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19.xml" ContentType="application/vnd.openxmlformats-officedocument.spreadsheetml.work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harts/chart1.xml" ContentType="application/vnd.openxmlformats-officedocument.drawingml.chart+xml"/>
  <Override PartName="/xl/charts/style5.xml" ContentType="application/vnd.ms-office.chartstyle+xml"/>
  <Override PartName="/xl/charts/colors5.xml" ContentType="application/vnd.ms-office.chartcolorstyle+xml"/>
  <Override PartName="/xl/charts/chartEx5.xml" ContentType="application/vnd.ms-office.chartex+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harts/chart2.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harts/chartEx6.xml" ContentType="application/vnd.ms-office.chartex+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charts/chart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charts/chart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ml.chartshapes+xml"/>
  <Override PartName="/xl/drawings/drawing10.xml" ContentType="application/vnd.openxmlformats-officedocument.drawing+xml"/>
  <Override PartName="/xl/charts/chart6.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charts/chart7.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harts/chart8.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harts/chart9.xml" ContentType="application/vnd.openxmlformats-officedocument.drawingml.chart+xml"/>
  <Override PartName="/xl/drawings/drawing17.xml" ContentType="application/vnd.openxmlformats-officedocument.drawingml.chartshapes+xml"/>
  <Override PartName="/xl/drawings/drawing18.xml" ContentType="application/vnd.openxmlformats-officedocument.drawing+xml"/>
  <Override PartName="/xl/charts/chartEx7.xml" ContentType="application/vnd.ms-office.chartex+xml"/>
  <Override PartName="/xl/charts/style12.xml" ContentType="application/vnd.ms-office.chartstyle+xml"/>
  <Override PartName="/xl/charts/colors12.xml" ContentType="application/vnd.ms-office.chartcolorstyle+xml"/>
  <Override PartName="/xl/charts/chartEx8.xml" ContentType="application/vnd.ms-office.chartex+xml"/>
  <Override PartName="/xl/charts/style13.xml" ContentType="application/vnd.ms-office.chartstyle+xml"/>
  <Override PartName="/xl/charts/colors13.xml" ContentType="application/vnd.ms-office.chartcolorstyle+xml"/>
  <Override PartName="/xl/charts/chartEx9.xml" ContentType="application/vnd.ms-office.chartex+xml"/>
  <Override PartName="/xl/charts/style14.xml" ContentType="application/vnd.ms-office.chartstyle+xml"/>
  <Override PartName="/xl/charts/colors14.xml" ContentType="application/vnd.ms-office.chartcolorstyle+xml"/>
  <Override PartName="/xl/charts/chartEx10.xml" ContentType="application/vnd.ms-office.chartex+xml"/>
  <Override PartName="/xl/charts/style15.xml" ContentType="application/vnd.ms-office.chartstyle+xml"/>
  <Override PartName="/xl/charts/colors15.xml" ContentType="application/vnd.ms-office.chartcolorstyle+xml"/>
  <Override PartName="/xl/charts/chartEx11.xml" ContentType="application/vnd.ms-office.chartex+xml"/>
  <Override PartName="/xl/charts/style16.xml" ContentType="application/vnd.ms-office.chartstyle+xml"/>
  <Override PartName="/xl/charts/colors16.xml" ContentType="application/vnd.ms-office.chartcolorstyle+xml"/>
  <Override PartName="/xl/charts/chartEx12.xml" ContentType="application/vnd.ms-office.chartex+xml"/>
  <Override PartName="/xl/charts/style17.xml" ContentType="application/vnd.ms-office.chartstyle+xml"/>
  <Override PartName="/xl/charts/colors1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rjbot\Downloads\CSCE 5320 plots\data\"/>
    </mc:Choice>
  </mc:AlternateContent>
  <xr:revisionPtr revIDLastSave="0" documentId="8_{3316FA32-A26B-4D7E-9777-11CE059B2DD3}" xr6:coauthVersionLast="47" xr6:coauthVersionMax="47" xr10:uidLastSave="{00000000-0000-0000-0000-000000000000}"/>
  <workbookProtection workbookAlgorithmName="SHA-512" workbookHashValue="8sLYOy2+AP2TkzGS5eAvxmpHnQMEwBintpE6hfFSguJNCIQuSKIn0A4vWgXS3cGnKVQzwKKjY0hqzWbWQtACPw==" workbookSaltValue="HvJE+5Bb/IZQ2TY9D+QLoA==" workbookSpinCount="100000" lockStructure="1"/>
  <bookViews>
    <workbookView xWindow="-98" yWindow="-98" windowWidth="20715" windowHeight="13155" activeTab="1" xr2:uid="{C7FD9408-D187-4234-907F-50DC52599815}"/>
  </bookViews>
  <sheets>
    <sheet name="Input" sheetId="1" r:id="rId1"/>
    <sheet name="analysis" sheetId="29" r:id="rId2"/>
    <sheet name="Budget" sheetId="5" r:id="rId3"/>
    <sheet name="Sheet2" sheetId="2" r:id="rId4"/>
    <sheet name="sensitivity" sheetId="25" r:id="rId5"/>
    <sheet name="Sheet6" sheetId="28" state="hidden" r:id="rId6"/>
    <sheet name="Sheet5" sheetId="27" state="hidden" r:id="rId7"/>
    <sheet name="Sheet4" sheetId="26" state="hidden" r:id="rId8"/>
    <sheet name="Historical - Returns by year" sheetId="18" r:id="rId9"/>
    <sheet name="S&amp;P 500 &amp; Raw Data" sheetId="6" state="hidden" r:id="rId10"/>
    <sheet name="T. Bond yield &amp; return" sheetId="7" state="hidden" r:id="rId11"/>
    <sheet name="T. Bill rates" sheetId="8" state="hidden" r:id="rId12"/>
    <sheet name="Inflation Rate" sheetId="9" state="hidden" r:id="rId13"/>
    <sheet name="Summary for ppt" sheetId="10" r:id="rId14"/>
    <sheet name="Home Prices (Raw Data)" sheetId="11" state="hidden" r:id="rId15"/>
    <sheet name="Moody's Rates" sheetId="12" state="hidden" r:id="rId16"/>
    <sheet name="Home Prices" sheetId="13" state="hidden" r:id="rId17"/>
    <sheet name="Gold Prices" sheetId="14" state="hidden" r:id="rId18"/>
    <sheet name="Return Chart" sheetId="15" r:id="rId19"/>
    <sheet name="NominalvsReal" sheetId="16" r:id="rId20"/>
    <sheet name="NominalvsRealValue" sheetId="17" r:id="rId21"/>
    <sheet name="Data" sheetId="19" state="hidden" r:id="rId22"/>
    <sheet name="Home-Prices" sheetId="20" r:id="rId23"/>
    <sheet name="SP Price Index vs SP Earnings" sheetId="21" r:id="rId24"/>
    <sheet name="PE (CAPE) Plot" sheetId="22" state="hidden" r:id="rId25"/>
    <sheet name="Excess CAPE Yield (ECY)" sheetId="23" state="hidden" r:id="rId26"/>
    <sheet name="Data (2)" sheetId="24" state="hidden" r:id="rId27"/>
    <sheet name="Results" sheetId="3" state="hidden" r:id="rId28"/>
    <sheet name="Sheet1" sheetId="4" state="hidden" r:id="rId29"/>
  </sheets>
  <externalReferences>
    <externalReference r:id="rId30"/>
    <externalReference r:id="rId31"/>
  </externalReferences>
  <definedNames>
    <definedName name="_Regression_Int">1</definedName>
    <definedName name="_xlchart.v1.0" hidden="1">Sheet1!$Q$2:$Q$1001</definedName>
    <definedName name="_xlchart.v1.1" hidden="1">Results!$G$2:$G$502</definedName>
    <definedName name="_xlchart.v1.10" hidden="1">Results!$G$2:$G$252</definedName>
    <definedName name="_xlchart.v1.11" hidden="1">Results!$D$2:$D$1001</definedName>
    <definedName name="_xlchart.v1.2" hidden="1">Results!$J$2:$J$502</definedName>
    <definedName name="_xlchart.v1.3" hidden="1">Results!$M$2:$M$502</definedName>
    <definedName name="_xlchart.v1.4" hidden="1">Results!$D$2:$D$502</definedName>
    <definedName name="_xlchart.v1.5" hidden="1">'Historical - Returns by year'!$B$21:$B$116</definedName>
    <definedName name="_xlchart.v1.6" hidden="1">Results!$D$2:$D$1002</definedName>
    <definedName name="_xlchart.v1.7" hidden="1">Results!$G$2:$G$1001</definedName>
    <definedName name="_xlchart.v1.8" hidden="1">Results!$G$2:$G$1001</definedName>
    <definedName name="_xlchart.v1.9" hidden="1">Results!$J$2:$J$1001</definedName>
    <definedName name="chart1">OFFSET(Results!$D$2, 0, 0, Sheet2!$A$3, 1)</definedName>
    <definedName name="chart2">OFFSET(Results!$G$2, 0, 0, Sheet2!$A$3, 1)</definedName>
    <definedName name="chart3">OFFSET(Results!$J$2, 0, 0, Sheet2!$A$3, 1)</definedName>
    <definedName name="chart4">OFFSET(Results!$M$2, 0, 0, Sheet2!$A$3, 1)</definedName>
    <definedName name="CIQWBGuid" hidden="1">"d5c96f1c-0b8a-4f1d-9499-e87469d8b72c"</definedName>
    <definedName name="HTML_CodePage" hidden="1">1252</definedName>
    <definedName name="HTML_Control" localSheetId="8" hidden="1">{"'Sheet1'!$A$1:$G$85"}</definedName>
    <definedName name="HTML_Control" hidden="1">{"'Sheet1'!$A$1:$G$85"}</definedName>
    <definedName name="HTML_Description" hidden="1">""</definedName>
    <definedName name="HTML_Email" hidden="1">""</definedName>
    <definedName name="HTML_Header" hidden="1">"Sheet1"</definedName>
    <definedName name="HTML_LastUpdate" hidden="1">"2/24/99"</definedName>
    <definedName name="HTML_LineAfter" hidden="1">TRUE</definedName>
    <definedName name="HTML_LineBefore" hidden="1">TRUE</definedName>
    <definedName name="HTML_Name" hidden="1">"Aswath Damodaran"</definedName>
    <definedName name="HTML_OBDlg2" hidden="1">TRUE</definedName>
    <definedName name="HTML_OBDlg4" hidden="1">TRUE</definedName>
    <definedName name="HTML_OS" hidden="1">1</definedName>
    <definedName name="HTML_PathFileMac" hidden="1">"Macintosh HD:HomePageStuff:New_Home_Page:datafile:histret.html"</definedName>
    <definedName name="HTML_Title" hidden="1">"Historical Returns on Stocks, Bonds and Bills"</definedName>
    <definedName name="HTML1_1" hidden="1">"[ReturnsHistorical]Sheet1!$A$1:$D$77"</definedName>
    <definedName name="HTML1_10" hidden="1">""</definedName>
    <definedName name="HTML1_11" hidden="1">1</definedName>
    <definedName name="HTML1_12" hidden="1">"Zip 100:New_Home_Page:datafile:histret.html"</definedName>
    <definedName name="HTML1_2" hidden="1">1</definedName>
    <definedName name="HTML1_3" hidden="1">"ReturnsHistorical"</definedName>
    <definedName name="HTML1_4" hidden="1">"Historical Returns on Stocks, Bonds and Bills"</definedName>
    <definedName name="HTML1_5" hidden="1">"Ibbotson Data"</definedName>
    <definedName name="HTML1_6" hidden="1">-4146</definedName>
    <definedName name="HTML1_7" hidden="1">-4146</definedName>
    <definedName name="HTML1_8" hidden="1">"3/17/97"</definedName>
    <definedName name="HTML1_9" hidden="1">"Aswath Damodaran"</definedName>
    <definedName name="HTML2_1" hidden="1">"[histret.xls]Sheet1!$A$1:$G$85"</definedName>
    <definedName name="HTML2_10" hidden="1">""</definedName>
    <definedName name="HTML2_11" hidden="1">1</definedName>
    <definedName name="HTML2_12" hidden="1">"Macintosh HD:New_Home_Page:datafile:histret.html"</definedName>
    <definedName name="HTML2_2" hidden="1">1</definedName>
    <definedName name="HTML2_3" hidden="1">"Historical Returns"</definedName>
    <definedName name="HTML2_4" hidden="1">"Historical Returns on Stocks, Bonds and Bills"</definedName>
    <definedName name="HTML2_5" hidden="1">""</definedName>
    <definedName name="HTML2_6" hidden="1">1</definedName>
    <definedName name="HTML2_7" hidden="1">1</definedName>
    <definedName name="HTML2_8" hidden="1">"2/3/98"</definedName>
    <definedName name="HTML2_9" hidden="1">"Aswath Damodaran"</definedName>
    <definedName name="HTMLCount" hidden="1">2</definedName>
    <definedName name="IQ_ADDIN" hidden="1">"AUTO"</definedName>
    <definedName name="IQ_CH">110000</definedName>
    <definedName name="IQ_CONV_RATE" hidden="1">"c2192"</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43637.646724537</definedName>
    <definedName name="IQ_NTM">6000</definedName>
    <definedName name="IQ_OG_TOTAL_OIL_PRODUCTON" hidden="1">"c2059"</definedName>
    <definedName name="IQ_QTD" hidden="1">750000</definedName>
    <definedName name="IQ_SHAREOUTSTANDING" hidden="1">"c1347"</definedName>
    <definedName name="IQ_TODAY" hidden="1">0</definedName>
    <definedName name="IQ_WEEK">50000</definedName>
    <definedName name="IQ_YTD">3000</definedName>
    <definedName name="IQ_YTDMONTH" hidden="1">130000</definedName>
    <definedName name="_xlnm.Print_Area">'Data (2)'!$A$1546:$M$1557</definedName>
    <definedName name="Print_Area_MI">'Data (2)'!$A$1546:$M$1557</definedName>
    <definedName name="SPWS_WBID">"D59E1A16-371E-4D0F-A93D-481B765CD67C"</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19" i="2" l="1"/>
  <c r="W19" i="2" s="1"/>
  <c r="X19" i="2" s="1"/>
  <c r="Y19" i="2" s="1"/>
  <c r="Z19" i="2" s="1"/>
  <c r="AA19" i="2" s="1"/>
  <c r="AB19" i="2" s="1"/>
  <c r="AC19" i="2" s="1"/>
  <c r="AD19" i="2" s="1"/>
  <c r="AE19" i="2" s="1"/>
  <c r="AF19" i="2" s="1"/>
  <c r="AG19" i="2" s="1"/>
  <c r="AH19" i="2" s="1"/>
  <c r="AI19" i="2" s="1"/>
  <c r="U19" i="2"/>
  <c r="B70" i="2"/>
  <c r="B54" i="2" s="1"/>
  <c r="AJ19" i="2" l="1"/>
  <c r="AI20" i="2"/>
  <c r="B35" i="2"/>
  <c r="B43" i="2"/>
  <c r="B48" i="2"/>
  <c r="AK19" i="2" l="1"/>
  <c r="AJ20" i="2"/>
  <c r="AL19" i="2" l="1"/>
  <c r="AK20" i="2"/>
  <c r="AM19" i="2" l="1"/>
  <c r="AL20" i="2"/>
  <c r="AN19" i="2" l="1"/>
  <c r="AM20" i="2"/>
  <c r="AO19" i="2" l="1"/>
  <c r="AP19" i="2" s="1"/>
  <c r="AN20" i="2"/>
  <c r="AQ19" i="2" l="1"/>
  <c r="AP20" i="2"/>
  <c r="AR19" i="2" l="1"/>
  <c r="AQ20" i="2"/>
  <c r="AS19" i="2" l="1"/>
  <c r="AR20" i="2"/>
  <c r="AT19" i="2" l="1"/>
  <c r="AS20" i="2"/>
  <c r="AU19" i="2" l="1"/>
  <c r="AT20" i="2"/>
  <c r="AV19" i="2" l="1"/>
  <c r="AU20" i="2"/>
  <c r="AW19" i="2" l="1"/>
  <c r="AV20" i="2"/>
  <c r="AX19" i="2" l="1"/>
  <c r="AW20" i="2"/>
  <c r="AY19" i="2" l="1"/>
  <c r="AX20" i="2"/>
  <c r="AZ19" i="2" l="1"/>
  <c r="AZ20" i="2" s="1"/>
  <c r="AY20" i="2"/>
  <c r="AB6" i="25" l="1"/>
  <c r="AB7" i="25"/>
  <c r="AB8" i="25"/>
  <c r="AB10" i="25"/>
  <c r="AB11" i="25"/>
  <c r="AB12" i="25"/>
  <c r="AB13" i="25"/>
  <c r="AB15" i="25"/>
  <c r="AB16" i="25"/>
  <c r="AB17" i="25"/>
  <c r="AB18" i="25"/>
  <c r="AB20" i="25"/>
  <c r="AB21" i="25"/>
  <c r="AB22" i="25"/>
  <c r="AB23" i="25"/>
  <c r="AB25" i="25"/>
  <c r="AB26" i="25"/>
  <c r="AB27" i="25"/>
  <c r="AB28" i="25"/>
  <c r="AB30" i="25"/>
  <c r="AB31" i="25"/>
  <c r="AB32" i="25"/>
  <c r="AB33" i="25"/>
  <c r="AB35" i="25"/>
  <c r="AB36" i="25"/>
  <c r="AB37" i="25"/>
  <c r="AB38" i="25"/>
  <c r="AB40" i="25"/>
  <c r="AB41" i="25"/>
  <c r="AB42" i="25"/>
  <c r="AB43" i="25"/>
  <c r="AB45" i="25"/>
  <c r="AB46" i="25"/>
  <c r="AB47" i="25"/>
  <c r="AB48" i="25"/>
  <c r="AB50" i="25"/>
  <c r="AB51" i="25"/>
  <c r="AB52" i="25"/>
  <c r="AB53" i="25"/>
  <c r="AB55" i="25"/>
  <c r="AB56" i="25"/>
  <c r="AB57" i="25"/>
  <c r="AB58" i="25"/>
  <c r="AB60" i="25"/>
  <c r="AB61" i="25"/>
  <c r="AB62" i="25"/>
  <c r="AB63" i="25"/>
  <c r="AB65" i="25"/>
  <c r="AB66" i="25"/>
  <c r="AB67" i="25"/>
  <c r="AB68" i="25"/>
  <c r="AB70" i="25"/>
  <c r="AB71" i="25"/>
  <c r="AB72" i="25"/>
  <c r="AB73" i="25"/>
  <c r="AB75" i="25"/>
  <c r="AB76" i="25"/>
  <c r="AB77" i="25"/>
  <c r="AB78" i="25"/>
  <c r="AB80" i="25"/>
  <c r="AB81" i="25"/>
  <c r="AB82" i="25"/>
  <c r="AB83" i="25"/>
  <c r="AB5" i="25"/>
  <c r="AA6" i="25"/>
  <c r="AA7" i="25"/>
  <c r="AA8" i="25"/>
  <c r="AA10" i="25"/>
  <c r="AA11" i="25"/>
  <c r="AA12" i="25"/>
  <c r="AA13" i="25"/>
  <c r="AA15" i="25"/>
  <c r="AA16" i="25"/>
  <c r="AA17" i="25"/>
  <c r="AA18" i="25"/>
  <c r="AA20" i="25"/>
  <c r="AA21" i="25"/>
  <c r="AA22" i="25"/>
  <c r="AA23" i="25"/>
  <c r="AA25" i="25"/>
  <c r="AA26" i="25"/>
  <c r="AA27" i="25"/>
  <c r="AA28" i="25"/>
  <c r="AA30" i="25"/>
  <c r="AA31" i="25"/>
  <c r="AA32" i="25"/>
  <c r="AA33" i="25"/>
  <c r="AA35" i="25"/>
  <c r="AA36" i="25"/>
  <c r="AA37" i="25"/>
  <c r="AA38" i="25"/>
  <c r="AA40" i="25"/>
  <c r="AA41" i="25"/>
  <c r="AA42" i="25"/>
  <c r="AA43" i="25"/>
  <c r="AA45" i="25"/>
  <c r="AA46" i="25"/>
  <c r="AA47" i="25"/>
  <c r="AA48" i="25"/>
  <c r="AA50" i="25"/>
  <c r="AA51" i="25"/>
  <c r="AA52" i="25"/>
  <c r="AA53" i="25"/>
  <c r="AA55" i="25"/>
  <c r="AA56" i="25"/>
  <c r="AA57" i="25"/>
  <c r="AA58" i="25"/>
  <c r="AA60" i="25"/>
  <c r="AA61" i="25"/>
  <c r="AA62" i="25"/>
  <c r="AA63" i="25"/>
  <c r="AA65" i="25"/>
  <c r="AA66" i="25"/>
  <c r="AA67" i="25"/>
  <c r="AA68" i="25"/>
  <c r="AA70" i="25"/>
  <c r="AA71" i="25"/>
  <c r="AA72" i="25"/>
  <c r="AA73" i="25"/>
  <c r="AA75" i="25"/>
  <c r="AA76" i="25"/>
  <c r="AA77" i="25"/>
  <c r="AA78" i="25"/>
  <c r="AA80" i="25"/>
  <c r="AA81" i="25"/>
  <c r="AA82" i="25"/>
  <c r="AA83" i="25"/>
  <c r="AA5" i="25"/>
  <c r="Z6" i="25"/>
  <c r="Z7" i="25"/>
  <c r="Z8" i="25"/>
  <c r="Z10" i="25"/>
  <c r="Z11" i="25"/>
  <c r="Z12" i="25"/>
  <c r="Z13" i="25"/>
  <c r="Z15" i="25"/>
  <c r="Z16" i="25"/>
  <c r="Z17" i="25"/>
  <c r="Z18" i="25"/>
  <c r="Z20" i="25"/>
  <c r="Z21" i="25"/>
  <c r="Z22" i="25"/>
  <c r="Z23" i="25"/>
  <c r="Z25" i="25"/>
  <c r="Z26" i="25"/>
  <c r="Z27" i="25"/>
  <c r="Z28" i="25"/>
  <c r="Z30" i="25"/>
  <c r="Z31" i="25"/>
  <c r="Z32" i="25"/>
  <c r="Z33" i="25"/>
  <c r="Z35" i="25"/>
  <c r="Z36" i="25"/>
  <c r="Z37" i="25"/>
  <c r="Z38" i="25"/>
  <c r="Z40" i="25"/>
  <c r="Z41" i="25"/>
  <c r="Z42" i="25"/>
  <c r="Z43" i="25"/>
  <c r="Z45" i="25"/>
  <c r="Z46" i="25"/>
  <c r="Z47" i="25"/>
  <c r="Z48" i="25"/>
  <c r="Z50" i="25"/>
  <c r="Z51" i="25"/>
  <c r="Z52" i="25"/>
  <c r="Z53" i="25"/>
  <c r="Z55" i="25"/>
  <c r="Z56" i="25"/>
  <c r="Z57" i="25"/>
  <c r="Z58" i="25"/>
  <c r="Z60" i="25"/>
  <c r="Z61" i="25"/>
  <c r="Z62" i="25"/>
  <c r="Z63" i="25"/>
  <c r="Z65" i="25"/>
  <c r="Z66" i="25"/>
  <c r="Z67" i="25"/>
  <c r="Z68" i="25"/>
  <c r="Z70" i="25"/>
  <c r="Z71" i="25"/>
  <c r="Z72" i="25"/>
  <c r="Z73" i="25"/>
  <c r="Z75" i="25"/>
  <c r="Z76" i="25"/>
  <c r="Z77" i="25"/>
  <c r="Z78" i="25"/>
  <c r="Z80" i="25"/>
  <c r="Z81" i="25"/>
  <c r="Z82" i="25"/>
  <c r="Z83" i="25"/>
  <c r="Z5" i="25"/>
  <c r="E75" i="25"/>
  <c r="E70" i="25"/>
  <c r="E80" i="25" s="1"/>
  <c r="E65" i="25"/>
  <c r="E55" i="25"/>
  <c r="E50" i="25"/>
  <c r="E60" i="25" s="1"/>
  <c r="E45" i="25"/>
  <c r="E35" i="25"/>
  <c r="E30" i="25"/>
  <c r="E40" i="25" s="1"/>
  <c r="E25" i="25"/>
  <c r="E15" i="25"/>
  <c r="E10" i="25"/>
  <c r="E20" i="25" s="1"/>
  <c r="E5" i="25"/>
  <c r="E75" i="28"/>
  <c r="E70" i="28"/>
  <c r="E80" i="28" s="1"/>
  <c r="E65" i="28"/>
  <c r="E55" i="28"/>
  <c r="E50" i="28"/>
  <c r="E60" i="28" s="1"/>
  <c r="E45" i="28"/>
  <c r="E35" i="28"/>
  <c r="E30" i="28"/>
  <c r="E40" i="28" s="1"/>
  <c r="E25" i="28"/>
  <c r="E15" i="28"/>
  <c r="E10" i="28"/>
  <c r="E20" i="28" s="1"/>
  <c r="E5" i="28"/>
  <c r="E75" i="27"/>
  <c r="E70" i="27"/>
  <c r="E80" i="27" s="1"/>
  <c r="E65" i="27"/>
  <c r="E55" i="27"/>
  <c r="E50" i="27"/>
  <c r="E60" i="27" s="1"/>
  <c r="E45" i="27"/>
  <c r="E35" i="27"/>
  <c r="E30" i="27"/>
  <c r="E40" i="27" s="1"/>
  <c r="E25" i="27"/>
  <c r="E15" i="27"/>
  <c r="E10" i="27"/>
  <c r="E20" i="27" s="1"/>
  <c r="E5" i="27"/>
  <c r="E75" i="26"/>
  <c r="E70" i="26"/>
  <c r="E80" i="26" s="1"/>
  <c r="E65" i="26"/>
  <c r="E55" i="26"/>
  <c r="E50" i="26"/>
  <c r="E60" i="26" s="1"/>
  <c r="E45" i="26"/>
  <c r="E35" i="26"/>
  <c r="E30" i="26"/>
  <c r="E40" i="26" s="1"/>
  <c r="E25" i="26"/>
  <c r="E15" i="26"/>
  <c r="E10" i="26"/>
  <c r="E20" i="26" s="1"/>
  <c r="E5" i="26"/>
  <c r="F27" i="5"/>
  <c r="F28" i="5"/>
  <c r="D27" i="5"/>
  <c r="D28" i="5"/>
  <c r="F29" i="5"/>
  <c r="F30" i="5"/>
  <c r="F31" i="5"/>
  <c r="F32" i="5"/>
  <c r="F33" i="5"/>
  <c r="F34" i="5"/>
  <c r="F35" i="5"/>
  <c r="F36" i="5"/>
  <c r="D29" i="5"/>
  <c r="D30" i="5"/>
  <c r="D31" i="5"/>
  <c r="D32" i="5"/>
  <c r="D33" i="5"/>
  <c r="D34" i="5"/>
  <c r="D35" i="5"/>
  <c r="D36" i="5"/>
  <c r="C5" i="5"/>
  <c r="R1851" i="24" l="1"/>
  <c r="E1851" i="24"/>
  <c r="E1852" i="24" s="1"/>
  <c r="R1850" i="24"/>
  <c r="R1849" i="24"/>
  <c r="C1849" i="24"/>
  <c r="R1848" i="24"/>
  <c r="C1848" i="24"/>
  <c r="R1847" i="24"/>
  <c r="R1846" i="24"/>
  <c r="D1846" i="24"/>
  <c r="K1846" i="24" s="1"/>
  <c r="C1846" i="24"/>
  <c r="R1845" i="24"/>
  <c r="D1845" i="24"/>
  <c r="C1845" i="24"/>
  <c r="R1844" i="24"/>
  <c r="R1843" i="24"/>
  <c r="D1843" i="24"/>
  <c r="C1843" i="24"/>
  <c r="I1843" i="24" s="1"/>
  <c r="R1842" i="24"/>
  <c r="D1842" i="24"/>
  <c r="C1842" i="24"/>
  <c r="R1841" i="24"/>
  <c r="R1840" i="24"/>
  <c r="D1840" i="24"/>
  <c r="C1840" i="24"/>
  <c r="R1839" i="24"/>
  <c r="D1839" i="24"/>
  <c r="C1839" i="24"/>
  <c r="R1838" i="24"/>
  <c r="R1837" i="24"/>
  <c r="D1837" i="24"/>
  <c r="C1837" i="24"/>
  <c r="R1836" i="24"/>
  <c r="H1836" i="24"/>
  <c r="D1836" i="24"/>
  <c r="K1836" i="24" s="1"/>
  <c r="C1836" i="24"/>
  <c r="R1835" i="24"/>
  <c r="I1835" i="24"/>
  <c r="R1834" i="24"/>
  <c r="D1834" i="24"/>
  <c r="C1834" i="24"/>
  <c r="R1833" i="24"/>
  <c r="D1833" i="24"/>
  <c r="C1833" i="24"/>
  <c r="I1833" i="24" s="1"/>
  <c r="R1832" i="24"/>
  <c r="R1831" i="24"/>
  <c r="D1831" i="24"/>
  <c r="C1831" i="24"/>
  <c r="R1830" i="24"/>
  <c r="D1830" i="24"/>
  <c r="C1830" i="24"/>
  <c r="R1829" i="24"/>
  <c r="K1829" i="24"/>
  <c r="R1828" i="24"/>
  <c r="D1828" i="24"/>
  <c r="C1828" i="24"/>
  <c r="R1827" i="24"/>
  <c r="D1827" i="24"/>
  <c r="C1827" i="24"/>
  <c r="R1826" i="24"/>
  <c r="H1826" i="24"/>
  <c r="R1825" i="24"/>
  <c r="D1825" i="24"/>
  <c r="C1825" i="24"/>
  <c r="I1825" i="24" s="1"/>
  <c r="R1824" i="24"/>
  <c r="D1824" i="24"/>
  <c r="C1824" i="24"/>
  <c r="I1824" i="24" s="1"/>
  <c r="R1823" i="24"/>
  <c r="R1822" i="24"/>
  <c r="H1822" i="24"/>
  <c r="D1822" i="24"/>
  <c r="K1822" i="24" s="1"/>
  <c r="C1822" i="24"/>
  <c r="R1821" i="24"/>
  <c r="D1821" i="24"/>
  <c r="K1821" i="24" s="1"/>
  <c r="C1821" i="24"/>
  <c r="R1820" i="24"/>
  <c r="R1819" i="24"/>
  <c r="D1819" i="24"/>
  <c r="C1819" i="24"/>
  <c r="R1818" i="24"/>
  <c r="D1818" i="24"/>
  <c r="K1818" i="24" s="1"/>
  <c r="C1818" i="24"/>
  <c r="R1817" i="24"/>
  <c r="R1816" i="24"/>
  <c r="E1816" i="24"/>
  <c r="D1816" i="24"/>
  <c r="C1816" i="24"/>
  <c r="R1815" i="24"/>
  <c r="D1815" i="24"/>
  <c r="C1815" i="24"/>
  <c r="R1814" i="24"/>
  <c r="K1814" i="24"/>
  <c r="R1813" i="24"/>
  <c r="D1813" i="24"/>
  <c r="K1813" i="24" s="1"/>
  <c r="C1813" i="24"/>
  <c r="R1812" i="24"/>
  <c r="D1812" i="24"/>
  <c r="C1812" i="24"/>
  <c r="I1812" i="24" s="1"/>
  <c r="R1811" i="24"/>
  <c r="H1811" i="24"/>
  <c r="R1810" i="24"/>
  <c r="D1810" i="24"/>
  <c r="C1810" i="24"/>
  <c r="R1809" i="24"/>
  <c r="H1809" i="24"/>
  <c r="D1809" i="24"/>
  <c r="K1809" i="24" s="1"/>
  <c r="C1809" i="24"/>
  <c r="R1808" i="24"/>
  <c r="K1808" i="24"/>
  <c r="R1807" i="24"/>
  <c r="D1807" i="24"/>
  <c r="R1806" i="24"/>
  <c r="H1806" i="24"/>
  <c r="D1806" i="24"/>
  <c r="K1806" i="24" s="1"/>
  <c r="R1805" i="24"/>
  <c r="C1805" i="24"/>
  <c r="I1805" i="24" s="1"/>
  <c r="R1804" i="24"/>
  <c r="D1804" i="24"/>
  <c r="R1803" i="24"/>
  <c r="D1803" i="24"/>
  <c r="K1803" i="24" s="1"/>
  <c r="R1802" i="24"/>
  <c r="H1802" i="24"/>
  <c r="R1801" i="24"/>
  <c r="D1801" i="24"/>
  <c r="C1801" i="24"/>
  <c r="R1800" i="24"/>
  <c r="D1800" i="24"/>
  <c r="K1800" i="24" s="1"/>
  <c r="C1800" i="24"/>
  <c r="R1799" i="24"/>
  <c r="K1799" i="24"/>
  <c r="I1799" i="24"/>
  <c r="R1798" i="24"/>
  <c r="D1798" i="24"/>
  <c r="K1798" i="24" s="1"/>
  <c r="C1798" i="24"/>
  <c r="I1798" i="24" s="1"/>
  <c r="R1797" i="24"/>
  <c r="H1797" i="24"/>
  <c r="D1797" i="24"/>
  <c r="C1797" i="24"/>
  <c r="R1796" i="24"/>
  <c r="R1795" i="24"/>
  <c r="H1795" i="24"/>
  <c r="D1795" i="24"/>
  <c r="C1795" i="24"/>
  <c r="I1795" i="24" s="1"/>
  <c r="R1794" i="24"/>
  <c r="D1794" i="24"/>
  <c r="C1794" i="24"/>
  <c r="R1793" i="24"/>
  <c r="I1793" i="24"/>
  <c r="R1792" i="24"/>
  <c r="D1792" i="24"/>
  <c r="C1792" i="24"/>
  <c r="I1792" i="24" s="1"/>
  <c r="R1791" i="24"/>
  <c r="D1791" i="24"/>
  <c r="C1791" i="24"/>
  <c r="R1790" i="24"/>
  <c r="K1790" i="24"/>
  <c r="R1789" i="24"/>
  <c r="D1789" i="24"/>
  <c r="K1789" i="24" s="1"/>
  <c r="C1789" i="24"/>
  <c r="R1788" i="24"/>
  <c r="D1788" i="24"/>
  <c r="C1788" i="24"/>
  <c r="I1788" i="24" s="1"/>
  <c r="R1787" i="24"/>
  <c r="K1787" i="24"/>
  <c r="H1787" i="24"/>
  <c r="R1786" i="24"/>
  <c r="D1786" i="24"/>
  <c r="C1786" i="24"/>
  <c r="R1785" i="24"/>
  <c r="D1785" i="24"/>
  <c r="K1785" i="24" s="1"/>
  <c r="C1785" i="24"/>
  <c r="R1784" i="24"/>
  <c r="R1783" i="24"/>
  <c r="H1783" i="24"/>
  <c r="D1783" i="24"/>
  <c r="C1783" i="24"/>
  <c r="R1782" i="24"/>
  <c r="D1782" i="24"/>
  <c r="K1782" i="24" s="1"/>
  <c r="C1782" i="24"/>
  <c r="R1781" i="24"/>
  <c r="K1781" i="24"/>
  <c r="H1781" i="24"/>
  <c r="R1780" i="24"/>
  <c r="D1780" i="24"/>
  <c r="K1780" i="24" s="1"/>
  <c r="C1780" i="24"/>
  <c r="I1780" i="24" s="1"/>
  <c r="R1779" i="24"/>
  <c r="D1779" i="24"/>
  <c r="K1779" i="24" s="1"/>
  <c r="C1779" i="24"/>
  <c r="R1778" i="24"/>
  <c r="I1778" i="24"/>
  <c r="H1778" i="24"/>
  <c r="R1777" i="24"/>
  <c r="D1777" i="24"/>
  <c r="K1777" i="24" s="1"/>
  <c r="C1777" i="24"/>
  <c r="R1776" i="24"/>
  <c r="H1776" i="24"/>
  <c r="D1776" i="24"/>
  <c r="K1776" i="24" s="1"/>
  <c r="C1776" i="24"/>
  <c r="R1775" i="24"/>
  <c r="I1775" i="24"/>
  <c r="H1775" i="24"/>
  <c r="R1774" i="24"/>
  <c r="D1774" i="24"/>
  <c r="K1774" i="24" s="1"/>
  <c r="C1774" i="24"/>
  <c r="I1774" i="24" s="1"/>
  <c r="R1773" i="24"/>
  <c r="H1773" i="24"/>
  <c r="D1773" i="24"/>
  <c r="K1773" i="24" s="1"/>
  <c r="C1773" i="24"/>
  <c r="I1773" i="24" s="1"/>
  <c r="R1772" i="24"/>
  <c r="I1772" i="24"/>
  <c r="R1771" i="24"/>
  <c r="H1771" i="24"/>
  <c r="D1771" i="24"/>
  <c r="K1771" i="24" s="1"/>
  <c r="C1771" i="24"/>
  <c r="I1771" i="24" s="1"/>
  <c r="R1770" i="24"/>
  <c r="D1770" i="24"/>
  <c r="C1770" i="24"/>
  <c r="I1770" i="24" s="1"/>
  <c r="R1769" i="24"/>
  <c r="H1769" i="24"/>
  <c r="R1768" i="24"/>
  <c r="D1768" i="24"/>
  <c r="K1768" i="24" s="1"/>
  <c r="C1768" i="24"/>
  <c r="I1768" i="24" s="1"/>
  <c r="R1767" i="24"/>
  <c r="H1767" i="24"/>
  <c r="D1767" i="24"/>
  <c r="K1767" i="24" s="1"/>
  <c r="C1767" i="24"/>
  <c r="R1766" i="24"/>
  <c r="K1766" i="24"/>
  <c r="I1766" i="24"/>
  <c r="H1766" i="24"/>
  <c r="R1765" i="24"/>
  <c r="H1765" i="24"/>
  <c r="D1765" i="24"/>
  <c r="K1765" i="24" s="1"/>
  <c r="C1765" i="24"/>
  <c r="R1764" i="24"/>
  <c r="H1764" i="24"/>
  <c r="D1764" i="24"/>
  <c r="K1764" i="24" s="1"/>
  <c r="C1764" i="24"/>
  <c r="I1764" i="24" s="1"/>
  <c r="R1763" i="24"/>
  <c r="I1763" i="24"/>
  <c r="H1763" i="24"/>
  <c r="R1762" i="24"/>
  <c r="H1762" i="24"/>
  <c r="D1762" i="24"/>
  <c r="K1762" i="24" s="1"/>
  <c r="C1762" i="24"/>
  <c r="I1762" i="24" s="1"/>
  <c r="R1761" i="24"/>
  <c r="D1761" i="24"/>
  <c r="K1761" i="24" s="1"/>
  <c r="C1761" i="24"/>
  <c r="I1761" i="24" s="1"/>
  <c r="R1760" i="24"/>
  <c r="K1760" i="24"/>
  <c r="I1760" i="24"/>
  <c r="R1759" i="24"/>
  <c r="H1759" i="24"/>
  <c r="D1759" i="24"/>
  <c r="C1759" i="24"/>
  <c r="I1759" i="24" s="1"/>
  <c r="R1758" i="24"/>
  <c r="D1758" i="24"/>
  <c r="C1758" i="24"/>
  <c r="I1758" i="24" s="1"/>
  <c r="R1757" i="24"/>
  <c r="K1757" i="24"/>
  <c r="I1757" i="24"/>
  <c r="R1756" i="24"/>
  <c r="D1756" i="24"/>
  <c r="K1756" i="24" s="1"/>
  <c r="C1756" i="24"/>
  <c r="R1755" i="24"/>
  <c r="H1755" i="24"/>
  <c r="D1755" i="24"/>
  <c r="K1755" i="24" s="1"/>
  <c r="C1755" i="24"/>
  <c r="I1755" i="24" s="1"/>
  <c r="R1754" i="24"/>
  <c r="K1754" i="24"/>
  <c r="I1754" i="24"/>
  <c r="R1753" i="24"/>
  <c r="H1753" i="24"/>
  <c r="D1753" i="24"/>
  <c r="K1753" i="24" s="1"/>
  <c r="C1753" i="24"/>
  <c r="I1753" i="24" s="1"/>
  <c r="R1752" i="24"/>
  <c r="H1752" i="24"/>
  <c r="D1752" i="24"/>
  <c r="K1752" i="24" s="1"/>
  <c r="C1752" i="24"/>
  <c r="R1751" i="24"/>
  <c r="K1751" i="24"/>
  <c r="I1751" i="24"/>
  <c r="H1751" i="24"/>
  <c r="R1750" i="24"/>
  <c r="H1750" i="24"/>
  <c r="D1750" i="24"/>
  <c r="C1750" i="24"/>
  <c r="I1750" i="24" s="1"/>
  <c r="R1749" i="24"/>
  <c r="H1749" i="24"/>
  <c r="D1749" i="24"/>
  <c r="K1749" i="24" s="1"/>
  <c r="C1749" i="24"/>
  <c r="R1748" i="24"/>
  <c r="K1748" i="24"/>
  <c r="H1748" i="24"/>
  <c r="R1747" i="24"/>
  <c r="H1747" i="24"/>
  <c r="D1747" i="24"/>
  <c r="K1747" i="24" s="1"/>
  <c r="C1747" i="24"/>
  <c r="R1746" i="24"/>
  <c r="H1746" i="24"/>
  <c r="D1746" i="24"/>
  <c r="C1746" i="24"/>
  <c r="I1746" i="24" s="1"/>
  <c r="R1745" i="24"/>
  <c r="K1745" i="24"/>
  <c r="I1745" i="24"/>
  <c r="R1744" i="24"/>
  <c r="H1744" i="24"/>
  <c r="D1744" i="24"/>
  <c r="C1744" i="24"/>
  <c r="I1744" i="24" s="1"/>
  <c r="R1743" i="24"/>
  <c r="H1743" i="24"/>
  <c r="D1743" i="24"/>
  <c r="K1743" i="24" s="1"/>
  <c r="C1743" i="24"/>
  <c r="I1743" i="24" s="1"/>
  <c r="R1742" i="24"/>
  <c r="K1742" i="24"/>
  <c r="H1742" i="24"/>
  <c r="R1741" i="24"/>
  <c r="H1741" i="24"/>
  <c r="D1741" i="24"/>
  <c r="K1741" i="24" s="1"/>
  <c r="C1741" i="24"/>
  <c r="I1741" i="24" s="1"/>
  <c r="R1740" i="24"/>
  <c r="H1740" i="24"/>
  <c r="D1740" i="24"/>
  <c r="C1740" i="24"/>
  <c r="I1740" i="24" s="1"/>
  <c r="R1739" i="24"/>
  <c r="K1739" i="24"/>
  <c r="I1739" i="24"/>
  <c r="H1739" i="24"/>
  <c r="R1738" i="24"/>
  <c r="H1738" i="24"/>
  <c r="D1738" i="24"/>
  <c r="C1738" i="24"/>
  <c r="I1738" i="24" s="1"/>
  <c r="R1737" i="24"/>
  <c r="H1737" i="24"/>
  <c r="D1737" i="24"/>
  <c r="K1737" i="24" s="1"/>
  <c r="C1737" i="24"/>
  <c r="I1737" i="24" s="1"/>
  <c r="R1736" i="24"/>
  <c r="K1736" i="24"/>
  <c r="I1736" i="24"/>
  <c r="H1736" i="24"/>
  <c r="R1735" i="24"/>
  <c r="H1735" i="24"/>
  <c r="D1735" i="24"/>
  <c r="K1735" i="24" s="1"/>
  <c r="C1735" i="24"/>
  <c r="I1735" i="24" s="1"/>
  <c r="R1734" i="24"/>
  <c r="H1734" i="24"/>
  <c r="D1734" i="24"/>
  <c r="K1734" i="24" s="1"/>
  <c r="C1734" i="24"/>
  <c r="I1734" i="24" s="1"/>
  <c r="R1733" i="24"/>
  <c r="K1733" i="24"/>
  <c r="I1733" i="24"/>
  <c r="H1733" i="24"/>
  <c r="R1732" i="24"/>
  <c r="H1732" i="24"/>
  <c r="D1732" i="24"/>
  <c r="K1732" i="24" s="1"/>
  <c r="C1732" i="24"/>
  <c r="I1732" i="24" s="1"/>
  <c r="R1731" i="24"/>
  <c r="H1731" i="24"/>
  <c r="D1731" i="24"/>
  <c r="K1731" i="24" s="1"/>
  <c r="C1731" i="24"/>
  <c r="I1731" i="24" s="1"/>
  <c r="R1730" i="24"/>
  <c r="K1730" i="24"/>
  <c r="I1730" i="24"/>
  <c r="H1730" i="24"/>
  <c r="R1729" i="24"/>
  <c r="H1729" i="24"/>
  <c r="D1729" i="24"/>
  <c r="K1729" i="24" s="1"/>
  <c r="C1729" i="24"/>
  <c r="I1729" i="24" s="1"/>
  <c r="R1728" i="24"/>
  <c r="H1728" i="24"/>
  <c r="D1728" i="24"/>
  <c r="K1728" i="24" s="1"/>
  <c r="C1728" i="24"/>
  <c r="I1728" i="24" s="1"/>
  <c r="R1727" i="24"/>
  <c r="K1727" i="24"/>
  <c r="I1727" i="24"/>
  <c r="H1727" i="24"/>
  <c r="R1726" i="24"/>
  <c r="H1726" i="24"/>
  <c r="D1726" i="24"/>
  <c r="K1726" i="24" s="1"/>
  <c r="C1726" i="24"/>
  <c r="I1726" i="24" s="1"/>
  <c r="R1725" i="24"/>
  <c r="H1725" i="24"/>
  <c r="D1725" i="24"/>
  <c r="K1725" i="24" s="1"/>
  <c r="C1725" i="24"/>
  <c r="I1725" i="24" s="1"/>
  <c r="R1724" i="24"/>
  <c r="K1724" i="24"/>
  <c r="I1724" i="24"/>
  <c r="H1724" i="24"/>
  <c r="R1723" i="24"/>
  <c r="H1723" i="24"/>
  <c r="D1723" i="24"/>
  <c r="K1723" i="24" s="1"/>
  <c r="C1723" i="24"/>
  <c r="I1723" i="24" s="1"/>
  <c r="R1722" i="24"/>
  <c r="H1722" i="24"/>
  <c r="D1722" i="24"/>
  <c r="K1722" i="24" s="1"/>
  <c r="C1722" i="24"/>
  <c r="I1722" i="24" s="1"/>
  <c r="R1721" i="24"/>
  <c r="K1721" i="24"/>
  <c r="I1721" i="24"/>
  <c r="H1721" i="24"/>
  <c r="R1720" i="24"/>
  <c r="H1720" i="24"/>
  <c r="D1720" i="24"/>
  <c r="K1720" i="24" s="1"/>
  <c r="C1720" i="24"/>
  <c r="I1720" i="24" s="1"/>
  <c r="R1719" i="24"/>
  <c r="H1719" i="24"/>
  <c r="D1719" i="24"/>
  <c r="K1719" i="24" s="1"/>
  <c r="C1719" i="24"/>
  <c r="I1719" i="24" s="1"/>
  <c r="R1718" i="24"/>
  <c r="K1718" i="24"/>
  <c r="I1718" i="24"/>
  <c r="H1718" i="24"/>
  <c r="R1717" i="24"/>
  <c r="H1717" i="24"/>
  <c r="D1717" i="24"/>
  <c r="K1717" i="24" s="1"/>
  <c r="C1717" i="24"/>
  <c r="I1717" i="24" s="1"/>
  <c r="R1716" i="24"/>
  <c r="H1716" i="24"/>
  <c r="D1716" i="24"/>
  <c r="K1716" i="24" s="1"/>
  <c r="C1716" i="24"/>
  <c r="I1716" i="24" s="1"/>
  <c r="R1715" i="24"/>
  <c r="K1715" i="24"/>
  <c r="I1715" i="24"/>
  <c r="H1715" i="24"/>
  <c r="R1714" i="24"/>
  <c r="H1714" i="24"/>
  <c r="D1714" i="24"/>
  <c r="K1714" i="24" s="1"/>
  <c r="C1714" i="24"/>
  <c r="I1714" i="24" s="1"/>
  <c r="R1713" i="24"/>
  <c r="H1713" i="24"/>
  <c r="D1713" i="24"/>
  <c r="K1713" i="24" s="1"/>
  <c r="C1713" i="24"/>
  <c r="I1713" i="24" s="1"/>
  <c r="R1712" i="24"/>
  <c r="K1712" i="24"/>
  <c r="I1712" i="24"/>
  <c r="H1712" i="24"/>
  <c r="R1711" i="24"/>
  <c r="H1711" i="24"/>
  <c r="D1711" i="24"/>
  <c r="K1711" i="24" s="1"/>
  <c r="C1711" i="24"/>
  <c r="I1711" i="24" s="1"/>
  <c r="R1710" i="24"/>
  <c r="H1710" i="24"/>
  <c r="D1710" i="24"/>
  <c r="K1710" i="24" s="1"/>
  <c r="C1710" i="24"/>
  <c r="I1710" i="24" s="1"/>
  <c r="R1709" i="24"/>
  <c r="K1709" i="24"/>
  <c r="I1709" i="24"/>
  <c r="H1709" i="24"/>
  <c r="R1708" i="24"/>
  <c r="H1708" i="24"/>
  <c r="D1708" i="24"/>
  <c r="K1708" i="24" s="1"/>
  <c r="C1708" i="24"/>
  <c r="I1708" i="24" s="1"/>
  <c r="R1707" i="24"/>
  <c r="H1707" i="24"/>
  <c r="D1707" i="24"/>
  <c r="K1707" i="24" s="1"/>
  <c r="C1707" i="24"/>
  <c r="I1707" i="24" s="1"/>
  <c r="R1706" i="24"/>
  <c r="K1706" i="24"/>
  <c r="I1706" i="24"/>
  <c r="H1706" i="24"/>
  <c r="R1705" i="24"/>
  <c r="H1705" i="24"/>
  <c r="D1705" i="24"/>
  <c r="K1705" i="24" s="1"/>
  <c r="C1705" i="24"/>
  <c r="I1705" i="24" s="1"/>
  <c r="R1704" i="24"/>
  <c r="H1704" i="24"/>
  <c r="D1704" i="24"/>
  <c r="K1704" i="24" s="1"/>
  <c r="C1704" i="24"/>
  <c r="I1704" i="24" s="1"/>
  <c r="R1703" i="24"/>
  <c r="K1703" i="24"/>
  <c r="I1703" i="24"/>
  <c r="H1703" i="24"/>
  <c r="R1702" i="24"/>
  <c r="H1702" i="24"/>
  <c r="D1702" i="24"/>
  <c r="K1702" i="24" s="1"/>
  <c r="C1702" i="24"/>
  <c r="I1702" i="24" s="1"/>
  <c r="R1701" i="24"/>
  <c r="H1701" i="24"/>
  <c r="D1701" i="24"/>
  <c r="K1701" i="24" s="1"/>
  <c r="C1701" i="24"/>
  <c r="I1701" i="24" s="1"/>
  <c r="R1700" i="24"/>
  <c r="K1700" i="24"/>
  <c r="I1700" i="24"/>
  <c r="H1700" i="24"/>
  <c r="R1699" i="24"/>
  <c r="H1699" i="24"/>
  <c r="D1699" i="24"/>
  <c r="K1699" i="24" s="1"/>
  <c r="C1699" i="24"/>
  <c r="I1699" i="24" s="1"/>
  <c r="R1698" i="24"/>
  <c r="H1698" i="24"/>
  <c r="D1698" i="24"/>
  <c r="K1698" i="24" s="1"/>
  <c r="C1698" i="24"/>
  <c r="I1698" i="24" s="1"/>
  <c r="R1697" i="24"/>
  <c r="K1697" i="24"/>
  <c r="I1697" i="24"/>
  <c r="H1697" i="24"/>
  <c r="R1696" i="24"/>
  <c r="H1696" i="24"/>
  <c r="D1696" i="24"/>
  <c r="K1696" i="24" s="1"/>
  <c r="C1696" i="24"/>
  <c r="I1696" i="24" s="1"/>
  <c r="R1695" i="24"/>
  <c r="H1695" i="24"/>
  <c r="D1695" i="24"/>
  <c r="K1695" i="24" s="1"/>
  <c r="C1695" i="24"/>
  <c r="I1695" i="24" s="1"/>
  <c r="R1694" i="24"/>
  <c r="K1694" i="24"/>
  <c r="I1694" i="24"/>
  <c r="H1694" i="24"/>
  <c r="R1693" i="24"/>
  <c r="H1693" i="24"/>
  <c r="D1693" i="24"/>
  <c r="K1693" i="24" s="1"/>
  <c r="C1693" i="24"/>
  <c r="I1693" i="24" s="1"/>
  <c r="R1692" i="24"/>
  <c r="H1692" i="24"/>
  <c r="D1692" i="24"/>
  <c r="K1692" i="24" s="1"/>
  <c r="C1692" i="24"/>
  <c r="I1692" i="24" s="1"/>
  <c r="R1691" i="24"/>
  <c r="K1691" i="24"/>
  <c r="I1691" i="24"/>
  <c r="H1691" i="24"/>
  <c r="R1690" i="24"/>
  <c r="H1690" i="24"/>
  <c r="D1690" i="24"/>
  <c r="K1690" i="24" s="1"/>
  <c r="C1690" i="24"/>
  <c r="I1690" i="24" s="1"/>
  <c r="R1689" i="24"/>
  <c r="H1689" i="24"/>
  <c r="D1689" i="24"/>
  <c r="K1689" i="24" s="1"/>
  <c r="C1689" i="24"/>
  <c r="I1689" i="24" s="1"/>
  <c r="R1688" i="24"/>
  <c r="K1688" i="24"/>
  <c r="I1688" i="24"/>
  <c r="H1688" i="24"/>
  <c r="R1687" i="24"/>
  <c r="H1687" i="24"/>
  <c r="D1687" i="24"/>
  <c r="K1687" i="24" s="1"/>
  <c r="C1687" i="24"/>
  <c r="I1687" i="24" s="1"/>
  <c r="R1686" i="24"/>
  <c r="H1686" i="24"/>
  <c r="D1686" i="24"/>
  <c r="K1686" i="24" s="1"/>
  <c r="C1686" i="24"/>
  <c r="I1686" i="24" s="1"/>
  <c r="R1685" i="24"/>
  <c r="K1685" i="24"/>
  <c r="I1685" i="24"/>
  <c r="H1685" i="24"/>
  <c r="R1684" i="24"/>
  <c r="H1684" i="24"/>
  <c r="D1684" i="24"/>
  <c r="K1684" i="24" s="1"/>
  <c r="C1684" i="24"/>
  <c r="I1684" i="24" s="1"/>
  <c r="R1683" i="24"/>
  <c r="H1683" i="24"/>
  <c r="D1683" i="24"/>
  <c r="K1683" i="24" s="1"/>
  <c r="C1683" i="24"/>
  <c r="I1683" i="24" s="1"/>
  <c r="R1682" i="24"/>
  <c r="K1682" i="24"/>
  <c r="I1682" i="24"/>
  <c r="H1682" i="24"/>
  <c r="R1681" i="24"/>
  <c r="H1681" i="24"/>
  <c r="D1681" i="24"/>
  <c r="K1681" i="24" s="1"/>
  <c r="C1681" i="24"/>
  <c r="I1681" i="24" s="1"/>
  <c r="R1680" i="24"/>
  <c r="H1680" i="24"/>
  <c r="D1680" i="24"/>
  <c r="K1680" i="24" s="1"/>
  <c r="C1680" i="24"/>
  <c r="I1680" i="24" s="1"/>
  <c r="R1679" i="24"/>
  <c r="K1679" i="24"/>
  <c r="I1679" i="24"/>
  <c r="H1679" i="24"/>
  <c r="R1678" i="24"/>
  <c r="H1678" i="24"/>
  <c r="D1678" i="24"/>
  <c r="K1678" i="24" s="1"/>
  <c r="C1678" i="24"/>
  <c r="I1678" i="24" s="1"/>
  <c r="R1677" i="24"/>
  <c r="H1677" i="24"/>
  <c r="D1677" i="24"/>
  <c r="K1677" i="24" s="1"/>
  <c r="C1677" i="24"/>
  <c r="I1677" i="24" s="1"/>
  <c r="R1676" i="24"/>
  <c r="K1676" i="24"/>
  <c r="I1676" i="24"/>
  <c r="H1676" i="24"/>
  <c r="R1675" i="24"/>
  <c r="H1675" i="24"/>
  <c r="D1675" i="24"/>
  <c r="K1675" i="24" s="1"/>
  <c r="C1675" i="24"/>
  <c r="I1675" i="24" s="1"/>
  <c r="R1674" i="24"/>
  <c r="H1674" i="24"/>
  <c r="D1674" i="24"/>
  <c r="K1674" i="24" s="1"/>
  <c r="C1674" i="24"/>
  <c r="I1674" i="24" s="1"/>
  <c r="R1673" i="24"/>
  <c r="K1673" i="24"/>
  <c r="I1673" i="24"/>
  <c r="H1673" i="24"/>
  <c r="R1672" i="24"/>
  <c r="H1672" i="24"/>
  <c r="D1672" i="24"/>
  <c r="K1672" i="24" s="1"/>
  <c r="C1672" i="24"/>
  <c r="I1672" i="24" s="1"/>
  <c r="R1671" i="24"/>
  <c r="H1671" i="24"/>
  <c r="D1671" i="24"/>
  <c r="K1671" i="24" s="1"/>
  <c r="C1671" i="24"/>
  <c r="I1671" i="24" s="1"/>
  <c r="R1670" i="24"/>
  <c r="K1670" i="24"/>
  <c r="I1670" i="24"/>
  <c r="H1670" i="24"/>
  <c r="R1669" i="24"/>
  <c r="H1669" i="24"/>
  <c r="D1669" i="24"/>
  <c r="K1669" i="24" s="1"/>
  <c r="C1669" i="24"/>
  <c r="I1669" i="24" s="1"/>
  <c r="R1668" i="24"/>
  <c r="H1668" i="24"/>
  <c r="D1668" i="24"/>
  <c r="K1668" i="24" s="1"/>
  <c r="C1668" i="24"/>
  <c r="I1668" i="24" s="1"/>
  <c r="R1667" i="24"/>
  <c r="K1667" i="24"/>
  <c r="I1667" i="24"/>
  <c r="H1667" i="24"/>
  <c r="R1666" i="24"/>
  <c r="H1666" i="24"/>
  <c r="D1666" i="24"/>
  <c r="K1666" i="24" s="1"/>
  <c r="C1666" i="24"/>
  <c r="I1666" i="24" s="1"/>
  <c r="R1665" i="24"/>
  <c r="H1665" i="24"/>
  <c r="D1665" i="24"/>
  <c r="K1665" i="24" s="1"/>
  <c r="C1665" i="24"/>
  <c r="I1665" i="24" s="1"/>
  <c r="R1664" i="24"/>
  <c r="K1664" i="24"/>
  <c r="I1664" i="24"/>
  <c r="H1664" i="24"/>
  <c r="R1663" i="24"/>
  <c r="H1663" i="24"/>
  <c r="C1663" i="24"/>
  <c r="I1663" i="24" s="1"/>
  <c r="R1662" i="24"/>
  <c r="H1662" i="24"/>
  <c r="C1662" i="24"/>
  <c r="I1662" i="24" s="1"/>
  <c r="R1661" i="24"/>
  <c r="I1661" i="24"/>
  <c r="H1661" i="24"/>
  <c r="D1661" i="24"/>
  <c r="K1661" i="24" s="1"/>
  <c r="R1660" i="24"/>
  <c r="H1660" i="24"/>
  <c r="C1660" i="24"/>
  <c r="I1660" i="24" s="1"/>
  <c r="R1659" i="24"/>
  <c r="H1659" i="24"/>
  <c r="C1659" i="24"/>
  <c r="I1659" i="24" s="1"/>
  <c r="R1658" i="24"/>
  <c r="K1658" i="24"/>
  <c r="I1658" i="24"/>
  <c r="H1658" i="24"/>
  <c r="R1657" i="24"/>
  <c r="H1657" i="24"/>
  <c r="D1657" i="24"/>
  <c r="K1657" i="24" s="1"/>
  <c r="C1657" i="24"/>
  <c r="I1657" i="24" s="1"/>
  <c r="R1656" i="24"/>
  <c r="H1656" i="24"/>
  <c r="D1656" i="24"/>
  <c r="K1656" i="24" s="1"/>
  <c r="C1656" i="24"/>
  <c r="I1656" i="24" s="1"/>
  <c r="R1655" i="24"/>
  <c r="K1655" i="24"/>
  <c r="I1655" i="24"/>
  <c r="H1655" i="24"/>
  <c r="R1654" i="24"/>
  <c r="H1654" i="24"/>
  <c r="D1654" i="24"/>
  <c r="K1654" i="24" s="1"/>
  <c r="C1654" i="24"/>
  <c r="I1654" i="24" s="1"/>
  <c r="R1653" i="24"/>
  <c r="H1653" i="24"/>
  <c r="D1653" i="24"/>
  <c r="K1653" i="24" s="1"/>
  <c r="C1653" i="24"/>
  <c r="I1653" i="24" s="1"/>
  <c r="R1652" i="24"/>
  <c r="K1652" i="24"/>
  <c r="I1652" i="24"/>
  <c r="H1652" i="24"/>
  <c r="R1651" i="24"/>
  <c r="H1651" i="24"/>
  <c r="D1651" i="24"/>
  <c r="K1651" i="24" s="1"/>
  <c r="C1651" i="24"/>
  <c r="I1651" i="24" s="1"/>
  <c r="R1650" i="24"/>
  <c r="H1650" i="24"/>
  <c r="D1650" i="24"/>
  <c r="K1650" i="24" s="1"/>
  <c r="C1650" i="24"/>
  <c r="I1650" i="24" s="1"/>
  <c r="R1649" i="24"/>
  <c r="K1649" i="24"/>
  <c r="I1649" i="24"/>
  <c r="H1649" i="24"/>
  <c r="R1648" i="24"/>
  <c r="H1648" i="24"/>
  <c r="D1648" i="24"/>
  <c r="K1648" i="24" s="1"/>
  <c r="C1648" i="24"/>
  <c r="I1648" i="24" s="1"/>
  <c r="R1647" i="24"/>
  <c r="H1647" i="24"/>
  <c r="D1647" i="24"/>
  <c r="K1647" i="24" s="1"/>
  <c r="C1647" i="24"/>
  <c r="I1647" i="24" s="1"/>
  <c r="R1646" i="24"/>
  <c r="K1646" i="24"/>
  <c r="I1646" i="24"/>
  <c r="H1646" i="24"/>
  <c r="R1645" i="24"/>
  <c r="H1645" i="24"/>
  <c r="D1645" i="24"/>
  <c r="K1645" i="24" s="1"/>
  <c r="C1645" i="24"/>
  <c r="I1645" i="24" s="1"/>
  <c r="R1644" i="24"/>
  <c r="H1644" i="24"/>
  <c r="D1644" i="24"/>
  <c r="K1644" i="24" s="1"/>
  <c r="C1644" i="24"/>
  <c r="I1644" i="24" s="1"/>
  <c r="R1643" i="24"/>
  <c r="K1643" i="24"/>
  <c r="I1643" i="24"/>
  <c r="H1643" i="24"/>
  <c r="R1642" i="24"/>
  <c r="H1642" i="24"/>
  <c r="D1642" i="24"/>
  <c r="K1642" i="24" s="1"/>
  <c r="C1642" i="24"/>
  <c r="I1642" i="24" s="1"/>
  <c r="R1641" i="24"/>
  <c r="H1641" i="24"/>
  <c r="D1641" i="24"/>
  <c r="K1641" i="24" s="1"/>
  <c r="C1641" i="24"/>
  <c r="I1641" i="24" s="1"/>
  <c r="R1640" i="24"/>
  <c r="K1640" i="24"/>
  <c r="I1640" i="24"/>
  <c r="H1640" i="24"/>
  <c r="R1639" i="24"/>
  <c r="H1639" i="24"/>
  <c r="D1639" i="24"/>
  <c r="K1639" i="24" s="1"/>
  <c r="C1639" i="24"/>
  <c r="I1639" i="24" s="1"/>
  <c r="R1638" i="24"/>
  <c r="H1638" i="24"/>
  <c r="D1638" i="24"/>
  <c r="K1638" i="24" s="1"/>
  <c r="C1638" i="24"/>
  <c r="I1638" i="24" s="1"/>
  <c r="R1637" i="24"/>
  <c r="K1637" i="24"/>
  <c r="I1637" i="24"/>
  <c r="H1637" i="24"/>
  <c r="R1636" i="24"/>
  <c r="H1636" i="24"/>
  <c r="D1636" i="24"/>
  <c r="K1636" i="24" s="1"/>
  <c r="C1636" i="24"/>
  <c r="I1636" i="24" s="1"/>
  <c r="R1635" i="24"/>
  <c r="H1635" i="24"/>
  <c r="D1635" i="24"/>
  <c r="K1635" i="24" s="1"/>
  <c r="C1635" i="24"/>
  <c r="I1635" i="24" s="1"/>
  <c r="R1634" i="24"/>
  <c r="K1634" i="24"/>
  <c r="I1634" i="24"/>
  <c r="H1634" i="24"/>
  <c r="R1633" i="24"/>
  <c r="H1633" i="24"/>
  <c r="D1633" i="24"/>
  <c r="K1633" i="24" s="1"/>
  <c r="C1633" i="24"/>
  <c r="I1633" i="24" s="1"/>
  <c r="R1632" i="24"/>
  <c r="H1632" i="24"/>
  <c r="D1632" i="24"/>
  <c r="K1632" i="24" s="1"/>
  <c r="C1632" i="24"/>
  <c r="I1632" i="24" s="1"/>
  <c r="R1631" i="24"/>
  <c r="K1631" i="24"/>
  <c r="I1631" i="24"/>
  <c r="H1631" i="24"/>
  <c r="R1630" i="24"/>
  <c r="H1630" i="24"/>
  <c r="D1630" i="24"/>
  <c r="K1630" i="24" s="1"/>
  <c r="C1630" i="24"/>
  <c r="I1630" i="24" s="1"/>
  <c r="R1629" i="24"/>
  <c r="H1629" i="24"/>
  <c r="D1629" i="24"/>
  <c r="K1629" i="24" s="1"/>
  <c r="C1629" i="24"/>
  <c r="I1629" i="24" s="1"/>
  <c r="R1628" i="24"/>
  <c r="K1628" i="24"/>
  <c r="I1628" i="24"/>
  <c r="H1628" i="24"/>
  <c r="R1627" i="24"/>
  <c r="H1627" i="24"/>
  <c r="D1627" i="24"/>
  <c r="K1627" i="24" s="1"/>
  <c r="C1627" i="24"/>
  <c r="I1627" i="24" s="1"/>
  <c r="R1626" i="24"/>
  <c r="H1626" i="24"/>
  <c r="D1626" i="24"/>
  <c r="K1626" i="24" s="1"/>
  <c r="C1626" i="24"/>
  <c r="I1626" i="24" s="1"/>
  <c r="R1625" i="24"/>
  <c r="K1625" i="24"/>
  <c r="I1625" i="24"/>
  <c r="H1625" i="24"/>
  <c r="R1624" i="24"/>
  <c r="H1624" i="24"/>
  <c r="D1624" i="24"/>
  <c r="K1624" i="24" s="1"/>
  <c r="C1624" i="24"/>
  <c r="I1624" i="24" s="1"/>
  <c r="R1623" i="24"/>
  <c r="H1623" i="24"/>
  <c r="D1623" i="24"/>
  <c r="K1623" i="24" s="1"/>
  <c r="C1623" i="24"/>
  <c r="I1623" i="24" s="1"/>
  <c r="R1622" i="24"/>
  <c r="K1622" i="24"/>
  <c r="I1622" i="24"/>
  <c r="H1622" i="24"/>
  <c r="R1621" i="24"/>
  <c r="H1621" i="24"/>
  <c r="D1621" i="24"/>
  <c r="K1621" i="24" s="1"/>
  <c r="C1621" i="24"/>
  <c r="I1621" i="24" s="1"/>
  <c r="R1620" i="24"/>
  <c r="H1620" i="24"/>
  <c r="D1620" i="24"/>
  <c r="K1620" i="24" s="1"/>
  <c r="C1620" i="24"/>
  <c r="I1620" i="24" s="1"/>
  <c r="R1619" i="24"/>
  <c r="K1619" i="24"/>
  <c r="I1619" i="24"/>
  <c r="H1619" i="24"/>
  <c r="R1618" i="24"/>
  <c r="H1618" i="24"/>
  <c r="D1618" i="24"/>
  <c r="K1618" i="24" s="1"/>
  <c r="C1618" i="24"/>
  <c r="I1618" i="24" s="1"/>
  <c r="R1617" i="24"/>
  <c r="H1617" i="24"/>
  <c r="D1617" i="24"/>
  <c r="K1617" i="24" s="1"/>
  <c r="C1617" i="24"/>
  <c r="I1617" i="24" s="1"/>
  <c r="R1616" i="24"/>
  <c r="K1616" i="24"/>
  <c r="I1616" i="24"/>
  <c r="H1616" i="24"/>
  <c r="R1615" i="24"/>
  <c r="H1615" i="24"/>
  <c r="D1615" i="24"/>
  <c r="K1615" i="24" s="1"/>
  <c r="C1615" i="24"/>
  <c r="I1615" i="24" s="1"/>
  <c r="R1614" i="24"/>
  <c r="H1614" i="24"/>
  <c r="D1614" i="24"/>
  <c r="K1614" i="24" s="1"/>
  <c r="C1614" i="24"/>
  <c r="I1614" i="24" s="1"/>
  <c r="R1613" i="24"/>
  <c r="K1613" i="24"/>
  <c r="I1613" i="24"/>
  <c r="H1613" i="24"/>
  <c r="R1612" i="24"/>
  <c r="H1612" i="24"/>
  <c r="D1612" i="24"/>
  <c r="K1612" i="24" s="1"/>
  <c r="C1612" i="24"/>
  <c r="I1612" i="24" s="1"/>
  <c r="R1611" i="24"/>
  <c r="H1611" i="24"/>
  <c r="D1611" i="24"/>
  <c r="K1611" i="24" s="1"/>
  <c r="C1611" i="24"/>
  <c r="I1611" i="24" s="1"/>
  <c r="R1610" i="24"/>
  <c r="K1610" i="24"/>
  <c r="I1610" i="24"/>
  <c r="H1610" i="24"/>
  <c r="R1609" i="24"/>
  <c r="H1609" i="24"/>
  <c r="D1609" i="24"/>
  <c r="K1609" i="24" s="1"/>
  <c r="C1609" i="24"/>
  <c r="I1609" i="24" s="1"/>
  <c r="R1608" i="24"/>
  <c r="H1608" i="24"/>
  <c r="D1608" i="24"/>
  <c r="K1608" i="24" s="1"/>
  <c r="C1608" i="24"/>
  <c r="I1608" i="24" s="1"/>
  <c r="R1607" i="24"/>
  <c r="K1607" i="24"/>
  <c r="I1607" i="24"/>
  <c r="H1607" i="24"/>
  <c r="R1606" i="24"/>
  <c r="H1606" i="24"/>
  <c r="D1606" i="24"/>
  <c r="K1606" i="24" s="1"/>
  <c r="C1606" i="24"/>
  <c r="I1606" i="24" s="1"/>
  <c r="R1605" i="24"/>
  <c r="H1605" i="24"/>
  <c r="D1605" i="24"/>
  <c r="K1605" i="24" s="1"/>
  <c r="C1605" i="24"/>
  <c r="I1605" i="24" s="1"/>
  <c r="R1604" i="24"/>
  <c r="K1604" i="24"/>
  <c r="I1604" i="24"/>
  <c r="H1604" i="24"/>
  <c r="R1603" i="24"/>
  <c r="H1603" i="24"/>
  <c r="D1603" i="24"/>
  <c r="K1603" i="24" s="1"/>
  <c r="C1603" i="24"/>
  <c r="I1603" i="24" s="1"/>
  <c r="R1602" i="24"/>
  <c r="H1602" i="24"/>
  <c r="D1602" i="24"/>
  <c r="K1602" i="24" s="1"/>
  <c r="C1602" i="24"/>
  <c r="I1602" i="24" s="1"/>
  <c r="R1601" i="24"/>
  <c r="K1601" i="24"/>
  <c r="I1601" i="24"/>
  <c r="H1601" i="24"/>
  <c r="R1600" i="24"/>
  <c r="H1600" i="24"/>
  <c r="D1600" i="24"/>
  <c r="K1600" i="24" s="1"/>
  <c r="C1600" i="24"/>
  <c r="I1600" i="24" s="1"/>
  <c r="R1599" i="24"/>
  <c r="H1599" i="24"/>
  <c r="D1599" i="24"/>
  <c r="K1599" i="24" s="1"/>
  <c r="C1599" i="24"/>
  <c r="I1599" i="24" s="1"/>
  <c r="R1598" i="24"/>
  <c r="K1598" i="24"/>
  <c r="I1598" i="24"/>
  <c r="H1598" i="24"/>
  <c r="R1597" i="24"/>
  <c r="H1597" i="24"/>
  <c r="D1597" i="24"/>
  <c r="K1597" i="24" s="1"/>
  <c r="C1597" i="24"/>
  <c r="I1597" i="24" s="1"/>
  <c r="R1596" i="24"/>
  <c r="H1596" i="24"/>
  <c r="D1596" i="24"/>
  <c r="K1596" i="24" s="1"/>
  <c r="C1596" i="24"/>
  <c r="I1596" i="24" s="1"/>
  <c r="R1595" i="24"/>
  <c r="K1595" i="24"/>
  <c r="I1595" i="24"/>
  <c r="H1595" i="24"/>
  <c r="R1594" i="24"/>
  <c r="H1594" i="24"/>
  <c r="D1594" i="24"/>
  <c r="K1594" i="24" s="1"/>
  <c r="C1594" i="24"/>
  <c r="I1594" i="24" s="1"/>
  <c r="R1593" i="24"/>
  <c r="H1593" i="24"/>
  <c r="D1593" i="24"/>
  <c r="K1593" i="24" s="1"/>
  <c r="C1593" i="24"/>
  <c r="I1593" i="24" s="1"/>
  <c r="R1592" i="24"/>
  <c r="K1592" i="24"/>
  <c r="I1592" i="24"/>
  <c r="H1592" i="24"/>
  <c r="R1591" i="24"/>
  <c r="H1591" i="24"/>
  <c r="D1591" i="24"/>
  <c r="K1591" i="24" s="1"/>
  <c r="C1591" i="24"/>
  <c r="I1591" i="24" s="1"/>
  <c r="R1590" i="24"/>
  <c r="H1590" i="24"/>
  <c r="D1590" i="24"/>
  <c r="K1590" i="24" s="1"/>
  <c r="C1590" i="24"/>
  <c r="I1590" i="24" s="1"/>
  <c r="R1589" i="24"/>
  <c r="K1589" i="24"/>
  <c r="I1589" i="24"/>
  <c r="H1589" i="24"/>
  <c r="R1588" i="24"/>
  <c r="H1588" i="24"/>
  <c r="D1588" i="24"/>
  <c r="K1588" i="24" s="1"/>
  <c r="C1588" i="24"/>
  <c r="I1588" i="24" s="1"/>
  <c r="R1587" i="24"/>
  <c r="H1587" i="24"/>
  <c r="D1587" i="24"/>
  <c r="K1587" i="24" s="1"/>
  <c r="C1587" i="24"/>
  <c r="I1587" i="24" s="1"/>
  <c r="R1586" i="24"/>
  <c r="K1586" i="24"/>
  <c r="I1586" i="24"/>
  <c r="H1586" i="24"/>
  <c r="R1585" i="24"/>
  <c r="H1585" i="24"/>
  <c r="D1585" i="24"/>
  <c r="K1585" i="24" s="1"/>
  <c r="C1585" i="24"/>
  <c r="I1585" i="24" s="1"/>
  <c r="R1584" i="24"/>
  <c r="H1584" i="24"/>
  <c r="D1584" i="24"/>
  <c r="K1584" i="24" s="1"/>
  <c r="C1584" i="24"/>
  <c r="I1584" i="24" s="1"/>
  <c r="R1583" i="24"/>
  <c r="K1583" i="24"/>
  <c r="I1583" i="24"/>
  <c r="H1583" i="24"/>
  <c r="R1582" i="24"/>
  <c r="H1582" i="24"/>
  <c r="D1582" i="24"/>
  <c r="K1582" i="24" s="1"/>
  <c r="C1582" i="24"/>
  <c r="I1582" i="24" s="1"/>
  <c r="R1581" i="24"/>
  <c r="H1581" i="24"/>
  <c r="D1581" i="24"/>
  <c r="K1581" i="24" s="1"/>
  <c r="C1581" i="24"/>
  <c r="I1581" i="24" s="1"/>
  <c r="R1580" i="24"/>
  <c r="K1580" i="24"/>
  <c r="I1580" i="24"/>
  <c r="H1580" i="24"/>
  <c r="R1579" i="24"/>
  <c r="H1579" i="24"/>
  <c r="D1579" i="24"/>
  <c r="K1579" i="24" s="1"/>
  <c r="C1579" i="24"/>
  <c r="I1579" i="24" s="1"/>
  <c r="R1578" i="24"/>
  <c r="H1578" i="24"/>
  <c r="D1578" i="24"/>
  <c r="K1578" i="24" s="1"/>
  <c r="C1578" i="24"/>
  <c r="I1578" i="24" s="1"/>
  <c r="R1577" i="24"/>
  <c r="K1577" i="24"/>
  <c r="I1577" i="24"/>
  <c r="H1577" i="24"/>
  <c r="R1576" i="24"/>
  <c r="H1576" i="24"/>
  <c r="D1576" i="24"/>
  <c r="K1576" i="24" s="1"/>
  <c r="C1576" i="24"/>
  <c r="I1576" i="24" s="1"/>
  <c r="R1575" i="24"/>
  <c r="H1575" i="24"/>
  <c r="D1575" i="24"/>
  <c r="K1575" i="24" s="1"/>
  <c r="C1575" i="24"/>
  <c r="I1575" i="24" s="1"/>
  <c r="R1574" i="24"/>
  <c r="K1574" i="24"/>
  <c r="I1574" i="24"/>
  <c r="H1574" i="24"/>
  <c r="R1573" i="24"/>
  <c r="H1573" i="24"/>
  <c r="D1573" i="24"/>
  <c r="K1573" i="24" s="1"/>
  <c r="C1573" i="24"/>
  <c r="I1573" i="24" s="1"/>
  <c r="R1572" i="24"/>
  <c r="H1572" i="24"/>
  <c r="D1572" i="24"/>
  <c r="K1572" i="24" s="1"/>
  <c r="C1572" i="24"/>
  <c r="I1572" i="24" s="1"/>
  <c r="R1571" i="24"/>
  <c r="K1571" i="24"/>
  <c r="I1571" i="24"/>
  <c r="H1571" i="24"/>
  <c r="R1570" i="24"/>
  <c r="H1570" i="24"/>
  <c r="D1570" i="24"/>
  <c r="K1570" i="24" s="1"/>
  <c r="C1570" i="24"/>
  <c r="I1570" i="24" s="1"/>
  <c r="R1569" i="24"/>
  <c r="H1569" i="24"/>
  <c r="D1569" i="24"/>
  <c r="K1569" i="24" s="1"/>
  <c r="C1569" i="24"/>
  <c r="I1569" i="24" s="1"/>
  <c r="R1568" i="24"/>
  <c r="K1568" i="24"/>
  <c r="I1568" i="24"/>
  <c r="H1568" i="24"/>
  <c r="R1567" i="24"/>
  <c r="H1567" i="24"/>
  <c r="D1567" i="24"/>
  <c r="K1567" i="24" s="1"/>
  <c r="C1567" i="24"/>
  <c r="I1567" i="24" s="1"/>
  <c r="R1566" i="24"/>
  <c r="H1566" i="24"/>
  <c r="D1566" i="24"/>
  <c r="K1566" i="24" s="1"/>
  <c r="C1566" i="24"/>
  <c r="I1566" i="24" s="1"/>
  <c r="R1565" i="24"/>
  <c r="K1565" i="24"/>
  <c r="I1565" i="24"/>
  <c r="H1565" i="24"/>
  <c r="R1564" i="24"/>
  <c r="H1564" i="24"/>
  <c r="D1564" i="24"/>
  <c r="K1564" i="24" s="1"/>
  <c r="C1564" i="24"/>
  <c r="I1564" i="24" s="1"/>
  <c r="R1563" i="24"/>
  <c r="H1563" i="24"/>
  <c r="D1563" i="24"/>
  <c r="K1563" i="24" s="1"/>
  <c r="C1563" i="24"/>
  <c r="I1563" i="24" s="1"/>
  <c r="R1562" i="24"/>
  <c r="K1562" i="24"/>
  <c r="I1562" i="24"/>
  <c r="H1562" i="24"/>
  <c r="R1561" i="24"/>
  <c r="H1561" i="24"/>
  <c r="D1561" i="24"/>
  <c r="K1561" i="24" s="1"/>
  <c r="C1561" i="24"/>
  <c r="I1561" i="24" s="1"/>
  <c r="R1560" i="24"/>
  <c r="H1560" i="24"/>
  <c r="D1560" i="24"/>
  <c r="K1560" i="24" s="1"/>
  <c r="C1560" i="24"/>
  <c r="I1560" i="24" s="1"/>
  <c r="R1559" i="24"/>
  <c r="K1559" i="24"/>
  <c r="I1559" i="24"/>
  <c r="H1559" i="24"/>
  <c r="R1558" i="24"/>
  <c r="H1558" i="24"/>
  <c r="D1558" i="24"/>
  <c r="K1558" i="24" s="1"/>
  <c r="C1558" i="24"/>
  <c r="I1558" i="24" s="1"/>
  <c r="R1557" i="24"/>
  <c r="H1557" i="24"/>
  <c r="D1557" i="24"/>
  <c r="K1557" i="24" s="1"/>
  <c r="C1557" i="24"/>
  <c r="I1557" i="24" s="1"/>
  <c r="R1556" i="24"/>
  <c r="K1556" i="24"/>
  <c r="I1556" i="24"/>
  <c r="H1556" i="24"/>
  <c r="R1555" i="24"/>
  <c r="H1555" i="24"/>
  <c r="D1555" i="24"/>
  <c r="K1555" i="24" s="1"/>
  <c r="C1555" i="24"/>
  <c r="I1555" i="24" s="1"/>
  <c r="R1554" i="24"/>
  <c r="H1554" i="24"/>
  <c r="D1554" i="24"/>
  <c r="K1554" i="24" s="1"/>
  <c r="C1554" i="24"/>
  <c r="I1554" i="24" s="1"/>
  <c r="R1553" i="24"/>
  <c r="K1553" i="24"/>
  <c r="I1553" i="24"/>
  <c r="H1553" i="24"/>
  <c r="R1552" i="24"/>
  <c r="K1552" i="24"/>
  <c r="H1552" i="24"/>
  <c r="C1552" i="24"/>
  <c r="I1552" i="24" s="1"/>
  <c r="R1551" i="24"/>
  <c r="K1551" i="24"/>
  <c r="H1551" i="24"/>
  <c r="C1551" i="24"/>
  <c r="I1551" i="24" s="1"/>
  <c r="R1550" i="24"/>
  <c r="K1550" i="24"/>
  <c r="I1550" i="24"/>
  <c r="H1550" i="24"/>
  <c r="R1549" i="24"/>
  <c r="K1549" i="24"/>
  <c r="H1549" i="24"/>
  <c r="C1549" i="24"/>
  <c r="I1549" i="24" s="1"/>
  <c r="R1548" i="24"/>
  <c r="K1548" i="24"/>
  <c r="H1548" i="24"/>
  <c r="C1548" i="24"/>
  <c r="I1548" i="24" s="1"/>
  <c r="R1547" i="24"/>
  <c r="K1547" i="24"/>
  <c r="I1547" i="24"/>
  <c r="H1547" i="24"/>
  <c r="R1546" i="24"/>
  <c r="K1546" i="24"/>
  <c r="I1546" i="24"/>
  <c r="H1546" i="24"/>
  <c r="R1545" i="24"/>
  <c r="R1544" i="24"/>
  <c r="R1543" i="24"/>
  <c r="R1542" i="24"/>
  <c r="R1541" i="24"/>
  <c r="R1540" i="24"/>
  <c r="R1539" i="24"/>
  <c r="R1538" i="24"/>
  <c r="R1537" i="24"/>
  <c r="R1536" i="24"/>
  <c r="R1535" i="24"/>
  <c r="R1534" i="24"/>
  <c r="R1533" i="24"/>
  <c r="R1532" i="24"/>
  <c r="R1531" i="24"/>
  <c r="R1530" i="24"/>
  <c r="R1529" i="24"/>
  <c r="R1528" i="24"/>
  <c r="R1527" i="24"/>
  <c r="R1526" i="24"/>
  <c r="R1525" i="24"/>
  <c r="R1524" i="24"/>
  <c r="R1523" i="24"/>
  <c r="R1522" i="24"/>
  <c r="R1521" i="24"/>
  <c r="R1520" i="24"/>
  <c r="R1519" i="24"/>
  <c r="R1518" i="24"/>
  <c r="R1517" i="24"/>
  <c r="R1516" i="24"/>
  <c r="R1515" i="24"/>
  <c r="R1514" i="24"/>
  <c r="R1513" i="24"/>
  <c r="R1512" i="24"/>
  <c r="R1511" i="24"/>
  <c r="R1510" i="24"/>
  <c r="R1509" i="24"/>
  <c r="R1508" i="24"/>
  <c r="R1507" i="24"/>
  <c r="R1506" i="24"/>
  <c r="R1505" i="24"/>
  <c r="R1504" i="24"/>
  <c r="R1503" i="24"/>
  <c r="R1502" i="24"/>
  <c r="R1501" i="24"/>
  <c r="R1500" i="24"/>
  <c r="R1499" i="24"/>
  <c r="R1498" i="24"/>
  <c r="R1497" i="24"/>
  <c r="R1496" i="24"/>
  <c r="R1495" i="24"/>
  <c r="R1494" i="24"/>
  <c r="R1493" i="24"/>
  <c r="R1492" i="24"/>
  <c r="R1491" i="24"/>
  <c r="R1490" i="24"/>
  <c r="R1489" i="24"/>
  <c r="R1488" i="24"/>
  <c r="R1487" i="24"/>
  <c r="R1486" i="24"/>
  <c r="R1485" i="24"/>
  <c r="R1484" i="24"/>
  <c r="R1483" i="24"/>
  <c r="R1482" i="24"/>
  <c r="R1481" i="24"/>
  <c r="R1480" i="24"/>
  <c r="R1479" i="24"/>
  <c r="R1478" i="24"/>
  <c r="R1477" i="24"/>
  <c r="R1476" i="24"/>
  <c r="R1475" i="24"/>
  <c r="R1474" i="24"/>
  <c r="R1473" i="24"/>
  <c r="R1472" i="24"/>
  <c r="R1471" i="24"/>
  <c r="R1470" i="24"/>
  <c r="R1469" i="24"/>
  <c r="R1468" i="24"/>
  <c r="R1467" i="24"/>
  <c r="R1466" i="24"/>
  <c r="R1465" i="24"/>
  <c r="R1464" i="24"/>
  <c r="R1463" i="24"/>
  <c r="R1462" i="24"/>
  <c r="R1461" i="24"/>
  <c r="R1460" i="24"/>
  <c r="K1460" i="24"/>
  <c r="I1460" i="24"/>
  <c r="H1460" i="24"/>
  <c r="R1459" i="24"/>
  <c r="K1459" i="24"/>
  <c r="I1459" i="24"/>
  <c r="H1459" i="24"/>
  <c r="R1458" i="24"/>
  <c r="K1458" i="24"/>
  <c r="I1458" i="24"/>
  <c r="H1458" i="24"/>
  <c r="R1457" i="24"/>
  <c r="K1457" i="24"/>
  <c r="I1457" i="24"/>
  <c r="H1457" i="24"/>
  <c r="R1456" i="24"/>
  <c r="K1456" i="24"/>
  <c r="I1456" i="24"/>
  <c r="H1456" i="24"/>
  <c r="R1455" i="24"/>
  <c r="K1455" i="24"/>
  <c r="I1455" i="24"/>
  <c r="H1455" i="24"/>
  <c r="R1454" i="24"/>
  <c r="K1454" i="24"/>
  <c r="I1454" i="24"/>
  <c r="H1454" i="24"/>
  <c r="R1453" i="24"/>
  <c r="K1453" i="24"/>
  <c r="I1453" i="24"/>
  <c r="H1453" i="24"/>
  <c r="R1452" i="24"/>
  <c r="K1452" i="24"/>
  <c r="I1452" i="24"/>
  <c r="H1452" i="24"/>
  <c r="R1451" i="24"/>
  <c r="K1451" i="24"/>
  <c r="I1451" i="24"/>
  <c r="H1451" i="24"/>
  <c r="R1450" i="24"/>
  <c r="K1450" i="24"/>
  <c r="I1450" i="24"/>
  <c r="H1450" i="24"/>
  <c r="R1449" i="24"/>
  <c r="K1449" i="24"/>
  <c r="I1449" i="24"/>
  <c r="H1449" i="24"/>
  <c r="R1448" i="24"/>
  <c r="K1448" i="24"/>
  <c r="I1448" i="24"/>
  <c r="H1448" i="24"/>
  <c r="R1447" i="24"/>
  <c r="K1447" i="24"/>
  <c r="I1447" i="24"/>
  <c r="H1447" i="24"/>
  <c r="R1446" i="24"/>
  <c r="K1446" i="24"/>
  <c r="I1446" i="24"/>
  <c r="H1446" i="24"/>
  <c r="R1445" i="24"/>
  <c r="K1445" i="24"/>
  <c r="I1445" i="24"/>
  <c r="H1445" i="24"/>
  <c r="R1444" i="24"/>
  <c r="K1444" i="24"/>
  <c r="I1444" i="24"/>
  <c r="H1444" i="24"/>
  <c r="R1443" i="24"/>
  <c r="K1443" i="24"/>
  <c r="I1443" i="24"/>
  <c r="H1443" i="24"/>
  <c r="R1442" i="24"/>
  <c r="K1442" i="24"/>
  <c r="I1442" i="24"/>
  <c r="H1442" i="24"/>
  <c r="R1441" i="24"/>
  <c r="K1441" i="24"/>
  <c r="I1441" i="24"/>
  <c r="H1441" i="24"/>
  <c r="R1440" i="24"/>
  <c r="K1440" i="24"/>
  <c r="I1440" i="24"/>
  <c r="H1440" i="24"/>
  <c r="R1439" i="24"/>
  <c r="K1439" i="24"/>
  <c r="I1439" i="24"/>
  <c r="H1439" i="24"/>
  <c r="R1438" i="24"/>
  <c r="K1438" i="24"/>
  <c r="I1438" i="24"/>
  <c r="H1438" i="24"/>
  <c r="R1437" i="24"/>
  <c r="K1437" i="24"/>
  <c r="I1437" i="24"/>
  <c r="H1437" i="24"/>
  <c r="R1436" i="24"/>
  <c r="K1436" i="24"/>
  <c r="I1436" i="24"/>
  <c r="H1436" i="24"/>
  <c r="R1435" i="24"/>
  <c r="K1435" i="24"/>
  <c r="I1435" i="24"/>
  <c r="H1435" i="24"/>
  <c r="R1434" i="24"/>
  <c r="K1434" i="24"/>
  <c r="I1434" i="24"/>
  <c r="H1434" i="24"/>
  <c r="R1433" i="24"/>
  <c r="K1433" i="24"/>
  <c r="I1433" i="24"/>
  <c r="H1433" i="24"/>
  <c r="R1432" i="24"/>
  <c r="K1432" i="24"/>
  <c r="I1432" i="24"/>
  <c r="H1432" i="24"/>
  <c r="R1431" i="24"/>
  <c r="K1431" i="24"/>
  <c r="I1431" i="24"/>
  <c r="H1431" i="24"/>
  <c r="R1430" i="24"/>
  <c r="K1430" i="24"/>
  <c r="I1430" i="24"/>
  <c r="H1430" i="24"/>
  <c r="R1429" i="24"/>
  <c r="K1429" i="24"/>
  <c r="I1429" i="24"/>
  <c r="H1429" i="24"/>
  <c r="R1428" i="24"/>
  <c r="K1428" i="24"/>
  <c r="I1428" i="24"/>
  <c r="H1428" i="24"/>
  <c r="R1427" i="24"/>
  <c r="K1427" i="24"/>
  <c r="I1427" i="24"/>
  <c r="H1427" i="24"/>
  <c r="R1426" i="24"/>
  <c r="K1426" i="24"/>
  <c r="I1426" i="24"/>
  <c r="H1426" i="24"/>
  <c r="R1425" i="24"/>
  <c r="K1425" i="24"/>
  <c r="I1425" i="24"/>
  <c r="H1425" i="24"/>
  <c r="R1424" i="24"/>
  <c r="K1424" i="24"/>
  <c r="I1424" i="24"/>
  <c r="H1424" i="24"/>
  <c r="R1423" i="24"/>
  <c r="K1423" i="24"/>
  <c r="I1423" i="24"/>
  <c r="H1423" i="24"/>
  <c r="R1422" i="24"/>
  <c r="K1422" i="24"/>
  <c r="I1422" i="24"/>
  <c r="H1422" i="24"/>
  <c r="R1421" i="24"/>
  <c r="K1421" i="24"/>
  <c r="I1421" i="24"/>
  <c r="H1421" i="24"/>
  <c r="R1420" i="24"/>
  <c r="K1420" i="24"/>
  <c r="I1420" i="24"/>
  <c r="H1420" i="24"/>
  <c r="R1419" i="24"/>
  <c r="K1419" i="24"/>
  <c r="I1419" i="24"/>
  <c r="H1419" i="24"/>
  <c r="R1418" i="24"/>
  <c r="K1418" i="24"/>
  <c r="I1418" i="24"/>
  <c r="H1418" i="24"/>
  <c r="R1417" i="24"/>
  <c r="K1417" i="24"/>
  <c r="I1417" i="24"/>
  <c r="H1417" i="24"/>
  <c r="R1416" i="24"/>
  <c r="K1416" i="24"/>
  <c r="I1416" i="24"/>
  <c r="H1416" i="24"/>
  <c r="R1415" i="24"/>
  <c r="K1415" i="24"/>
  <c r="I1415" i="24"/>
  <c r="H1415" i="24"/>
  <c r="R1414" i="24"/>
  <c r="K1414" i="24"/>
  <c r="I1414" i="24"/>
  <c r="H1414" i="24"/>
  <c r="R1413" i="24"/>
  <c r="K1413" i="24"/>
  <c r="I1413" i="24"/>
  <c r="H1413" i="24"/>
  <c r="R1412" i="24"/>
  <c r="K1412" i="24"/>
  <c r="I1412" i="24"/>
  <c r="H1412" i="24"/>
  <c r="R1411" i="24"/>
  <c r="K1411" i="24"/>
  <c r="I1411" i="24"/>
  <c r="H1411" i="24"/>
  <c r="R1410" i="24"/>
  <c r="K1410" i="24"/>
  <c r="I1410" i="24"/>
  <c r="H1410" i="24"/>
  <c r="R1409" i="24"/>
  <c r="K1409" i="24"/>
  <c r="I1409" i="24"/>
  <c r="H1409" i="24"/>
  <c r="R1408" i="24"/>
  <c r="K1408" i="24"/>
  <c r="I1408" i="24"/>
  <c r="H1408" i="24"/>
  <c r="R1407" i="24"/>
  <c r="K1407" i="24"/>
  <c r="I1407" i="24"/>
  <c r="H1407" i="24"/>
  <c r="R1406" i="24"/>
  <c r="K1406" i="24"/>
  <c r="I1406" i="24"/>
  <c r="H1406" i="24"/>
  <c r="R1405" i="24"/>
  <c r="K1405" i="24"/>
  <c r="I1405" i="24"/>
  <c r="H1405" i="24"/>
  <c r="R1404" i="24"/>
  <c r="K1404" i="24"/>
  <c r="I1404" i="24"/>
  <c r="H1404" i="24"/>
  <c r="R1403" i="24"/>
  <c r="K1403" i="24"/>
  <c r="I1403" i="24"/>
  <c r="H1403" i="24"/>
  <c r="R1402" i="24"/>
  <c r="K1402" i="24"/>
  <c r="I1402" i="24"/>
  <c r="H1402" i="24"/>
  <c r="R1401" i="24"/>
  <c r="K1401" i="24"/>
  <c r="I1401" i="24"/>
  <c r="H1401" i="24"/>
  <c r="R1400" i="24"/>
  <c r="K1400" i="24"/>
  <c r="I1400" i="24"/>
  <c r="H1400" i="24"/>
  <c r="R1399" i="24"/>
  <c r="K1399" i="24"/>
  <c r="I1399" i="24"/>
  <c r="H1399" i="24"/>
  <c r="R1398" i="24"/>
  <c r="K1398" i="24"/>
  <c r="I1398" i="24"/>
  <c r="H1398" i="24"/>
  <c r="R1397" i="24"/>
  <c r="K1397" i="24"/>
  <c r="I1397" i="24"/>
  <c r="H1397" i="24"/>
  <c r="R1396" i="24"/>
  <c r="K1396" i="24"/>
  <c r="I1396" i="24"/>
  <c r="H1396" i="24"/>
  <c r="R1395" i="24"/>
  <c r="K1395" i="24"/>
  <c r="I1395" i="24"/>
  <c r="H1395" i="24"/>
  <c r="R1394" i="24"/>
  <c r="K1394" i="24"/>
  <c r="I1394" i="24"/>
  <c r="H1394" i="24"/>
  <c r="R1393" i="24"/>
  <c r="K1393" i="24"/>
  <c r="I1393" i="24"/>
  <c r="H1393" i="24"/>
  <c r="R1392" i="24"/>
  <c r="K1392" i="24"/>
  <c r="I1392" i="24"/>
  <c r="H1392" i="24"/>
  <c r="R1391" i="24"/>
  <c r="K1391" i="24"/>
  <c r="I1391" i="24"/>
  <c r="H1391" i="24"/>
  <c r="R1390" i="24"/>
  <c r="K1390" i="24"/>
  <c r="I1390" i="24"/>
  <c r="H1390" i="24"/>
  <c r="R1389" i="24"/>
  <c r="K1389" i="24"/>
  <c r="I1389" i="24"/>
  <c r="H1389" i="24"/>
  <c r="R1388" i="24"/>
  <c r="K1388" i="24"/>
  <c r="I1388" i="24"/>
  <c r="H1388" i="24"/>
  <c r="R1387" i="24"/>
  <c r="K1387" i="24"/>
  <c r="I1387" i="24"/>
  <c r="H1387" i="24"/>
  <c r="R1386" i="24"/>
  <c r="K1386" i="24"/>
  <c r="I1386" i="24"/>
  <c r="H1386" i="24"/>
  <c r="R1385" i="24"/>
  <c r="K1385" i="24"/>
  <c r="I1385" i="24"/>
  <c r="H1385" i="24"/>
  <c r="R1384" i="24"/>
  <c r="K1384" i="24"/>
  <c r="I1384" i="24"/>
  <c r="H1384" i="24"/>
  <c r="R1383" i="24"/>
  <c r="K1383" i="24"/>
  <c r="I1383" i="24"/>
  <c r="H1383" i="24"/>
  <c r="R1382" i="24"/>
  <c r="K1382" i="24"/>
  <c r="I1382" i="24"/>
  <c r="H1382" i="24"/>
  <c r="R1381" i="24"/>
  <c r="K1381" i="24"/>
  <c r="I1381" i="24"/>
  <c r="H1381" i="24"/>
  <c r="R1380" i="24"/>
  <c r="K1380" i="24"/>
  <c r="I1380" i="24"/>
  <c r="H1380" i="24"/>
  <c r="R1379" i="24"/>
  <c r="K1379" i="24"/>
  <c r="I1379" i="24"/>
  <c r="H1379" i="24"/>
  <c r="R1378" i="24"/>
  <c r="K1378" i="24"/>
  <c r="I1378" i="24"/>
  <c r="H1378" i="24"/>
  <c r="R1377" i="24"/>
  <c r="K1377" i="24"/>
  <c r="I1377" i="24"/>
  <c r="H1377" i="24"/>
  <c r="R1376" i="24"/>
  <c r="K1376" i="24"/>
  <c r="I1376" i="24"/>
  <c r="H1376" i="24"/>
  <c r="R1375" i="24"/>
  <c r="K1375" i="24"/>
  <c r="I1375" i="24"/>
  <c r="H1375" i="24"/>
  <c r="R1374" i="24"/>
  <c r="K1374" i="24"/>
  <c r="I1374" i="24"/>
  <c r="H1374" i="24"/>
  <c r="R1373" i="24"/>
  <c r="K1373" i="24"/>
  <c r="I1373" i="24"/>
  <c r="H1373" i="24"/>
  <c r="R1372" i="24"/>
  <c r="K1372" i="24"/>
  <c r="I1372" i="24"/>
  <c r="H1372" i="24"/>
  <c r="R1371" i="24"/>
  <c r="K1371" i="24"/>
  <c r="I1371" i="24"/>
  <c r="H1371" i="24"/>
  <c r="R1370" i="24"/>
  <c r="K1370" i="24"/>
  <c r="I1370" i="24"/>
  <c r="H1370" i="24"/>
  <c r="R1369" i="24"/>
  <c r="K1369" i="24"/>
  <c r="I1369" i="24"/>
  <c r="H1369" i="24"/>
  <c r="R1368" i="24"/>
  <c r="K1368" i="24"/>
  <c r="I1368" i="24"/>
  <c r="H1368" i="24"/>
  <c r="R1367" i="24"/>
  <c r="K1367" i="24"/>
  <c r="I1367" i="24"/>
  <c r="H1367" i="24"/>
  <c r="R1366" i="24"/>
  <c r="K1366" i="24"/>
  <c r="I1366" i="24"/>
  <c r="H1366" i="24"/>
  <c r="R1365" i="24"/>
  <c r="K1365" i="24"/>
  <c r="I1365" i="24"/>
  <c r="H1365" i="24"/>
  <c r="R1364" i="24"/>
  <c r="K1364" i="24"/>
  <c r="I1364" i="24"/>
  <c r="H1364" i="24"/>
  <c r="R1363" i="24"/>
  <c r="K1363" i="24"/>
  <c r="I1363" i="24"/>
  <c r="H1363" i="24"/>
  <c r="R1362" i="24"/>
  <c r="K1362" i="24"/>
  <c r="I1362" i="24"/>
  <c r="H1362" i="24"/>
  <c r="R1361" i="24"/>
  <c r="K1361" i="24"/>
  <c r="I1361" i="24"/>
  <c r="H1361" i="24"/>
  <c r="R1360" i="24"/>
  <c r="K1360" i="24"/>
  <c r="I1360" i="24"/>
  <c r="H1360" i="24"/>
  <c r="R1359" i="24"/>
  <c r="K1359" i="24"/>
  <c r="I1359" i="24"/>
  <c r="H1359" i="24"/>
  <c r="R1358" i="24"/>
  <c r="K1358" i="24"/>
  <c r="I1358" i="24"/>
  <c r="H1358" i="24"/>
  <c r="R1357" i="24"/>
  <c r="K1357" i="24"/>
  <c r="I1357" i="24"/>
  <c r="H1357" i="24"/>
  <c r="R1356" i="24"/>
  <c r="K1356" i="24"/>
  <c r="I1356" i="24"/>
  <c r="H1356" i="24"/>
  <c r="R1355" i="24"/>
  <c r="K1355" i="24"/>
  <c r="I1355" i="24"/>
  <c r="H1355" i="24"/>
  <c r="R1354" i="24"/>
  <c r="K1354" i="24"/>
  <c r="I1354" i="24"/>
  <c r="H1354" i="24"/>
  <c r="R1353" i="24"/>
  <c r="K1353" i="24"/>
  <c r="I1353" i="24"/>
  <c r="H1353" i="24"/>
  <c r="R1352" i="24"/>
  <c r="K1352" i="24"/>
  <c r="I1352" i="24"/>
  <c r="H1352" i="24"/>
  <c r="R1351" i="24"/>
  <c r="K1351" i="24"/>
  <c r="I1351" i="24"/>
  <c r="H1351" i="24"/>
  <c r="R1350" i="24"/>
  <c r="K1350" i="24"/>
  <c r="I1350" i="24"/>
  <c r="H1350" i="24"/>
  <c r="R1349" i="24"/>
  <c r="K1349" i="24"/>
  <c r="I1349" i="24"/>
  <c r="H1349" i="24"/>
  <c r="R1348" i="24"/>
  <c r="K1348" i="24"/>
  <c r="I1348" i="24"/>
  <c r="H1348" i="24"/>
  <c r="R1347" i="24"/>
  <c r="K1347" i="24"/>
  <c r="I1347" i="24"/>
  <c r="H1347" i="24"/>
  <c r="R1346" i="24"/>
  <c r="K1346" i="24"/>
  <c r="I1346" i="24"/>
  <c r="H1346" i="24"/>
  <c r="R1345" i="24"/>
  <c r="K1345" i="24"/>
  <c r="I1345" i="24"/>
  <c r="H1345" i="24"/>
  <c r="R1344" i="24"/>
  <c r="K1344" i="24"/>
  <c r="I1344" i="24"/>
  <c r="H1344" i="24"/>
  <c r="R1343" i="24"/>
  <c r="K1343" i="24"/>
  <c r="I1343" i="24"/>
  <c r="H1343" i="24"/>
  <c r="R1342" i="24"/>
  <c r="K1342" i="24"/>
  <c r="I1342" i="24"/>
  <c r="H1342" i="24"/>
  <c r="R1341" i="24"/>
  <c r="K1341" i="24"/>
  <c r="I1341" i="24"/>
  <c r="H1341" i="24"/>
  <c r="R1340" i="24"/>
  <c r="K1340" i="24"/>
  <c r="I1340" i="24"/>
  <c r="H1340" i="24"/>
  <c r="R1339" i="24"/>
  <c r="K1339" i="24"/>
  <c r="I1339" i="24"/>
  <c r="H1339" i="24"/>
  <c r="R1338" i="24"/>
  <c r="K1338" i="24"/>
  <c r="I1338" i="24"/>
  <c r="H1338" i="24"/>
  <c r="R1337" i="24"/>
  <c r="K1337" i="24"/>
  <c r="I1337" i="24"/>
  <c r="H1337" i="24"/>
  <c r="R1336" i="24"/>
  <c r="K1336" i="24"/>
  <c r="I1336" i="24"/>
  <c r="H1336" i="24"/>
  <c r="R1335" i="24"/>
  <c r="K1335" i="24"/>
  <c r="I1335" i="24"/>
  <c r="H1335" i="24"/>
  <c r="R1334" i="24"/>
  <c r="K1334" i="24"/>
  <c r="I1334" i="24"/>
  <c r="H1334" i="24"/>
  <c r="R1333" i="24"/>
  <c r="K1333" i="24"/>
  <c r="I1333" i="24"/>
  <c r="H1333" i="24"/>
  <c r="R1332" i="24"/>
  <c r="K1332" i="24"/>
  <c r="I1332" i="24"/>
  <c r="H1332" i="24"/>
  <c r="R1331" i="24"/>
  <c r="K1331" i="24"/>
  <c r="I1331" i="24"/>
  <c r="H1331" i="24"/>
  <c r="R1330" i="24"/>
  <c r="K1330" i="24"/>
  <c r="I1330" i="24"/>
  <c r="H1330" i="24"/>
  <c r="R1329" i="24"/>
  <c r="K1329" i="24"/>
  <c r="I1329" i="24"/>
  <c r="H1329" i="24"/>
  <c r="R1328" i="24"/>
  <c r="K1328" i="24"/>
  <c r="I1328" i="24"/>
  <c r="H1328" i="24"/>
  <c r="R1327" i="24"/>
  <c r="K1327" i="24"/>
  <c r="I1327" i="24"/>
  <c r="H1327" i="24"/>
  <c r="R1326" i="24"/>
  <c r="K1326" i="24"/>
  <c r="I1326" i="24"/>
  <c r="H1326" i="24"/>
  <c r="R1325" i="24"/>
  <c r="K1325" i="24"/>
  <c r="I1325" i="24"/>
  <c r="H1325" i="24"/>
  <c r="R1324" i="24"/>
  <c r="K1324" i="24"/>
  <c r="I1324" i="24"/>
  <c r="H1324" i="24"/>
  <c r="R1323" i="24"/>
  <c r="K1323" i="24"/>
  <c r="I1323" i="24"/>
  <c r="H1323" i="24"/>
  <c r="R1322" i="24"/>
  <c r="K1322" i="24"/>
  <c r="I1322" i="24"/>
  <c r="H1322" i="24"/>
  <c r="R1321" i="24"/>
  <c r="K1321" i="24"/>
  <c r="I1321" i="24"/>
  <c r="H1321" i="24"/>
  <c r="R1320" i="24"/>
  <c r="K1320" i="24"/>
  <c r="I1320" i="24"/>
  <c r="H1320" i="24"/>
  <c r="R1319" i="24"/>
  <c r="K1319" i="24"/>
  <c r="I1319" i="24"/>
  <c r="H1319" i="24"/>
  <c r="R1318" i="24"/>
  <c r="K1318" i="24"/>
  <c r="I1318" i="24"/>
  <c r="H1318" i="24"/>
  <c r="R1317" i="24"/>
  <c r="K1317" i="24"/>
  <c r="I1317" i="24"/>
  <c r="H1317" i="24"/>
  <c r="R1316" i="24"/>
  <c r="K1316" i="24"/>
  <c r="I1316" i="24"/>
  <c r="H1316" i="24"/>
  <c r="R1315" i="24"/>
  <c r="K1315" i="24"/>
  <c r="I1315" i="24"/>
  <c r="H1315" i="24"/>
  <c r="R1314" i="24"/>
  <c r="K1314" i="24"/>
  <c r="I1314" i="24"/>
  <c r="H1314" i="24"/>
  <c r="R1313" i="24"/>
  <c r="K1313" i="24"/>
  <c r="I1313" i="24"/>
  <c r="H1313" i="24"/>
  <c r="R1312" i="24"/>
  <c r="K1312" i="24"/>
  <c r="I1312" i="24"/>
  <c r="H1312" i="24"/>
  <c r="R1311" i="24"/>
  <c r="K1311" i="24"/>
  <c r="I1311" i="24"/>
  <c r="H1311" i="24"/>
  <c r="R1310" i="24"/>
  <c r="K1310" i="24"/>
  <c r="I1310" i="24"/>
  <c r="H1310" i="24"/>
  <c r="R1309" i="24"/>
  <c r="K1309" i="24"/>
  <c r="I1309" i="24"/>
  <c r="H1309" i="24"/>
  <c r="R1308" i="24"/>
  <c r="K1308" i="24"/>
  <c r="I1308" i="24"/>
  <c r="H1308" i="24"/>
  <c r="R1307" i="24"/>
  <c r="K1307" i="24"/>
  <c r="I1307" i="24"/>
  <c r="H1307" i="24"/>
  <c r="R1306" i="24"/>
  <c r="K1306" i="24"/>
  <c r="I1306" i="24"/>
  <c r="H1306" i="24"/>
  <c r="R1305" i="24"/>
  <c r="K1305" i="24"/>
  <c r="I1305" i="24"/>
  <c r="H1305" i="24"/>
  <c r="R1304" i="24"/>
  <c r="K1304" i="24"/>
  <c r="I1304" i="24"/>
  <c r="H1304" i="24"/>
  <c r="R1303" i="24"/>
  <c r="K1303" i="24"/>
  <c r="I1303" i="24"/>
  <c r="H1303" i="24"/>
  <c r="R1302" i="24"/>
  <c r="K1302" i="24"/>
  <c r="I1302" i="24"/>
  <c r="H1302" i="24"/>
  <c r="R1301" i="24"/>
  <c r="K1301" i="24"/>
  <c r="I1301" i="24"/>
  <c r="H1301" i="24"/>
  <c r="R1300" i="24"/>
  <c r="K1300" i="24"/>
  <c r="I1300" i="24"/>
  <c r="H1300" i="24"/>
  <c r="R1299" i="24"/>
  <c r="K1299" i="24"/>
  <c r="I1299" i="24"/>
  <c r="H1299" i="24"/>
  <c r="R1298" i="24"/>
  <c r="K1298" i="24"/>
  <c r="I1298" i="24"/>
  <c r="H1298" i="24"/>
  <c r="R1297" i="24"/>
  <c r="K1297" i="24"/>
  <c r="I1297" i="24"/>
  <c r="H1297" i="24"/>
  <c r="R1296" i="24"/>
  <c r="K1296" i="24"/>
  <c r="I1296" i="24"/>
  <c r="H1296" i="24"/>
  <c r="R1295" i="24"/>
  <c r="K1295" i="24"/>
  <c r="I1295" i="24"/>
  <c r="H1295" i="24"/>
  <c r="R1294" i="24"/>
  <c r="K1294" i="24"/>
  <c r="I1294" i="24"/>
  <c r="H1294" i="24"/>
  <c r="R1293" i="24"/>
  <c r="K1293" i="24"/>
  <c r="I1293" i="24"/>
  <c r="H1293" i="24"/>
  <c r="R1292" i="24"/>
  <c r="K1292" i="24"/>
  <c r="I1292" i="24"/>
  <c r="H1292" i="24"/>
  <c r="R1291" i="24"/>
  <c r="K1291" i="24"/>
  <c r="I1291" i="24"/>
  <c r="H1291" i="24"/>
  <c r="R1290" i="24"/>
  <c r="K1290" i="24"/>
  <c r="I1290" i="24"/>
  <c r="H1290" i="24"/>
  <c r="R1289" i="24"/>
  <c r="K1289" i="24"/>
  <c r="I1289" i="24"/>
  <c r="H1289" i="24"/>
  <c r="R1288" i="24"/>
  <c r="K1288" i="24"/>
  <c r="I1288" i="24"/>
  <c r="H1288" i="24"/>
  <c r="R1287" i="24"/>
  <c r="K1287" i="24"/>
  <c r="I1287" i="24"/>
  <c r="H1287" i="24"/>
  <c r="R1286" i="24"/>
  <c r="K1286" i="24"/>
  <c r="I1286" i="24"/>
  <c r="H1286" i="24"/>
  <c r="R1285" i="24"/>
  <c r="K1285" i="24"/>
  <c r="I1285" i="24"/>
  <c r="H1285" i="24"/>
  <c r="R1284" i="24"/>
  <c r="K1284" i="24"/>
  <c r="I1284" i="24"/>
  <c r="H1284" i="24"/>
  <c r="R1283" i="24"/>
  <c r="K1283" i="24"/>
  <c r="I1283" i="24"/>
  <c r="H1283" i="24"/>
  <c r="R1282" i="24"/>
  <c r="K1282" i="24"/>
  <c r="I1282" i="24"/>
  <c r="H1282" i="24"/>
  <c r="R1281" i="24"/>
  <c r="K1281" i="24"/>
  <c r="I1281" i="24"/>
  <c r="H1281" i="24"/>
  <c r="R1280" i="24"/>
  <c r="K1280" i="24"/>
  <c r="I1280" i="24"/>
  <c r="H1280" i="24"/>
  <c r="R1279" i="24"/>
  <c r="K1279" i="24"/>
  <c r="I1279" i="24"/>
  <c r="H1279" i="24"/>
  <c r="R1278" i="24"/>
  <c r="K1278" i="24"/>
  <c r="I1278" i="24"/>
  <c r="H1278" i="24"/>
  <c r="R1277" i="24"/>
  <c r="K1277" i="24"/>
  <c r="I1277" i="24"/>
  <c r="H1277" i="24"/>
  <c r="R1276" i="24"/>
  <c r="K1276" i="24"/>
  <c r="I1276" i="24"/>
  <c r="H1276" i="24"/>
  <c r="R1275" i="24"/>
  <c r="K1275" i="24"/>
  <c r="I1275" i="24"/>
  <c r="H1275" i="24"/>
  <c r="R1274" i="24"/>
  <c r="K1274" i="24"/>
  <c r="I1274" i="24"/>
  <c r="H1274" i="24"/>
  <c r="R1273" i="24"/>
  <c r="K1273" i="24"/>
  <c r="I1273" i="24"/>
  <c r="H1273" i="24"/>
  <c r="R1272" i="24"/>
  <c r="K1272" i="24"/>
  <c r="I1272" i="24"/>
  <c r="H1272" i="24"/>
  <c r="R1271" i="24"/>
  <c r="K1271" i="24"/>
  <c r="I1271" i="24"/>
  <c r="H1271" i="24"/>
  <c r="R1270" i="24"/>
  <c r="K1270" i="24"/>
  <c r="I1270" i="24"/>
  <c r="H1270" i="24"/>
  <c r="R1269" i="24"/>
  <c r="K1269" i="24"/>
  <c r="I1269" i="24"/>
  <c r="H1269" i="24"/>
  <c r="R1268" i="24"/>
  <c r="K1268" i="24"/>
  <c r="I1268" i="24"/>
  <c r="H1268" i="24"/>
  <c r="R1267" i="24"/>
  <c r="K1267" i="24"/>
  <c r="I1267" i="24"/>
  <c r="H1267" i="24"/>
  <c r="R1266" i="24"/>
  <c r="K1266" i="24"/>
  <c r="I1266" i="24"/>
  <c r="H1266" i="24"/>
  <c r="R1265" i="24"/>
  <c r="K1265" i="24"/>
  <c r="I1265" i="24"/>
  <c r="H1265" i="24"/>
  <c r="R1264" i="24"/>
  <c r="K1264" i="24"/>
  <c r="I1264" i="24"/>
  <c r="H1264" i="24"/>
  <c r="R1263" i="24"/>
  <c r="K1263" i="24"/>
  <c r="I1263" i="24"/>
  <c r="H1263" i="24"/>
  <c r="R1262" i="24"/>
  <c r="K1262" i="24"/>
  <c r="I1262" i="24"/>
  <c r="H1262" i="24"/>
  <c r="R1261" i="24"/>
  <c r="K1261" i="24"/>
  <c r="I1261" i="24"/>
  <c r="H1261" i="24"/>
  <c r="R1260" i="24"/>
  <c r="K1260" i="24"/>
  <c r="I1260" i="24"/>
  <c r="H1260" i="24"/>
  <c r="R1259" i="24"/>
  <c r="K1259" i="24"/>
  <c r="I1259" i="24"/>
  <c r="H1259" i="24"/>
  <c r="R1258" i="24"/>
  <c r="K1258" i="24"/>
  <c r="I1258" i="24"/>
  <c r="H1258" i="24"/>
  <c r="R1257" i="24"/>
  <c r="K1257" i="24"/>
  <c r="I1257" i="24"/>
  <c r="H1257" i="24"/>
  <c r="R1256" i="24"/>
  <c r="K1256" i="24"/>
  <c r="I1256" i="24"/>
  <c r="H1256" i="24"/>
  <c r="R1255" i="24"/>
  <c r="K1255" i="24"/>
  <c r="I1255" i="24"/>
  <c r="H1255" i="24"/>
  <c r="R1254" i="24"/>
  <c r="K1254" i="24"/>
  <c r="I1254" i="24"/>
  <c r="H1254" i="24"/>
  <c r="R1253" i="24"/>
  <c r="K1253" i="24"/>
  <c r="I1253" i="24"/>
  <c r="H1253" i="24"/>
  <c r="R1252" i="24"/>
  <c r="K1252" i="24"/>
  <c r="I1252" i="24"/>
  <c r="H1252" i="24"/>
  <c r="R1251" i="24"/>
  <c r="K1251" i="24"/>
  <c r="I1251" i="24"/>
  <c r="H1251" i="24"/>
  <c r="R1250" i="24"/>
  <c r="K1250" i="24"/>
  <c r="I1250" i="24"/>
  <c r="H1250" i="24"/>
  <c r="R1249" i="24"/>
  <c r="K1249" i="24"/>
  <c r="I1249" i="24"/>
  <c r="H1249" i="24"/>
  <c r="R1248" i="24"/>
  <c r="K1248" i="24"/>
  <c r="I1248" i="24"/>
  <c r="H1248" i="24"/>
  <c r="R1247" i="24"/>
  <c r="K1247" i="24"/>
  <c r="I1247" i="24"/>
  <c r="H1247" i="24"/>
  <c r="R1246" i="24"/>
  <c r="K1246" i="24"/>
  <c r="I1246" i="24"/>
  <c r="H1246" i="24"/>
  <c r="R1245" i="24"/>
  <c r="K1245" i="24"/>
  <c r="I1245" i="24"/>
  <c r="H1245" i="24"/>
  <c r="R1244" i="24"/>
  <c r="K1244" i="24"/>
  <c r="I1244" i="24"/>
  <c r="H1244" i="24"/>
  <c r="R1243" i="24"/>
  <c r="K1243" i="24"/>
  <c r="I1243" i="24"/>
  <c r="H1243" i="24"/>
  <c r="R1242" i="24"/>
  <c r="K1242" i="24"/>
  <c r="I1242" i="24"/>
  <c r="H1242" i="24"/>
  <c r="R1241" i="24"/>
  <c r="K1241" i="24"/>
  <c r="I1241" i="24"/>
  <c r="H1241" i="24"/>
  <c r="R1240" i="24"/>
  <c r="K1240" i="24"/>
  <c r="I1240" i="24"/>
  <c r="H1240" i="24"/>
  <c r="R1239" i="24"/>
  <c r="K1239" i="24"/>
  <c r="I1239" i="24"/>
  <c r="H1239" i="24"/>
  <c r="R1238" i="24"/>
  <c r="K1238" i="24"/>
  <c r="I1238" i="24"/>
  <c r="H1238" i="24"/>
  <c r="R1237" i="24"/>
  <c r="K1237" i="24"/>
  <c r="I1237" i="24"/>
  <c r="H1237" i="24"/>
  <c r="R1236" i="24"/>
  <c r="K1236" i="24"/>
  <c r="I1236" i="24"/>
  <c r="H1236" i="24"/>
  <c r="R1235" i="24"/>
  <c r="K1235" i="24"/>
  <c r="I1235" i="24"/>
  <c r="H1235" i="24"/>
  <c r="R1234" i="24"/>
  <c r="K1234" i="24"/>
  <c r="I1234" i="24"/>
  <c r="H1234" i="24"/>
  <c r="R1233" i="24"/>
  <c r="K1233" i="24"/>
  <c r="I1233" i="24"/>
  <c r="H1233" i="24"/>
  <c r="R1232" i="24"/>
  <c r="K1232" i="24"/>
  <c r="I1232" i="24"/>
  <c r="H1232" i="24"/>
  <c r="R1231" i="24"/>
  <c r="K1231" i="24"/>
  <c r="I1231" i="24"/>
  <c r="H1231" i="24"/>
  <c r="R1230" i="24"/>
  <c r="K1230" i="24"/>
  <c r="I1230" i="24"/>
  <c r="H1230" i="24"/>
  <c r="R1229" i="24"/>
  <c r="K1229" i="24"/>
  <c r="I1229" i="24"/>
  <c r="H1229" i="24"/>
  <c r="R1228" i="24"/>
  <c r="K1228" i="24"/>
  <c r="I1228" i="24"/>
  <c r="H1228" i="24"/>
  <c r="R1227" i="24"/>
  <c r="K1227" i="24"/>
  <c r="I1227" i="24"/>
  <c r="H1227" i="24"/>
  <c r="R1226" i="24"/>
  <c r="K1226" i="24"/>
  <c r="I1226" i="24"/>
  <c r="H1226" i="24"/>
  <c r="R1225" i="24"/>
  <c r="K1225" i="24"/>
  <c r="I1225" i="24"/>
  <c r="H1225" i="24"/>
  <c r="R1224" i="24"/>
  <c r="K1224" i="24"/>
  <c r="I1224" i="24"/>
  <c r="H1224" i="24"/>
  <c r="R1223" i="24"/>
  <c r="K1223" i="24"/>
  <c r="I1223" i="24"/>
  <c r="H1223" i="24"/>
  <c r="R1222" i="24"/>
  <c r="K1222" i="24"/>
  <c r="I1222" i="24"/>
  <c r="H1222" i="24"/>
  <c r="R1221" i="24"/>
  <c r="K1221" i="24"/>
  <c r="I1221" i="24"/>
  <c r="H1221" i="24"/>
  <c r="R1220" i="24"/>
  <c r="K1220" i="24"/>
  <c r="I1220" i="24"/>
  <c r="H1220" i="24"/>
  <c r="R1219" i="24"/>
  <c r="K1219" i="24"/>
  <c r="I1219" i="24"/>
  <c r="H1219" i="24"/>
  <c r="R1218" i="24"/>
  <c r="K1218" i="24"/>
  <c r="I1218" i="24"/>
  <c r="H1218" i="24"/>
  <c r="R1217" i="24"/>
  <c r="K1217" i="24"/>
  <c r="I1217" i="24"/>
  <c r="H1217" i="24"/>
  <c r="R1216" i="24"/>
  <c r="K1216" i="24"/>
  <c r="I1216" i="24"/>
  <c r="H1216" i="24"/>
  <c r="R1215" i="24"/>
  <c r="K1215" i="24"/>
  <c r="I1215" i="24"/>
  <c r="H1215" i="24"/>
  <c r="R1214" i="24"/>
  <c r="K1214" i="24"/>
  <c r="I1214" i="24"/>
  <c r="H1214" i="24"/>
  <c r="R1213" i="24"/>
  <c r="K1213" i="24"/>
  <c r="I1213" i="24"/>
  <c r="H1213" i="24"/>
  <c r="R1212" i="24"/>
  <c r="K1212" i="24"/>
  <c r="I1212" i="24"/>
  <c r="H1212" i="24"/>
  <c r="R1211" i="24"/>
  <c r="K1211" i="24"/>
  <c r="I1211" i="24"/>
  <c r="H1211" i="24"/>
  <c r="R1210" i="24"/>
  <c r="K1210" i="24"/>
  <c r="I1210" i="24"/>
  <c r="H1210" i="24"/>
  <c r="R1209" i="24"/>
  <c r="K1209" i="24"/>
  <c r="I1209" i="24"/>
  <c r="H1209" i="24"/>
  <c r="R1208" i="24"/>
  <c r="K1208" i="24"/>
  <c r="I1208" i="24"/>
  <c r="H1208" i="24"/>
  <c r="R1207" i="24"/>
  <c r="K1207" i="24"/>
  <c r="I1207" i="24"/>
  <c r="H1207" i="24"/>
  <c r="R1206" i="24"/>
  <c r="K1206" i="24"/>
  <c r="I1206" i="24"/>
  <c r="H1206" i="24"/>
  <c r="R1205" i="24"/>
  <c r="K1205" i="24"/>
  <c r="I1205" i="24"/>
  <c r="H1205" i="24"/>
  <c r="R1204" i="24"/>
  <c r="K1204" i="24"/>
  <c r="I1204" i="24"/>
  <c r="H1204" i="24"/>
  <c r="R1203" i="24"/>
  <c r="K1203" i="24"/>
  <c r="I1203" i="24"/>
  <c r="H1203" i="24"/>
  <c r="R1202" i="24"/>
  <c r="K1202" i="24"/>
  <c r="I1202" i="24"/>
  <c r="H1202" i="24"/>
  <c r="R1201" i="24"/>
  <c r="K1201" i="24"/>
  <c r="I1201" i="24"/>
  <c r="H1201" i="24"/>
  <c r="R1200" i="24"/>
  <c r="K1200" i="24"/>
  <c r="I1200" i="24"/>
  <c r="H1200" i="24"/>
  <c r="R1199" i="24"/>
  <c r="K1199" i="24"/>
  <c r="I1199" i="24"/>
  <c r="H1199" i="24"/>
  <c r="R1198" i="24"/>
  <c r="K1198" i="24"/>
  <c r="I1198" i="24"/>
  <c r="H1198" i="24"/>
  <c r="R1197" i="24"/>
  <c r="K1197" i="24"/>
  <c r="I1197" i="24"/>
  <c r="H1197" i="24"/>
  <c r="R1196" i="24"/>
  <c r="K1196" i="24"/>
  <c r="I1196" i="24"/>
  <c r="H1196" i="24"/>
  <c r="R1195" i="24"/>
  <c r="K1195" i="24"/>
  <c r="I1195" i="24"/>
  <c r="H1195" i="24"/>
  <c r="R1194" i="24"/>
  <c r="K1194" i="24"/>
  <c r="I1194" i="24"/>
  <c r="H1194" i="24"/>
  <c r="R1193" i="24"/>
  <c r="K1193" i="24"/>
  <c r="R1192" i="24"/>
  <c r="R1191" i="24"/>
  <c r="R1190" i="24"/>
  <c r="R1189" i="24"/>
  <c r="R1188" i="24"/>
  <c r="K1188" i="24"/>
  <c r="I1188" i="24"/>
  <c r="H1188" i="24"/>
  <c r="R1187" i="24"/>
  <c r="K1187" i="24"/>
  <c r="I1187" i="24"/>
  <c r="H1187" i="24"/>
  <c r="R1186" i="24"/>
  <c r="K1186" i="24"/>
  <c r="I1186" i="24"/>
  <c r="H1186" i="24"/>
  <c r="R1185" i="24"/>
  <c r="K1185" i="24"/>
  <c r="I1185" i="24"/>
  <c r="H1185" i="24"/>
  <c r="R1184" i="24"/>
  <c r="K1184" i="24"/>
  <c r="I1184" i="24"/>
  <c r="H1184" i="24"/>
  <c r="R1183" i="24"/>
  <c r="K1183" i="24"/>
  <c r="I1183" i="24"/>
  <c r="H1183" i="24"/>
  <c r="R1182" i="24"/>
  <c r="K1182" i="24"/>
  <c r="I1182" i="24"/>
  <c r="H1182" i="24"/>
  <c r="R1181" i="24"/>
  <c r="K1181" i="24"/>
  <c r="I1181" i="24"/>
  <c r="H1181" i="24"/>
  <c r="R1180" i="24"/>
  <c r="K1180" i="24"/>
  <c r="I1180" i="24"/>
  <c r="H1180" i="24"/>
  <c r="R1179" i="24"/>
  <c r="K1179" i="24"/>
  <c r="I1179" i="24"/>
  <c r="H1179" i="24"/>
  <c r="R1178" i="24"/>
  <c r="K1178" i="24"/>
  <c r="I1178" i="24"/>
  <c r="H1178" i="24"/>
  <c r="R1177" i="24"/>
  <c r="K1177" i="24"/>
  <c r="I1177" i="24"/>
  <c r="H1177" i="24"/>
  <c r="R1176" i="24"/>
  <c r="K1176" i="24"/>
  <c r="I1176" i="24"/>
  <c r="H1176" i="24"/>
  <c r="R1175" i="24"/>
  <c r="K1175" i="24"/>
  <c r="I1175" i="24"/>
  <c r="H1175" i="24"/>
  <c r="R1174" i="24"/>
  <c r="K1174" i="24"/>
  <c r="I1174" i="24"/>
  <c r="H1174" i="24"/>
  <c r="R1173" i="24"/>
  <c r="K1173" i="24"/>
  <c r="I1173" i="24"/>
  <c r="H1173" i="24"/>
  <c r="R1172" i="24"/>
  <c r="K1172" i="24"/>
  <c r="I1172" i="24"/>
  <c r="H1172" i="24"/>
  <c r="R1171" i="24"/>
  <c r="K1171" i="24"/>
  <c r="I1171" i="24"/>
  <c r="H1171" i="24"/>
  <c r="R1170" i="24"/>
  <c r="K1170" i="24"/>
  <c r="I1170" i="24"/>
  <c r="H1170" i="24"/>
  <c r="R1169" i="24"/>
  <c r="K1169" i="24"/>
  <c r="I1169" i="24"/>
  <c r="H1169" i="24"/>
  <c r="R1168" i="24"/>
  <c r="K1168" i="24"/>
  <c r="I1168" i="24"/>
  <c r="H1168" i="24"/>
  <c r="R1167" i="24"/>
  <c r="K1167" i="24"/>
  <c r="I1167" i="24"/>
  <c r="H1167" i="24"/>
  <c r="R1166" i="24"/>
  <c r="K1166" i="24"/>
  <c r="I1166" i="24"/>
  <c r="H1166" i="24"/>
  <c r="R1165" i="24"/>
  <c r="K1165" i="24"/>
  <c r="I1165" i="24"/>
  <c r="H1165" i="24"/>
  <c r="R1164" i="24"/>
  <c r="K1164" i="24"/>
  <c r="I1164" i="24"/>
  <c r="H1164" i="24"/>
  <c r="R1163" i="24"/>
  <c r="K1163" i="24"/>
  <c r="I1163" i="24"/>
  <c r="H1163" i="24"/>
  <c r="R1162" i="24"/>
  <c r="K1162" i="24"/>
  <c r="I1162" i="24"/>
  <c r="H1162" i="24"/>
  <c r="R1161" i="24"/>
  <c r="K1161" i="24"/>
  <c r="I1161" i="24"/>
  <c r="H1161" i="24"/>
  <c r="R1160" i="24"/>
  <c r="K1160" i="24"/>
  <c r="I1160" i="24"/>
  <c r="H1160" i="24"/>
  <c r="R1159" i="24"/>
  <c r="K1159" i="24"/>
  <c r="I1159" i="24"/>
  <c r="H1159" i="24"/>
  <c r="R1158" i="24"/>
  <c r="K1158" i="24"/>
  <c r="I1158" i="24"/>
  <c r="H1158" i="24"/>
  <c r="R1157" i="24"/>
  <c r="K1157" i="24"/>
  <c r="I1157" i="24"/>
  <c r="H1157" i="24"/>
  <c r="R1156" i="24"/>
  <c r="K1156" i="24"/>
  <c r="I1156" i="24"/>
  <c r="H1156" i="24"/>
  <c r="R1155" i="24"/>
  <c r="K1155" i="24"/>
  <c r="I1155" i="24"/>
  <c r="H1155" i="24"/>
  <c r="R1154" i="24"/>
  <c r="K1154" i="24"/>
  <c r="I1154" i="24"/>
  <c r="H1154" i="24"/>
  <c r="R1153" i="24"/>
  <c r="K1153" i="24"/>
  <c r="I1153" i="24"/>
  <c r="H1153" i="24"/>
  <c r="R1152" i="24"/>
  <c r="K1152" i="24"/>
  <c r="I1152" i="24"/>
  <c r="H1152" i="24"/>
  <c r="R1151" i="24"/>
  <c r="K1151" i="24"/>
  <c r="I1151" i="24"/>
  <c r="H1151" i="24"/>
  <c r="R1150" i="24"/>
  <c r="K1150" i="24"/>
  <c r="I1150" i="24"/>
  <c r="H1150" i="24"/>
  <c r="R1149" i="24"/>
  <c r="K1149" i="24"/>
  <c r="I1149" i="24"/>
  <c r="H1149" i="24"/>
  <c r="R1148" i="24"/>
  <c r="K1148" i="24"/>
  <c r="I1148" i="24"/>
  <c r="H1148" i="24"/>
  <c r="R1147" i="24"/>
  <c r="K1147" i="24"/>
  <c r="I1147" i="24"/>
  <c r="H1147" i="24"/>
  <c r="R1146" i="24"/>
  <c r="K1146" i="24"/>
  <c r="I1146" i="24"/>
  <c r="H1146" i="24"/>
  <c r="R1145" i="24"/>
  <c r="K1145" i="24"/>
  <c r="I1145" i="24"/>
  <c r="H1145" i="24"/>
  <c r="R1144" i="24"/>
  <c r="K1144" i="24"/>
  <c r="I1144" i="24"/>
  <c r="H1144" i="24"/>
  <c r="R1143" i="24"/>
  <c r="K1143" i="24"/>
  <c r="I1143" i="24"/>
  <c r="H1143" i="24"/>
  <c r="R1142" i="24"/>
  <c r="K1142" i="24"/>
  <c r="I1142" i="24"/>
  <c r="H1142" i="24"/>
  <c r="R1141" i="24"/>
  <c r="K1141" i="24"/>
  <c r="I1141" i="24"/>
  <c r="H1141" i="24"/>
  <c r="R1140" i="24"/>
  <c r="K1140" i="24"/>
  <c r="I1140" i="24"/>
  <c r="H1140" i="24"/>
  <c r="R1139" i="24"/>
  <c r="K1139" i="24"/>
  <c r="I1139" i="24"/>
  <c r="H1139" i="24"/>
  <c r="R1138" i="24"/>
  <c r="K1138" i="24"/>
  <c r="I1138" i="24"/>
  <c r="H1138" i="24"/>
  <c r="R1137" i="24"/>
  <c r="K1137" i="24"/>
  <c r="I1137" i="24"/>
  <c r="H1137" i="24"/>
  <c r="R1136" i="24"/>
  <c r="K1136" i="24"/>
  <c r="I1136" i="24"/>
  <c r="H1136" i="24"/>
  <c r="R1135" i="24"/>
  <c r="K1135" i="24"/>
  <c r="I1135" i="24"/>
  <c r="H1135" i="24"/>
  <c r="R1134" i="24"/>
  <c r="K1134" i="24"/>
  <c r="I1134" i="24"/>
  <c r="H1134" i="24"/>
  <c r="R1133" i="24"/>
  <c r="K1133" i="24"/>
  <c r="I1133" i="24"/>
  <c r="H1133" i="24"/>
  <c r="R1132" i="24"/>
  <c r="K1132" i="24"/>
  <c r="I1132" i="24"/>
  <c r="H1132" i="24"/>
  <c r="R1131" i="24"/>
  <c r="K1131" i="24"/>
  <c r="I1131" i="24"/>
  <c r="H1131" i="24"/>
  <c r="R1130" i="24"/>
  <c r="K1130" i="24"/>
  <c r="I1130" i="24"/>
  <c r="H1130" i="24"/>
  <c r="R1129" i="24"/>
  <c r="K1129" i="24"/>
  <c r="I1129" i="24"/>
  <c r="H1129" i="24"/>
  <c r="R1128" i="24"/>
  <c r="K1128" i="24"/>
  <c r="I1128" i="24"/>
  <c r="H1128" i="24"/>
  <c r="R1127" i="24"/>
  <c r="K1127" i="24"/>
  <c r="I1127" i="24"/>
  <c r="H1127" i="24"/>
  <c r="R1126" i="24"/>
  <c r="K1126" i="24"/>
  <c r="I1126" i="24"/>
  <c r="H1126" i="24"/>
  <c r="R1125" i="24"/>
  <c r="K1125" i="24"/>
  <c r="I1125" i="24"/>
  <c r="H1125" i="24"/>
  <c r="R1124" i="24"/>
  <c r="K1124" i="24"/>
  <c r="I1124" i="24"/>
  <c r="H1124" i="24"/>
  <c r="R1123" i="24"/>
  <c r="K1123" i="24"/>
  <c r="I1123" i="24"/>
  <c r="H1123" i="24"/>
  <c r="R1122" i="24"/>
  <c r="K1122" i="24"/>
  <c r="I1122" i="24"/>
  <c r="H1122" i="24"/>
  <c r="R1121" i="24"/>
  <c r="K1121" i="24"/>
  <c r="I1121" i="24"/>
  <c r="H1121" i="24"/>
  <c r="R1120" i="24"/>
  <c r="K1120" i="24"/>
  <c r="I1120" i="24"/>
  <c r="H1120" i="24"/>
  <c r="R1119" i="24"/>
  <c r="K1119" i="24"/>
  <c r="I1119" i="24"/>
  <c r="H1119" i="24"/>
  <c r="R1118" i="24"/>
  <c r="K1118" i="24"/>
  <c r="I1118" i="24"/>
  <c r="H1118" i="24"/>
  <c r="R1117" i="24"/>
  <c r="K1117" i="24"/>
  <c r="I1117" i="24"/>
  <c r="H1117" i="24"/>
  <c r="R1116" i="24"/>
  <c r="K1116" i="24"/>
  <c r="I1116" i="24"/>
  <c r="H1116" i="24"/>
  <c r="R1115" i="24"/>
  <c r="K1115" i="24"/>
  <c r="I1115" i="24"/>
  <c r="H1115" i="24"/>
  <c r="R1114" i="24"/>
  <c r="K1114" i="24"/>
  <c r="I1114" i="24"/>
  <c r="H1114" i="24"/>
  <c r="R1113" i="24"/>
  <c r="K1113" i="24"/>
  <c r="I1113" i="24"/>
  <c r="H1113" i="24"/>
  <c r="R1112" i="24"/>
  <c r="K1112" i="24"/>
  <c r="I1112" i="24"/>
  <c r="H1112" i="24"/>
  <c r="R1111" i="24"/>
  <c r="K1111" i="24"/>
  <c r="I1111" i="24"/>
  <c r="H1111" i="24"/>
  <c r="R1110" i="24"/>
  <c r="K1110" i="24"/>
  <c r="I1110" i="24"/>
  <c r="H1110" i="24"/>
  <c r="R1109" i="24"/>
  <c r="K1109" i="24"/>
  <c r="I1109" i="24"/>
  <c r="H1109" i="24"/>
  <c r="R1108" i="24"/>
  <c r="K1108" i="24"/>
  <c r="I1108" i="24"/>
  <c r="H1108" i="24"/>
  <c r="R1107" i="24"/>
  <c r="K1107" i="24"/>
  <c r="I1107" i="24"/>
  <c r="H1107" i="24"/>
  <c r="R1106" i="24"/>
  <c r="K1106" i="24"/>
  <c r="I1106" i="24"/>
  <c r="H1106" i="24"/>
  <c r="R1105" i="24"/>
  <c r="K1105" i="24"/>
  <c r="I1105" i="24"/>
  <c r="H1105" i="24"/>
  <c r="R1104" i="24"/>
  <c r="K1104" i="24"/>
  <c r="I1104" i="24"/>
  <c r="H1104" i="24"/>
  <c r="R1103" i="24"/>
  <c r="K1103" i="24"/>
  <c r="I1103" i="24"/>
  <c r="H1103" i="24"/>
  <c r="R1102" i="24"/>
  <c r="K1102" i="24"/>
  <c r="I1102" i="24"/>
  <c r="H1102" i="24"/>
  <c r="R1101" i="24"/>
  <c r="K1101" i="24"/>
  <c r="I1101" i="24"/>
  <c r="H1101" i="24"/>
  <c r="R1100" i="24"/>
  <c r="K1100" i="24"/>
  <c r="I1100" i="24"/>
  <c r="H1100" i="24"/>
  <c r="R1099" i="24"/>
  <c r="K1099" i="24"/>
  <c r="I1099" i="24"/>
  <c r="H1099" i="24"/>
  <c r="R1098" i="24"/>
  <c r="K1098" i="24"/>
  <c r="I1098" i="24"/>
  <c r="H1098" i="24"/>
  <c r="R1097" i="24"/>
  <c r="K1097" i="24"/>
  <c r="I1097" i="24"/>
  <c r="H1097" i="24"/>
  <c r="R1096" i="24"/>
  <c r="K1096" i="24"/>
  <c r="I1096" i="24"/>
  <c r="H1096" i="24"/>
  <c r="R1095" i="24"/>
  <c r="K1095" i="24"/>
  <c r="I1095" i="24"/>
  <c r="H1095" i="24"/>
  <c r="R1094" i="24"/>
  <c r="K1094" i="24"/>
  <c r="I1094" i="24"/>
  <c r="H1094" i="24"/>
  <c r="R1093" i="24"/>
  <c r="K1093" i="24"/>
  <c r="I1093" i="24"/>
  <c r="H1093" i="24"/>
  <c r="R1092" i="24"/>
  <c r="K1092" i="24"/>
  <c r="I1092" i="24"/>
  <c r="H1092" i="24"/>
  <c r="R1091" i="24"/>
  <c r="K1091" i="24"/>
  <c r="I1091" i="24"/>
  <c r="H1091" i="24"/>
  <c r="R1090" i="24"/>
  <c r="K1090" i="24"/>
  <c r="I1090" i="24"/>
  <c r="H1090" i="24"/>
  <c r="R1089" i="24"/>
  <c r="K1089" i="24"/>
  <c r="I1089" i="24"/>
  <c r="H1089" i="24"/>
  <c r="R1088" i="24"/>
  <c r="K1088" i="24"/>
  <c r="I1088" i="24"/>
  <c r="H1088" i="24"/>
  <c r="R1087" i="24"/>
  <c r="K1087" i="24"/>
  <c r="I1087" i="24"/>
  <c r="H1087" i="24"/>
  <c r="R1086" i="24"/>
  <c r="K1086" i="24"/>
  <c r="I1086" i="24"/>
  <c r="H1086" i="24"/>
  <c r="R1085" i="24"/>
  <c r="K1085" i="24"/>
  <c r="I1085" i="24"/>
  <c r="H1085" i="24"/>
  <c r="R1084" i="24"/>
  <c r="K1084" i="24"/>
  <c r="I1084" i="24"/>
  <c r="H1084" i="24"/>
  <c r="R1083" i="24"/>
  <c r="K1083" i="24"/>
  <c r="I1083" i="24"/>
  <c r="H1083" i="24"/>
  <c r="R1082" i="24"/>
  <c r="K1082" i="24"/>
  <c r="I1082" i="24"/>
  <c r="H1082" i="24"/>
  <c r="R1081" i="24"/>
  <c r="K1081" i="24"/>
  <c r="I1081" i="24"/>
  <c r="H1081" i="24"/>
  <c r="R1080" i="24"/>
  <c r="K1080" i="24"/>
  <c r="I1080" i="24"/>
  <c r="H1080" i="24"/>
  <c r="R1079" i="24"/>
  <c r="K1079" i="24"/>
  <c r="I1079" i="24"/>
  <c r="H1079" i="24"/>
  <c r="R1078" i="24"/>
  <c r="K1078" i="24"/>
  <c r="I1078" i="24"/>
  <c r="H1078" i="24"/>
  <c r="R1077" i="24"/>
  <c r="K1077" i="24"/>
  <c r="I1077" i="24"/>
  <c r="H1077" i="24"/>
  <c r="R1076" i="24"/>
  <c r="K1076" i="24"/>
  <c r="I1076" i="24"/>
  <c r="H1076" i="24"/>
  <c r="R1075" i="24"/>
  <c r="K1075" i="24"/>
  <c r="I1075" i="24"/>
  <c r="H1075" i="24"/>
  <c r="R1074" i="24"/>
  <c r="K1074" i="24"/>
  <c r="I1074" i="24"/>
  <c r="H1074" i="24"/>
  <c r="R1073" i="24"/>
  <c r="K1073" i="24"/>
  <c r="I1073" i="24"/>
  <c r="H1073" i="24"/>
  <c r="R1072" i="24"/>
  <c r="K1072" i="24"/>
  <c r="I1072" i="24"/>
  <c r="H1072" i="24"/>
  <c r="R1071" i="24"/>
  <c r="K1071" i="24"/>
  <c r="I1071" i="24"/>
  <c r="H1071" i="24"/>
  <c r="R1070" i="24"/>
  <c r="K1070" i="24"/>
  <c r="I1070" i="24"/>
  <c r="H1070" i="24"/>
  <c r="R1069" i="24"/>
  <c r="K1069" i="24"/>
  <c r="I1069" i="24"/>
  <c r="H1069" i="24"/>
  <c r="R1068" i="24"/>
  <c r="K1068" i="24"/>
  <c r="I1068" i="24"/>
  <c r="H1068" i="24"/>
  <c r="R1067" i="24"/>
  <c r="K1067" i="24"/>
  <c r="I1067" i="24"/>
  <c r="H1067" i="24"/>
  <c r="R1066" i="24"/>
  <c r="K1066" i="24"/>
  <c r="I1066" i="24"/>
  <c r="H1066" i="24"/>
  <c r="R1065" i="24"/>
  <c r="K1065" i="24"/>
  <c r="I1065" i="24"/>
  <c r="H1065" i="24"/>
  <c r="R1064" i="24"/>
  <c r="K1064" i="24"/>
  <c r="I1064" i="24"/>
  <c r="H1064" i="24"/>
  <c r="R1063" i="24"/>
  <c r="K1063" i="24"/>
  <c r="I1063" i="24"/>
  <c r="H1063" i="24"/>
  <c r="R1062" i="24"/>
  <c r="K1062" i="24"/>
  <c r="I1062" i="24"/>
  <c r="H1062" i="24"/>
  <c r="R1061" i="24"/>
  <c r="K1061" i="24"/>
  <c r="I1061" i="24"/>
  <c r="H1061" i="24"/>
  <c r="R1060" i="24"/>
  <c r="K1060" i="24"/>
  <c r="I1060" i="24"/>
  <c r="H1060" i="24"/>
  <c r="R1059" i="24"/>
  <c r="K1059" i="24"/>
  <c r="I1059" i="24"/>
  <c r="H1059" i="24"/>
  <c r="R1058" i="24"/>
  <c r="K1058" i="24"/>
  <c r="I1058" i="24"/>
  <c r="H1058" i="24"/>
  <c r="R1057" i="24"/>
  <c r="K1057" i="24"/>
  <c r="I1057" i="24"/>
  <c r="H1057" i="24"/>
  <c r="R1056" i="24"/>
  <c r="K1056" i="24"/>
  <c r="I1056" i="24"/>
  <c r="H1056" i="24"/>
  <c r="R1055" i="24"/>
  <c r="K1055" i="24"/>
  <c r="I1055" i="24"/>
  <c r="H1055" i="24"/>
  <c r="R1054" i="24"/>
  <c r="K1054" i="24"/>
  <c r="I1054" i="24"/>
  <c r="H1054" i="24"/>
  <c r="R1053" i="24"/>
  <c r="K1053" i="24"/>
  <c r="I1053" i="24"/>
  <c r="H1053" i="24"/>
  <c r="R1052" i="24"/>
  <c r="K1052" i="24"/>
  <c r="I1052" i="24"/>
  <c r="H1052" i="24"/>
  <c r="R1051" i="24"/>
  <c r="K1051" i="24"/>
  <c r="I1051" i="24"/>
  <c r="H1051" i="24"/>
  <c r="R1050" i="24"/>
  <c r="K1050" i="24"/>
  <c r="I1050" i="24"/>
  <c r="H1050" i="24"/>
  <c r="R1049" i="24"/>
  <c r="K1049" i="24"/>
  <c r="I1049" i="24"/>
  <c r="H1049" i="24"/>
  <c r="R1048" i="24"/>
  <c r="K1048" i="24"/>
  <c r="I1048" i="24"/>
  <c r="H1048" i="24"/>
  <c r="R1047" i="24"/>
  <c r="K1047" i="24"/>
  <c r="I1047" i="24"/>
  <c r="H1047" i="24"/>
  <c r="R1046" i="24"/>
  <c r="K1046" i="24"/>
  <c r="I1046" i="24"/>
  <c r="H1046" i="24"/>
  <c r="R1045" i="24"/>
  <c r="K1045" i="24"/>
  <c r="I1045" i="24"/>
  <c r="H1045" i="24"/>
  <c r="R1044" i="24"/>
  <c r="K1044" i="24"/>
  <c r="I1044" i="24"/>
  <c r="H1044" i="24"/>
  <c r="R1043" i="24"/>
  <c r="K1043" i="24"/>
  <c r="I1043" i="24"/>
  <c r="H1043" i="24"/>
  <c r="R1042" i="24"/>
  <c r="K1042" i="24"/>
  <c r="I1042" i="24"/>
  <c r="H1042" i="24"/>
  <c r="R1041" i="24"/>
  <c r="K1041" i="24"/>
  <c r="I1041" i="24"/>
  <c r="H1041" i="24"/>
  <c r="R1040" i="24"/>
  <c r="K1040" i="24"/>
  <c r="I1040" i="24"/>
  <c r="H1040" i="24"/>
  <c r="R1039" i="24"/>
  <c r="K1039" i="24"/>
  <c r="I1039" i="24"/>
  <c r="H1039" i="24"/>
  <c r="R1038" i="24"/>
  <c r="K1038" i="24"/>
  <c r="I1038" i="24"/>
  <c r="H1038" i="24"/>
  <c r="R1037" i="24"/>
  <c r="K1037" i="24"/>
  <c r="I1037" i="24"/>
  <c r="H1037" i="24"/>
  <c r="R1036" i="24"/>
  <c r="K1036" i="24"/>
  <c r="I1036" i="24"/>
  <c r="H1036" i="24"/>
  <c r="R1035" i="24"/>
  <c r="K1035" i="24"/>
  <c r="I1035" i="24"/>
  <c r="H1035" i="24"/>
  <c r="R1034" i="24"/>
  <c r="K1034" i="24"/>
  <c r="I1034" i="24"/>
  <c r="H1034" i="24"/>
  <c r="R1033" i="24"/>
  <c r="K1033" i="24"/>
  <c r="I1033" i="24"/>
  <c r="H1033" i="24"/>
  <c r="R1032" i="24"/>
  <c r="K1032" i="24"/>
  <c r="I1032" i="24"/>
  <c r="H1032" i="24"/>
  <c r="R1031" i="24"/>
  <c r="K1031" i="24"/>
  <c r="I1031" i="24"/>
  <c r="H1031" i="24"/>
  <c r="R1030" i="24"/>
  <c r="K1030" i="24"/>
  <c r="I1030" i="24"/>
  <c r="H1030" i="24"/>
  <c r="R1029" i="24"/>
  <c r="K1029" i="24"/>
  <c r="I1029" i="24"/>
  <c r="H1029" i="24"/>
  <c r="R1028" i="24"/>
  <c r="K1028" i="24"/>
  <c r="I1028" i="24"/>
  <c r="H1028" i="24"/>
  <c r="R1027" i="24"/>
  <c r="K1027" i="24"/>
  <c r="I1027" i="24"/>
  <c r="H1027" i="24"/>
  <c r="R1026" i="24"/>
  <c r="K1026" i="24"/>
  <c r="I1026" i="24"/>
  <c r="H1026" i="24"/>
  <c r="R1025" i="24"/>
  <c r="K1025" i="24"/>
  <c r="I1025" i="24"/>
  <c r="H1025" i="24"/>
  <c r="R1024" i="24"/>
  <c r="K1024" i="24"/>
  <c r="I1024" i="24"/>
  <c r="H1024" i="24"/>
  <c r="R1023" i="24"/>
  <c r="K1023" i="24"/>
  <c r="I1023" i="24"/>
  <c r="H1023" i="24"/>
  <c r="R1022" i="24"/>
  <c r="K1022" i="24"/>
  <c r="I1022" i="24"/>
  <c r="H1022" i="24"/>
  <c r="R1021" i="24"/>
  <c r="K1021" i="24"/>
  <c r="I1021" i="24"/>
  <c r="H1021" i="24"/>
  <c r="R1020" i="24"/>
  <c r="K1020" i="24"/>
  <c r="I1020" i="24"/>
  <c r="H1020" i="24"/>
  <c r="R1019" i="24"/>
  <c r="K1019" i="24"/>
  <c r="I1019" i="24"/>
  <c r="H1019" i="24"/>
  <c r="R1018" i="24"/>
  <c r="K1018" i="24"/>
  <c r="I1018" i="24"/>
  <c r="H1018" i="24"/>
  <c r="R1017" i="24"/>
  <c r="K1017" i="24"/>
  <c r="I1017" i="24"/>
  <c r="H1017" i="24"/>
  <c r="R1016" i="24"/>
  <c r="K1016" i="24"/>
  <c r="I1016" i="24"/>
  <c r="H1016" i="24"/>
  <c r="R1015" i="24"/>
  <c r="K1015" i="24"/>
  <c r="I1015" i="24"/>
  <c r="H1015" i="24"/>
  <c r="R1014" i="24"/>
  <c r="K1014" i="24"/>
  <c r="I1014" i="24"/>
  <c r="H1014" i="24"/>
  <c r="R1013" i="24"/>
  <c r="K1013" i="24"/>
  <c r="I1013" i="24"/>
  <c r="H1013" i="24"/>
  <c r="R1012" i="24"/>
  <c r="K1012" i="24"/>
  <c r="I1012" i="24"/>
  <c r="H1012" i="24"/>
  <c r="R1011" i="24"/>
  <c r="K1011" i="24"/>
  <c r="I1011" i="24"/>
  <c r="H1011" i="24"/>
  <c r="R1010" i="24"/>
  <c r="K1010" i="24"/>
  <c r="I1010" i="24"/>
  <c r="H1010" i="24"/>
  <c r="R1009" i="24"/>
  <c r="K1009" i="24"/>
  <c r="I1009" i="24"/>
  <c r="H1009" i="24"/>
  <c r="R1008" i="24"/>
  <c r="K1008" i="24"/>
  <c r="I1008" i="24"/>
  <c r="H1008" i="24"/>
  <c r="R1007" i="24"/>
  <c r="K1007" i="24"/>
  <c r="I1007" i="24"/>
  <c r="H1007" i="24"/>
  <c r="R1006" i="24"/>
  <c r="K1006" i="24"/>
  <c r="I1006" i="24"/>
  <c r="H1006" i="24"/>
  <c r="R1005" i="24"/>
  <c r="K1005" i="24"/>
  <c r="I1005" i="24"/>
  <c r="H1005" i="24"/>
  <c r="R1004" i="24"/>
  <c r="K1004" i="24"/>
  <c r="I1004" i="24"/>
  <c r="H1004" i="24"/>
  <c r="R1003" i="24"/>
  <c r="K1003" i="24"/>
  <c r="I1003" i="24"/>
  <c r="H1003" i="24"/>
  <c r="R1002" i="24"/>
  <c r="K1002" i="24"/>
  <c r="I1002" i="24"/>
  <c r="H1002" i="24"/>
  <c r="R1001" i="24"/>
  <c r="K1001" i="24"/>
  <c r="I1001" i="24"/>
  <c r="H1001" i="24"/>
  <c r="R1000" i="24"/>
  <c r="K1000" i="24"/>
  <c r="I1000" i="24"/>
  <c r="H1000" i="24"/>
  <c r="R999" i="24"/>
  <c r="K999" i="24"/>
  <c r="I999" i="24"/>
  <c r="H999" i="24"/>
  <c r="R998" i="24"/>
  <c r="K998" i="24"/>
  <c r="I998" i="24"/>
  <c r="H998" i="24"/>
  <c r="R997" i="24"/>
  <c r="K997" i="24"/>
  <c r="I997" i="24"/>
  <c r="H997" i="24"/>
  <c r="R996" i="24"/>
  <c r="K996" i="24"/>
  <c r="I996" i="24"/>
  <c r="H996" i="24"/>
  <c r="R995" i="24"/>
  <c r="K995" i="24"/>
  <c r="I995" i="24"/>
  <c r="H995" i="24"/>
  <c r="R994" i="24"/>
  <c r="K994" i="24"/>
  <c r="I994" i="24"/>
  <c r="H994" i="24"/>
  <c r="R993" i="24"/>
  <c r="K993" i="24"/>
  <c r="I993" i="24"/>
  <c r="H993" i="24"/>
  <c r="K992" i="24"/>
  <c r="I992" i="24"/>
  <c r="H992" i="24"/>
  <c r="G992" i="24"/>
  <c r="R992" i="24" s="1"/>
  <c r="K991" i="24"/>
  <c r="I991" i="24"/>
  <c r="H991" i="24"/>
  <c r="G991" i="24"/>
  <c r="K990" i="24"/>
  <c r="I990" i="24"/>
  <c r="H990" i="24"/>
  <c r="G990" i="24"/>
  <c r="K989" i="24"/>
  <c r="I989" i="24"/>
  <c r="H989" i="24"/>
  <c r="G989" i="24"/>
  <c r="K988" i="24"/>
  <c r="I988" i="24"/>
  <c r="H988" i="24"/>
  <c r="G988" i="24"/>
  <c r="K987" i="24"/>
  <c r="I987" i="24"/>
  <c r="H987" i="24"/>
  <c r="G987" i="24"/>
  <c r="K986" i="24"/>
  <c r="I986" i="24"/>
  <c r="H986" i="24"/>
  <c r="G986" i="24"/>
  <c r="K985" i="24"/>
  <c r="I985" i="24"/>
  <c r="H985" i="24"/>
  <c r="G985" i="24"/>
  <c r="K984" i="24"/>
  <c r="I984" i="24"/>
  <c r="H984" i="24"/>
  <c r="G984" i="24"/>
  <c r="K983" i="24"/>
  <c r="I983" i="24"/>
  <c r="H983" i="24"/>
  <c r="G983" i="24"/>
  <c r="K982" i="24"/>
  <c r="I982" i="24"/>
  <c r="H982" i="24"/>
  <c r="G982" i="24"/>
  <c r="R981" i="24" s="1"/>
  <c r="K981" i="24"/>
  <c r="I981" i="24"/>
  <c r="H981" i="24"/>
  <c r="K980" i="24"/>
  <c r="I980" i="24"/>
  <c r="H980" i="24"/>
  <c r="G980" i="24"/>
  <c r="R980" i="24" s="1"/>
  <c r="K979" i="24"/>
  <c r="I979" i="24"/>
  <c r="H979" i="24"/>
  <c r="G979" i="24"/>
  <c r="K978" i="24"/>
  <c r="I978" i="24"/>
  <c r="H978" i="24"/>
  <c r="G978" i="24"/>
  <c r="K977" i="24"/>
  <c r="I977" i="24"/>
  <c r="H977" i="24"/>
  <c r="G977" i="24"/>
  <c r="K976" i="24"/>
  <c r="I976" i="24"/>
  <c r="H976" i="24"/>
  <c r="G976" i="24"/>
  <c r="K975" i="24"/>
  <c r="I975" i="24"/>
  <c r="H975" i="24"/>
  <c r="G975" i="24"/>
  <c r="K974" i="24"/>
  <c r="I974" i="24"/>
  <c r="H974" i="24"/>
  <c r="G974" i="24"/>
  <c r="K973" i="24"/>
  <c r="I973" i="24"/>
  <c r="H973" i="24"/>
  <c r="G973" i="24"/>
  <c r="K972" i="24"/>
  <c r="I972" i="24"/>
  <c r="H972" i="24"/>
  <c r="G972" i="24"/>
  <c r="K971" i="24"/>
  <c r="I971" i="24"/>
  <c r="H971" i="24"/>
  <c r="G971" i="24"/>
  <c r="K970" i="24"/>
  <c r="I970" i="24"/>
  <c r="H970" i="24"/>
  <c r="G970" i="24"/>
  <c r="K969" i="24"/>
  <c r="I969" i="24"/>
  <c r="H969" i="24"/>
  <c r="K968" i="24"/>
  <c r="I968" i="24"/>
  <c r="H968" i="24"/>
  <c r="G968" i="24"/>
  <c r="R968" i="24" s="1"/>
  <c r="K967" i="24"/>
  <c r="I967" i="24"/>
  <c r="H967" i="24"/>
  <c r="G967" i="24"/>
  <c r="K966" i="24"/>
  <c r="I966" i="24"/>
  <c r="H966" i="24"/>
  <c r="G966" i="24"/>
  <c r="K965" i="24"/>
  <c r="I965" i="24"/>
  <c r="H965" i="24"/>
  <c r="G965" i="24"/>
  <c r="K964" i="24"/>
  <c r="I964" i="24"/>
  <c r="H964" i="24"/>
  <c r="G964" i="24"/>
  <c r="K963" i="24"/>
  <c r="I963" i="24"/>
  <c r="H963" i="24"/>
  <c r="G963" i="24"/>
  <c r="K962" i="24"/>
  <c r="I962" i="24"/>
  <c r="H962" i="24"/>
  <c r="G962" i="24"/>
  <c r="K961" i="24"/>
  <c r="I961" i="24"/>
  <c r="H961" i="24"/>
  <c r="G961" i="24"/>
  <c r="K960" i="24"/>
  <c r="I960" i="24"/>
  <c r="H960" i="24"/>
  <c r="G960" i="24"/>
  <c r="K959" i="24"/>
  <c r="I959" i="24"/>
  <c r="H959" i="24"/>
  <c r="G959" i="24"/>
  <c r="K958" i="24"/>
  <c r="I958" i="24"/>
  <c r="H958" i="24"/>
  <c r="G958" i="24"/>
  <c r="K957" i="24"/>
  <c r="I957" i="24"/>
  <c r="H957" i="24"/>
  <c r="K956" i="24"/>
  <c r="I956" i="24"/>
  <c r="H956" i="24"/>
  <c r="G956" i="24"/>
  <c r="R956" i="24" s="1"/>
  <c r="K955" i="24"/>
  <c r="I955" i="24"/>
  <c r="H955" i="24"/>
  <c r="G955" i="24"/>
  <c r="K954" i="24"/>
  <c r="I954" i="24"/>
  <c r="H954" i="24"/>
  <c r="G954" i="24"/>
  <c r="K953" i="24"/>
  <c r="I953" i="24"/>
  <c r="H953" i="24"/>
  <c r="G953" i="24"/>
  <c r="K952" i="24"/>
  <c r="I952" i="24"/>
  <c r="H952" i="24"/>
  <c r="G952" i="24"/>
  <c r="K951" i="24"/>
  <c r="I951" i="24"/>
  <c r="H951" i="24"/>
  <c r="G951" i="24"/>
  <c r="K950" i="24"/>
  <c r="I950" i="24"/>
  <c r="H950" i="24"/>
  <c r="G950" i="24"/>
  <c r="K949" i="24"/>
  <c r="I949" i="24"/>
  <c r="H949" i="24"/>
  <c r="G949" i="24"/>
  <c r="K948" i="24"/>
  <c r="I948" i="24"/>
  <c r="H948" i="24"/>
  <c r="G948" i="24"/>
  <c r="K947" i="24"/>
  <c r="I947" i="24"/>
  <c r="H947" i="24"/>
  <c r="G947" i="24"/>
  <c r="K946" i="24"/>
  <c r="I946" i="24"/>
  <c r="H946" i="24"/>
  <c r="G946" i="24"/>
  <c r="K945" i="24"/>
  <c r="I945" i="24"/>
  <c r="H945" i="24"/>
  <c r="K944" i="24"/>
  <c r="I944" i="24"/>
  <c r="H944" i="24"/>
  <c r="G944" i="24"/>
  <c r="R944" i="24" s="1"/>
  <c r="K943" i="24"/>
  <c r="I943" i="24"/>
  <c r="H943" i="24"/>
  <c r="G943" i="24"/>
  <c r="K942" i="24"/>
  <c r="I942" i="24"/>
  <c r="H942" i="24"/>
  <c r="G942" i="24"/>
  <c r="K941" i="24"/>
  <c r="I941" i="24"/>
  <c r="H941" i="24"/>
  <c r="G941" i="24"/>
  <c r="K940" i="24"/>
  <c r="I940" i="24"/>
  <c r="H940" i="24"/>
  <c r="G940" i="24"/>
  <c r="K939" i="24"/>
  <c r="I939" i="24"/>
  <c r="H939" i="24"/>
  <c r="G939" i="24"/>
  <c r="K938" i="24"/>
  <c r="I938" i="24"/>
  <c r="H938" i="24"/>
  <c r="G938" i="24"/>
  <c r="K937" i="24"/>
  <c r="I937" i="24"/>
  <c r="H937" i="24"/>
  <c r="G937" i="24"/>
  <c r="K936" i="24"/>
  <c r="I936" i="24"/>
  <c r="H936" i="24"/>
  <c r="G936" i="24"/>
  <c r="K935" i="24"/>
  <c r="I935" i="24"/>
  <c r="H935" i="24"/>
  <c r="G935" i="24"/>
  <c r="K934" i="24"/>
  <c r="I934" i="24"/>
  <c r="H934" i="24"/>
  <c r="G934" i="24"/>
  <c r="R933" i="24" s="1"/>
  <c r="K933" i="24"/>
  <c r="I933" i="24"/>
  <c r="H933" i="24"/>
  <c r="K932" i="24"/>
  <c r="I932" i="24"/>
  <c r="H932" i="24"/>
  <c r="G932" i="24"/>
  <c r="R932" i="24" s="1"/>
  <c r="K931" i="24"/>
  <c r="I931" i="24"/>
  <c r="H931" i="24"/>
  <c r="G931" i="24"/>
  <c r="K930" i="24"/>
  <c r="I930" i="24"/>
  <c r="H930" i="24"/>
  <c r="G930" i="24"/>
  <c r="K929" i="24"/>
  <c r="I929" i="24"/>
  <c r="H929" i="24"/>
  <c r="G929" i="24"/>
  <c r="K928" i="24"/>
  <c r="I928" i="24"/>
  <c r="H928" i="24"/>
  <c r="G928" i="24"/>
  <c r="K927" i="24"/>
  <c r="I927" i="24"/>
  <c r="H927" i="24"/>
  <c r="G927" i="24"/>
  <c r="K926" i="24"/>
  <c r="I926" i="24"/>
  <c r="H926" i="24"/>
  <c r="G926" i="24"/>
  <c r="K925" i="24"/>
  <c r="I925" i="24"/>
  <c r="H925" i="24"/>
  <c r="G925" i="24"/>
  <c r="K924" i="24"/>
  <c r="I924" i="24"/>
  <c r="H924" i="24"/>
  <c r="G924" i="24"/>
  <c r="K923" i="24"/>
  <c r="I923" i="24"/>
  <c r="H923" i="24"/>
  <c r="G923" i="24"/>
  <c r="K922" i="24"/>
  <c r="I922" i="24"/>
  <c r="H922" i="24"/>
  <c r="G922" i="24"/>
  <c r="R921" i="24" s="1"/>
  <c r="K921" i="24"/>
  <c r="I921" i="24"/>
  <c r="H921" i="24"/>
  <c r="K920" i="24"/>
  <c r="I920" i="24"/>
  <c r="H920" i="24"/>
  <c r="G920" i="24"/>
  <c r="K919" i="24"/>
  <c r="I919" i="24"/>
  <c r="H919" i="24"/>
  <c r="G919" i="24"/>
  <c r="K918" i="24"/>
  <c r="I918" i="24"/>
  <c r="H918" i="24"/>
  <c r="G918" i="24"/>
  <c r="K917" i="24"/>
  <c r="I917" i="24"/>
  <c r="H917" i="24"/>
  <c r="G917" i="24"/>
  <c r="K916" i="24"/>
  <c r="I916" i="24"/>
  <c r="H916" i="24"/>
  <c r="G916" i="24"/>
  <c r="K915" i="24"/>
  <c r="I915" i="24"/>
  <c r="H915" i="24"/>
  <c r="G915" i="24"/>
  <c r="K914" i="24"/>
  <c r="I914" i="24"/>
  <c r="H914" i="24"/>
  <c r="G914" i="24"/>
  <c r="K913" i="24"/>
  <c r="I913" i="24"/>
  <c r="H913" i="24"/>
  <c r="G913" i="24"/>
  <c r="K912" i="24"/>
  <c r="I912" i="24"/>
  <c r="H912" i="24"/>
  <c r="G912" i="24"/>
  <c r="K911" i="24"/>
  <c r="I911" i="24"/>
  <c r="H911" i="24"/>
  <c r="G911" i="24"/>
  <c r="K910" i="24"/>
  <c r="I910" i="24"/>
  <c r="H910" i="24"/>
  <c r="G910" i="24"/>
  <c r="K909" i="24"/>
  <c r="I909" i="24"/>
  <c r="H909" i="24"/>
  <c r="K908" i="24"/>
  <c r="I908" i="24"/>
  <c r="H908" i="24"/>
  <c r="G908" i="24"/>
  <c r="R908" i="24" s="1"/>
  <c r="K907" i="24"/>
  <c r="I907" i="24"/>
  <c r="H907" i="24"/>
  <c r="G907" i="24"/>
  <c r="K906" i="24"/>
  <c r="I906" i="24"/>
  <c r="H906" i="24"/>
  <c r="G906" i="24"/>
  <c r="K905" i="24"/>
  <c r="I905" i="24"/>
  <c r="H905" i="24"/>
  <c r="G905" i="24"/>
  <c r="K904" i="24"/>
  <c r="I904" i="24"/>
  <c r="H904" i="24"/>
  <c r="G904" i="24"/>
  <c r="K903" i="24"/>
  <c r="I903" i="24"/>
  <c r="H903" i="24"/>
  <c r="G903" i="24"/>
  <c r="K902" i="24"/>
  <c r="I902" i="24"/>
  <c r="H902" i="24"/>
  <c r="G902" i="24"/>
  <c r="K901" i="24"/>
  <c r="I901" i="24"/>
  <c r="H901" i="24"/>
  <c r="G901" i="24"/>
  <c r="K900" i="24"/>
  <c r="I900" i="24"/>
  <c r="H900" i="24"/>
  <c r="G900" i="24"/>
  <c r="K899" i="24"/>
  <c r="I899" i="24"/>
  <c r="H899" i="24"/>
  <c r="G899" i="24"/>
  <c r="K898" i="24"/>
  <c r="I898" i="24"/>
  <c r="H898" i="24"/>
  <c r="G898" i="24"/>
  <c r="R897" i="24" s="1"/>
  <c r="K897" i="24"/>
  <c r="I897" i="24"/>
  <c r="H897" i="24"/>
  <c r="K896" i="24"/>
  <c r="I896" i="24"/>
  <c r="H896" i="24"/>
  <c r="G896" i="24"/>
  <c r="K895" i="24"/>
  <c r="I895" i="24"/>
  <c r="H895" i="24"/>
  <c r="G895" i="24"/>
  <c r="K894" i="24"/>
  <c r="I894" i="24"/>
  <c r="H894" i="24"/>
  <c r="G894" i="24"/>
  <c r="K893" i="24"/>
  <c r="I893" i="24"/>
  <c r="H893" i="24"/>
  <c r="G893" i="24"/>
  <c r="K892" i="24"/>
  <c r="I892" i="24"/>
  <c r="H892" i="24"/>
  <c r="G892" i="24"/>
  <c r="K891" i="24"/>
  <c r="I891" i="24"/>
  <c r="H891" i="24"/>
  <c r="G891" i="24"/>
  <c r="K890" i="24"/>
  <c r="I890" i="24"/>
  <c r="H890" i="24"/>
  <c r="G890" i="24"/>
  <c r="K889" i="24"/>
  <c r="I889" i="24"/>
  <c r="H889" i="24"/>
  <c r="G889" i="24"/>
  <c r="K888" i="24"/>
  <c r="I888" i="24"/>
  <c r="H888" i="24"/>
  <c r="G888" i="24"/>
  <c r="K887" i="24"/>
  <c r="I887" i="24"/>
  <c r="H887" i="24"/>
  <c r="G887" i="24"/>
  <c r="K886" i="24"/>
  <c r="I886" i="24"/>
  <c r="H886" i="24"/>
  <c r="G886" i="24"/>
  <c r="K885" i="24"/>
  <c r="I885" i="24"/>
  <c r="H885" i="24"/>
  <c r="K884" i="24"/>
  <c r="I884" i="24"/>
  <c r="H884" i="24"/>
  <c r="G884" i="24"/>
  <c r="R884" i="24" s="1"/>
  <c r="K883" i="24"/>
  <c r="I883" i="24"/>
  <c r="H883" i="24"/>
  <c r="G883" i="24"/>
  <c r="K882" i="24"/>
  <c r="I882" i="24"/>
  <c r="H882" i="24"/>
  <c r="G882" i="24"/>
  <c r="K881" i="24"/>
  <c r="I881" i="24"/>
  <c r="H881" i="24"/>
  <c r="G881" i="24"/>
  <c r="K880" i="24"/>
  <c r="I880" i="24"/>
  <c r="H880" i="24"/>
  <c r="G880" i="24"/>
  <c r="K879" i="24"/>
  <c r="I879" i="24"/>
  <c r="H879" i="24"/>
  <c r="G879" i="24"/>
  <c r="K878" i="24"/>
  <c r="I878" i="24"/>
  <c r="H878" i="24"/>
  <c r="G878" i="24"/>
  <c r="K877" i="24"/>
  <c r="I877" i="24"/>
  <c r="H877" i="24"/>
  <c r="G877" i="24"/>
  <c r="K876" i="24"/>
  <c r="I876" i="24"/>
  <c r="H876" i="24"/>
  <c r="G876" i="24"/>
  <c r="K875" i="24"/>
  <c r="I875" i="24"/>
  <c r="H875" i="24"/>
  <c r="G875" i="24"/>
  <c r="K874" i="24"/>
  <c r="I874" i="24"/>
  <c r="H874" i="24"/>
  <c r="G874" i="24"/>
  <c r="R873" i="24" s="1"/>
  <c r="K873" i="24"/>
  <c r="I873" i="24"/>
  <c r="H873" i="24"/>
  <c r="K872" i="24"/>
  <c r="I872" i="24"/>
  <c r="H872" i="24"/>
  <c r="G872" i="24"/>
  <c r="R872" i="24" s="1"/>
  <c r="K871" i="24"/>
  <c r="I871" i="24"/>
  <c r="H871" i="24"/>
  <c r="G871" i="24"/>
  <c r="K870" i="24"/>
  <c r="I870" i="24"/>
  <c r="H870" i="24"/>
  <c r="G870" i="24"/>
  <c r="K869" i="24"/>
  <c r="I869" i="24"/>
  <c r="H869" i="24"/>
  <c r="G869" i="24"/>
  <c r="K868" i="24"/>
  <c r="I868" i="24"/>
  <c r="H868" i="24"/>
  <c r="G868" i="24"/>
  <c r="K867" i="24"/>
  <c r="I867" i="24"/>
  <c r="H867" i="24"/>
  <c r="G867" i="24"/>
  <c r="K866" i="24"/>
  <c r="I866" i="24"/>
  <c r="H866" i="24"/>
  <c r="G866" i="24"/>
  <c r="K865" i="24"/>
  <c r="I865" i="24"/>
  <c r="H865" i="24"/>
  <c r="G865" i="24"/>
  <c r="K864" i="24"/>
  <c r="I864" i="24"/>
  <c r="H864" i="24"/>
  <c r="G864" i="24"/>
  <c r="K863" i="24"/>
  <c r="I863" i="24"/>
  <c r="H863" i="24"/>
  <c r="G863" i="24"/>
  <c r="K862" i="24"/>
  <c r="I862" i="24"/>
  <c r="H862" i="24"/>
  <c r="G862" i="24"/>
  <c r="R861" i="24" s="1"/>
  <c r="K861" i="24"/>
  <c r="I861" i="24"/>
  <c r="H861" i="24"/>
  <c r="K860" i="24"/>
  <c r="I860" i="24"/>
  <c r="H860" i="24"/>
  <c r="G860" i="24"/>
  <c r="R860" i="24" s="1"/>
  <c r="K859" i="24"/>
  <c r="I859" i="24"/>
  <c r="H859" i="24"/>
  <c r="G859" i="24"/>
  <c r="K858" i="24"/>
  <c r="I858" i="24"/>
  <c r="H858" i="24"/>
  <c r="G858" i="24"/>
  <c r="K857" i="24"/>
  <c r="I857" i="24"/>
  <c r="H857" i="24"/>
  <c r="G857" i="24"/>
  <c r="K856" i="24"/>
  <c r="I856" i="24"/>
  <c r="H856" i="24"/>
  <c r="G856" i="24"/>
  <c r="K855" i="24"/>
  <c r="I855" i="24"/>
  <c r="H855" i="24"/>
  <c r="G855" i="24"/>
  <c r="K854" i="24"/>
  <c r="I854" i="24"/>
  <c r="H854" i="24"/>
  <c r="G854" i="24"/>
  <c r="K853" i="24"/>
  <c r="I853" i="24"/>
  <c r="H853" i="24"/>
  <c r="G853" i="24"/>
  <c r="K852" i="24"/>
  <c r="I852" i="24"/>
  <c r="H852" i="24"/>
  <c r="G852" i="24"/>
  <c r="K851" i="24"/>
  <c r="I851" i="24"/>
  <c r="H851" i="24"/>
  <c r="G851" i="24"/>
  <c r="K850" i="24"/>
  <c r="I850" i="24"/>
  <c r="H850" i="24"/>
  <c r="G850" i="24"/>
  <c r="R849" i="24" s="1"/>
  <c r="K849" i="24"/>
  <c r="I849" i="24"/>
  <c r="H849" i="24"/>
  <c r="K848" i="24"/>
  <c r="I848" i="24"/>
  <c r="H848" i="24"/>
  <c r="G848" i="24"/>
  <c r="R848" i="24" s="1"/>
  <c r="K847" i="24"/>
  <c r="I847" i="24"/>
  <c r="H847" i="24"/>
  <c r="G847" i="24"/>
  <c r="K846" i="24"/>
  <c r="I846" i="24"/>
  <c r="H846" i="24"/>
  <c r="G846" i="24"/>
  <c r="K845" i="24"/>
  <c r="I845" i="24"/>
  <c r="H845" i="24"/>
  <c r="G845" i="24"/>
  <c r="K844" i="24"/>
  <c r="I844" i="24"/>
  <c r="H844" i="24"/>
  <c r="G844" i="24"/>
  <c r="K843" i="24"/>
  <c r="I843" i="24"/>
  <c r="H843" i="24"/>
  <c r="G843" i="24"/>
  <c r="K842" i="24"/>
  <c r="I842" i="24"/>
  <c r="H842" i="24"/>
  <c r="G842" i="24"/>
  <c r="K841" i="24"/>
  <c r="I841" i="24"/>
  <c r="H841" i="24"/>
  <c r="G841" i="24"/>
  <c r="K840" i="24"/>
  <c r="I840" i="24"/>
  <c r="H840" i="24"/>
  <c r="G840" i="24"/>
  <c r="K839" i="24"/>
  <c r="I839" i="24"/>
  <c r="H839" i="24"/>
  <c r="G839" i="24"/>
  <c r="K838" i="24"/>
  <c r="I838" i="24"/>
  <c r="H838" i="24"/>
  <c r="G838" i="24"/>
  <c r="R837" i="24" s="1"/>
  <c r="K837" i="24"/>
  <c r="I837" i="24"/>
  <c r="H837" i="24"/>
  <c r="K836" i="24"/>
  <c r="I836" i="24"/>
  <c r="H836" i="24"/>
  <c r="G836" i="24"/>
  <c r="R836" i="24" s="1"/>
  <c r="K835" i="24"/>
  <c r="I835" i="24"/>
  <c r="H835" i="24"/>
  <c r="G835" i="24"/>
  <c r="K834" i="24"/>
  <c r="I834" i="24"/>
  <c r="H834" i="24"/>
  <c r="G834" i="24"/>
  <c r="K833" i="24"/>
  <c r="I833" i="24"/>
  <c r="H833" i="24"/>
  <c r="G833" i="24"/>
  <c r="K832" i="24"/>
  <c r="I832" i="24"/>
  <c r="H832" i="24"/>
  <c r="G832" i="24"/>
  <c r="K831" i="24"/>
  <c r="I831" i="24"/>
  <c r="H831" i="24"/>
  <c r="G831" i="24"/>
  <c r="K830" i="24"/>
  <c r="I830" i="24"/>
  <c r="H830" i="24"/>
  <c r="G830" i="24"/>
  <c r="R830" i="24" s="1"/>
  <c r="K829" i="24"/>
  <c r="I829" i="24"/>
  <c r="H829" i="24"/>
  <c r="G829" i="24"/>
  <c r="K828" i="24"/>
  <c r="I828" i="24"/>
  <c r="H828" i="24"/>
  <c r="G828" i="24"/>
  <c r="R828" i="24" s="1"/>
  <c r="K827" i="24"/>
  <c r="I827" i="24"/>
  <c r="H827" i="24"/>
  <c r="G827" i="24"/>
  <c r="K826" i="24"/>
  <c r="I826" i="24"/>
  <c r="H826" i="24"/>
  <c r="G826" i="24"/>
  <c r="K825" i="24"/>
  <c r="I825" i="24"/>
  <c r="H825" i="24"/>
  <c r="K824" i="24"/>
  <c r="I824" i="24"/>
  <c r="H824" i="24"/>
  <c r="G824" i="24"/>
  <c r="R824" i="24" s="1"/>
  <c r="K823" i="24"/>
  <c r="I823" i="24"/>
  <c r="H823" i="24"/>
  <c r="G823" i="24"/>
  <c r="K822" i="24"/>
  <c r="I822" i="24"/>
  <c r="H822" i="24"/>
  <c r="G822" i="24"/>
  <c r="K821" i="24"/>
  <c r="I821" i="24"/>
  <c r="H821" i="24"/>
  <c r="G821" i="24"/>
  <c r="K820" i="24"/>
  <c r="I820" i="24"/>
  <c r="H820" i="24"/>
  <c r="G820" i="24"/>
  <c r="K819" i="24"/>
  <c r="I819" i="24"/>
  <c r="H819" i="24"/>
  <c r="G819" i="24"/>
  <c r="K818" i="24"/>
  <c r="I818" i="24"/>
  <c r="H818" i="24"/>
  <c r="G818" i="24"/>
  <c r="K817" i="24"/>
  <c r="I817" i="24"/>
  <c r="H817" i="24"/>
  <c r="G817" i="24"/>
  <c r="K816" i="24"/>
  <c r="I816" i="24"/>
  <c r="H816" i="24"/>
  <c r="G816" i="24"/>
  <c r="K815" i="24"/>
  <c r="I815" i="24"/>
  <c r="H815" i="24"/>
  <c r="G815" i="24"/>
  <c r="K814" i="24"/>
  <c r="I814" i="24"/>
  <c r="H814" i="24"/>
  <c r="G814" i="24"/>
  <c r="R813" i="24" s="1"/>
  <c r="K813" i="24"/>
  <c r="I813" i="24"/>
  <c r="H813" i="24"/>
  <c r="K812" i="24"/>
  <c r="I812" i="24"/>
  <c r="H812" i="24"/>
  <c r="G812" i="24"/>
  <c r="R812" i="24" s="1"/>
  <c r="K811" i="24"/>
  <c r="I811" i="24"/>
  <c r="H811" i="24"/>
  <c r="G811" i="24"/>
  <c r="K810" i="24"/>
  <c r="I810" i="24"/>
  <c r="H810" i="24"/>
  <c r="G810" i="24"/>
  <c r="K809" i="24"/>
  <c r="I809" i="24"/>
  <c r="H809" i="24"/>
  <c r="G809" i="24"/>
  <c r="K808" i="24"/>
  <c r="I808" i="24"/>
  <c r="H808" i="24"/>
  <c r="G808" i="24"/>
  <c r="K807" i="24"/>
  <c r="I807" i="24"/>
  <c r="H807" i="24"/>
  <c r="G807" i="24"/>
  <c r="K806" i="24"/>
  <c r="I806" i="24"/>
  <c r="H806" i="24"/>
  <c r="G806" i="24"/>
  <c r="K805" i="24"/>
  <c r="I805" i="24"/>
  <c r="H805" i="24"/>
  <c r="G805" i="24"/>
  <c r="K804" i="24"/>
  <c r="I804" i="24"/>
  <c r="H804" i="24"/>
  <c r="G804" i="24"/>
  <c r="K803" i="24"/>
  <c r="I803" i="24"/>
  <c r="H803" i="24"/>
  <c r="G803" i="24"/>
  <c r="K802" i="24"/>
  <c r="I802" i="24"/>
  <c r="H802" i="24"/>
  <c r="G802" i="24"/>
  <c r="R801" i="24" s="1"/>
  <c r="K801" i="24"/>
  <c r="I801" i="24"/>
  <c r="H801" i="24"/>
  <c r="K800" i="24"/>
  <c r="I800" i="24"/>
  <c r="H800" i="24"/>
  <c r="G800" i="24"/>
  <c r="R800" i="24" s="1"/>
  <c r="K799" i="24"/>
  <c r="I799" i="24"/>
  <c r="H799" i="24"/>
  <c r="G799" i="24"/>
  <c r="K798" i="24"/>
  <c r="I798" i="24"/>
  <c r="H798" i="24"/>
  <c r="G798" i="24"/>
  <c r="K797" i="24"/>
  <c r="I797" i="24"/>
  <c r="H797" i="24"/>
  <c r="G797" i="24"/>
  <c r="K796" i="24"/>
  <c r="I796" i="24"/>
  <c r="H796" i="24"/>
  <c r="G796" i="24"/>
  <c r="K795" i="24"/>
  <c r="I795" i="24"/>
  <c r="H795" i="24"/>
  <c r="G795" i="24"/>
  <c r="K794" i="24"/>
  <c r="I794" i="24"/>
  <c r="H794" i="24"/>
  <c r="G794" i="24"/>
  <c r="K793" i="24"/>
  <c r="I793" i="24"/>
  <c r="H793" i="24"/>
  <c r="G793" i="24"/>
  <c r="K792" i="24"/>
  <c r="I792" i="24"/>
  <c r="H792" i="24"/>
  <c r="G792" i="24"/>
  <c r="K791" i="24"/>
  <c r="I791" i="24"/>
  <c r="H791" i="24"/>
  <c r="G791" i="24"/>
  <c r="K790" i="24"/>
  <c r="I790" i="24"/>
  <c r="H790" i="24"/>
  <c r="G790" i="24"/>
  <c r="K789" i="24"/>
  <c r="I789" i="24"/>
  <c r="H789" i="24"/>
  <c r="K788" i="24"/>
  <c r="I788" i="24"/>
  <c r="H788" i="24"/>
  <c r="G788" i="24"/>
  <c r="R788" i="24" s="1"/>
  <c r="K787" i="24"/>
  <c r="I787" i="24"/>
  <c r="H787" i="24"/>
  <c r="G787" i="24"/>
  <c r="K786" i="24"/>
  <c r="I786" i="24"/>
  <c r="H786" i="24"/>
  <c r="G786" i="24"/>
  <c r="K785" i="24"/>
  <c r="I785" i="24"/>
  <c r="H785" i="24"/>
  <c r="G785" i="24"/>
  <c r="K784" i="24"/>
  <c r="I784" i="24"/>
  <c r="H784" i="24"/>
  <c r="G784" i="24"/>
  <c r="K783" i="24"/>
  <c r="I783" i="24"/>
  <c r="H783" i="24"/>
  <c r="G783" i="24"/>
  <c r="K782" i="24"/>
  <c r="I782" i="24"/>
  <c r="H782" i="24"/>
  <c r="G782" i="24"/>
  <c r="K781" i="24"/>
  <c r="I781" i="24"/>
  <c r="H781" i="24"/>
  <c r="G781" i="24"/>
  <c r="K780" i="24"/>
  <c r="I780" i="24"/>
  <c r="H780" i="24"/>
  <c r="G780" i="24"/>
  <c r="K779" i="24"/>
  <c r="I779" i="24"/>
  <c r="H779" i="24"/>
  <c r="G779" i="24"/>
  <c r="K778" i="24"/>
  <c r="I778" i="24"/>
  <c r="H778" i="24"/>
  <c r="G778" i="24"/>
  <c r="R777" i="24" s="1"/>
  <c r="K777" i="24"/>
  <c r="I777" i="24"/>
  <c r="H777" i="24"/>
  <c r="K776" i="24"/>
  <c r="I776" i="24"/>
  <c r="H776" i="24"/>
  <c r="G776" i="24"/>
  <c r="R776" i="24" s="1"/>
  <c r="K775" i="24"/>
  <c r="I775" i="24"/>
  <c r="H775" i="24"/>
  <c r="G775" i="24"/>
  <c r="K774" i="24"/>
  <c r="I774" i="24"/>
  <c r="H774" i="24"/>
  <c r="G774" i="24"/>
  <c r="K773" i="24"/>
  <c r="I773" i="24"/>
  <c r="H773" i="24"/>
  <c r="G773" i="24"/>
  <c r="K772" i="24"/>
  <c r="I772" i="24"/>
  <c r="H772" i="24"/>
  <c r="G772" i="24"/>
  <c r="K771" i="24"/>
  <c r="I771" i="24"/>
  <c r="H771" i="24"/>
  <c r="G771" i="24"/>
  <c r="K770" i="24"/>
  <c r="I770" i="24"/>
  <c r="H770" i="24"/>
  <c r="G770" i="24"/>
  <c r="K769" i="24"/>
  <c r="I769" i="24"/>
  <c r="H769" i="24"/>
  <c r="G769" i="24"/>
  <c r="K768" i="24"/>
  <c r="I768" i="24"/>
  <c r="H768" i="24"/>
  <c r="G768" i="24"/>
  <c r="K767" i="24"/>
  <c r="I767" i="24"/>
  <c r="H767" i="24"/>
  <c r="G767" i="24"/>
  <c r="K766" i="24"/>
  <c r="I766" i="24"/>
  <c r="H766" i="24"/>
  <c r="G766" i="24"/>
  <c r="R765" i="24" s="1"/>
  <c r="K765" i="24"/>
  <c r="I765" i="24"/>
  <c r="H765" i="24"/>
  <c r="K764" i="24"/>
  <c r="I764" i="24"/>
  <c r="H764" i="24"/>
  <c r="G764" i="24"/>
  <c r="R764" i="24" s="1"/>
  <c r="K763" i="24"/>
  <c r="I763" i="24"/>
  <c r="H763" i="24"/>
  <c r="G763" i="24"/>
  <c r="K762" i="24"/>
  <c r="I762" i="24"/>
  <c r="H762" i="24"/>
  <c r="G762" i="24"/>
  <c r="K761" i="24"/>
  <c r="I761" i="24"/>
  <c r="H761" i="24"/>
  <c r="G761" i="24"/>
  <c r="K760" i="24"/>
  <c r="I760" i="24"/>
  <c r="H760" i="24"/>
  <c r="G760" i="24"/>
  <c r="K759" i="24"/>
  <c r="I759" i="24"/>
  <c r="H759" i="24"/>
  <c r="G759" i="24"/>
  <c r="K758" i="24"/>
  <c r="I758" i="24"/>
  <c r="H758" i="24"/>
  <c r="G758" i="24"/>
  <c r="K757" i="24"/>
  <c r="I757" i="24"/>
  <c r="H757" i="24"/>
  <c r="G757" i="24"/>
  <c r="K756" i="24"/>
  <c r="I756" i="24"/>
  <c r="H756" i="24"/>
  <c r="G756" i="24"/>
  <c r="K755" i="24"/>
  <c r="I755" i="24"/>
  <c r="H755" i="24"/>
  <c r="G755" i="24"/>
  <c r="K754" i="24"/>
  <c r="I754" i="24"/>
  <c r="H754" i="24"/>
  <c r="G754" i="24"/>
  <c r="R753" i="24" s="1"/>
  <c r="K753" i="24"/>
  <c r="I753" i="24"/>
  <c r="H753" i="24"/>
  <c r="K752" i="24"/>
  <c r="I752" i="24"/>
  <c r="H752" i="24"/>
  <c r="G752" i="24"/>
  <c r="R752" i="24" s="1"/>
  <c r="K751" i="24"/>
  <c r="I751" i="24"/>
  <c r="H751" i="24"/>
  <c r="G751" i="24"/>
  <c r="K750" i="24"/>
  <c r="I750" i="24"/>
  <c r="H750" i="24"/>
  <c r="G750" i="24"/>
  <c r="K749" i="24"/>
  <c r="I749" i="24"/>
  <c r="H749" i="24"/>
  <c r="G749" i="24"/>
  <c r="K748" i="24"/>
  <c r="I748" i="24"/>
  <c r="H748" i="24"/>
  <c r="G748" i="24"/>
  <c r="K747" i="24"/>
  <c r="I747" i="24"/>
  <c r="H747" i="24"/>
  <c r="G747" i="24"/>
  <c r="K746" i="24"/>
  <c r="I746" i="24"/>
  <c r="H746" i="24"/>
  <c r="G746" i="24"/>
  <c r="K745" i="24"/>
  <c r="I745" i="24"/>
  <c r="H745" i="24"/>
  <c r="G745" i="24"/>
  <c r="K744" i="24"/>
  <c r="I744" i="24"/>
  <c r="H744" i="24"/>
  <c r="G744" i="24"/>
  <c r="K743" i="24"/>
  <c r="I743" i="24"/>
  <c r="H743" i="24"/>
  <c r="G743" i="24"/>
  <c r="K742" i="24"/>
  <c r="I742" i="24"/>
  <c r="H742" i="24"/>
  <c r="G742" i="24"/>
  <c r="R741" i="24" s="1"/>
  <c r="K741" i="24"/>
  <c r="I741" i="24"/>
  <c r="H741" i="24"/>
  <c r="K740" i="24"/>
  <c r="I740" i="24"/>
  <c r="H740" i="24"/>
  <c r="G740" i="24"/>
  <c r="R740" i="24" s="1"/>
  <c r="K739" i="24"/>
  <c r="I739" i="24"/>
  <c r="H739" i="24"/>
  <c r="G739" i="24"/>
  <c r="K738" i="24"/>
  <c r="I738" i="24"/>
  <c r="H738" i="24"/>
  <c r="G738" i="24"/>
  <c r="K737" i="24"/>
  <c r="I737" i="24"/>
  <c r="H737" i="24"/>
  <c r="G737" i="24"/>
  <c r="K736" i="24"/>
  <c r="I736" i="24"/>
  <c r="H736" i="24"/>
  <c r="G736" i="24"/>
  <c r="K735" i="24"/>
  <c r="I735" i="24"/>
  <c r="H735" i="24"/>
  <c r="G735" i="24"/>
  <c r="K734" i="24"/>
  <c r="I734" i="24"/>
  <c r="H734" i="24"/>
  <c r="G734" i="24"/>
  <c r="K733" i="24"/>
  <c r="I733" i="24"/>
  <c r="H733" i="24"/>
  <c r="G733" i="24"/>
  <c r="K732" i="24"/>
  <c r="I732" i="24"/>
  <c r="H732" i="24"/>
  <c r="G732" i="24"/>
  <c r="K731" i="24"/>
  <c r="I731" i="24"/>
  <c r="H731" i="24"/>
  <c r="G731" i="24"/>
  <c r="K730" i="24"/>
  <c r="I730" i="24"/>
  <c r="H730" i="24"/>
  <c r="G730" i="24"/>
  <c r="K729" i="24"/>
  <c r="I729" i="24"/>
  <c r="H729" i="24"/>
  <c r="K728" i="24"/>
  <c r="I728" i="24"/>
  <c r="H728" i="24"/>
  <c r="G728" i="24"/>
  <c r="R728" i="24" s="1"/>
  <c r="K727" i="24"/>
  <c r="I727" i="24"/>
  <c r="H727" i="24"/>
  <c r="G727" i="24"/>
  <c r="K726" i="24"/>
  <c r="I726" i="24"/>
  <c r="H726" i="24"/>
  <c r="G726" i="24"/>
  <c r="K725" i="24"/>
  <c r="I725" i="24"/>
  <c r="H725" i="24"/>
  <c r="G725" i="24"/>
  <c r="K724" i="24"/>
  <c r="I724" i="24"/>
  <c r="H724" i="24"/>
  <c r="G724" i="24"/>
  <c r="K723" i="24"/>
  <c r="I723" i="24"/>
  <c r="H723" i="24"/>
  <c r="G723" i="24"/>
  <c r="K722" i="24"/>
  <c r="I722" i="24"/>
  <c r="H722" i="24"/>
  <c r="G722" i="24"/>
  <c r="K721" i="24"/>
  <c r="I721" i="24"/>
  <c r="H721" i="24"/>
  <c r="G721" i="24"/>
  <c r="K720" i="24"/>
  <c r="I720" i="24"/>
  <c r="H720" i="24"/>
  <c r="G720" i="24"/>
  <c r="K719" i="24"/>
  <c r="I719" i="24"/>
  <c r="H719" i="24"/>
  <c r="G719" i="24"/>
  <c r="K718" i="24"/>
  <c r="I718" i="24"/>
  <c r="H718" i="24"/>
  <c r="G718" i="24"/>
  <c r="K717" i="24"/>
  <c r="I717" i="24"/>
  <c r="H717" i="24"/>
  <c r="K716" i="24"/>
  <c r="I716" i="24"/>
  <c r="H716" i="24"/>
  <c r="G716" i="24"/>
  <c r="R716" i="24" s="1"/>
  <c r="K715" i="24"/>
  <c r="I715" i="24"/>
  <c r="H715" i="24"/>
  <c r="G715" i="24"/>
  <c r="K714" i="24"/>
  <c r="I714" i="24"/>
  <c r="H714" i="24"/>
  <c r="G714" i="24"/>
  <c r="K713" i="24"/>
  <c r="I713" i="24"/>
  <c r="H713" i="24"/>
  <c r="G713" i="24"/>
  <c r="K712" i="24"/>
  <c r="I712" i="24"/>
  <c r="H712" i="24"/>
  <c r="G712" i="24"/>
  <c r="K711" i="24"/>
  <c r="I711" i="24"/>
  <c r="H711" i="24"/>
  <c r="G711" i="24"/>
  <c r="K710" i="24"/>
  <c r="I710" i="24"/>
  <c r="H710" i="24"/>
  <c r="G710" i="24"/>
  <c r="K709" i="24"/>
  <c r="I709" i="24"/>
  <c r="H709" i="24"/>
  <c r="G709" i="24"/>
  <c r="K708" i="24"/>
  <c r="I708" i="24"/>
  <c r="H708" i="24"/>
  <c r="G708" i="24"/>
  <c r="K707" i="24"/>
  <c r="I707" i="24"/>
  <c r="H707" i="24"/>
  <c r="G707" i="24"/>
  <c r="K706" i="24"/>
  <c r="I706" i="24"/>
  <c r="H706" i="24"/>
  <c r="G706" i="24"/>
  <c r="K705" i="24"/>
  <c r="I705" i="24"/>
  <c r="H705" i="24"/>
  <c r="K704" i="24"/>
  <c r="I704" i="24"/>
  <c r="H704" i="24"/>
  <c r="G704" i="24"/>
  <c r="R704" i="24" s="1"/>
  <c r="K703" i="24"/>
  <c r="I703" i="24"/>
  <c r="H703" i="24"/>
  <c r="G703" i="24"/>
  <c r="K702" i="24"/>
  <c r="I702" i="24"/>
  <c r="H702" i="24"/>
  <c r="G702" i="24"/>
  <c r="K701" i="24"/>
  <c r="I701" i="24"/>
  <c r="H701" i="24"/>
  <c r="G701" i="24"/>
  <c r="K700" i="24"/>
  <c r="I700" i="24"/>
  <c r="H700" i="24"/>
  <c r="G700" i="24"/>
  <c r="K699" i="24"/>
  <c r="I699" i="24"/>
  <c r="H699" i="24"/>
  <c r="G699" i="24"/>
  <c r="K698" i="24"/>
  <c r="I698" i="24"/>
  <c r="H698" i="24"/>
  <c r="G698" i="24"/>
  <c r="K697" i="24"/>
  <c r="I697" i="24"/>
  <c r="H697" i="24"/>
  <c r="G697" i="24"/>
  <c r="K696" i="24"/>
  <c r="I696" i="24"/>
  <c r="H696" i="24"/>
  <c r="G696" i="24"/>
  <c r="K695" i="24"/>
  <c r="I695" i="24"/>
  <c r="H695" i="24"/>
  <c r="G695" i="24"/>
  <c r="K694" i="24"/>
  <c r="I694" i="24"/>
  <c r="H694" i="24"/>
  <c r="G694" i="24"/>
  <c r="R693" i="24" s="1"/>
  <c r="K693" i="24"/>
  <c r="I693" i="24"/>
  <c r="H693" i="24"/>
  <c r="K692" i="24"/>
  <c r="I692" i="24"/>
  <c r="H692" i="24"/>
  <c r="G692" i="24"/>
  <c r="R692" i="24" s="1"/>
  <c r="K691" i="24"/>
  <c r="I691" i="24"/>
  <c r="H691" i="24"/>
  <c r="G691" i="24"/>
  <c r="K690" i="24"/>
  <c r="I690" i="24"/>
  <c r="H690" i="24"/>
  <c r="G690" i="24"/>
  <c r="K689" i="24"/>
  <c r="I689" i="24"/>
  <c r="H689" i="24"/>
  <c r="G689" i="24"/>
  <c r="K688" i="24"/>
  <c r="I688" i="24"/>
  <c r="H688" i="24"/>
  <c r="G688" i="24"/>
  <c r="K687" i="24"/>
  <c r="I687" i="24"/>
  <c r="H687" i="24"/>
  <c r="G687" i="24"/>
  <c r="K686" i="24"/>
  <c r="I686" i="24"/>
  <c r="H686" i="24"/>
  <c r="G686" i="24"/>
  <c r="K685" i="24"/>
  <c r="I685" i="24"/>
  <c r="H685" i="24"/>
  <c r="G685" i="24"/>
  <c r="K684" i="24"/>
  <c r="I684" i="24"/>
  <c r="H684" i="24"/>
  <c r="G684" i="24"/>
  <c r="K683" i="24"/>
  <c r="I683" i="24"/>
  <c r="H683" i="24"/>
  <c r="G683" i="24"/>
  <c r="K682" i="24"/>
  <c r="I682" i="24"/>
  <c r="H682" i="24"/>
  <c r="G682" i="24"/>
  <c r="R681" i="24" s="1"/>
  <c r="K681" i="24"/>
  <c r="I681" i="24"/>
  <c r="H681" i="24"/>
  <c r="K680" i="24"/>
  <c r="I680" i="24"/>
  <c r="H680" i="24"/>
  <c r="G680" i="24"/>
  <c r="R680" i="24" s="1"/>
  <c r="K679" i="24"/>
  <c r="I679" i="24"/>
  <c r="H679" i="24"/>
  <c r="G679" i="24"/>
  <c r="K678" i="24"/>
  <c r="I678" i="24"/>
  <c r="H678" i="24"/>
  <c r="G678" i="24"/>
  <c r="K677" i="24"/>
  <c r="I677" i="24"/>
  <c r="H677" i="24"/>
  <c r="G677" i="24"/>
  <c r="K676" i="24"/>
  <c r="I676" i="24"/>
  <c r="H676" i="24"/>
  <c r="G676" i="24"/>
  <c r="K675" i="24"/>
  <c r="I675" i="24"/>
  <c r="H675" i="24"/>
  <c r="G675" i="24"/>
  <c r="K674" i="24"/>
  <c r="I674" i="24"/>
  <c r="H674" i="24"/>
  <c r="G674" i="24"/>
  <c r="K673" i="24"/>
  <c r="I673" i="24"/>
  <c r="H673" i="24"/>
  <c r="G673" i="24"/>
  <c r="K672" i="24"/>
  <c r="I672" i="24"/>
  <c r="H672" i="24"/>
  <c r="G672" i="24"/>
  <c r="K671" i="24"/>
  <c r="I671" i="24"/>
  <c r="H671" i="24"/>
  <c r="G671" i="24"/>
  <c r="K670" i="24"/>
  <c r="I670" i="24"/>
  <c r="H670" i="24"/>
  <c r="G670" i="24"/>
  <c r="K669" i="24"/>
  <c r="I669" i="24"/>
  <c r="H669" i="24"/>
  <c r="K668" i="24"/>
  <c r="I668" i="24"/>
  <c r="H668" i="24"/>
  <c r="G668" i="24"/>
  <c r="R668" i="24" s="1"/>
  <c r="K667" i="24"/>
  <c r="I667" i="24"/>
  <c r="H667" i="24"/>
  <c r="G667" i="24"/>
  <c r="K666" i="24"/>
  <c r="I666" i="24"/>
  <c r="H666" i="24"/>
  <c r="G666" i="24"/>
  <c r="K665" i="24"/>
  <c r="I665" i="24"/>
  <c r="H665" i="24"/>
  <c r="G665" i="24"/>
  <c r="K664" i="24"/>
  <c r="I664" i="24"/>
  <c r="H664" i="24"/>
  <c r="G664" i="24"/>
  <c r="K663" i="24"/>
  <c r="I663" i="24"/>
  <c r="H663" i="24"/>
  <c r="G663" i="24"/>
  <c r="K662" i="24"/>
  <c r="I662" i="24"/>
  <c r="H662" i="24"/>
  <c r="G662" i="24"/>
  <c r="K661" i="24"/>
  <c r="I661" i="24"/>
  <c r="H661" i="24"/>
  <c r="G661" i="24"/>
  <c r="K660" i="24"/>
  <c r="I660" i="24"/>
  <c r="H660" i="24"/>
  <c r="G660" i="24"/>
  <c r="K659" i="24"/>
  <c r="I659" i="24"/>
  <c r="H659" i="24"/>
  <c r="G659" i="24"/>
  <c r="K658" i="24"/>
  <c r="I658" i="24"/>
  <c r="H658" i="24"/>
  <c r="G658" i="24"/>
  <c r="K657" i="24"/>
  <c r="I657" i="24"/>
  <c r="H657" i="24"/>
  <c r="K656" i="24"/>
  <c r="I656" i="24"/>
  <c r="H656" i="24"/>
  <c r="G656" i="24"/>
  <c r="R656" i="24" s="1"/>
  <c r="K655" i="24"/>
  <c r="I655" i="24"/>
  <c r="H655" i="24"/>
  <c r="G655" i="24"/>
  <c r="K654" i="24"/>
  <c r="I654" i="24"/>
  <c r="H654" i="24"/>
  <c r="G654" i="24"/>
  <c r="K653" i="24"/>
  <c r="I653" i="24"/>
  <c r="H653" i="24"/>
  <c r="G653" i="24"/>
  <c r="K652" i="24"/>
  <c r="I652" i="24"/>
  <c r="H652" i="24"/>
  <c r="G652" i="24"/>
  <c r="K651" i="24"/>
  <c r="I651" i="24"/>
  <c r="H651" i="24"/>
  <c r="G651" i="24"/>
  <c r="K650" i="24"/>
  <c r="I650" i="24"/>
  <c r="H650" i="24"/>
  <c r="G650" i="24"/>
  <c r="K649" i="24"/>
  <c r="I649" i="24"/>
  <c r="H649" i="24"/>
  <c r="G649" i="24"/>
  <c r="K648" i="24"/>
  <c r="I648" i="24"/>
  <c r="H648" i="24"/>
  <c r="G648" i="24"/>
  <c r="K647" i="24"/>
  <c r="I647" i="24"/>
  <c r="H647" i="24"/>
  <c r="G647" i="24"/>
  <c r="K646" i="24"/>
  <c r="I646" i="24"/>
  <c r="H646" i="24"/>
  <c r="G646" i="24"/>
  <c r="R645" i="24" s="1"/>
  <c r="K645" i="24"/>
  <c r="I645" i="24"/>
  <c r="H645" i="24"/>
  <c r="K644" i="24"/>
  <c r="I644" i="24"/>
  <c r="H644" i="24"/>
  <c r="G644" i="24"/>
  <c r="R644" i="24" s="1"/>
  <c r="K643" i="24"/>
  <c r="I643" i="24"/>
  <c r="H643" i="24"/>
  <c r="G643" i="24"/>
  <c r="K642" i="24"/>
  <c r="I642" i="24"/>
  <c r="H642" i="24"/>
  <c r="G642" i="24"/>
  <c r="K641" i="24"/>
  <c r="I641" i="24"/>
  <c r="H641" i="24"/>
  <c r="G641" i="24"/>
  <c r="K640" i="24"/>
  <c r="I640" i="24"/>
  <c r="H640" i="24"/>
  <c r="G640" i="24"/>
  <c r="K639" i="24"/>
  <c r="I639" i="24"/>
  <c r="H639" i="24"/>
  <c r="G639" i="24"/>
  <c r="K638" i="24"/>
  <c r="I638" i="24"/>
  <c r="H638" i="24"/>
  <c r="G638" i="24"/>
  <c r="K637" i="24"/>
  <c r="I637" i="24"/>
  <c r="H637" i="24"/>
  <c r="G637" i="24"/>
  <c r="K636" i="24"/>
  <c r="I636" i="24"/>
  <c r="H636" i="24"/>
  <c r="G636" i="24"/>
  <c r="K635" i="24"/>
  <c r="I635" i="24"/>
  <c r="H635" i="24"/>
  <c r="G635" i="24"/>
  <c r="K634" i="24"/>
  <c r="I634" i="24"/>
  <c r="H634" i="24"/>
  <c r="G634" i="24"/>
  <c r="K633" i="24"/>
  <c r="I633" i="24"/>
  <c r="H633" i="24"/>
  <c r="K632" i="24"/>
  <c r="I632" i="24"/>
  <c r="H632" i="24"/>
  <c r="G632" i="24"/>
  <c r="R632" i="24" s="1"/>
  <c r="K631" i="24"/>
  <c r="I631" i="24"/>
  <c r="H631" i="24"/>
  <c r="G631" i="24"/>
  <c r="K630" i="24"/>
  <c r="I630" i="24"/>
  <c r="H630" i="24"/>
  <c r="G630" i="24"/>
  <c r="K629" i="24"/>
  <c r="I629" i="24"/>
  <c r="H629" i="24"/>
  <c r="G629" i="24"/>
  <c r="K628" i="24"/>
  <c r="I628" i="24"/>
  <c r="H628" i="24"/>
  <c r="G628" i="24"/>
  <c r="K627" i="24"/>
  <c r="I627" i="24"/>
  <c r="H627" i="24"/>
  <c r="G627" i="24"/>
  <c r="K626" i="24"/>
  <c r="I626" i="24"/>
  <c r="H626" i="24"/>
  <c r="G626" i="24"/>
  <c r="K625" i="24"/>
  <c r="I625" i="24"/>
  <c r="H625" i="24"/>
  <c r="G625" i="24"/>
  <c r="K624" i="24"/>
  <c r="I624" i="24"/>
  <c r="H624" i="24"/>
  <c r="G624" i="24"/>
  <c r="K623" i="24"/>
  <c r="I623" i="24"/>
  <c r="H623" i="24"/>
  <c r="G623" i="24"/>
  <c r="K622" i="24"/>
  <c r="I622" i="24"/>
  <c r="H622" i="24"/>
  <c r="G622" i="24"/>
  <c r="R621" i="24" s="1"/>
  <c r="K621" i="24"/>
  <c r="I621" i="24"/>
  <c r="H621" i="24"/>
  <c r="K620" i="24"/>
  <c r="I620" i="24"/>
  <c r="H620" i="24"/>
  <c r="G620" i="24"/>
  <c r="R620" i="24" s="1"/>
  <c r="K619" i="24"/>
  <c r="I619" i="24"/>
  <c r="H619" i="24"/>
  <c r="G619" i="24"/>
  <c r="K618" i="24"/>
  <c r="I618" i="24"/>
  <c r="H618" i="24"/>
  <c r="G618" i="24"/>
  <c r="K617" i="24"/>
  <c r="I617" i="24"/>
  <c r="H617" i="24"/>
  <c r="G617" i="24"/>
  <c r="K616" i="24"/>
  <c r="I616" i="24"/>
  <c r="H616" i="24"/>
  <c r="G616" i="24"/>
  <c r="K615" i="24"/>
  <c r="I615" i="24"/>
  <c r="H615" i="24"/>
  <c r="G615" i="24"/>
  <c r="K614" i="24"/>
  <c r="I614" i="24"/>
  <c r="H614" i="24"/>
  <c r="G614" i="24"/>
  <c r="K613" i="24"/>
  <c r="I613" i="24"/>
  <c r="H613" i="24"/>
  <c r="G613" i="24"/>
  <c r="K612" i="24"/>
  <c r="I612" i="24"/>
  <c r="H612" i="24"/>
  <c r="G612" i="24"/>
  <c r="K611" i="24"/>
  <c r="I611" i="24"/>
  <c r="H611" i="24"/>
  <c r="G611" i="24"/>
  <c r="K610" i="24"/>
  <c r="I610" i="24"/>
  <c r="H610" i="24"/>
  <c r="G610" i="24"/>
  <c r="R609" i="24" s="1"/>
  <c r="K609" i="24"/>
  <c r="I609" i="24"/>
  <c r="H609" i="24"/>
  <c r="K608" i="24"/>
  <c r="I608" i="24"/>
  <c r="H608" i="24"/>
  <c r="G608" i="24"/>
  <c r="R608" i="24" s="1"/>
  <c r="K607" i="24"/>
  <c r="I607" i="24"/>
  <c r="H607" i="24"/>
  <c r="G607" i="24"/>
  <c r="K606" i="24"/>
  <c r="I606" i="24"/>
  <c r="H606" i="24"/>
  <c r="G606" i="24"/>
  <c r="K605" i="24"/>
  <c r="I605" i="24"/>
  <c r="H605" i="24"/>
  <c r="G605" i="24"/>
  <c r="K604" i="24"/>
  <c r="I604" i="24"/>
  <c r="H604" i="24"/>
  <c r="G604" i="24"/>
  <c r="K603" i="24"/>
  <c r="I603" i="24"/>
  <c r="H603" i="24"/>
  <c r="G603" i="24"/>
  <c r="K602" i="24"/>
  <c r="I602" i="24"/>
  <c r="H602" i="24"/>
  <c r="G602" i="24"/>
  <c r="K601" i="24"/>
  <c r="I601" i="24"/>
  <c r="H601" i="24"/>
  <c r="G601" i="24"/>
  <c r="K600" i="24"/>
  <c r="I600" i="24"/>
  <c r="H600" i="24"/>
  <c r="G600" i="24"/>
  <c r="K599" i="24"/>
  <c r="I599" i="24"/>
  <c r="H599" i="24"/>
  <c r="G599" i="24"/>
  <c r="K598" i="24"/>
  <c r="I598" i="24"/>
  <c r="H598" i="24"/>
  <c r="G598" i="24"/>
  <c r="R597" i="24" s="1"/>
  <c r="K597" i="24"/>
  <c r="I597" i="24"/>
  <c r="H597" i="24"/>
  <c r="K596" i="24"/>
  <c r="I596" i="24"/>
  <c r="H596" i="24"/>
  <c r="G596" i="24"/>
  <c r="R596" i="24" s="1"/>
  <c r="K595" i="24"/>
  <c r="I595" i="24"/>
  <c r="H595" i="24"/>
  <c r="G595" i="24"/>
  <c r="K594" i="24"/>
  <c r="I594" i="24"/>
  <c r="H594" i="24"/>
  <c r="G594" i="24"/>
  <c r="K593" i="24"/>
  <c r="I593" i="24"/>
  <c r="H593" i="24"/>
  <c r="G593" i="24"/>
  <c r="K592" i="24"/>
  <c r="I592" i="24"/>
  <c r="H592" i="24"/>
  <c r="G592" i="24"/>
  <c r="K591" i="24"/>
  <c r="I591" i="24"/>
  <c r="H591" i="24"/>
  <c r="G591" i="24"/>
  <c r="K590" i="24"/>
  <c r="I590" i="24"/>
  <c r="H590" i="24"/>
  <c r="G590" i="24"/>
  <c r="K589" i="24"/>
  <c r="I589" i="24"/>
  <c r="H589" i="24"/>
  <c r="G589" i="24"/>
  <c r="K588" i="24"/>
  <c r="I588" i="24"/>
  <c r="H588" i="24"/>
  <c r="G588" i="24"/>
  <c r="K587" i="24"/>
  <c r="I587" i="24"/>
  <c r="H587" i="24"/>
  <c r="G587" i="24"/>
  <c r="K586" i="24"/>
  <c r="I586" i="24"/>
  <c r="H586" i="24"/>
  <c r="G586" i="24"/>
  <c r="R585" i="24" s="1"/>
  <c r="K585" i="24"/>
  <c r="I585" i="24"/>
  <c r="H585" i="24"/>
  <c r="K584" i="24"/>
  <c r="I584" i="24"/>
  <c r="H584" i="24"/>
  <c r="G584" i="24"/>
  <c r="R584" i="24" s="1"/>
  <c r="K583" i="24"/>
  <c r="I583" i="24"/>
  <c r="H583" i="24"/>
  <c r="G583" i="24"/>
  <c r="K582" i="24"/>
  <c r="I582" i="24"/>
  <c r="H582" i="24"/>
  <c r="G582" i="24"/>
  <c r="K581" i="24"/>
  <c r="I581" i="24"/>
  <c r="H581" i="24"/>
  <c r="G581" i="24"/>
  <c r="K580" i="24"/>
  <c r="I580" i="24"/>
  <c r="H580" i="24"/>
  <c r="G580" i="24"/>
  <c r="K579" i="24"/>
  <c r="I579" i="24"/>
  <c r="H579" i="24"/>
  <c r="G579" i="24"/>
  <c r="K578" i="24"/>
  <c r="I578" i="24"/>
  <c r="H578" i="24"/>
  <c r="G578" i="24"/>
  <c r="K577" i="24"/>
  <c r="I577" i="24"/>
  <c r="H577" i="24"/>
  <c r="G577" i="24"/>
  <c r="K576" i="24"/>
  <c r="I576" i="24"/>
  <c r="H576" i="24"/>
  <c r="G576" i="24"/>
  <c r="K575" i="24"/>
  <c r="I575" i="24"/>
  <c r="H575" i="24"/>
  <c r="G575" i="24"/>
  <c r="K574" i="24"/>
  <c r="I574" i="24"/>
  <c r="H574" i="24"/>
  <c r="G574" i="24"/>
  <c r="R573" i="24" s="1"/>
  <c r="K573" i="24"/>
  <c r="I573" i="24"/>
  <c r="H573" i="24"/>
  <c r="K572" i="24"/>
  <c r="I572" i="24"/>
  <c r="H572" i="24"/>
  <c r="G572" i="24"/>
  <c r="R572" i="24" s="1"/>
  <c r="K571" i="24"/>
  <c r="I571" i="24"/>
  <c r="H571" i="24"/>
  <c r="G571" i="24"/>
  <c r="K570" i="24"/>
  <c r="I570" i="24"/>
  <c r="H570" i="24"/>
  <c r="G570" i="24"/>
  <c r="K569" i="24"/>
  <c r="I569" i="24"/>
  <c r="H569" i="24"/>
  <c r="G569" i="24"/>
  <c r="K568" i="24"/>
  <c r="I568" i="24"/>
  <c r="H568" i="24"/>
  <c r="G568" i="24"/>
  <c r="K567" i="24"/>
  <c r="I567" i="24"/>
  <c r="H567" i="24"/>
  <c r="G567" i="24"/>
  <c r="K566" i="24"/>
  <c r="I566" i="24"/>
  <c r="H566" i="24"/>
  <c r="G566" i="24"/>
  <c r="K565" i="24"/>
  <c r="I565" i="24"/>
  <c r="H565" i="24"/>
  <c r="G565" i="24"/>
  <c r="K564" i="24"/>
  <c r="I564" i="24"/>
  <c r="H564" i="24"/>
  <c r="G564" i="24"/>
  <c r="K563" i="24"/>
  <c r="I563" i="24"/>
  <c r="H563" i="24"/>
  <c r="G563" i="24"/>
  <c r="K562" i="24"/>
  <c r="I562" i="24"/>
  <c r="H562" i="24"/>
  <c r="G562" i="24"/>
  <c r="R561" i="24" s="1"/>
  <c r="K561" i="24"/>
  <c r="I561" i="24"/>
  <c r="H561" i="24"/>
  <c r="K560" i="24"/>
  <c r="I560" i="24"/>
  <c r="H560" i="24"/>
  <c r="G560" i="24"/>
  <c r="R560" i="24" s="1"/>
  <c r="K559" i="24"/>
  <c r="I559" i="24"/>
  <c r="H559" i="24"/>
  <c r="G559" i="24"/>
  <c r="K558" i="24"/>
  <c r="I558" i="24"/>
  <c r="H558" i="24"/>
  <c r="G558" i="24"/>
  <c r="K557" i="24"/>
  <c r="I557" i="24"/>
  <c r="H557" i="24"/>
  <c r="G557" i="24"/>
  <c r="K556" i="24"/>
  <c r="I556" i="24"/>
  <c r="H556" i="24"/>
  <c r="G556" i="24"/>
  <c r="K555" i="24"/>
  <c r="I555" i="24"/>
  <c r="H555" i="24"/>
  <c r="G555" i="24"/>
  <c r="K554" i="24"/>
  <c r="I554" i="24"/>
  <c r="H554" i="24"/>
  <c r="G554" i="24"/>
  <c r="K553" i="24"/>
  <c r="I553" i="24"/>
  <c r="H553" i="24"/>
  <c r="G553" i="24"/>
  <c r="K552" i="24"/>
  <c r="I552" i="24"/>
  <c r="H552" i="24"/>
  <c r="G552" i="24"/>
  <c r="K551" i="24"/>
  <c r="I551" i="24"/>
  <c r="H551" i="24"/>
  <c r="G551" i="24"/>
  <c r="K550" i="24"/>
  <c r="I550" i="24"/>
  <c r="H550" i="24"/>
  <c r="G550" i="24"/>
  <c r="R549" i="24" s="1"/>
  <c r="K549" i="24"/>
  <c r="I549" i="24"/>
  <c r="H549" i="24"/>
  <c r="K548" i="24"/>
  <c r="I548" i="24"/>
  <c r="H548" i="24"/>
  <c r="G548" i="24"/>
  <c r="R548" i="24" s="1"/>
  <c r="K547" i="24"/>
  <c r="I547" i="24"/>
  <c r="H547" i="24"/>
  <c r="G547" i="24"/>
  <c r="K546" i="24"/>
  <c r="I546" i="24"/>
  <c r="H546" i="24"/>
  <c r="G546" i="24"/>
  <c r="K545" i="24"/>
  <c r="I545" i="24"/>
  <c r="H545" i="24"/>
  <c r="G545" i="24"/>
  <c r="K544" i="24"/>
  <c r="I544" i="24"/>
  <c r="H544" i="24"/>
  <c r="G544" i="24"/>
  <c r="K543" i="24"/>
  <c r="I543" i="24"/>
  <c r="H543" i="24"/>
  <c r="G543" i="24"/>
  <c r="K542" i="24"/>
  <c r="I542" i="24"/>
  <c r="H542" i="24"/>
  <c r="G542" i="24"/>
  <c r="K541" i="24"/>
  <c r="I541" i="24"/>
  <c r="H541" i="24"/>
  <c r="G541" i="24"/>
  <c r="K540" i="24"/>
  <c r="I540" i="24"/>
  <c r="H540" i="24"/>
  <c r="G540" i="24"/>
  <c r="K539" i="24"/>
  <c r="I539" i="24"/>
  <c r="H539" i="24"/>
  <c r="G539" i="24"/>
  <c r="K538" i="24"/>
  <c r="I538" i="24"/>
  <c r="H538" i="24"/>
  <c r="G538" i="24"/>
  <c r="K537" i="24"/>
  <c r="I537" i="24"/>
  <c r="H537" i="24"/>
  <c r="K536" i="24"/>
  <c r="I536" i="24"/>
  <c r="H536" i="24"/>
  <c r="G536" i="24"/>
  <c r="R536" i="24" s="1"/>
  <c r="K535" i="24"/>
  <c r="I535" i="24"/>
  <c r="H535" i="24"/>
  <c r="G535" i="24"/>
  <c r="K534" i="24"/>
  <c r="I534" i="24"/>
  <c r="H534" i="24"/>
  <c r="G534" i="24"/>
  <c r="K533" i="24"/>
  <c r="I533" i="24"/>
  <c r="H533" i="24"/>
  <c r="G533" i="24"/>
  <c r="K532" i="24"/>
  <c r="I532" i="24"/>
  <c r="H532" i="24"/>
  <c r="G532" i="24"/>
  <c r="K531" i="24"/>
  <c r="I531" i="24"/>
  <c r="H531" i="24"/>
  <c r="G531" i="24"/>
  <c r="K530" i="24"/>
  <c r="I530" i="24"/>
  <c r="H530" i="24"/>
  <c r="G530" i="24"/>
  <c r="K529" i="24"/>
  <c r="I529" i="24"/>
  <c r="H529" i="24"/>
  <c r="G529" i="24"/>
  <c r="K528" i="24"/>
  <c r="I528" i="24"/>
  <c r="H528" i="24"/>
  <c r="G528" i="24"/>
  <c r="K527" i="24"/>
  <c r="I527" i="24"/>
  <c r="H527" i="24"/>
  <c r="G527" i="24"/>
  <c r="K526" i="24"/>
  <c r="I526" i="24"/>
  <c r="H526" i="24"/>
  <c r="G526" i="24"/>
  <c r="R525" i="24" s="1"/>
  <c r="K525" i="24"/>
  <c r="I525" i="24"/>
  <c r="H525" i="24"/>
  <c r="K524" i="24"/>
  <c r="I524" i="24"/>
  <c r="H524" i="24"/>
  <c r="G524" i="24"/>
  <c r="K523" i="24"/>
  <c r="I523" i="24"/>
  <c r="H523" i="24"/>
  <c r="G523" i="24"/>
  <c r="K522" i="24"/>
  <c r="I522" i="24"/>
  <c r="H522" i="24"/>
  <c r="G522" i="24"/>
  <c r="K521" i="24"/>
  <c r="I521" i="24"/>
  <c r="H521" i="24"/>
  <c r="G521" i="24"/>
  <c r="K520" i="24"/>
  <c r="I520" i="24"/>
  <c r="H520" i="24"/>
  <c r="G520" i="24"/>
  <c r="K519" i="24"/>
  <c r="I519" i="24"/>
  <c r="H519" i="24"/>
  <c r="G519" i="24"/>
  <c r="K518" i="24"/>
  <c r="I518" i="24"/>
  <c r="H518" i="24"/>
  <c r="G518" i="24"/>
  <c r="K517" i="24"/>
  <c r="I517" i="24"/>
  <c r="H517" i="24"/>
  <c r="G517" i="24"/>
  <c r="K516" i="24"/>
  <c r="I516" i="24"/>
  <c r="H516" i="24"/>
  <c r="G516" i="24"/>
  <c r="K515" i="24"/>
  <c r="I515" i="24"/>
  <c r="H515" i="24"/>
  <c r="G515" i="24"/>
  <c r="K514" i="24"/>
  <c r="I514" i="24"/>
  <c r="H514" i="24"/>
  <c r="G514" i="24"/>
  <c r="R513" i="24" s="1"/>
  <c r="K513" i="24"/>
  <c r="I513" i="24"/>
  <c r="H513" i="24"/>
  <c r="K512" i="24"/>
  <c r="I512" i="24"/>
  <c r="H512" i="24"/>
  <c r="G512" i="24"/>
  <c r="R512" i="24" s="1"/>
  <c r="K511" i="24"/>
  <c r="I511" i="24"/>
  <c r="H511" i="24"/>
  <c r="G511" i="24"/>
  <c r="K510" i="24"/>
  <c r="I510" i="24"/>
  <c r="H510" i="24"/>
  <c r="G510" i="24"/>
  <c r="K509" i="24"/>
  <c r="I509" i="24"/>
  <c r="H509" i="24"/>
  <c r="G509" i="24"/>
  <c r="K508" i="24"/>
  <c r="I508" i="24"/>
  <c r="H508" i="24"/>
  <c r="G508" i="24"/>
  <c r="K507" i="24"/>
  <c r="I507" i="24"/>
  <c r="H507" i="24"/>
  <c r="G507" i="24"/>
  <c r="K506" i="24"/>
  <c r="I506" i="24"/>
  <c r="H506" i="24"/>
  <c r="G506" i="24"/>
  <c r="K505" i="24"/>
  <c r="I505" i="24"/>
  <c r="H505" i="24"/>
  <c r="G505" i="24"/>
  <c r="K504" i="24"/>
  <c r="I504" i="24"/>
  <c r="H504" i="24"/>
  <c r="G504" i="24"/>
  <c r="K503" i="24"/>
  <c r="I503" i="24"/>
  <c r="H503" i="24"/>
  <c r="G503" i="24"/>
  <c r="K502" i="24"/>
  <c r="I502" i="24"/>
  <c r="H502" i="24"/>
  <c r="G502" i="24"/>
  <c r="R501" i="24" s="1"/>
  <c r="K501" i="24"/>
  <c r="I501" i="24"/>
  <c r="H501" i="24"/>
  <c r="K500" i="24"/>
  <c r="I500" i="24"/>
  <c r="H500" i="24"/>
  <c r="G500" i="24"/>
  <c r="R500" i="24" s="1"/>
  <c r="K499" i="24"/>
  <c r="I499" i="24"/>
  <c r="H499" i="24"/>
  <c r="G499" i="24"/>
  <c r="K498" i="24"/>
  <c r="I498" i="24"/>
  <c r="H498" i="24"/>
  <c r="G498" i="24"/>
  <c r="K497" i="24"/>
  <c r="I497" i="24"/>
  <c r="H497" i="24"/>
  <c r="G497" i="24"/>
  <c r="K496" i="24"/>
  <c r="I496" i="24"/>
  <c r="H496" i="24"/>
  <c r="G496" i="24"/>
  <c r="G495" i="24"/>
  <c r="G494" i="24"/>
  <c r="G493" i="24"/>
  <c r="G492" i="24"/>
  <c r="G491" i="24"/>
  <c r="G490" i="24"/>
  <c r="G488" i="24"/>
  <c r="R488" i="24" s="1"/>
  <c r="G487" i="24"/>
  <c r="G486" i="24"/>
  <c r="G485" i="24"/>
  <c r="G484" i="24"/>
  <c r="G483" i="24"/>
  <c r="G482" i="24"/>
  <c r="G481" i="24"/>
  <c r="G480" i="24"/>
  <c r="G479" i="24"/>
  <c r="G478" i="24"/>
  <c r="R477" i="24" s="1"/>
  <c r="G476" i="24"/>
  <c r="G475" i="24"/>
  <c r="G474" i="24"/>
  <c r="G473" i="24"/>
  <c r="G472" i="24"/>
  <c r="G471" i="24"/>
  <c r="G470" i="24"/>
  <c r="G469" i="24"/>
  <c r="G468" i="24"/>
  <c r="G467" i="24"/>
  <c r="G466" i="24"/>
  <c r="G464" i="24"/>
  <c r="R464" i="24" s="1"/>
  <c r="G463" i="24"/>
  <c r="G462" i="24"/>
  <c r="G461" i="24"/>
  <c r="G460" i="24"/>
  <c r="G459" i="24"/>
  <c r="G458" i="24"/>
  <c r="G457" i="24"/>
  <c r="G456" i="24"/>
  <c r="G455" i="24"/>
  <c r="G454" i="24"/>
  <c r="G452" i="24"/>
  <c r="R452" i="24" s="1"/>
  <c r="G451" i="24"/>
  <c r="G450" i="24"/>
  <c r="G449" i="24"/>
  <c r="G448" i="24"/>
  <c r="G447" i="24"/>
  <c r="G446" i="24"/>
  <c r="G445" i="24"/>
  <c r="G444" i="24"/>
  <c r="G443" i="24"/>
  <c r="G442" i="24"/>
  <c r="G440" i="24"/>
  <c r="R440" i="24" s="1"/>
  <c r="I439" i="24"/>
  <c r="H439" i="24"/>
  <c r="G439" i="24"/>
  <c r="K438" i="24"/>
  <c r="I438" i="24"/>
  <c r="H438" i="24"/>
  <c r="G438" i="24"/>
  <c r="K437" i="24"/>
  <c r="I437" i="24"/>
  <c r="H437" i="24"/>
  <c r="G437" i="24"/>
  <c r="K436" i="24"/>
  <c r="I436" i="24"/>
  <c r="H436" i="24"/>
  <c r="G436" i="24"/>
  <c r="K435" i="24"/>
  <c r="I435" i="24"/>
  <c r="H435" i="24"/>
  <c r="G435" i="24"/>
  <c r="K434" i="24"/>
  <c r="I434" i="24"/>
  <c r="H434" i="24"/>
  <c r="G434" i="24"/>
  <c r="K433" i="24"/>
  <c r="I433" i="24"/>
  <c r="H433" i="24"/>
  <c r="G433" i="24"/>
  <c r="K432" i="24"/>
  <c r="I432" i="24"/>
  <c r="H432" i="24"/>
  <c r="G432" i="24"/>
  <c r="K431" i="24"/>
  <c r="I431" i="24"/>
  <c r="H431" i="24"/>
  <c r="G431" i="24"/>
  <c r="K430" i="24"/>
  <c r="I430" i="24"/>
  <c r="H430" i="24"/>
  <c r="G430" i="24"/>
  <c r="R429" i="24" s="1"/>
  <c r="K429" i="24"/>
  <c r="I429" i="24"/>
  <c r="H429" i="24"/>
  <c r="K428" i="24"/>
  <c r="I428" i="24"/>
  <c r="H428" i="24"/>
  <c r="G428" i="24"/>
  <c r="R428" i="24" s="1"/>
  <c r="K427" i="24"/>
  <c r="I427" i="24"/>
  <c r="H427" i="24"/>
  <c r="G427" i="24"/>
  <c r="K426" i="24"/>
  <c r="I426" i="24"/>
  <c r="H426" i="24"/>
  <c r="G426" i="24"/>
  <c r="K425" i="24"/>
  <c r="I425" i="24"/>
  <c r="H425" i="24"/>
  <c r="G425" i="24"/>
  <c r="K424" i="24"/>
  <c r="I424" i="24"/>
  <c r="H424" i="24"/>
  <c r="G424" i="24"/>
  <c r="K423" i="24"/>
  <c r="I423" i="24"/>
  <c r="H423" i="24"/>
  <c r="G423" i="24"/>
  <c r="K422" i="24"/>
  <c r="I422" i="24"/>
  <c r="H422" i="24"/>
  <c r="G422" i="24"/>
  <c r="K421" i="24"/>
  <c r="I421" i="24"/>
  <c r="H421" i="24"/>
  <c r="G421" i="24"/>
  <c r="K420" i="24"/>
  <c r="I420" i="24"/>
  <c r="H420" i="24"/>
  <c r="G420" i="24"/>
  <c r="K419" i="24"/>
  <c r="I419" i="24"/>
  <c r="H419" i="24"/>
  <c r="G419" i="24"/>
  <c r="K418" i="24"/>
  <c r="I418" i="24"/>
  <c r="H418" i="24"/>
  <c r="G418" i="24"/>
  <c r="R417" i="24" s="1"/>
  <c r="K417" i="24"/>
  <c r="I417" i="24"/>
  <c r="H417" i="24"/>
  <c r="K416" i="24"/>
  <c r="I416" i="24"/>
  <c r="H416" i="24"/>
  <c r="G416" i="24"/>
  <c r="R416" i="24" s="1"/>
  <c r="K415" i="24"/>
  <c r="I415" i="24"/>
  <c r="H415" i="24"/>
  <c r="G415" i="24"/>
  <c r="K414" i="24"/>
  <c r="I414" i="24"/>
  <c r="H414" i="24"/>
  <c r="G414" i="24"/>
  <c r="K413" i="24"/>
  <c r="I413" i="24"/>
  <c r="H413" i="24"/>
  <c r="G413" i="24"/>
  <c r="K412" i="24"/>
  <c r="I412" i="24"/>
  <c r="H412" i="24"/>
  <c r="G412" i="24"/>
  <c r="K411" i="24"/>
  <c r="I411" i="24"/>
  <c r="H411" i="24"/>
  <c r="G411" i="24"/>
  <c r="K410" i="24"/>
  <c r="I410" i="24"/>
  <c r="H410" i="24"/>
  <c r="G410" i="24"/>
  <c r="K409" i="24"/>
  <c r="I409" i="24"/>
  <c r="H409" i="24"/>
  <c r="G409" i="24"/>
  <c r="K408" i="24"/>
  <c r="I408" i="24"/>
  <c r="H408" i="24"/>
  <c r="G408" i="24"/>
  <c r="K407" i="24"/>
  <c r="I407" i="24"/>
  <c r="H407" i="24"/>
  <c r="G407" i="24"/>
  <c r="K406" i="24"/>
  <c r="I406" i="24"/>
  <c r="H406" i="24"/>
  <c r="G406" i="24"/>
  <c r="K405" i="24"/>
  <c r="I405" i="24"/>
  <c r="H405" i="24"/>
  <c r="K404" i="24"/>
  <c r="I404" i="24"/>
  <c r="H404" i="24"/>
  <c r="G404" i="24"/>
  <c r="R404" i="24" s="1"/>
  <c r="K403" i="24"/>
  <c r="I403" i="24"/>
  <c r="H403" i="24"/>
  <c r="G403" i="24"/>
  <c r="K402" i="24"/>
  <c r="I402" i="24"/>
  <c r="H402" i="24"/>
  <c r="G402" i="24"/>
  <c r="K401" i="24"/>
  <c r="I401" i="24"/>
  <c r="H401" i="24"/>
  <c r="G401" i="24"/>
  <c r="K400" i="24"/>
  <c r="I400" i="24"/>
  <c r="H400" i="24"/>
  <c r="G400" i="24"/>
  <c r="K399" i="24"/>
  <c r="I399" i="24"/>
  <c r="H399" i="24"/>
  <c r="G399" i="24"/>
  <c r="K398" i="24"/>
  <c r="I398" i="24"/>
  <c r="H398" i="24"/>
  <c r="G398" i="24"/>
  <c r="K397" i="24"/>
  <c r="I397" i="24"/>
  <c r="H397" i="24"/>
  <c r="G397" i="24"/>
  <c r="K396" i="24"/>
  <c r="I396" i="24"/>
  <c r="H396" i="24"/>
  <c r="G396" i="24"/>
  <c r="K395" i="24"/>
  <c r="I395" i="24"/>
  <c r="H395" i="24"/>
  <c r="G395" i="24"/>
  <c r="K394" i="24"/>
  <c r="I394" i="24"/>
  <c r="H394" i="24"/>
  <c r="G394" i="24"/>
  <c r="R393" i="24" s="1"/>
  <c r="K393" i="24"/>
  <c r="I393" i="24"/>
  <c r="H393" i="24"/>
  <c r="K392" i="24"/>
  <c r="I392" i="24"/>
  <c r="H392" i="24"/>
  <c r="G392" i="24"/>
  <c r="R392" i="24" s="1"/>
  <c r="K391" i="24"/>
  <c r="I391" i="24"/>
  <c r="H391" i="24"/>
  <c r="G391" i="24"/>
  <c r="K390" i="24"/>
  <c r="I390" i="24"/>
  <c r="H390" i="24"/>
  <c r="G390" i="24"/>
  <c r="K389" i="24"/>
  <c r="I389" i="24"/>
  <c r="H389" i="24"/>
  <c r="G389" i="24"/>
  <c r="K388" i="24"/>
  <c r="I388" i="24"/>
  <c r="H388" i="24"/>
  <c r="G388" i="24"/>
  <c r="K387" i="24"/>
  <c r="I387" i="24"/>
  <c r="H387" i="24"/>
  <c r="G387" i="24"/>
  <c r="K386" i="24"/>
  <c r="I386" i="24"/>
  <c r="H386" i="24"/>
  <c r="G386" i="24"/>
  <c r="K385" i="24"/>
  <c r="I385" i="24"/>
  <c r="H385" i="24"/>
  <c r="G385" i="24"/>
  <c r="K384" i="24"/>
  <c r="I384" i="24"/>
  <c r="H384" i="24"/>
  <c r="G384" i="24"/>
  <c r="K383" i="24"/>
  <c r="I383" i="24"/>
  <c r="H383" i="24"/>
  <c r="G383" i="24"/>
  <c r="K382" i="24"/>
  <c r="I382" i="24"/>
  <c r="H382" i="24"/>
  <c r="G382" i="24"/>
  <c r="R381" i="24" s="1"/>
  <c r="K381" i="24"/>
  <c r="I381" i="24"/>
  <c r="H381" i="24"/>
  <c r="K380" i="24"/>
  <c r="I380" i="24"/>
  <c r="H380" i="24"/>
  <c r="G380" i="24"/>
  <c r="R380" i="24" s="1"/>
  <c r="K379" i="24"/>
  <c r="I379" i="24"/>
  <c r="H379" i="24"/>
  <c r="G379" i="24"/>
  <c r="K378" i="24"/>
  <c r="I378" i="24"/>
  <c r="H378" i="24"/>
  <c r="G378" i="24"/>
  <c r="K377" i="24"/>
  <c r="I377" i="24"/>
  <c r="H377" i="24"/>
  <c r="G377" i="24"/>
  <c r="K376" i="24"/>
  <c r="I376" i="24"/>
  <c r="H376" i="24"/>
  <c r="G376" i="24"/>
  <c r="K375" i="24"/>
  <c r="I375" i="24"/>
  <c r="H375" i="24"/>
  <c r="G375" i="24"/>
  <c r="K374" i="24"/>
  <c r="I374" i="24"/>
  <c r="H374" i="24"/>
  <c r="G374" i="24"/>
  <c r="K373" i="24"/>
  <c r="I373" i="24"/>
  <c r="H373" i="24"/>
  <c r="G373" i="24"/>
  <c r="K372" i="24"/>
  <c r="I372" i="24"/>
  <c r="H372" i="24"/>
  <c r="G372" i="24"/>
  <c r="K371" i="24"/>
  <c r="I371" i="24"/>
  <c r="H371" i="24"/>
  <c r="G371" i="24"/>
  <c r="K370" i="24"/>
  <c r="I370" i="24"/>
  <c r="H370" i="24"/>
  <c r="G370" i="24"/>
  <c r="R369" i="24" s="1"/>
  <c r="K369" i="24"/>
  <c r="I369" i="24"/>
  <c r="H369" i="24"/>
  <c r="K368" i="24"/>
  <c r="I368" i="24"/>
  <c r="H368" i="24"/>
  <c r="G368" i="24"/>
  <c r="R368" i="24" s="1"/>
  <c r="K367" i="24"/>
  <c r="I367" i="24"/>
  <c r="H367" i="24"/>
  <c r="G367" i="24"/>
  <c r="K366" i="24"/>
  <c r="I366" i="24"/>
  <c r="H366" i="24"/>
  <c r="G366" i="24"/>
  <c r="K365" i="24"/>
  <c r="I365" i="24"/>
  <c r="H365" i="24"/>
  <c r="G365" i="24"/>
  <c r="K364" i="24"/>
  <c r="I364" i="24"/>
  <c r="H364" i="24"/>
  <c r="G364" i="24"/>
  <c r="K363" i="24"/>
  <c r="I363" i="24"/>
  <c r="H363" i="24"/>
  <c r="G363" i="24"/>
  <c r="K362" i="24"/>
  <c r="I362" i="24"/>
  <c r="H362" i="24"/>
  <c r="G362" i="24"/>
  <c r="K361" i="24"/>
  <c r="I361" i="24"/>
  <c r="H361" i="24"/>
  <c r="G361" i="24"/>
  <c r="K360" i="24"/>
  <c r="I360" i="24"/>
  <c r="H360" i="24"/>
  <c r="G360" i="24"/>
  <c r="K359" i="24"/>
  <c r="I359" i="24"/>
  <c r="H359" i="24"/>
  <c r="G359" i="24"/>
  <c r="K358" i="24"/>
  <c r="I358" i="24"/>
  <c r="H358" i="24"/>
  <c r="G358" i="24"/>
  <c r="K357" i="24"/>
  <c r="I357" i="24"/>
  <c r="H357" i="24"/>
  <c r="K356" i="24"/>
  <c r="I356" i="24"/>
  <c r="H356" i="24"/>
  <c r="G356" i="24"/>
  <c r="R356" i="24" s="1"/>
  <c r="K355" i="24"/>
  <c r="I355" i="24"/>
  <c r="H355" i="24"/>
  <c r="G355" i="24"/>
  <c r="K354" i="24"/>
  <c r="I354" i="24"/>
  <c r="H354" i="24"/>
  <c r="G354" i="24"/>
  <c r="K353" i="24"/>
  <c r="I353" i="24"/>
  <c r="H353" i="24"/>
  <c r="G353" i="24"/>
  <c r="K352" i="24"/>
  <c r="I352" i="24"/>
  <c r="H352" i="24"/>
  <c r="G352" i="24"/>
  <c r="K351" i="24"/>
  <c r="I351" i="24"/>
  <c r="H351" i="24"/>
  <c r="G351" i="24"/>
  <c r="K350" i="24"/>
  <c r="I350" i="24"/>
  <c r="H350" i="24"/>
  <c r="G350" i="24"/>
  <c r="K349" i="24"/>
  <c r="I349" i="24"/>
  <c r="H349" i="24"/>
  <c r="G349" i="24"/>
  <c r="K348" i="24"/>
  <c r="I348" i="24"/>
  <c r="H348" i="24"/>
  <c r="G348" i="24"/>
  <c r="K347" i="24"/>
  <c r="I347" i="24"/>
  <c r="H347" i="24"/>
  <c r="G347" i="24"/>
  <c r="K346" i="24"/>
  <c r="I346" i="24"/>
  <c r="H346" i="24"/>
  <c r="G346" i="24"/>
  <c r="K345" i="24"/>
  <c r="I345" i="24"/>
  <c r="H345" i="24"/>
  <c r="K344" i="24"/>
  <c r="I344" i="24"/>
  <c r="H344" i="24"/>
  <c r="G344" i="24"/>
  <c r="R344" i="24" s="1"/>
  <c r="K343" i="24"/>
  <c r="I343" i="24"/>
  <c r="H343" i="24"/>
  <c r="G343" i="24"/>
  <c r="K342" i="24"/>
  <c r="I342" i="24"/>
  <c r="H342" i="24"/>
  <c r="G342" i="24"/>
  <c r="K341" i="24"/>
  <c r="I341" i="24"/>
  <c r="H341" i="24"/>
  <c r="G341" i="24"/>
  <c r="K340" i="24"/>
  <c r="I340" i="24"/>
  <c r="H340" i="24"/>
  <c r="G340" i="24"/>
  <c r="K339" i="24"/>
  <c r="I339" i="24"/>
  <c r="H339" i="24"/>
  <c r="G339" i="24"/>
  <c r="K338" i="24"/>
  <c r="I338" i="24"/>
  <c r="H338" i="24"/>
  <c r="G338" i="24"/>
  <c r="K337" i="24"/>
  <c r="I337" i="24"/>
  <c r="H337" i="24"/>
  <c r="G337" i="24"/>
  <c r="K336" i="24"/>
  <c r="I336" i="24"/>
  <c r="H336" i="24"/>
  <c r="G336" i="24"/>
  <c r="K335" i="24"/>
  <c r="I335" i="24"/>
  <c r="H335" i="24"/>
  <c r="G335" i="24"/>
  <c r="K334" i="24"/>
  <c r="I334" i="24"/>
  <c r="H334" i="24"/>
  <c r="G334" i="24"/>
  <c r="R333" i="24" s="1"/>
  <c r="K333" i="24"/>
  <c r="I333" i="24"/>
  <c r="H333" i="24"/>
  <c r="K332" i="24"/>
  <c r="I332" i="24"/>
  <c r="H332" i="24"/>
  <c r="G332" i="24"/>
  <c r="R332" i="24" s="1"/>
  <c r="K331" i="24"/>
  <c r="I331" i="24"/>
  <c r="H331" i="24"/>
  <c r="G331" i="24"/>
  <c r="K330" i="24"/>
  <c r="I330" i="24"/>
  <c r="H330" i="24"/>
  <c r="G330" i="24"/>
  <c r="K329" i="24"/>
  <c r="I329" i="24"/>
  <c r="H329" i="24"/>
  <c r="G329" i="24"/>
  <c r="K328" i="24"/>
  <c r="I328" i="24"/>
  <c r="H328" i="24"/>
  <c r="G328" i="24"/>
  <c r="K327" i="24"/>
  <c r="I327" i="24"/>
  <c r="H327" i="24"/>
  <c r="G327" i="24"/>
  <c r="K326" i="24"/>
  <c r="I326" i="24"/>
  <c r="H326" i="24"/>
  <c r="G326" i="24"/>
  <c r="K325" i="24"/>
  <c r="I325" i="24"/>
  <c r="H325" i="24"/>
  <c r="G325" i="24"/>
  <c r="K324" i="24"/>
  <c r="I324" i="24"/>
  <c r="H324" i="24"/>
  <c r="G324" i="24"/>
  <c r="K323" i="24"/>
  <c r="I323" i="24"/>
  <c r="H323" i="24"/>
  <c r="G323" i="24"/>
  <c r="K322" i="24"/>
  <c r="I322" i="24"/>
  <c r="H322" i="24"/>
  <c r="G322" i="24"/>
  <c r="K321" i="24"/>
  <c r="I321" i="24"/>
  <c r="H321" i="24"/>
  <c r="K320" i="24"/>
  <c r="I320" i="24"/>
  <c r="H320" i="24"/>
  <c r="G320" i="24"/>
  <c r="R320" i="24" s="1"/>
  <c r="K319" i="24"/>
  <c r="I319" i="24"/>
  <c r="H319" i="24"/>
  <c r="G319" i="24"/>
  <c r="K318" i="24"/>
  <c r="I318" i="24"/>
  <c r="H318" i="24"/>
  <c r="G318" i="24"/>
  <c r="K317" i="24"/>
  <c r="I317" i="24"/>
  <c r="H317" i="24"/>
  <c r="G317" i="24"/>
  <c r="K316" i="24"/>
  <c r="I316" i="24"/>
  <c r="H316" i="24"/>
  <c r="G316" i="24"/>
  <c r="K315" i="24"/>
  <c r="I315" i="24"/>
  <c r="H315" i="24"/>
  <c r="G315" i="24"/>
  <c r="K314" i="24"/>
  <c r="I314" i="24"/>
  <c r="H314" i="24"/>
  <c r="G314" i="24"/>
  <c r="K313" i="24"/>
  <c r="I313" i="24"/>
  <c r="H313" i="24"/>
  <c r="G313" i="24"/>
  <c r="K312" i="24"/>
  <c r="I312" i="24"/>
  <c r="H312" i="24"/>
  <c r="G312" i="24"/>
  <c r="K311" i="24"/>
  <c r="I311" i="24"/>
  <c r="H311" i="24"/>
  <c r="G311" i="24"/>
  <c r="K310" i="24"/>
  <c r="I310" i="24"/>
  <c r="H310" i="24"/>
  <c r="G310" i="24"/>
  <c r="R309" i="24" s="1"/>
  <c r="K309" i="24"/>
  <c r="I309" i="24"/>
  <c r="H309" i="24"/>
  <c r="K308" i="24"/>
  <c r="I308" i="24"/>
  <c r="H308" i="24"/>
  <c r="G308" i="24"/>
  <c r="R308" i="24" s="1"/>
  <c r="K307" i="24"/>
  <c r="I307" i="24"/>
  <c r="H307" i="24"/>
  <c r="G307" i="24"/>
  <c r="K306" i="24"/>
  <c r="I306" i="24"/>
  <c r="H306" i="24"/>
  <c r="G306" i="24"/>
  <c r="K305" i="24"/>
  <c r="I305" i="24"/>
  <c r="H305" i="24"/>
  <c r="G305" i="24"/>
  <c r="K304" i="24"/>
  <c r="I304" i="24"/>
  <c r="H304" i="24"/>
  <c r="G304" i="24"/>
  <c r="K303" i="24"/>
  <c r="I303" i="24"/>
  <c r="H303" i="24"/>
  <c r="G303" i="24"/>
  <c r="K302" i="24"/>
  <c r="I302" i="24"/>
  <c r="H302" i="24"/>
  <c r="G302" i="24"/>
  <c r="K301" i="24"/>
  <c r="I301" i="24"/>
  <c r="H301" i="24"/>
  <c r="G301" i="24"/>
  <c r="K300" i="24"/>
  <c r="I300" i="24"/>
  <c r="H300" i="24"/>
  <c r="G300" i="24"/>
  <c r="K299" i="24"/>
  <c r="I299" i="24"/>
  <c r="H299" i="24"/>
  <c r="G299" i="24"/>
  <c r="K298" i="24"/>
  <c r="I298" i="24"/>
  <c r="H298" i="24"/>
  <c r="G298" i="24"/>
  <c r="K297" i="24"/>
  <c r="I297" i="24"/>
  <c r="H297" i="24"/>
  <c r="K296" i="24"/>
  <c r="I296" i="24"/>
  <c r="H296" i="24"/>
  <c r="G296" i="24"/>
  <c r="R296" i="24" s="1"/>
  <c r="K295" i="24"/>
  <c r="I295" i="24"/>
  <c r="H295" i="24"/>
  <c r="G295" i="24"/>
  <c r="K294" i="24"/>
  <c r="I294" i="24"/>
  <c r="H294" i="24"/>
  <c r="G294" i="24"/>
  <c r="K293" i="24"/>
  <c r="I293" i="24"/>
  <c r="H293" i="24"/>
  <c r="G293" i="24"/>
  <c r="K292" i="24"/>
  <c r="I292" i="24"/>
  <c r="H292" i="24"/>
  <c r="G292" i="24"/>
  <c r="K291" i="24"/>
  <c r="I291" i="24"/>
  <c r="H291" i="24"/>
  <c r="G291" i="24"/>
  <c r="K290" i="24"/>
  <c r="I290" i="24"/>
  <c r="H290" i="24"/>
  <c r="G290" i="24"/>
  <c r="K289" i="24"/>
  <c r="I289" i="24"/>
  <c r="H289" i="24"/>
  <c r="G289" i="24"/>
  <c r="K288" i="24"/>
  <c r="I288" i="24"/>
  <c r="H288" i="24"/>
  <c r="G288" i="24"/>
  <c r="K287" i="24"/>
  <c r="I287" i="24"/>
  <c r="H287" i="24"/>
  <c r="G287" i="24"/>
  <c r="K286" i="24"/>
  <c r="I286" i="24"/>
  <c r="H286" i="24"/>
  <c r="G286" i="24"/>
  <c r="R285" i="24" s="1"/>
  <c r="K285" i="24"/>
  <c r="I285" i="24"/>
  <c r="H285" i="24"/>
  <c r="K284" i="24"/>
  <c r="I284" i="24"/>
  <c r="H284" i="24"/>
  <c r="G284" i="24"/>
  <c r="R284" i="24" s="1"/>
  <c r="K283" i="24"/>
  <c r="I283" i="24"/>
  <c r="H283" i="24"/>
  <c r="G283" i="24"/>
  <c r="K282" i="24"/>
  <c r="I282" i="24"/>
  <c r="H282" i="24"/>
  <c r="G282" i="24"/>
  <c r="K281" i="24"/>
  <c r="I281" i="24"/>
  <c r="H281" i="24"/>
  <c r="G281" i="24"/>
  <c r="K280" i="24"/>
  <c r="I280" i="24"/>
  <c r="H280" i="24"/>
  <c r="G280" i="24"/>
  <c r="K279" i="24"/>
  <c r="I279" i="24"/>
  <c r="H279" i="24"/>
  <c r="G279" i="24"/>
  <c r="K278" i="24"/>
  <c r="I278" i="24"/>
  <c r="H278" i="24"/>
  <c r="G278" i="24"/>
  <c r="K277" i="24"/>
  <c r="I277" i="24"/>
  <c r="H277" i="24"/>
  <c r="G277" i="24"/>
  <c r="K276" i="24"/>
  <c r="I276" i="24"/>
  <c r="H276" i="24"/>
  <c r="G276" i="24"/>
  <c r="K275" i="24"/>
  <c r="I275" i="24"/>
  <c r="H275" i="24"/>
  <c r="G275" i="24"/>
  <c r="K274" i="24"/>
  <c r="I274" i="24"/>
  <c r="H274" i="24"/>
  <c r="G274" i="24"/>
  <c r="K273" i="24"/>
  <c r="I273" i="24"/>
  <c r="H273" i="24"/>
  <c r="K272" i="24"/>
  <c r="I272" i="24"/>
  <c r="H272" i="24"/>
  <c r="G272" i="24"/>
  <c r="R272" i="24" s="1"/>
  <c r="K271" i="24"/>
  <c r="I271" i="24"/>
  <c r="H271" i="24"/>
  <c r="G271" i="24"/>
  <c r="K270" i="24"/>
  <c r="I270" i="24"/>
  <c r="H270" i="24"/>
  <c r="G270" i="24"/>
  <c r="K269" i="24"/>
  <c r="I269" i="24"/>
  <c r="H269" i="24"/>
  <c r="G269" i="24"/>
  <c r="K268" i="24"/>
  <c r="I268" i="24"/>
  <c r="H268" i="24"/>
  <c r="G268" i="24"/>
  <c r="K267" i="24"/>
  <c r="I267" i="24"/>
  <c r="H267" i="24"/>
  <c r="G267" i="24"/>
  <c r="K266" i="24"/>
  <c r="I266" i="24"/>
  <c r="H266" i="24"/>
  <c r="G266" i="24"/>
  <c r="K265" i="24"/>
  <c r="I265" i="24"/>
  <c r="H265" i="24"/>
  <c r="G265" i="24"/>
  <c r="K264" i="24"/>
  <c r="I264" i="24"/>
  <c r="H264" i="24"/>
  <c r="G264" i="24"/>
  <c r="K263" i="24"/>
  <c r="I263" i="24"/>
  <c r="H263" i="24"/>
  <c r="G263" i="24"/>
  <c r="K262" i="24"/>
  <c r="I262" i="24"/>
  <c r="H262" i="24"/>
  <c r="G262" i="24"/>
  <c r="K261" i="24"/>
  <c r="I261" i="24"/>
  <c r="H261" i="24"/>
  <c r="K260" i="24"/>
  <c r="I260" i="24"/>
  <c r="H260" i="24"/>
  <c r="G260" i="24"/>
  <c r="R260" i="24" s="1"/>
  <c r="K259" i="24"/>
  <c r="I259" i="24"/>
  <c r="H259" i="24"/>
  <c r="G259" i="24"/>
  <c r="K258" i="24"/>
  <c r="I258" i="24"/>
  <c r="H258" i="24"/>
  <c r="G258" i="24"/>
  <c r="K257" i="24"/>
  <c r="I257" i="24"/>
  <c r="H257" i="24"/>
  <c r="G257" i="24"/>
  <c r="K256" i="24"/>
  <c r="I256" i="24"/>
  <c r="H256" i="24"/>
  <c r="G256" i="24"/>
  <c r="K255" i="24"/>
  <c r="I255" i="24"/>
  <c r="H255" i="24"/>
  <c r="G255" i="24"/>
  <c r="K254" i="24"/>
  <c r="I254" i="24"/>
  <c r="H254" i="24"/>
  <c r="G254" i="24"/>
  <c r="K253" i="24"/>
  <c r="I253" i="24"/>
  <c r="H253" i="24"/>
  <c r="G253" i="24"/>
  <c r="K252" i="24"/>
  <c r="I252" i="24"/>
  <c r="H252" i="24"/>
  <c r="G252" i="24"/>
  <c r="K251" i="24"/>
  <c r="I251" i="24"/>
  <c r="H251" i="24"/>
  <c r="G251" i="24"/>
  <c r="K250" i="24"/>
  <c r="I250" i="24"/>
  <c r="H250" i="24"/>
  <c r="G250" i="24"/>
  <c r="R249" i="24" s="1"/>
  <c r="K249" i="24"/>
  <c r="I249" i="24"/>
  <c r="H249" i="24"/>
  <c r="K248" i="24"/>
  <c r="I248" i="24"/>
  <c r="H248" i="24"/>
  <c r="G248" i="24"/>
  <c r="R248" i="24" s="1"/>
  <c r="K247" i="24"/>
  <c r="I247" i="24"/>
  <c r="H247" i="24"/>
  <c r="G247" i="24"/>
  <c r="K246" i="24"/>
  <c r="I246" i="24"/>
  <c r="H246" i="24"/>
  <c r="G246" i="24"/>
  <c r="K245" i="24"/>
  <c r="I245" i="24"/>
  <c r="H245" i="24"/>
  <c r="G245" i="24"/>
  <c r="K244" i="24"/>
  <c r="I244" i="24"/>
  <c r="H244" i="24"/>
  <c r="G244" i="24"/>
  <c r="K243" i="24"/>
  <c r="I243" i="24"/>
  <c r="H243" i="24"/>
  <c r="G243" i="24"/>
  <c r="K242" i="24"/>
  <c r="I242" i="24"/>
  <c r="H242" i="24"/>
  <c r="G242" i="24"/>
  <c r="K241" i="24"/>
  <c r="I241" i="24"/>
  <c r="H241" i="24"/>
  <c r="G241" i="24"/>
  <c r="K240" i="24"/>
  <c r="I240" i="24"/>
  <c r="H240" i="24"/>
  <c r="G240" i="24"/>
  <c r="K239" i="24"/>
  <c r="I239" i="24"/>
  <c r="H239" i="24"/>
  <c r="G239" i="24"/>
  <c r="K238" i="24"/>
  <c r="I238" i="24"/>
  <c r="H238" i="24"/>
  <c r="G238" i="24"/>
  <c r="R237" i="24" s="1"/>
  <c r="K237" i="24"/>
  <c r="I237" i="24"/>
  <c r="H237" i="24"/>
  <c r="K236" i="24"/>
  <c r="I236" i="24"/>
  <c r="H236" i="24"/>
  <c r="G236" i="24"/>
  <c r="R236" i="24" s="1"/>
  <c r="K235" i="24"/>
  <c r="I235" i="24"/>
  <c r="H235" i="24"/>
  <c r="G235" i="24"/>
  <c r="K234" i="24"/>
  <c r="I234" i="24"/>
  <c r="H234" i="24"/>
  <c r="G234" i="24"/>
  <c r="K233" i="24"/>
  <c r="I233" i="24"/>
  <c r="H233" i="24"/>
  <c r="G233" i="24"/>
  <c r="K232" i="24"/>
  <c r="I232" i="24"/>
  <c r="H232" i="24"/>
  <c r="G232" i="24"/>
  <c r="K231" i="24"/>
  <c r="I231" i="24"/>
  <c r="H231" i="24"/>
  <c r="G231" i="24"/>
  <c r="K230" i="24"/>
  <c r="I230" i="24"/>
  <c r="H230" i="24"/>
  <c r="G230" i="24"/>
  <c r="K229" i="24"/>
  <c r="I229" i="24"/>
  <c r="H229" i="24"/>
  <c r="G229" i="24"/>
  <c r="K228" i="24"/>
  <c r="I228" i="24"/>
  <c r="H228" i="24"/>
  <c r="G228" i="24"/>
  <c r="K227" i="24"/>
  <c r="I227" i="24"/>
  <c r="H227" i="24"/>
  <c r="G227" i="24"/>
  <c r="R227" i="24" s="1"/>
  <c r="K226" i="24"/>
  <c r="I226" i="24"/>
  <c r="H226" i="24"/>
  <c r="G226" i="24"/>
  <c r="K225" i="24"/>
  <c r="I225" i="24"/>
  <c r="H225" i="24"/>
  <c r="K224" i="24"/>
  <c r="I224" i="24"/>
  <c r="H224" i="24"/>
  <c r="G224" i="24"/>
  <c r="R224" i="24" s="1"/>
  <c r="K223" i="24"/>
  <c r="I223" i="24"/>
  <c r="H223" i="24"/>
  <c r="G223" i="24"/>
  <c r="K222" i="24"/>
  <c r="I222" i="24"/>
  <c r="H222" i="24"/>
  <c r="G222" i="24"/>
  <c r="K221" i="24"/>
  <c r="I221" i="24"/>
  <c r="H221" i="24"/>
  <c r="G221" i="24"/>
  <c r="K220" i="24"/>
  <c r="I220" i="24"/>
  <c r="H220" i="24"/>
  <c r="G220" i="24"/>
  <c r="K219" i="24"/>
  <c r="I219" i="24"/>
  <c r="H219" i="24"/>
  <c r="G219" i="24"/>
  <c r="K218" i="24"/>
  <c r="I218" i="24"/>
  <c r="H218" i="24"/>
  <c r="G218" i="24"/>
  <c r="K217" i="24"/>
  <c r="I217" i="24"/>
  <c r="H217" i="24"/>
  <c r="G217" i="24"/>
  <c r="K216" i="24"/>
  <c r="I216" i="24"/>
  <c r="H216" i="24"/>
  <c r="G216" i="24"/>
  <c r="K215" i="24"/>
  <c r="I215" i="24"/>
  <c r="H215" i="24"/>
  <c r="G215" i="24"/>
  <c r="K214" i="24"/>
  <c r="I214" i="24"/>
  <c r="H214" i="24"/>
  <c r="G214" i="24"/>
  <c r="R213" i="24" s="1"/>
  <c r="K213" i="24"/>
  <c r="I213" i="24"/>
  <c r="H213" i="24"/>
  <c r="K212" i="24"/>
  <c r="I212" i="24"/>
  <c r="H212" i="24"/>
  <c r="G212" i="24"/>
  <c r="R212" i="24" s="1"/>
  <c r="K211" i="24"/>
  <c r="I211" i="24"/>
  <c r="H211" i="24"/>
  <c r="G211" i="24"/>
  <c r="K210" i="24"/>
  <c r="I210" i="24"/>
  <c r="H210" i="24"/>
  <c r="G210" i="24"/>
  <c r="K209" i="24"/>
  <c r="I209" i="24"/>
  <c r="H209" i="24"/>
  <c r="G209" i="24"/>
  <c r="K208" i="24"/>
  <c r="I208" i="24"/>
  <c r="H208" i="24"/>
  <c r="G208" i="24"/>
  <c r="K207" i="24"/>
  <c r="I207" i="24"/>
  <c r="H207" i="24"/>
  <c r="G207" i="24"/>
  <c r="K206" i="24"/>
  <c r="I206" i="24"/>
  <c r="H206" i="24"/>
  <c r="G206" i="24"/>
  <c r="K205" i="24"/>
  <c r="I205" i="24"/>
  <c r="H205" i="24"/>
  <c r="G205" i="24"/>
  <c r="K204" i="24"/>
  <c r="I204" i="24"/>
  <c r="H204" i="24"/>
  <c r="G204" i="24"/>
  <c r="K203" i="24"/>
  <c r="I203" i="24"/>
  <c r="H203" i="24"/>
  <c r="G203" i="24"/>
  <c r="K202" i="24"/>
  <c r="I202" i="24"/>
  <c r="H202" i="24"/>
  <c r="G202" i="24"/>
  <c r="R201" i="24" s="1"/>
  <c r="K201" i="24"/>
  <c r="I201" i="24"/>
  <c r="H201" i="24"/>
  <c r="K200" i="24"/>
  <c r="I200" i="24"/>
  <c r="H200" i="24"/>
  <c r="G200" i="24"/>
  <c r="R200" i="24" s="1"/>
  <c r="K199" i="24"/>
  <c r="I199" i="24"/>
  <c r="H199" i="24"/>
  <c r="G199" i="24"/>
  <c r="K198" i="24"/>
  <c r="I198" i="24"/>
  <c r="H198" i="24"/>
  <c r="G198" i="24"/>
  <c r="K197" i="24"/>
  <c r="I197" i="24"/>
  <c r="H197" i="24"/>
  <c r="G197" i="24"/>
  <c r="K196" i="24"/>
  <c r="I196" i="24"/>
  <c r="H196" i="24"/>
  <c r="G196" i="24"/>
  <c r="K195" i="24"/>
  <c r="I195" i="24"/>
  <c r="H195" i="24"/>
  <c r="G195" i="24"/>
  <c r="K194" i="24"/>
  <c r="I194" i="24"/>
  <c r="H194" i="24"/>
  <c r="G194" i="24"/>
  <c r="K193" i="24"/>
  <c r="I193" i="24"/>
  <c r="H193" i="24"/>
  <c r="G193" i="24"/>
  <c r="K192" i="24"/>
  <c r="I192" i="24"/>
  <c r="H192" i="24"/>
  <c r="G192" i="24"/>
  <c r="K191" i="24"/>
  <c r="I191" i="24"/>
  <c r="H191" i="24"/>
  <c r="G191" i="24"/>
  <c r="K190" i="24"/>
  <c r="I190" i="24"/>
  <c r="H190" i="24"/>
  <c r="G190" i="24"/>
  <c r="R189" i="24" s="1"/>
  <c r="K189" i="24"/>
  <c r="I189" i="24"/>
  <c r="H189" i="24"/>
  <c r="K188" i="24"/>
  <c r="I188" i="24"/>
  <c r="H188" i="24"/>
  <c r="G188" i="24"/>
  <c r="R188" i="24" s="1"/>
  <c r="K187" i="24"/>
  <c r="I187" i="24"/>
  <c r="H187" i="24"/>
  <c r="G187" i="24"/>
  <c r="K186" i="24"/>
  <c r="I186" i="24"/>
  <c r="H186" i="24"/>
  <c r="G186" i="24"/>
  <c r="K185" i="24"/>
  <c r="I185" i="24"/>
  <c r="H185" i="24"/>
  <c r="G185" i="24"/>
  <c r="K184" i="24"/>
  <c r="I184" i="24"/>
  <c r="H184" i="24"/>
  <c r="G184" i="24"/>
  <c r="K183" i="24"/>
  <c r="I183" i="24"/>
  <c r="H183" i="24"/>
  <c r="G183" i="24"/>
  <c r="K182" i="24"/>
  <c r="I182" i="24"/>
  <c r="H182" i="24"/>
  <c r="G182" i="24"/>
  <c r="K181" i="24"/>
  <c r="I181" i="24"/>
  <c r="H181" i="24"/>
  <c r="G181" i="24"/>
  <c r="K180" i="24"/>
  <c r="I180" i="24"/>
  <c r="H180" i="24"/>
  <c r="G180" i="24"/>
  <c r="K179" i="24"/>
  <c r="I179" i="24"/>
  <c r="H179" i="24"/>
  <c r="G179" i="24"/>
  <c r="K178" i="24"/>
  <c r="I178" i="24"/>
  <c r="H178" i="24"/>
  <c r="G178" i="24"/>
  <c r="K177" i="24"/>
  <c r="I177" i="24"/>
  <c r="H177" i="24"/>
  <c r="K176" i="24"/>
  <c r="I176" i="24"/>
  <c r="H176" i="24"/>
  <c r="G176" i="24"/>
  <c r="R176" i="24" s="1"/>
  <c r="K175" i="24"/>
  <c r="I175" i="24"/>
  <c r="H175" i="24"/>
  <c r="G175" i="24"/>
  <c r="K174" i="24"/>
  <c r="I174" i="24"/>
  <c r="H174" i="24"/>
  <c r="G174" i="24"/>
  <c r="K173" i="24"/>
  <c r="I173" i="24"/>
  <c r="H173" i="24"/>
  <c r="G173" i="24"/>
  <c r="K172" i="24"/>
  <c r="I172" i="24"/>
  <c r="H172" i="24"/>
  <c r="G172" i="24"/>
  <c r="K171" i="24"/>
  <c r="I171" i="24"/>
  <c r="H171" i="24"/>
  <c r="G171" i="24"/>
  <c r="K170" i="24"/>
  <c r="I170" i="24"/>
  <c r="H170" i="24"/>
  <c r="G170" i="24"/>
  <c r="K169" i="24"/>
  <c r="I169" i="24"/>
  <c r="H169" i="24"/>
  <c r="G169" i="24"/>
  <c r="K168" i="24"/>
  <c r="I168" i="24"/>
  <c r="H168" i="24"/>
  <c r="G168" i="24"/>
  <c r="K167" i="24"/>
  <c r="I167" i="24"/>
  <c r="H167" i="24"/>
  <c r="G167" i="24"/>
  <c r="K166" i="24"/>
  <c r="I166" i="24"/>
  <c r="H166" i="24"/>
  <c r="G166" i="24"/>
  <c r="R165" i="24" s="1"/>
  <c r="K165" i="24"/>
  <c r="I165" i="24"/>
  <c r="H165" i="24"/>
  <c r="K164" i="24"/>
  <c r="I164" i="24"/>
  <c r="H164" i="24"/>
  <c r="G164" i="24"/>
  <c r="R164" i="24" s="1"/>
  <c r="K163" i="24"/>
  <c r="I163" i="24"/>
  <c r="H163" i="24"/>
  <c r="G163" i="24"/>
  <c r="K162" i="24"/>
  <c r="I162" i="24"/>
  <c r="H162" i="24"/>
  <c r="G162" i="24"/>
  <c r="K161" i="24"/>
  <c r="I161" i="24"/>
  <c r="H161" i="24"/>
  <c r="G161" i="24"/>
  <c r="K160" i="24"/>
  <c r="I160" i="24"/>
  <c r="H160" i="24"/>
  <c r="G160" i="24"/>
  <c r="K159" i="24"/>
  <c r="I159" i="24"/>
  <c r="H159" i="24"/>
  <c r="G159" i="24"/>
  <c r="K158" i="24"/>
  <c r="I158" i="24"/>
  <c r="H158" i="24"/>
  <c r="G158" i="24"/>
  <c r="K157" i="24"/>
  <c r="I157" i="24"/>
  <c r="H157" i="24"/>
  <c r="G157" i="24"/>
  <c r="K156" i="24"/>
  <c r="I156" i="24"/>
  <c r="H156" i="24"/>
  <c r="G156" i="24"/>
  <c r="K155" i="24"/>
  <c r="I155" i="24"/>
  <c r="H155" i="24"/>
  <c r="G155" i="24"/>
  <c r="K154" i="24"/>
  <c r="I154" i="24"/>
  <c r="H154" i="24"/>
  <c r="G154" i="24"/>
  <c r="R153" i="24" s="1"/>
  <c r="K153" i="24"/>
  <c r="I153" i="24"/>
  <c r="H153" i="24"/>
  <c r="K152" i="24"/>
  <c r="I152" i="24"/>
  <c r="H152" i="24"/>
  <c r="G152" i="24"/>
  <c r="R152" i="24" s="1"/>
  <c r="K151" i="24"/>
  <c r="I151" i="24"/>
  <c r="H151" i="24"/>
  <c r="G151" i="24"/>
  <c r="K150" i="24"/>
  <c r="I150" i="24"/>
  <c r="H150" i="24"/>
  <c r="G150" i="24"/>
  <c r="K149" i="24"/>
  <c r="I149" i="24"/>
  <c r="H149" i="24"/>
  <c r="G149" i="24"/>
  <c r="K148" i="24"/>
  <c r="I148" i="24"/>
  <c r="H148" i="24"/>
  <c r="G148" i="24"/>
  <c r="K147" i="24"/>
  <c r="I147" i="24"/>
  <c r="H147" i="24"/>
  <c r="G147" i="24"/>
  <c r="K146" i="24"/>
  <c r="I146" i="24"/>
  <c r="H146" i="24"/>
  <c r="G146" i="24"/>
  <c r="K145" i="24"/>
  <c r="I145" i="24"/>
  <c r="H145" i="24"/>
  <c r="G145" i="24"/>
  <c r="K144" i="24"/>
  <c r="I144" i="24"/>
  <c r="H144" i="24"/>
  <c r="G144" i="24"/>
  <c r="K143" i="24"/>
  <c r="I143" i="24"/>
  <c r="H143" i="24"/>
  <c r="G143" i="24"/>
  <c r="K142" i="24"/>
  <c r="I142" i="24"/>
  <c r="H142" i="24"/>
  <c r="G142" i="24"/>
  <c r="R141" i="24" s="1"/>
  <c r="K141" i="24"/>
  <c r="I141" i="24"/>
  <c r="H141" i="24"/>
  <c r="K140" i="24"/>
  <c r="I140" i="24"/>
  <c r="H140" i="24"/>
  <c r="G140" i="24"/>
  <c r="R140" i="24" s="1"/>
  <c r="K139" i="24"/>
  <c r="I139" i="24"/>
  <c r="H139" i="24"/>
  <c r="G139" i="24"/>
  <c r="K138" i="24"/>
  <c r="I138" i="24"/>
  <c r="H138" i="24"/>
  <c r="G138" i="24"/>
  <c r="K137" i="24"/>
  <c r="I137" i="24"/>
  <c r="H137" i="24"/>
  <c r="G137" i="24"/>
  <c r="K136" i="24"/>
  <c r="I136" i="24"/>
  <c r="H136" i="24"/>
  <c r="G136" i="24"/>
  <c r="K135" i="24"/>
  <c r="I135" i="24"/>
  <c r="H135" i="24"/>
  <c r="G135" i="24"/>
  <c r="K134" i="24"/>
  <c r="I134" i="24"/>
  <c r="H134" i="24"/>
  <c r="G134" i="24"/>
  <c r="K133" i="24"/>
  <c r="I133" i="24"/>
  <c r="H133" i="24"/>
  <c r="G133" i="24"/>
  <c r="K132" i="24"/>
  <c r="I132" i="24"/>
  <c r="H132" i="24"/>
  <c r="G132" i="24"/>
  <c r="K131" i="24"/>
  <c r="I131" i="24"/>
  <c r="H131" i="24"/>
  <c r="G131" i="24"/>
  <c r="K130" i="24"/>
  <c r="I130" i="24"/>
  <c r="H130" i="24"/>
  <c r="G130" i="24"/>
  <c r="R129" i="24" s="1"/>
  <c r="K129" i="24"/>
  <c r="I129" i="24"/>
  <c r="H129" i="24"/>
  <c r="K128" i="24"/>
  <c r="I128" i="24"/>
  <c r="H128" i="24"/>
  <c r="G128" i="24"/>
  <c r="R128" i="24" s="1"/>
  <c r="K127" i="24"/>
  <c r="I127" i="24"/>
  <c r="H127" i="24"/>
  <c r="G127" i="24"/>
  <c r="K126" i="24"/>
  <c r="I126" i="24"/>
  <c r="H126" i="24"/>
  <c r="G126" i="24"/>
  <c r="K125" i="24"/>
  <c r="I125" i="24"/>
  <c r="H125" i="24"/>
  <c r="G125" i="24"/>
  <c r="K124" i="24"/>
  <c r="I124" i="24"/>
  <c r="H124" i="24"/>
  <c r="G124" i="24"/>
  <c r="K123" i="24"/>
  <c r="I123" i="24"/>
  <c r="H123" i="24"/>
  <c r="G123" i="24"/>
  <c r="K122" i="24"/>
  <c r="I122" i="24"/>
  <c r="H122" i="24"/>
  <c r="G122" i="24"/>
  <c r="K121" i="24"/>
  <c r="I121" i="24"/>
  <c r="H121" i="24"/>
  <c r="G121" i="24"/>
  <c r="K120" i="24"/>
  <c r="I120" i="24"/>
  <c r="H120" i="24"/>
  <c r="G120" i="24"/>
  <c r="K119" i="24"/>
  <c r="I119" i="24"/>
  <c r="H119" i="24"/>
  <c r="G119" i="24"/>
  <c r="K118" i="24"/>
  <c r="I118" i="24"/>
  <c r="H118" i="24"/>
  <c r="G118" i="24"/>
  <c r="K117" i="24"/>
  <c r="I117" i="24"/>
  <c r="H117" i="24"/>
  <c r="K116" i="24"/>
  <c r="I116" i="24"/>
  <c r="H116" i="24"/>
  <c r="G116" i="24"/>
  <c r="R116" i="24" s="1"/>
  <c r="K115" i="24"/>
  <c r="I115" i="24"/>
  <c r="H115" i="24"/>
  <c r="G115" i="24"/>
  <c r="K114" i="24"/>
  <c r="I114" i="24"/>
  <c r="H114" i="24"/>
  <c r="G114" i="24"/>
  <c r="K113" i="24"/>
  <c r="I113" i="24"/>
  <c r="H113" i="24"/>
  <c r="G113" i="24"/>
  <c r="K112" i="24"/>
  <c r="I112" i="24"/>
  <c r="H112" i="24"/>
  <c r="G112" i="24"/>
  <c r="K111" i="24"/>
  <c r="I111" i="24"/>
  <c r="H111" i="24"/>
  <c r="G111" i="24"/>
  <c r="K110" i="24"/>
  <c r="I110" i="24"/>
  <c r="H110" i="24"/>
  <c r="G110" i="24"/>
  <c r="K109" i="24"/>
  <c r="I109" i="24"/>
  <c r="H109" i="24"/>
  <c r="G109" i="24"/>
  <c r="K108" i="24"/>
  <c r="I108" i="24"/>
  <c r="H108" i="24"/>
  <c r="G108" i="24"/>
  <c r="K107" i="24"/>
  <c r="I107" i="24"/>
  <c r="H107" i="24"/>
  <c r="G107" i="24"/>
  <c r="K106" i="24"/>
  <c r="I106" i="24"/>
  <c r="H106" i="24"/>
  <c r="G106" i="24"/>
  <c r="R105" i="24" s="1"/>
  <c r="K105" i="24"/>
  <c r="I105" i="24"/>
  <c r="H105" i="24"/>
  <c r="K104" i="24"/>
  <c r="I104" i="24"/>
  <c r="H104" i="24"/>
  <c r="G104" i="24"/>
  <c r="R104" i="24" s="1"/>
  <c r="K103" i="24"/>
  <c r="I103" i="24"/>
  <c r="H103" i="24"/>
  <c r="G103" i="24"/>
  <c r="K102" i="24"/>
  <c r="I102" i="24"/>
  <c r="H102" i="24"/>
  <c r="G102" i="24"/>
  <c r="K101" i="24"/>
  <c r="I101" i="24"/>
  <c r="H101" i="24"/>
  <c r="G101" i="24"/>
  <c r="K100" i="24"/>
  <c r="I100" i="24"/>
  <c r="H100" i="24"/>
  <c r="G100" i="24"/>
  <c r="K99" i="24"/>
  <c r="I99" i="24"/>
  <c r="H99" i="24"/>
  <c r="G99" i="24"/>
  <c r="K98" i="24"/>
  <c r="I98" i="24"/>
  <c r="H98" i="24"/>
  <c r="G98" i="24"/>
  <c r="K97" i="24"/>
  <c r="I97" i="24"/>
  <c r="H97" i="24"/>
  <c r="G97" i="24"/>
  <c r="K96" i="24"/>
  <c r="I96" i="24"/>
  <c r="H96" i="24"/>
  <c r="G96" i="24"/>
  <c r="K95" i="24"/>
  <c r="I95" i="24"/>
  <c r="H95" i="24"/>
  <c r="G95" i="24"/>
  <c r="K94" i="24"/>
  <c r="I94" i="24"/>
  <c r="H94" i="24"/>
  <c r="G94" i="24"/>
  <c r="K93" i="24"/>
  <c r="I93" i="24"/>
  <c r="H93" i="24"/>
  <c r="K92" i="24"/>
  <c r="I92" i="24"/>
  <c r="H92" i="24"/>
  <c r="G92" i="24"/>
  <c r="R92" i="24" s="1"/>
  <c r="K91" i="24"/>
  <c r="I91" i="24"/>
  <c r="H91" i="24"/>
  <c r="G91" i="24"/>
  <c r="K90" i="24"/>
  <c r="I90" i="24"/>
  <c r="H90" i="24"/>
  <c r="G90" i="24"/>
  <c r="K89" i="24"/>
  <c r="I89" i="24"/>
  <c r="H89" i="24"/>
  <c r="G89" i="24"/>
  <c r="K88" i="24"/>
  <c r="I88" i="24"/>
  <c r="H88" i="24"/>
  <c r="G88" i="24"/>
  <c r="K87" i="24"/>
  <c r="I87" i="24"/>
  <c r="H87" i="24"/>
  <c r="G87" i="24"/>
  <c r="K86" i="24"/>
  <c r="I86" i="24"/>
  <c r="H86" i="24"/>
  <c r="G86" i="24"/>
  <c r="K85" i="24"/>
  <c r="I85" i="24"/>
  <c r="H85" i="24"/>
  <c r="G85" i="24"/>
  <c r="K84" i="24"/>
  <c r="I84" i="24"/>
  <c r="H84" i="24"/>
  <c r="G84" i="24"/>
  <c r="K83" i="24"/>
  <c r="I83" i="24"/>
  <c r="H83" i="24"/>
  <c r="G83" i="24"/>
  <c r="K82" i="24"/>
  <c r="I82" i="24"/>
  <c r="H82" i="24"/>
  <c r="G82" i="24"/>
  <c r="K81" i="24"/>
  <c r="I81" i="24"/>
  <c r="H81" i="24"/>
  <c r="K80" i="24"/>
  <c r="I80" i="24"/>
  <c r="H80" i="24"/>
  <c r="G80" i="24"/>
  <c r="R80" i="24" s="1"/>
  <c r="K79" i="24"/>
  <c r="I79" i="24"/>
  <c r="H79" i="24"/>
  <c r="G79" i="24"/>
  <c r="K78" i="24"/>
  <c r="I78" i="24"/>
  <c r="H78" i="24"/>
  <c r="G78" i="24"/>
  <c r="K77" i="24"/>
  <c r="I77" i="24"/>
  <c r="H77" i="24"/>
  <c r="G77" i="24"/>
  <c r="K76" i="24"/>
  <c r="I76" i="24"/>
  <c r="H76" i="24"/>
  <c r="G76" i="24"/>
  <c r="K75" i="24"/>
  <c r="I75" i="24"/>
  <c r="H75" i="24"/>
  <c r="G75" i="24"/>
  <c r="K74" i="24"/>
  <c r="I74" i="24"/>
  <c r="H74" i="24"/>
  <c r="G74" i="24"/>
  <c r="K73" i="24"/>
  <c r="I73" i="24"/>
  <c r="H73" i="24"/>
  <c r="G73" i="24"/>
  <c r="K72" i="24"/>
  <c r="I72" i="24"/>
  <c r="H72" i="24"/>
  <c r="G72" i="24"/>
  <c r="K71" i="24"/>
  <c r="I71" i="24"/>
  <c r="H71" i="24"/>
  <c r="G71" i="24"/>
  <c r="K70" i="24"/>
  <c r="I70" i="24"/>
  <c r="H70" i="24"/>
  <c r="G70" i="24"/>
  <c r="K69" i="24"/>
  <c r="I69" i="24"/>
  <c r="H69" i="24"/>
  <c r="K68" i="24"/>
  <c r="I68" i="24"/>
  <c r="H68" i="24"/>
  <c r="G68" i="24"/>
  <c r="R68" i="24" s="1"/>
  <c r="K67" i="24"/>
  <c r="I67" i="24"/>
  <c r="H67" i="24"/>
  <c r="G67" i="24"/>
  <c r="K66" i="24"/>
  <c r="I66" i="24"/>
  <c r="H66" i="24"/>
  <c r="G66" i="24"/>
  <c r="K65" i="24"/>
  <c r="I65" i="24"/>
  <c r="H65" i="24"/>
  <c r="G65" i="24"/>
  <c r="K64" i="24"/>
  <c r="I64" i="24"/>
  <c r="H64" i="24"/>
  <c r="G64" i="24"/>
  <c r="K63" i="24"/>
  <c r="I63" i="24"/>
  <c r="H63" i="24"/>
  <c r="G63" i="24"/>
  <c r="K62" i="24"/>
  <c r="I62" i="24"/>
  <c r="H62" i="24"/>
  <c r="G62" i="24"/>
  <c r="K61" i="24"/>
  <c r="I61" i="24"/>
  <c r="H61" i="24"/>
  <c r="G61" i="24"/>
  <c r="K60" i="24"/>
  <c r="I60" i="24"/>
  <c r="H60" i="24"/>
  <c r="G60" i="24"/>
  <c r="K59" i="24"/>
  <c r="I59" i="24"/>
  <c r="H59" i="24"/>
  <c r="G59" i="24"/>
  <c r="K58" i="24"/>
  <c r="I58" i="24"/>
  <c r="H58" i="24"/>
  <c r="G58" i="24"/>
  <c r="R57" i="24" s="1"/>
  <c r="K57" i="24"/>
  <c r="I57" i="24"/>
  <c r="H57" i="24"/>
  <c r="K56" i="24"/>
  <c r="I56" i="24"/>
  <c r="H56" i="24"/>
  <c r="G56" i="24"/>
  <c r="R56" i="24" s="1"/>
  <c r="K55" i="24"/>
  <c r="I55" i="24"/>
  <c r="H55" i="24"/>
  <c r="G55" i="24"/>
  <c r="K54" i="24"/>
  <c r="I54" i="24"/>
  <c r="H54" i="24"/>
  <c r="G54" i="24"/>
  <c r="K53" i="24"/>
  <c r="I53" i="24"/>
  <c r="H53" i="24"/>
  <c r="G53" i="24"/>
  <c r="K52" i="24"/>
  <c r="I52" i="24"/>
  <c r="H52" i="24"/>
  <c r="G52" i="24"/>
  <c r="K51" i="24"/>
  <c r="I51" i="24"/>
  <c r="H51" i="24"/>
  <c r="G51" i="24"/>
  <c r="K50" i="24"/>
  <c r="I50" i="24"/>
  <c r="H50" i="24"/>
  <c r="G50" i="24"/>
  <c r="K49" i="24"/>
  <c r="I49" i="24"/>
  <c r="H49" i="24"/>
  <c r="G49" i="24"/>
  <c r="K48" i="24"/>
  <c r="I48" i="24"/>
  <c r="H48" i="24"/>
  <c r="G48" i="24"/>
  <c r="K47" i="24"/>
  <c r="I47" i="24"/>
  <c r="H47" i="24"/>
  <c r="G47" i="24"/>
  <c r="K46" i="24"/>
  <c r="I46" i="24"/>
  <c r="H46" i="24"/>
  <c r="G46" i="24"/>
  <c r="R45" i="24" s="1"/>
  <c r="K45" i="24"/>
  <c r="I45" i="24"/>
  <c r="H45" i="24"/>
  <c r="K44" i="24"/>
  <c r="I44" i="24"/>
  <c r="H44" i="24"/>
  <c r="G44" i="24"/>
  <c r="R44" i="24" s="1"/>
  <c r="K43" i="24"/>
  <c r="I43" i="24"/>
  <c r="H43" i="24"/>
  <c r="G43" i="24"/>
  <c r="K42" i="24"/>
  <c r="I42" i="24"/>
  <c r="H42" i="24"/>
  <c r="G42" i="24"/>
  <c r="K41" i="24"/>
  <c r="I41" i="24"/>
  <c r="H41" i="24"/>
  <c r="G41" i="24"/>
  <c r="K40" i="24"/>
  <c r="I40" i="24"/>
  <c r="H40" i="24"/>
  <c r="G40" i="24"/>
  <c r="K39" i="24"/>
  <c r="I39" i="24"/>
  <c r="H39" i="24"/>
  <c r="G39" i="24"/>
  <c r="K38" i="24"/>
  <c r="I38" i="24"/>
  <c r="H38" i="24"/>
  <c r="G38" i="24"/>
  <c r="K37" i="24"/>
  <c r="I37" i="24"/>
  <c r="H37" i="24"/>
  <c r="G37" i="24"/>
  <c r="K36" i="24"/>
  <c r="I36" i="24"/>
  <c r="H36" i="24"/>
  <c r="G36" i="24"/>
  <c r="K35" i="24"/>
  <c r="I35" i="24"/>
  <c r="H35" i="24"/>
  <c r="G35" i="24"/>
  <c r="K34" i="24"/>
  <c r="I34" i="24"/>
  <c r="H34" i="24"/>
  <c r="G34" i="24"/>
  <c r="R33" i="24" s="1"/>
  <c r="K33" i="24"/>
  <c r="I33" i="24"/>
  <c r="H33" i="24"/>
  <c r="K32" i="24"/>
  <c r="I32" i="24"/>
  <c r="H32" i="24"/>
  <c r="G32" i="24"/>
  <c r="R32" i="24" s="1"/>
  <c r="K31" i="24"/>
  <c r="I31" i="24"/>
  <c r="H31" i="24"/>
  <c r="G31" i="24"/>
  <c r="K30" i="24"/>
  <c r="I30" i="24"/>
  <c r="H30" i="24"/>
  <c r="G30" i="24"/>
  <c r="K29" i="24"/>
  <c r="I29" i="24"/>
  <c r="H29" i="24"/>
  <c r="G29" i="24"/>
  <c r="K28" i="24"/>
  <c r="I28" i="24"/>
  <c r="H28" i="24"/>
  <c r="G28" i="24"/>
  <c r="K27" i="24"/>
  <c r="I27" i="24"/>
  <c r="H27" i="24"/>
  <c r="G27" i="24"/>
  <c r="K26" i="24"/>
  <c r="I26" i="24"/>
  <c r="H26" i="24"/>
  <c r="G26" i="24"/>
  <c r="K25" i="24"/>
  <c r="I25" i="24"/>
  <c r="H25" i="24"/>
  <c r="G25" i="24"/>
  <c r="K24" i="24"/>
  <c r="I24" i="24"/>
  <c r="H24" i="24"/>
  <c r="G24" i="24"/>
  <c r="K23" i="24"/>
  <c r="I23" i="24"/>
  <c r="H23" i="24"/>
  <c r="G23" i="24"/>
  <c r="K22" i="24"/>
  <c r="I22" i="24"/>
  <c r="H22" i="24"/>
  <c r="G22" i="24"/>
  <c r="R21" i="24" s="1"/>
  <c r="K21" i="24"/>
  <c r="I21" i="24"/>
  <c r="H21" i="24"/>
  <c r="K20" i="24"/>
  <c r="I20" i="24"/>
  <c r="H20" i="24"/>
  <c r="G20" i="24"/>
  <c r="K19" i="24"/>
  <c r="I19" i="24"/>
  <c r="H19" i="24"/>
  <c r="G19" i="24"/>
  <c r="K18" i="24"/>
  <c r="I18" i="24"/>
  <c r="H18" i="24"/>
  <c r="G18" i="24"/>
  <c r="K17" i="24"/>
  <c r="I17" i="24"/>
  <c r="H17" i="24"/>
  <c r="G17" i="24"/>
  <c r="K16" i="24"/>
  <c r="I16" i="24"/>
  <c r="H16" i="24"/>
  <c r="G16" i="24"/>
  <c r="K15" i="24"/>
  <c r="I15" i="24"/>
  <c r="H15" i="24"/>
  <c r="G15" i="24"/>
  <c r="K14" i="24"/>
  <c r="I14" i="24"/>
  <c r="H14" i="24"/>
  <c r="G14" i="24"/>
  <c r="K13" i="24"/>
  <c r="I13" i="24"/>
  <c r="H13" i="24"/>
  <c r="G13" i="24"/>
  <c r="K12" i="24"/>
  <c r="I12" i="24"/>
  <c r="H12" i="24"/>
  <c r="G12" i="24"/>
  <c r="K11" i="24"/>
  <c r="I11" i="24"/>
  <c r="H11" i="24"/>
  <c r="G11" i="24"/>
  <c r="K10" i="24"/>
  <c r="I10" i="24"/>
  <c r="H10" i="24"/>
  <c r="G10" i="24"/>
  <c r="R9" i="24" s="1"/>
  <c r="S10" i="24" s="1"/>
  <c r="K9" i="24"/>
  <c r="I9" i="24"/>
  <c r="H9" i="24"/>
  <c r="J9" i="24" s="1"/>
  <c r="F9" i="24"/>
  <c r="F10" i="24" s="1"/>
  <c r="F11" i="24" s="1"/>
  <c r="F12" i="24" s="1"/>
  <c r="F13" i="24" s="1"/>
  <c r="F14" i="24" s="1"/>
  <c r="F15" i="24" s="1"/>
  <c r="F16" i="24" s="1"/>
  <c r="F17" i="24" s="1"/>
  <c r="F18" i="24" s="1"/>
  <c r="F19" i="24" s="1"/>
  <c r="F20" i="24" s="1"/>
  <c r="F21" i="24" s="1"/>
  <c r="F22" i="24" s="1"/>
  <c r="F23" i="24" s="1"/>
  <c r="F24" i="24" s="1"/>
  <c r="F25" i="24" s="1"/>
  <c r="F26" i="24" s="1"/>
  <c r="F27" i="24" s="1"/>
  <c r="F28" i="24" s="1"/>
  <c r="F29" i="24" s="1"/>
  <c r="F30" i="24" s="1"/>
  <c r="F31" i="24" s="1"/>
  <c r="F32" i="24" s="1"/>
  <c r="F33" i="24" s="1"/>
  <c r="F34" i="24" s="1"/>
  <c r="F35" i="24" s="1"/>
  <c r="F36" i="24" s="1"/>
  <c r="F37" i="24" s="1"/>
  <c r="F38" i="24" s="1"/>
  <c r="F39" i="24" s="1"/>
  <c r="F40" i="24" s="1"/>
  <c r="F41" i="24" s="1"/>
  <c r="F42" i="24" s="1"/>
  <c r="F43" i="24" s="1"/>
  <c r="F44" i="24" s="1"/>
  <c r="F45" i="24" s="1"/>
  <c r="F46" i="24" s="1"/>
  <c r="F47" i="24" s="1"/>
  <c r="F48" i="24" s="1"/>
  <c r="F49" i="24" s="1"/>
  <c r="F50" i="24" s="1"/>
  <c r="F51" i="24" s="1"/>
  <c r="F52" i="24" s="1"/>
  <c r="F53" i="24" s="1"/>
  <c r="F54" i="24" s="1"/>
  <c r="F55" i="24" s="1"/>
  <c r="F56" i="24" s="1"/>
  <c r="F57" i="24" s="1"/>
  <c r="F58" i="24" s="1"/>
  <c r="F59" i="24" s="1"/>
  <c r="F60" i="24" s="1"/>
  <c r="F61" i="24" s="1"/>
  <c r="F62" i="24" s="1"/>
  <c r="F63" i="24" s="1"/>
  <c r="F64" i="24" s="1"/>
  <c r="F65" i="24" s="1"/>
  <c r="F66" i="24" s="1"/>
  <c r="F67" i="24" s="1"/>
  <c r="F68" i="24" s="1"/>
  <c r="F69" i="24" s="1"/>
  <c r="F70" i="24" s="1"/>
  <c r="F71" i="24" s="1"/>
  <c r="F72" i="24" s="1"/>
  <c r="F73" i="24" s="1"/>
  <c r="F74" i="24" s="1"/>
  <c r="F75" i="24" s="1"/>
  <c r="F76" i="24" s="1"/>
  <c r="F77" i="24" s="1"/>
  <c r="F78" i="24" s="1"/>
  <c r="F79" i="24" s="1"/>
  <c r="F80" i="24" s="1"/>
  <c r="F81" i="24" s="1"/>
  <c r="F82" i="24" s="1"/>
  <c r="F83" i="24" s="1"/>
  <c r="F84" i="24" s="1"/>
  <c r="F85" i="24" s="1"/>
  <c r="F86" i="24" s="1"/>
  <c r="F87" i="24" s="1"/>
  <c r="F88" i="24" s="1"/>
  <c r="F89" i="24" s="1"/>
  <c r="F90" i="24" s="1"/>
  <c r="F91" i="24" s="1"/>
  <c r="F92" i="24" s="1"/>
  <c r="F93" i="24" s="1"/>
  <c r="F94" i="24" s="1"/>
  <c r="F95" i="24" s="1"/>
  <c r="F96" i="24" s="1"/>
  <c r="F97" i="24" s="1"/>
  <c r="F98" i="24" s="1"/>
  <c r="F99" i="24" s="1"/>
  <c r="F100" i="24" s="1"/>
  <c r="F101" i="24" s="1"/>
  <c r="F102" i="24" s="1"/>
  <c r="F103" i="24" s="1"/>
  <c r="F104" i="24" s="1"/>
  <c r="F105" i="24" s="1"/>
  <c r="F106" i="24" s="1"/>
  <c r="F107" i="24" s="1"/>
  <c r="F108" i="24" s="1"/>
  <c r="F109" i="24" s="1"/>
  <c r="F110" i="24" s="1"/>
  <c r="F111" i="24" s="1"/>
  <c r="F112" i="24" s="1"/>
  <c r="F113" i="24" s="1"/>
  <c r="F114" i="24" s="1"/>
  <c r="F115" i="24" s="1"/>
  <c r="F116" i="24" s="1"/>
  <c r="F117" i="24" s="1"/>
  <c r="F118" i="24" s="1"/>
  <c r="F119" i="24" s="1"/>
  <c r="F120" i="24" s="1"/>
  <c r="F121" i="24" s="1"/>
  <c r="F122" i="24" s="1"/>
  <c r="F123" i="24" s="1"/>
  <c r="F124" i="24" s="1"/>
  <c r="F125" i="24" s="1"/>
  <c r="F126" i="24" s="1"/>
  <c r="F127" i="24" s="1"/>
  <c r="F128" i="24" s="1"/>
  <c r="F129" i="24" s="1"/>
  <c r="F130" i="24" s="1"/>
  <c r="F131" i="24" s="1"/>
  <c r="F132" i="24" s="1"/>
  <c r="F133" i="24" s="1"/>
  <c r="F134" i="24" s="1"/>
  <c r="F135" i="24" s="1"/>
  <c r="F136" i="24" s="1"/>
  <c r="F137" i="24" s="1"/>
  <c r="F138" i="24" s="1"/>
  <c r="F139" i="24" s="1"/>
  <c r="F140" i="24" s="1"/>
  <c r="F141" i="24" s="1"/>
  <c r="F142" i="24" s="1"/>
  <c r="F143" i="24" s="1"/>
  <c r="F144" i="24" s="1"/>
  <c r="F145" i="24" s="1"/>
  <c r="F146" i="24" s="1"/>
  <c r="F147" i="24" s="1"/>
  <c r="F148" i="24" s="1"/>
  <c r="F149" i="24" s="1"/>
  <c r="F150" i="24" s="1"/>
  <c r="F151" i="24" s="1"/>
  <c r="F152" i="24" s="1"/>
  <c r="F153" i="24" s="1"/>
  <c r="F154" i="24" s="1"/>
  <c r="F155" i="24" s="1"/>
  <c r="F156" i="24" s="1"/>
  <c r="F157" i="24" s="1"/>
  <c r="F158" i="24" s="1"/>
  <c r="F159" i="24" s="1"/>
  <c r="F160" i="24" s="1"/>
  <c r="F161" i="24" s="1"/>
  <c r="F162" i="24" s="1"/>
  <c r="F163" i="24" s="1"/>
  <c r="F164" i="24" s="1"/>
  <c r="F165" i="24" s="1"/>
  <c r="F166" i="24" s="1"/>
  <c r="F167" i="24" s="1"/>
  <c r="F168" i="24" s="1"/>
  <c r="F169" i="24" s="1"/>
  <c r="F170" i="24" s="1"/>
  <c r="F171" i="24" s="1"/>
  <c r="F172" i="24" s="1"/>
  <c r="F173" i="24" s="1"/>
  <c r="F174" i="24" s="1"/>
  <c r="F175" i="24" s="1"/>
  <c r="F176" i="24" s="1"/>
  <c r="F177" i="24" s="1"/>
  <c r="F178" i="24" s="1"/>
  <c r="F179" i="24" s="1"/>
  <c r="F180" i="24" s="1"/>
  <c r="F181" i="24" s="1"/>
  <c r="F182" i="24" s="1"/>
  <c r="F183" i="24" s="1"/>
  <c r="F184" i="24" s="1"/>
  <c r="F185" i="24" s="1"/>
  <c r="F186" i="24" s="1"/>
  <c r="F187" i="24" s="1"/>
  <c r="F188" i="24" s="1"/>
  <c r="F189" i="24" s="1"/>
  <c r="F190" i="24" s="1"/>
  <c r="F191" i="24" s="1"/>
  <c r="F192" i="24" s="1"/>
  <c r="F193" i="24" s="1"/>
  <c r="F194" i="24" s="1"/>
  <c r="F195" i="24" s="1"/>
  <c r="F196" i="24" s="1"/>
  <c r="F197" i="24" s="1"/>
  <c r="F198" i="24" s="1"/>
  <c r="F199" i="24" s="1"/>
  <c r="F200" i="24" s="1"/>
  <c r="F201" i="24" s="1"/>
  <c r="F202" i="24" s="1"/>
  <c r="F203" i="24" s="1"/>
  <c r="F204" i="24" s="1"/>
  <c r="F205" i="24" s="1"/>
  <c r="F206" i="24" s="1"/>
  <c r="F207" i="24" s="1"/>
  <c r="F208" i="24" s="1"/>
  <c r="F209" i="24" s="1"/>
  <c r="F210" i="24" s="1"/>
  <c r="F211" i="24" s="1"/>
  <c r="F212" i="24" s="1"/>
  <c r="F213" i="24" s="1"/>
  <c r="F214" i="24" s="1"/>
  <c r="F215" i="24" s="1"/>
  <c r="F216" i="24" s="1"/>
  <c r="F217" i="24" s="1"/>
  <c r="F218" i="24" s="1"/>
  <c r="F219" i="24" s="1"/>
  <c r="F220" i="24" s="1"/>
  <c r="F221" i="24" s="1"/>
  <c r="F222" i="24" s="1"/>
  <c r="F223" i="24" s="1"/>
  <c r="F224" i="24" s="1"/>
  <c r="F225" i="24" s="1"/>
  <c r="F226" i="24" s="1"/>
  <c r="F227" i="24" s="1"/>
  <c r="F228" i="24" s="1"/>
  <c r="F229" i="24" s="1"/>
  <c r="F230" i="24" s="1"/>
  <c r="F231" i="24" s="1"/>
  <c r="F232" i="24" s="1"/>
  <c r="F233" i="24" s="1"/>
  <c r="F234" i="24" s="1"/>
  <c r="F235" i="24" s="1"/>
  <c r="F236" i="24" s="1"/>
  <c r="F237" i="24" s="1"/>
  <c r="F238" i="24" s="1"/>
  <c r="F239" i="24" s="1"/>
  <c r="F240" i="24" s="1"/>
  <c r="F241" i="24" s="1"/>
  <c r="F242" i="24" s="1"/>
  <c r="F243" i="24" s="1"/>
  <c r="F244" i="24" s="1"/>
  <c r="F245" i="24" s="1"/>
  <c r="F246" i="24" s="1"/>
  <c r="F247" i="24" s="1"/>
  <c r="F248" i="24" s="1"/>
  <c r="F249" i="24" s="1"/>
  <c r="F250" i="24" s="1"/>
  <c r="F251" i="24" s="1"/>
  <c r="F252" i="24" s="1"/>
  <c r="F253" i="24" s="1"/>
  <c r="F254" i="24" s="1"/>
  <c r="F255" i="24" s="1"/>
  <c r="F256" i="24" s="1"/>
  <c r="F257" i="24" s="1"/>
  <c r="F258" i="24" s="1"/>
  <c r="F259" i="24" s="1"/>
  <c r="F260" i="24" s="1"/>
  <c r="F261" i="24" s="1"/>
  <c r="F262" i="24" s="1"/>
  <c r="F263" i="24" s="1"/>
  <c r="F264" i="24" s="1"/>
  <c r="F265" i="24" s="1"/>
  <c r="F266" i="24" s="1"/>
  <c r="F267" i="24" s="1"/>
  <c r="F268" i="24" s="1"/>
  <c r="F269" i="24" s="1"/>
  <c r="F270" i="24" s="1"/>
  <c r="F271" i="24" s="1"/>
  <c r="F272" i="24" s="1"/>
  <c r="F273" i="24" s="1"/>
  <c r="F274" i="24" s="1"/>
  <c r="F275" i="24" s="1"/>
  <c r="F276" i="24" s="1"/>
  <c r="F277" i="24" s="1"/>
  <c r="F278" i="24" s="1"/>
  <c r="F279" i="24" s="1"/>
  <c r="F280" i="24" s="1"/>
  <c r="F281" i="24" s="1"/>
  <c r="F282" i="24" s="1"/>
  <c r="F283" i="24" s="1"/>
  <c r="F284" i="24" s="1"/>
  <c r="F285" i="24" s="1"/>
  <c r="F286" i="24" s="1"/>
  <c r="F287" i="24" s="1"/>
  <c r="F288" i="24" s="1"/>
  <c r="F289" i="24" s="1"/>
  <c r="F290" i="24" s="1"/>
  <c r="F291" i="24" s="1"/>
  <c r="F292" i="24" s="1"/>
  <c r="F293" i="24" s="1"/>
  <c r="F294" i="24" s="1"/>
  <c r="F295" i="24" s="1"/>
  <c r="F296" i="24" s="1"/>
  <c r="F297" i="24" s="1"/>
  <c r="F298" i="24" s="1"/>
  <c r="F299" i="24" s="1"/>
  <c r="F300" i="24" s="1"/>
  <c r="F301" i="24" s="1"/>
  <c r="F302" i="24" s="1"/>
  <c r="F303" i="24" s="1"/>
  <c r="F304" i="24" s="1"/>
  <c r="F305" i="24" s="1"/>
  <c r="F306" i="24" s="1"/>
  <c r="F307" i="24" s="1"/>
  <c r="F308" i="24" s="1"/>
  <c r="F309" i="24" s="1"/>
  <c r="F310" i="24" s="1"/>
  <c r="F311" i="24" s="1"/>
  <c r="F312" i="24" s="1"/>
  <c r="F313" i="24" s="1"/>
  <c r="F314" i="24" s="1"/>
  <c r="F315" i="24" s="1"/>
  <c r="F316" i="24" s="1"/>
  <c r="F317" i="24" s="1"/>
  <c r="F318" i="24" s="1"/>
  <c r="F319" i="24" s="1"/>
  <c r="F320" i="24" s="1"/>
  <c r="F321" i="24" s="1"/>
  <c r="F322" i="24" s="1"/>
  <c r="F323" i="24" s="1"/>
  <c r="F324" i="24" s="1"/>
  <c r="F325" i="24" s="1"/>
  <c r="F326" i="24" s="1"/>
  <c r="F327" i="24" s="1"/>
  <c r="F328" i="24" s="1"/>
  <c r="F329" i="24" s="1"/>
  <c r="F330" i="24" s="1"/>
  <c r="F331" i="24" s="1"/>
  <c r="F332" i="24" s="1"/>
  <c r="F333" i="24" s="1"/>
  <c r="F334" i="24" s="1"/>
  <c r="F335" i="24" s="1"/>
  <c r="F336" i="24" s="1"/>
  <c r="F337" i="24" s="1"/>
  <c r="F338" i="24" s="1"/>
  <c r="F339" i="24" s="1"/>
  <c r="F340" i="24" s="1"/>
  <c r="F341" i="24" s="1"/>
  <c r="F342" i="24" s="1"/>
  <c r="F343" i="24" s="1"/>
  <c r="F344" i="24" s="1"/>
  <c r="F345" i="24" s="1"/>
  <c r="F346" i="24" s="1"/>
  <c r="F347" i="24" s="1"/>
  <c r="F348" i="24" s="1"/>
  <c r="F349" i="24" s="1"/>
  <c r="F350" i="24" s="1"/>
  <c r="F351" i="24" s="1"/>
  <c r="F352" i="24" s="1"/>
  <c r="F353" i="24" s="1"/>
  <c r="F354" i="24" s="1"/>
  <c r="F355" i="24" s="1"/>
  <c r="F356" i="24" s="1"/>
  <c r="F357" i="24" s="1"/>
  <c r="F358" i="24" s="1"/>
  <c r="F359" i="24" s="1"/>
  <c r="F360" i="24" s="1"/>
  <c r="F361" i="24" s="1"/>
  <c r="F362" i="24" s="1"/>
  <c r="F363" i="24" s="1"/>
  <c r="F364" i="24" s="1"/>
  <c r="F365" i="24" s="1"/>
  <c r="F366" i="24" s="1"/>
  <c r="F367" i="24" s="1"/>
  <c r="F368" i="24" s="1"/>
  <c r="F369" i="24" s="1"/>
  <c r="F370" i="24" s="1"/>
  <c r="F371" i="24" s="1"/>
  <c r="F372" i="24" s="1"/>
  <c r="F373" i="24" s="1"/>
  <c r="F374" i="24" s="1"/>
  <c r="F375" i="24" s="1"/>
  <c r="F376" i="24" s="1"/>
  <c r="F377" i="24" s="1"/>
  <c r="F378" i="24" s="1"/>
  <c r="F379" i="24" s="1"/>
  <c r="F380" i="24" s="1"/>
  <c r="F381" i="24" s="1"/>
  <c r="F382" i="24" s="1"/>
  <c r="F383" i="24" s="1"/>
  <c r="F384" i="24" s="1"/>
  <c r="F385" i="24" s="1"/>
  <c r="F386" i="24" s="1"/>
  <c r="F387" i="24" s="1"/>
  <c r="F388" i="24" s="1"/>
  <c r="F389" i="24" s="1"/>
  <c r="F390" i="24" s="1"/>
  <c r="F391" i="24" s="1"/>
  <c r="F392" i="24" s="1"/>
  <c r="F393" i="24" s="1"/>
  <c r="F394" i="24" s="1"/>
  <c r="F395" i="24" s="1"/>
  <c r="F396" i="24" s="1"/>
  <c r="F397" i="24" s="1"/>
  <c r="F398" i="24" s="1"/>
  <c r="F399" i="24" s="1"/>
  <c r="F400" i="24" s="1"/>
  <c r="F401" i="24" s="1"/>
  <c r="F402" i="24" s="1"/>
  <c r="F403" i="24" s="1"/>
  <c r="F404" i="24" s="1"/>
  <c r="F405" i="24" s="1"/>
  <c r="F406" i="24" s="1"/>
  <c r="F407" i="24" s="1"/>
  <c r="F408" i="24" s="1"/>
  <c r="F409" i="24" s="1"/>
  <c r="F410" i="24" s="1"/>
  <c r="F411" i="24" s="1"/>
  <c r="F412" i="24" s="1"/>
  <c r="F413" i="24" s="1"/>
  <c r="F414" i="24" s="1"/>
  <c r="F415" i="24" s="1"/>
  <c r="F416" i="24" s="1"/>
  <c r="F417" i="24" s="1"/>
  <c r="F418" i="24" s="1"/>
  <c r="F419" i="24" s="1"/>
  <c r="F420" i="24" s="1"/>
  <c r="F421" i="24" s="1"/>
  <c r="F422" i="24" s="1"/>
  <c r="F423" i="24" s="1"/>
  <c r="F424" i="24" s="1"/>
  <c r="F425" i="24" s="1"/>
  <c r="F426" i="24" s="1"/>
  <c r="F427" i="24" s="1"/>
  <c r="F428" i="24" s="1"/>
  <c r="F429" i="24" s="1"/>
  <c r="F430" i="24" s="1"/>
  <c r="F431" i="24" s="1"/>
  <c r="F432" i="24" s="1"/>
  <c r="F433" i="24" s="1"/>
  <c r="F434" i="24" s="1"/>
  <c r="F435" i="24" s="1"/>
  <c r="F436" i="24" s="1"/>
  <c r="F437" i="24" s="1"/>
  <c r="F438" i="24" s="1"/>
  <c r="F439" i="24" s="1"/>
  <c r="F440" i="24" s="1"/>
  <c r="F441" i="24" s="1"/>
  <c r="F442" i="24" s="1"/>
  <c r="F443" i="24" s="1"/>
  <c r="F444" i="24" s="1"/>
  <c r="F445" i="24" s="1"/>
  <c r="F446" i="24" s="1"/>
  <c r="F447" i="24" s="1"/>
  <c r="F448" i="24" s="1"/>
  <c r="F449" i="24" s="1"/>
  <c r="F450" i="24" s="1"/>
  <c r="F451" i="24" s="1"/>
  <c r="F452" i="24" s="1"/>
  <c r="F453" i="24" s="1"/>
  <c r="F454" i="24" s="1"/>
  <c r="F455" i="24" s="1"/>
  <c r="F456" i="24" s="1"/>
  <c r="F457" i="24" s="1"/>
  <c r="F458" i="24" s="1"/>
  <c r="F459" i="24" s="1"/>
  <c r="F460" i="24" s="1"/>
  <c r="F461" i="24" s="1"/>
  <c r="F462" i="24" s="1"/>
  <c r="F463" i="24" s="1"/>
  <c r="F464" i="24" s="1"/>
  <c r="F465" i="24" s="1"/>
  <c r="F466" i="24" s="1"/>
  <c r="F467" i="24" s="1"/>
  <c r="F468" i="24" s="1"/>
  <c r="F469" i="24" s="1"/>
  <c r="F470" i="24" s="1"/>
  <c r="F471" i="24" s="1"/>
  <c r="F472" i="24" s="1"/>
  <c r="F473" i="24" s="1"/>
  <c r="F474" i="24" s="1"/>
  <c r="F475" i="24" s="1"/>
  <c r="F476" i="24" s="1"/>
  <c r="F477" i="24" s="1"/>
  <c r="F478" i="24" s="1"/>
  <c r="F479" i="24" s="1"/>
  <c r="F480" i="24" s="1"/>
  <c r="F481" i="24" s="1"/>
  <c r="F482" i="24" s="1"/>
  <c r="F483" i="24" s="1"/>
  <c r="F484" i="24" s="1"/>
  <c r="F485" i="24" s="1"/>
  <c r="F486" i="24" s="1"/>
  <c r="F487" i="24" s="1"/>
  <c r="F488" i="24" s="1"/>
  <c r="F489" i="24" s="1"/>
  <c r="F490" i="24" s="1"/>
  <c r="F491" i="24" s="1"/>
  <c r="F492" i="24" s="1"/>
  <c r="F493" i="24" s="1"/>
  <c r="F494" i="24" s="1"/>
  <c r="F495" i="24" s="1"/>
  <c r="F496" i="24" s="1"/>
  <c r="F497" i="24" s="1"/>
  <c r="F498" i="24" s="1"/>
  <c r="F499" i="24" s="1"/>
  <c r="F500" i="24" s="1"/>
  <c r="F501" i="24" s="1"/>
  <c r="F502" i="24" s="1"/>
  <c r="F503" i="24" s="1"/>
  <c r="F504" i="24" s="1"/>
  <c r="F505" i="24" s="1"/>
  <c r="F506" i="24" s="1"/>
  <c r="F507" i="24" s="1"/>
  <c r="F508" i="24" s="1"/>
  <c r="F509" i="24" s="1"/>
  <c r="F510" i="24" s="1"/>
  <c r="F511" i="24" s="1"/>
  <c r="F512" i="24" s="1"/>
  <c r="F513" i="24" s="1"/>
  <c r="F514" i="24" s="1"/>
  <c r="F515" i="24" s="1"/>
  <c r="F516" i="24" s="1"/>
  <c r="F517" i="24" s="1"/>
  <c r="F518" i="24" s="1"/>
  <c r="F519" i="24" s="1"/>
  <c r="F520" i="24" s="1"/>
  <c r="F521" i="24" s="1"/>
  <c r="F522" i="24" s="1"/>
  <c r="F523" i="24" s="1"/>
  <c r="F524" i="24" s="1"/>
  <c r="F525" i="24" s="1"/>
  <c r="F526" i="24" s="1"/>
  <c r="F527" i="24" s="1"/>
  <c r="F528" i="24" s="1"/>
  <c r="F529" i="24" s="1"/>
  <c r="F530" i="24" s="1"/>
  <c r="F531" i="24" s="1"/>
  <c r="F532" i="24" s="1"/>
  <c r="F533" i="24" s="1"/>
  <c r="F534" i="24" s="1"/>
  <c r="F535" i="24" s="1"/>
  <c r="F536" i="24" s="1"/>
  <c r="F537" i="24" s="1"/>
  <c r="F538" i="24" s="1"/>
  <c r="F539" i="24" s="1"/>
  <c r="F540" i="24" s="1"/>
  <c r="F541" i="24" s="1"/>
  <c r="F542" i="24" s="1"/>
  <c r="F543" i="24" s="1"/>
  <c r="F544" i="24" s="1"/>
  <c r="F545" i="24" s="1"/>
  <c r="F546" i="24" s="1"/>
  <c r="F547" i="24" s="1"/>
  <c r="F548" i="24" s="1"/>
  <c r="F549" i="24" s="1"/>
  <c r="F550" i="24" s="1"/>
  <c r="F551" i="24" s="1"/>
  <c r="F552" i="24" s="1"/>
  <c r="F553" i="24" s="1"/>
  <c r="F554" i="24" s="1"/>
  <c r="F555" i="24" s="1"/>
  <c r="F556" i="24" s="1"/>
  <c r="F557" i="24" s="1"/>
  <c r="F558" i="24" s="1"/>
  <c r="F559" i="24" s="1"/>
  <c r="F560" i="24" s="1"/>
  <c r="F561" i="24" s="1"/>
  <c r="F562" i="24" s="1"/>
  <c r="F563" i="24" s="1"/>
  <c r="F564" i="24" s="1"/>
  <c r="F565" i="24" s="1"/>
  <c r="F566" i="24" s="1"/>
  <c r="F567" i="24" s="1"/>
  <c r="F568" i="24" s="1"/>
  <c r="F569" i="24" s="1"/>
  <c r="F570" i="24" s="1"/>
  <c r="F571" i="24" s="1"/>
  <c r="F572" i="24" s="1"/>
  <c r="F573" i="24" s="1"/>
  <c r="F574" i="24" s="1"/>
  <c r="F575" i="24" s="1"/>
  <c r="F576" i="24" s="1"/>
  <c r="F577" i="24" s="1"/>
  <c r="F578" i="24" s="1"/>
  <c r="F579" i="24" s="1"/>
  <c r="F580" i="24" s="1"/>
  <c r="F581" i="24" s="1"/>
  <c r="F582" i="24" s="1"/>
  <c r="F583" i="24" s="1"/>
  <c r="F584" i="24" s="1"/>
  <c r="F585" i="24" s="1"/>
  <c r="F586" i="24" s="1"/>
  <c r="F587" i="24" s="1"/>
  <c r="F588" i="24" s="1"/>
  <c r="F589" i="24" s="1"/>
  <c r="F590" i="24" s="1"/>
  <c r="F591" i="24" s="1"/>
  <c r="F592" i="24" s="1"/>
  <c r="F593" i="24" s="1"/>
  <c r="F594" i="24" s="1"/>
  <c r="F595" i="24" s="1"/>
  <c r="F596" i="24" s="1"/>
  <c r="F597" i="24" s="1"/>
  <c r="F598" i="24" s="1"/>
  <c r="F599" i="24" s="1"/>
  <c r="F600" i="24" s="1"/>
  <c r="F601" i="24" s="1"/>
  <c r="F602" i="24" s="1"/>
  <c r="F603" i="24" s="1"/>
  <c r="F604" i="24" s="1"/>
  <c r="F605" i="24" s="1"/>
  <c r="F606" i="24" s="1"/>
  <c r="F607" i="24" s="1"/>
  <c r="F608" i="24" s="1"/>
  <c r="F609" i="24" s="1"/>
  <c r="F610" i="24" s="1"/>
  <c r="F611" i="24" s="1"/>
  <c r="F612" i="24" s="1"/>
  <c r="F613" i="24" s="1"/>
  <c r="F614" i="24" s="1"/>
  <c r="F615" i="24" s="1"/>
  <c r="F616" i="24" s="1"/>
  <c r="F617" i="24" s="1"/>
  <c r="F618" i="24" s="1"/>
  <c r="F619" i="24" s="1"/>
  <c r="F620" i="24" s="1"/>
  <c r="F621" i="24" s="1"/>
  <c r="F622" i="24" s="1"/>
  <c r="F623" i="24" s="1"/>
  <c r="F624" i="24" s="1"/>
  <c r="F625" i="24" s="1"/>
  <c r="F626" i="24" s="1"/>
  <c r="F627" i="24" s="1"/>
  <c r="F628" i="24" s="1"/>
  <c r="F629" i="24" s="1"/>
  <c r="F630" i="24" s="1"/>
  <c r="F631" i="24" s="1"/>
  <c r="F632" i="24" s="1"/>
  <c r="F633" i="24" s="1"/>
  <c r="F634" i="24" s="1"/>
  <c r="F635" i="24" s="1"/>
  <c r="F636" i="24" s="1"/>
  <c r="F637" i="24" s="1"/>
  <c r="F638" i="24" s="1"/>
  <c r="F639" i="24" s="1"/>
  <c r="F640" i="24" s="1"/>
  <c r="F641" i="24" s="1"/>
  <c r="F642" i="24" s="1"/>
  <c r="F643" i="24" s="1"/>
  <c r="F644" i="24" s="1"/>
  <c r="F645" i="24" s="1"/>
  <c r="F646" i="24" s="1"/>
  <c r="F647" i="24" s="1"/>
  <c r="F648" i="24" s="1"/>
  <c r="F649" i="24" s="1"/>
  <c r="F650" i="24" s="1"/>
  <c r="F651" i="24" s="1"/>
  <c r="F652" i="24" s="1"/>
  <c r="F653" i="24" s="1"/>
  <c r="F654" i="24" s="1"/>
  <c r="F655" i="24" s="1"/>
  <c r="F656" i="24" s="1"/>
  <c r="F657" i="24" s="1"/>
  <c r="F658" i="24" s="1"/>
  <c r="F659" i="24" s="1"/>
  <c r="F660" i="24" s="1"/>
  <c r="F661" i="24" s="1"/>
  <c r="F662" i="24" s="1"/>
  <c r="F663" i="24" s="1"/>
  <c r="F664" i="24" s="1"/>
  <c r="F665" i="24" s="1"/>
  <c r="F666" i="24" s="1"/>
  <c r="F667" i="24" s="1"/>
  <c r="F668" i="24" s="1"/>
  <c r="F669" i="24" s="1"/>
  <c r="F670" i="24" s="1"/>
  <c r="F671" i="24" s="1"/>
  <c r="F672" i="24" s="1"/>
  <c r="F673" i="24" s="1"/>
  <c r="F674" i="24" s="1"/>
  <c r="F675" i="24" s="1"/>
  <c r="F676" i="24" s="1"/>
  <c r="F677" i="24" s="1"/>
  <c r="F678" i="24" s="1"/>
  <c r="F679" i="24" s="1"/>
  <c r="F680" i="24" s="1"/>
  <c r="F681" i="24" s="1"/>
  <c r="F682" i="24" s="1"/>
  <c r="F683" i="24" s="1"/>
  <c r="F684" i="24" s="1"/>
  <c r="F685" i="24" s="1"/>
  <c r="F686" i="24" s="1"/>
  <c r="F687" i="24" s="1"/>
  <c r="F688" i="24" s="1"/>
  <c r="F689" i="24" s="1"/>
  <c r="F690" i="24" s="1"/>
  <c r="F691" i="24" s="1"/>
  <c r="F692" i="24" s="1"/>
  <c r="F693" i="24" s="1"/>
  <c r="F694" i="24" s="1"/>
  <c r="F695" i="24" s="1"/>
  <c r="F696" i="24" s="1"/>
  <c r="F697" i="24" s="1"/>
  <c r="F698" i="24" s="1"/>
  <c r="F699" i="24" s="1"/>
  <c r="F700" i="24" s="1"/>
  <c r="F701" i="24" s="1"/>
  <c r="F702" i="24" s="1"/>
  <c r="F703" i="24" s="1"/>
  <c r="F704" i="24" s="1"/>
  <c r="F705" i="24" s="1"/>
  <c r="F706" i="24" s="1"/>
  <c r="F707" i="24" s="1"/>
  <c r="F708" i="24" s="1"/>
  <c r="F709" i="24" s="1"/>
  <c r="F710" i="24" s="1"/>
  <c r="F711" i="24" s="1"/>
  <c r="F712" i="24" s="1"/>
  <c r="F713" i="24" s="1"/>
  <c r="F714" i="24" s="1"/>
  <c r="F715" i="24" s="1"/>
  <c r="F716" i="24" s="1"/>
  <c r="F717" i="24" s="1"/>
  <c r="F718" i="24" s="1"/>
  <c r="F719" i="24" s="1"/>
  <c r="F720" i="24" s="1"/>
  <c r="F721" i="24" s="1"/>
  <c r="F722" i="24" s="1"/>
  <c r="F723" i="24" s="1"/>
  <c r="F724" i="24" s="1"/>
  <c r="F725" i="24" s="1"/>
  <c r="F726" i="24" s="1"/>
  <c r="F727" i="24" s="1"/>
  <c r="F728" i="24" s="1"/>
  <c r="F729" i="24" s="1"/>
  <c r="F730" i="24" s="1"/>
  <c r="F731" i="24" s="1"/>
  <c r="F732" i="24" s="1"/>
  <c r="F733" i="24" s="1"/>
  <c r="F734" i="24" s="1"/>
  <c r="F735" i="24" s="1"/>
  <c r="F736" i="24" s="1"/>
  <c r="F737" i="24" s="1"/>
  <c r="F738" i="24" s="1"/>
  <c r="F739" i="24" s="1"/>
  <c r="F740" i="24" s="1"/>
  <c r="F741" i="24" s="1"/>
  <c r="F742" i="24" s="1"/>
  <c r="F743" i="24" s="1"/>
  <c r="F744" i="24" s="1"/>
  <c r="F745" i="24" s="1"/>
  <c r="F746" i="24" s="1"/>
  <c r="F747" i="24" s="1"/>
  <c r="F748" i="24" s="1"/>
  <c r="F749" i="24" s="1"/>
  <c r="F750" i="24" s="1"/>
  <c r="F751" i="24" s="1"/>
  <c r="F752" i="24" s="1"/>
  <c r="F753" i="24" s="1"/>
  <c r="F754" i="24" s="1"/>
  <c r="F755" i="24" s="1"/>
  <c r="F756" i="24" s="1"/>
  <c r="F757" i="24" s="1"/>
  <c r="F758" i="24" s="1"/>
  <c r="F759" i="24" s="1"/>
  <c r="F760" i="24" s="1"/>
  <c r="F761" i="24" s="1"/>
  <c r="F762" i="24" s="1"/>
  <c r="F763" i="24" s="1"/>
  <c r="F764" i="24" s="1"/>
  <c r="F765" i="24" s="1"/>
  <c r="F766" i="24" s="1"/>
  <c r="F767" i="24" s="1"/>
  <c r="F768" i="24" s="1"/>
  <c r="F769" i="24" s="1"/>
  <c r="F770" i="24" s="1"/>
  <c r="F771" i="24" s="1"/>
  <c r="F772" i="24" s="1"/>
  <c r="F773" i="24" s="1"/>
  <c r="F774" i="24" s="1"/>
  <c r="F775" i="24" s="1"/>
  <c r="F776" i="24" s="1"/>
  <c r="F777" i="24" s="1"/>
  <c r="F778" i="24" s="1"/>
  <c r="F779" i="24" s="1"/>
  <c r="F780" i="24" s="1"/>
  <c r="F781" i="24" s="1"/>
  <c r="F782" i="24" s="1"/>
  <c r="F783" i="24" s="1"/>
  <c r="F784" i="24" s="1"/>
  <c r="F785" i="24" s="1"/>
  <c r="F786" i="24" s="1"/>
  <c r="F787" i="24" s="1"/>
  <c r="F788" i="24" s="1"/>
  <c r="F789" i="24" s="1"/>
  <c r="F790" i="24" s="1"/>
  <c r="F791" i="24" s="1"/>
  <c r="F792" i="24" s="1"/>
  <c r="F793" i="24" s="1"/>
  <c r="F794" i="24" s="1"/>
  <c r="F795" i="24" s="1"/>
  <c r="F796" i="24" s="1"/>
  <c r="F797" i="24" s="1"/>
  <c r="F798" i="24" s="1"/>
  <c r="F799" i="24" s="1"/>
  <c r="F800" i="24" s="1"/>
  <c r="F801" i="24" s="1"/>
  <c r="F802" i="24" s="1"/>
  <c r="F803" i="24" s="1"/>
  <c r="F804" i="24" s="1"/>
  <c r="F805" i="24" s="1"/>
  <c r="F806" i="24" s="1"/>
  <c r="F807" i="24" s="1"/>
  <c r="F808" i="24" s="1"/>
  <c r="F809" i="24" s="1"/>
  <c r="F810" i="24" s="1"/>
  <c r="F811" i="24" s="1"/>
  <c r="F812" i="24" s="1"/>
  <c r="F813" i="24" s="1"/>
  <c r="F814" i="24" s="1"/>
  <c r="F815" i="24" s="1"/>
  <c r="F816" i="24" s="1"/>
  <c r="F817" i="24" s="1"/>
  <c r="F818" i="24" s="1"/>
  <c r="F819" i="24" s="1"/>
  <c r="F820" i="24" s="1"/>
  <c r="F821" i="24" s="1"/>
  <c r="F822" i="24" s="1"/>
  <c r="F823" i="24" s="1"/>
  <c r="F824" i="24" s="1"/>
  <c r="F825" i="24" s="1"/>
  <c r="F826" i="24" s="1"/>
  <c r="F827" i="24" s="1"/>
  <c r="F828" i="24" s="1"/>
  <c r="F829" i="24" s="1"/>
  <c r="F830" i="24" s="1"/>
  <c r="F831" i="24" s="1"/>
  <c r="F832" i="24" s="1"/>
  <c r="F833" i="24" s="1"/>
  <c r="F834" i="24" s="1"/>
  <c r="F835" i="24" s="1"/>
  <c r="F836" i="24" s="1"/>
  <c r="F837" i="24" s="1"/>
  <c r="F838" i="24" s="1"/>
  <c r="F839" i="24" s="1"/>
  <c r="F840" i="24" s="1"/>
  <c r="F841" i="24" s="1"/>
  <c r="F842" i="24" s="1"/>
  <c r="F843" i="24" s="1"/>
  <c r="F844" i="24" s="1"/>
  <c r="F845" i="24" s="1"/>
  <c r="F846" i="24" s="1"/>
  <c r="F847" i="24" s="1"/>
  <c r="F848" i="24" s="1"/>
  <c r="F849" i="24" s="1"/>
  <c r="F850" i="24" s="1"/>
  <c r="F851" i="24" s="1"/>
  <c r="F852" i="24" s="1"/>
  <c r="F853" i="24" s="1"/>
  <c r="F854" i="24" s="1"/>
  <c r="F855" i="24" s="1"/>
  <c r="F856" i="24" s="1"/>
  <c r="F857" i="24" s="1"/>
  <c r="F858" i="24" s="1"/>
  <c r="F859" i="24" s="1"/>
  <c r="F860" i="24" s="1"/>
  <c r="F861" i="24" s="1"/>
  <c r="F862" i="24" s="1"/>
  <c r="F863" i="24" s="1"/>
  <c r="F864" i="24" s="1"/>
  <c r="F865" i="24" s="1"/>
  <c r="F866" i="24" s="1"/>
  <c r="F867" i="24" s="1"/>
  <c r="F868" i="24" s="1"/>
  <c r="F869" i="24" s="1"/>
  <c r="F870" i="24" s="1"/>
  <c r="F871" i="24" s="1"/>
  <c r="F872" i="24" s="1"/>
  <c r="F873" i="24" s="1"/>
  <c r="F874" i="24" s="1"/>
  <c r="F875" i="24" s="1"/>
  <c r="F876" i="24" s="1"/>
  <c r="F877" i="24" s="1"/>
  <c r="F878" i="24" s="1"/>
  <c r="F879" i="24" s="1"/>
  <c r="F880" i="24" s="1"/>
  <c r="F881" i="24" s="1"/>
  <c r="F882" i="24" s="1"/>
  <c r="F883" i="24" s="1"/>
  <c r="F884" i="24" s="1"/>
  <c r="F885" i="24" s="1"/>
  <c r="F886" i="24" s="1"/>
  <c r="F887" i="24" s="1"/>
  <c r="F888" i="24" s="1"/>
  <c r="F889" i="24" s="1"/>
  <c r="F890" i="24" s="1"/>
  <c r="F891" i="24" s="1"/>
  <c r="F892" i="24" s="1"/>
  <c r="F893" i="24" s="1"/>
  <c r="F894" i="24" s="1"/>
  <c r="F895" i="24" s="1"/>
  <c r="F896" i="24" s="1"/>
  <c r="F897" i="24" s="1"/>
  <c r="F898" i="24" s="1"/>
  <c r="F899" i="24" s="1"/>
  <c r="F900" i="24" s="1"/>
  <c r="F901" i="24" s="1"/>
  <c r="F902" i="24" s="1"/>
  <c r="F903" i="24" s="1"/>
  <c r="F904" i="24" s="1"/>
  <c r="F905" i="24" s="1"/>
  <c r="F906" i="24" s="1"/>
  <c r="F907" i="24" s="1"/>
  <c r="F908" i="24" s="1"/>
  <c r="F909" i="24" s="1"/>
  <c r="F910" i="24" s="1"/>
  <c r="F911" i="24" s="1"/>
  <c r="F912" i="24" s="1"/>
  <c r="F913" i="24" s="1"/>
  <c r="F914" i="24" s="1"/>
  <c r="F915" i="24" s="1"/>
  <c r="F916" i="24" s="1"/>
  <c r="F917" i="24" s="1"/>
  <c r="F918" i="24" s="1"/>
  <c r="F919" i="24" s="1"/>
  <c r="F920" i="24" s="1"/>
  <c r="F921" i="24" s="1"/>
  <c r="F922" i="24" s="1"/>
  <c r="F923" i="24" s="1"/>
  <c r="F924" i="24" s="1"/>
  <c r="F925" i="24" s="1"/>
  <c r="F926" i="24" s="1"/>
  <c r="F927" i="24" s="1"/>
  <c r="F928" i="24" s="1"/>
  <c r="F929" i="24" s="1"/>
  <c r="F930" i="24" s="1"/>
  <c r="F931" i="24" s="1"/>
  <c r="F932" i="24" s="1"/>
  <c r="F933" i="24" s="1"/>
  <c r="F934" i="24" s="1"/>
  <c r="F935" i="24" s="1"/>
  <c r="F936" i="24" s="1"/>
  <c r="F937" i="24" s="1"/>
  <c r="F938" i="24" s="1"/>
  <c r="F939" i="24" s="1"/>
  <c r="F940" i="24" s="1"/>
  <c r="F941" i="24" s="1"/>
  <c r="F942" i="24" s="1"/>
  <c r="F943" i="24" s="1"/>
  <c r="F944" i="24" s="1"/>
  <c r="F945" i="24" s="1"/>
  <c r="F946" i="24" s="1"/>
  <c r="F947" i="24" s="1"/>
  <c r="F948" i="24" s="1"/>
  <c r="F949" i="24" s="1"/>
  <c r="F950" i="24" s="1"/>
  <c r="F951" i="24" s="1"/>
  <c r="F952" i="24" s="1"/>
  <c r="F953" i="24" s="1"/>
  <c r="F954" i="24" s="1"/>
  <c r="F955" i="24" s="1"/>
  <c r="F956" i="24" s="1"/>
  <c r="F957" i="24" s="1"/>
  <c r="F958" i="24" s="1"/>
  <c r="F959" i="24" s="1"/>
  <c r="F960" i="24" s="1"/>
  <c r="F961" i="24" s="1"/>
  <c r="F962" i="24" s="1"/>
  <c r="F963" i="24" s="1"/>
  <c r="F964" i="24" s="1"/>
  <c r="F965" i="24" s="1"/>
  <c r="F966" i="24" s="1"/>
  <c r="F967" i="24" s="1"/>
  <c r="F968" i="24" s="1"/>
  <c r="F969" i="24" s="1"/>
  <c r="F970" i="24" s="1"/>
  <c r="F971" i="24" s="1"/>
  <c r="F972" i="24" s="1"/>
  <c r="F973" i="24" s="1"/>
  <c r="F974" i="24" s="1"/>
  <c r="F975" i="24" s="1"/>
  <c r="F976" i="24" s="1"/>
  <c r="F977" i="24" s="1"/>
  <c r="F978" i="24" s="1"/>
  <c r="F979" i="24" s="1"/>
  <c r="F980" i="24" s="1"/>
  <c r="F981" i="24" s="1"/>
  <c r="F982" i="24" s="1"/>
  <c r="F983" i="24" s="1"/>
  <c r="F984" i="24" s="1"/>
  <c r="F985" i="24" s="1"/>
  <c r="F986" i="24" s="1"/>
  <c r="F987" i="24" s="1"/>
  <c r="F988" i="24" s="1"/>
  <c r="F989" i="24" s="1"/>
  <c r="F990" i="24" s="1"/>
  <c r="F991" i="24" s="1"/>
  <c r="F992" i="24" s="1"/>
  <c r="F993" i="24" s="1"/>
  <c r="F994" i="24" s="1"/>
  <c r="F995" i="24" s="1"/>
  <c r="F996" i="24" s="1"/>
  <c r="F997" i="24" s="1"/>
  <c r="F998" i="24" s="1"/>
  <c r="F999" i="24" s="1"/>
  <c r="F1000" i="24" s="1"/>
  <c r="F1001" i="24" s="1"/>
  <c r="F1002" i="24" s="1"/>
  <c r="F1003" i="24" s="1"/>
  <c r="F1004" i="24" s="1"/>
  <c r="F1005" i="24" s="1"/>
  <c r="F1006" i="24" s="1"/>
  <c r="F1007" i="24" s="1"/>
  <c r="F1008" i="24" s="1"/>
  <c r="F1009" i="24" s="1"/>
  <c r="F1010" i="24" s="1"/>
  <c r="F1011" i="24" s="1"/>
  <c r="F1012" i="24" s="1"/>
  <c r="F1013" i="24" s="1"/>
  <c r="F1014" i="24" s="1"/>
  <c r="F1015" i="24" s="1"/>
  <c r="F1016" i="24" s="1"/>
  <c r="F1017" i="24" s="1"/>
  <c r="F1018" i="24" s="1"/>
  <c r="F1019" i="24" s="1"/>
  <c r="F1020" i="24" s="1"/>
  <c r="F1021" i="24" s="1"/>
  <c r="F1022" i="24" s="1"/>
  <c r="F1023" i="24" s="1"/>
  <c r="F1024" i="24" s="1"/>
  <c r="F1025" i="24" s="1"/>
  <c r="F1026" i="24" s="1"/>
  <c r="F1027" i="24" s="1"/>
  <c r="F1028" i="24" s="1"/>
  <c r="F1029" i="24" s="1"/>
  <c r="F1030" i="24" s="1"/>
  <c r="F1031" i="24" s="1"/>
  <c r="F1032" i="24" s="1"/>
  <c r="F1033" i="24" s="1"/>
  <c r="F1034" i="24" s="1"/>
  <c r="F1035" i="24" s="1"/>
  <c r="F1036" i="24" s="1"/>
  <c r="F1037" i="24" s="1"/>
  <c r="F1038" i="24" s="1"/>
  <c r="F1039" i="24" s="1"/>
  <c r="F1040" i="24" s="1"/>
  <c r="F1041" i="24" s="1"/>
  <c r="F1042" i="24" s="1"/>
  <c r="F1043" i="24" s="1"/>
  <c r="F1044" i="24" s="1"/>
  <c r="F1045" i="24" s="1"/>
  <c r="F1046" i="24" s="1"/>
  <c r="F1047" i="24" s="1"/>
  <c r="F1048" i="24" s="1"/>
  <c r="F1049" i="24" s="1"/>
  <c r="F1050" i="24" s="1"/>
  <c r="F1051" i="24" s="1"/>
  <c r="F1052" i="24" s="1"/>
  <c r="F1053" i="24" s="1"/>
  <c r="F1054" i="24" s="1"/>
  <c r="F1055" i="24" s="1"/>
  <c r="F1056" i="24" s="1"/>
  <c r="F1057" i="24" s="1"/>
  <c r="F1058" i="24" s="1"/>
  <c r="F1059" i="24" s="1"/>
  <c r="F1060" i="24" s="1"/>
  <c r="F1061" i="24" s="1"/>
  <c r="F1062" i="24" s="1"/>
  <c r="F1063" i="24" s="1"/>
  <c r="F1064" i="24" s="1"/>
  <c r="F1065" i="24" s="1"/>
  <c r="F1066" i="24" s="1"/>
  <c r="F1067" i="24" s="1"/>
  <c r="F1068" i="24" s="1"/>
  <c r="F1069" i="24" s="1"/>
  <c r="F1070" i="24" s="1"/>
  <c r="F1071" i="24" s="1"/>
  <c r="F1072" i="24" s="1"/>
  <c r="F1073" i="24" s="1"/>
  <c r="F1074" i="24" s="1"/>
  <c r="F1075" i="24" s="1"/>
  <c r="F1076" i="24" s="1"/>
  <c r="F1077" i="24" s="1"/>
  <c r="F1078" i="24" s="1"/>
  <c r="F1079" i="24" s="1"/>
  <c r="F1080" i="24" s="1"/>
  <c r="F1081" i="24" s="1"/>
  <c r="F1082" i="24" s="1"/>
  <c r="F1083" i="24" s="1"/>
  <c r="F1084" i="24" s="1"/>
  <c r="F1085" i="24" s="1"/>
  <c r="F1086" i="24" s="1"/>
  <c r="F1087" i="24" s="1"/>
  <c r="F1088" i="24" s="1"/>
  <c r="F1089" i="24" s="1"/>
  <c r="F1090" i="24" s="1"/>
  <c r="F1091" i="24" s="1"/>
  <c r="F1092" i="24" s="1"/>
  <c r="F1093" i="24" s="1"/>
  <c r="F1094" i="24" s="1"/>
  <c r="F1095" i="24" s="1"/>
  <c r="F1096" i="24" s="1"/>
  <c r="F1097" i="24" s="1"/>
  <c r="F1098" i="24" s="1"/>
  <c r="F1099" i="24" s="1"/>
  <c r="F1100" i="24" s="1"/>
  <c r="F1101" i="24" s="1"/>
  <c r="F1102" i="24" s="1"/>
  <c r="F1103" i="24" s="1"/>
  <c r="F1104" i="24" s="1"/>
  <c r="F1105" i="24" s="1"/>
  <c r="F1106" i="24" s="1"/>
  <c r="F1107" i="24" s="1"/>
  <c r="F1108" i="24" s="1"/>
  <c r="F1109" i="24" s="1"/>
  <c r="F1110" i="24" s="1"/>
  <c r="F1111" i="24" s="1"/>
  <c r="F1112" i="24" s="1"/>
  <c r="F1113" i="24" s="1"/>
  <c r="F1114" i="24" s="1"/>
  <c r="F1115" i="24" s="1"/>
  <c r="F1116" i="24" s="1"/>
  <c r="F1117" i="24" s="1"/>
  <c r="F1118" i="24" s="1"/>
  <c r="F1119" i="24" s="1"/>
  <c r="F1120" i="24" s="1"/>
  <c r="F1121" i="24" s="1"/>
  <c r="F1122" i="24" s="1"/>
  <c r="F1123" i="24" s="1"/>
  <c r="F1124" i="24" s="1"/>
  <c r="F1125" i="24" s="1"/>
  <c r="F1126" i="24" s="1"/>
  <c r="F1127" i="24" s="1"/>
  <c r="F1128" i="24" s="1"/>
  <c r="F1129" i="24" s="1"/>
  <c r="F1130" i="24" s="1"/>
  <c r="F1131" i="24" s="1"/>
  <c r="F1132" i="24" s="1"/>
  <c r="F1133" i="24" s="1"/>
  <c r="F1134" i="24" s="1"/>
  <c r="F1135" i="24" s="1"/>
  <c r="F1136" i="24" s="1"/>
  <c r="F1137" i="24" s="1"/>
  <c r="F1138" i="24" s="1"/>
  <c r="F1139" i="24" s="1"/>
  <c r="F1140" i="24" s="1"/>
  <c r="F1141" i="24" s="1"/>
  <c r="F1142" i="24" s="1"/>
  <c r="F1143" i="24" s="1"/>
  <c r="F1144" i="24" s="1"/>
  <c r="F1145" i="24" s="1"/>
  <c r="F1146" i="24" s="1"/>
  <c r="F1147" i="24" s="1"/>
  <c r="F1148" i="24" s="1"/>
  <c r="F1149" i="24" s="1"/>
  <c r="F1150" i="24" s="1"/>
  <c r="F1151" i="24" s="1"/>
  <c r="F1152" i="24" s="1"/>
  <c r="F1153" i="24" s="1"/>
  <c r="F1154" i="24" s="1"/>
  <c r="F1155" i="24" s="1"/>
  <c r="F1156" i="24" s="1"/>
  <c r="F1157" i="24" s="1"/>
  <c r="F1158" i="24" s="1"/>
  <c r="F1159" i="24" s="1"/>
  <c r="F1160" i="24" s="1"/>
  <c r="F1161" i="24" s="1"/>
  <c r="F1162" i="24" s="1"/>
  <c r="F1163" i="24" s="1"/>
  <c r="F1164" i="24" s="1"/>
  <c r="F1165" i="24" s="1"/>
  <c r="F1166" i="24" s="1"/>
  <c r="F1167" i="24" s="1"/>
  <c r="F1168" i="24" s="1"/>
  <c r="F1169" i="24" s="1"/>
  <c r="F1170" i="24" s="1"/>
  <c r="F1171" i="24" s="1"/>
  <c r="F1172" i="24" s="1"/>
  <c r="F1173" i="24" s="1"/>
  <c r="F1174" i="24" s="1"/>
  <c r="F1175" i="24" s="1"/>
  <c r="F1176" i="24" s="1"/>
  <c r="F1177" i="24" s="1"/>
  <c r="F1178" i="24" s="1"/>
  <c r="F1179" i="24" s="1"/>
  <c r="F1180" i="24" s="1"/>
  <c r="F1181" i="24" s="1"/>
  <c r="F1182" i="24" s="1"/>
  <c r="F1183" i="24" s="1"/>
  <c r="F1184" i="24" s="1"/>
  <c r="F1185" i="24" s="1"/>
  <c r="F1186" i="24" s="1"/>
  <c r="F1187" i="24" s="1"/>
  <c r="F1188" i="24" s="1"/>
  <c r="F1189" i="24" s="1"/>
  <c r="F1190" i="24" s="1"/>
  <c r="F1191" i="24" s="1"/>
  <c r="F1192" i="24" s="1"/>
  <c r="F1193" i="24" s="1"/>
  <c r="F1194" i="24" s="1"/>
  <c r="F1195" i="24" s="1"/>
  <c r="F1196" i="24" s="1"/>
  <c r="F1197" i="24" s="1"/>
  <c r="F1198" i="24" s="1"/>
  <c r="F1199" i="24" s="1"/>
  <c r="F1200" i="24" s="1"/>
  <c r="F1201" i="24" s="1"/>
  <c r="F1202" i="24" s="1"/>
  <c r="F1203" i="24" s="1"/>
  <c r="F1204" i="24" s="1"/>
  <c r="F1205" i="24" s="1"/>
  <c r="F1206" i="24" s="1"/>
  <c r="F1207" i="24" s="1"/>
  <c r="F1208" i="24" s="1"/>
  <c r="F1209" i="24" s="1"/>
  <c r="F1210" i="24" s="1"/>
  <c r="F1211" i="24" s="1"/>
  <c r="F1212" i="24" s="1"/>
  <c r="F1213" i="24" s="1"/>
  <c r="F1214" i="24" s="1"/>
  <c r="F1215" i="24" s="1"/>
  <c r="F1216" i="24" s="1"/>
  <c r="F1217" i="24" s="1"/>
  <c r="F1218" i="24" s="1"/>
  <c r="F1219" i="24" s="1"/>
  <c r="F1220" i="24" s="1"/>
  <c r="F1221" i="24" s="1"/>
  <c r="F1222" i="24" s="1"/>
  <c r="F1223" i="24" s="1"/>
  <c r="F1224" i="24" s="1"/>
  <c r="F1225" i="24" s="1"/>
  <c r="F1226" i="24" s="1"/>
  <c r="F1227" i="24" s="1"/>
  <c r="F1228" i="24" s="1"/>
  <c r="F1229" i="24" s="1"/>
  <c r="F1230" i="24" s="1"/>
  <c r="F1231" i="24" s="1"/>
  <c r="F1232" i="24" s="1"/>
  <c r="F1233" i="24" s="1"/>
  <c r="F1234" i="24" s="1"/>
  <c r="F1235" i="24" s="1"/>
  <c r="F1236" i="24" s="1"/>
  <c r="F1237" i="24" s="1"/>
  <c r="F1238" i="24" s="1"/>
  <c r="F1239" i="24" s="1"/>
  <c r="F1240" i="24" s="1"/>
  <c r="F1241" i="24" s="1"/>
  <c r="F1242" i="24" s="1"/>
  <c r="F1243" i="24" s="1"/>
  <c r="F1244" i="24" s="1"/>
  <c r="F1245" i="24" s="1"/>
  <c r="F1246" i="24" s="1"/>
  <c r="F1247" i="24" s="1"/>
  <c r="F1248" i="24" s="1"/>
  <c r="F1249" i="24" s="1"/>
  <c r="F1250" i="24" s="1"/>
  <c r="F1251" i="24" s="1"/>
  <c r="F1252" i="24" s="1"/>
  <c r="F1253" i="24" s="1"/>
  <c r="F1254" i="24" s="1"/>
  <c r="F1255" i="24" s="1"/>
  <c r="F1256" i="24" s="1"/>
  <c r="F1257" i="24" s="1"/>
  <c r="F1258" i="24" s="1"/>
  <c r="F1259" i="24" s="1"/>
  <c r="F1260" i="24" s="1"/>
  <c r="F1261" i="24" s="1"/>
  <c r="F1262" i="24" s="1"/>
  <c r="F1263" i="24" s="1"/>
  <c r="F1264" i="24" s="1"/>
  <c r="F1265" i="24" s="1"/>
  <c r="F1266" i="24" s="1"/>
  <c r="F1267" i="24" s="1"/>
  <c r="F1268" i="24" s="1"/>
  <c r="F1269" i="24" s="1"/>
  <c r="F1270" i="24" s="1"/>
  <c r="F1271" i="24" s="1"/>
  <c r="F1272" i="24" s="1"/>
  <c r="F1273" i="24" s="1"/>
  <c r="F1274" i="24" s="1"/>
  <c r="F1275" i="24" s="1"/>
  <c r="F1276" i="24" s="1"/>
  <c r="F1277" i="24" s="1"/>
  <c r="F1278" i="24" s="1"/>
  <c r="F1279" i="24" s="1"/>
  <c r="F1280" i="24" s="1"/>
  <c r="F1281" i="24" s="1"/>
  <c r="F1282" i="24" s="1"/>
  <c r="F1283" i="24" s="1"/>
  <c r="F1284" i="24" s="1"/>
  <c r="F1285" i="24" s="1"/>
  <c r="F1286" i="24" s="1"/>
  <c r="F1287" i="24" s="1"/>
  <c r="F1288" i="24" s="1"/>
  <c r="F1289" i="24" s="1"/>
  <c r="F1290" i="24" s="1"/>
  <c r="F1291" i="24" s="1"/>
  <c r="F1292" i="24" s="1"/>
  <c r="F1293" i="24" s="1"/>
  <c r="F1294" i="24" s="1"/>
  <c r="F1295" i="24" s="1"/>
  <c r="F1296" i="24" s="1"/>
  <c r="F1297" i="24" s="1"/>
  <c r="F1298" i="24" s="1"/>
  <c r="F1299" i="24" s="1"/>
  <c r="F1300" i="24" s="1"/>
  <c r="F1301" i="24" s="1"/>
  <c r="F1302" i="24" s="1"/>
  <c r="F1303" i="24" s="1"/>
  <c r="F1304" i="24" s="1"/>
  <c r="F1305" i="24" s="1"/>
  <c r="F1306" i="24" s="1"/>
  <c r="F1307" i="24" s="1"/>
  <c r="F1308" i="24" s="1"/>
  <c r="F1309" i="24" s="1"/>
  <c r="F1310" i="24" s="1"/>
  <c r="F1311" i="24" s="1"/>
  <c r="F1312" i="24" s="1"/>
  <c r="F1313" i="24" s="1"/>
  <c r="F1314" i="24" s="1"/>
  <c r="F1315" i="24" s="1"/>
  <c r="F1316" i="24" s="1"/>
  <c r="F1317" i="24" s="1"/>
  <c r="F1318" i="24" s="1"/>
  <c r="F1319" i="24" s="1"/>
  <c r="F1320" i="24" s="1"/>
  <c r="F1321" i="24" s="1"/>
  <c r="F1322" i="24" s="1"/>
  <c r="F1323" i="24" s="1"/>
  <c r="F1324" i="24" s="1"/>
  <c r="F1325" i="24" s="1"/>
  <c r="F1326" i="24" s="1"/>
  <c r="F1327" i="24" s="1"/>
  <c r="F1328" i="24" s="1"/>
  <c r="F1329" i="24" s="1"/>
  <c r="F1330" i="24" s="1"/>
  <c r="F1331" i="24" s="1"/>
  <c r="F1332" i="24" s="1"/>
  <c r="F1333" i="24" s="1"/>
  <c r="F1334" i="24" s="1"/>
  <c r="F1335" i="24" s="1"/>
  <c r="F1336" i="24" s="1"/>
  <c r="F1337" i="24" s="1"/>
  <c r="F1338" i="24" s="1"/>
  <c r="F1339" i="24" s="1"/>
  <c r="F1340" i="24" s="1"/>
  <c r="F1341" i="24" s="1"/>
  <c r="F1342" i="24" s="1"/>
  <c r="F1343" i="24" s="1"/>
  <c r="F1344" i="24" s="1"/>
  <c r="F1345" i="24" s="1"/>
  <c r="F1346" i="24" s="1"/>
  <c r="F1347" i="24" s="1"/>
  <c r="F1348" i="24" s="1"/>
  <c r="F1349" i="24" s="1"/>
  <c r="F1350" i="24" s="1"/>
  <c r="F1351" i="24" s="1"/>
  <c r="F1352" i="24" s="1"/>
  <c r="F1353" i="24" s="1"/>
  <c r="F1354" i="24" s="1"/>
  <c r="F1355" i="24" s="1"/>
  <c r="F1356" i="24" s="1"/>
  <c r="F1357" i="24" s="1"/>
  <c r="F1358" i="24" s="1"/>
  <c r="F1359" i="24" s="1"/>
  <c r="F1360" i="24" s="1"/>
  <c r="F1361" i="24" s="1"/>
  <c r="F1362" i="24" s="1"/>
  <c r="F1363" i="24" s="1"/>
  <c r="F1364" i="24" s="1"/>
  <c r="F1365" i="24" s="1"/>
  <c r="F1366" i="24" s="1"/>
  <c r="F1367" i="24" s="1"/>
  <c r="F1368" i="24" s="1"/>
  <c r="F1369" i="24" s="1"/>
  <c r="F1370" i="24" s="1"/>
  <c r="F1371" i="24" s="1"/>
  <c r="F1372" i="24" s="1"/>
  <c r="F1373" i="24" s="1"/>
  <c r="F1374" i="24" s="1"/>
  <c r="F1375" i="24" s="1"/>
  <c r="F1376" i="24" s="1"/>
  <c r="F1377" i="24" s="1"/>
  <c r="F1378" i="24" s="1"/>
  <c r="F1379" i="24" s="1"/>
  <c r="F1380" i="24" s="1"/>
  <c r="F1381" i="24" s="1"/>
  <c r="F1382" i="24" s="1"/>
  <c r="F1383" i="24" s="1"/>
  <c r="F1384" i="24" s="1"/>
  <c r="F1385" i="24" s="1"/>
  <c r="F1386" i="24" s="1"/>
  <c r="F1387" i="24" s="1"/>
  <c r="F1388" i="24" s="1"/>
  <c r="F1389" i="24" s="1"/>
  <c r="F1390" i="24" s="1"/>
  <c r="F1391" i="24" s="1"/>
  <c r="F1392" i="24" s="1"/>
  <c r="F1393" i="24" s="1"/>
  <c r="F1394" i="24" s="1"/>
  <c r="F1395" i="24" s="1"/>
  <c r="F1396" i="24" s="1"/>
  <c r="F1397" i="24" s="1"/>
  <c r="F1398" i="24" s="1"/>
  <c r="F1399" i="24" s="1"/>
  <c r="F1400" i="24" s="1"/>
  <c r="F1401" i="24" s="1"/>
  <c r="F1402" i="24" s="1"/>
  <c r="F1403" i="24" s="1"/>
  <c r="F1404" i="24" s="1"/>
  <c r="F1405" i="24" s="1"/>
  <c r="F1406" i="24" s="1"/>
  <c r="F1407" i="24" s="1"/>
  <c r="F1408" i="24" s="1"/>
  <c r="F1409" i="24" s="1"/>
  <c r="F1410" i="24" s="1"/>
  <c r="F1411" i="24" s="1"/>
  <c r="F1412" i="24" s="1"/>
  <c r="F1413" i="24" s="1"/>
  <c r="F1414" i="24" s="1"/>
  <c r="F1415" i="24" s="1"/>
  <c r="F1416" i="24" s="1"/>
  <c r="F1417" i="24" s="1"/>
  <c r="F1418" i="24" s="1"/>
  <c r="F1419" i="24" s="1"/>
  <c r="F1420" i="24" s="1"/>
  <c r="F1421" i="24" s="1"/>
  <c r="F1422" i="24" s="1"/>
  <c r="F1423" i="24" s="1"/>
  <c r="F1424" i="24" s="1"/>
  <c r="F1425" i="24" s="1"/>
  <c r="F1426" i="24" s="1"/>
  <c r="F1427" i="24" s="1"/>
  <c r="F1428" i="24" s="1"/>
  <c r="F1429" i="24" s="1"/>
  <c r="F1430" i="24" s="1"/>
  <c r="F1431" i="24" s="1"/>
  <c r="F1432" i="24" s="1"/>
  <c r="F1433" i="24" s="1"/>
  <c r="F1434" i="24" s="1"/>
  <c r="F1435" i="24" s="1"/>
  <c r="F1436" i="24" s="1"/>
  <c r="F1437" i="24" s="1"/>
  <c r="F1438" i="24" s="1"/>
  <c r="F1439" i="24" s="1"/>
  <c r="F1440" i="24" s="1"/>
  <c r="F1441" i="24" s="1"/>
  <c r="F1442" i="24" s="1"/>
  <c r="F1443" i="24" s="1"/>
  <c r="F1444" i="24" s="1"/>
  <c r="F1445" i="24" s="1"/>
  <c r="F1446" i="24" s="1"/>
  <c r="F1447" i="24" s="1"/>
  <c r="F1448" i="24" s="1"/>
  <c r="F1449" i="24" s="1"/>
  <c r="F1450" i="24" s="1"/>
  <c r="F1451" i="24" s="1"/>
  <c r="F1452" i="24" s="1"/>
  <c r="F1453" i="24" s="1"/>
  <c r="F1454" i="24" s="1"/>
  <c r="F1455" i="24" s="1"/>
  <c r="F1456" i="24" s="1"/>
  <c r="F1457" i="24" s="1"/>
  <c r="F1458" i="24" s="1"/>
  <c r="F1459" i="24" s="1"/>
  <c r="F1460" i="24" s="1"/>
  <c r="F1461" i="24" s="1"/>
  <c r="F1462" i="24" s="1"/>
  <c r="F1463" i="24" s="1"/>
  <c r="F1464" i="24" s="1"/>
  <c r="F1465" i="24" s="1"/>
  <c r="F1466" i="24" s="1"/>
  <c r="F1467" i="24" s="1"/>
  <c r="F1468" i="24" s="1"/>
  <c r="F1469" i="24" s="1"/>
  <c r="F1470" i="24" s="1"/>
  <c r="F1471" i="24" s="1"/>
  <c r="F1472" i="24" s="1"/>
  <c r="F1473" i="24" s="1"/>
  <c r="F1474" i="24" s="1"/>
  <c r="F1475" i="24" s="1"/>
  <c r="F1476" i="24" s="1"/>
  <c r="F1477" i="24" s="1"/>
  <c r="F1478" i="24" s="1"/>
  <c r="F1479" i="24" s="1"/>
  <c r="F1480" i="24" s="1"/>
  <c r="F1481" i="24" s="1"/>
  <c r="F1482" i="24" s="1"/>
  <c r="F1483" i="24" s="1"/>
  <c r="F1484" i="24" s="1"/>
  <c r="F1485" i="24" s="1"/>
  <c r="F1486" i="24" s="1"/>
  <c r="F1487" i="24" s="1"/>
  <c r="F1488" i="24" s="1"/>
  <c r="F1489" i="24" s="1"/>
  <c r="F1490" i="24" s="1"/>
  <c r="F1491" i="24" s="1"/>
  <c r="F1492" i="24" s="1"/>
  <c r="F1493" i="24" s="1"/>
  <c r="F1494" i="24" s="1"/>
  <c r="F1495" i="24" s="1"/>
  <c r="F1496" i="24" s="1"/>
  <c r="F1497" i="24" s="1"/>
  <c r="F1498" i="24" s="1"/>
  <c r="F1499" i="24" s="1"/>
  <c r="F1500" i="24" s="1"/>
  <c r="F1501" i="24" s="1"/>
  <c r="F1502" i="24" s="1"/>
  <c r="F1503" i="24" s="1"/>
  <c r="F1504" i="24" s="1"/>
  <c r="F1505" i="24" s="1"/>
  <c r="F1506" i="24" s="1"/>
  <c r="F1507" i="24" s="1"/>
  <c r="F1508" i="24" s="1"/>
  <c r="F1509" i="24" s="1"/>
  <c r="F1510" i="24" s="1"/>
  <c r="F1511" i="24" s="1"/>
  <c r="F1512" i="24" s="1"/>
  <c r="F1513" i="24" s="1"/>
  <c r="F1514" i="24" s="1"/>
  <c r="F1515" i="24" s="1"/>
  <c r="F1516" i="24" s="1"/>
  <c r="F1517" i="24" s="1"/>
  <c r="F1518" i="24" s="1"/>
  <c r="F1519" i="24" s="1"/>
  <c r="F1520" i="24" s="1"/>
  <c r="F1521" i="24" s="1"/>
  <c r="F1522" i="24" s="1"/>
  <c r="F1523" i="24" s="1"/>
  <c r="F1524" i="24" s="1"/>
  <c r="F1525" i="24" s="1"/>
  <c r="F1526" i="24" s="1"/>
  <c r="F1527" i="24" s="1"/>
  <c r="F1528" i="24" s="1"/>
  <c r="F1529" i="24" s="1"/>
  <c r="F1530" i="24" s="1"/>
  <c r="F1531" i="24" s="1"/>
  <c r="F1532" i="24" s="1"/>
  <c r="F1533" i="24" s="1"/>
  <c r="F1534" i="24" s="1"/>
  <c r="F1535" i="24" s="1"/>
  <c r="F1536" i="24" s="1"/>
  <c r="F1537" i="24" s="1"/>
  <c r="F1538" i="24" s="1"/>
  <c r="F1539" i="24" s="1"/>
  <c r="F1540" i="24" s="1"/>
  <c r="F1541" i="24" s="1"/>
  <c r="F1542" i="24" s="1"/>
  <c r="F1543" i="24" s="1"/>
  <c r="F1544" i="24" s="1"/>
  <c r="F1545" i="24" s="1"/>
  <c r="F1546" i="24" s="1"/>
  <c r="F1547" i="24" s="1"/>
  <c r="F1548" i="24" s="1"/>
  <c r="F1549" i="24" s="1"/>
  <c r="F1550" i="24" s="1"/>
  <c r="F1551" i="24" s="1"/>
  <c r="F1552" i="24" s="1"/>
  <c r="F1553" i="24" s="1"/>
  <c r="F1554" i="24" s="1"/>
  <c r="F1555" i="24" s="1"/>
  <c r="F1556" i="24" s="1"/>
  <c r="F1557" i="24" s="1"/>
  <c r="F1558" i="24" s="1"/>
  <c r="F1559" i="24" s="1"/>
  <c r="F1560" i="24" s="1"/>
  <c r="F1561" i="24" s="1"/>
  <c r="F1562" i="24" s="1"/>
  <c r="F1563" i="24" s="1"/>
  <c r="F1564" i="24" s="1"/>
  <c r="F1565" i="24" s="1"/>
  <c r="F1566" i="24" s="1"/>
  <c r="F1567" i="24" s="1"/>
  <c r="F1568" i="24" s="1"/>
  <c r="F1569" i="24" s="1"/>
  <c r="F1570" i="24" s="1"/>
  <c r="F1571" i="24" s="1"/>
  <c r="F1572" i="24" s="1"/>
  <c r="F1573" i="24" s="1"/>
  <c r="F1574" i="24" s="1"/>
  <c r="F1575" i="24" s="1"/>
  <c r="F1576" i="24" s="1"/>
  <c r="F1577" i="24" s="1"/>
  <c r="F1578" i="24" s="1"/>
  <c r="F1579" i="24" s="1"/>
  <c r="F1580" i="24" s="1"/>
  <c r="F1581" i="24" s="1"/>
  <c r="F1582" i="24" s="1"/>
  <c r="F1583" i="24" s="1"/>
  <c r="F1584" i="24" s="1"/>
  <c r="F1585" i="24" s="1"/>
  <c r="F1586" i="24" s="1"/>
  <c r="F1587" i="24" s="1"/>
  <c r="F1588" i="24" s="1"/>
  <c r="F1589" i="24" s="1"/>
  <c r="F1590" i="24" s="1"/>
  <c r="F1591" i="24" s="1"/>
  <c r="F1592" i="24" s="1"/>
  <c r="F1593" i="24" s="1"/>
  <c r="F1594" i="24" s="1"/>
  <c r="F1595" i="24" s="1"/>
  <c r="F1596" i="24" s="1"/>
  <c r="F1597" i="24" s="1"/>
  <c r="F1598" i="24" s="1"/>
  <c r="F1599" i="24" s="1"/>
  <c r="F1600" i="24" s="1"/>
  <c r="F1601" i="24" s="1"/>
  <c r="F1602" i="24" s="1"/>
  <c r="F1603" i="24" s="1"/>
  <c r="F1604" i="24" s="1"/>
  <c r="F1605" i="24" s="1"/>
  <c r="F1606" i="24" s="1"/>
  <c r="F1607" i="24" s="1"/>
  <c r="F1608" i="24" s="1"/>
  <c r="F1609" i="24" s="1"/>
  <c r="F1610" i="24" s="1"/>
  <c r="F1611" i="24" s="1"/>
  <c r="F1612" i="24" s="1"/>
  <c r="F1613" i="24" s="1"/>
  <c r="F1614" i="24" s="1"/>
  <c r="F1615" i="24" s="1"/>
  <c r="F1616" i="24" s="1"/>
  <c r="F1617" i="24" s="1"/>
  <c r="F1618" i="24" s="1"/>
  <c r="F1619" i="24" s="1"/>
  <c r="F1620" i="24" s="1"/>
  <c r="F1621" i="24" s="1"/>
  <c r="F1622" i="24" s="1"/>
  <c r="F1623" i="24" s="1"/>
  <c r="F1624" i="24" s="1"/>
  <c r="F1625" i="24" s="1"/>
  <c r="F1626" i="24" s="1"/>
  <c r="F1627" i="24" s="1"/>
  <c r="F1628" i="24" s="1"/>
  <c r="F1629" i="24" s="1"/>
  <c r="F1630" i="24" s="1"/>
  <c r="F1631" i="24" s="1"/>
  <c r="F1632" i="24" s="1"/>
  <c r="F1633" i="24" s="1"/>
  <c r="F1634" i="24" s="1"/>
  <c r="F1635" i="24" s="1"/>
  <c r="F1636" i="24" s="1"/>
  <c r="F1637" i="24" s="1"/>
  <c r="F1638" i="24" s="1"/>
  <c r="F1639" i="24" s="1"/>
  <c r="F1640" i="24" s="1"/>
  <c r="F1641" i="24" s="1"/>
  <c r="F1642" i="24" s="1"/>
  <c r="F1643" i="24" s="1"/>
  <c r="F1644" i="24" s="1"/>
  <c r="F1645" i="24" s="1"/>
  <c r="F1646" i="24" s="1"/>
  <c r="F1647" i="24" s="1"/>
  <c r="F1648" i="24" s="1"/>
  <c r="F1649" i="24" s="1"/>
  <c r="F1650" i="24" s="1"/>
  <c r="F1651" i="24" s="1"/>
  <c r="F1652" i="24" s="1"/>
  <c r="F1653" i="24" s="1"/>
  <c r="F1654" i="24" s="1"/>
  <c r="F1655" i="24" s="1"/>
  <c r="F1656" i="24" s="1"/>
  <c r="F1657" i="24" s="1"/>
  <c r="F1658" i="24" s="1"/>
  <c r="F1659" i="24" s="1"/>
  <c r="F1660" i="24" s="1"/>
  <c r="F1661" i="24" s="1"/>
  <c r="F1662" i="24" s="1"/>
  <c r="F1663" i="24" s="1"/>
  <c r="F1664" i="24" s="1"/>
  <c r="F1665" i="24" s="1"/>
  <c r="F1666" i="24" s="1"/>
  <c r="F1667" i="24" s="1"/>
  <c r="F1668" i="24" s="1"/>
  <c r="F1669" i="24" s="1"/>
  <c r="F1670" i="24" s="1"/>
  <c r="F1671" i="24" s="1"/>
  <c r="F1672" i="24" s="1"/>
  <c r="F1673" i="24" s="1"/>
  <c r="F1674" i="24" s="1"/>
  <c r="F1675" i="24" s="1"/>
  <c r="F1676" i="24" s="1"/>
  <c r="F1677" i="24" s="1"/>
  <c r="F1678" i="24" s="1"/>
  <c r="F1679" i="24" s="1"/>
  <c r="F1680" i="24" s="1"/>
  <c r="F1681" i="24" s="1"/>
  <c r="F1682" i="24" s="1"/>
  <c r="F1683" i="24" s="1"/>
  <c r="F1684" i="24" s="1"/>
  <c r="F1685" i="24" s="1"/>
  <c r="F1686" i="24" s="1"/>
  <c r="F1687" i="24" s="1"/>
  <c r="F1688" i="24" s="1"/>
  <c r="F1689" i="24" s="1"/>
  <c r="F1690" i="24" s="1"/>
  <c r="F1691" i="24" s="1"/>
  <c r="F1692" i="24" s="1"/>
  <c r="F1693" i="24" s="1"/>
  <c r="F1694" i="24" s="1"/>
  <c r="F1695" i="24" s="1"/>
  <c r="F1696" i="24" s="1"/>
  <c r="F1697" i="24" s="1"/>
  <c r="F1698" i="24" s="1"/>
  <c r="F1699" i="24" s="1"/>
  <c r="F1700" i="24" s="1"/>
  <c r="F1701" i="24" s="1"/>
  <c r="F1702" i="24" s="1"/>
  <c r="F1703" i="24" s="1"/>
  <c r="F1704" i="24" s="1"/>
  <c r="F1705" i="24" s="1"/>
  <c r="F1706" i="24" s="1"/>
  <c r="F1707" i="24" s="1"/>
  <c r="F1708" i="24" s="1"/>
  <c r="F1709" i="24" s="1"/>
  <c r="F1710" i="24" s="1"/>
  <c r="F1711" i="24" s="1"/>
  <c r="F1712" i="24" s="1"/>
  <c r="F1713" i="24" s="1"/>
  <c r="F1714" i="24" s="1"/>
  <c r="F1715" i="24" s="1"/>
  <c r="F1716" i="24" s="1"/>
  <c r="F1717" i="24" s="1"/>
  <c r="F1718" i="24" s="1"/>
  <c r="F1719" i="24" s="1"/>
  <c r="F1720" i="24" s="1"/>
  <c r="F1721" i="24" s="1"/>
  <c r="F1722" i="24" s="1"/>
  <c r="F1723" i="24" s="1"/>
  <c r="F1724" i="24" s="1"/>
  <c r="F1725" i="24" s="1"/>
  <c r="F1726" i="24" s="1"/>
  <c r="F1727" i="24" s="1"/>
  <c r="F1728" i="24" s="1"/>
  <c r="F1729" i="24" s="1"/>
  <c r="F1730" i="24" s="1"/>
  <c r="F1731" i="24" s="1"/>
  <c r="F1732" i="24" s="1"/>
  <c r="F1733" i="24" s="1"/>
  <c r="F1734" i="24" s="1"/>
  <c r="F1735" i="24" s="1"/>
  <c r="F1736" i="24" s="1"/>
  <c r="F1737" i="24" s="1"/>
  <c r="F1738" i="24" s="1"/>
  <c r="F1739" i="24" s="1"/>
  <c r="F1740" i="24" s="1"/>
  <c r="F1741" i="24" s="1"/>
  <c r="F1742" i="24" s="1"/>
  <c r="F1743" i="24" s="1"/>
  <c r="F1744" i="24" s="1"/>
  <c r="F1745" i="24" s="1"/>
  <c r="F1746" i="24" s="1"/>
  <c r="F1747" i="24" s="1"/>
  <c r="F1748" i="24" s="1"/>
  <c r="F1749" i="24" s="1"/>
  <c r="F1750" i="24" s="1"/>
  <c r="F1751" i="24" s="1"/>
  <c r="F1752" i="24" s="1"/>
  <c r="F1753" i="24" s="1"/>
  <c r="F1754" i="24" s="1"/>
  <c r="F1755" i="24" s="1"/>
  <c r="F1756" i="24" s="1"/>
  <c r="F1757" i="24" s="1"/>
  <c r="F1758" i="24" s="1"/>
  <c r="F1759" i="24" s="1"/>
  <c r="F1760" i="24" s="1"/>
  <c r="F1761" i="24" s="1"/>
  <c r="F1762" i="24" s="1"/>
  <c r="F1763" i="24" s="1"/>
  <c r="F1764" i="24" s="1"/>
  <c r="F1765" i="24" s="1"/>
  <c r="F1766" i="24" s="1"/>
  <c r="F1767" i="24" s="1"/>
  <c r="F1768" i="24" s="1"/>
  <c r="F1769" i="24" s="1"/>
  <c r="F1770" i="24" s="1"/>
  <c r="F1771" i="24" s="1"/>
  <c r="F1772" i="24" s="1"/>
  <c r="F1773" i="24" s="1"/>
  <c r="F1774" i="24" s="1"/>
  <c r="F1775" i="24" s="1"/>
  <c r="F1776" i="24" s="1"/>
  <c r="F1777" i="24" s="1"/>
  <c r="F1778" i="24" s="1"/>
  <c r="F1779" i="24" s="1"/>
  <c r="F1780" i="24" s="1"/>
  <c r="F1781" i="24" s="1"/>
  <c r="F1782" i="24" s="1"/>
  <c r="F1783" i="24" s="1"/>
  <c r="F1784" i="24" s="1"/>
  <c r="F1785" i="24" s="1"/>
  <c r="F1786" i="24" s="1"/>
  <c r="F1787" i="24" s="1"/>
  <c r="F1788" i="24" s="1"/>
  <c r="F1789" i="24" s="1"/>
  <c r="F1790" i="24" s="1"/>
  <c r="F1791" i="24" s="1"/>
  <c r="F1792" i="24" s="1"/>
  <c r="F1793" i="24" s="1"/>
  <c r="F1794" i="24" s="1"/>
  <c r="F1795" i="24" s="1"/>
  <c r="F1796" i="24" s="1"/>
  <c r="F1797" i="24" s="1"/>
  <c r="F1798" i="24" s="1"/>
  <c r="F1799" i="24" s="1"/>
  <c r="F1800" i="24" s="1"/>
  <c r="F1801" i="24" s="1"/>
  <c r="F1802" i="24" s="1"/>
  <c r="F1803" i="24" s="1"/>
  <c r="F1804" i="24" s="1"/>
  <c r="F1805" i="24" s="1"/>
  <c r="F1806" i="24" s="1"/>
  <c r="F1807" i="24" s="1"/>
  <c r="F1808" i="24" s="1"/>
  <c r="F1809" i="24" s="1"/>
  <c r="F1810" i="24" s="1"/>
  <c r="F1811" i="24" s="1"/>
  <c r="F1812" i="24" s="1"/>
  <c r="F1813" i="24" s="1"/>
  <c r="F1814" i="24" s="1"/>
  <c r="F1815" i="24" s="1"/>
  <c r="F1816" i="24" s="1"/>
  <c r="F1817" i="24" s="1"/>
  <c r="F1818" i="24" s="1"/>
  <c r="F1819" i="24" s="1"/>
  <c r="F1820" i="24" s="1"/>
  <c r="F1821" i="24" s="1"/>
  <c r="F1822" i="24" s="1"/>
  <c r="F1823" i="24" s="1"/>
  <c r="F1824" i="24" s="1"/>
  <c r="F1825" i="24" s="1"/>
  <c r="F1826" i="24" s="1"/>
  <c r="F1827" i="24" s="1"/>
  <c r="F1828" i="24" s="1"/>
  <c r="F1829" i="24" s="1"/>
  <c r="F1830" i="24" s="1"/>
  <c r="F1831" i="24" s="1"/>
  <c r="F1832" i="24" s="1"/>
  <c r="F1833" i="24" s="1"/>
  <c r="F1834" i="24" s="1"/>
  <c r="F1835" i="24" s="1"/>
  <c r="F1836" i="24" s="1"/>
  <c r="F1837" i="24" s="1"/>
  <c r="F1838" i="24" s="1"/>
  <c r="F1839" i="24" s="1"/>
  <c r="F1840" i="24" s="1"/>
  <c r="F1841" i="24" s="1"/>
  <c r="F1842" i="24" s="1"/>
  <c r="F1843" i="24" s="1"/>
  <c r="F1844" i="24" s="1"/>
  <c r="F1845" i="24" s="1"/>
  <c r="F1846" i="24" s="1"/>
  <c r="F1847" i="24" s="1"/>
  <c r="F1848" i="24" s="1"/>
  <c r="F1849" i="24" s="1"/>
  <c r="F1850" i="24" s="1"/>
  <c r="F1851" i="24" s="1"/>
  <c r="F1852" i="24" s="1"/>
  <c r="B920" i="19"/>
  <c r="B919" i="19"/>
  <c r="B918" i="19"/>
  <c r="B917" i="19"/>
  <c r="B916" i="19"/>
  <c r="B915" i="19"/>
  <c r="B914" i="19"/>
  <c r="B913" i="19"/>
  <c r="B912" i="19"/>
  <c r="B911" i="19"/>
  <c r="B910" i="19"/>
  <c r="B909" i="19"/>
  <c r="B908" i="19"/>
  <c r="B907" i="19"/>
  <c r="B906" i="19"/>
  <c r="B905" i="19"/>
  <c r="B904" i="19"/>
  <c r="B903" i="19"/>
  <c r="B902" i="19"/>
  <c r="B901" i="19"/>
  <c r="B900" i="19"/>
  <c r="B899" i="19"/>
  <c r="B898" i="19"/>
  <c r="B897" i="19"/>
  <c r="B896" i="19"/>
  <c r="B895" i="19"/>
  <c r="B894" i="19"/>
  <c r="B893" i="19"/>
  <c r="B892" i="19"/>
  <c r="B891" i="19"/>
  <c r="B890" i="19"/>
  <c r="B889" i="19"/>
  <c r="B888" i="19"/>
  <c r="B887" i="19"/>
  <c r="B886" i="19"/>
  <c r="B885" i="19"/>
  <c r="B884" i="19"/>
  <c r="B883" i="19"/>
  <c r="B882" i="19"/>
  <c r="B881" i="19"/>
  <c r="B880" i="19"/>
  <c r="B879" i="19"/>
  <c r="B878" i="19"/>
  <c r="B877" i="19"/>
  <c r="B876" i="19"/>
  <c r="B875" i="19"/>
  <c r="B874" i="19"/>
  <c r="B873" i="19"/>
  <c r="B872" i="19"/>
  <c r="B871" i="19"/>
  <c r="B870" i="19"/>
  <c r="B869" i="19"/>
  <c r="B868" i="19"/>
  <c r="B867" i="19"/>
  <c r="B866" i="19"/>
  <c r="B865" i="19"/>
  <c r="B864" i="19"/>
  <c r="B863" i="19"/>
  <c r="B862" i="19"/>
  <c r="B861" i="19"/>
  <c r="B860" i="19"/>
  <c r="B859" i="19"/>
  <c r="B858" i="19"/>
  <c r="B857" i="19"/>
  <c r="B856" i="19"/>
  <c r="B855" i="19"/>
  <c r="B854" i="19"/>
  <c r="B853" i="19"/>
  <c r="B852" i="19"/>
  <c r="B851" i="19"/>
  <c r="B850" i="19"/>
  <c r="B849" i="19"/>
  <c r="B848" i="19"/>
  <c r="B847" i="19"/>
  <c r="B846" i="19"/>
  <c r="B845" i="19"/>
  <c r="B844" i="19"/>
  <c r="B843" i="19"/>
  <c r="B842" i="19"/>
  <c r="B841" i="19"/>
  <c r="B840" i="19"/>
  <c r="B839" i="19"/>
  <c r="B838" i="19"/>
  <c r="B837" i="19"/>
  <c r="B836" i="19"/>
  <c r="B835" i="19"/>
  <c r="B834" i="19"/>
  <c r="B833" i="19"/>
  <c r="B832" i="19"/>
  <c r="B831" i="19"/>
  <c r="B830" i="19"/>
  <c r="B829" i="19"/>
  <c r="B828" i="19"/>
  <c r="B827" i="19"/>
  <c r="B826" i="19"/>
  <c r="B825" i="19"/>
  <c r="B824" i="19"/>
  <c r="B823" i="19"/>
  <c r="B822" i="19"/>
  <c r="B821" i="19"/>
  <c r="B820" i="19"/>
  <c r="B819" i="19"/>
  <c r="B818" i="19"/>
  <c r="B817" i="19"/>
  <c r="B816" i="19"/>
  <c r="B815" i="19"/>
  <c r="B814" i="19"/>
  <c r="B813" i="19"/>
  <c r="B812" i="19"/>
  <c r="B811" i="19"/>
  <c r="B810" i="19"/>
  <c r="B809" i="19"/>
  <c r="H808" i="19"/>
  <c r="H809" i="19" s="1"/>
  <c r="H810" i="19" s="1"/>
  <c r="H811" i="19" s="1"/>
  <c r="H812" i="19" s="1"/>
  <c r="H813" i="19" s="1"/>
  <c r="H814" i="19" s="1"/>
  <c r="H815" i="19" s="1"/>
  <c r="H816" i="19" s="1"/>
  <c r="H817" i="19" s="1"/>
  <c r="H818" i="19" s="1"/>
  <c r="H819" i="19" s="1"/>
  <c r="H820" i="19" s="1"/>
  <c r="H821" i="19" s="1"/>
  <c r="H822" i="19" s="1"/>
  <c r="H823" i="19" s="1"/>
  <c r="H824" i="19" s="1"/>
  <c r="H825" i="19" s="1"/>
  <c r="H826" i="19" s="1"/>
  <c r="H827" i="19" s="1"/>
  <c r="H828" i="19" s="1"/>
  <c r="H829" i="19" s="1"/>
  <c r="H830" i="19" s="1"/>
  <c r="H831" i="19" s="1"/>
  <c r="H832" i="19" s="1"/>
  <c r="H833" i="19" s="1"/>
  <c r="H834" i="19" s="1"/>
  <c r="H835" i="19" s="1"/>
  <c r="H836" i="19" s="1"/>
  <c r="H837" i="19" s="1"/>
  <c r="H838" i="19" s="1"/>
  <c r="H839" i="19" s="1"/>
  <c r="H840" i="19" s="1"/>
  <c r="H841" i="19" s="1"/>
  <c r="H842" i="19" s="1"/>
  <c r="H843" i="19" s="1"/>
  <c r="H844" i="19" s="1"/>
  <c r="H845" i="19" s="1"/>
  <c r="H846" i="19" s="1"/>
  <c r="H847" i="19" s="1"/>
  <c r="H848" i="19" s="1"/>
  <c r="H849" i="19" s="1"/>
  <c r="H850" i="19" s="1"/>
  <c r="H851" i="19" s="1"/>
  <c r="H852" i="19" s="1"/>
  <c r="H853" i="19" s="1"/>
  <c r="H854" i="19" s="1"/>
  <c r="H855" i="19" s="1"/>
  <c r="H856" i="19" s="1"/>
  <c r="H857" i="19" s="1"/>
  <c r="H858" i="19" s="1"/>
  <c r="H859" i="19" s="1"/>
  <c r="H860" i="19" s="1"/>
  <c r="H861" i="19" s="1"/>
  <c r="H862" i="19" s="1"/>
  <c r="H863" i="19" s="1"/>
  <c r="H864" i="19" s="1"/>
  <c r="H865" i="19" s="1"/>
  <c r="H866" i="19" s="1"/>
  <c r="H867" i="19" s="1"/>
  <c r="H868" i="19" s="1"/>
  <c r="H869" i="19" s="1"/>
  <c r="H870" i="19" s="1"/>
  <c r="H871" i="19" s="1"/>
  <c r="H872" i="19" s="1"/>
  <c r="H873" i="19" s="1"/>
  <c r="H874" i="19" s="1"/>
  <c r="H875" i="19" s="1"/>
  <c r="H876" i="19" s="1"/>
  <c r="H877" i="19" s="1"/>
  <c r="H878" i="19" s="1"/>
  <c r="H879" i="19" s="1"/>
  <c r="H880" i="19" s="1"/>
  <c r="H881" i="19" s="1"/>
  <c r="H882" i="19" s="1"/>
  <c r="H883" i="19" s="1"/>
  <c r="H884" i="19" s="1"/>
  <c r="H885" i="19" s="1"/>
  <c r="H886" i="19" s="1"/>
  <c r="H887" i="19" s="1"/>
  <c r="H888" i="19" s="1"/>
  <c r="H889" i="19" s="1"/>
  <c r="H890" i="19" s="1"/>
  <c r="H891" i="19" s="1"/>
  <c r="H892" i="19" s="1"/>
  <c r="H893" i="19" s="1"/>
  <c r="H894" i="19" s="1"/>
  <c r="H895" i="19" s="1"/>
  <c r="H896" i="19" s="1"/>
  <c r="H897" i="19" s="1"/>
  <c r="H898" i="19" s="1"/>
  <c r="H899" i="19" s="1"/>
  <c r="H900" i="19" s="1"/>
  <c r="H901" i="19" s="1"/>
  <c r="H902" i="19" s="1"/>
  <c r="H903" i="19" s="1"/>
  <c r="H904" i="19" s="1"/>
  <c r="H905" i="19" s="1"/>
  <c r="H906" i="19" s="1"/>
  <c r="H907" i="19" s="1"/>
  <c r="H908" i="19" s="1"/>
  <c r="H909" i="19" s="1"/>
  <c r="H910" i="19" s="1"/>
  <c r="H911" i="19" s="1"/>
  <c r="H912" i="19" s="1"/>
  <c r="H913" i="19" s="1"/>
  <c r="H914" i="19" s="1"/>
  <c r="H915" i="19" s="1"/>
  <c r="H916" i="19" s="1"/>
  <c r="H917" i="19" s="1"/>
  <c r="H918" i="19" s="1"/>
  <c r="H919" i="19" s="1"/>
  <c r="H920" i="19" s="1"/>
  <c r="H921" i="19" s="1"/>
  <c r="H922" i="19" s="1"/>
  <c r="H923" i="19" s="1"/>
  <c r="B808" i="19"/>
  <c r="B807" i="19"/>
  <c r="A807" i="19"/>
  <c r="B806" i="19"/>
  <c r="A806" i="19"/>
  <c r="B805" i="19"/>
  <c r="A805" i="19"/>
  <c r="B804" i="19"/>
  <c r="A804" i="19"/>
  <c r="B803" i="19"/>
  <c r="A803" i="19"/>
  <c r="B802" i="19"/>
  <c r="A802" i="19"/>
  <c r="B801" i="19"/>
  <c r="A801" i="19"/>
  <c r="B800" i="19"/>
  <c r="A800" i="19"/>
  <c r="B799" i="19"/>
  <c r="A799" i="19"/>
  <c r="B798" i="19"/>
  <c r="A798" i="19"/>
  <c r="B797" i="19"/>
  <c r="A797" i="19"/>
  <c r="B796" i="19"/>
  <c r="A796" i="19"/>
  <c r="B795" i="19"/>
  <c r="A795" i="19"/>
  <c r="B794" i="19"/>
  <c r="A794" i="19"/>
  <c r="B793" i="19"/>
  <c r="A793" i="19"/>
  <c r="B792" i="19"/>
  <c r="A792" i="19"/>
  <c r="B791" i="19"/>
  <c r="A791" i="19"/>
  <c r="B790" i="19"/>
  <c r="A790" i="19"/>
  <c r="B789" i="19"/>
  <c r="A789" i="19"/>
  <c r="B788" i="19"/>
  <c r="A788" i="19"/>
  <c r="B787" i="19"/>
  <c r="A787" i="19"/>
  <c r="B786" i="19"/>
  <c r="A786" i="19"/>
  <c r="B785" i="19"/>
  <c r="A785" i="19"/>
  <c r="B784" i="19"/>
  <c r="A784" i="19"/>
  <c r="B783" i="19"/>
  <c r="A783" i="19"/>
  <c r="B782" i="19"/>
  <c r="A782" i="19"/>
  <c r="B781" i="19"/>
  <c r="A781" i="19"/>
  <c r="B780" i="19"/>
  <c r="A780" i="19"/>
  <c r="B779" i="19"/>
  <c r="A779" i="19"/>
  <c r="B778" i="19"/>
  <c r="A778" i="19"/>
  <c r="B777" i="19"/>
  <c r="A777" i="19"/>
  <c r="B776" i="19"/>
  <c r="A776" i="19"/>
  <c r="B775" i="19"/>
  <c r="A775" i="19"/>
  <c r="B774" i="19"/>
  <c r="A774" i="19"/>
  <c r="B773" i="19"/>
  <c r="A773" i="19"/>
  <c r="B772" i="19"/>
  <c r="A772" i="19"/>
  <c r="B771" i="19"/>
  <c r="A771" i="19"/>
  <c r="B770" i="19"/>
  <c r="A770" i="19"/>
  <c r="B769" i="19"/>
  <c r="A769" i="19"/>
  <c r="B768" i="19"/>
  <c r="A768" i="19"/>
  <c r="B767" i="19"/>
  <c r="A767" i="19"/>
  <c r="B766" i="19"/>
  <c r="A766" i="19"/>
  <c r="B765" i="19"/>
  <c r="A765" i="19"/>
  <c r="B764" i="19"/>
  <c r="A764" i="19"/>
  <c r="B763" i="19"/>
  <c r="A763" i="19"/>
  <c r="B762" i="19"/>
  <c r="A762" i="19"/>
  <c r="B761" i="19"/>
  <c r="A761" i="19"/>
  <c r="B760" i="19"/>
  <c r="A760" i="19"/>
  <c r="B759" i="19"/>
  <c r="A759" i="19"/>
  <c r="B758" i="19"/>
  <c r="A758" i="19"/>
  <c r="B757" i="19"/>
  <c r="A757" i="19"/>
  <c r="B756" i="19"/>
  <c r="A756" i="19"/>
  <c r="B755" i="19"/>
  <c r="A755" i="19"/>
  <c r="B754" i="19"/>
  <c r="A754" i="19"/>
  <c r="B753" i="19"/>
  <c r="A753" i="19"/>
  <c r="B752" i="19"/>
  <c r="A752" i="19"/>
  <c r="B751" i="19"/>
  <c r="A751" i="19"/>
  <c r="B750" i="19"/>
  <c r="A750" i="19"/>
  <c r="B749" i="19"/>
  <c r="A749" i="19"/>
  <c r="B748" i="19"/>
  <c r="A748" i="19"/>
  <c r="B747" i="19"/>
  <c r="A747" i="19"/>
  <c r="B746" i="19"/>
  <c r="A746" i="19"/>
  <c r="B745" i="19"/>
  <c r="A745" i="19"/>
  <c r="B744" i="19"/>
  <c r="A744" i="19"/>
  <c r="B743" i="19"/>
  <c r="A743" i="19"/>
  <c r="B742" i="19"/>
  <c r="A742" i="19"/>
  <c r="B741" i="19"/>
  <c r="A741" i="19"/>
  <c r="B740" i="19"/>
  <c r="A740" i="19"/>
  <c r="B739" i="19"/>
  <c r="A739" i="19"/>
  <c r="B738" i="19"/>
  <c r="A738" i="19"/>
  <c r="B737" i="19"/>
  <c r="A737" i="19"/>
  <c r="B736" i="19"/>
  <c r="A736" i="19"/>
  <c r="B735" i="19"/>
  <c r="A735" i="19"/>
  <c r="B734" i="19"/>
  <c r="A734" i="19"/>
  <c r="B733" i="19"/>
  <c r="A733" i="19"/>
  <c r="B732" i="19"/>
  <c r="A732" i="19"/>
  <c r="B731" i="19"/>
  <c r="A731" i="19"/>
  <c r="B730" i="19"/>
  <c r="A730" i="19"/>
  <c r="B729" i="19"/>
  <c r="A729" i="19"/>
  <c r="B728" i="19"/>
  <c r="A728" i="19"/>
  <c r="B727" i="19"/>
  <c r="A727" i="19"/>
  <c r="B726" i="19"/>
  <c r="A726" i="19"/>
  <c r="B725" i="19"/>
  <c r="A725" i="19"/>
  <c r="B724" i="19"/>
  <c r="A724" i="19"/>
  <c r="B723" i="19"/>
  <c r="A723" i="19"/>
  <c r="B722" i="19"/>
  <c r="A722" i="19"/>
  <c r="B721" i="19"/>
  <c r="A721" i="19"/>
  <c r="B720" i="19"/>
  <c r="A720" i="19"/>
  <c r="B719" i="19"/>
  <c r="A719" i="19"/>
  <c r="B718" i="19"/>
  <c r="A718" i="19"/>
  <c r="B717" i="19"/>
  <c r="A717" i="19"/>
  <c r="B716" i="19"/>
  <c r="A716" i="19"/>
  <c r="B715" i="19"/>
  <c r="A715" i="19"/>
  <c r="B714" i="19"/>
  <c r="A714" i="19"/>
  <c r="B713" i="19"/>
  <c r="A713" i="19"/>
  <c r="B712" i="19"/>
  <c r="A712" i="19"/>
  <c r="B711" i="19"/>
  <c r="A711" i="19"/>
  <c r="B710" i="19"/>
  <c r="A710" i="19"/>
  <c r="B709" i="19"/>
  <c r="A709" i="19"/>
  <c r="B708" i="19"/>
  <c r="A708" i="19"/>
  <c r="B707" i="19"/>
  <c r="A707" i="19"/>
  <c r="B706" i="19"/>
  <c r="A706" i="19"/>
  <c r="B705" i="19"/>
  <c r="A705" i="19"/>
  <c r="B704" i="19"/>
  <c r="A704" i="19"/>
  <c r="B703" i="19"/>
  <c r="A703" i="19"/>
  <c r="B702" i="19"/>
  <c r="A702" i="19"/>
  <c r="B701" i="19"/>
  <c r="A701" i="19"/>
  <c r="B700" i="19"/>
  <c r="A700" i="19"/>
  <c r="B699" i="19"/>
  <c r="A699" i="19"/>
  <c r="B698" i="19"/>
  <c r="A698" i="19"/>
  <c r="B697" i="19"/>
  <c r="A697" i="19"/>
  <c r="B696" i="19"/>
  <c r="A696" i="19"/>
  <c r="B695" i="19"/>
  <c r="A695" i="19"/>
  <c r="B694" i="19"/>
  <c r="A694" i="19"/>
  <c r="B693" i="19"/>
  <c r="A693" i="19"/>
  <c r="B692" i="19"/>
  <c r="A692" i="19"/>
  <c r="B691" i="19"/>
  <c r="A691" i="19"/>
  <c r="B690" i="19"/>
  <c r="A690" i="19"/>
  <c r="B689" i="19"/>
  <c r="A689" i="19"/>
  <c r="B688" i="19"/>
  <c r="A688" i="19"/>
  <c r="B687" i="19"/>
  <c r="A687" i="19"/>
  <c r="B686" i="19"/>
  <c r="A686" i="19"/>
  <c r="B685" i="19"/>
  <c r="A685" i="19"/>
  <c r="B684" i="19"/>
  <c r="A684" i="19"/>
  <c r="B683" i="19"/>
  <c r="A683" i="19"/>
  <c r="B682" i="19"/>
  <c r="A682" i="19"/>
  <c r="B681" i="19"/>
  <c r="A681" i="19"/>
  <c r="B680" i="19"/>
  <c r="A680" i="19"/>
  <c r="B679" i="19"/>
  <c r="A679" i="19"/>
  <c r="B678" i="19"/>
  <c r="A678" i="19"/>
  <c r="B677" i="19"/>
  <c r="A677" i="19"/>
  <c r="B676" i="19"/>
  <c r="A676" i="19"/>
  <c r="B675" i="19"/>
  <c r="A675" i="19"/>
  <c r="B674" i="19"/>
  <c r="A674" i="19"/>
  <c r="B673" i="19"/>
  <c r="A673" i="19"/>
  <c r="B672" i="19"/>
  <c r="A672" i="19"/>
  <c r="B671" i="19"/>
  <c r="A671" i="19"/>
  <c r="B670" i="19"/>
  <c r="A670" i="19"/>
  <c r="B669" i="19"/>
  <c r="A669" i="19"/>
  <c r="B668" i="19"/>
  <c r="A668" i="19"/>
  <c r="B667" i="19"/>
  <c r="A667" i="19"/>
  <c r="B666" i="19"/>
  <c r="A666" i="19"/>
  <c r="B665" i="19"/>
  <c r="A665" i="19"/>
  <c r="B664" i="19"/>
  <c r="A664" i="19"/>
  <c r="B663" i="19"/>
  <c r="A663" i="19"/>
  <c r="B662" i="19"/>
  <c r="A662" i="19"/>
  <c r="B661" i="19"/>
  <c r="A661" i="19"/>
  <c r="B660" i="19"/>
  <c r="A660" i="19"/>
  <c r="B659" i="19"/>
  <c r="A659" i="19"/>
  <c r="B658" i="19"/>
  <c r="A658" i="19"/>
  <c r="B657" i="19"/>
  <c r="A657" i="19"/>
  <c r="B656" i="19"/>
  <c r="A656" i="19"/>
  <c r="B655" i="19"/>
  <c r="A655" i="19"/>
  <c r="B654" i="19"/>
  <c r="A654" i="19"/>
  <c r="B653" i="19"/>
  <c r="A653" i="19"/>
  <c r="B652" i="19"/>
  <c r="A652" i="19"/>
  <c r="B651" i="19"/>
  <c r="A651" i="19"/>
  <c r="B650" i="19"/>
  <c r="A650" i="19"/>
  <c r="B649" i="19"/>
  <c r="A649" i="19"/>
  <c r="B648" i="19"/>
  <c r="A648" i="19"/>
  <c r="B647" i="19"/>
  <c r="A647" i="19"/>
  <c r="B646" i="19"/>
  <c r="A646" i="19"/>
  <c r="B645" i="19"/>
  <c r="A645" i="19"/>
  <c r="B644" i="19"/>
  <c r="A644" i="19"/>
  <c r="B643" i="19"/>
  <c r="A643" i="19"/>
  <c r="B642" i="19"/>
  <c r="A642" i="19"/>
  <c r="B641" i="19"/>
  <c r="A641" i="19"/>
  <c r="B640" i="19"/>
  <c r="A640" i="19"/>
  <c r="B639" i="19"/>
  <c r="A639" i="19"/>
  <c r="B638" i="19"/>
  <c r="A638" i="19"/>
  <c r="B637" i="19"/>
  <c r="A637" i="19"/>
  <c r="B636" i="19"/>
  <c r="A636" i="19"/>
  <c r="B635" i="19"/>
  <c r="A635" i="19"/>
  <c r="B634" i="19"/>
  <c r="A634" i="19"/>
  <c r="B633" i="19"/>
  <c r="A633" i="19"/>
  <c r="B632" i="19"/>
  <c r="A632" i="19"/>
  <c r="B631" i="19"/>
  <c r="A631" i="19"/>
  <c r="B630" i="19"/>
  <c r="A630" i="19"/>
  <c r="B629" i="19"/>
  <c r="A629" i="19"/>
  <c r="B628" i="19"/>
  <c r="A628" i="19"/>
  <c r="B627" i="19"/>
  <c r="A627" i="19"/>
  <c r="B626" i="19"/>
  <c r="A626" i="19"/>
  <c r="B625" i="19"/>
  <c r="A625" i="19"/>
  <c r="B624" i="19"/>
  <c r="A624" i="19"/>
  <c r="B623" i="19"/>
  <c r="A623" i="19"/>
  <c r="B622" i="19"/>
  <c r="A622" i="19"/>
  <c r="B621" i="19"/>
  <c r="A621" i="19"/>
  <c r="B620" i="19"/>
  <c r="A620" i="19"/>
  <c r="B619" i="19"/>
  <c r="A619" i="19"/>
  <c r="B618" i="19"/>
  <c r="A618" i="19"/>
  <c r="B617" i="19"/>
  <c r="A617" i="19"/>
  <c r="B616" i="19"/>
  <c r="A616" i="19"/>
  <c r="B615" i="19"/>
  <c r="A615" i="19"/>
  <c r="B614" i="19"/>
  <c r="A614" i="19"/>
  <c r="B613" i="19"/>
  <c r="A613" i="19"/>
  <c r="B612" i="19"/>
  <c r="A612" i="19"/>
  <c r="B611" i="19"/>
  <c r="A611" i="19"/>
  <c r="B610" i="19"/>
  <c r="A610" i="19"/>
  <c r="B609" i="19"/>
  <c r="A609" i="19"/>
  <c r="B608" i="19"/>
  <c r="A608" i="19"/>
  <c r="B607" i="19"/>
  <c r="A607" i="19"/>
  <c r="B606" i="19"/>
  <c r="A606" i="19"/>
  <c r="B605" i="19"/>
  <c r="A605" i="19"/>
  <c r="B604" i="19"/>
  <c r="A604" i="19"/>
  <c r="B603" i="19"/>
  <c r="A603" i="19"/>
  <c r="B602" i="19"/>
  <c r="A602" i="19"/>
  <c r="B601" i="19"/>
  <c r="A601" i="19"/>
  <c r="B600" i="19"/>
  <c r="A600" i="19"/>
  <c r="B599" i="19"/>
  <c r="A599" i="19"/>
  <c r="B598" i="19"/>
  <c r="A598" i="19"/>
  <c r="B597" i="19"/>
  <c r="A597" i="19"/>
  <c r="B596" i="19"/>
  <c r="A596" i="19"/>
  <c r="B595" i="19"/>
  <c r="A595" i="19"/>
  <c r="B594" i="19"/>
  <c r="A594" i="19"/>
  <c r="B593" i="19"/>
  <c r="A593" i="19"/>
  <c r="B592" i="19"/>
  <c r="A592" i="19"/>
  <c r="B591" i="19"/>
  <c r="A591" i="19"/>
  <c r="B590" i="19"/>
  <c r="A590" i="19"/>
  <c r="B589" i="19"/>
  <c r="A589" i="19"/>
  <c r="B588" i="19"/>
  <c r="A588" i="19"/>
  <c r="B587" i="19"/>
  <c r="A587" i="19"/>
  <c r="B586" i="19"/>
  <c r="A586" i="19"/>
  <c r="B585" i="19"/>
  <c r="A585" i="19"/>
  <c r="B584" i="19"/>
  <c r="A584" i="19"/>
  <c r="B583" i="19"/>
  <c r="A583" i="19"/>
  <c r="B582" i="19"/>
  <c r="A582" i="19"/>
  <c r="B581" i="19"/>
  <c r="A581" i="19"/>
  <c r="B580" i="19"/>
  <c r="A580" i="19"/>
  <c r="B579" i="19"/>
  <c r="A579" i="19"/>
  <c r="B578" i="19"/>
  <c r="A578" i="19"/>
  <c r="B577" i="19"/>
  <c r="A577" i="19"/>
  <c r="B576" i="19"/>
  <c r="A576" i="19"/>
  <c r="B575" i="19"/>
  <c r="A575" i="19"/>
  <c r="B574" i="19"/>
  <c r="A574" i="19"/>
  <c r="B573" i="19"/>
  <c r="A573" i="19"/>
  <c r="B572" i="19"/>
  <c r="A572" i="19"/>
  <c r="B571" i="19"/>
  <c r="A571" i="19"/>
  <c r="B570" i="19"/>
  <c r="A570" i="19"/>
  <c r="B569" i="19"/>
  <c r="A569" i="19"/>
  <c r="B568" i="19"/>
  <c r="A568" i="19"/>
  <c r="B567" i="19"/>
  <c r="A567" i="19"/>
  <c r="B566" i="19"/>
  <c r="A566" i="19"/>
  <c r="B565" i="19"/>
  <c r="A565" i="19"/>
  <c r="B564" i="19"/>
  <c r="A564" i="19"/>
  <c r="B563" i="19"/>
  <c r="A563" i="19"/>
  <c r="B562" i="19"/>
  <c r="A562" i="19"/>
  <c r="B561" i="19"/>
  <c r="A561" i="19"/>
  <c r="B560" i="19"/>
  <c r="A560" i="19"/>
  <c r="B559" i="19"/>
  <c r="A559" i="19"/>
  <c r="B558" i="19"/>
  <c r="A558" i="19"/>
  <c r="B557" i="19"/>
  <c r="A557" i="19"/>
  <c r="B556" i="19"/>
  <c r="A556" i="19"/>
  <c r="B555" i="19"/>
  <c r="A555" i="19"/>
  <c r="B554" i="19"/>
  <c r="A554" i="19"/>
  <c r="B553" i="19"/>
  <c r="A553" i="19"/>
  <c r="B552" i="19"/>
  <c r="A552" i="19"/>
  <c r="B551" i="19"/>
  <c r="A551" i="19"/>
  <c r="B550" i="19"/>
  <c r="A550" i="19"/>
  <c r="B549" i="19"/>
  <c r="A549" i="19"/>
  <c r="B548" i="19"/>
  <c r="A548" i="19"/>
  <c r="B547" i="19"/>
  <c r="A547" i="19"/>
  <c r="B546" i="19"/>
  <c r="A546" i="19"/>
  <c r="B545" i="19"/>
  <c r="A545" i="19"/>
  <c r="B544" i="19"/>
  <c r="A544" i="19"/>
  <c r="B543" i="19"/>
  <c r="A543" i="19"/>
  <c r="B542" i="19"/>
  <c r="A542" i="19"/>
  <c r="B541" i="19"/>
  <c r="A541" i="19"/>
  <c r="B540" i="19"/>
  <c r="A540" i="19"/>
  <c r="B539" i="19"/>
  <c r="A539" i="19"/>
  <c r="B538" i="19"/>
  <c r="A538" i="19"/>
  <c r="B537" i="19"/>
  <c r="A537" i="19"/>
  <c r="B536" i="19"/>
  <c r="A536" i="19"/>
  <c r="B535" i="19"/>
  <c r="A535" i="19"/>
  <c r="B534" i="19"/>
  <c r="A534" i="19"/>
  <c r="B533" i="19"/>
  <c r="A533" i="19"/>
  <c r="B532" i="19"/>
  <c r="A532" i="19"/>
  <c r="B531" i="19"/>
  <c r="A531" i="19"/>
  <c r="B530" i="19"/>
  <c r="A530" i="19"/>
  <c r="B529" i="19"/>
  <c r="A529" i="19"/>
  <c r="B528" i="19"/>
  <c r="A528" i="19"/>
  <c r="B527" i="19"/>
  <c r="A527" i="19"/>
  <c r="B526" i="19"/>
  <c r="A526" i="19"/>
  <c r="B525" i="19"/>
  <c r="A525" i="19"/>
  <c r="B524" i="19"/>
  <c r="A524" i="19"/>
  <c r="B523" i="19"/>
  <c r="A523" i="19"/>
  <c r="B522" i="19"/>
  <c r="A522" i="19"/>
  <c r="B521" i="19"/>
  <c r="A521" i="19"/>
  <c r="B520" i="19"/>
  <c r="A520" i="19"/>
  <c r="B519" i="19"/>
  <c r="A519" i="19"/>
  <c r="B518" i="19"/>
  <c r="A518" i="19"/>
  <c r="B517" i="19"/>
  <c r="A517" i="19"/>
  <c r="B516" i="19"/>
  <c r="A516" i="19"/>
  <c r="B515" i="19"/>
  <c r="A515" i="19"/>
  <c r="B514" i="19"/>
  <c r="A514" i="19"/>
  <c r="B513" i="19"/>
  <c r="A513" i="19"/>
  <c r="B512" i="19"/>
  <c r="A512" i="19"/>
  <c r="B511" i="19"/>
  <c r="A511" i="19"/>
  <c r="B510" i="19"/>
  <c r="A510" i="19"/>
  <c r="B509" i="19"/>
  <c r="A509" i="19"/>
  <c r="B508" i="19"/>
  <c r="A508" i="19"/>
  <c r="B507" i="19"/>
  <c r="A507" i="19"/>
  <c r="B506" i="19"/>
  <c r="A506" i="19"/>
  <c r="B505" i="19"/>
  <c r="A505" i="19"/>
  <c r="B504" i="19"/>
  <c r="A504" i="19"/>
  <c r="B503" i="19"/>
  <c r="A503" i="19"/>
  <c r="B502" i="19"/>
  <c r="A502" i="19"/>
  <c r="B501" i="19"/>
  <c r="A501" i="19"/>
  <c r="B500" i="19"/>
  <c r="A500" i="19"/>
  <c r="B499" i="19"/>
  <c r="A499" i="19"/>
  <c r="B498" i="19"/>
  <c r="A498" i="19"/>
  <c r="B497" i="19"/>
  <c r="A497" i="19"/>
  <c r="B496" i="19"/>
  <c r="A496" i="19"/>
  <c r="B495" i="19"/>
  <c r="A495" i="19"/>
  <c r="B494" i="19"/>
  <c r="A494" i="19"/>
  <c r="B493" i="19"/>
  <c r="A493" i="19"/>
  <c r="B492" i="19"/>
  <c r="A492" i="19"/>
  <c r="B491" i="19"/>
  <c r="A491" i="19"/>
  <c r="B490" i="19"/>
  <c r="A490" i="19"/>
  <c r="B489" i="19"/>
  <c r="A489" i="19"/>
  <c r="B488" i="19"/>
  <c r="A488" i="19"/>
  <c r="B487" i="19"/>
  <c r="A487" i="19"/>
  <c r="B486" i="19"/>
  <c r="A486" i="19"/>
  <c r="B485" i="19"/>
  <c r="A485" i="19"/>
  <c r="B484" i="19"/>
  <c r="A484" i="19"/>
  <c r="B483" i="19"/>
  <c r="A483" i="19"/>
  <c r="B482" i="19"/>
  <c r="A482" i="19"/>
  <c r="B481" i="19"/>
  <c r="A481" i="19"/>
  <c r="B480" i="19"/>
  <c r="A480" i="19"/>
  <c r="B479" i="19"/>
  <c r="A479" i="19"/>
  <c r="B478" i="19"/>
  <c r="A478" i="19"/>
  <c r="B477" i="19"/>
  <c r="A477" i="19"/>
  <c r="B476" i="19"/>
  <c r="A476" i="19"/>
  <c r="B475" i="19"/>
  <c r="A475" i="19"/>
  <c r="B474" i="19"/>
  <c r="A474" i="19"/>
  <c r="B473" i="19"/>
  <c r="A473" i="19"/>
  <c r="B472" i="19"/>
  <c r="A472" i="19"/>
  <c r="B471" i="19"/>
  <c r="A471" i="19"/>
  <c r="B470" i="19"/>
  <c r="A470" i="19"/>
  <c r="B469" i="19"/>
  <c r="A469" i="19"/>
  <c r="B468" i="19"/>
  <c r="A468" i="19"/>
  <c r="B467" i="19"/>
  <c r="A467" i="19"/>
  <c r="B466" i="19"/>
  <c r="A466" i="19"/>
  <c r="B465" i="19"/>
  <c r="A465" i="19"/>
  <c r="B464" i="19"/>
  <c r="A464" i="19"/>
  <c r="B463" i="19"/>
  <c r="A463" i="19"/>
  <c r="B462" i="19"/>
  <c r="A462" i="19"/>
  <c r="B461" i="19"/>
  <c r="A461" i="19"/>
  <c r="B460" i="19"/>
  <c r="A460" i="19"/>
  <c r="B459" i="19"/>
  <c r="A459" i="19"/>
  <c r="B458" i="19"/>
  <c r="A458" i="19"/>
  <c r="B457" i="19"/>
  <c r="A457" i="19"/>
  <c r="B456" i="19"/>
  <c r="A456" i="19"/>
  <c r="B455" i="19"/>
  <c r="A455" i="19"/>
  <c r="B454" i="19"/>
  <c r="A454" i="19"/>
  <c r="B453" i="19"/>
  <c r="A453" i="19"/>
  <c r="B452" i="19"/>
  <c r="A452" i="19"/>
  <c r="B451" i="19"/>
  <c r="A451" i="19"/>
  <c r="B450" i="19"/>
  <c r="A450" i="19"/>
  <c r="B449" i="19"/>
  <c r="A449" i="19"/>
  <c r="B448" i="19"/>
  <c r="A448" i="19"/>
  <c r="B447" i="19"/>
  <c r="A447" i="19"/>
  <c r="B446" i="19"/>
  <c r="A446" i="19"/>
  <c r="B445" i="19"/>
  <c r="A445" i="19"/>
  <c r="B444" i="19"/>
  <c r="A444" i="19"/>
  <c r="B443" i="19"/>
  <c r="A443" i="19"/>
  <c r="B442" i="19"/>
  <c r="A442" i="19"/>
  <c r="B441" i="19"/>
  <c r="A441" i="19"/>
  <c r="B440" i="19"/>
  <c r="A440" i="19"/>
  <c r="B439" i="19"/>
  <c r="A439" i="19"/>
  <c r="B438" i="19"/>
  <c r="A438" i="19"/>
  <c r="B437" i="19"/>
  <c r="A437" i="19"/>
  <c r="B436" i="19"/>
  <c r="A436" i="19"/>
  <c r="B435" i="19"/>
  <c r="A435" i="19"/>
  <c r="B434" i="19"/>
  <c r="A434" i="19"/>
  <c r="B433" i="19"/>
  <c r="A433" i="19"/>
  <c r="B432" i="19"/>
  <c r="A432" i="19"/>
  <c r="B431" i="19"/>
  <c r="A431" i="19"/>
  <c r="B430" i="19"/>
  <c r="A430" i="19"/>
  <c r="B429" i="19"/>
  <c r="A429" i="19"/>
  <c r="B428" i="19"/>
  <c r="A428" i="19"/>
  <c r="B427" i="19"/>
  <c r="A427" i="19"/>
  <c r="B426" i="19"/>
  <c r="A426" i="19"/>
  <c r="B425" i="19"/>
  <c r="A425" i="19"/>
  <c r="B424" i="19"/>
  <c r="A424" i="19"/>
  <c r="B423" i="19"/>
  <c r="A423" i="19"/>
  <c r="B422" i="19"/>
  <c r="A422" i="19"/>
  <c r="B421" i="19"/>
  <c r="A421" i="19"/>
  <c r="B420" i="19"/>
  <c r="A420" i="19"/>
  <c r="B419" i="19"/>
  <c r="A419" i="19"/>
  <c r="B418" i="19"/>
  <c r="A418" i="19"/>
  <c r="B417" i="19"/>
  <c r="A417" i="19"/>
  <c r="B416" i="19"/>
  <c r="A416" i="19"/>
  <c r="B415" i="19"/>
  <c r="A415" i="19"/>
  <c r="B414" i="19"/>
  <c r="A414" i="19"/>
  <c r="B413" i="19"/>
  <c r="A413" i="19"/>
  <c r="B412" i="19"/>
  <c r="A412" i="19"/>
  <c r="B411" i="19"/>
  <c r="A411" i="19"/>
  <c r="B410" i="19"/>
  <c r="A410" i="19"/>
  <c r="B409" i="19"/>
  <c r="A409" i="19"/>
  <c r="B408" i="19"/>
  <c r="A408" i="19"/>
  <c r="B407" i="19"/>
  <c r="A407" i="19"/>
  <c r="B406" i="19"/>
  <c r="A406" i="19"/>
  <c r="B405" i="19"/>
  <c r="A405" i="19"/>
  <c r="B404" i="19"/>
  <c r="A404" i="19"/>
  <c r="B403" i="19"/>
  <c r="A403" i="19"/>
  <c r="B402" i="19"/>
  <c r="A402" i="19"/>
  <c r="B401" i="19"/>
  <c r="A401" i="19"/>
  <c r="B400" i="19"/>
  <c r="A400" i="19"/>
  <c r="B399" i="19"/>
  <c r="A399" i="19"/>
  <c r="B398" i="19"/>
  <c r="A398" i="19"/>
  <c r="B397" i="19"/>
  <c r="A397" i="19"/>
  <c r="B396" i="19"/>
  <c r="A396" i="19"/>
  <c r="B395" i="19"/>
  <c r="A395" i="19"/>
  <c r="B394" i="19"/>
  <c r="A394" i="19"/>
  <c r="B393" i="19"/>
  <c r="A393" i="19"/>
  <c r="B392" i="19"/>
  <c r="A392" i="19"/>
  <c r="B391" i="19"/>
  <c r="A391" i="19"/>
  <c r="B390" i="19"/>
  <c r="A390" i="19"/>
  <c r="B389" i="19"/>
  <c r="A389" i="19"/>
  <c r="B388" i="19"/>
  <c r="A388" i="19"/>
  <c r="B387" i="19"/>
  <c r="A387" i="19"/>
  <c r="B386" i="19"/>
  <c r="A386" i="19"/>
  <c r="B385" i="19"/>
  <c r="A385" i="19"/>
  <c r="B384" i="19"/>
  <c r="A384" i="19"/>
  <c r="B383" i="19"/>
  <c r="A383" i="19"/>
  <c r="B382" i="19"/>
  <c r="A382" i="19"/>
  <c r="B381" i="19"/>
  <c r="A381" i="19"/>
  <c r="B380" i="19"/>
  <c r="A380" i="19"/>
  <c r="B379" i="19"/>
  <c r="A379" i="19"/>
  <c r="B378" i="19"/>
  <c r="A378" i="19"/>
  <c r="B377" i="19"/>
  <c r="A377" i="19"/>
  <c r="B376" i="19"/>
  <c r="A376" i="19"/>
  <c r="B375" i="19"/>
  <c r="A375" i="19"/>
  <c r="B374" i="19"/>
  <c r="A374" i="19"/>
  <c r="B373" i="19"/>
  <c r="A373" i="19"/>
  <c r="B372" i="19"/>
  <c r="A372" i="19"/>
  <c r="B371" i="19"/>
  <c r="A371" i="19"/>
  <c r="B370" i="19"/>
  <c r="A370" i="19"/>
  <c r="B369" i="19"/>
  <c r="A369" i="19"/>
  <c r="B368" i="19"/>
  <c r="A368" i="19"/>
  <c r="B367" i="19"/>
  <c r="A367" i="19"/>
  <c r="B366" i="19"/>
  <c r="A366" i="19"/>
  <c r="B365" i="19"/>
  <c r="A365" i="19"/>
  <c r="B364" i="19"/>
  <c r="A364" i="19"/>
  <c r="B363" i="19"/>
  <c r="A363" i="19"/>
  <c r="B362" i="19"/>
  <c r="A362" i="19"/>
  <c r="B361" i="19"/>
  <c r="A361" i="19"/>
  <c r="B360" i="19"/>
  <c r="A360" i="19"/>
  <c r="B359" i="19"/>
  <c r="A359" i="19"/>
  <c r="B358" i="19"/>
  <c r="A358" i="19"/>
  <c r="B357" i="19"/>
  <c r="A357" i="19"/>
  <c r="B356" i="19"/>
  <c r="A356" i="19"/>
  <c r="B355" i="19"/>
  <c r="A355" i="19"/>
  <c r="B354" i="19"/>
  <c r="A354" i="19"/>
  <c r="B353" i="19"/>
  <c r="A353" i="19"/>
  <c r="B352" i="19"/>
  <c r="A352" i="19"/>
  <c r="B351" i="19"/>
  <c r="A351" i="19"/>
  <c r="B350" i="19"/>
  <c r="A350" i="19"/>
  <c r="B349" i="19"/>
  <c r="A349" i="19"/>
  <c r="B348" i="19"/>
  <c r="A348" i="19"/>
  <c r="B347" i="19"/>
  <c r="A347" i="19"/>
  <c r="B346" i="19"/>
  <c r="A346" i="19"/>
  <c r="B345" i="19"/>
  <c r="A345" i="19"/>
  <c r="B344" i="19"/>
  <c r="A344" i="19"/>
  <c r="B343" i="19"/>
  <c r="A343" i="19"/>
  <c r="B342" i="19"/>
  <c r="A342" i="19"/>
  <c r="B341" i="19"/>
  <c r="A341" i="19"/>
  <c r="B340" i="19"/>
  <c r="A340" i="19"/>
  <c r="B339" i="19"/>
  <c r="A339" i="19"/>
  <c r="B338" i="19"/>
  <c r="A338" i="19"/>
  <c r="B337" i="19"/>
  <c r="A337" i="19"/>
  <c r="B336" i="19"/>
  <c r="A336" i="19"/>
  <c r="B335" i="19"/>
  <c r="A335" i="19"/>
  <c r="B334" i="19"/>
  <c r="A334" i="19"/>
  <c r="B333" i="19"/>
  <c r="A333" i="19"/>
  <c r="B332" i="19"/>
  <c r="A332" i="19"/>
  <c r="B331" i="19"/>
  <c r="A331" i="19"/>
  <c r="B330" i="19"/>
  <c r="A330" i="19"/>
  <c r="B329" i="19"/>
  <c r="A329" i="19"/>
  <c r="B328" i="19"/>
  <c r="A328" i="19"/>
  <c r="B327" i="19"/>
  <c r="A327" i="19"/>
  <c r="B326" i="19"/>
  <c r="A326" i="19"/>
  <c r="B325" i="19"/>
  <c r="A325" i="19"/>
  <c r="B324" i="19"/>
  <c r="A324" i="19"/>
  <c r="B323" i="19"/>
  <c r="A323" i="19"/>
  <c r="B322" i="19"/>
  <c r="A322" i="19"/>
  <c r="B321" i="19"/>
  <c r="A321" i="19"/>
  <c r="B320" i="19"/>
  <c r="A320" i="19"/>
  <c r="B319" i="19"/>
  <c r="A319" i="19"/>
  <c r="B318" i="19"/>
  <c r="A318" i="19"/>
  <c r="B317" i="19"/>
  <c r="A317" i="19"/>
  <c r="B316" i="19"/>
  <c r="A316" i="19"/>
  <c r="B315" i="19"/>
  <c r="A315" i="19"/>
  <c r="B314" i="19"/>
  <c r="A314" i="19"/>
  <c r="B313" i="19"/>
  <c r="A313" i="19"/>
  <c r="B312" i="19"/>
  <c r="A312" i="19"/>
  <c r="B311" i="19"/>
  <c r="A311" i="19"/>
  <c r="B310" i="19"/>
  <c r="A310" i="19"/>
  <c r="B309" i="19"/>
  <c r="A309" i="19"/>
  <c r="B308" i="19"/>
  <c r="A308" i="19"/>
  <c r="B307" i="19"/>
  <c r="A307" i="19"/>
  <c r="B306" i="19"/>
  <c r="A306" i="19"/>
  <c r="B305" i="19"/>
  <c r="A305" i="19"/>
  <c r="B304" i="19"/>
  <c r="A304" i="19"/>
  <c r="B303" i="19"/>
  <c r="A303" i="19"/>
  <c r="B302" i="19"/>
  <c r="A302" i="19"/>
  <c r="B301" i="19"/>
  <c r="A301" i="19"/>
  <c r="B300" i="19"/>
  <c r="A300" i="19"/>
  <c r="B299" i="19"/>
  <c r="A299" i="19"/>
  <c r="B298" i="19"/>
  <c r="A298" i="19"/>
  <c r="B297" i="19"/>
  <c r="A297" i="19"/>
  <c r="B296" i="19"/>
  <c r="A296" i="19"/>
  <c r="B295" i="19"/>
  <c r="A295" i="19"/>
  <c r="B294" i="19"/>
  <c r="A294" i="19"/>
  <c r="B293" i="19"/>
  <c r="A293" i="19"/>
  <c r="B292" i="19"/>
  <c r="A292" i="19"/>
  <c r="B291" i="19"/>
  <c r="A291" i="19"/>
  <c r="B290" i="19"/>
  <c r="A290" i="19"/>
  <c r="B289" i="19"/>
  <c r="A289" i="19"/>
  <c r="B288" i="19"/>
  <c r="A288" i="19"/>
  <c r="B287" i="19"/>
  <c r="A287" i="19"/>
  <c r="B286" i="19"/>
  <c r="A286" i="19"/>
  <c r="B285" i="19"/>
  <c r="A285" i="19"/>
  <c r="B284" i="19"/>
  <c r="A284" i="19"/>
  <c r="B283" i="19"/>
  <c r="A283" i="19"/>
  <c r="B282" i="19"/>
  <c r="A282" i="19"/>
  <c r="B281" i="19"/>
  <c r="A281" i="19"/>
  <c r="B280" i="19"/>
  <c r="A280" i="19"/>
  <c r="B279" i="19"/>
  <c r="A279" i="19"/>
  <c r="B278" i="19"/>
  <c r="A278" i="19"/>
  <c r="B277" i="19"/>
  <c r="A277" i="19"/>
  <c r="B276" i="19"/>
  <c r="A276" i="19"/>
  <c r="B275" i="19"/>
  <c r="A275" i="19"/>
  <c r="B274" i="19"/>
  <c r="A274" i="19"/>
  <c r="B273" i="19"/>
  <c r="A273" i="19"/>
  <c r="B272" i="19"/>
  <c r="A272" i="19"/>
  <c r="B271" i="19"/>
  <c r="A271" i="19"/>
  <c r="B270" i="19"/>
  <c r="A270" i="19"/>
  <c r="B269" i="19"/>
  <c r="A269" i="19"/>
  <c r="B268" i="19"/>
  <c r="A268" i="19"/>
  <c r="B267" i="19"/>
  <c r="A267" i="19"/>
  <c r="B266" i="19"/>
  <c r="A266" i="19"/>
  <c r="B265" i="19"/>
  <c r="A265" i="19"/>
  <c r="B264" i="19"/>
  <c r="A264" i="19"/>
  <c r="B263" i="19"/>
  <c r="A263" i="19"/>
  <c r="B262" i="19"/>
  <c r="A262" i="19"/>
  <c r="B261" i="19"/>
  <c r="A261" i="19"/>
  <c r="B260" i="19"/>
  <c r="A260" i="19"/>
  <c r="B259" i="19"/>
  <c r="A259" i="19"/>
  <c r="B258" i="19"/>
  <c r="A258" i="19"/>
  <c r="B257" i="19"/>
  <c r="A257" i="19"/>
  <c r="B256" i="19"/>
  <c r="A256" i="19"/>
  <c r="B255" i="19"/>
  <c r="A255" i="19"/>
  <c r="B254" i="19"/>
  <c r="A254" i="19"/>
  <c r="B253" i="19"/>
  <c r="A253" i="19"/>
  <c r="B252" i="19"/>
  <c r="A252" i="19"/>
  <c r="B251" i="19"/>
  <c r="A251" i="19"/>
  <c r="B250" i="19"/>
  <c r="A250" i="19"/>
  <c r="B249" i="19"/>
  <c r="A249" i="19"/>
  <c r="B248" i="19"/>
  <c r="A248" i="19"/>
  <c r="B247" i="19"/>
  <c r="A247" i="19"/>
  <c r="B246" i="19"/>
  <c r="A246" i="19"/>
  <c r="B245" i="19"/>
  <c r="A245" i="19"/>
  <c r="B244" i="19"/>
  <c r="A244" i="19"/>
  <c r="B243" i="19"/>
  <c r="A243" i="19"/>
  <c r="B242" i="19"/>
  <c r="A242" i="19"/>
  <c r="B241" i="19"/>
  <c r="A241" i="19"/>
  <c r="B240" i="19"/>
  <c r="A240" i="19"/>
  <c r="B239" i="19"/>
  <c r="A239" i="19"/>
  <c r="B238" i="19"/>
  <c r="A238" i="19"/>
  <c r="B237" i="19"/>
  <c r="A237" i="19"/>
  <c r="B236" i="19"/>
  <c r="A236" i="19"/>
  <c r="B235" i="19"/>
  <c r="A235" i="19"/>
  <c r="B234" i="19"/>
  <c r="A234" i="19"/>
  <c r="B233" i="19"/>
  <c r="A233" i="19"/>
  <c r="B232" i="19"/>
  <c r="A232" i="19"/>
  <c r="B231" i="19"/>
  <c r="A231" i="19"/>
  <c r="B230" i="19"/>
  <c r="A230" i="19"/>
  <c r="B229" i="19"/>
  <c r="A229" i="19"/>
  <c r="B228" i="19"/>
  <c r="A228" i="19"/>
  <c r="B227" i="19"/>
  <c r="A227" i="19"/>
  <c r="B226" i="19"/>
  <c r="A226" i="19"/>
  <c r="B225" i="19"/>
  <c r="A225" i="19"/>
  <c r="B224" i="19"/>
  <c r="A224" i="19"/>
  <c r="B223" i="19"/>
  <c r="A223" i="19"/>
  <c r="B222" i="19"/>
  <c r="A222" i="19"/>
  <c r="B221" i="19"/>
  <c r="A221" i="19"/>
  <c r="B220" i="19"/>
  <c r="A220" i="19"/>
  <c r="B219" i="19"/>
  <c r="A219" i="19"/>
  <c r="B218" i="19"/>
  <c r="A218" i="19"/>
  <c r="B217" i="19"/>
  <c r="A217" i="19"/>
  <c r="B216" i="19"/>
  <c r="A216" i="19"/>
  <c r="B215" i="19"/>
  <c r="A215" i="19"/>
  <c r="B214" i="19"/>
  <c r="A214" i="19"/>
  <c r="B213" i="19"/>
  <c r="A213" i="19"/>
  <c r="B212" i="19"/>
  <c r="A212" i="19"/>
  <c r="B211" i="19"/>
  <c r="A211" i="19"/>
  <c r="B210" i="19"/>
  <c r="A210" i="19"/>
  <c r="B209" i="19"/>
  <c r="A209" i="19"/>
  <c r="B208" i="19"/>
  <c r="A208" i="19"/>
  <c r="B207" i="19"/>
  <c r="A207" i="19"/>
  <c r="B206" i="19"/>
  <c r="A206" i="19"/>
  <c r="B205" i="19"/>
  <c r="A205" i="19"/>
  <c r="B204" i="19"/>
  <c r="A204" i="19"/>
  <c r="B203" i="19"/>
  <c r="A203" i="19"/>
  <c r="B202" i="19"/>
  <c r="A202" i="19"/>
  <c r="B201" i="19"/>
  <c r="A201" i="19"/>
  <c r="B200" i="19"/>
  <c r="A200" i="19"/>
  <c r="B199" i="19"/>
  <c r="A199" i="19"/>
  <c r="B198" i="19"/>
  <c r="A198" i="19"/>
  <c r="B197" i="19"/>
  <c r="A197" i="19"/>
  <c r="B196" i="19"/>
  <c r="A196" i="19"/>
  <c r="B195" i="19"/>
  <c r="A195" i="19"/>
  <c r="B194" i="19"/>
  <c r="A194" i="19"/>
  <c r="B193" i="19"/>
  <c r="A193" i="19"/>
  <c r="B192" i="19"/>
  <c r="A192" i="19"/>
  <c r="B191" i="19"/>
  <c r="A191" i="19"/>
  <c r="B190" i="19"/>
  <c r="A190" i="19"/>
  <c r="B189" i="19"/>
  <c r="A189" i="19"/>
  <c r="B188" i="19"/>
  <c r="A188" i="19"/>
  <c r="B187" i="19"/>
  <c r="A187" i="19"/>
  <c r="B186" i="19"/>
  <c r="A186" i="19"/>
  <c r="B185" i="19"/>
  <c r="A185" i="19"/>
  <c r="B184" i="19"/>
  <c r="A184" i="19"/>
  <c r="B183" i="19"/>
  <c r="A183" i="19"/>
  <c r="B182" i="19"/>
  <c r="A182" i="19"/>
  <c r="B181" i="19"/>
  <c r="A181" i="19"/>
  <c r="B180" i="19"/>
  <c r="A180" i="19"/>
  <c r="B179" i="19"/>
  <c r="A179" i="19"/>
  <c r="B178" i="19"/>
  <c r="A178" i="19"/>
  <c r="B177" i="19"/>
  <c r="A177" i="19"/>
  <c r="B176" i="19"/>
  <c r="A176" i="19"/>
  <c r="B175" i="19"/>
  <c r="A175" i="19"/>
  <c r="B174" i="19"/>
  <c r="A174" i="19"/>
  <c r="B173" i="19"/>
  <c r="A173" i="19"/>
  <c r="B172" i="19"/>
  <c r="A172" i="19"/>
  <c r="B171" i="19"/>
  <c r="A171" i="19"/>
  <c r="B170" i="19"/>
  <c r="A170" i="19"/>
  <c r="B169" i="19"/>
  <c r="A169" i="19"/>
  <c r="B168" i="19"/>
  <c r="A168" i="19"/>
  <c r="B167" i="19"/>
  <c r="A167" i="19"/>
  <c r="B166" i="19"/>
  <c r="A166" i="19"/>
  <c r="B165" i="19"/>
  <c r="A165" i="19"/>
  <c r="B164" i="19"/>
  <c r="A164" i="19"/>
  <c r="B163" i="19"/>
  <c r="A163" i="19"/>
  <c r="B162" i="19"/>
  <c r="A162" i="19"/>
  <c r="B161" i="19"/>
  <c r="A161" i="19"/>
  <c r="B160" i="19"/>
  <c r="A160" i="19"/>
  <c r="B159" i="19"/>
  <c r="A159" i="19"/>
  <c r="B158" i="19"/>
  <c r="A158" i="19"/>
  <c r="B157" i="19"/>
  <c r="A157" i="19"/>
  <c r="B156" i="19"/>
  <c r="A156" i="19"/>
  <c r="B155" i="19"/>
  <c r="A155" i="19"/>
  <c r="B154" i="19"/>
  <c r="A154" i="19"/>
  <c r="B153" i="19"/>
  <c r="A153" i="19"/>
  <c r="B152" i="19"/>
  <c r="A152" i="19"/>
  <c r="B151" i="19"/>
  <c r="A151" i="19"/>
  <c r="B150" i="19"/>
  <c r="A150" i="19"/>
  <c r="B149" i="19"/>
  <c r="A149" i="19"/>
  <c r="B148" i="19"/>
  <c r="A148" i="19"/>
  <c r="B147" i="19"/>
  <c r="A147" i="19"/>
  <c r="B146" i="19"/>
  <c r="A146" i="19"/>
  <c r="B145" i="19"/>
  <c r="A145" i="19"/>
  <c r="B144" i="19"/>
  <c r="A144" i="19"/>
  <c r="B143" i="19"/>
  <c r="A143" i="19"/>
  <c r="S142" i="19"/>
  <c r="B142" i="19"/>
  <c r="A142" i="19"/>
  <c r="S141" i="19"/>
  <c r="B141" i="19"/>
  <c r="A141" i="19"/>
  <c r="B140" i="19"/>
  <c r="A140" i="19"/>
  <c r="B139" i="19"/>
  <c r="A139" i="19"/>
  <c r="B138" i="19"/>
  <c r="A138" i="19"/>
  <c r="B137" i="19"/>
  <c r="A137" i="19"/>
  <c r="B136" i="19"/>
  <c r="A136" i="19"/>
  <c r="B135" i="19"/>
  <c r="A135" i="19"/>
  <c r="B134" i="19"/>
  <c r="A134" i="19"/>
  <c r="B133" i="19"/>
  <c r="A133" i="19"/>
  <c r="B132" i="19"/>
  <c r="A132" i="19"/>
  <c r="B131" i="19"/>
  <c r="A131" i="19"/>
  <c r="B130" i="19"/>
  <c r="A130" i="19"/>
  <c r="B129" i="19"/>
  <c r="A129" i="19"/>
  <c r="B128" i="19"/>
  <c r="A128" i="19"/>
  <c r="B127" i="19"/>
  <c r="A127" i="19"/>
  <c r="B126" i="19"/>
  <c r="A126" i="19"/>
  <c r="B125" i="19"/>
  <c r="A125" i="19"/>
  <c r="B124" i="19"/>
  <c r="A124" i="19"/>
  <c r="B123" i="19"/>
  <c r="A123" i="19"/>
  <c r="B122" i="19"/>
  <c r="A122" i="19"/>
  <c r="B121" i="19"/>
  <c r="A121" i="19"/>
  <c r="B120" i="19"/>
  <c r="A120" i="19"/>
  <c r="B119" i="19"/>
  <c r="A119" i="19"/>
  <c r="B118" i="19"/>
  <c r="A118" i="19"/>
  <c r="B117" i="19"/>
  <c r="A117" i="19"/>
  <c r="B116" i="19"/>
  <c r="A116" i="19"/>
  <c r="B115" i="19"/>
  <c r="A115" i="19"/>
  <c r="B114" i="19"/>
  <c r="A114" i="19"/>
  <c r="B113" i="19"/>
  <c r="A113" i="19"/>
  <c r="B112" i="19"/>
  <c r="A112" i="19"/>
  <c r="B111" i="19"/>
  <c r="A111" i="19"/>
  <c r="B110" i="19"/>
  <c r="A110" i="19"/>
  <c r="B109" i="19"/>
  <c r="A109" i="19"/>
  <c r="B108" i="19"/>
  <c r="A108" i="19"/>
  <c r="B107" i="19"/>
  <c r="A107" i="19"/>
  <c r="B106" i="19"/>
  <c r="A106" i="19"/>
  <c r="B105" i="19"/>
  <c r="A105" i="19"/>
  <c r="B104" i="19"/>
  <c r="A104" i="19"/>
  <c r="B103" i="19"/>
  <c r="A103" i="19"/>
  <c r="B102" i="19"/>
  <c r="A102" i="19"/>
  <c r="B101" i="19"/>
  <c r="A101" i="19"/>
  <c r="B100" i="19"/>
  <c r="A100" i="19"/>
  <c r="B99" i="19"/>
  <c r="A99" i="19"/>
  <c r="B98" i="19"/>
  <c r="A98" i="19"/>
  <c r="B97" i="19"/>
  <c r="A97" i="19"/>
  <c r="B96" i="19"/>
  <c r="A96" i="19"/>
  <c r="B95" i="19"/>
  <c r="A95" i="19"/>
  <c r="B94" i="19"/>
  <c r="A94" i="19"/>
  <c r="B93" i="19"/>
  <c r="A93" i="19"/>
  <c r="B92" i="19"/>
  <c r="A92" i="19"/>
  <c r="B91" i="19"/>
  <c r="A91" i="19"/>
  <c r="B90" i="19"/>
  <c r="A90" i="19"/>
  <c r="B89" i="19"/>
  <c r="A89" i="19"/>
  <c r="B88" i="19"/>
  <c r="A88" i="19"/>
  <c r="B87" i="19"/>
  <c r="A87" i="19"/>
  <c r="B86" i="19"/>
  <c r="A86" i="19"/>
  <c r="B85" i="19"/>
  <c r="A85" i="19"/>
  <c r="B84" i="19"/>
  <c r="A84" i="19"/>
  <c r="B83" i="19"/>
  <c r="A83" i="19"/>
  <c r="B82" i="19"/>
  <c r="A82" i="19"/>
  <c r="B81" i="19"/>
  <c r="A81" i="19"/>
  <c r="B80" i="19"/>
  <c r="A80" i="19"/>
  <c r="B79" i="19"/>
  <c r="A79" i="19"/>
  <c r="B78" i="19"/>
  <c r="A78" i="19"/>
  <c r="B77" i="19"/>
  <c r="A77" i="19"/>
  <c r="B76" i="19"/>
  <c r="A76" i="19"/>
  <c r="B75" i="19"/>
  <c r="A75" i="19"/>
  <c r="B74" i="19"/>
  <c r="A74" i="19"/>
  <c r="B73" i="19"/>
  <c r="A73" i="19"/>
  <c r="B72" i="19"/>
  <c r="A72" i="19"/>
  <c r="N71" i="19"/>
  <c r="N72" i="19" s="1"/>
  <c r="N73" i="19" s="1"/>
  <c r="N74" i="19" s="1"/>
  <c r="N75" i="19" s="1"/>
  <c r="N76" i="19" s="1"/>
  <c r="N77" i="19" s="1"/>
  <c r="N78" i="19" s="1"/>
  <c r="N79" i="19" s="1"/>
  <c r="N80" i="19" s="1"/>
  <c r="N81" i="19" s="1"/>
  <c r="N82" i="19" s="1"/>
  <c r="N83" i="19" s="1"/>
  <c r="N84" i="19" s="1"/>
  <c r="N85" i="19" s="1"/>
  <c r="N86" i="19" s="1"/>
  <c r="N87" i="19" s="1"/>
  <c r="N88" i="19" s="1"/>
  <c r="N89" i="19" s="1"/>
  <c r="N90" i="19" s="1"/>
  <c r="N91" i="19" s="1"/>
  <c r="N92" i="19" s="1"/>
  <c r="N93" i="19" s="1"/>
  <c r="N94" i="19" s="1"/>
  <c r="N95" i="19" s="1"/>
  <c r="N96" i="19" s="1"/>
  <c r="N97" i="19" s="1"/>
  <c r="N98" i="19" s="1"/>
  <c r="N99" i="19" s="1"/>
  <c r="N100" i="19" s="1"/>
  <c r="N101" i="19" s="1"/>
  <c r="N102" i="19" s="1"/>
  <c r="N103" i="19" s="1"/>
  <c r="N104" i="19" s="1"/>
  <c r="N105" i="19" s="1"/>
  <c r="N106" i="19" s="1"/>
  <c r="N107" i="19" s="1"/>
  <c r="N108" i="19" s="1"/>
  <c r="N109" i="19" s="1"/>
  <c r="N110" i="19" s="1"/>
  <c r="N111" i="19" s="1"/>
  <c r="N112" i="19" s="1"/>
  <c r="N113" i="19" s="1"/>
  <c r="N114" i="19" s="1"/>
  <c r="N115" i="19" s="1"/>
  <c r="N116" i="19" s="1"/>
  <c r="N117" i="19" s="1"/>
  <c r="N118" i="19" s="1"/>
  <c r="N119" i="19" s="1"/>
  <c r="N120" i="19" s="1"/>
  <c r="N121" i="19" s="1"/>
  <c r="N122" i="19" s="1"/>
  <c r="N123" i="19" s="1"/>
  <c r="N124" i="19" s="1"/>
  <c r="N125" i="19" s="1"/>
  <c r="N126" i="19" s="1"/>
  <c r="N127" i="19" s="1"/>
  <c r="N128" i="19" s="1"/>
  <c r="N129" i="19" s="1"/>
  <c r="N130" i="19" s="1"/>
  <c r="N131" i="19" s="1"/>
  <c r="N132" i="19" s="1"/>
  <c r="N133" i="19" s="1"/>
  <c r="N134" i="19" s="1"/>
  <c r="N135" i="19" s="1"/>
  <c r="N136" i="19" s="1"/>
  <c r="N137" i="19" s="1"/>
  <c r="N138" i="19" s="1"/>
  <c r="N139" i="19" s="1"/>
  <c r="N140" i="19" s="1"/>
  <c r="N141" i="19" s="1"/>
  <c r="N142" i="19" s="1"/>
  <c r="N143" i="19" s="1"/>
  <c r="N144" i="19" s="1"/>
  <c r="N145" i="19" s="1"/>
  <c r="N146" i="19" s="1"/>
  <c r="N147" i="19" s="1"/>
  <c r="N148" i="19" s="1"/>
  <c r="N149" i="19" s="1"/>
  <c r="N150" i="19" s="1"/>
  <c r="N151" i="19" s="1"/>
  <c r="N152" i="19" s="1"/>
  <c r="N153" i="19" s="1"/>
  <c r="N154" i="19" s="1"/>
  <c r="N155" i="19" s="1"/>
  <c r="N156" i="19" s="1"/>
  <c r="N157" i="19" s="1"/>
  <c r="N158" i="19" s="1"/>
  <c r="N159" i="19" s="1"/>
  <c r="N160" i="19" s="1"/>
  <c r="N161" i="19" s="1"/>
  <c r="N162" i="19" s="1"/>
  <c r="N163" i="19" s="1"/>
  <c r="N164" i="19" s="1"/>
  <c r="N165" i="19" s="1"/>
  <c r="N166" i="19" s="1"/>
  <c r="N167" i="19" s="1"/>
  <c r="N168" i="19" s="1"/>
  <c r="N169" i="19" s="1"/>
  <c r="N170" i="19" s="1"/>
  <c r="N171" i="19" s="1"/>
  <c r="N172" i="19" s="1"/>
  <c r="N173" i="19" s="1"/>
  <c r="N174" i="19" s="1"/>
  <c r="N175" i="19" s="1"/>
  <c r="N176" i="19" s="1"/>
  <c r="N177" i="19" s="1"/>
  <c r="N178" i="19" s="1"/>
  <c r="N179" i="19" s="1"/>
  <c r="N180" i="19" s="1"/>
  <c r="N181" i="19" s="1"/>
  <c r="N182" i="19" s="1"/>
  <c r="N183" i="19" s="1"/>
  <c r="N184" i="19" s="1"/>
  <c r="N185" i="19" s="1"/>
  <c r="N186" i="19" s="1"/>
  <c r="N187" i="19" s="1"/>
  <c r="N188" i="19" s="1"/>
  <c r="N189" i="19" s="1"/>
  <c r="N190" i="19" s="1"/>
  <c r="N191" i="19" s="1"/>
  <c r="N192" i="19" s="1"/>
  <c r="N193" i="19" s="1"/>
  <c r="N194" i="19" s="1"/>
  <c r="N195" i="19" s="1"/>
  <c r="N196" i="19" s="1"/>
  <c r="N197" i="19" s="1"/>
  <c r="N198" i="19" s="1"/>
  <c r="N199" i="19" s="1"/>
  <c r="N200" i="19" s="1"/>
  <c r="N201" i="19" s="1"/>
  <c r="N202" i="19" s="1"/>
  <c r="N203" i="19" s="1"/>
  <c r="N204" i="19" s="1"/>
  <c r="N205" i="19" s="1"/>
  <c r="N206" i="19" s="1"/>
  <c r="N207" i="19" s="1"/>
  <c r="N208" i="19" s="1"/>
  <c r="N209" i="19" s="1"/>
  <c r="N210" i="19" s="1"/>
  <c r="N211" i="19" s="1"/>
  <c r="N212" i="19" s="1"/>
  <c r="N213" i="19" s="1"/>
  <c r="N214" i="19" s="1"/>
  <c r="N215" i="19" s="1"/>
  <c r="N216" i="19" s="1"/>
  <c r="N217" i="19" s="1"/>
  <c r="N218" i="19" s="1"/>
  <c r="N219" i="19" s="1"/>
  <c r="N220" i="19" s="1"/>
  <c r="N221" i="19" s="1"/>
  <c r="N222" i="19" s="1"/>
  <c r="N223" i="19" s="1"/>
  <c r="N224" i="19" s="1"/>
  <c r="N225" i="19" s="1"/>
  <c r="N226" i="19" s="1"/>
  <c r="N227" i="19" s="1"/>
  <c r="N228" i="19" s="1"/>
  <c r="N229" i="19" s="1"/>
  <c r="N230" i="19" s="1"/>
  <c r="N231" i="19" s="1"/>
  <c r="N232" i="19" s="1"/>
  <c r="N233" i="19" s="1"/>
  <c r="N234" i="19" s="1"/>
  <c r="N235" i="19" s="1"/>
  <c r="N236" i="19" s="1"/>
  <c r="N237" i="19" s="1"/>
  <c r="N238" i="19" s="1"/>
  <c r="N239" i="19" s="1"/>
  <c r="N240" i="19" s="1"/>
  <c r="N241" i="19" s="1"/>
  <c r="N242" i="19" s="1"/>
  <c r="N243" i="19" s="1"/>
  <c r="N244" i="19" s="1"/>
  <c r="N245" i="19" s="1"/>
  <c r="N246" i="19" s="1"/>
  <c r="N247" i="19" s="1"/>
  <c r="N248" i="19" s="1"/>
  <c r="N249" i="19" s="1"/>
  <c r="N250" i="19" s="1"/>
  <c r="N251" i="19" s="1"/>
  <c r="N252" i="19" s="1"/>
  <c r="N253" i="19" s="1"/>
  <c r="N254" i="19" s="1"/>
  <c r="N255" i="19" s="1"/>
  <c r="N256" i="19" s="1"/>
  <c r="N257" i="19" s="1"/>
  <c r="N258" i="19" s="1"/>
  <c r="N259" i="19" s="1"/>
  <c r="N260" i="19" s="1"/>
  <c r="N261" i="19" s="1"/>
  <c r="N262" i="19" s="1"/>
  <c r="N263" i="19" s="1"/>
  <c r="N264" i="19" s="1"/>
  <c r="N265" i="19" s="1"/>
  <c r="N266" i="19" s="1"/>
  <c r="N267" i="19" s="1"/>
  <c r="N268" i="19" s="1"/>
  <c r="N269" i="19" s="1"/>
  <c r="N270" i="19" s="1"/>
  <c r="N271" i="19" s="1"/>
  <c r="N272" i="19" s="1"/>
  <c r="N273" i="19" s="1"/>
  <c r="N274" i="19" s="1"/>
  <c r="N275" i="19" s="1"/>
  <c r="N276" i="19" s="1"/>
  <c r="N277" i="19" s="1"/>
  <c r="N278" i="19" s="1"/>
  <c r="N279" i="19" s="1"/>
  <c r="N280" i="19" s="1"/>
  <c r="N281" i="19" s="1"/>
  <c r="N282" i="19" s="1"/>
  <c r="N283" i="19" s="1"/>
  <c r="N284" i="19" s="1"/>
  <c r="N285" i="19" s="1"/>
  <c r="N286" i="19" s="1"/>
  <c r="N287" i="19" s="1"/>
  <c r="N288" i="19" s="1"/>
  <c r="N289" i="19" s="1"/>
  <c r="N290" i="19" s="1"/>
  <c r="N291" i="19" s="1"/>
  <c r="N292" i="19" s="1"/>
  <c r="N293" i="19" s="1"/>
  <c r="N294" i="19" s="1"/>
  <c r="N295" i="19" s="1"/>
  <c r="N296" i="19" s="1"/>
  <c r="N297" i="19" s="1"/>
  <c r="N298" i="19" s="1"/>
  <c r="N299" i="19" s="1"/>
  <c r="N300" i="19" s="1"/>
  <c r="N301" i="19" s="1"/>
  <c r="N302" i="19" s="1"/>
  <c r="N303" i="19" s="1"/>
  <c r="N304" i="19" s="1"/>
  <c r="N305" i="19" s="1"/>
  <c r="N306" i="19" s="1"/>
  <c r="N307" i="19" s="1"/>
  <c r="N308" i="19" s="1"/>
  <c r="N309" i="19" s="1"/>
  <c r="N310" i="19" s="1"/>
  <c r="N311" i="19" s="1"/>
  <c r="N312" i="19" s="1"/>
  <c r="N313" i="19" s="1"/>
  <c r="N314" i="19" s="1"/>
  <c r="N315" i="19" s="1"/>
  <c r="N316" i="19" s="1"/>
  <c r="N317" i="19" s="1"/>
  <c r="N318" i="19" s="1"/>
  <c r="N319" i="19" s="1"/>
  <c r="N320" i="19" s="1"/>
  <c r="N321" i="19" s="1"/>
  <c r="N322" i="19" s="1"/>
  <c r="N323" i="19" s="1"/>
  <c r="N324" i="19" s="1"/>
  <c r="N325" i="19" s="1"/>
  <c r="N326" i="19" s="1"/>
  <c r="N327" i="19" s="1"/>
  <c r="N328" i="19" s="1"/>
  <c r="N329" i="19" s="1"/>
  <c r="N330" i="19" s="1"/>
  <c r="N331" i="19" s="1"/>
  <c r="N332" i="19" s="1"/>
  <c r="N333" i="19" s="1"/>
  <c r="N334" i="19" s="1"/>
  <c r="N335" i="19" s="1"/>
  <c r="N336" i="19" s="1"/>
  <c r="N337" i="19" s="1"/>
  <c r="N338" i="19" s="1"/>
  <c r="N339" i="19" s="1"/>
  <c r="N340" i="19" s="1"/>
  <c r="N341" i="19" s="1"/>
  <c r="N342" i="19" s="1"/>
  <c r="N343" i="19" s="1"/>
  <c r="N344" i="19" s="1"/>
  <c r="N345" i="19" s="1"/>
  <c r="N346" i="19" s="1"/>
  <c r="N347" i="19" s="1"/>
  <c r="N348" i="19" s="1"/>
  <c r="N349" i="19" s="1"/>
  <c r="N350" i="19" s="1"/>
  <c r="N351" i="19" s="1"/>
  <c r="N352" i="19" s="1"/>
  <c r="N353" i="19" s="1"/>
  <c r="N354" i="19" s="1"/>
  <c r="N355" i="19" s="1"/>
  <c r="N356" i="19" s="1"/>
  <c r="N357" i="19" s="1"/>
  <c r="N358" i="19" s="1"/>
  <c r="N359" i="19" s="1"/>
  <c r="N360" i="19" s="1"/>
  <c r="N361" i="19" s="1"/>
  <c r="N362" i="19" s="1"/>
  <c r="N363" i="19" s="1"/>
  <c r="N364" i="19" s="1"/>
  <c r="N365" i="19" s="1"/>
  <c r="N366" i="19" s="1"/>
  <c r="N367" i="19" s="1"/>
  <c r="N368" i="19" s="1"/>
  <c r="N369" i="19" s="1"/>
  <c r="N370" i="19" s="1"/>
  <c r="N371" i="19" s="1"/>
  <c r="N372" i="19" s="1"/>
  <c r="N373" i="19" s="1"/>
  <c r="N374" i="19" s="1"/>
  <c r="N375" i="19" s="1"/>
  <c r="N376" i="19" s="1"/>
  <c r="N377" i="19" s="1"/>
  <c r="N378" i="19" s="1"/>
  <c r="N379" i="19" s="1"/>
  <c r="N380" i="19" s="1"/>
  <c r="N381" i="19" s="1"/>
  <c r="N382" i="19" s="1"/>
  <c r="N383" i="19" s="1"/>
  <c r="N384" i="19" s="1"/>
  <c r="N385" i="19" s="1"/>
  <c r="N386" i="19" s="1"/>
  <c r="N387" i="19" s="1"/>
  <c r="N388" i="19" s="1"/>
  <c r="N389" i="19" s="1"/>
  <c r="N390" i="19" s="1"/>
  <c r="N391" i="19" s="1"/>
  <c r="N392" i="19" s="1"/>
  <c r="N393" i="19" s="1"/>
  <c r="N394" i="19" s="1"/>
  <c r="N395" i="19" s="1"/>
  <c r="N396" i="19" s="1"/>
  <c r="N397" i="19" s="1"/>
  <c r="N398" i="19" s="1"/>
  <c r="N399" i="19" s="1"/>
  <c r="N400" i="19" s="1"/>
  <c r="N401" i="19" s="1"/>
  <c r="N402" i="19" s="1"/>
  <c r="N403" i="19" s="1"/>
  <c r="N404" i="19" s="1"/>
  <c r="N405" i="19" s="1"/>
  <c r="N406" i="19" s="1"/>
  <c r="N407" i="19" s="1"/>
  <c r="N408" i="19" s="1"/>
  <c r="N409" i="19" s="1"/>
  <c r="N410" i="19" s="1"/>
  <c r="N411" i="19" s="1"/>
  <c r="N412" i="19" s="1"/>
  <c r="N413" i="19" s="1"/>
  <c r="N414" i="19" s="1"/>
  <c r="N415" i="19" s="1"/>
  <c r="N416" i="19" s="1"/>
  <c r="N417" i="19" s="1"/>
  <c r="N418" i="19" s="1"/>
  <c r="N419" i="19" s="1"/>
  <c r="N420" i="19" s="1"/>
  <c r="N421" i="19" s="1"/>
  <c r="N422" i="19" s="1"/>
  <c r="N423" i="19" s="1"/>
  <c r="N424" i="19" s="1"/>
  <c r="N425" i="19" s="1"/>
  <c r="N426" i="19" s="1"/>
  <c r="N427" i="19" s="1"/>
  <c r="N428" i="19" s="1"/>
  <c r="N429" i="19" s="1"/>
  <c r="N430" i="19" s="1"/>
  <c r="N431" i="19" s="1"/>
  <c r="N432" i="19" s="1"/>
  <c r="N433" i="19" s="1"/>
  <c r="N434" i="19" s="1"/>
  <c r="N435" i="19" s="1"/>
  <c r="N436" i="19" s="1"/>
  <c r="N437" i="19" s="1"/>
  <c r="N438" i="19" s="1"/>
  <c r="N439" i="19" s="1"/>
  <c r="N440" i="19" s="1"/>
  <c r="N441" i="19" s="1"/>
  <c r="N442" i="19" s="1"/>
  <c r="N443" i="19" s="1"/>
  <c r="N444" i="19" s="1"/>
  <c r="N445" i="19" s="1"/>
  <c r="N446" i="19" s="1"/>
  <c r="N447" i="19" s="1"/>
  <c r="N448" i="19" s="1"/>
  <c r="N449" i="19" s="1"/>
  <c r="N450" i="19" s="1"/>
  <c r="N451" i="19" s="1"/>
  <c r="N452" i="19" s="1"/>
  <c r="N453" i="19" s="1"/>
  <c r="N454" i="19" s="1"/>
  <c r="N455" i="19" s="1"/>
  <c r="N456" i="19" s="1"/>
  <c r="N457" i="19" s="1"/>
  <c r="N458" i="19" s="1"/>
  <c r="N459" i="19" s="1"/>
  <c r="N460" i="19" s="1"/>
  <c r="N461" i="19" s="1"/>
  <c r="N462" i="19" s="1"/>
  <c r="N463" i="19" s="1"/>
  <c r="N464" i="19" s="1"/>
  <c r="N465" i="19" s="1"/>
  <c r="N466" i="19" s="1"/>
  <c r="N467" i="19" s="1"/>
  <c r="N468" i="19" s="1"/>
  <c r="N469" i="19" s="1"/>
  <c r="N470" i="19" s="1"/>
  <c r="N471" i="19" s="1"/>
  <c r="N472" i="19" s="1"/>
  <c r="N473" i="19" s="1"/>
  <c r="N474" i="19" s="1"/>
  <c r="N475" i="19" s="1"/>
  <c r="N476" i="19" s="1"/>
  <c r="N477" i="19" s="1"/>
  <c r="N478" i="19" s="1"/>
  <c r="N479" i="19" s="1"/>
  <c r="N480" i="19" s="1"/>
  <c r="N481" i="19" s="1"/>
  <c r="N482" i="19" s="1"/>
  <c r="N483" i="19" s="1"/>
  <c r="N484" i="19" s="1"/>
  <c r="N485" i="19" s="1"/>
  <c r="N486" i="19" s="1"/>
  <c r="N487" i="19" s="1"/>
  <c r="N488" i="19" s="1"/>
  <c r="N489" i="19" s="1"/>
  <c r="N490" i="19" s="1"/>
  <c r="N491" i="19" s="1"/>
  <c r="N492" i="19" s="1"/>
  <c r="N493" i="19" s="1"/>
  <c r="N494" i="19" s="1"/>
  <c r="N495" i="19" s="1"/>
  <c r="N496" i="19" s="1"/>
  <c r="N497" i="19" s="1"/>
  <c r="N498" i="19" s="1"/>
  <c r="N499" i="19" s="1"/>
  <c r="N500" i="19" s="1"/>
  <c r="N501" i="19" s="1"/>
  <c r="N502" i="19" s="1"/>
  <c r="N503" i="19" s="1"/>
  <c r="N504" i="19" s="1"/>
  <c r="N505" i="19" s="1"/>
  <c r="N506" i="19" s="1"/>
  <c r="N507" i="19" s="1"/>
  <c r="N508" i="19" s="1"/>
  <c r="N509" i="19" s="1"/>
  <c r="N510" i="19" s="1"/>
  <c r="N511" i="19" s="1"/>
  <c r="N512" i="19" s="1"/>
  <c r="N513" i="19" s="1"/>
  <c r="N514" i="19" s="1"/>
  <c r="N515" i="19" s="1"/>
  <c r="N516" i="19" s="1"/>
  <c r="N517" i="19" s="1"/>
  <c r="N518" i="19" s="1"/>
  <c r="N519" i="19" s="1"/>
  <c r="N520" i="19" s="1"/>
  <c r="N521" i="19" s="1"/>
  <c r="N522" i="19" s="1"/>
  <c r="N523" i="19" s="1"/>
  <c r="N524" i="19" s="1"/>
  <c r="N525" i="19" s="1"/>
  <c r="N526" i="19" s="1"/>
  <c r="N527" i="19" s="1"/>
  <c r="N528" i="19" s="1"/>
  <c r="N529" i="19" s="1"/>
  <c r="N530" i="19" s="1"/>
  <c r="N531" i="19" s="1"/>
  <c r="N532" i="19" s="1"/>
  <c r="N533" i="19" s="1"/>
  <c r="N534" i="19" s="1"/>
  <c r="N535" i="19" s="1"/>
  <c r="N536" i="19" s="1"/>
  <c r="N537" i="19" s="1"/>
  <c r="N538" i="19" s="1"/>
  <c r="N539" i="19" s="1"/>
  <c r="N540" i="19" s="1"/>
  <c r="N541" i="19" s="1"/>
  <c r="N542" i="19" s="1"/>
  <c r="N543" i="19" s="1"/>
  <c r="N544" i="19" s="1"/>
  <c r="N545" i="19" s="1"/>
  <c r="N546" i="19" s="1"/>
  <c r="N547" i="19" s="1"/>
  <c r="N548" i="19" s="1"/>
  <c r="N549" i="19" s="1"/>
  <c r="N550" i="19" s="1"/>
  <c r="N551" i="19" s="1"/>
  <c r="N552" i="19" s="1"/>
  <c r="N553" i="19" s="1"/>
  <c r="N554" i="19" s="1"/>
  <c r="N555" i="19" s="1"/>
  <c r="N556" i="19" s="1"/>
  <c r="N557" i="19" s="1"/>
  <c r="N558" i="19" s="1"/>
  <c r="N559" i="19" s="1"/>
  <c r="N560" i="19" s="1"/>
  <c r="N561" i="19" s="1"/>
  <c r="N562" i="19" s="1"/>
  <c r="N563" i="19" s="1"/>
  <c r="N564" i="19" s="1"/>
  <c r="N565" i="19" s="1"/>
  <c r="N566" i="19" s="1"/>
  <c r="N567" i="19" s="1"/>
  <c r="N568" i="19" s="1"/>
  <c r="N569" i="19" s="1"/>
  <c r="N570" i="19" s="1"/>
  <c r="N571" i="19" s="1"/>
  <c r="N572" i="19" s="1"/>
  <c r="N573" i="19" s="1"/>
  <c r="N574" i="19" s="1"/>
  <c r="N575" i="19" s="1"/>
  <c r="N576" i="19" s="1"/>
  <c r="N577" i="19" s="1"/>
  <c r="N578" i="19" s="1"/>
  <c r="N579" i="19" s="1"/>
  <c r="N580" i="19" s="1"/>
  <c r="N581" i="19" s="1"/>
  <c r="N582" i="19" s="1"/>
  <c r="N583" i="19" s="1"/>
  <c r="N584" i="19" s="1"/>
  <c r="N585" i="19" s="1"/>
  <c r="N586" i="19" s="1"/>
  <c r="N587" i="19" s="1"/>
  <c r="N588" i="19" s="1"/>
  <c r="N589" i="19" s="1"/>
  <c r="N590" i="19" s="1"/>
  <c r="N591" i="19" s="1"/>
  <c r="N592" i="19" s="1"/>
  <c r="N593" i="19" s="1"/>
  <c r="N594" i="19" s="1"/>
  <c r="N595" i="19" s="1"/>
  <c r="N596" i="19" s="1"/>
  <c r="N597" i="19" s="1"/>
  <c r="N598" i="19" s="1"/>
  <c r="N599" i="19" s="1"/>
  <c r="N600" i="19" s="1"/>
  <c r="N601" i="19" s="1"/>
  <c r="N602" i="19" s="1"/>
  <c r="N603" i="19" s="1"/>
  <c r="N604" i="19" s="1"/>
  <c r="N605" i="19" s="1"/>
  <c r="N606" i="19" s="1"/>
  <c r="N607" i="19" s="1"/>
  <c r="N608" i="19" s="1"/>
  <c r="N609" i="19" s="1"/>
  <c r="N610" i="19" s="1"/>
  <c r="N611" i="19" s="1"/>
  <c r="N612" i="19" s="1"/>
  <c r="N613" i="19" s="1"/>
  <c r="N614" i="19" s="1"/>
  <c r="N615" i="19" s="1"/>
  <c r="N616" i="19" s="1"/>
  <c r="N617" i="19" s="1"/>
  <c r="N618" i="19" s="1"/>
  <c r="N619" i="19" s="1"/>
  <c r="N620" i="19" s="1"/>
  <c r="N621" i="19" s="1"/>
  <c r="N622" i="19" s="1"/>
  <c r="N623" i="19" s="1"/>
  <c r="N624" i="19" s="1"/>
  <c r="N625" i="19" s="1"/>
  <c r="N626" i="19" s="1"/>
  <c r="N627" i="19" s="1"/>
  <c r="N628" i="19" s="1"/>
  <c r="N629" i="19" s="1"/>
  <c r="N630" i="19" s="1"/>
  <c r="N631" i="19" s="1"/>
  <c r="N632" i="19" s="1"/>
  <c r="N633" i="19" s="1"/>
  <c r="N634" i="19" s="1"/>
  <c r="N635" i="19" s="1"/>
  <c r="N636" i="19" s="1"/>
  <c r="N637" i="19" s="1"/>
  <c r="N638" i="19" s="1"/>
  <c r="N639" i="19" s="1"/>
  <c r="N640" i="19" s="1"/>
  <c r="N641" i="19" s="1"/>
  <c r="N642" i="19" s="1"/>
  <c r="N643" i="19" s="1"/>
  <c r="N644" i="19" s="1"/>
  <c r="N645" i="19" s="1"/>
  <c r="N646" i="19" s="1"/>
  <c r="N647" i="19" s="1"/>
  <c r="N648" i="19" s="1"/>
  <c r="N649" i="19" s="1"/>
  <c r="N650" i="19" s="1"/>
  <c r="N651" i="19" s="1"/>
  <c r="N652" i="19" s="1"/>
  <c r="N653" i="19" s="1"/>
  <c r="N654" i="19" s="1"/>
  <c r="N655" i="19" s="1"/>
  <c r="N656" i="19" s="1"/>
  <c r="N657" i="19" s="1"/>
  <c r="N658" i="19" s="1"/>
  <c r="N659" i="19" s="1"/>
  <c r="N660" i="19" s="1"/>
  <c r="N661" i="19" s="1"/>
  <c r="N662" i="19" s="1"/>
  <c r="N663" i="19" s="1"/>
  <c r="N664" i="19" s="1"/>
  <c r="N665" i="19" s="1"/>
  <c r="N666" i="19" s="1"/>
  <c r="N667" i="19" s="1"/>
  <c r="N668" i="19" s="1"/>
  <c r="N669" i="19" s="1"/>
  <c r="N670" i="19" s="1"/>
  <c r="N671" i="19" s="1"/>
  <c r="N672" i="19" s="1"/>
  <c r="N673" i="19" s="1"/>
  <c r="N674" i="19" s="1"/>
  <c r="N675" i="19" s="1"/>
  <c r="N676" i="19" s="1"/>
  <c r="N677" i="19" s="1"/>
  <c r="N678" i="19" s="1"/>
  <c r="N679" i="19" s="1"/>
  <c r="N680" i="19" s="1"/>
  <c r="N681" i="19" s="1"/>
  <c r="N682" i="19" s="1"/>
  <c r="N683" i="19" s="1"/>
  <c r="N684" i="19" s="1"/>
  <c r="N685" i="19" s="1"/>
  <c r="N686" i="19" s="1"/>
  <c r="N687" i="19" s="1"/>
  <c r="N688" i="19" s="1"/>
  <c r="N689" i="19" s="1"/>
  <c r="N690" i="19" s="1"/>
  <c r="N691" i="19" s="1"/>
  <c r="N692" i="19" s="1"/>
  <c r="N693" i="19" s="1"/>
  <c r="N694" i="19" s="1"/>
  <c r="N695" i="19" s="1"/>
  <c r="N696" i="19" s="1"/>
  <c r="N697" i="19" s="1"/>
  <c r="N698" i="19" s="1"/>
  <c r="N699" i="19" s="1"/>
  <c r="N700" i="19" s="1"/>
  <c r="N701" i="19" s="1"/>
  <c r="N702" i="19" s="1"/>
  <c r="N703" i="19" s="1"/>
  <c r="N704" i="19" s="1"/>
  <c r="N705" i="19" s="1"/>
  <c r="N706" i="19" s="1"/>
  <c r="N707" i="19" s="1"/>
  <c r="N708" i="19" s="1"/>
  <c r="N709" i="19" s="1"/>
  <c r="N710" i="19" s="1"/>
  <c r="N711" i="19" s="1"/>
  <c r="N712" i="19" s="1"/>
  <c r="N713" i="19" s="1"/>
  <c r="N714" i="19" s="1"/>
  <c r="N715" i="19" s="1"/>
  <c r="N716" i="19" s="1"/>
  <c r="N717" i="19" s="1"/>
  <c r="N718" i="19" s="1"/>
  <c r="N719" i="19" s="1"/>
  <c r="N720" i="19" s="1"/>
  <c r="N721" i="19" s="1"/>
  <c r="N722" i="19" s="1"/>
  <c r="N723" i="19" s="1"/>
  <c r="N724" i="19" s="1"/>
  <c r="N725" i="19" s="1"/>
  <c r="N726" i="19" s="1"/>
  <c r="N727" i="19" s="1"/>
  <c r="N728" i="19" s="1"/>
  <c r="N729" i="19" s="1"/>
  <c r="N730" i="19" s="1"/>
  <c r="N731" i="19" s="1"/>
  <c r="N732" i="19" s="1"/>
  <c r="N733" i="19" s="1"/>
  <c r="N734" i="19" s="1"/>
  <c r="N735" i="19" s="1"/>
  <c r="N736" i="19" s="1"/>
  <c r="N737" i="19" s="1"/>
  <c r="N738" i="19" s="1"/>
  <c r="N739" i="19" s="1"/>
  <c r="N740" i="19" s="1"/>
  <c r="N741" i="19" s="1"/>
  <c r="N742" i="19" s="1"/>
  <c r="N743" i="19" s="1"/>
  <c r="N744" i="19" s="1"/>
  <c r="N745" i="19" s="1"/>
  <c r="N746" i="19" s="1"/>
  <c r="N747" i="19" s="1"/>
  <c r="N748" i="19" s="1"/>
  <c r="N749" i="19" s="1"/>
  <c r="N750" i="19" s="1"/>
  <c r="N751" i="19" s="1"/>
  <c r="N752" i="19" s="1"/>
  <c r="N753" i="19" s="1"/>
  <c r="N754" i="19" s="1"/>
  <c r="N755" i="19" s="1"/>
  <c r="N756" i="19" s="1"/>
  <c r="N757" i="19" s="1"/>
  <c r="N758" i="19" s="1"/>
  <c r="N759" i="19" s="1"/>
  <c r="N760" i="19" s="1"/>
  <c r="N761" i="19" s="1"/>
  <c r="N762" i="19" s="1"/>
  <c r="N763" i="19" s="1"/>
  <c r="N764" i="19" s="1"/>
  <c r="N765" i="19" s="1"/>
  <c r="N766" i="19" s="1"/>
  <c r="N767" i="19" s="1"/>
  <c r="N768" i="19" s="1"/>
  <c r="N769" i="19" s="1"/>
  <c r="N770" i="19" s="1"/>
  <c r="N771" i="19" s="1"/>
  <c r="N772" i="19" s="1"/>
  <c r="N773" i="19" s="1"/>
  <c r="N774" i="19" s="1"/>
  <c r="N775" i="19" s="1"/>
  <c r="N776" i="19" s="1"/>
  <c r="N777" i="19" s="1"/>
  <c r="N778" i="19" s="1"/>
  <c r="N779" i="19" s="1"/>
  <c r="N780" i="19" s="1"/>
  <c r="N781" i="19" s="1"/>
  <c r="N782" i="19" s="1"/>
  <c r="N783" i="19" s="1"/>
  <c r="N784" i="19" s="1"/>
  <c r="N785" i="19" s="1"/>
  <c r="N786" i="19" s="1"/>
  <c r="N787" i="19" s="1"/>
  <c r="N788" i="19" s="1"/>
  <c r="N789" i="19" s="1"/>
  <c r="N790" i="19" s="1"/>
  <c r="N791" i="19" s="1"/>
  <c r="N792" i="19" s="1"/>
  <c r="N793" i="19" s="1"/>
  <c r="N794" i="19" s="1"/>
  <c r="N795" i="19" s="1"/>
  <c r="N796" i="19" s="1"/>
  <c r="N797" i="19" s="1"/>
  <c r="N798" i="19" s="1"/>
  <c r="N799" i="19" s="1"/>
  <c r="N800" i="19" s="1"/>
  <c r="N801" i="19" s="1"/>
  <c r="N802" i="19" s="1"/>
  <c r="N803" i="19" s="1"/>
  <c r="N804" i="19" s="1"/>
  <c r="N805" i="19" s="1"/>
  <c r="N806" i="19" s="1"/>
  <c r="N807" i="19" s="1"/>
  <c r="N808" i="19" s="1"/>
  <c r="N809" i="19" s="1"/>
  <c r="N810" i="19" s="1"/>
  <c r="N811" i="19" s="1"/>
  <c r="N812" i="19" s="1"/>
  <c r="N813" i="19" s="1"/>
  <c r="N814" i="19" s="1"/>
  <c r="N815" i="19" s="1"/>
  <c r="N816" i="19" s="1"/>
  <c r="N817" i="19" s="1"/>
  <c r="N818" i="19" s="1"/>
  <c r="N819" i="19" s="1"/>
  <c r="N820" i="19" s="1"/>
  <c r="N821" i="19" s="1"/>
  <c r="N822" i="19" s="1"/>
  <c r="N823" i="19" s="1"/>
  <c r="N824" i="19" s="1"/>
  <c r="N825" i="19" s="1"/>
  <c r="N826" i="19" s="1"/>
  <c r="N827" i="19" s="1"/>
  <c r="N828" i="19" s="1"/>
  <c r="N829" i="19" s="1"/>
  <c r="N830" i="19" s="1"/>
  <c r="N831" i="19" s="1"/>
  <c r="N832" i="19" s="1"/>
  <c r="N833" i="19" s="1"/>
  <c r="N834" i="19" s="1"/>
  <c r="N835" i="19" s="1"/>
  <c r="N836" i="19" s="1"/>
  <c r="N837" i="19" s="1"/>
  <c r="N838" i="19" s="1"/>
  <c r="N839" i="19" s="1"/>
  <c r="N840" i="19" s="1"/>
  <c r="N841" i="19" s="1"/>
  <c r="N842" i="19" s="1"/>
  <c r="N843" i="19" s="1"/>
  <c r="N844" i="19" s="1"/>
  <c r="N845" i="19" s="1"/>
  <c r="N846" i="19" s="1"/>
  <c r="N847" i="19" s="1"/>
  <c r="N848" i="19" s="1"/>
  <c r="N849" i="19" s="1"/>
  <c r="N850" i="19" s="1"/>
  <c r="N851" i="19" s="1"/>
  <c r="N852" i="19" s="1"/>
  <c r="N853" i="19" s="1"/>
  <c r="N854" i="19" s="1"/>
  <c r="N855" i="19" s="1"/>
  <c r="N856" i="19" s="1"/>
  <c r="N857" i="19" s="1"/>
  <c r="N858" i="19" s="1"/>
  <c r="N859" i="19" s="1"/>
  <c r="N860" i="19" s="1"/>
  <c r="N861" i="19" s="1"/>
  <c r="N862" i="19" s="1"/>
  <c r="N863" i="19" s="1"/>
  <c r="N864" i="19" s="1"/>
  <c r="N865" i="19" s="1"/>
  <c r="N866" i="19" s="1"/>
  <c r="N867" i="19" s="1"/>
  <c r="N868" i="19" s="1"/>
  <c r="N869" i="19" s="1"/>
  <c r="N870" i="19" s="1"/>
  <c r="N871" i="19" s="1"/>
  <c r="N872" i="19" s="1"/>
  <c r="N873" i="19" s="1"/>
  <c r="N874" i="19" s="1"/>
  <c r="N875" i="19" s="1"/>
  <c r="N876" i="19" s="1"/>
  <c r="N877" i="19" s="1"/>
  <c r="N878" i="19" s="1"/>
  <c r="N879" i="19" s="1"/>
  <c r="N880" i="19" s="1"/>
  <c r="N881" i="19" s="1"/>
  <c r="N882" i="19" s="1"/>
  <c r="N883" i="19" s="1"/>
  <c r="N884" i="19" s="1"/>
  <c r="N885" i="19" s="1"/>
  <c r="N886" i="19" s="1"/>
  <c r="N887" i="19" s="1"/>
  <c r="N888" i="19" s="1"/>
  <c r="N889" i="19" s="1"/>
  <c r="N890" i="19" s="1"/>
  <c r="N891" i="19" s="1"/>
  <c r="N892" i="19" s="1"/>
  <c r="N893" i="19" s="1"/>
  <c r="N894" i="19" s="1"/>
  <c r="N895" i="19" s="1"/>
  <c r="N896" i="19" s="1"/>
  <c r="N897" i="19" s="1"/>
  <c r="N898" i="19" s="1"/>
  <c r="N899" i="19" s="1"/>
  <c r="N900" i="19" s="1"/>
  <c r="N901" i="19" s="1"/>
  <c r="N902" i="19" s="1"/>
  <c r="N903" i="19" s="1"/>
  <c r="N904" i="19" s="1"/>
  <c r="N905" i="19" s="1"/>
  <c r="N906" i="19" s="1"/>
  <c r="N907" i="19" s="1"/>
  <c r="N908" i="19" s="1"/>
  <c r="N909" i="19" s="1"/>
  <c r="N910" i="19" s="1"/>
  <c r="N911" i="19" s="1"/>
  <c r="N912" i="19" s="1"/>
  <c r="N913" i="19" s="1"/>
  <c r="N914" i="19" s="1"/>
  <c r="N915" i="19" s="1"/>
  <c r="N916" i="19" s="1"/>
  <c r="N917" i="19" s="1"/>
  <c r="N918" i="19" s="1"/>
  <c r="N919" i="19" s="1"/>
  <c r="N920" i="19" s="1"/>
  <c r="N921" i="19" s="1"/>
  <c r="N922" i="19" s="1"/>
  <c r="N923" i="19" s="1"/>
  <c r="B71" i="19"/>
  <c r="A71" i="19"/>
  <c r="B70" i="19"/>
  <c r="A70" i="19"/>
  <c r="B69" i="19"/>
  <c r="A69" i="19"/>
  <c r="B68" i="19"/>
  <c r="A68" i="19"/>
  <c r="B67" i="19"/>
  <c r="A67" i="19"/>
  <c r="B66" i="19"/>
  <c r="A66" i="19"/>
  <c r="B65" i="19"/>
  <c r="A65" i="19"/>
  <c r="B64" i="19"/>
  <c r="A64" i="19"/>
  <c r="B63" i="19"/>
  <c r="A63" i="19"/>
  <c r="B62" i="19"/>
  <c r="A62" i="19"/>
  <c r="B61" i="19"/>
  <c r="A61" i="19"/>
  <c r="B60" i="19"/>
  <c r="A60" i="19"/>
  <c r="B59" i="19"/>
  <c r="A59" i="19"/>
  <c r="B58" i="19"/>
  <c r="A58" i="19"/>
  <c r="B57" i="19"/>
  <c r="A57" i="19"/>
  <c r="B56" i="19"/>
  <c r="A56" i="19"/>
  <c r="B55" i="19"/>
  <c r="A55" i="19"/>
  <c r="B54" i="19"/>
  <c r="A54" i="19"/>
  <c r="B53" i="19"/>
  <c r="A53" i="19"/>
  <c r="B52" i="19"/>
  <c r="A52" i="19"/>
  <c r="B51" i="19"/>
  <c r="A51" i="19"/>
  <c r="B50" i="19"/>
  <c r="A50" i="19"/>
  <c r="B49" i="19"/>
  <c r="A49" i="19"/>
  <c r="B48" i="19"/>
  <c r="A48" i="19"/>
  <c r="B47" i="19"/>
  <c r="A47" i="19"/>
  <c r="B46" i="19"/>
  <c r="A46" i="19"/>
  <c r="B45" i="19"/>
  <c r="A45" i="19"/>
  <c r="B44" i="19"/>
  <c r="A44" i="19"/>
  <c r="B43" i="19"/>
  <c r="A43" i="19"/>
  <c r="B42" i="19"/>
  <c r="A42" i="19"/>
  <c r="B41" i="19"/>
  <c r="A41" i="19"/>
  <c r="B40" i="19"/>
  <c r="A40" i="19"/>
  <c r="B39" i="19"/>
  <c r="A39" i="19"/>
  <c r="B38" i="19"/>
  <c r="A38" i="19"/>
  <c r="B37" i="19"/>
  <c r="A37" i="19"/>
  <c r="B36" i="19"/>
  <c r="A36" i="19"/>
  <c r="B35" i="19"/>
  <c r="A35" i="19"/>
  <c r="B34" i="19"/>
  <c r="A34" i="19"/>
  <c r="B33" i="19"/>
  <c r="A33" i="19"/>
  <c r="B32" i="19"/>
  <c r="A32" i="19"/>
  <c r="B31" i="19"/>
  <c r="A31" i="19"/>
  <c r="S30" i="19"/>
  <c r="B30" i="19"/>
  <c r="A30" i="19"/>
  <c r="S29" i="19"/>
  <c r="B29" i="19"/>
  <c r="A29" i="19"/>
  <c r="S28" i="19"/>
  <c r="B28" i="19"/>
  <c r="A28" i="19"/>
  <c r="S27" i="19"/>
  <c r="B27" i="19"/>
  <c r="A27" i="19"/>
  <c r="S26" i="19"/>
  <c r="B26" i="19"/>
  <c r="A26" i="19"/>
  <c r="S25" i="19"/>
  <c r="B25" i="19"/>
  <c r="A25" i="19"/>
  <c r="S24" i="19"/>
  <c r="B24" i="19"/>
  <c r="A24" i="19"/>
  <c r="S23" i="19"/>
  <c r="B23" i="19"/>
  <c r="A23" i="19"/>
  <c r="S22" i="19"/>
  <c r="B22" i="19"/>
  <c r="A22" i="19"/>
  <c r="S21" i="19"/>
  <c r="B21" i="19"/>
  <c r="A21" i="19"/>
  <c r="S20" i="19"/>
  <c r="B20" i="19"/>
  <c r="A20" i="19"/>
  <c r="S19" i="19"/>
  <c r="B19" i="19"/>
  <c r="A19" i="19"/>
  <c r="S18" i="19"/>
  <c r="B18" i="19"/>
  <c r="A18" i="19"/>
  <c r="S17" i="19"/>
  <c r="B17" i="19"/>
  <c r="A17" i="19"/>
  <c r="S16" i="19"/>
  <c r="B16" i="19"/>
  <c r="A16" i="19"/>
  <c r="S15" i="19"/>
  <c r="B15" i="19"/>
  <c r="A15" i="19"/>
  <c r="S14" i="19"/>
  <c r="B14" i="19"/>
  <c r="A14" i="19"/>
  <c r="S13" i="19"/>
  <c r="B13" i="19"/>
  <c r="A13" i="19"/>
  <c r="S12" i="19"/>
  <c r="B12" i="19"/>
  <c r="A12" i="19"/>
  <c r="S11" i="19"/>
  <c r="B11" i="19"/>
  <c r="A11" i="19"/>
  <c r="S10" i="19"/>
  <c r="B10" i="19"/>
  <c r="A10" i="19"/>
  <c r="S9" i="19"/>
  <c r="N9" i="19"/>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N38" i="19" s="1"/>
  <c r="N39" i="19" s="1"/>
  <c r="N40" i="19" s="1"/>
  <c r="N41" i="19" s="1"/>
  <c r="N42" i="19" s="1"/>
  <c r="N43" i="19" s="1"/>
  <c r="N44" i="19" s="1"/>
  <c r="N45" i="19" s="1"/>
  <c r="N46" i="19" s="1"/>
  <c r="N47" i="19" s="1"/>
  <c r="N48" i="19" s="1"/>
  <c r="N49" i="19" s="1"/>
  <c r="N50" i="19" s="1"/>
  <c r="N51" i="19" s="1"/>
  <c r="N52" i="19" s="1"/>
  <c r="N53" i="19" s="1"/>
  <c r="N54" i="19" s="1"/>
  <c r="N55" i="19" s="1"/>
  <c r="N56" i="19" s="1"/>
  <c r="N57" i="19" s="1"/>
  <c r="N58" i="19" s="1"/>
  <c r="N59" i="19" s="1"/>
  <c r="N60" i="19" s="1"/>
  <c r="N61" i="19" s="1"/>
  <c r="N62" i="19" s="1"/>
  <c r="N63" i="19" s="1"/>
  <c r="N64" i="19" s="1"/>
  <c r="N65" i="19" s="1"/>
  <c r="N66" i="19" s="1"/>
  <c r="N67" i="19" s="1"/>
  <c r="N68" i="19" s="1"/>
  <c r="N69" i="19" s="1"/>
  <c r="N70" i="19" s="1"/>
  <c r="C9" i="19"/>
  <c r="B9" i="19"/>
  <c r="A9" i="19"/>
  <c r="S8" i="19"/>
  <c r="R8" i="19"/>
  <c r="K8" i="19"/>
  <c r="B8" i="19"/>
  <c r="R116" i="18"/>
  <c r="G116" i="18"/>
  <c r="F116" i="18"/>
  <c r="E116" i="18"/>
  <c r="D116" i="18"/>
  <c r="C116" i="18"/>
  <c r="B116" i="18"/>
  <c r="R115" i="18"/>
  <c r="G115" i="18"/>
  <c r="F115" i="18"/>
  <c r="E115" i="18"/>
  <c r="D115" i="18"/>
  <c r="C115" i="18"/>
  <c r="B115" i="18"/>
  <c r="R114" i="18"/>
  <c r="G114" i="18"/>
  <c r="F114" i="18"/>
  <c r="E114" i="18"/>
  <c r="D114" i="18"/>
  <c r="C114" i="18"/>
  <c r="B114" i="18"/>
  <c r="R113" i="18"/>
  <c r="G113" i="18"/>
  <c r="F113" i="18"/>
  <c r="E113" i="18"/>
  <c r="D113" i="18"/>
  <c r="C113" i="18"/>
  <c r="B113" i="18"/>
  <c r="R112" i="18"/>
  <c r="G112" i="18"/>
  <c r="F112" i="18"/>
  <c r="E112" i="18"/>
  <c r="D112" i="18"/>
  <c r="C112" i="18"/>
  <c r="B112" i="18"/>
  <c r="R111" i="18"/>
  <c r="G111" i="18"/>
  <c r="F111" i="18"/>
  <c r="E111" i="18"/>
  <c r="D111" i="18"/>
  <c r="C111" i="18"/>
  <c r="B111" i="18"/>
  <c r="R110" i="18"/>
  <c r="G110" i="18"/>
  <c r="F110" i="18"/>
  <c r="E110" i="18"/>
  <c r="D110" i="18"/>
  <c r="C110" i="18"/>
  <c r="B110" i="18"/>
  <c r="R109" i="18"/>
  <c r="G109" i="18"/>
  <c r="F109" i="18"/>
  <c r="E109" i="18"/>
  <c r="D109" i="18"/>
  <c r="C109" i="18"/>
  <c r="B109" i="18"/>
  <c r="R108" i="18"/>
  <c r="G108" i="18"/>
  <c r="F108" i="18"/>
  <c r="E108" i="18"/>
  <c r="D108" i="18"/>
  <c r="C108" i="18"/>
  <c r="B108" i="18"/>
  <c r="R107" i="18"/>
  <c r="G107" i="18"/>
  <c r="F107" i="18"/>
  <c r="E107" i="18"/>
  <c r="D107" i="18"/>
  <c r="C107" i="18"/>
  <c r="B107" i="18"/>
  <c r="R106" i="18"/>
  <c r="G106" i="18"/>
  <c r="F106" i="18"/>
  <c r="E106" i="18"/>
  <c r="D106" i="18"/>
  <c r="C106" i="18"/>
  <c r="B106" i="18"/>
  <c r="R105" i="18"/>
  <c r="G105" i="18"/>
  <c r="F105" i="18"/>
  <c r="E105" i="18"/>
  <c r="D105" i="18"/>
  <c r="C105" i="18"/>
  <c r="B105" i="18"/>
  <c r="R104" i="18"/>
  <c r="G104" i="18"/>
  <c r="F104" i="18"/>
  <c r="E104" i="18"/>
  <c r="D104" i="18"/>
  <c r="C104" i="18"/>
  <c r="B104" i="18"/>
  <c r="R103" i="18"/>
  <c r="G103" i="18"/>
  <c r="F103" i="18"/>
  <c r="E103" i="18"/>
  <c r="D103" i="18"/>
  <c r="C103" i="18"/>
  <c r="B103" i="18"/>
  <c r="R102" i="18"/>
  <c r="G102" i="18"/>
  <c r="F102" i="18"/>
  <c r="E102" i="18"/>
  <c r="D102" i="18"/>
  <c r="C102" i="18"/>
  <c r="B102" i="18"/>
  <c r="R101" i="18"/>
  <c r="G101" i="18"/>
  <c r="F101" i="18"/>
  <c r="E101" i="18"/>
  <c r="D101" i="18"/>
  <c r="C101" i="18"/>
  <c r="B101" i="18"/>
  <c r="R100" i="18"/>
  <c r="G100" i="18"/>
  <c r="F100" i="18"/>
  <c r="E100" i="18"/>
  <c r="D100" i="18"/>
  <c r="C100" i="18"/>
  <c r="B100" i="18"/>
  <c r="R99" i="18"/>
  <c r="G99" i="18"/>
  <c r="F99" i="18"/>
  <c r="E99" i="18"/>
  <c r="D99" i="18"/>
  <c r="C99" i="18"/>
  <c r="B99" i="18"/>
  <c r="R98" i="18"/>
  <c r="G98" i="18"/>
  <c r="F98" i="18"/>
  <c r="E98" i="18"/>
  <c r="D98" i="18"/>
  <c r="C98" i="18"/>
  <c r="B98" i="18"/>
  <c r="R97" i="18"/>
  <c r="G97" i="18"/>
  <c r="F97" i="18"/>
  <c r="E97" i="18"/>
  <c r="D97" i="18"/>
  <c r="C97" i="18"/>
  <c r="B97" i="18"/>
  <c r="R96" i="18"/>
  <c r="G96" i="18"/>
  <c r="F96" i="18"/>
  <c r="E96" i="18"/>
  <c r="D96" i="18"/>
  <c r="C96" i="18"/>
  <c r="B96" i="18"/>
  <c r="R95" i="18"/>
  <c r="G95" i="18"/>
  <c r="F95" i="18"/>
  <c r="E95" i="18"/>
  <c r="D95" i="18"/>
  <c r="C95" i="18"/>
  <c r="B95" i="18"/>
  <c r="R94" i="18"/>
  <c r="G94" i="18"/>
  <c r="F94" i="18"/>
  <c r="E94" i="18"/>
  <c r="D94" i="18"/>
  <c r="C94" i="18"/>
  <c r="B94" i="18"/>
  <c r="R93" i="18"/>
  <c r="G93" i="18"/>
  <c r="F93" i="18"/>
  <c r="E93" i="18"/>
  <c r="D93" i="18"/>
  <c r="C93" i="18"/>
  <c r="B93" i="18"/>
  <c r="P93" i="18" s="1"/>
  <c r="R92" i="18"/>
  <c r="G92" i="18"/>
  <c r="F92" i="18"/>
  <c r="E92" i="18"/>
  <c r="D92" i="18"/>
  <c r="C92" i="18"/>
  <c r="B92" i="18"/>
  <c r="R91" i="18"/>
  <c r="G91" i="18"/>
  <c r="F91" i="18"/>
  <c r="E91" i="18"/>
  <c r="D91" i="18"/>
  <c r="C91" i="18"/>
  <c r="B91" i="18"/>
  <c r="R90" i="18"/>
  <c r="G90" i="18"/>
  <c r="F90" i="18"/>
  <c r="E90" i="18"/>
  <c r="D90" i="18"/>
  <c r="C90" i="18"/>
  <c r="B90" i="18"/>
  <c r="R89" i="18"/>
  <c r="G89" i="18"/>
  <c r="F89" i="18"/>
  <c r="E89" i="18"/>
  <c r="D89" i="18"/>
  <c r="C89" i="18"/>
  <c r="B89" i="18"/>
  <c r="R88" i="18"/>
  <c r="G88" i="18"/>
  <c r="F88" i="18"/>
  <c r="E88" i="18"/>
  <c r="D88" i="18"/>
  <c r="C88" i="18"/>
  <c r="B88" i="18"/>
  <c r="R87" i="18"/>
  <c r="G87" i="18"/>
  <c r="X87" i="18" s="1"/>
  <c r="F87" i="18"/>
  <c r="E87" i="18"/>
  <c r="D87" i="18"/>
  <c r="C87" i="18"/>
  <c r="B87" i="18"/>
  <c r="R86" i="18"/>
  <c r="G86" i="18"/>
  <c r="F86" i="18"/>
  <c r="E86" i="18"/>
  <c r="D86" i="18"/>
  <c r="C86" i="18"/>
  <c r="B86" i="18"/>
  <c r="R85" i="18"/>
  <c r="G85" i="18"/>
  <c r="F85" i="18"/>
  <c r="E85" i="18"/>
  <c r="D85" i="18"/>
  <c r="C85" i="18"/>
  <c r="B85" i="18"/>
  <c r="R84" i="18"/>
  <c r="G84" i="18"/>
  <c r="F84" i="18"/>
  <c r="E84" i="18"/>
  <c r="D84" i="18"/>
  <c r="C84" i="18"/>
  <c r="B84" i="18"/>
  <c r="R83" i="18"/>
  <c r="G83" i="18"/>
  <c r="F83" i="18"/>
  <c r="E83" i="18"/>
  <c r="D83" i="18"/>
  <c r="C83" i="18"/>
  <c r="B83" i="18"/>
  <c r="R82" i="18"/>
  <c r="G82" i="18"/>
  <c r="F82" i="18"/>
  <c r="E82" i="18"/>
  <c r="D82" i="18"/>
  <c r="C82" i="18"/>
  <c r="B82" i="18"/>
  <c r="R81" i="18"/>
  <c r="G81" i="18"/>
  <c r="F81" i="18"/>
  <c r="E81" i="18"/>
  <c r="D81" i="18"/>
  <c r="C81" i="18"/>
  <c r="B81" i="18"/>
  <c r="R80" i="18"/>
  <c r="G80" i="18"/>
  <c r="F80" i="18"/>
  <c r="E80" i="18"/>
  <c r="D80" i="18"/>
  <c r="C80" i="18"/>
  <c r="B80" i="18"/>
  <c r="R79" i="18"/>
  <c r="G79" i="18"/>
  <c r="X79" i="18" s="1"/>
  <c r="F79" i="18"/>
  <c r="E79" i="18"/>
  <c r="D79" i="18"/>
  <c r="C79" i="18"/>
  <c r="B79" i="18"/>
  <c r="R78" i="18"/>
  <c r="G78" i="18"/>
  <c r="F78" i="18"/>
  <c r="E78" i="18"/>
  <c r="D78" i="18"/>
  <c r="C78" i="18"/>
  <c r="B78" i="18"/>
  <c r="R77" i="18"/>
  <c r="G77" i="18"/>
  <c r="F77" i="18"/>
  <c r="E77" i="18"/>
  <c r="D77" i="18"/>
  <c r="C77" i="18"/>
  <c r="B77" i="18"/>
  <c r="R76" i="18"/>
  <c r="G76" i="18"/>
  <c r="F76" i="18"/>
  <c r="E76" i="18"/>
  <c r="D76" i="18"/>
  <c r="C76" i="18"/>
  <c r="B76" i="18"/>
  <c r="R75" i="18"/>
  <c r="G75" i="18"/>
  <c r="F75" i="18"/>
  <c r="E75" i="18"/>
  <c r="D75" i="18"/>
  <c r="C75" i="18"/>
  <c r="B75" i="18"/>
  <c r="R74" i="18"/>
  <c r="G74" i="18"/>
  <c r="F74" i="18"/>
  <c r="E74" i="18"/>
  <c r="D74" i="18"/>
  <c r="C74" i="18"/>
  <c r="B74" i="18"/>
  <c r="R73" i="18"/>
  <c r="G73" i="18"/>
  <c r="F73" i="18"/>
  <c r="E73" i="18"/>
  <c r="D73" i="18"/>
  <c r="C73" i="18"/>
  <c r="B73" i="18"/>
  <c r="R72" i="18"/>
  <c r="G72" i="18"/>
  <c r="F72" i="18"/>
  <c r="E72" i="18"/>
  <c r="D72" i="18"/>
  <c r="C72" i="18"/>
  <c r="B72" i="18"/>
  <c r="R71" i="18"/>
  <c r="G71" i="18"/>
  <c r="F71" i="18"/>
  <c r="E71" i="18"/>
  <c r="D71" i="18"/>
  <c r="C71" i="18"/>
  <c r="B71" i="18"/>
  <c r="R70" i="18"/>
  <c r="G70" i="18"/>
  <c r="F70" i="18"/>
  <c r="E70" i="18"/>
  <c r="D70" i="18"/>
  <c r="C70" i="18"/>
  <c r="B70" i="18"/>
  <c r="R69" i="18"/>
  <c r="G69" i="18"/>
  <c r="F69" i="18"/>
  <c r="E69" i="18"/>
  <c r="D69" i="18"/>
  <c r="C69" i="18"/>
  <c r="B69" i="18"/>
  <c r="R68" i="18"/>
  <c r="G68" i="18"/>
  <c r="F68" i="18"/>
  <c r="E68" i="18"/>
  <c r="D68" i="18"/>
  <c r="C68" i="18"/>
  <c r="B68" i="18"/>
  <c r="R67" i="18"/>
  <c r="G67" i="18"/>
  <c r="F67" i="18"/>
  <c r="E67" i="18"/>
  <c r="D67" i="18"/>
  <c r="C67" i="18"/>
  <c r="B67" i="18"/>
  <c r="R66" i="18"/>
  <c r="G66" i="18"/>
  <c r="F66" i="18"/>
  <c r="E66" i="18"/>
  <c r="D66" i="18"/>
  <c r="C66" i="18"/>
  <c r="B66" i="18"/>
  <c r="R65" i="18"/>
  <c r="G65" i="18"/>
  <c r="F65" i="18"/>
  <c r="E65" i="18"/>
  <c r="D65" i="18"/>
  <c r="C65" i="18"/>
  <c r="B65" i="18"/>
  <c r="R64" i="18"/>
  <c r="G64" i="18"/>
  <c r="F64" i="18"/>
  <c r="E64" i="18"/>
  <c r="D64" i="18"/>
  <c r="C64" i="18"/>
  <c r="B64" i="18"/>
  <c r="R63" i="18"/>
  <c r="G63" i="18"/>
  <c r="F63" i="18"/>
  <c r="E63" i="18"/>
  <c r="D63" i="18"/>
  <c r="C63" i="18"/>
  <c r="B63" i="18"/>
  <c r="R62" i="18"/>
  <c r="G62" i="18"/>
  <c r="F62" i="18"/>
  <c r="E62" i="18"/>
  <c r="D62" i="18"/>
  <c r="C62" i="18"/>
  <c r="B62" i="18"/>
  <c r="R61" i="18"/>
  <c r="G61" i="18"/>
  <c r="F61" i="18"/>
  <c r="E61" i="18"/>
  <c r="D61" i="18"/>
  <c r="C61" i="18"/>
  <c r="B61" i="18"/>
  <c r="R60" i="18"/>
  <c r="G60" i="18"/>
  <c r="F60" i="18"/>
  <c r="E60" i="18"/>
  <c r="D60" i="18"/>
  <c r="C60" i="18"/>
  <c r="B60" i="18"/>
  <c r="R59" i="18"/>
  <c r="G59" i="18"/>
  <c r="F59" i="18"/>
  <c r="E59" i="18"/>
  <c r="D59" i="18"/>
  <c r="C59" i="18"/>
  <c r="B59" i="18"/>
  <c r="R58" i="18"/>
  <c r="G58" i="18"/>
  <c r="F58" i="18"/>
  <c r="E58" i="18"/>
  <c r="D58" i="18"/>
  <c r="U58" i="18" s="1"/>
  <c r="C58" i="18"/>
  <c r="B58" i="18"/>
  <c r="R57" i="18"/>
  <c r="G57" i="18"/>
  <c r="F57" i="18"/>
  <c r="E57" i="18"/>
  <c r="D57" i="18"/>
  <c r="C57" i="18"/>
  <c r="B57" i="18"/>
  <c r="R56" i="18"/>
  <c r="G56" i="18"/>
  <c r="F56" i="18"/>
  <c r="E56" i="18"/>
  <c r="D56" i="18"/>
  <c r="C56" i="18"/>
  <c r="B56" i="18"/>
  <c r="R55" i="18"/>
  <c r="G55" i="18"/>
  <c r="F55" i="18"/>
  <c r="E55" i="18"/>
  <c r="D55" i="18"/>
  <c r="C55" i="18"/>
  <c r="B55" i="18"/>
  <c r="R54" i="18"/>
  <c r="G54" i="18"/>
  <c r="F54" i="18"/>
  <c r="E54" i="18"/>
  <c r="D54" i="18"/>
  <c r="C54" i="18"/>
  <c r="B54" i="18"/>
  <c r="R53" i="18"/>
  <c r="G53" i="18"/>
  <c r="F53" i="18"/>
  <c r="E53" i="18"/>
  <c r="D53" i="18"/>
  <c r="C53" i="18"/>
  <c r="B53" i="18"/>
  <c r="R52" i="18"/>
  <c r="G52" i="18"/>
  <c r="F52" i="18"/>
  <c r="E52" i="18"/>
  <c r="D52" i="18"/>
  <c r="C52" i="18"/>
  <c r="B52" i="18"/>
  <c r="R51" i="18"/>
  <c r="G51" i="18"/>
  <c r="F51" i="18"/>
  <c r="E51" i="18"/>
  <c r="D51" i="18"/>
  <c r="C51" i="18"/>
  <c r="B51" i="18"/>
  <c r="R50" i="18"/>
  <c r="G50" i="18"/>
  <c r="F50" i="18"/>
  <c r="E50" i="18"/>
  <c r="D50" i="18"/>
  <c r="C50" i="18"/>
  <c r="B50" i="18"/>
  <c r="R49" i="18"/>
  <c r="G49" i="18"/>
  <c r="F49" i="18"/>
  <c r="E49" i="18"/>
  <c r="D49" i="18"/>
  <c r="C49" i="18"/>
  <c r="B49" i="18"/>
  <c r="R48" i="18"/>
  <c r="G48" i="18"/>
  <c r="F48" i="18"/>
  <c r="E48" i="18"/>
  <c r="D48" i="18"/>
  <c r="C48" i="18"/>
  <c r="B48" i="18"/>
  <c r="R47" i="18"/>
  <c r="G47" i="18"/>
  <c r="F47" i="18"/>
  <c r="E47" i="18"/>
  <c r="D47" i="18"/>
  <c r="C47" i="18"/>
  <c r="B47" i="18"/>
  <c r="R46" i="18"/>
  <c r="G46" i="18"/>
  <c r="F46" i="18"/>
  <c r="E46" i="18"/>
  <c r="D46" i="18"/>
  <c r="C46" i="18"/>
  <c r="B46" i="18"/>
  <c r="R45" i="18"/>
  <c r="G45" i="18"/>
  <c r="F45" i="18"/>
  <c r="E45" i="18"/>
  <c r="D45" i="18"/>
  <c r="C45" i="18"/>
  <c r="B45" i="18"/>
  <c r="R44" i="18"/>
  <c r="G44" i="18"/>
  <c r="F44" i="18"/>
  <c r="E44" i="18"/>
  <c r="D44" i="18"/>
  <c r="C44" i="18"/>
  <c r="B44" i="18"/>
  <c r="R43" i="18"/>
  <c r="G43" i="18"/>
  <c r="F43" i="18"/>
  <c r="E43" i="18"/>
  <c r="D43" i="18"/>
  <c r="C43" i="18"/>
  <c r="B43" i="18"/>
  <c r="R42" i="18"/>
  <c r="G42" i="18"/>
  <c r="F42" i="18"/>
  <c r="E42" i="18"/>
  <c r="D42" i="18"/>
  <c r="C42" i="18"/>
  <c r="B42" i="18"/>
  <c r="R41" i="18"/>
  <c r="G41" i="18"/>
  <c r="F41" i="18"/>
  <c r="E41" i="18"/>
  <c r="D41" i="18"/>
  <c r="C41" i="18"/>
  <c r="B41" i="18"/>
  <c r="R40" i="18"/>
  <c r="G40" i="18"/>
  <c r="F40" i="18"/>
  <c r="E40" i="18"/>
  <c r="D40" i="18"/>
  <c r="C40" i="18"/>
  <c r="B40" i="18"/>
  <c r="R39" i="18"/>
  <c r="G39" i="18"/>
  <c r="F39" i="18"/>
  <c r="W39" i="18" s="1"/>
  <c r="E39" i="18"/>
  <c r="D39" i="18"/>
  <c r="C39" i="18"/>
  <c r="B39" i="18"/>
  <c r="R38" i="18"/>
  <c r="G38" i="18"/>
  <c r="F38" i="18"/>
  <c r="E38" i="18"/>
  <c r="D38" i="18"/>
  <c r="C38" i="18"/>
  <c r="B38" i="18"/>
  <c r="R37" i="18"/>
  <c r="G37" i="18"/>
  <c r="F37" i="18"/>
  <c r="E37" i="18"/>
  <c r="D37" i="18"/>
  <c r="C37" i="18"/>
  <c r="B37" i="18"/>
  <c r="R36" i="18"/>
  <c r="G36" i="18"/>
  <c r="F36" i="18"/>
  <c r="E36" i="18"/>
  <c r="D36" i="18"/>
  <c r="C36" i="18"/>
  <c r="B36" i="18"/>
  <c r="R35" i="18"/>
  <c r="G35" i="18"/>
  <c r="F35" i="18"/>
  <c r="E35" i="18"/>
  <c r="D35" i="18"/>
  <c r="C35" i="18"/>
  <c r="B35" i="18"/>
  <c r="R34" i="18"/>
  <c r="G34" i="18"/>
  <c r="F34" i="18"/>
  <c r="E34" i="18"/>
  <c r="D34" i="18"/>
  <c r="C34" i="18"/>
  <c r="B34" i="18"/>
  <c r="R33" i="18"/>
  <c r="G33" i="18"/>
  <c r="F33" i="18"/>
  <c r="E33" i="18"/>
  <c r="D33" i="18"/>
  <c r="C33" i="18"/>
  <c r="B33" i="18"/>
  <c r="R32" i="18"/>
  <c r="G32" i="18"/>
  <c r="F32" i="18"/>
  <c r="E32" i="18"/>
  <c r="D32" i="18"/>
  <c r="C32" i="18"/>
  <c r="B32" i="18"/>
  <c r="R31" i="18"/>
  <c r="G31" i="18"/>
  <c r="F31" i="18"/>
  <c r="E31" i="18"/>
  <c r="D31" i="18"/>
  <c r="C31" i="18"/>
  <c r="B31" i="18"/>
  <c r="R30" i="18"/>
  <c r="G30" i="18"/>
  <c r="F30" i="18"/>
  <c r="E30" i="18"/>
  <c r="D30" i="18"/>
  <c r="C30" i="18"/>
  <c r="B30" i="18"/>
  <c r="R29" i="18"/>
  <c r="G29" i="18"/>
  <c r="F29" i="18"/>
  <c r="E29" i="18"/>
  <c r="D29" i="18"/>
  <c r="C29" i="18"/>
  <c r="B29" i="18"/>
  <c r="R28" i="18"/>
  <c r="G28" i="18"/>
  <c r="F28" i="18"/>
  <c r="E28" i="18"/>
  <c r="D28" i="18"/>
  <c r="C28" i="18"/>
  <c r="B28" i="18"/>
  <c r="R27" i="18"/>
  <c r="G27" i="18"/>
  <c r="F27" i="18"/>
  <c r="E27" i="18"/>
  <c r="D27" i="18"/>
  <c r="C27" i="18"/>
  <c r="B27" i="18"/>
  <c r="R26" i="18"/>
  <c r="T26" i="18" s="1"/>
  <c r="G26" i="18"/>
  <c r="F26" i="18"/>
  <c r="E26" i="18"/>
  <c r="D26" i="18"/>
  <c r="B26" i="18"/>
  <c r="R25" i="18"/>
  <c r="T25" i="18" s="1"/>
  <c r="G25" i="18"/>
  <c r="F25" i="18"/>
  <c r="E25" i="18"/>
  <c r="D25" i="18"/>
  <c r="B25" i="18"/>
  <c r="R24" i="18"/>
  <c r="T24" i="18" s="1"/>
  <c r="G24" i="18"/>
  <c r="F24" i="18"/>
  <c r="E24" i="18"/>
  <c r="D24" i="18"/>
  <c r="B24" i="18"/>
  <c r="R23" i="18"/>
  <c r="T23" i="18" s="1"/>
  <c r="G23" i="18"/>
  <c r="F23" i="18"/>
  <c r="E23" i="18"/>
  <c r="D23" i="18"/>
  <c r="B23" i="18"/>
  <c r="R22" i="18"/>
  <c r="T22" i="18" s="1"/>
  <c r="G22" i="18"/>
  <c r="F22" i="18"/>
  <c r="E22" i="18"/>
  <c r="D22" i="18"/>
  <c r="B22" i="18"/>
  <c r="R21" i="18"/>
  <c r="T21" i="18" s="1"/>
  <c r="Z21" i="18" s="1"/>
  <c r="I21" i="18"/>
  <c r="I22" i="18" s="1"/>
  <c r="I23" i="18" s="1"/>
  <c r="I24" i="18" s="1"/>
  <c r="I25" i="18" s="1"/>
  <c r="I26" i="18" s="1"/>
  <c r="G21" i="18"/>
  <c r="F21" i="18"/>
  <c r="L21" i="18" s="1"/>
  <c r="E21" i="18"/>
  <c r="D21" i="18"/>
  <c r="J21" i="18" s="1"/>
  <c r="B21" i="18"/>
  <c r="A47" i="14"/>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4" i="14"/>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B99" i="13"/>
  <c r="A29" i="13"/>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K116" i="12"/>
  <c r="I99" i="6" s="1"/>
  <c r="C116" i="12"/>
  <c r="G99" i="6" s="1"/>
  <c r="K115" i="12"/>
  <c r="I98" i="6" s="1"/>
  <c r="C115" i="12"/>
  <c r="G98" i="6" s="1"/>
  <c r="K114" i="12"/>
  <c r="I97" i="6" s="1"/>
  <c r="C114" i="12"/>
  <c r="G97" i="6" s="1"/>
  <c r="K113" i="12"/>
  <c r="I96" i="6" s="1"/>
  <c r="C113" i="12"/>
  <c r="G96" i="6" s="1"/>
  <c r="K112" i="12"/>
  <c r="I95" i="6" s="1"/>
  <c r="C112" i="12"/>
  <c r="G95" i="6" s="1"/>
  <c r="K111" i="12"/>
  <c r="I94" i="6" s="1"/>
  <c r="C111" i="12"/>
  <c r="G94" i="6" s="1"/>
  <c r="K110" i="12"/>
  <c r="I93" i="6" s="1"/>
  <c r="C110" i="12"/>
  <c r="G93" i="6" s="1"/>
  <c r="K109" i="12"/>
  <c r="I92" i="6" s="1"/>
  <c r="C109" i="12"/>
  <c r="G92" i="6" s="1"/>
  <c r="K108" i="12"/>
  <c r="I91" i="6" s="1"/>
  <c r="C108" i="12"/>
  <c r="G91" i="6" s="1"/>
  <c r="K107" i="12"/>
  <c r="I90" i="6" s="1"/>
  <c r="C107" i="12"/>
  <c r="G90" i="6" s="1"/>
  <c r="K106" i="12"/>
  <c r="I89" i="6" s="1"/>
  <c r="C106" i="12"/>
  <c r="G89" i="6" s="1"/>
  <c r="K105" i="12"/>
  <c r="I88" i="6" s="1"/>
  <c r="C105" i="12"/>
  <c r="G88" i="6" s="1"/>
  <c r="K104" i="12"/>
  <c r="I87" i="6" s="1"/>
  <c r="C104" i="12"/>
  <c r="G87" i="6" s="1"/>
  <c r="K103" i="12"/>
  <c r="I86" i="6" s="1"/>
  <c r="C103" i="12"/>
  <c r="G86" i="6" s="1"/>
  <c r="K102" i="12"/>
  <c r="I85" i="6" s="1"/>
  <c r="C102" i="12"/>
  <c r="G85" i="6" s="1"/>
  <c r="K101" i="12"/>
  <c r="I84" i="6" s="1"/>
  <c r="C101" i="12"/>
  <c r="G84" i="6" s="1"/>
  <c r="K100" i="12"/>
  <c r="I83" i="6" s="1"/>
  <c r="C100" i="12"/>
  <c r="G83" i="6" s="1"/>
  <c r="K99" i="12"/>
  <c r="I82" i="6" s="1"/>
  <c r="C99" i="12"/>
  <c r="G82" i="6" s="1"/>
  <c r="K98" i="12"/>
  <c r="I81" i="6" s="1"/>
  <c r="C98" i="12"/>
  <c r="G81" i="6" s="1"/>
  <c r="K97" i="12"/>
  <c r="I80" i="6" s="1"/>
  <c r="C97" i="12"/>
  <c r="G80" i="6" s="1"/>
  <c r="K96" i="12"/>
  <c r="I79" i="6" s="1"/>
  <c r="C96" i="12"/>
  <c r="G79" i="6" s="1"/>
  <c r="K95" i="12"/>
  <c r="I78" i="6" s="1"/>
  <c r="C95" i="12"/>
  <c r="G78" i="6" s="1"/>
  <c r="K94" i="12"/>
  <c r="I77" i="6" s="1"/>
  <c r="C94" i="12"/>
  <c r="G77" i="6" s="1"/>
  <c r="K93" i="12"/>
  <c r="I76" i="6" s="1"/>
  <c r="C93" i="12"/>
  <c r="G76" i="6" s="1"/>
  <c r="K92" i="12"/>
  <c r="I75" i="6" s="1"/>
  <c r="C92" i="12"/>
  <c r="G75" i="6" s="1"/>
  <c r="K91" i="12"/>
  <c r="I74" i="6" s="1"/>
  <c r="C91" i="12"/>
  <c r="G74" i="6" s="1"/>
  <c r="K90" i="12"/>
  <c r="I73" i="6" s="1"/>
  <c r="C90" i="12"/>
  <c r="G73" i="6" s="1"/>
  <c r="K89" i="12"/>
  <c r="I72" i="6" s="1"/>
  <c r="C89" i="12"/>
  <c r="G72" i="6" s="1"/>
  <c r="K88" i="12"/>
  <c r="I71" i="6" s="1"/>
  <c r="C88" i="12"/>
  <c r="G71" i="6" s="1"/>
  <c r="K87" i="12"/>
  <c r="I70" i="6" s="1"/>
  <c r="C87" i="12"/>
  <c r="G70" i="6" s="1"/>
  <c r="K86" i="12"/>
  <c r="I69" i="6" s="1"/>
  <c r="C86" i="12"/>
  <c r="G69" i="6" s="1"/>
  <c r="K85" i="12"/>
  <c r="I68" i="6" s="1"/>
  <c r="C85" i="12"/>
  <c r="G68" i="6" s="1"/>
  <c r="K84" i="12"/>
  <c r="I67" i="6" s="1"/>
  <c r="C84" i="12"/>
  <c r="G67" i="6" s="1"/>
  <c r="K83" i="12"/>
  <c r="I66" i="6" s="1"/>
  <c r="C83" i="12"/>
  <c r="G66" i="6" s="1"/>
  <c r="K82" i="12"/>
  <c r="I65" i="6" s="1"/>
  <c r="C82" i="12"/>
  <c r="G65" i="6" s="1"/>
  <c r="K81" i="12"/>
  <c r="I64" i="6" s="1"/>
  <c r="C81" i="12"/>
  <c r="G64" i="6" s="1"/>
  <c r="K80" i="12"/>
  <c r="I63" i="6" s="1"/>
  <c r="C80" i="12"/>
  <c r="G63" i="6" s="1"/>
  <c r="K79" i="12"/>
  <c r="I62" i="6" s="1"/>
  <c r="C79" i="12"/>
  <c r="G62" i="6" s="1"/>
  <c r="K78" i="12"/>
  <c r="I61" i="6" s="1"/>
  <c r="C78" i="12"/>
  <c r="G61" i="6" s="1"/>
  <c r="K77" i="12"/>
  <c r="I60" i="6" s="1"/>
  <c r="C77" i="12"/>
  <c r="G60" i="6" s="1"/>
  <c r="K76" i="12"/>
  <c r="I59" i="6" s="1"/>
  <c r="C76" i="12"/>
  <c r="G59" i="6" s="1"/>
  <c r="K75" i="12"/>
  <c r="I58" i="6" s="1"/>
  <c r="C75" i="12"/>
  <c r="G58" i="6" s="1"/>
  <c r="K74" i="12"/>
  <c r="I57" i="6" s="1"/>
  <c r="C74" i="12"/>
  <c r="G57" i="6" s="1"/>
  <c r="K73" i="12"/>
  <c r="I56" i="6" s="1"/>
  <c r="C73" i="12"/>
  <c r="G56" i="6" s="1"/>
  <c r="K72" i="12"/>
  <c r="I55" i="6" s="1"/>
  <c r="C72" i="12"/>
  <c r="G55" i="6" s="1"/>
  <c r="K71" i="12"/>
  <c r="I54" i="6" s="1"/>
  <c r="C71" i="12"/>
  <c r="G54" i="6" s="1"/>
  <c r="K70" i="12"/>
  <c r="I53" i="6" s="1"/>
  <c r="C70" i="12"/>
  <c r="G53" i="6" s="1"/>
  <c r="K69" i="12"/>
  <c r="I52" i="6" s="1"/>
  <c r="C69" i="12"/>
  <c r="G52" i="6" s="1"/>
  <c r="K68" i="12"/>
  <c r="I51" i="6" s="1"/>
  <c r="C68" i="12"/>
  <c r="G51" i="6" s="1"/>
  <c r="K67" i="12"/>
  <c r="I50" i="6" s="1"/>
  <c r="C67" i="12"/>
  <c r="G50" i="6" s="1"/>
  <c r="K66" i="12"/>
  <c r="I49" i="6" s="1"/>
  <c r="C66" i="12"/>
  <c r="G49" i="6" s="1"/>
  <c r="K65" i="12"/>
  <c r="I48" i="6" s="1"/>
  <c r="C65" i="12"/>
  <c r="G48" i="6" s="1"/>
  <c r="K64" i="12"/>
  <c r="I47" i="6" s="1"/>
  <c r="C64" i="12"/>
  <c r="G47" i="6" s="1"/>
  <c r="K63" i="12"/>
  <c r="I46" i="6" s="1"/>
  <c r="C63" i="12"/>
  <c r="G46" i="6" s="1"/>
  <c r="K62" i="12"/>
  <c r="I45" i="6" s="1"/>
  <c r="C62" i="12"/>
  <c r="G45" i="6" s="1"/>
  <c r="K61" i="12"/>
  <c r="I44" i="6" s="1"/>
  <c r="C61" i="12"/>
  <c r="G44" i="6" s="1"/>
  <c r="K60" i="12"/>
  <c r="I43" i="6" s="1"/>
  <c r="C60" i="12"/>
  <c r="G43" i="6" s="1"/>
  <c r="K59" i="12"/>
  <c r="I42" i="6" s="1"/>
  <c r="C59" i="12"/>
  <c r="G42" i="6" s="1"/>
  <c r="K58" i="12"/>
  <c r="I41" i="6" s="1"/>
  <c r="C58" i="12"/>
  <c r="G41" i="6" s="1"/>
  <c r="K57" i="12"/>
  <c r="I40" i="6" s="1"/>
  <c r="C57" i="12"/>
  <c r="G40" i="6" s="1"/>
  <c r="K56" i="12"/>
  <c r="I39" i="6" s="1"/>
  <c r="C56" i="12"/>
  <c r="G39" i="6" s="1"/>
  <c r="K55" i="12"/>
  <c r="I38" i="6" s="1"/>
  <c r="C55" i="12"/>
  <c r="G38" i="6" s="1"/>
  <c r="K54" i="12"/>
  <c r="I37" i="6" s="1"/>
  <c r="C54" i="12"/>
  <c r="G37" i="6" s="1"/>
  <c r="K53" i="12"/>
  <c r="I36" i="6" s="1"/>
  <c r="C53" i="12"/>
  <c r="G36" i="6" s="1"/>
  <c r="K52" i="12"/>
  <c r="I35" i="6" s="1"/>
  <c r="C52" i="12"/>
  <c r="G35" i="6" s="1"/>
  <c r="K51" i="12"/>
  <c r="I34" i="6" s="1"/>
  <c r="C51" i="12"/>
  <c r="G34" i="6" s="1"/>
  <c r="K50" i="12"/>
  <c r="I33" i="6" s="1"/>
  <c r="C50" i="12"/>
  <c r="G33" i="6" s="1"/>
  <c r="K49" i="12"/>
  <c r="I32" i="6" s="1"/>
  <c r="C49" i="12"/>
  <c r="G32" i="6" s="1"/>
  <c r="K48" i="12"/>
  <c r="I31" i="6" s="1"/>
  <c r="C48" i="12"/>
  <c r="G31" i="6" s="1"/>
  <c r="K47" i="12"/>
  <c r="I30" i="6" s="1"/>
  <c r="C47" i="12"/>
  <c r="G30" i="6" s="1"/>
  <c r="K46" i="12"/>
  <c r="I29" i="6" s="1"/>
  <c r="C46" i="12"/>
  <c r="G29" i="6" s="1"/>
  <c r="K45" i="12"/>
  <c r="I28" i="6" s="1"/>
  <c r="C45" i="12"/>
  <c r="G28" i="6" s="1"/>
  <c r="K44" i="12"/>
  <c r="I27" i="6" s="1"/>
  <c r="C44" i="12"/>
  <c r="G27" i="6" s="1"/>
  <c r="K43" i="12"/>
  <c r="I26" i="6" s="1"/>
  <c r="C43" i="12"/>
  <c r="G26" i="6" s="1"/>
  <c r="K42" i="12"/>
  <c r="I25" i="6" s="1"/>
  <c r="C42" i="12"/>
  <c r="G25" i="6" s="1"/>
  <c r="K41" i="12"/>
  <c r="I24" i="6" s="1"/>
  <c r="C41" i="12"/>
  <c r="G24" i="6" s="1"/>
  <c r="K40" i="12"/>
  <c r="I23" i="6" s="1"/>
  <c r="C40" i="12"/>
  <c r="G23" i="6" s="1"/>
  <c r="K39" i="12"/>
  <c r="I22" i="6" s="1"/>
  <c r="C39" i="12"/>
  <c r="G22" i="6" s="1"/>
  <c r="K38" i="12"/>
  <c r="I21" i="6" s="1"/>
  <c r="C38" i="12"/>
  <c r="G21" i="6" s="1"/>
  <c r="K37" i="12"/>
  <c r="I20" i="6" s="1"/>
  <c r="C37" i="12"/>
  <c r="G20" i="6" s="1"/>
  <c r="K36" i="12"/>
  <c r="I19" i="6" s="1"/>
  <c r="C36" i="12"/>
  <c r="G19" i="6" s="1"/>
  <c r="K35" i="12"/>
  <c r="I18" i="6" s="1"/>
  <c r="C35" i="12"/>
  <c r="G18" i="6" s="1"/>
  <c r="K34" i="12"/>
  <c r="I17" i="6" s="1"/>
  <c r="C34" i="12"/>
  <c r="G17" i="6" s="1"/>
  <c r="K33" i="12"/>
  <c r="I16" i="6" s="1"/>
  <c r="C33" i="12"/>
  <c r="G16" i="6" s="1"/>
  <c r="K32" i="12"/>
  <c r="I15" i="6" s="1"/>
  <c r="C32" i="12"/>
  <c r="G15" i="6" s="1"/>
  <c r="K31" i="12"/>
  <c r="I14" i="6" s="1"/>
  <c r="C31" i="12"/>
  <c r="G14" i="6" s="1"/>
  <c r="K30" i="12"/>
  <c r="I13" i="6" s="1"/>
  <c r="C30" i="12"/>
  <c r="G13" i="6" s="1"/>
  <c r="K29" i="12"/>
  <c r="I12" i="6" s="1"/>
  <c r="C29" i="12"/>
  <c r="G12" i="6" s="1"/>
  <c r="K28" i="12"/>
  <c r="I11" i="6" s="1"/>
  <c r="C28" i="12"/>
  <c r="G11" i="6" s="1"/>
  <c r="K27" i="12"/>
  <c r="I10" i="6" s="1"/>
  <c r="C27" i="12"/>
  <c r="G10" i="6" s="1"/>
  <c r="K26" i="12"/>
  <c r="I9" i="6" s="1"/>
  <c r="C26" i="12"/>
  <c r="G9" i="6" s="1"/>
  <c r="K25" i="12"/>
  <c r="I8" i="6" s="1"/>
  <c r="C25" i="12"/>
  <c r="G8" i="6" s="1"/>
  <c r="K24" i="12"/>
  <c r="I7" i="6" s="1"/>
  <c r="C24" i="12"/>
  <c r="G7" i="6" s="1"/>
  <c r="K23" i="12"/>
  <c r="I6" i="6" s="1"/>
  <c r="C23" i="12"/>
  <c r="G6" i="6" s="1"/>
  <c r="K22" i="12"/>
  <c r="I5" i="6" s="1"/>
  <c r="C22" i="12"/>
  <c r="G5" i="6" s="1"/>
  <c r="K21" i="12"/>
  <c r="I4" i="6" s="1"/>
  <c r="C21" i="12"/>
  <c r="G4" i="6" s="1"/>
  <c r="K20" i="12"/>
  <c r="I3" i="6" s="1"/>
  <c r="C20" i="12"/>
  <c r="G3" i="6" s="1"/>
  <c r="K19" i="12"/>
  <c r="C19" i="12"/>
  <c r="K18" i="12"/>
  <c r="C18" i="12"/>
  <c r="K17" i="12"/>
  <c r="C17" i="12"/>
  <c r="K16" i="12"/>
  <c r="C16" i="12"/>
  <c r="K15" i="12"/>
  <c r="C15" i="12"/>
  <c r="K14" i="12"/>
  <c r="C14" i="12"/>
  <c r="K13" i="12"/>
  <c r="C13" i="12"/>
  <c r="K12" i="12"/>
  <c r="C12" i="12"/>
  <c r="C143" i="11"/>
  <c r="K99" i="6" s="1"/>
  <c r="C142" i="11"/>
  <c r="K98" i="6" s="1"/>
  <c r="C141" i="11"/>
  <c r="K97" i="6" s="1"/>
  <c r="C140" i="11"/>
  <c r="K96" i="6" s="1"/>
  <c r="C139" i="11"/>
  <c r="K95" i="6" s="1"/>
  <c r="C138" i="11"/>
  <c r="K94" i="6" s="1"/>
  <c r="C137" i="11"/>
  <c r="K93" i="6" s="1"/>
  <c r="C136" i="11"/>
  <c r="K92" i="6" s="1"/>
  <c r="C135" i="11"/>
  <c r="K91" i="6" s="1"/>
  <c r="C134" i="11"/>
  <c r="K90" i="6" s="1"/>
  <c r="C133" i="11"/>
  <c r="K89" i="6" s="1"/>
  <c r="C132" i="11"/>
  <c r="K88" i="6" s="1"/>
  <c r="C131" i="11"/>
  <c r="K87" i="6" s="1"/>
  <c r="C130" i="11"/>
  <c r="K86" i="6" s="1"/>
  <c r="C129" i="11"/>
  <c r="K85" i="6" s="1"/>
  <c r="C128" i="11"/>
  <c r="K84" i="6" s="1"/>
  <c r="C127" i="11"/>
  <c r="K83" i="6" s="1"/>
  <c r="C126" i="11"/>
  <c r="K82" i="6" s="1"/>
  <c r="C125" i="11"/>
  <c r="K81" i="6" s="1"/>
  <c r="C124" i="11"/>
  <c r="K80" i="6" s="1"/>
  <c r="A124" i="11"/>
  <c r="A125" i="11" s="1"/>
  <c r="A126" i="11" s="1"/>
  <c r="A127" i="11" s="1"/>
  <c r="A128" i="11" s="1"/>
  <c r="A129" i="11" s="1"/>
  <c r="A130" i="11" s="1"/>
  <c r="A131" i="11" s="1"/>
  <c r="A132" i="11" s="1"/>
  <c r="A133" i="11" s="1"/>
  <c r="A134" i="11" s="1"/>
  <c r="A135" i="11" s="1"/>
  <c r="A136" i="11" s="1"/>
  <c r="A137" i="11" s="1"/>
  <c r="A138" i="11" s="1"/>
  <c r="C123" i="11"/>
  <c r="K79" i="6" s="1"/>
  <c r="C122" i="11"/>
  <c r="K78" i="6" s="1"/>
  <c r="C121" i="11"/>
  <c r="K77" i="6" s="1"/>
  <c r="C120" i="11"/>
  <c r="K76" i="6" s="1"/>
  <c r="C119" i="11"/>
  <c r="K75" i="6" s="1"/>
  <c r="C118" i="11"/>
  <c r="K74" i="6" s="1"/>
  <c r="C117" i="11"/>
  <c r="K73" i="6" s="1"/>
  <c r="C116" i="11"/>
  <c r="K72" i="6" s="1"/>
  <c r="C115" i="11"/>
  <c r="K71" i="6" s="1"/>
  <c r="C114" i="11"/>
  <c r="K70" i="6" s="1"/>
  <c r="C113" i="11"/>
  <c r="K69" i="6" s="1"/>
  <c r="C112" i="11"/>
  <c r="K68" i="6" s="1"/>
  <c r="C111" i="11"/>
  <c r="K67" i="6" s="1"/>
  <c r="C110" i="11"/>
  <c r="K66" i="6" s="1"/>
  <c r="C109" i="11"/>
  <c r="K65" i="6" s="1"/>
  <c r="A109" i="11"/>
  <c r="A110" i="11" s="1"/>
  <c r="A111" i="11" s="1"/>
  <c r="A112" i="11" s="1"/>
  <c r="A113" i="11" s="1"/>
  <c r="A114" i="11" s="1"/>
  <c r="A115" i="11" s="1"/>
  <c r="A116" i="11" s="1"/>
  <c r="A117" i="11" s="1"/>
  <c r="A118" i="11" s="1"/>
  <c r="A119" i="11" s="1"/>
  <c r="A120" i="11" s="1"/>
  <c r="A121" i="11" s="1"/>
  <c r="A122" i="11" s="1"/>
  <c r="C108" i="11"/>
  <c r="K64" i="6" s="1"/>
  <c r="C107" i="11"/>
  <c r="K63" i="6" s="1"/>
  <c r="C106" i="11"/>
  <c r="K62" i="6" s="1"/>
  <c r="C105" i="11"/>
  <c r="K61" i="6" s="1"/>
  <c r="C104" i="11"/>
  <c r="K60" i="6" s="1"/>
  <c r="C103" i="11"/>
  <c r="K59" i="6" s="1"/>
  <c r="C102" i="11"/>
  <c r="K58" i="6" s="1"/>
  <c r="C101" i="11"/>
  <c r="K57" i="6" s="1"/>
  <c r="C100" i="11"/>
  <c r="K56" i="6" s="1"/>
  <c r="C99" i="11"/>
  <c r="K55" i="6" s="1"/>
  <c r="C98" i="11"/>
  <c r="K54" i="6" s="1"/>
  <c r="C97" i="11"/>
  <c r="K53" i="6" s="1"/>
  <c r="C96" i="11"/>
  <c r="K52" i="6" s="1"/>
  <c r="C95" i="11"/>
  <c r="K51" i="6" s="1"/>
  <c r="C94" i="11"/>
  <c r="K50" i="6" s="1"/>
  <c r="C93" i="11"/>
  <c r="K49" i="6" s="1"/>
  <c r="C92" i="11"/>
  <c r="K48" i="6" s="1"/>
  <c r="C91" i="11"/>
  <c r="K47" i="6" s="1"/>
  <c r="C90" i="11"/>
  <c r="K46" i="6" s="1"/>
  <c r="C89" i="11"/>
  <c r="K45" i="6" s="1"/>
  <c r="C88" i="11"/>
  <c r="K44" i="6" s="1"/>
  <c r="C87" i="11"/>
  <c r="K43" i="6" s="1"/>
  <c r="C86" i="11"/>
  <c r="K42" i="6" s="1"/>
  <c r="C85" i="11"/>
  <c r="K41" i="6" s="1"/>
  <c r="C84" i="11"/>
  <c r="K40" i="6" s="1"/>
  <c r="C83" i="11"/>
  <c r="K39" i="6" s="1"/>
  <c r="C82" i="11"/>
  <c r="K38" i="6" s="1"/>
  <c r="A82" i="11"/>
  <c r="A83" i="11" s="1"/>
  <c r="A84" i="11" s="1"/>
  <c r="A85" i="11" s="1"/>
  <c r="A86" i="11" s="1"/>
  <c r="A87" i="11" s="1"/>
  <c r="A88" i="11" s="1"/>
  <c r="A89" i="11" s="1"/>
  <c r="A90" i="11" s="1"/>
  <c r="A91" i="11" s="1"/>
  <c r="A92" i="11" s="1"/>
  <c r="A93" i="11" s="1"/>
  <c r="A94" i="11" s="1"/>
  <c r="C81" i="11"/>
  <c r="K37" i="6" s="1"/>
  <c r="C80" i="11"/>
  <c r="K36" i="6" s="1"/>
  <c r="C79" i="11"/>
  <c r="K35" i="6" s="1"/>
  <c r="C78" i="11"/>
  <c r="K34" i="6" s="1"/>
  <c r="C77" i="11"/>
  <c r="K33" i="6" s="1"/>
  <c r="C76" i="11"/>
  <c r="K32" i="6" s="1"/>
  <c r="C75" i="11"/>
  <c r="K31" i="6" s="1"/>
  <c r="C74" i="11"/>
  <c r="K30" i="6" s="1"/>
  <c r="C73" i="11"/>
  <c r="K29" i="6" s="1"/>
  <c r="A73" i="11"/>
  <c r="A74" i="11" s="1"/>
  <c r="A75" i="11" s="1"/>
  <c r="A76" i="11" s="1"/>
  <c r="A77" i="11" s="1"/>
  <c r="C72" i="11"/>
  <c r="K28" i="6" s="1"/>
  <c r="C71" i="11"/>
  <c r="K27" i="6" s="1"/>
  <c r="C70" i="11"/>
  <c r="K26" i="6" s="1"/>
  <c r="C69" i="11"/>
  <c r="K25" i="6" s="1"/>
  <c r="C68" i="11"/>
  <c r="K24" i="6" s="1"/>
  <c r="C67" i="11"/>
  <c r="K23" i="6" s="1"/>
  <c r="C66" i="11"/>
  <c r="K22" i="6" s="1"/>
  <c r="C65" i="11"/>
  <c r="K21" i="6" s="1"/>
  <c r="C64" i="11"/>
  <c r="K20" i="6" s="1"/>
  <c r="C63" i="11"/>
  <c r="K19" i="6" s="1"/>
  <c r="C62" i="11"/>
  <c r="K18" i="6" s="1"/>
  <c r="C61" i="11"/>
  <c r="K17" i="6" s="1"/>
  <c r="C60" i="11"/>
  <c r="K16" i="6" s="1"/>
  <c r="C59" i="11"/>
  <c r="K15" i="6" s="1"/>
  <c r="C58" i="11"/>
  <c r="K14" i="6" s="1"/>
  <c r="C57" i="11"/>
  <c r="K13" i="6" s="1"/>
  <c r="C56" i="11"/>
  <c r="K12" i="6" s="1"/>
  <c r="C55" i="11"/>
  <c r="K11" i="6" s="1"/>
  <c r="C54" i="11"/>
  <c r="K10" i="6" s="1"/>
  <c r="C53" i="11"/>
  <c r="K9" i="6" s="1"/>
  <c r="C52" i="11"/>
  <c r="K8" i="6" s="1"/>
  <c r="C51" i="11"/>
  <c r="K7" i="6" s="1"/>
  <c r="C50" i="11"/>
  <c r="K6" i="6" s="1"/>
  <c r="C49" i="11"/>
  <c r="K5" i="6" s="1"/>
  <c r="C48" i="11"/>
  <c r="K4" i="6" s="1"/>
  <c r="C47" i="11"/>
  <c r="C46" i="11"/>
  <c r="C45" i="11"/>
  <c r="C44" i="11"/>
  <c r="C43" i="11"/>
  <c r="H42" i="11"/>
  <c r="C42" i="11"/>
  <c r="H41" i="11"/>
  <c r="C41" i="11"/>
  <c r="H40" i="11"/>
  <c r="C40" i="11"/>
  <c r="H39" i="11"/>
  <c r="C39" i="11"/>
  <c r="H38" i="11"/>
  <c r="C38" i="11"/>
  <c r="H37" i="11"/>
  <c r="C37" i="11"/>
  <c r="H36" i="11"/>
  <c r="C36" i="11"/>
  <c r="H35" i="11"/>
  <c r="C35" i="11"/>
  <c r="H34" i="11"/>
  <c r="C34" i="11"/>
  <c r="H33" i="11"/>
  <c r="C33" i="11"/>
  <c r="H32" i="11"/>
  <c r="C32" i="11"/>
  <c r="H31" i="11"/>
  <c r="C31" i="11"/>
  <c r="H30" i="11"/>
  <c r="C30" i="11"/>
  <c r="H29" i="11"/>
  <c r="C29" i="11"/>
  <c r="H28" i="11"/>
  <c r="C28" i="11"/>
  <c r="H27" i="11"/>
  <c r="C27" i="11"/>
  <c r="H26" i="11"/>
  <c r="C26" i="11"/>
  <c r="H25" i="11"/>
  <c r="C25" i="11"/>
  <c r="H24" i="11"/>
  <c r="C24" i="11"/>
  <c r="H23" i="11"/>
  <c r="C23" i="11"/>
  <c r="H22" i="11"/>
  <c r="C22" i="11"/>
  <c r="H21" i="11"/>
  <c r="C21" i="11"/>
  <c r="H20" i="11"/>
  <c r="C20" i="11"/>
  <c r="H19" i="11"/>
  <c r="C19" i="11"/>
  <c r="H18" i="11"/>
  <c r="C18" i="11"/>
  <c r="H17" i="11"/>
  <c r="C17" i="11"/>
  <c r="H16" i="11"/>
  <c r="C16" i="11"/>
  <c r="H15" i="11"/>
  <c r="C15" i="11"/>
  <c r="H14" i="11"/>
  <c r="C14" i="11"/>
  <c r="H13" i="11"/>
  <c r="C13" i="11"/>
  <c r="H12" i="11"/>
  <c r="C12" i="11"/>
  <c r="C11" i="11"/>
  <c r="H9" i="10"/>
  <c r="C9" i="10"/>
  <c r="B9" i="10"/>
  <c r="K8" i="10"/>
  <c r="J8" i="10"/>
  <c r="I8" i="10"/>
  <c r="H8" i="10"/>
  <c r="E8" i="10"/>
  <c r="D8" i="10"/>
  <c r="C8" i="10"/>
  <c r="B8" i="10"/>
  <c r="A8" i="10"/>
  <c r="I7" i="10"/>
  <c r="H7" i="10"/>
  <c r="C7" i="10"/>
  <c r="B7" i="10"/>
  <c r="K6" i="10"/>
  <c r="J6" i="10"/>
  <c r="I6" i="10"/>
  <c r="H6" i="10"/>
  <c r="E6" i="10"/>
  <c r="D6" i="10"/>
  <c r="C6" i="10"/>
  <c r="B6" i="10"/>
  <c r="A6" i="10"/>
  <c r="I5" i="10"/>
  <c r="H5" i="10"/>
  <c r="C5" i="10"/>
  <c r="B5" i="10"/>
  <c r="K4" i="10"/>
  <c r="J4" i="10"/>
  <c r="I4" i="10"/>
  <c r="H4" i="10"/>
  <c r="E4" i="10"/>
  <c r="D4" i="10"/>
  <c r="C4" i="10"/>
  <c r="B4" i="10"/>
  <c r="A4" i="10"/>
  <c r="E121"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A14" i="9"/>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C13" i="9"/>
  <c r="C12" i="9"/>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04" i="7"/>
  <c r="F99" i="6" s="1"/>
  <c r="C103" i="7"/>
  <c r="F98" i="6" s="1"/>
  <c r="C102" i="7"/>
  <c r="F97" i="6" s="1"/>
  <c r="C101" i="7"/>
  <c r="F96" i="6" s="1"/>
  <c r="C100" i="7"/>
  <c r="F95" i="6" s="1"/>
  <c r="C99" i="7"/>
  <c r="F94" i="6" s="1"/>
  <c r="C98" i="7"/>
  <c r="F93" i="6" s="1"/>
  <c r="C97" i="7"/>
  <c r="C96" i="7"/>
  <c r="C95" i="7"/>
  <c r="C94" i="7"/>
  <c r="C93" i="7"/>
  <c r="B91" i="7"/>
  <c r="C92" i="7" s="1"/>
  <c r="B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D99" i="6"/>
  <c r="D98" i="6"/>
  <c r="D97" i="6"/>
  <c r="D96" i="6"/>
  <c r="D95" i="6"/>
  <c r="E94" i="6"/>
  <c r="D94" i="6"/>
  <c r="D93" i="6"/>
  <c r="F92" i="6"/>
  <c r="D92" i="6"/>
  <c r="F91" i="6"/>
  <c r="D91" i="6"/>
  <c r="F90" i="6"/>
  <c r="D90" i="6"/>
  <c r="F89" i="6"/>
  <c r="D89" i="6"/>
  <c r="F88" i="6"/>
  <c r="D88" i="6"/>
  <c r="F87" i="6"/>
  <c r="D87" i="6"/>
  <c r="F86" i="6"/>
  <c r="D86" i="6"/>
  <c r="F85" i="6"/>
  <c r="D85" i="6"/>
  <c r="F84" i="6"/>
  <c r="D84" i="6"/>
  <c r="F83" i="6"/>
  <c r="D83" i="6"/>
  <c r="F82" i="6"/>
  <c r="D82" i="6"/>
  <c r="F81" i="6"/>
  <c r="D81" i="6"/>
  <c r="F80" i="6"/>
  <c r="D80" i="6"/>
  <c r="F79" i="6"/>
  <c r="D79" i="6"/>
  <c r="F78" i="6"/>
  <c r="D78" i="6"/>
  <c r="F77" i="6"/>
  <c r="D77" i="6"/>
  <c r="F76" i="6"/>
  <c r="D76" i="6"/>
  <c r="F75" i="6"/>
  <c r="D75" i="6"/>
  <c r="F74" i="6"/>
  <c r="D74" i="6"/>
  <c r="F73" i="6"/>
  <c r="D73" i="6"/>
  <c r="F72" i="6"/>
  <c r="D72" i="6"/>
  <c r="F71" i="6"/>
  <c r="D71" i="6"/>
  <c r="F70" i="6"/>
  <c r="D70" i="6"/>
  <c r="F69" i="6"/>
  <c r="D69" i="6"/>
  <c r="F68" i="6"/>
  <c r="D68" i="6"/>
  <c r="F67" i="6"/>
  <c r="D67" i="6"/>
  <c r="F66" i="6"/>
  <c r="D66" i="6"/>
  <c r="F65" i="6"/>
  <c r="D65" i="6"/>
  <c r="F64" i="6"/>
  <c r="D64" i="6"/>
  <c r="F63" i="6"/>
  <c r="D63" i="6"/>
  <c r="F62" i="6"/>
  <c r="D62" i="6"/>
  <c r="F61" i="6"/>
  <c r="D61" i="6"/>
  <c r="F60" i="6"/>
  <c r="D60" i="6"/>
  <c r="F59" i="6"/>
  <c r="D59" i="6"/>
  <c r="F58" i="6"/>
  <c r="D58" i="6"/>
  <c r="F57" i="6"/>
  <c r="D57" i="6"/>
  <c r="F56" i="6"/>
  <c r="D56" i="6"/>
  <c r="F55" i="6"/>
  <c r="D55" i="6"/>
  <c r="F54" i="6"/>
  <c r="D54" i="6"/>
  <c r="F53" i="6"/>
  <c r="D53" i="6"/>
  <c r="F52" i="6"/>
  <c r="D52" i="6"/>
  <c r="F51" i="6"/>
  <c r="D51" i="6"/>
  <c r="F50" i="6"/>
  <c r="D50" i="6"/>
  <c r="F49" i="6"/>
  <c r="D49" i="6"/>
  <c r="F48" i="6"/>
  <c r="D48" i="6"/>
  <c r="F47" i="6"/>
  <c r="D47" i="6"/>
  <c r="F46" i="6"/>
  <c r="D46" i="6"/>
  <c r="F45" i="6"/>
  <c r="D45" i="6"/>
  <c r="F44" i="6"/>
  <c r="D44" i="6"/>
  <c r="F43" i="6"/>
  <c r="D43" i="6"/>
  <c r="F42" i="6"/>
  <c r="D42" i="6"/>
  <c r="F41" i="6"/>
  <c r="D41" i="6"/>
  <c r="F40" i="6"/>
  <c r="D40" i="6"/>
  <c r="F39" i="6"/>
  <c r="D39" i="6"/>
  <c r="F38" i="6"/>
  <c r="D38" i="6"/>
  <c r="F37" i="6"/>
  <c r="D37" i="6"/>
  <c r="F36" i="6"/>
  <c r="D36" i="6"/>
  <c r="F35" i="6"/>
  <c r="C35" i="6"/>
  <c r="F34" i="6"/>
  <c r="C34" i="6"/>
  <c r="F33" i="6"/>
  <c r="C33" i="6"/>
  <c r="F32" i="6"/>
  <c r="C32" i="6"/>
  <c r="F31" i="6"/>
  <c r="C31" i="6"/>
  <c r="F30" i="6"/>
  <c r="C30" i="6"/>
  <c r="F29" i="6"/>
  <c r="C29" i="6"/>
  <c r="F28" i="6"/>
  <c r="C28" i="6"/>
  <c r="F27" i="6"/>
  <c r="C27" i="6"/>
  <c r="F26" i="6"/>
  <c r="C26" i="6"/>
  <c r="F25" i="6"/>
  <c r="C25" i="6"/>
  <c r="F24" i="6"/>
  <c r="C24" i="6"/>
  <c r="F23" i="6"/>
  <c r="C23" i="6"/>
  <c r="F22" i="6"/>
  <c r="C22" i="6"/>
  <c r="F21" i="6"/>
  <c r="C21" i="6"/>
  <c r="F20" i="6"/>
  <c r="C20" i="6"/>
  <c r="F19" i="6"/>
  <c r="C19" i="6"/>
  <c r="F18" i="6"/>
  <c r="C18" i="6"/>
  <c r="F17" i="6"/>
  <c r="C17" i="6"/>
  <c r="F16" i="6"/>
  <c r="C16" i="6"/>
  <c r="F15" i="6"/>
  <c r="C15" i="6"/>
  <c r="F14" i="6"/>
  <c r="C14" i="6"/>
  <c r="F13" i="6"/>
  <c r="C13" i="6"/>
  <c r="F12" i="6"/>
  <c r="D12" i="6"/>
  <c r="F11" i="6"/>
  <c r="C11" i="6"/>
  <c r="F10" i="6"/>
  <c r="C10" i="6"/>
  <c r="F9" i="6"/>
  <c r="C9" i="6"/>
  <c r="F8" i="6"/>
  <c r="C8" i="6"/>
  <c r="F7" i="6"/>
  <c r="C7" i="6"/>
  <c r="F6" i="6"/>
  <c r="C6" i="6"/>
  <c r="F5" i="6"/>
  <c r="C5" i="6"/>
  <c r="F4" i="6"/>
  <c r="C4" i="6"/>
  <c r="C3" i="6"/>
  <c r="A3" i="2"/>
  <c r="C38" i="5"/>
  <c r="F14" i="5"/>
  <c r="F9" i="5"/>
  <c r="G3" i="4"/>
  <c r="P3" i="4" s="1"/>
  <c r="H3" i="4"/>
  <c r="L3" i="4" s="1"/>
  <c r="G4" i="4"/>
  <c r="P4" i="4" s="1"/>
  <c r="H4" i="4"/>
  <c r="L4" i="4" s="1"/>
  <c r="G5" i="4"/>
  <c r="P5" i="4" s="1"/>
  <c r="H5" i="4"/>
  <c r="L5" i="4" s="1"/>
  <c r="G6" i="4"/>
  <c r="P6" i="4" s="1"/>
  <c r="H6" i="4"/>
  <c r="L6" i="4" s="1"/>
  <c r="G7" i="4"/>
  <c r="P7" i="4" s="1"/>
  <c r="H7" i="4"/>
  <c r="L7" i="4" s="1"/>
  <c r="G8" i="4"/>
  <c r="P8" i="4" s="1"/>
  <c r="H8" i="4"/>
  <c r="L8" i="4" s="1"/>
  <c r="G9" i="4"/>
  <c r="P9" i="4" s="1"/>
  <c r="H9" i="4"/>
  <c r="L9" i="4" s="1"/>
  <c r="G10" i="4"/>
  <c r="P10" i="4" s="1"/>
  <c r="H10" i="4"/>
  <c r="L10" i="4" s="1"/>
  <c r="G11" i="4"/>
  <c r="P11" i="4" s="1"/>
  <c r="H11" i="4"/>
  <c r="L11" i="4" s="1"/>
  <c r="G12" i="4"/>
  <c r="P12" i="4" s="1"/>
  <c r="H12" i="4"/>
  <c r="L12" i="4" s="1"/>
  <c r="G13" i="4"/>
  <c r="P13" i="4" s="1"/>
  <c r="H13" i="4"/>
  <c r="L13" i="4" s="1"/>
  <c r="G14" i="4"/>
  <c r="P14" i="4" s="1"/>
  <c r="H14" i="4"/>
  <c r="L14" i="4" s="1"/>
  <c r="G15" i="4"/>
  <c r="P15" i="4" s="1"/>
  <c r="H15" i="4"/>
  <c r="L15" i="4" s="1"/>
  <c r="G16" i="4"/>
  <c r="P16" i="4" s="1"/>
  <c r="H16" i="4"/>
  <c r="L16" i="4" s="1"/>
  <c r="G17" i="4"/>
  <c r="P17" i="4" s="1"/>
  <c r="H17" i="4"/>
  <c r="L17" i="4" s="1"/>
  <c r="G18" i="4"/>
  <c r="P18" i="4" s="1"/>
  <c r="H18" i="4"/>
  <c r="L18" i="4" s="1"/>
  <c r="G19" i="4"/>
  <c r="P19" i="4" s="1"/>
  <c r="H19" i="4"/>
  <c r="L19" i="4" s="1"/>
  <c r="G20" i="4"/>
  <c r="P20" i="4" s="1"/>
  <c r="H20" i="4"/>
  <c r="L20" i="4" s="1"/>
  <c r="G21" i="4"/>
  <c r="P21" i="4" s="1"/>
  <c r="H21" i="4"/>
  <c r="L21" i="4" s="1"/>
  <c r="G22" i="4"/>
  <c r="P22" i="4" s="1"/>
  <c r="H22" i="4"/>
  <c r="L22" i="4" s="1"/>
  <c r="G23" i="4"/>
  <c r="P23" i="4" s="1"/>
  <c r="H23" i="4"/>
  <c r="L23" i="4" s="1"/>
  <c r="G24" i="4"/>
  <c r="P24" i="4" s="1"/>
  <c r="H24" i="4"/>
  <c r="L24" i="4" s="1"/>
  <c r="G25" i="4"/>
  <c r="P25" i="4" s="1"/>
  <c r="H25" i="4"/>
  <c r="L25" i="4" s="1"/>
  <c r="G26" i="4"/>
  <c r="P26" i="4" s="1"/>
  <c r="H26" i="4"/>
  <c r="L26" i="4" s="1"/>
  <c r="G27" i="4"/>
  <c r="P27" i="4" s="1"/>
  <c r="H27" i="4"/>
  <c r="L27" i="4" s="1"/>
  <c r="G28" i="4"/>
  <c r="P28" i="4" s="1"/>
  <c r="H28" i="4"/>
  <c r="L28" i="4" s="1"/>
  <c r="G29" i="4"/>
  <c r="P29" i="4" s="1"/>
  <c r="H29" i="4"/>
  <c r="L29" i="4" s="1"/>
  <c r="G30" i="4"/>
  <c r="P30" i="4" s="1"/>
  <c r="H30" i="4"/>
  <c r="L30" i="4" s="1"/>
  <c r="G31" i="4"/>
  <c r="P31" i="4" s="1"/>
  <c r="H31" i="4"/>
  <c r="L31" i="4" s="1"/>
  <c r="G32" i="4"/>
  <c r="P32" i="4" s="1"/>
  <c r="H32" i="4"/>
  <c r="L32" i="4" s="1"/>
  <c r="G33" i="4"/>
  <c r="P33" i="4" s="1"/>
  <c r="H33" i="4"/>
  <c r="L33" i="4" s="1"/>
  <c r="G34" i="4"/>
  <c r="P34" i="4" s="1"/>
  <c r="H34" i="4"/>
  <c r="L34" i="4" s="1"/>
  <c r="G35" i="4"/>
  <c r="P35" i="4" s="1"/>
  <c r="H35" i="4"/>
  <c r="L35" i="4" s="1"/>
  <c r="G36" i="4"/>
  <c r="P36" i="4" s="1"/>
  <c r="H36" i="4"/>
  <c r="L36" i="4" s="1"/>
  <c r="G37" i="4"/>
  <c r="P37" i="4" s="1"/>
  <c r="H37" i="4"/>
  <c r="L37" i="4" s="1"/>
  <c r="G38" i="4"/>
  <c r="P38" i="4" s="1"/>
  <c r="H38" i="4"/>
  <c r="L38" i="4" s="1"/>
  <c r="G39" i="4"/>
  <c r="P39" i="4" s="1"/>
  <c r="H39" i="4"/>
  <c r="L39" i="4" s="1"/>
  <c r="G40" i="4"/>
  <c r="P40" i="4" s="1"/>
  <c r="H40" i="4"/>
  <c r="L40" i="4" s="1"/>
  <c r="G41" i="4"/>
  <c r="P41" i="4" s="1"/>
  <c r="H41" i="4"/>
  <c r="L41" i="4" s="1"/>
  <c r="G42" i="4"/>
  <c r="P42" i="4" s="1"/>
  <c r="H42" i="4"/>
  <c r="L42" i="4" s="1"/>
  <c r="G43" i="4"/>
  <c r="P43" i="4" s="1"/>
  <c r="H43" i="4"/>
  <c r="L43" i="4" s="1"/>
  <c r="G44" i="4"/>
  <c r="P44" i="4" s="1"/>
  <c r="H44" i="4"/>
  <c r="L44" i="4" s="1"/>
  <c r="G45" i="4"/>
  <c r="P45" i="4" s="1"/>
  <c r="H45" i="4"/>
  <c r="L45" i="4" s="1"/>
  <c r="G46" i="4"/>
  <c r="P46" i="4" s="1"/>
  <c r="H46" i="4"/>
  <c r="L46" i="4" s="1"/>
  <c r="G47" i="4"/>
  <c r="P47" i="4" s="1"/>
  <c r="H47" i="4"/>
  <c r="L47" i="4" s="1"/>
  <c r="G48" i="4"/>
  <c r="P48" i="4" s="1"/>
  <c r="H48" i="4"/>
  <c r="L48" i="4" s="1"/>
  <c r="G49" i="4"/>
  <c r="P49" i="4" s="1"/>
  <c r="H49" i="4"/>
  <c r="L49" i="4" s="1"/>
  <c r="G50" i="4"/>
  <c r="P50" i="4" s="1"/>
  <c r="H50" i="4"/>
  <c r="L50" i="4" s="1"/>
  <c r="G51" i="4"/>
  <c r="P51" i="4" s="1"/>
  <c r="H51" i="4"/>
  <c r="L51" i="4" s="1"/>
  <c r="G52" i="4"/>
  <c r="P52" i="4" s="1"/>
  <c r="H52" i="4"/>
  <c r="L52" i="4" s="1"/>
  <c r="G53" i="4"/>
  <c r="P53" i="4" s="1"/>
  <c r="H53" i="4"/>
  <c r="L53" i="4" s="1"/>
  <c r="G54" i="4"/>
  <c r="P54" i="4" s="1"/>
  <c r="H54" i="4"/>
  <c r="L54" i="4" s="1"/>
  <c r="G55" i="4"/>
  <c r="P55" i="4" s="1"/>
  <c r="H55" i="4"/>
  <c r="L55" i="4" s="1"/>
  <c r="G56" i="4"/>
  <c r="P56" i="4" s="1"/>
  <c r="H56" i="4"/>
  <c r="L56" i="4" s="1"/>
  <c r="G57" i="4"/>
  <c r="P57" i="4" s="1"/>
  <c r="H57" i="4"/>
  <c r="L57" i="4" s="1"/>
  <c r="G58" i="4"/>
  <c r="P58" i="4" s="1"/>
  <c r="H58" i="4"/>
  <c r="L58" i="4" s="1"/>
  <c r="G59" i="4"/>
  <c r="P59" i="4" s="1"/>
  <c r="H59" i="4"/>
  <c r="L59" i="4" s="1"/>
  <c r="G60" i="4"/>
  <c r="P60" i="4" s="1"/>
  <c r="H60" i="4"/>
  <c r="L60" i="4" s="1"/>
  <c r="G61" i="4"/>
  <c r="P61" i="4" s="1"/>
  <c r="H61" i="4"/>
  <c r="L61" i="4" s="1"/>
  <c r="G62" i="4"/>
  <c r="P62" i="4" s="1"/>
  <c r="H62" i="4"/>
  <c r="L62" i="4" s="1"/>
  <c r="G63" i="4"/>
  <c r="P63" i="4" s="1"/>
  <c r="H63" i="4"/>
  <c r="L63" i="4" s="1"/>
  <c r="G64" i="4"/>
  <c r="P64" i="4" s="1"/>
  <c r="H64" i="4"/>
  <c r="L64" i="4" s="1"/>
  <c r="G65" i="4"/>
  <c r="P65" i="4" s="1"/>
  <c r="H65" i="4"/>
  <c r="L65" i="4" s="1"/>
  <c r="G66" i="4"/>
  <c r="P66" i="4" s="1"/>
  <c r="H66" i="4"/>
  <c r="L66" i="4" s="1"/>
  <c r="G67" i="4"/>
  <c r="P67" i="4" s="1"/>
  <c r="H67" i="4"/>
  <c r="L67" i="4" s="1"/>
  <c r="G68" i="4"/>
  <c r="P68" i="4" s="1"/>
  <c r="H68" i="4"/>
  <c r="L68" i="4" s="1"/>
  <c r="G69" i="4"/>
  <c r="P69" i="4" s="1"/>
  <c r="H69" i="4"/>
  <c r="L69" i="4" s="1"/>
  <c r="G70" i="4"/>
  <c r="P70" i="4" s="1"/>
  <c r="H70" i="4"/>
  <c r="L70" i="4" s="1"/>
  <c r="G71" i="4"/>
  <c r="P71" i="4" s="1"/>
  <c r="H71" i="4"/>
  <c r="L71" i="4" s="1"/>
  <c r="G72" i="4"/>
  <c r="P72" i="4" s="1"/>
  <c r="H72" i="4"/>
  <c r="L72" i="4" s="1"/>
  <c r="G73" i="4"/>
  <c r="P73" i="4" s="1"/>
  <c r="H73" i="4"/>
  <c r="L73" i="4" s="1"/>
  <c r="G74" i="4"/>
  <c r="P74" i="4" s="1"/>
  <c r="H74" i="4"/>
  <c r="L74" i="4" s="1"/>
  <c r="G75" i="4"/>
  <c r="P75" i="4" s="1"/>
  <c r="H75" i="4"/>
  <c r="L75" i="4" s="1"/>
  <c r="G76" i="4"/>
  <c r="P76" i="4" s="1"/>
  <c r="H76" i="4"/>
  <c r="L76" i="4" s="1"/>
  <c r="G77" i="4"/>
  <c r="P77" i="4" s="1"/>
  <c r="H77" i="4"/>
  <c r="L77" i="4" s="1"/>
  <c r="G78" i="4"/>
  <c r="P78" i="4" s="1"/>
  <c r="H78" i="4"/>
  <c r="L78" i="4" s="1"/>
  <c r="G79" i="4"/>
  <c r="P79" i="4" s="1"/>
  <c r="H79" i="4"/>
  <c r="L79" i="4" s="1"/>
  <c r="G80" i="4"/>
  <c r="P80" i="4" s="1"/>
  <c r="H80" i="4"/>
  <c r="L80" i="4" s="1"/>
  <c r="G81" i="4"/>
  <c r="P81" i="4" s="1"/>
  <c r="H81" i="4"/>
  <c r="L81" i="4" s="1"/>
  <c r="G82" i="4"/>
  <c r="P82" i="4" s="1"/>
  <c r="H82" i="4"/>
  <c r="L82" i="4" s="1"/>
  <c r="G83" i="4"/>
  <c r="P83" i="4" s="1"/>
  <c r="H83" i="4"/>
  <c r="L83" i="4" s="1"/>
  <c r="G84" i="4"/>
  <c r="P84" i="4" s="1"/>
  <c r="H84" i="4"/>
  <c r="L84" i="4" s="1"/>
  <c r="G85" i="4"/>
  <c r="P85" i="4" s="1"/>
  <c r="H85" i="4"/>
  <c r="L85" i="4" s="1"/>
  <c r="G86" i="4"/>
  <c r="P86" i="4" s="1"/>
  <c r="H86" i="4"/>
  <c r="L86" i="4" s="1"/>
  <c r="G87" i="4"/>
  <c r="P87" i="4" s="1"/>
  <c r="H87" i="4"/>
  <c r="L87" i="4" s="1"/>
  <c r="G88" i="4"/>
  <c r="P88" i="4" s="1"/>
  <c r="H88" i="4"/>
  <c r="L88" i="4" s="1"/>
  <c r="G89" i="4"/>
  <c r="P89" i="4" s="1"/>
  <c r="H89" i="4"/>
  <c r="L89" i="4" s="1"/>
  <c r="G90" i="4"/>
  <c r="P90" i="4" s="1"/>
  <c r="H90" i="4"/>
  <c r="L90" i="4" s="1"/>
  <c r="G91" i="4"/>
  <c r="P91" i="4" s="1"/>
  <c r="H91" i="4"/>
  <c r="L91" i="4" s="1"/>
  <c r="G92" i="4"/>
  <c r="P92" i="4" s="1"/>
  <c r="H92" i="4"/>
  <c r="L92" i="4" s="1"/>
  <c r="G93" i="4"/>
  <c r="P93" i="4" s="1"/>
  <c r="H93" i="4"/>
  <c r="L93" i="4" s="1"/>
  <c r="G94" i="4"/>
  <c r="P94" i="4" s="1"/>
  <c r="H94" i="4"/>
  <c r="L94" i="4" s="1"/>
  <c r="G95" i="4"/>
  <c r="P95" i="4" s="1"/>
  <c r="H95" i="4"/>
  <c r="L95" i="4" s="1"/>
  <c r="G96" i="4"/>
  <c r="P96" i="4" s="1"/>
  <c r="H96" i="4"/>
  <c r="L96" i="4" s="1"/>
  <c r="G97" i="4"/>
  <c r="P97" i="4" s="1"/>
  <c r="H97" i="4"/>
  <c r="L97" i="4" s="1"/>
  <c r="G98" i="4"/>
  <c r="P98" i="4" s="1"/>
  <c r="H98" i="4"/>
  <c r="L98" i="4" s="1"/>
  <c r="G99" i="4"/>
  <c r="P99" i="4" s="1"/>
  <c r="H99" i="4"/>
  <c r="L99" i="4" s="1"/>
  <c r="G100" i="4"/>
  <c r="P100" i="4" s="1"/>
  <c r="H100" i="4"/>
  <c r="L100" i="4" s="1"/>
  <c r="G101" i="4"/>
  <c r="P101" i="4" s="1"/>
  <c r="H101" i="4"/>
  <c r="L101" i="4" s="1"/>
  <c r="G102" i="4"/>
  <c r="P102" i="4" s="1"/>
  <c r="H102" i="4"/>
  <c r="L102" i="4" s="1"/>
  <c r="G103" i="4"/>
  <c r="P103" i="4" s="1"/>
  <c r="H103" i="4"/>
  <c r="L103" i="4" s="1"/>
  <c r="G104" i="4"/>
  <c r="P104" i="4" s="1"/>
  <c r="H104" i="4"/>
  <c r="L104" i="4" s="1"/>
  <c r="G105" i="4"/>
  <c r="P105" i="4" s="1"/>
  <c r="H105" i="4"/>
  <c r="L105" i="4" s="1"/>
  <c r="G106" i="4"/>
  <c r="P106" i="4" s="1"/>
  <c r="H106" i="4"/>
  <c r="L106" i="4" s="1"/>
  <c r="G107" i="4"/>
  <c r="P107" i="4" s="1"/>
  <c r="H107" i="4"/>
  <c r="L107" i="4" s="1"/>
  <c r="G108" i="4"/>
  <c r="P108" i="4" s="1"/>
  <c r="H108" i="4"/>
  <c r="L108" i="4" s="1"/>
  <c r="G109" i="4"/>
  <c r="P109" i="4" s="1"/>
  <c r="H109" i="4"/>
  <c r="L109" i="4" s="1"/>
  <c r="G110" i="4"/>
  <c r="P110" i="4" s="1"/>
  <c r="H110" i="4"/>
  <c r="L110" i="4" s="1"/>
  <c r="G111" i="4"/>
  <c r="P111" i="4" s="1"/>
  <c r="H111" i="4"/>
  <c r="L111" i="4" s="1"/>
  <c r="G112" i="4"/>
  <c r="P112" i="4" s="1"/>
  <c r="H112" i="4"/>
  <c r="L112" i="4" s="1"/>
  <c r="G113" i="4"/>
  <c r="P113" i="4" s="1"/>
  <c r="H113" i="4"/>
  <c r="L113" i="4" s="1"/>
  <c r="G114" i="4"/>
  <c r="P114" i="4" s="1"/>
  <c r="H114" i="4"/>
  <c r="L114" i="4" s="1"/>
  <c r="G115" i="4"/>
  <c r="P115" i="4" s="1"/>
  <c r="H115" i="4"/>
  <c r="L115" i="4" s="1"/>
  <c r="G116" i="4"/>
  <c r="P116" i="4" s="1"/>
  <c r="H116" i="4"/>
  <c r="L116" i="4" s="1"/>
  <c r="G117" i="4"/>
  <c r="P117" i="4" s="1"/>
  <c r="H117" i="4"/>
  <c r="L117" i="4" s="1"/>
  <c r="G118" i="4"/>
  <c r="P118" i="4" s="1"/>
  <c r="H118" i="4"/>
  <c r="L118" i="4" s="1"/>
  <c r="G119" i="4"/>
  <c r="P119" i="4" s="1"/>
  <c r="H119" i="4"/>
  <c r="L119" i="4" s="1"/>
  <c r="G120" i="4"/>
  <c r="P120" i="4" s="1"/>
  <c r="H120" i="4"/>
  <c r="L120" i="4" s="1"/>
  <c r="G121" i="4"/>
  <c r="P121" i="4" s="1"/>
  <c r="H121" i="4"/>
  <c r="L121" i="4" s="1"/>
  <c r="G122" i="4"/>
  <c r="P122" i="4" s="1"/>
  <c r="H122" i="4"/>
  <c r="L122" i="4" s="1"/>
  <c r="G123" i="4"/>
  <c r="P123" i="4" s="1"/>
  <c r="H123" i="4"/>
  <c r="L123" i="4" s="1"/>
  <c r="G124" i="4"/>
  <c r="P124" i="4" s="1"/>
  <c r="H124" i="4"/>
  <c r="L124" i="4" s="1"/>
  <c r="G125" i="4"/>
  <c r="P125" i="4" s="1"/>
  <c r="H125" i="4"/>
  <c r="L125" i="4" s="1"/>
  <c r="G126" i="4"/>
  <c r="P126" i="4" s="1"/>
  <c r="H126" i="4"/>
  <c r="L126" i="4" s="1"/>
  <c r="G127" i="4"/>
  <c r="P127" i="4" s="1"/>
  <c r="H127" i="4"/>
  <c r="L127" i="4" s="1"/>
  <c r="G128" i="4"/>
  <c r="P128" i="4" s="1"/>
  <c r="H128" i="4"/>
  <c r="L128" i="4" s="1"/>
  <c r="G129" i="4"/>
  <c r="P129" i="4" s="1"/>
  <c r="H129" i="4"/>
  <c r="L129" i="4" s="1"/>
  <c r="G130" i="4"/>
  <c r="P130" i="4" s="1"/>
  <c r="H130" i="4"/>
  <c r="L130" i="4" s="1"/>
  <c r="G131" i="4"/>
  <c r="P131" i="4" s="1"/>
  <c r="H131" i="4"/>
  <c r="L131" i="4" s="1"/>
  <c r="G132" i="4"/>
  <c r="P132" i="4" s="1"/>
  <c r="H132" i="4"/>
  <c r="L132" i="4" s="1"/>
  <c r="G133" i="4"/>
  <c r="P133" i="4" s="1"/>
  <c r="H133" i="4"/>
  <c r="L133" i="4" s="1"/>
  <c r="G134" i="4"/>
  <c r="P134" i="4" s="1"/>
  <c r="H134" i="4"/>
  <c r="L134" i="4" s="1"/>
  <c r="G135" i="4"/>
  <c r="P135" i="4" s="1"/>
  <c r="H135" i="4"/>
  <c r="L135" i="4" s="1"/>
  <c r="G136" i="4"/>
  <c r="P136" i="4" s="1"/>
  <c r="H136" i="4"/>
  <c r="L136" i="4" s="1"/>
  <c r="G137" i="4"/>
  <c r="P137" i="4" s="1"/>
  <c r="H137" i="4"/>
  <c r="L137" i="4" s="1"/>
  <c r="G138" i="4"/>
  <c r="P138" i="4" s="1"/>
  <c r="H138" i="4"/>
  <c r="L138" i="4" s="1"/>
  <c r="G139" i="4"/>
  <c r="P139" i="4" s="1"/>
  <c r="H139" i="4"/>
  <c r="L139" i="4" s="1"/>
  <c r="G140" i="4"/>
  <c r="P140" i="4" s="1"/>
  <c r="H140" i="4"/>
  <c r="L140" i="4" s="1"/>
  <c r="G141" i="4"/>
  <c r="P141" i="4" s="1"/>
  <c r="H141" i="4"/>
  <c r="L141" i="4" s="1"/>
  <c r="G142" i="4"/>
  <c r="P142" i="4" s="1"/>
  <c r="H142" i="4"/>
  <c r="L142" i="4" s="1"/>
  <c r="G143" i="4"/>
  <c r="P143" i="4" s="1"/>
  <c r="H143" i="4"/>
  <c r="L143" i="4" s="1"/>
  <c r="G144" i="4"/>
  <c r="P144" i="4" s="1"/>
  <c r="H144" i="4"/>
  <c r="L144" i="4" s="1"/>
  <c r="G145" i="4"/>
  <c r="P145" i="4" s="1"/>
  <c r="H145" i="4"/>
  <c r="L145" i="4" s="1"/>
  <c r="G146" i="4"/>
  <c r="P146" i="4" s="1"/>
  <c r="H146" i="4"/>
  <c r="L146" i="4" s="1"/>
  <c r="G147" i="4"/>
  <c r="P147" i="4" s="1"/>
  <c r="H147" i="4"/>
  <c r="L147" i="4" s="1"/>
  <c r="G148" i="4"/>
  <c r="P148" i="4" s="1"/>
  <c r="H148" i="4"/>
  <c r="L148" i="4" s="1"/>
  <c r="G149" i="4"/>
  <c r="P149" i="4" s="1"/>
  <c r="H149" i="4"/>
  <c r="L149" i="4" s="1"/>
  <c r="G150" i="4"/>
  <c r="P150" i="4" s="1"/>
  <c r="H150" i="4"/>
  <c r="L150" i="4" s="1"/>
  <c r="G151" i="4"/>
  <c r="P151" i="4" s="1"/>
  <c r="H151" i="4"/>
  <c r="L151" i="4" s="1"/>
  <c r="G152" i="4"/>
  <c r="P152" i="4" s="1"/>
  <c r="H152" i="4"/>
  <c r="L152" i="4" s="1"/>
  <c r="G153" i="4"/>
  <c r="P153" i="4" s="1"/>
  <c r="H153" i="4"/>
  <c r="L153" i="4" s="1"/>
  <c r="G154" i="4"/>
  <c r="P154" i="4" s="1"/>
  <c r="H154" i="4"/>
  <c r="L154" i="4" s="1"/>
  <c r="G155" i="4"/>
  <c r="P155" i="4" s="1"/>
  <c r="H155" i="4"/>
  <c r="L155" i="4" s="1"/>
  <c r="G156" i="4"/>
  <c r="P156" i="4" s="1"/>
  <c r="H156" i="4"/>
  <c r="L156" i="4" s="1"/>
  <c r="G157" i="4"/>
  <c r="P157" i="4" s="1"/>
  <c r="H157" i="4"/>
  <c r="L157" i="4" s="1"/>
  <c r="G158" i="4"/>
  <c r="P158" i="4" s="1"/>
  <c r="H158" i="4"/>
  <c r="L158" i="4" s="1"/>
  <c r="G159" i="4"/>
  <c r="P159" i="4" s="1"/>
  <c r="H159" i="4"/>
  <c r="L159" i="4" s="1"/>
  <c r="G160" i="4"/>
  <c r="P160" i="4" s="1"/>
  <c r="H160" i="4"/>
  <c r="L160" i="4" s="1"/>
  <c r="G161" i="4"/>
  <c r="P161" i="4" s="1"/>
  <c r="H161" i="4"/>
  <c r="L161" i="4" s="1"/>
  <c r="G162" i="4"/>
  <c r="P162" i="4" s="1"/>
  <c r="H162" i="4"/>
  <c r="L162" i="4" s="1"/>
  <c r="G163" i="4"/>
  <c r="P163" i="4" s="1"/>
  <c r="H163" i="4"/>
  <c r="L163" i="4" s="1"/>
  <c r="G164" i="4"/>
  <c r="P164" i="4" s="1"/>
  <c r="H164" i="4"/>
  <c r="L164" i="4" s="1"/>
  <c r="G165" i="4"/>
  <c r="P165" i="4" s="1"/>
  <c r="H165" i="4"/>
  <c r="L165" i="4" s="1"/>
  <c r="G166" i="4"/>
  <c r="P166" i="4" s="1"/>
  <c r="H166" i="4"/>
  <c r="L166" i="4" s="1"/>
  <c r="G167" i="4"/>
  <c r="P167" i="4" s="1"/>
  <c r="H167" i="4"/>
  <c r="L167" i="4" s="1"/>
  <c r="G168" i="4"/>
  <c r="P168" i="4" s="1"/>
  <c r="H168" i="4"/>
  <c r="L168" i="4" s="1"/>
  <c r="G169" i="4"/>
  <c r="P169" i="4" s="1"/>
  <c r="H169" i="4"/>
  <c r="L169" i="4" s="1"/>
  <c r="G170" i="4"/>
  <c r="P170" i="4" s="1"/>
  <c r="H170" i="4"/>
  <c r="L170" i="4" s="1"/>
  <c r="G171" i="4"/>
  <c r="P171" i="4" s="1"/>
  <c r="H171" i="4"/>
  <c r="L171" i="4" s="1"/>
  <c r="G172" i="4"/>
  <c r="P172" i="4" s="1"/>
  <c r="H172" i="4"/>
  <c r="L172" i="4" s="1"/>
  <c r="G173" i="4"/>
  <c r="P173" i="4" s="1"/>
  <c r="H173" i="4"/>
  <c r="L173" i="4" s="1"/>
  <c r="G174" i="4"/>
  <c r="P174" i="4" s="1"/>
  <c r="H174" i="4"/>
  <c r="L174" i="4" s="1"/>
  <c r="G175" i="4"/>
  <c r="P175" i="4" s="1"/>
  <c r="H175" i="4"/>
  <c r="L175" i="4" s="1"/>
  <c r="G176" i="4"/>
  <c r="P176" i="4" s="1"/>
  <c r="H176" i="4"/>
  <c r="L176" i="4" s="1"/>
  <c r="G177" i="4"/>
  <c r="P177" i="4" s="1"/>
  <c r="H177" i="4"/>
  <c r="L177" i="4" s="1"/>
  <c r="G178" i="4"/>
  <c r="P178" i="4" s="1"/>
  <c r="H178" i="4"/>
  <c r="L178" i="4" s="1"/>
  <c r="G179" i="4"/>
  <c r="P179" i="4" s="1"/>
  <c r="H179" i="4"/>
  <c r="L179" i="4" s="1"/>
  <c r="G180" i="4"/>
  <c r="P180" i="4" s="1"/>
  <c r="H180" i="4"/>
  <c r="L180" i="4" s="1"/>
  <c r="G181" i="4"/>
  <c r="P181" i="4" s="1"/>
  <c r="H181" i="4"/>
  <c r="L181" i="4" s="1"/>
  <c r="G182" i="4"/>
  <c r="P182" i="4" s="1"/>
  <c r="H182" i="4"/>
  <c r="L182" i="4" s="1"/>
  <c r="G183" i="4"/>
  <c r="P183" i="4" s="1"/>
  <c r="H183" i="4"/>
  <c r="L183" i="4" s="1"/>
  <c r="G184" i="4"/>
  <c r="P184" i="4" s="1"/>
  <c r="H184" i="4"/>
  <c r="L184" i="4" s="1"/>
  <c r="G185" i="4"/>
  <c r="P185" i="4" s="1"/>
  <c r="H185" i="4"/>
  <c r="L185" i="4" s="1"/>
  <c r="G186" i="4"/>
  <c r="P186" i="4" s="1"/>
  <c r="H186" i="4"/>
  <c r="L186" i="4" s="1"/>
  <c r="G187" i="4"/>
  <c r="P187" i="4" s="1"/>
  <c r="H187" i="4"/>
  <c r="L187" i="4" s="1"/>
  <c r="G188" i="4"/>
  <c r="P188" i="4" s="1"/>
  <c r="H188" i="4"/>
  <c r="L188" i="4" s="1"/>
  <c r="G189" i="4"/>
  <c r="P189" i="4" s="1"/>
  <c r="H189" i="4"/>
  <c r="L189" i="4" s="1"/>
  <c r="G190" i="4"/>
  <c r="P190" i="4" s="1"/>
  <c r="H190" i="4"/>
  <c r="L190" i="4" s="1"/>
  <c r="G191" i="4"/>
  <c r="P191" i="4" s="1"/>
  <c r="H191" i="4"/>
  <c r="L191" i="4" s="1"/>
  <c r="G192" i="4"/>
  <c r="P192" i="4" s="1"/>
  <c r="H192" i="4"/>
  <c r="L192" i="4" s="1"/>
  <c r="G193" i="4"/>
  <c r="P193" i="4" s="1"/>
  <c r="H193" i="4"/>
  <c r="L193" i="4" s="1"/>
  <c r="G194" i="4"/>
  <c r="P194" i="4" s="1"/>
  <c r="H194" i="4"/>
  <c r="L194" i="4" s="1"/>
  <c r="G195" i="4"/>
  <c r="P195" i="4" s="1"/>
  <c r="H195" i="4"/>
  <c r="L195" i="4" s="1"/>
  <c r="G196" i="4"/>
  <c r="P196" i="4" s="1"/>
  <c r="H196" i="4"/>
  <c r="L196" i="4" s="1"/>
  <c r="G197" i="4"/>
  <c r="P197" i="4" s="1"/>
  <c r="H197" i="4"/>
  <c r="L197" i="4" s="1"/>
  <c r="G198" i="4"/>
  <c r="P198" i="4" s="1"/>
  <c r="H198" i="4"/>
  <c r="L198" i="4" s="1"/>
  <c r="G199" i="4"/>
  <c r="P199" i="4" s="1"/>
  <c r="H199" i="4"/>
  <c r="L199" i="4" s="1"/>
  <c r="G200" i="4"/>
  <c r="P200" i="4" s="1"/>
  <c r="H200" i="4"/>
  <c r="L200" i="4" s="1"/>
  <c r="G201" i="4"/>
  <c r="P201" i="4" s="1"/>
  <c r="H201" i="4"/>
  <c r="L201" i="4" s="1"/>
  <c r="G202" i="4"/>
  <c r="P202" i="4" s="1"/>
  <c r="H202" i="4"/>
  <c r="L202" i="4" s="1"/>
  <c r="G203" i="4"/>
  <c r="P203" i="4" s="1"/>
  <c r="H203" i="4"/>
  <c r="L203" i="4" s="1"/>
  <c r="G204" i="4"/>
  <c r="P204" i="4" s="1"/>
  <c r="H204" i="4"/>
  <c r="L204" i="4" s="1"/>
  <c r="G205" i="4"/>
  <c r="P205" i="4" s="1"/>
  <c r="H205" i="4"/>
  <c r="L205" i="4" s="1"/>
  <c r="G206" i="4"/>
  <c r="P206" i="4" s="1"/>
  <c r="H206" i="4"/>
  <c r="L206" i="4" s="1"/>
  <c r="G207" i="4"/>
  <c r="P207" i="4" s="1"/>
  <c r="H207" i="4"/>
  <c r="L207" i="4" s="1"/>
  <c r="G208" i="4"/>
  <c r="P208" i="4" s="1"/>
  <c r="H208" i="4"/>
  <c r="L208" i="4" s="1"/>
  <c r="G209" i="4"/>
  <c r="P209" i="4" s="1"/>
  <c r="H209" i="4"/>
  <c r="L209" i="4" s="1"/>
  <c r="G210" i="4"/>
  <c r="P210" i="4" s="1"/>
  <c r="H210" i="4"/>
  <c r="L210" i="4" s="1"/>
  <c r="G211" i="4"/>
  <c r="P211" i="4" s="1"/>
  <c r="H211" i="4"/>
  <c r="L211" i="4" s="1"/>
  <c r="G212" i="4"/>
  <c r="P212" i="4" s="1"/>
  <c r="H212" i="4"/>
  <c r="L212" i="4" s="1"/>
  <c r="G213" i="4"/>
  <c r="P213" i="4" s="1"/>
  <c r="H213" i="4"/>
  <c r="L213" i="4" s="1"/>
  <c r="G214" i="4"/>
  <c r="P214" i="4" s="1"/>
  <c r="H214" i="4"/>
  <c r="L214" i="4" s="1"/>
  <c r="G215" i="4"/>
  <c r="P215" i="4" s="1"/>
  <c r="H215" i="4"/>
  <c r="L215" i="4" s="1"/>
  <c r="G216" i="4"/>
  <c r="P216" i="4" s="1"/>
  <c r="H216" i="4"/>
  <c r="L216" i="4" s="1"/>
  <c r="G217" i="4"/>
  <c r="P217" i="4" s="1"/>
  <c r="H217" i="4"/>
  <c r="L217" i="4" s="1"/>
  <c r="G218" i="4"/>
  <c r="P218" i="4" s="1"/>
  <c r="H218" i="4"/>
  <c r="L218" i="4" s="1"/>
  <c r="G219" i="4"/>
  <c r="P219" i="4" s="1"/>
  <c r="H219" i="4"/>
  <c r="L219" i="4" s="1"/>
  <c r="G220" i="4"/>
  <c r="P220" i="4" s="1"/>
  <c r="H220" i="4"/>
  <c r="L220" i="4" s="1"/>
  <c r="G221" i="4"/>
  <c r="P221" i="4" s="1"/>
  <c r="H221" i="4"/>
  <c r="L221" i="4" s="1"/>
  <c r="G222" i="4"/>
  <c r="P222" i="4" s="1"/>
  <c r="H222" i="4"/>
  <c r="L222" i="4" s="1"/>
  <c r="G223" i="4"/>
  <c r="P223" i="4" s="1"/>
  <c r="H223" i="4"/>
  <c r="L223" i="4" s="1"/>
  <c r="G224" i="4"/>
  <c r="P224" i="4" s="1"/>
  <c r="H224" i="4"/>
  <c r="L224" i="4" s="1"/>
  <c r="G225" i="4"/>
  <c r="P225" i="4" s="1"/>
  <c r="H225" i="4"/>
  <c r="L225" i="4" s="1"/>
  <c r="G226" i="4"/>
  <c r="P226" i="4" s="1"/>
  <c r="H226" i="4"/>
  <c r="L226" i="4" s="1"/>
  <c r="G227" i="4"/>
  <c r="P227" i="4" s="1"/>
  <c r="H227" i="4"/>
  <c r="L227" i="4" s="1"/>
  <c r="G228" i="4"/>
  <c r="P228" i="4" s="1"/>
  <c r="H228" i="4"/>
  <c r="L228" i="4" s="1"/>
  <c r="G229" i="4"/>
  <c r="P229" i="4" s="1"/>
  <c r="H229" i="4"/>
  <c r="L229" i="4" s="1"/>
  <c r="G230" i="4"/>
  <c r="P230" i="4" s="1"/>
  <c r="H230" i="4"/>
  <c r="L230" i="4" s="1"/>
  <c r="G231" i="4"/>
  <c r="P231" i="4" s="1"/>
  <c r="H231" i="4"/>
  <c r="L231" i="4" s="1"/>
  <c r="G232" i="4"/>
  <c r="P232" i="4" s="1"/>
  <c r="H232" i="4"/>
  <c r="L232" i="4" s="1"/>
  <c r="G233" i="4"/>
  <c r="P233" i="4" s="1"/>
  <c r="H233" i="4"/>
  <c r="L233" i="4" s="1"/>
  <c r="G234" i="4"/>
  <c r="P234" i="4" s="1"/>
  <c r="H234" i="4"/>
  <c r="L234" i="4" s="1"/>
  <c r="G235" i="4"/>
  <c r="P235" i="4" s="1"/>
  <c r="H235" i="4"/>
  <c r="L235" i="4" s="1"/>
  <c r="G236" i="4"/>
  <c r="P236" i="4" s="1"/>
  <c r="H236" i="4"/>
  <c r="L236" i="4" s="1"/>
  <c r="G237" i="4"/>
  <c r="P237" i="4" s="1"/>
  <c r="H237" i="4"/>
  <c r="L237" i="4" s="1"/>
  <c r="G238" i="4"/>
  <c r="P238" i="4" s="1"/>
  <c r="H238" i="4"/>
  <c r="L238" i="4" s="1"/>
  <c r="G239" i="4"/>
  <c r="P239" i="4" s="1"/>
  <c r="H239" i="4"/>
  <c r="L239" i="4" s="1"/>
  <c r="G240" i="4"/>
  <c r="P240" i="4" s="1"/>
  <c r="H240" i="4"/>
  <c r="L240" i="4" s="1"/>
  <c r="G241" i="4"/>
  <c r="P241" i="4" s="1"/>
  <c r="H241" i="4"/>
  <c r="L241" i="4" s="1"/>
  <c r="G242" i="4"/>
  <c r="P242" i="4" s="1"/>
  <c r="H242" i="4"/>
  <c r="L242" i="4" s="1"/>
  <c r="G243" i="4"/>
  <c r="P243" i="4" s="1"/>
  <c r="H243" i="4"/>
  <c r="L243" i="4" s="1"/>
  <c r="G244" i="4"/>
  <c r="P244" i="4" s="1"/>
  <c r="H244" i="4"/>
  <c r="L244" i="4" s="1"/>
  <c r="G245" i="4"/>
  <c r="P245" i="4" s="1"/>
  <c r="H245" i="4"/>
  <c r="L245" i="4" s="1"/>
  <c r="G246" i="4"/>
  <c r="P246" i="4" s="1"/>
  <c r="H246" i="4"/>
  <c r="L246" i="4" s="1"/>
  <c r="G247" i="4"/>
  <c r="P247" i="4" s="1"/>
  <c r="H247" i="4"/>
  <c r="L247" i="4" s="1"/>
  <c r="G248" i="4"/>
  <c r="P248" i="4" s="1"/>
  <c r="H248" i="4"/>
  <c r="L248" i="4" s="1"/>
  <c r="G249" i="4"/>
  <c r="P249" i="4" s="1"/>
  <c r="H249" i="4"/>
  <c r="L249" i="4" s="1"/>
  <c r="G250" i="4"/>
  <c r="P250" i="4" s="1"/>
  <c r="H250" i="4"/>
  <c r="L250" i="4" s="1"/>
  <c r="G251" i="4"/>
  <c r="P251" i="4" s="1"/>
  <c r="H251" i="4"/>
  <c r="L251" i="4" s="1"/>
  <c r="G252" i="4"/>
  <c r="P252" i="4" s="1"/>
  <c r="H252" i="4"/>
  <c r="L252" i="4" s="1"/>
  <c r="G253" i="4"/>
  <c r="P253" i="4" s="1"/>
  <c r="H253" i="4"/>
  <c r="L253" i="4" s="1"/>
  <c r="G254" i="4"/>
  <c r="P254" i="4" s="1"/>
  <c r="H254" i="4"/>
  <c r="L254" i="4" s="1"/>
  <c r="G255" i="4"/>
  <c r="P255" i="4" s="1"/>
  <c r="H255" i="4"/>
  <c r="L255" i="4" s="1"/>
  <c r="G256" i="4"/>
  <c r="P256" i="4" s="1"/>
  <c r="H256" i="4"/>
  <c r="L256" i="4" s="1"/>
  <c r="G257" i="4"/>
  <c r="P257" i="4" s="1"/>
  <c r="H257" i="4"/>
  <c r="L257" i="4" s="1"/>
  <c r="G258" i="4"/>
  <c r="P258" i="4" s="1"/>
  <c r="H258" i="4"/>
  <c r="L258" i="4" s="1"/>
  <c r="G259" i="4"/>
  <c r="P259" i="4" s="1"/>
  <c r="H259" i="4"/>
  <c r="L259" i="4" s="1"/>
  <c r="G260" i="4"/>
  <c r="P260" i="4" s="1"/>
  <c r="H260" i="4"/>
  <c r="L260" i="4" s="1"/>
  <c r="G261" i="4"/>
  <c r="P261" i="4" s="1"/>
  <c r="H261" i="4"/>
  <c r="L261" i="4" s="1"/>
  <c r="G262" i="4"/>
  <c r="P262" i="4" s="1"/>
  <c r="H262" i="4"/>
  <c r="L262" i="4" s="1"/>
  <c r="G263" i="4"/>
  <c r="P263" i="4" s="1"/>
  <c r="H263" i="4"/>
  <c r="L263" i="4" s="1"/>
  <c r="G264" i="4"/>
  <c r="P264" i="4" s="1"/>
  <c r="H264" i="4"/>
  <c r="L264" i="4" s="1"/>
  <c r="G265" i="4"/>
  <c r="P265" i="4" s="1"/>
  <c r="H265" i="4"/>
  <c r="L265" i="4" s="1"/>
  <c r="G266" i="4"/>
  <c r="P266" i="4" s="1"/>
  <c r="H266" i="4"/>
  <c r="L266" i="4" s="1"/>
  <c r="G267" i="4"/>
  <c r="P267" i="4" s="1"/>
  <c r="H267" i="4"/>
  <c r="L267" i="4" s="1"/>
  <c r="G268" i="4"/>
  <c r="P268" i="4" s="1"/>
  <c r="H268" i="4"/>
  <c r="L268" i="4" s="1"/>
  <c r="G269" i="4"/>
  <c r="P269" i="4" s="1"/>
  <c r="H269" i="4"/>
  <c r="L269" i="4" s="1"/>
  <c r="G270" i="4"/>
  <c r="P270" i="4" s="1"/>
  <c r="H270" i="4"/>
  <c r="L270" i="4" s="1"/>
  <c r="G271" i="4"/>
  <c r="P271" i="4" s="1"/>
  <c r="H271" i="4"/>
  <c r="L271" i="4" s="1"/>
  <c r="G272" i="4"/>
  <c r="P272" i="4" s="1"/>
  <c r="H272" i="4"/>
  <c r="L272" i="4" s="1"/>
  <c r="G273" i="4"/>
  <c r="P273" i="4" s="1"/>
  <c r="H273" i="4"/>
  <c r="L273" i="4" s="1"/>
  <c r="G274" i="4"/>
  <c r="P274" i="4" s="1"/>
  <c r="H274" i="4"/>
  <c r="L274" i="4" s="1"/>
  <c r="G275" i="4"/>
  <c r="P275" i="4" s="1"/>
  <c r="H275" i="4"/>
  <c r="L275" i="4" s="1"/>
  <c r="G276" i="4"/>
  <c r="P276" i="4" s="1"/>
  <c r="H276" i="4"/>
  <c r="L276" i="4" s="1"/>
  <c r="G277" i="4"/>
  <c r="P277" i="4" s="1"/>
  <c r="H277" i="4"/>
  <c r="L277" i="4" s="1"/>
  <c r="G278" i="4"/>
  <c r="P278" i="4" s="1"/>
  <c r="H278" i="4"/>
  <c r="L278" i="4" s="1"/>
  <c r="G279" i="4"/>
  <c r="P279" i="4" s="1"/>
  <c r="H279" i="4"/>
  <c r="L279" i="4" s="1"/>
  <c r="G280" i="4"/>
  <c r="P280" i="4" s="1"/>
  <c r="H280" i="4"/>
  <c r="L280" i="4" s="1"/>
  <c r="G281" i="4"/>
  <c r="P281" i="4" s="1"/>
  <c r="H281" i="4"/>
  <c r="L281" i="4" s="1"/>
  <c r="G282" i="4"/>
  <c r="P282" i="4" s="1"/>
  <c r="H282" i="4"/>
  <c r="L282" i="4" s="1"/>
  <c r="G283" i="4"/>
  <c r="P283" i="4" s="1"/>
  <c r="H283" i="4"/>
  <c r="L283" i="4" s="1"/>
  <c r="G284" i="4"/>
  <c r="P284" i="4" s="1"/>
  <c r="H284" i="4"/>
  <c r="L284" i="4" s="1"/>
  <c r="G285" i="4"/>
  <c r="P285" i="4" s="1"/>
  <c r="H285" i="4"/>
  <c r="L285" i="4" s="1"/>
  <c r="G286" i="4"/>
  <c r="P286" i="4" s="1"/>
  <c r="H286" i="4"/>
  <c r="L286" i="4" s="1"/>
  <c r="G287" i="4"/>
  <c r="P287" i="4" s="1"/>
  <c r="H287" i="4"/>
  <c r="L287" i="4" s="1"/>
  <c r="G288" i="4"/>
  <c r="P288" i="4" s="1"/>
  <c r="H288" i="4"/>
  <c r="L288" i="4" s="1"/>
  <c r="G289" i="4"/>
  <c r="P289" i="4" s="1"/>
  <c r="H289" i="4"/>
  <c r="L289" i="4" s="1"/>
  <c r="G290" i="4"/>
  <c r="P290" i="4" s="1"/>
  <c r="H290" i="4"/>
  <c r="L290" i="4" s="1"/>
  <c r="G291" i="4"/>
  <c r="P291" i="4" s="1"/>
  <c r="H291" i="4"/>
  <c r="L291" i="4" s="1"/>
  <c r="G292" i="4"/>
  <c r="P292" i="4" s="1"/>
  <c r="H292" i="4"/>
  <c r="L292" i="4" s="1"/>
  <c r="G293" i="4"/>
  <c r="P293" i="4" s="1"/>
  <c r="H293" i="4"/>
  <c r="L293" i="4" s="1"/>
  <c r="G294" i="4"/>
  <c r="P294" i="4" s="1"/>
  <c r="H294" i="4"/>
  <c r="L294" i="4" s="1"/>
  <c r="G295" i="4"/>
  <c r="P295" i="4" s="1"/>
  <c r="H295" i="4"/>
  <c r="L295" i="4" s="1"/>
  <c r="G296" i="4"/>
  <c r="P296" i="4" s="1"/>
  <c r="H296" i="4"/>
  <c r="L296" i="4" s="1"/>
  <c r="G297" i="4"/>
  <c r="P297" i="4" s="1"/>
  <c r="H297" i="4"/>
  <c r="L297" i="4" s="1"/>
  <c r="G298" i="4"/>
  <c r="P298" i="4" s="1"/>
  <c r="H298" i="4"/>
  <c r="L298" i="4" s="1"/>
  <c r="G299" i="4"/>
  <c r="P299" i="4" s="1"/>
  <c r="H299" i="4"/>
  <c r="L299" i="4" s="1"/>
  <c r="G300" i="4"/>
  <c r="P300" i="4" s="1"/>
  <c r="H300" i="4"/>
  <c r="L300" i="4" s="1"/>
  <c r="G301" i="4"/>
  <c r="P301" i="4" s="1"/>
  <c r="H301" i="4"/>
  <c r="L301" i="4" s="1"/>
  <c r="G302" i="4"/>
  <c r="P302" i="4" s="1"/>
  <c r="H302" i="4"/>
  <c r="L302" i="4" s="1"/>
  <c r="G303" i="4"/>
  <c r="P303" i="4" s="1"/>
  <c r="H303" i="4"/>
  <c r="L303" i="4" s="1"/>
  <c r="G304" i="4"/>
  <c r="P304" i="4" s="1"/>
  <c r="H304" i="4"/>
  <c r="L304" i="4" s="1"/>
  <c r="G305" i="4"/>
  <c r="P305" i="4" s="1"/>
  <c r="H305" i="4"/>
  <c r="L305" i="4" s="1"/>
  <c r="G306" i="4"/>
  <c r="P306" i="4" s="1"/>
  <c r="H306" i="4"/>
  <c r="L306" i="4" s="1"/>
  <c r="G307" i="4"/>
  <c r="P307" i="4" s="1"/>
  <c r="H307" i="4"/>
  <c r="L307" i="4" s="1"/>
  <c r="G308" i="4"/>
  <c r="P308" i="4" s="1"/>
  <c r="H308" i="4"/>
  <c r="L308" i="4" s="1"/>
  <c r="G309" i="4"/>
  <c r="P309" i="4" s="1"/>
  <c r="H309" i="4"/>
  <c r="L309" i="4" s="1"/>
  <c r="G310" i="4"/>
  <c r="P310" i="4" s="1"/>
  <c r="H310" i="4"/>
  <c r="L310" i="4" s="1"/>
  <c r="G311" i="4"/>
  <c r="P311" i="4" s="1"/>
  <c r="H311" i="4"/>
  <c r="L311" i="4" s="1"/>
  <c r="G312" i="4"/>
  <c r="P312" i="4" s="1"/>
  <c r="H312" i="4"/>
  <c r="L312" i="4" s="1"/>
  <c r="G313" i="4"/>
  <c r="P313" i="4" s="1"/>
  <c r="H313" i="4"/>
  <c r="L313" i="4" s="1"/>
  <c r="G314" i="4"/>
  <c r="P314" i="4" s="1"/>
  <c r="H314" i="4"/>
  <c r="L314" i="4" s="1"/>
  <c r="G315" i="4"/>
  <c r="P315" i="4" s="1"/>
  <c r="H315" i="4"/>
  <c r="L315" i="4" s="1"/>
  <c r="G316" i="4"/>
  <c r="P316" i="4" s="1"/>
  <c r="H316" i="4"/>
  <c r="L316" i="4" s="1"/>
  <c r="G317" i="4"/>
  <c r="P317" i="4" s="1"/>
  <c r="H317" i="4"/>
  <c r="L317" i="4" s="1"/>
  <c r="G318" i="4"/>
  <c r="P318" i="4" s="1"/>
  <c r="H318" i="4"/>
  <c r="L318" i="4" s="1"/>
  <c r="G319" i="4"/>
  <c r="P319" i="4" s="1"/>
  <c r="H319" i="4"/>
  <c r="L319" i="4" s="1"/>
  <c r="G320" i="4"/>
  <c r="P320" i="4" s="1"/>
  <c r="H320" i="4"/>
  <c r="L320" i="4" s="1"/>
  <c r="G321" i="4"/>
  <c r="P321" i="4" s="1"/>
  <c r="H321" i="4"/>
  <c r="L321" i="4" s="1"/>
  <c r="G322" i="4"/>
  <c r="P322" i="4" s="1"/>
  <c r="H322" i="4"/>
  <c r="L322" i="4" s="1"/>
  <c r="G323" i="4"/>
  <c r="P323" i="4" s="1"/>
  <c r="H323" i="4"/>
  <c r="L323" i="4" s="1"/>
  <c r="G324" i="4"/>
  <c r="P324" i="4" s="1"/>
  <c r="H324" i="4"/>
  <c r="L324" i="4" s="1"/>
  <c r="G325" i="4"/>
  <c r="P325" i="4" s="1"/>
  <c r="H325" i="4"/>
  <c r="L325" i="4" s="1"/>
  <c r="G326" i="4"/>
  <c r="P326" i="4" s="1"/>
  <c r="H326" i="4"/>
  <c r="L326" i="4" s="1"/>
  <c r="G327" i="4"/>
  <c r="P327" i="4" s="1"/>
  <c r="H327" i="4"/>
  <c r="L327" i="4" s="1"/>
  <c r="G328" i="4"/>
  <c r="P328" i="4" s="1"/>
  <c r="H328" i="4"/>
  <c r="L328" i="4" s="1"/>
  <c r="G329" i="4"/>
  <c r="P329" i="4" s="1"/>
  <c r="H329" i="4"/>
  <c r="L329" i="4" s="1"/>
  <c r="G330" i="4"/>
  <c r="P330" i="4" s="1"/>
  <c r="H330" i="4"/>
  <c r="L330" i="4" s="1"/>
  <c r="G331" i="4"/>
  <c r="P331" i="4" s="1"/>
  <c r="H331" i="4"/>
  <c r="L331" i="4" s="1"/>
  <c r="G332" i="4"/>
  <c r="P332" i="4" s="1"/>
  <c r="H332" i="4"/>
  <c r="L332" i="4" s="1"/>
  <c r="G333" i="4"/>
  <c r="P333" i="4" s="1"/>
  <c r="H333" i="4"/>
  <c r="L333" i="4" s="1"/>
  <c r="G334" i="4"/>
  <c r="P334" i="4" s="1"/>
  <c r="H334" i="4"/>
  <c r="L334" i="4" s="1"/>
  <c r="G335" i="4"/>
  <c r="P335" i="4" s="1"/>
  <c r="H335" i="4"/>
  <c r="L335" i="4" s="1"/>
  <c r="G336" i="4"/>
  <c r="P336" i="4" s="1"/>
  <c r="H336" i="4"/>
  <c r="L336" i="4" s="1"/>
  <c r="G337" i="4"/>
  <c r="P337" i="4" s="1"/>
  <c r="H337" i="4"/>
  <c r="L337" i="4" s="1"/>
  <c r="G338" i="4"/>
  <c r="P338" i="4" s="1"/>
  <c r="H338" i="4"/>
  <c r="L338" i="4" s="1"/>
  <c r="G339" i="4"/>
  <c r="P339" i="4" s="1"/>
  <c r="H339" i="4"/>
  <c r="L339" i="4" s="1"/>
  <c r="G340" i="4"/>
  <c r="P340" i="4" s="1"/>
  <c r="H340" i="4"/>
  <c r="L340" i="4" s="1"/>
  <c r="G341" i="4"/>
  <c r="P341" i="4" s="1"/>
  <c r="H341" i="4"/>
  <c r="L341" i="4" s="1"/>
  <c r="G342" i="4"/>
  <c r="P342" i="4" s="1"/>
  <c r="H342" i="4"/>
  <c r="L342" i="4" s="1"/>
  <c r="G343" i="4"/>
  <c r="P343" i="4" s="1"/>
  <c r="H343" i="4"/>
  <c r="L343" i="4" s="1"/>
  <c r="G344" i="4"/>
  <c r="P344" i="4" s="1"/>
  <c r="H344" i="4"/>
  <c r="L344" i="4" s="1"/>
  <c r="G345" i="4"/>
  <c r="P345" i="4" s="1"/>
  <c r="H345" i="4"/>
  <c r="L345" i="4" s="1"/>
  <c r="G346" i="4"/>
  <c r="P346" i="4" s="1"/>
  <c r="H346" i="4"/>
  <c r="L346" i="4" s="1"/>
  <c r="G347" i="4"/>
  <c r="P347" i="4" s="1"/>
  <c r="H347" i="4"/>
  <c r="L347" i="4" s="1"/>
  <c r="G348" i="4"/>
  <c r="P348" i="4" s="1"/>
  <c r="H348" i="4"/>
  <c r="L348" i="4" s="1"/>
  <c r="G349" i="4"/>
  <c r="P349" i="4" s="1"/>
  <c r="H349" i="4"/>
  <c r="L349" i="4" s="1"/>
  <c r="G350" i="4"/>
  <c r="P350" i="4" s="1"/>
  <c r="H350" i="4"/>
  <c r="L350" i="4" s="1"/>
  <c r="G351" i="4"/>
  <c r="P351" i="4" s="1"/>
  <c r="H351" i="4"/>
  <c r="L351" i="4" s="1"/>
  <c r="G352" i="4"/>
  <c r="P352" i="4" s="1"/>
  <c r="H352" i="4"/>
  <c r="L352" i="4" s="1"/>
  <c r="G353" i="4"/>
  <c r="P353" i="4" s="1"/>
  <c r="H353" i="4"/>
  <c r="L353" i="4" s="1"/>
  <c r="G354" i="4"/>
  <c r="P354" i="4" s="1"/>
  <c r="H354" i="4"/>
  <c r="L354" i="4" s="1"/>
  <c r="G355" i="4"/>
  <c r="P355" i="4" s="1"/>
  <c r="H355" i="4"/>
  <c r="L355" i="4" s="1"/>
  <c r="G356" i="4"/>
  <c r="P356" i="4" s="1"/>
  <c r="H356" i="4"/>
  <c r="L356" i="4" s="1"/>
  <c r="G357" i="4"/>
  <c r="P357" i="4" s="1"/>
  <c r="H357" i="4"/>
  <c r="L357" i="4" s="1"/>
  <c r="G358" i="4"/>
  <c r="P358" i="4" s="1"/>
  <c r="H358" i="4"/>
  <c r="L358" i="4" s="1"/>
  <c r="G359" i="4"/>
  <c r="P359" i="4" s="1"/>
  <c r="H359" i="4"/>
  <c r="L359" i="4" s="1"/>
  <c r="G360" i="4"/>
  <c r="P360" i="4" s="1"/>
  <c r="H360" i="4"/>
  <c r="L360" i="4" s="1"/>
  <c r="G361" i="4"/>
  <c r="P361" i="4" s="1"/>
  <c r="H361" i="4"/>
  <c r="L361" i="4" s="1"/>
  <c r="G362" i="4"/>
  <c r="P362" i="4" s="1"/>
  <c r="H362" i="4"/>
  <c r="L362" i="4" s="1"/>
  <c r="G363" i="4"/>
  <c r="P363" i="4" s="1"/>
  <c r="H363" i="4"/>
  <c r="L363" i="4" s="1"/>
  <c r="G364" i="4"/>
  <c r="P364" i="4" s="1"/>
  <c r="H364" i="4"/>
  <c r="L364" i="4" s="1"/>
  <c r="G365" i="4"/>
  <c r="P365" i="4" s="1"/>
  <c r="H365" i="4"/>
  <c r="L365" i="4" s="1"/>
  <c r="G366" i="4"/>
  <c r="P366" i="4" s="1"/>
  <c r="H366" i="4"/>
  <c r="L366" i="4" s="1"/>
  <c r="G367" i="4"/>
  <c r="P367" i="4" s="1"/>
  <c r="H367" i="4"/>
  <c r="L367" i="4" s="1"/>
  <c r="G368" i="4"/>
  <c r="P368" i="4" s="1"/>
  <c r="H368" i="4"/>
  <c r="L368" i="4" s="1"/>
  <c r="G369" i="4"/>
  <c r="P369" i="4" s="1"/>
  <c r="H369" i="4"/>
  <c r="L369" i="4" s="1"/>
  <c r="G370" i="4"/>
  <c r="P370" i="4" s="1"/>
  <c r="H370" i="4"/>
  <c r="L370" i="4" s="1"/>
  <c r="G371" i="4"/>
  <c r="P371" i="4" s="1"/>
  <c r="H371" i="4"/>
  <c r="L371" i="4" s="1"/>
  <c r="G372" i="4"/>
  <c r="P372" i="4" s="1"/>
  <c r="H372" i="4"/>
  <c r="L372" i="4" s="1"/>
  <c r="G373" i="4"/>
  <c r="P373" i="4" s="1"/>
  <c r="H373" i="4"/>
  <c r="L373" i="4" s="1"/>
  <c r="G374" i="4"/>
  <c r="P374" i="4" s="1"/>
  <c r="H374" i="4"/>
  <c r="L374" i="4" s="1"/>
  <c r="G375" i="4"/>
  <c r="P375" i="4" s="1"/>
  <c r="H375" i="4"/>
  <c r="L375" i="4" s="1"/>
  <c r="G376" i="4"/>
  <c r="P376" i="4" s="1"/>
  <c r="H376" i="4"/>
  <c r="L376" i="4" s="1"/>
  <c r="G377" i="4"/>
  <c r="P377" i="4" s="1"/>
  <c r="H377" i="4"/>
  <c r="L377" i="4" s="1"/>
  <c r="G378" i="4"/>
  <c r="P378" i="4" s="1"/>
  <c r="H378" i="4"/>
  <c r="L378" i="4" s="1"/>
  <c r="G379" i="4"/>
  <c r="P379" i="4" s="1"/>
  <c r="H379" i="4"/>
  <c r="L379" i="4" s="1"/>
  <c r="G380" i="4"/>
  <c r="P380" i="4" s="1"/>
  <c r="H380" i="4"/>
  <c r="L380" i="4" s="1"/>
  <c r="G381" i="4"/>
  <c r="P381" i="4" s="1"/>
  <c r="H381" i="4"/>
  <c r="L381" i="4" s="1"/>
  <c r="G382" i="4"/>
  <c r="P382" i="4" s="1"/>
  <c r="H382" i="4"/>
  <c r="L382" i="4" s="1"/>
  <c r="G383" i="4"/>
  <c r="P383" i="4" s="1"/>
  <c r="H383" i="4"/>
  <c r="L383" i="4" s="1"/>
  <c r="G384" i="4"/>
  <c r="P384" i="4" s="1"/>
  <c r="H384" i="4"/>
  <c r="L384" i="4" s="1"/>
  <c r="G385" i="4"/>
  <c r="P385" i="4" s="1"/>
  <c r="H385" i="4"/>
  <c r="L385" i="4" s="1"/>
  <c r="G386" i="4"/>
  <c r="P386" i="4" s="1"/>
  <c r="H386" i="4"/>
  <c r="L386" i="4" s="1"/>
  <c r="G387" i="4"/>
  <c r="P387" i="4" s="1"/>
  <c r="H387" i="4"/>
  <c r="L387" i="4" s="1"/>
  <c r="G388" i="4"/>
  <c r="P388" i="4" s="1"/>
  <c r="H388" i="4"/>
  <c r="L388" i="4" s="1"/>
  <c r="G389" i="4"/>
  <c r="P389" i="4" s="1"/>
  <c r="H389" i="4"/>
  <c r="L389" i="4" s="1"/>
  <c r="G390" i="4"/>
  <c r="P390" i="4" s="1"/>
  <c r="H390" i="4"/>
  <c r="L390" i="4" s="1"/>
  <c r="G391" i="4"/>
  <c r="P391" i="4" s="1"/>
  <c r="H391" i="4"/>
  <c r="L391" i="4" s="1"/>
  <c r="G392" i="4"/>
  <c r="P392" i="4" s="1"/>
  <c r="H392" i="4"/>
  <c r="L392" i="4" s="1"/>
  <c r="G393" i="4"/>
  <c r="P393" i="4" s="1"/>
  <c r="H393" i="4"/>
  <c r="L393" i="4" s="1"/>
  <c r="G394" i="4"/>
  <c r="P394" i="4" s="1"/>
  <c r="H394" i="4"/>
  <c r="L394" i="4" s="1"/>
  <c r="G395" i="4"/>
  <c r="P395" i="4" s="1"/>
  <c r="H395" i="4"/>
  <c r="L395" i="4" s="1"/>
  <c r="G396" i="4"/>
  <c r="P396" i="4" s="1"/>
  <c r="H396" i="4"/>
  <c r="L396" i="4" s="1"/>
  <c r="G397" i="4"/>
  <c r="P397" i="4" s="1"/>
  <c r="H397" i="4"/>
  <c r="L397" i="4" s="1"/>
  <c r="G398" i="4"/>
  <c r="P398" i="4" s="1"/>
  <c r="H398" i="4"/>
  <c r="L398" i="4" s="1"/>
  <c r="G399" i="4"/>
  <c r="P399" i="4" s="1"/>
  <c r="H399" i="4"/>
  <c r="L399" i="4" s="1"/>
  <c r="G400" i="4"/>
  <c r="P400" i="4" s="1"/>
  <c r="H400" i="4"/>
  <c r="L400" i="4" s="1"/>
  <c r="G401" i="4"/>
  <c r="P401" i="4" s="1"/>
  <c r="H401" i="4"/>
  <c r="L401" i="4" s="1"/>
  <c r="G402" i="4"/>
  <c r="P402" i="4" s="1"/>
  <c r="H402" i="4"/>
  <c r="L402" i="4" s="1"/>
  <c r="G403" i="4"/>
  <c r="P403" i="4" s="1"/>
  <c r="H403" i="4"/>
  <c r="L403" i="4" s="1"/>
  <c r="G404" i="4"/>
  <c r="P404" i="4" s="1"/>
  <c r="H404" i="4"/>
  <c r="L404" i="4" s="1"/>
  <c r="G405" i="4"/>
  <c r="P405" i="4" s="1"/>
  <c r="H405" i="4"/>
  <c r="L405" i="4" s="1"/>
  <c r="G406" i="4"/>
  <c r="P406" i="4" s="1"/>
  <c r="H406" i="4"/>
  <c r="L406" i="4" s="1"/>
  <c r="G407" i="4"/>
  <c r="P407" i="4" s="1"/>
  <c r="H407" i="4"/>
  <c r="L407" i="4" s="1"/>
  <c r="G408" i="4"/>
  <c r="P408" i="4" s="1"/>
  <c r="H408" i="4"/>
  <c r="L408" i="4" s="1"/>
  <c r="G409" i="4"/>
  <c r="P409" i="4" s="1"/>
  <c r="H409" i="4"/>
  <c r="L409" i="4" s="1"/>
  <c r="G410" i="4"/>
  <c r="P410" i="4" s="1"/>
  <c r="H410" i="4"/>
  <c r="L410" i="4" s="1"/>
  <c r="G411" i="4"/>
  <c r="P411" i="4" s="1"/>
  <c r="H411" i="4"/>
  <c r="L411" i="4" s="1"/>
  <c r="G412" i="4"/>
  <c r="P412" i="4" s="1"/>
  <c r="H412" i="4"/>
  <c r="L412" i="4" s="1"/>
  <c r="G413" i="4"/>
  <c r="P413" i="4" s="1"/>
  <c r="H413" i="4"/>
  <c r="L413" i="4" s="1"/>
  <c r="G414" i="4"/>
  <c r="P414" i="4" s="1"/>
  <c r="H414" i="4"/>
  <c r="L414" i="4" s="1"/>
  <c r="G415" i="4"/>
  <c r="P415" i="4" s="1"/>
  <c r="H415" i="4"/>
  <c r="L415" i="4" s="1"/>
  <c r="G416" i="4"/>
  <c r="P416" i="4" s="1"/>
  <c r="H416" i="4"/>
  <c r="L416" i="4" s="1"/>
  <c r="G417" i="4"/>
  <c r="P417" i="4" s="1"/>
  <c r="H417" i="4"/>
  <c r="L417" i="4" s="1"/>
  <c r="G418" i="4"/>
  <c r="P418" i="4" s="1"/>
  <c r="H418" i="4"/>
  <c r="L418" i="4" s="1"/>
  <c r="G419" i="4"/>
  <c r="P419" i="4" s="1"/>
  <c r="H419" i="4"/>
  <c r="L419" i="4" s="1"/>
  <c r="G420" i="4"/>
  <c r="P420" i="4" s="1"/>
  <c r="H420" i="4"/>
  <c r="L420" i="4" s="1"/>
  <c r="G421" i="4"/>
  <c r="P421" i="4" s="1"/>
  <c r="H421" i="4"/>
  <c r="L421" i="4" s="1"/>
  <c r="G422" i="4"/>
  <c r="P422" i="4" s="1"/>
  <c r="H422" i="4"/>
  <c r="L422" i="4" s="1"/>
  <c r="G423" i="4"/>
  <c r="P423" i="4" s="1"/>
  <c r="H423" i="4"/>
  <c r="L423" i="4" s="1"/>
  <c r="G424" i="4"/>
  <c r="P424" i="4" s="1"/>
  <c r="H424" i="4"/>
  <c r="L424" i="4" s="1"/>
  <c r="G425" i="4"/>
  <c r="P425" i="4" s="1"/>
  <c r="H425" i="4"/>
  <c r="L425" i="4" s="1"/>
  <c r="G426" i="4"/>
  <c r="P426" i="4" s="1"/>
  <c r="H426" i="4"/>
  <c r="L426" i="4" s="1"/>
  <c r="G427" i="4"/>
  <c r="P427" i="4" s="1"/>
  <c r="H427" i="4"/>
  <c r="L427" i="4" s="1"/>
  <c r="G428" i="4"/>
  <c r="P428" i="4" s="1"/>
  <c r="H428" i="4"/>
  <c r="L428" i="4" s="1"/>
  <c r="G429" i="4"/>
  <c r="P429" i="4" s="1"/>
  <c r="H429" i="4"/>
  <c r="L429" i="4" s="1"/>
  <c r="G430" i="4"/>
  <c r="P430" i="4" s="1"/>
  <c r="H430" i="4"/>
  <c r="L430" i="4" s="1"/>
  <c r="G431" i="4"/>
  <c r="P431" i="4" s="1"/>
  <c r="H431" i="4"/>
  <c r="L431" i="4" s="1"/>
  <c r="G432" i="4"/>
  <c r="P432" i="4" s="1"/>
  <c r="H432" i="4"/>
  <c r="L432" i="4" s="1"/>
  <c r="G433" i="4"/>
  <c r="P433" i="4" s="1"/>
  <c r="H433" i="4"/>
  <c r="L433" i="4" s="1"/>
  <c r="G434" i="4"/>
  <c r="P434" i="4" s="1"/>
  <c r="H434" i="4"/>
  <c r="L434" i="4" s="1"/>
  <c r="G435" i="4"/>
  <c r="P435" i="4" s="1"/>
  <c r="H435" i="4"/>
  <c r="L435" i="4" s="1"/>
  <c r="G436" i="4"/>
  <c r="P436" i="4" s="1"/>
  <c r="H436" i="4"/>
  <c r="L436" i="4" s="1"/>
  <c r="G437" i="4"/>
  <c r="P437" i="4" s="1"/>
  <c r="H437" i="4"/>
  <c r="L437" i="4" s="1"/>
  <c r="G438" i="4"/>
  <c r="P438" i="4" s="1"/>
  <c r="H438" i="4"/>
  <c r="L438" i="4" s="1"/>
  <c r="G439" i="4"/>
  <c r="P439" i="4" s="1"/>
  <c r="H439" i="4"/>
  <c r="L439" i="4" s="1"/>
  <c r="G440" i="4"/>
  <c r="P440" i="4" s="1"/>
  <c r="H440" i="4"/>
  <c r="L440" i="4" s="1"/>
  <c r="G441" i="4"/>
  <c r="P441" i="4" s="1"/>
  <c r="H441" i="4"/>
  <c r="L441" i="4" s="1"/>
  <c r="G442" i="4"/>
  <c r="P442" i="4" s="1"/>
  <c r="H442" i="4"/>
  <c r="L442" i="4" s="1"/>
  <c r="G443" i="4"/>
  <c r="P443" i="4" s="1"/>
  <c r="H443" i="4"/>
  <c r="L443" i="4" s="1"/>
  <c r="G444" i="4"/>
  <c r="P444" i="4" s="1"/>
  <c r="H444" i="4"/>
  <c r="L444" i="4" s="1"/>
  <c r="G445" i="4"/>
  <c r="P445" i="4" s="1"/>
  <c r="H445" i="4"/>
  <c r="L445" i="4" s="1"/>
  <c r="G446" i="4"/>
  <c r="P446" i="4" s="1"/>
  <c r="H446" i="4"/>
  <c r="L446" i="4" s="1"/>
  <c r="G447" i="4"/>
  <c r="P447" i="4" s="1"/>
  <c r="H447" i="4"/>
  <c r="L447" i="4" s="1"/>
  <c r="G448" i="4"/>
  <c r="P448" i="4" s="1"/>
  <c r="H448" i="4"/>
  <c r="L448" i="4" s="1"/>
  <c r="G449" i="4"/>
  <c r="P449" i="4" s="1"/>
  <c r="H449" i="4"/>
  <c r="L449" i="4" s="1"/>
  <c r="G450" i="4"/>
  <c r="P450" i="4" s="1"/>
  <c r="H450" i="4"/>
  <c r="L450" i="4" s="1"/>
  <c r="G451" i="4"/>
  <c r="P451" i="4" s="1"/>
  <c r="H451" i="4"/>
  <c r="L451" i="4" s="1"/>
  <c r="G452" i="4"/>
  <c r="P452" i="4" s="1"/>
  <c r="H452" i="4"/>
  <c r="L452" i="4" s="1"/>
  <c r="G453" i="4"/>
  <c r="P453" i="4" s="1"/>
  <c r="H453" i="4"/>
  <c r="L453" i="4" s="1"/>
  <c r="G454" i="4"/>
  <c r="P454" i="4" s="1"/>
  <c r="H454" i="4"/>
  <c r="L454" i="4" s="1"/>
  <c r="G455" i="4"/>
  <c r="P455" i="4" s="1"/>
  <c r="H455" i="4"/>
  <c r="L455" i="4" s="1"/>
  <c r="G456" i="4"/>
  <c r="P456" i="4" s="1"/>
  <c r="H456" i="4"/>
  <c r="L456" i="4" s="1"/>
  <c r="G457" i="4"/>
  <c r="P457" i="4" s="1"/>
  <c r="H457" i="4"/>
  <c r="L457" i="4" s="1"/>
  <c r="G458" i="4"/>
  <c r="P458" i="4" s="1"/>
  <c r="H458" i="4"/>
  <c r="L458" i="4" s="1"/>
  <c r="G459" i="4"/>
  <c r="P459" i="4" s="1"/>
  <c r="H459" i="4"/>
  <c r="L459" i="4" s="1"/>
  <c r="G460" i="4"/>
  <c r="P460" i="4" s="1"/>
  <c r="H460" i="4"/>
  <c r="L460" i="4" s="1"/>
  <c r="G461" i="4"/>
  <c r="P461" i="4" s="1"/>
  <c r="H461" i="4"/>
  <c r="L461" i="4" s="1"/>
  <c r="G462" i="4"/>
  <c r="P462" i="4" s="1"/>
  <c r="H462" i="4"/>
  <c r="L462" i="4" s="1"/>
  <c r="G463" i="4"/>
  <c r="P463" i="4" s="1"/>
  <c r="H463" i="4"/>
  <c r="L463" i="4" s="1"/>
  <c r="G464" i="4"/>
  <c r="P464" i="4" s="1"/>
  <c r="H464" i="4"/>
  <c r="L464" i="4" s="1"/>
  <c r="G465" i="4"/>
  <c r="P465" i="4" s="1"/>
  <c r="H465" i="4"/>
  <c r="L465" i="4" s="1"/>
  <c r="G466" i="4"/>
  <c r="P466" i="4" s="1"/>
  <c r="H466" i="4"/>
  <c r="L466" i="4" s="1"/>
  <c r="G467" i="4"/>
  <c r="P467" i="4" s="1"/>
  <c r="H467" i="4"/>
  <c r="L467" i="4" s="1"/>
  <c r="G468" i="4"/>
  <c r="P468" i="4" s="1"/>
  <c r="H468" i="4"/>
  <c r="L468" i="4" s="1"/>
  <c r="G469" i="4"/>
  <c r="P469" i="4" s="1"/>
  <c r="H469" i="4"/>
  <c r="L469" i="4" s="1"/>
  <c r="G470" i="4"/>
  <c r="P470" i="4" s="1"/>
  <c r="H470" i="4"/>
  <c r="L470" i="4" s="1"/>
  <c r="G471" i="4"/>
  <c r="P471" i="4" s="1"/>
  <c r="H471" i="4"/>
  <c r="L471" i="4" s="1"/>
  <c r="G472" i="4"/>
  <c r="P472" i="4" s="1"/>
  <c r="H472" i="4"/>
  <c r="L472" i="4" s="1"/>
  <c r="G473" i="4"/>
  <c r="P473" i="4" s="1"/>
  <c r="H473" i="4"/>
  <c r="L473" i="4" s="1"/>
  <c r="G474" i="4"/>
  <c r="P474" i="4" s="1"/>
  <c r="H474" i="4"/>
  <c r="L474" i="4" s="1"/>
  <c r="G475" i="4"/>
  <c r="P475" i="4" s="1"/>
  <c r="H475" i="4"/>
  <c r="L475" i="4" s="1"/>
  <c r="G476" i="4"/>
  <c r="P476" i="4" s="1"/>
  <c r="H476" i="4"/>
  <c r="L476" i="4" s="1"/>
  <c r="G477" i="4"/>
  <c r="P477" i="4" s="1"/>
  <c r="H477" i="4"/>
  <c r="L477" i="4" s="1"/>
  <c r="G478" i="4"/>
  <c r="P478" i="4" s="1"/>
  <c r="H478" i="4"/>
  <c r="L478" i="4" s="1"/>
  <c r="G479" i="4"/>
  <c r="P479" i="4" s="1"/>
  <c r="H479" i="4"/>
  <c r="L479" i="4" s="1"/>
  <c r="G480" i="4"/>
  <c r="P480" i="4" s="1"/>
  <c r="H480" i="4"/>
  <c r="L480" i="4" s="1"/>
  <c r="G481" i="4"/>
  <c r="P481" i="4" s="1"/>
  <c r="H481" i="4"/>
  <c r="L481" i="4" s="1"/>
  <c r="G482" i="4"/>
  <c r="P482" i="4" s="1"/>
  <c r="H482" i="4"/>
  <c r="L482" i="4" s="1"/>
  <c r="G483" i="4"/>
  <c r="P483" i="4" s="1"/>
  <c r="H483" i="4"/>
  <c r="L483" i="4" s="1"/>
  <c r="G484" i="4"/>
  <c r="P484" i="4" s="1"/>
  <c r="H484" i="4"/>
  <c r="L484" i="4" s="1"/>
  <c r="G485" i="4"/>
  <c r="P485" i="4" s="1"/>
  <c r="H485" i="4"/>
  <c r="L485" i="4" s="1"/>
  <c r="G486" i="4"/>
  <c r="P486" i="4" s="1"/>
  <c r="H486" i="4"/>
  <c r="L486" i="4" s="1"/>
  <c r="G487" i="4"/>
  <c r="P487" i="4" s="1"/>
  <c r="H487" i="4"/>
  <c r="L487" i="4" s="1"/>
  <c r="G488" i="4"/>
  <c r="P488" i="4" s="1"/>
  <c r="H488" i="4"/>
  <c r="L488" i="4" s="1"/>
  <c r="G489" i="4"/>
  <c r="P489" i="4" s="1"/>
  <c r="H489" i="4"/>
  <c r="L489" i="4" s="1"/>
  <c r="G490" i="4"/>
  <c r="P490" i="4" s="1"/>
  <c r="H490" i="4"/>
  <c r="L490" i="4" s="1"/>
  <c r="G491" i="4"/>
  <c r="P491" i="4" s="1"/>
  <c r="H491" i="4"/>
  <c r="L491" i="4" s="1"/>
  <c r="G492" i="4"/>
  <c r="P492" i="4" s="1"/>
  <c r="H492" i="4"/>
  <c r="L492" i="4" s="1"/>
  <c r="G493" i="4"/>
  <c r="P493" i="4" s="1"/>
  <c r="H493" i="4"/>
  <c r="L493" i="4" s="1"/>
  <c r="G494" i="4"/>
  <c r="P494" i="4" s="1"/>
  <c r="H494" i="4"/>
  <c r="L494" i="4" s="1"/>
  <c r="G495" i="4"/>
  <c r="P495" i="4" s="1"/>
  <c r="H495" i="4"/>
  <c r="L495" i="4" s="1"/>
  <c r="G496" i="4"/>
  <c r="P496" i="4" s="1"/>
  <c r="H496" i="4"/>
  <c r="L496" i="4" s="1"/>
  <c r="G497" i="4"/>
  <c r="P497" i="4" s="1"/>
  <c r="H497" i="4"/>
  <c r="L497" i="4" s="1"/>
  <c r="G498" i="4"/>
  <c r="P498" i="4" s="1"/>
  <c r="H498" i="4"/>
  <c r="L498" i="4" s="1"/>
  <c r="G499" i="4"/>
  <c r="P499" i="4" s="1"/>
  <c r="H499" i="4"/>
  <c r="L499" i="4" s="1"/>
  <c r="G500" i="4"/>
  <c r="P500" i="4" s="1"/>
  <c r="H500" i="4"/>
  <c r="L500" i="4" s="1"/>
  <c r="G501" i="4"/>
  <c r="P501" i="4" s="1"/>
  <c r="H501" i="4"/>
  <c r="L501" i="4" s="1"/>
  <c r="G502" i="4"/>
  <c r="P502" i="4" s="1"/>
  <c r="H502" i="4"/>
  <c r="L502" i="4" s="1"/>
  <c r="G503" i="4"/>
  <c r="P503" i="4" s="1"/>
  <c r="H503" i="4"/>
  <c r="L503" i="4" s="1"/>
  <c r="G504" i="4"/>
  <c r="P504" i="4" s="1"/>
  <c r="H504" i="4"/>
  <c r="L504" i="4" s="1"/>
  <c r="G505" i="4"/>
  <c r="P505" i="4" s="1"/>
  <c r="H505" i="4"/>
  <c r="L505" i="4" s="1"/>
  <c r="G506" i="4"/>
  <c r="P506" i="4" s="1"/>
  <c r="H506" i="4"/>
  <c r="L506" i="4" s="1"/>
  <c r="G507" i="4"/>
  <c r="P507" i="4" s="1"/>
  <c r="H507" i="4"/>
  <c r="L507" i="4" s="1"/>
  <c r="G508" i="4"/>
  <c r="P508" i="4" s="1"/>
  <c r="H508" i="4"/>
  <c r="L508" i="4" s="1"/>
  <c r="G509" i="4"/>
  <c r="P509" i="4" s="1"/>
  <c r="H509" i="4"/>
  <c r="L509" i="4" s="1"/>
  <c r="G510" i="4"/>
  <c r="P510" i="4" s="1"/>
  <c r="H510" i="4"/>
  <c r="L510" i="4" s="1"/>
  <c r="G511" i="4"/>
  <c r="P511" i="4" s="1"/>
  <c r="H511" i="4"/>
  <c r="L511" i="4" s="1"/>
  <c r="G512" i="4"/>
  <c r="P512" i="4" s="1"/>
  <c r="H512" i="4"/>
  <c r="L512" i="4" s="1"/>
  <c r="G513" i="4"/>
  <c r="P513" i="4" s="1"/>
  <c r="H513" i="4"/>
  <c r="L513" i="4" s="1"/>
  <c r="G514" i="4"/>
  <c r="P514" i="4" s="1"/>
  <c r="H514" i="4"/>
  <c r="L514" i="4" s="1"/>
  <c r="G515" i="4"/>
  <c r="P515" i="4" s="1"/>
  <c r="H515" i="4"/>
  <c r="L515" i="4" s="1"/>
  <c r="G516" i="4"/>
  <c r="P516" i="4" s="1"/>
  <c r="H516" i="4"/>
  <c r="L516" i="4" s="1"/>
  <c r="G517" i="4"/>
  <c r="P517" i="4" s="1"/>
  <c r="H517" i="4"/>
  <c r="L517" i="4" s="1"/>
  <c r="G518" i="4"/>
  <c r="P518" i="4" s="1"/>
  <c r="H518" i="4"/>
  <c r="L518" i="4" s="1"/>
  <c r="G519" i="4"/>
  <c r="P519" i="4" s="1"/>
  <c r="H519" i="4"/>
  <c r="L519" i="4" s="1"/>
  <c r="G520" i="4"/>
  <c r="P520" i="4" s="1"/>
  <c r="H520" i="4"/>
  <c r="L520" i="4" s="1"/>
  <c r="G521" i="4"/>
  <c r="P521" i="4" s="1"/>
  <c r="H521" i="4"/>
  <c r="L521" i="4" s="1"/>
  <c r="G522" i="4"/>
  <c r="P522" i="4" s="1"/>
  <c r="H522" i="4"/>
  <c r="L522" i="4" s="1"/>
  <c r="G523" i="4"/>
  <c r="P523" i="4" s="1"/>
  <c r="H523" i="4"/>
  <c r="L523" i="4" s="1"/>
  <c r="G524" i="4"/>
  <c r="P524" i="4" s="1"/>
  <c r="H524" i="4"/>
  <c r="L524" i="4" s="1"/>
  <c r="G525" i="4"/>
  <c r="P525" i="4" s="1"/>
  <c r="H525" i="4"/>
  <c r="L525" i="4" s="1"/>
  <c r="G526" i="4"/>
  <c r="P526" i="4" s="1"/>
  <c r="H526" i="4"/>
  <c r="L526" i="4" s="1"/>
  <c r="G527" i="4"/>
  <c r="P527" i="4" s="1"/>
  <c r="H527" i="4"/>
  <c r="L527" i="4" s="1"/>
  <c r="G528" i="4"/>
  <c r="P528" i="4" s="1"/>
  <c r="H528" i="4"/>
  <c r="L528" i="4" s="1"/>
  <c r="G529" i="4"/>
  <c r="P529" i="4" s="1"/>
  <c r="H529" i="4"/>
  <c r="L529" i="4" s="1"/>
  <c r="G530" i="4"/>
  <c r="P530" i="4" s="1"/>
  <c r="H530" i="4"/>
  <c r="L530" i="4" s="1"/>
  <c r="G531" i="4"/>
  <c r="P531" i="4" s="1"/>
  <c r="H531" i="4"/>
  <c r="L531" i="4" s="1"/>
  <c r="G532" i="4"/>
  <c r="P532" i="4" s="1"/>
  <c r="H532" i="4"/>
  <c r="L532" i="4" s="1"/>
  <c r="G533" i="4"/>
  <c r="P533" i="4" s="1"/>
  <c r="H533" i="4"/>
  <c r="L533" i="4" s="1"/>
  <c r="G534" i="4"/>
  <c r="P534" i="4" s="1"/>
  <c r="H534" i="4"/>
  <c r="L534" i="4" s="1"/>
  <c r="G535" i="4"/>
  <c r="P535" i="4" s="1"/>
  <c r="H535" i="4"/>
  <c r="L535" i="4" s="1"/>
  <c r="G536" i="4"/>
  <c r="P536" i="4" s="1"/>
  <c r="H536" i="4"/>
  <c r="L536" i="4" s="1"/>
  <c r="G537" i="4"/>
  <c r="P537" i="4" s="1"/>
  <c r="H537" i="4"/>
  <c r="L537" i="4" s="1"/>
  <c r="G538" i="4"/>
  <c r="P538" i="4" s="1"/>
  <c r="H538" i="4"/>
  <c r="L538" i="4" s="1"/>
  <c r="G539" i="4"/>
  <c r="P539" i="4" s="1"/>
  <c r="H539" i="4"/>
  <c r="L539" i="4" s="1"/>
  <c r="G540" i="4"/>
  <c r="P540" i="4" s="1"/>
  <c r="H540" i="4"/>
  <c r="L540" i="4" s="1"/>
  <c r="G541" i="4"/>
  <c r="P541" i="4" s="1"/>
  <c r="H541" i="4"/>
  <c r="L541" i="4" s="1"/>
  <c r="G542" i="4"/>
  <c r="P542" i="4" s="1"/>
  <c r="H542" i="4"/>
  <c r="L542" i="4" s="1"/>
  <c r="G543" i="4"/>
  <c r="P543" i="4" s="1"/>
  <c r="H543" i="4"/>
  <c r="L543" i="4" s="1"/>
  <c r="G544" i="4"/>
  <c r="P544" i="4" s="1"/>
  <c r="H544" i="4"/>
  <c r="L544" i="4" s="1"/>
  <c r="G545" i="4"/>
  <c r="P545" i="4" s="1"/>
  <c r="H545" i="4"/>
  <c r="L545" i="4" s="1"/>
  <c r="G546" i="4"/>
  <c r="P546" i="4" s="1"/>
  <c r="H546" i="4"/>
  <c r="L546" i="4" s="1"/>
  <c r="G547" i="4"/>
  <c r="P547" i="4" s="1"/>
  <c r="H547" i="4"/>
  <c r="L547" i="4" s="1"/>
  <c r="G548" i="4"/>
  <c r="P548" i="4" s="1"/>
  <c r="H548" i="4"/>
  <c r="L548" i="4" s="1"/>
  <c r="G549" i="4"/>
  <c r="P549" i="4" s="1"/>
  <c r="H549" i="4"/>
  <c r="L549" i="4" s="1"/>
  <c r="G550" i="4"/>
  <c r="P550" i="4" s="1"/>
  <c r="H550" i="4"/>
  <c r="L550" i="4" s="1"/>
  <c r="G551" i="4"/>
  <c r="P551" i="4" s="1"/>
  <c r="H551" i="4"/>
  <c r="L551" i="4" s="1"/>
  <c r="G552" i="4"/>
  <c r="P552" i="4" s="1"/>
  <c r="H552" i="4"/>
  <c r="L552" i="4" s="1"/>
  <c r="G553" i="4"/>
  <c r="P553" i="4" s="1"/>
  <c r="H553" i="4"/>
  <c r="L553" i="4" s="1"/>
  <c r="G554" i="4"/>
  <c r="P554" i="4" s="1"/>
  <c r="H554" i="4"/>
  <c r="L554" i="4" s="1"/>
  <c r="G555" i="4"/>
  <c r="P555" i="4" s="1"/>
  <c r="H555" i="4"/>
  <c r="L555" i="4" s="1"/>
  <c r="G556" i="4"/>
  <c r="P556" i="4" s="1"/>
  <c r="H556" i="4"/>
  <c r="L556" i="4" s="1"/>
  <c r="G557" i="4"/>
  <c r="P557" i="4" s="1"/>
  <c r="H557" i="4"/>
  <c r="L557" i="4" s="1"/>
  <c r="G558" i="4"/>
  <c r="P558" i="4" s="1"/>
  <c r="H558" i="4"/>
  <c r="L558" i="4" s="1"/>
  <c r="G559" i="4"/>
  <c r="P559" i="4" s="1"/>
  <c r="H559" i="4"/>
  <c r="L559" i="4" s="1"/>
  <c r="G560" i="4"/>
  <c r="P560" i="4" s="1"/>
  <c r="H560" i="4"/>
  <c r="L560" i="4" s="1"/>
  <c r="G561" i="4"/>
  <c r="P561" i="4" s="1"/>
  <c r="H561" i="4"/>
  <c r="L561" i="4" s="1"/>
  <c r="G562" i="4"/>
  <c r="P562" i="4" s="1"/>
  <c r="H562" i="4"/>
  <c r="L562" i="4" s="1"/>
  <c r="G563" i="4"/>
  <c r="P563" i="4" s="1"/>
  <c r="H563" i="4"/>
  <c r="L563" i="4" s="1"/>
  <c r="G564" i="4"/>
  <c r="P564" i="4" s="1"/>
  <c r="H564" i="4"/>
  <c r="L564" i="4" s="1"/>
  <c r="G565" i="4"/>
  <c r="P565" i="4" s="1"/>
  <c r="H565" i="4"/>
  <c r="L565" i="4" s="1"/>
  <c r="G566" i="4"/>
  <c r="P566" i="4" s="1"/>
  <c r="H566" i="4"/>
  <c r="L566" i="4" s="1"/>
  <c r="G567" i="4"/>
  <c r="P567" i="4" s="1"/>
  <c r="H567" i="4"/>
  <c r="L567" i="4" s="1"/>
  <c r="G568" i="4"/>
  <c r="P568" i="4" s="1"/>
  <c r="H568" i="4"/>
  <c r="L568" i="4" s="1"/>
  <c r="G569" i="4"/>
  <c r="P569" i="4" s="1"/>
  <c r="H569" i="4"/>
  <c r="L569" i="4" s="1"/>
  <c r="G570" i="4"/>
  <c r="P570" i="4" s="1"/>
  <c r="H570" i="4"/>
  <c r="L570" i="4" s="1"/>
  <c r="G571" i="4"/>
  <c r="P571" i="4" s="1"/>
  <c r="H571" i="4"/>
  <c r="L571" i="4" s="1"/>
  <c r="G572" i="4"/>
  <c r="P572" i="4" s="1"/>
  <c r="H572" i="4"/>
  <c r="L572" i="4" s="1"/>
  <c r="G573" i="4"/>
  <c r="P573" i="4" s="1"/>
  <c r="H573" i="4"/>
  <c r="L573" i="4" s="1"/>
  <c r="G574" i="4"/>
  <c r="P574" i="4" s="1"/>
  <c r="H574" i="4"/>
  <c r="L574" i="4" s="1"/>
  <c r="G575" i="4"/>
  <c r="P575" i="4" s="1"/>
  <c r="H575" i="4"/>
  <c r="L575" i="4" s="1"/>
  <c r="G576" i="4"/>
  <c r="P576" i="4" s="1"/>
  <c r="H576" i="4"/>
  <c r="L576" i="4" s="1"/>
  <c r="G577" i="4"/>
  <c r="P577" i="4" s="1"/>
  <c r="H577" i="4"/>
  <c r="L577" i="4" s="1"/>
  <c r="G578" i="4"/>
  <c r="P578" i="4" s="1"/>
  <c r="H578" i="4"/>
  <c r="L578" i="4" s="1"/>
  <c r="G579" i="4"/>
  <c r="P579" i="4" s="1"/>
  <c r="H579" i="4"/>
  <c r="L579" i="4" s="1"/>
  <c r="G580" i="4"/>
  <c r="P580" i="4" s="1"/>
  <c r="H580" i="4"/>
  <c r="L580" i="4" s="1"/>
  <c r="G581" i="4"/>
  <c r="P581" i="4" s="1"/>
  <c r="H581" i="4"/>
  <c r="L581" i="4" s="1"/>
  <c r="G582" i="4"/>
  <c r="P582" i="4" s="1"/>
  <c r="H582" i="4"/>
  <c r="L582" i="4" s="1"/>
  <c r="G583" i="4"/>
  <c r="P583" i="4" s="1"/>
  <c r="H583" i="4"/>
  <c r="L583" i="4" s="1"/>
  <c r="G584" i="4"/>
  <c r="P584" i="4" s="1"/>
  <c r="H584" i="4"/>
  <c r="L584" i="4" s="1"/>
  <c r="G585" i="4"/>
  <c r="P585" i="4" s="1"/>
  <c r="H585" i="4"/>
  <c r="L585" i="4" s="1"/>
  <c r="G586" i="4"/>
  <c r="P586" i="4" s="1"/>
  <c r="H586" i="4"/>
  <c r="L586" i="4" s="1"/>
  <c r="G587" i="4"/>
  <c r="P587" i="4" s="1"/>
  <c r="H587" i="4"/>
  <c r="L587" i="4" s="1"/>
  <c r="G588" i="4"/>
  <c r="P588" i="4" s="1"/>
  <c r="H588" i="4"/>
  <c r="L588" i="4" s="1"/>
  <c r="G589" i="4"/>
  <c r="P589" i="4" s="1"/>
  <c r="H589" i="4"/>
  <c r="L589" i="4" s="1"/>
  <c r="G590" i="4"/>
  <c r="P590" i="4" s="1"/>
  <c r="H590" i="4"/>
  <c r="L590" i="4" s="1"/>
  <c r="G591" i="4"/>
  <c r="P591" i="4" s="1"/>
  <c r="H591" i="4"/>
  <c r="L591" i="4" s="1"/>
  <c r="G592" i="4"/>
  <c r="P592" i="4" s="1"/>
  <c r="H592" i="4"/>
  <c r="L592" i="4" s="1"/>
  <c r="G593" i="4"/>
  <c r="P593" i="4" s="1"/>
  <c r="H593" i="4"/>
  <c r="L593" i="4" s="1"/>
  <c r="G594" i="4"/>
  <c r="P594" i="4" s="1"/>
  <c r="H594" i="4"/>
  <c r="L594" i="4" s="1"/>
  <c r="G595" i="4"/>
  <c r="P595" i="4" s="1"/>
  <c r="H595" i="4"/>
  <c r="L595" i="4" s="1"/>
  <c r="G596" i="4"/>
  <c r="P596" i="4" s="1"/>
  <c r="H596" i="4"/>
  <c r="L596" i="4" s="1"/>
  <c r="G597" i="4"/>
  <c r="P597" i="4" s="1"/>
  <c r="H597" i="4"/>
  <c r="L597" i="4" s="1"/>
  <c r="G598" i="4"/>
  <c r="P598" i="4" s="1"/>
  <c r="H598" i="4"/>
  <c r="L598" i="4" s="1"/>
  <c r="G599" i="4"/>
  <c r="P599" i="4" s="1"/>
  <c r="H599" i="4"/>
  <c r="L599" i="4" s="1"/>
  <c r="G600" i="4"/>
  <c r="P600" i="4" s="1"/>
  <c r="H600" i="4"/>
  <c r="L600" i="4" s="1"/>
  <c r="G601" i="4"/>
  <c r="P601" i="4" s="1"/>
  <c r="H601" i="4"/>
  <c r="L601" i="4" s="1"/>
  <c r="G602" i="4"/>
  <c r="P602" i="4" s="1"/>
  <c r="H602" i="4"/>
  <c r="L602" i="4" s="1"/>
  <c r="G603" i="4"/>
  <c r="P603" i="4" s="1"/>
  <c r="H603" i="4"/>
  <c r="L603" i="4" s="1"/>
  <c r="G604" i="4"/>
  <c r="P604" i="4" s="1"/>
  <c r="H604" i="4"/>
  <c r="L604" i="4" s="1"/>
  <c r="G605" i="4"/>
  <c r="P605" i="4" s="1"/>
  <c r="H605" i="4"/>
  <c r="L605" i="4" s="1"/>
  <c r="G606" i="4"/>
  <c r="P606" i="4" s="1"/>
  <c r="H606" i="4"/>
  <c r="L606" i="4" s="1"/>
  <c r="G607" i="4"/>
  <c r="P607" i="4" s="1"/>
  <c r="H607" i="4"/>
  <c r="L607" i="4" s="1"/>
  <c r="G608" i="4"/>
  <c r="P608" i="4" s="1"/>
  <c r="H608" i="4"/>
  <c r="L608" i="4" s="1"/>
  <c r="G609" i="4"/>
  <c r="P609" i="4" s="1"/>
  <c r="H609" i="4"/>
  <c r="L609" i="4" s="1"/>
  <c r="G610" i="4"/>
  <c r="P610" i="4" s="1"/>
  <c r="H610" i="4"/>
  <c r="L610" i="4" s="1"/>
  <c r="G611" i="4"/>
  <c r="P611" i="4" s="1"/>
  <c r="H611" i="4"/>
  <c r="L611" i="4" s="1"/>
  <c r="G612" i="4"/>
  <c r="P612" i="4" s="1"/>
  <c r="H612" i="4"/>
  <c r="L612" i="4" s="1"/>
  <c r="G613" i="4"/>
  <c r="P613" i="4" s="1"/>
  <c r="H613" i="4"/>
  <c r="L613" i="4" s="1"/>
  <c r="G614" i="4"/>
  <c r="P614" i="4" s="1"/>
  <c r="H614" i="4"/>
  <c r="L614" i="4" s="1"/>
  <c r="G615" i="4"/>
  <c r="P615" i="4" s="1"/>
  <c r="H615" i="4"/>
  <c r="L615" i="4" s="1"/>
  <c r="G616" i="4"/>
  <c r="P616" i="4" s="1"/>
  <c r="H616" i="4"/>
  <c r="L616" i="4" s="1"/>
  <c r="G617" i="4"/>
  <c r="P617" i="4" s="1"/>
  <c r="H617" i="4"/>
  <c r="L617" i="4" s="1"/>
  <c r="G618" i="4"/>
  <c r="P618" i="4" s="1"/>
  <c r="H618" i="4"/>
  <c r="L618" i="4" s="1"/>
  <c r="G619" i="4"/>
  <c r="P619" i="4" s="1"/>
  <c r="H619" i="4"/>
  <c r="L619" i="4" s="1"/>
  <c r="G620" i="4"/>
  <c r="P620" i="4" s="1"/>
  <c r="H620" i="4"/>
  <c r="L620" i="4" s="1"/>
  <c r="G621" i="4"/>
  <c r="P621" i="4" s="1"/>
  <c r="H621" i="4"/>
  <c r="L621" i="4" s="1"/>
  <c r="G622" i="4"/>
  <c r="P622" i="4" s="1"/>
  <c r="H622" i="4"/>
  <c r="L622" i="4" s="1"/>
  <c r="G623" i="4"/>
  <c r="P623" i="4" s="1"/>
  <c r="H623" i="4"/>
  <c r="L623" i="4" s="1"/>
  <c r="G624" i="4"/>
  <c r="P624" i="4" s="1"/>
  <c r="H624" i="4"/>
  <c r="L624" i="4" s="1"/>
  <c r="G625" i="4"/>
  <c r="P625" i="4" s="1"/>
  <c r="H625" i="4"/>
  <c r="L625" i="4" s="1"/>
  <c r="G626" i="4"/>
  <c r="P626" i="4" s="1"/>
  <c r="H626" i="4"/>
  <c r="L626" i="4" s="1"/>
  <c r="G627" i="4"/>
  <c r="P627" i="4" s="1"/>
  <c r="H627" i="4"/>
  <c r="L627" i="4" s="1"/>
  <c r="G628" i="4"/>
  <c r="P628" i="4" s="1"/>
  <c r="H628" i="4"/>
  <c r="L628" i="4" s="1"/>
  <c r="G629" i="4"/>
  <c r="P629" i="4" s="1"/>
  <c r="H629" i="4"/>
  <c r="L629" i="4" s="1"/>
  <c r="G630" i="4"/>
  <c r="P630" i="4" s="1"/>
  <c r="H630" i="4"/>
  <c r="L630" i="4" s="1"/>
  <c r="G631" i="4"/>
  <c r="P631" i="4" s="1"/>
  <c r="H631" i="4"/>
  <c r="L631" i="4" s="1"/>
  <c r="G632" i="4"/>
  <c r="P632" i="4" s="1"/>
  <c r="H632" i="4"/>
  <c r="L632" i="4" s="1"/>
  <c r="G633" i="4"/>
  <c r="P633" i="4" s="1"/>
  <c r="H633" i="4"/>
  <c r="L633" i="4" s="1"/>
  <c r="G634" i="4"/>
  <c r="P634" i="4" s="1"/>
  <c r="H634" i="4"/>
  <c r="L634" i="4" s="1"/>
  <c r="G635" i="4"/>
  <c r="P635" i="4" s="1"/>
  <c r="H635" i="4"/>
  <c r="L635" i="4" s="1"/>
  <c r="G636" i="4"/>
  <c r="P636" i="4" s="1"/>
  <c r="H636" i="4"/>
  <c r="L636" i="4" s="1"/>
  <c r="G637" i="4"/>
  <c r="P637" i="4" s="1"/>
  <c r="H637" i="4"/>
  <c r="L637" i="4" s="1"/>
  <c r="G638" i="4"/>
  <c r="P638" i="4" s="1"/>
  <c r="H638" i="4"/>
  <c r="L638" i="4" s="1"/>
  <c r="G639" i="4"/>
  <c r="P639" i="4" s="1"/>
  <c r="H639" i="4"/>
  <c r="L639" i="4" s="1"/>
  <c r="G640" i="4"/>
  <c r="P640" i="4" s="1"/>
  <c r="H640" i="4"/>
  <c r="L640" i="4" s="1"/>
  <c r="G641" i="4"/>
  <c r="P641" i="4" s="1"/>
  <c r="H641" i="4"/>
  <c r="L641" i="4" s="1"/>
  <c r="G642" i="4"/>
  <c r="P642" i="4" s="1"/>
  <c r="H642" i="4"/>
  <c r="L642" i="4" s="1"/>
  <c r="G643" i="4"/>
  <c r="P643" i="4" s="1"/>
  <c r="H643" i="4"/>
  <c r="L643" i="4" s="1"/>
  <c r="G644" i="4"/>
  <c r="P644" i="4" s="1"/>
  <c r="H644" i="4"/>
  <c r="L644" i="4" s="1"/>
  <c r="G645" i="4"/>
  <c r="P645" i="4" s="1"/>
  <c r="H645" i="4"/>
  <c r="L645" i="4" s="1"/>
  <c r="G646" i="4"/>
  <c r="P646" i="4" s="1"/>
  <c r="H646" i="4"/>
  <c r="L646" i="4" s="1"/>
  <c r="G647" i="4"/>
  <c r="P647" i="4" s="1"/>
  <c r="H647" i="4"/>
  <c r="L647" i="4" s="1"/>
  <c r="G648" i="4"/>
  <c r="P648" i="4" s="1"/>
  <c r="H648" i="4"/>
  <c r="L648" i="4" s="1"/>
  <c r="G649" i="4"/>
  <c r="P649" i="4" s="1"/>
  <c r="H649" i="4"/>
  <c r="L649" i="4" s="1"/>
  <c r="G650" i="4"/>
  <c r="P650" i="4" s="1"/>
  <c r="H650" i="4"/>
  <c r="L650" i="4" s="1"/>
  <c r="G651" i="4"/>
  <c r="P651" i="4" s="1"/>
  <c r="H651" i="4"/>
  <c r="L651" i="4" s="1"/>
  <c r="G652" i="4"/>
  <c r="P652" i="4" s="1"/>
  <c r="H652" i="4"/>
  <c r="L652" i="4" s="1"/>
  <c r="G653" i="4"/>
  <c r="P653" i="4" s="1"/>
  <c r="H653" i="4"/>
  <c r="L653" i="4" s="1"/>
  <c r="G654" i="4"/>
  <c r="P654" i="4" s="1"/>
  <c r="H654" i="4"/>
  <c r="L654" i="4" s="1"/>
  <c r="G655" i="4"/>
  <c r="P655" i="4" s="1"/>
  <c r="H655" i="4"/>
  <c r="L655" i="4" s="1"/>
  <c r="G656" i="4"/>
  <c r="P656" i="4" s="1"/>
  <c r="H656" i="4"/>
  <c r="L656" i="4" s="1"/>
  <c r="G657" i="4"/>
  <c r="P657" i="4" s="1"/>
  <c r="H657" i="4"/>
  <c r="L657" i="4" s="1"/>
  <c r="G658" i="4"/>
  <c r="P658" i="4" s="1"/>
  <c r="H658" i="4"/>
  <c r="L658" i="4" s="1"/>
  <c r="G659" i="4"/>
  <c r="P659" i="4" s="1"/>
  <c r="H659" i="4"/>
  <c r="L659" i="4" s="1"/>
  <c r="G660" i="4"/>
  <c r="P660" i="4" s="1"/>
  <c r="H660" i="4"/>
  <c r="L660" i="4" s="1"/>
  <c r="G661" i="4"/>
  <c r="P661" i="4" s="1"/>
  <c r="H661" i="4"/>
  <c r="L661" i="4" s="1"/>
  <c r="G662" i="4"/>
  <c r="P662" i="4" s="1"/>
  <c r="H662" i="4"/>
  <c r="L662" i="4" s="1"/>
  <c r="G663" i="4"/>
  <c r="P663" i="4" s="1"/>
  <c r="H663" i="4"/>
  <c r="L663" i="4" s="1"/>
  <c r="G664" i="4"/>
  <c r="P664" i="4" s="1"/>
  <c r="H664" i="4"/>
  <c r="L664" i="4" s="1"/>
  <c r="G665" i="4"/>
  <c r="P665" i="4" s="1"/>
  <c r="H665" i="4"/>
  <c r="L665" i="4" s="1"/>
  <c r="G666" i="4"/>
  <c r="P666" i="4" s="1"/>
  <c r="H666" i="4"/>
  <c r="L666" i="4" s="1"/>
  <c r="G667" i="4"/>
  <c r="P667" i="4" s="1"/>
  <c r="H667" i="4"/>
  <c r="L667" i="4" s="1"/>
  <c r="G668" i="4"/>
  <c r="P668" i="4" s="1"/>
  <c r="H668" i="4"/>
  <c r="L668" i="4" s="1"/>
  <c r="G669" i="4"/>
  <c r="P669" i="4" s="1"/>
  <c r="H669" i="4"/>
  <c r="L669" i="4" s="1"/>
  <c r="G670" i="4"/>
  <c r="P670" i="4" s="1"/>
  <c r="H670" i="4"/>
  <c r="L670" i="4" s="1"/>
  <c r="G671" i="4"/>
  <c r="P671" i="4" s="1"/>
  <c r="H671" i="4"/>
  <c r="L671" i="4" s="1"/>
  <c r="G672" i="4"/>
  <c r="P672" i="4" s="1"/>
  <c r="H672" i="4"/>
  <c r="L672" i="4" s="1"/>
  <c r="G673" i="4"/>
  <c r="P673" i="4" s="1"/>
  <c r="H673" i="4"/>
  <c r="L673" i="4" s="1"/>
  <c r="G674" i="4"/>
  <c r="P674" i="4" s="1"/>
  <c r="H674" i="4"/>
  <c r="L674" i="4" s="1"/>
  <c r="G675" i="4"/>
  <c r="P675" i="4" s="1"/>
  <c r="H675" i="4"/>
  <c r="L675" i="4" s="1"/>
  <c r="G676" i="4"/>
  <c r="P676" i="4" s="1"/>
  <c r="H676" i="4"/>
  <c r="L676" i="4" s="1"/>
  <c r="G677" i="4"/>
  <c r="P677" i="4" s="1"/>
  <c r="H677" i="4"/>
  <c r="L677" i="4" s="1"/>
  <c r="G678" i="4"/>
  <c r="P678" i="4" s="1"/>
  <c r="H678" i="4"/>
  <c r="L678" i="4" s="1"/>
  <c r="G679" i="4"/>
  <c r="P679" i="4" s="1"/>
  <c r="H679" i="4"/>
  <c r="L679" i="4" s="1"/>
  <c r="G680" i="4"/>
  <c r="P680" i="4" s="1"/>
  <c r="H680" i="4"/>
  <c r="L680" i="4" s="1"/>
  <c r="G681" i="4"/>
  <c r="P681" i="4" s="1"/>
  <c r="H681" i="4"/>
  <c r="L681" i="4" s="1"/>
  <c r="G682" i="4"/>
  <c r="P682" i="4" s="1"/>
  <c r="H682" i="4"/>
  <c r="L682" i="4" s="1"/>
  <c r="G683" i="4"/>
  <c r="P683" i="4" s="1"/>
  <c r="H683" i="4"/>
  <c r="L683" i="4" s="1"/>
  <c r="G684" i="4"/>
  <c r="P684" i="4" s="1"/>
  <c r="H684" i="4"/>
  <c r="L684" i="4" s="1"/>
  <c r="G685" i="4"/>
  <c r="P685" i="4" s="1"/>
  <c r="H685" i="4"/>
  <c r="L685" i="4" s="1"/>
  <c r="G686" i="4"/>
  <c r="P686" i="4" s="1"/>
  <c r="H686" i="4"/>
  <c r="L686" i="4" s="1"/>
  <c r="G687" i="4"/>
  <c r="P687" i="4" s="1"/>
  <c r="H687" i="4"/>
  <c r="L687" i="4" s="1"/>
  <c r="G688" i="4"/>
  <c r="P688" i="4" s="1"/>
  <c r="H688" i="4"/>
  <c r="L688" i="4" s="1"/>
  <c r="G689" i="4"/>
  <c r="P689" i="4" s="1"/>
  <c r="H689" i="4"/>
  <c r="L689" i="4" s="1"/>
  <c r="G690" i="4"/>
  <c r="P690" i="4" s="1"/>
  <c r="H690" i="4"/>
  <c r="L690" i="4" s="1"/>
  <c r="G691" i="4"/>
  <c r="P691" i="4" s="1"/>
  <c r="H691" i="4"/>
  <c r="L691" i="4" s="1"/>
  <c r="G692" i="4"/>
  <c r="P692" i="4" s="1"/>
  <c r="H692" i="4"/>
  <c r="L692" i="4" s="1"/>
  <c r="G693" i="4"/>
  <c r="P693" i="4" s="1"/>
  <c r="H693" i="4"/>
  <c r="L693" i="4" s="1"/>
  <c r="G694" i="4"/>
  <c r="P694" i="4" s="1"/>
  <c r="H694" i="4"/>
  <c r="L694" i="4" s="1"/>
  <c r="G695" i="4"/>
  <c r="P695" i="4" s="1"/>
  <c r="H695" i="4"/>
  <c r="L695" i="4" s="1"/>
  <c r="G696" i="4"/>
  <c r="P696" i="4" s="1"/>
  <c r="H696" i="4"/>
  <c r="L696" i="4" s="1"/>
  <c r="G697" i="4"/>
  <c r="P697" i="4" s="1"/>
  <c r="H697" i="4"/>
  <c r="L697" i="4" s="1"/>
  <c r="G698" i="4"/>
  <c r="P698" i="4" s="1"/>
  <c r="H698" i="4"/>
  <c r="L698" i="4" s="1"/>
  <c r="G699" i="4"/>
  <c r="P699" i="4" s="1"/>
  <c r="H699" i="4"/>
  <c r="L699" i="4" s="1"/>
  <c r="G700" i="4"/>
  <c r="P700" i="4" s="1"/>
  <c r="H700" i="4"/>
  <c r="L700" i="4" s="1"/>
  <c r="G701" i="4"/>
  <c r="P701" i="4" s="1"/>
  <c r="H701" i="4"/>
  <c r="L701" i="4" s="1"/>
  <c r="G702" i="4"/>
  <c r="P702" i="4" s="1"/>
  <c r="H702" i="4"/>
  <c r="L702" i="4" s="1"/>
  <c r="G703" i="4"/>
  <c r="P703" i="4" s="1"/>
  <c r="H703" i="4"/>
  <c r="L703" i="4" s="1"/>
  <c r="G704" i="4"/>
  <c r="P704" i="4" s="1"/>
  <c r="H704" i="4"/>
  <c r="L704" i="4" s="1"/>
  <c r="G705" i="4"/>
  <c r="P705" i="4" s="1"/>
  <c r="H705" i="4"/>
  <c r="L705" i="4" s="1"/>
  <c r="G706" i="4"/>
  <c r="P706" i="4" s="1"/>
  <c r="H706" i="4"/>
  <c r="L706" i="4" s="1"/>
  <c r="G707" i="4"/>
  <c r="P707" i="4" s="1"/>
  <c r="H707" i="4"/>
  <c r="L707" i="4" s="1"/>
  <c r="G708" i="4"/>
  <c r="P708" i="4" s="1"/>
  <c r="H708" i="4"/>
  <c r="L708" i="4" s="1"/>
  <c r="G709" i="4"/>
  <c r="P709" i="4" s="1"/>
  <c r="H709" i="4"/>
  <c r="L709" i="4" s="1"/>
  <c r="G710" i="4"/>
  <c r="P710" i="4" s="1"/>
  <c r="H710" i="4"/>
  <c r="L710" i="4" s="1"/>
  <c r="G711" i="4"/>
  <c r="P711" i="4" s="1"/>
  <c r="H711" i="4"/>
  <c r="L711" i="4" s="1"/>
  <c r="G712" i="4"/>
  <c r="P712" i="4" s="1"/>
  <c r="H712" i="4"/>
  <c r="L712" i="4" s="1"/>
  <c r="G713" i="4"/>
  <c r="P713" i="4" s="1"/>
  <c r="H713" i="4"/>
  <c r="L713" i="4" s="1"/>
  <c r="G714" i="4"/>
  <c r="P714" i="4" s="1"/>
  <c r="H714" i="4"/>
  <c r="L714" i="4" s="1"/>
  <c r="G715" i="4"/>
  <c r="P715" i="4" s="1"/>
  <c r="H715" i="4"/>
  <c r="L715" i="4" s="1"/>
  <c r="G716" i="4"/>
  <c r="P716" i="4" s="1"/>
  <c r="H716" i="4"/>
  <c r="L716" i="4" s="1"/>
  <c r="G717" i="4"/>
  <c r="P717" i="4" s="1"/>
  <c r="H717" i="4"/>
  <c r="L717" i="4" s="1"/>
  <c r="G718" i="4"/>
  <c r="P718" i="4" s="1"/>
  <c r="H718" i="4"/>
  <c r="L718" i="4" s="1"/>
  <c r="G719" i="4"/>
  <c r="P719" i="4" s="1"/>
  <c r="H719" i="4"/>
  <c r="L719" i="4" s="1"/>
  <c r="G720" i="4"/>
  <c r="P720" i="4" s="1"/>
  <c r="H720" i="4"/>
  <c r="L720" i="4" s="1"/>
  <c r="G721" i="4"/>
  <c r="P721" i="4" s="1"/>
  <c r="H721" i="4"/>
  <c r="L721" i="4" s="1"/>
  <c r="G722" i="4"/>
  <c r="P722" i="4" s="1"/>
  <c r="H722" i="4"/>
  <c r="L722" i="4" s="1"/>
  <c r="G723" i="4"/>
  <c r="P723" i="4" s="1"/>
  <c r="H723" i="4"/>
  <c r="L723" i="4" s="1"/>
  <c r="G724" i="4"/>
  <c r="P724" i="4" s="1"/>
  <c r="H724" i="4"/>
  <c r="L724" i="4" s="1"/>
  <c r="G725" i="4"/>
  <c r="P725" i="4" s="1"/>
  <c r="H725" i="4"/>
  <c r="L725" i="4" s="1"/>
  <c r="G726" i="4"/>
  <c r="P726" i="4" s="1"/>
  <c r="H726" i="4"/>
  <c r="L726" i="4" s="1"/>
  <c r="G727" i="4"/>
  <c r="P727" i="4" s="1"/>
  <c r="H727" i="4"/>
  <c r="L727" i="4" s="1"/>
  <c r="G728" i="4"/>
  <c r="P728" i="4" s="1"/>
  <c r="H728" i="4"/>
  <c r="L728" i="4" s="1"/>
  <c r="G729" i="4"/>
  <c r="P729" i="4" s="1"/>
  <c r="H729" i="4"/>
  <c r="L729" i="4" s="1"/>
  <c r="G730" i="4"/>
  <c r="P730" i="4" s="1"/>
  <c r="H730" i="4"/>
  <c r="L730" i="4" s="1"/>
  <c r="G731" i="4"/>
  <c r="P731" i="4" s="1"/>
  <c r="H731" i="4"/>
  <c r="L731" i="4" s="1"/>
  <c r="G732" i="4"/>
  <c r="P732" i="4" s="1"/>
  <c r="H732" i="4"/>
  <c r="L732" i="4" s="1"/>
  <c r="G733" i="4"/>
  <c r="P733" i="4" s="1"/>
  <c r="H733" i="4"/>
  <c r="L733" i="4" s="1"/>
  <c r="G734" i="4"/>
  <c r="P734" i="4" s="1"/>
  <c r="H734" i="4"/>
  <c r="L734" i="4" s="1"/>
  <c r="G735" i="4"/>
  <c r="P735" i="4" s="1"/>
  <c r="H735" i="4"/>
  <c r="L735" i="4" s="1"/>
  <c r="G736" i="4"/>
  <c r="P736" i="4" s="1"/>
  <c r="H736" i="4"/>
  <c r="L736" i="4" s="1"/>
  <c r="G737" i="4"/>
  <c r="P737" i="4" s="1"/>
  <c r="H737" i="4"/>
  <c r="L737" i="4" s="1"/>
  <c r="G738" i="4"/>
  <c r="P738" i="4" s="1"/>
  <c r="H738" i="4"/>
  <c r="L738" i="4" s="1"/>
  <c r="G739" i="4"/>
  <c r="P739" i="4" s="1"/>
  <c r="H739" i="4"/>
  <c r="L739" i="4" s="1"/>
  <c r="G740" i="4"/>
  <c r="P740" i="4" s="1"/>
  <c r="H740" i="4"/>
  <c r="L740" i="4" s="1"/>
  <c r="G741" i="4"/>
  <c r="P741" i="4" s="1"/>
  <c r="H741" i="4"/>
  <c r="L741" i="4" s="1"/>
  <c r="G742" i="4"/>
  <c r="P742" i="4" s="1"/>
  <c r="H742" i="4"/>
  <c r="L742" i="4" s="1"/>
  <c r="G743" i="4"/>
  <c r="P743" i="4" s="1"/>
  <c r="H743" i="4"/>
  <c r="L743" i="4" s="1"/>
  <c r="G744" i="4"/>
  <c r="P744" i="4" s="1"/>
  <c r="H744" i="4"/>
  <c r="L744" i="4" s="1"/>
  <c r="G745" i="4"/>
  <c r="P745" i="4" s="1"/>
  <c r="H745" i="4"/>
  <c r="L745" i="4" s="1"/>
  <c r="G746" i="4"/>
  <c r="P746" i="4" s="1"/>
  <c r="H746" i="4"/>
  <c r="L746" i="4" s="1"/>
  <c r="G747" i="4"/>
  <c r="P747" i="4" s="1"/>
  <c r="H747" i="4"/>
  <c r="L747" i="4" s="1"/>
  <c r="G748" i="4"/>
  <c r="P748" i="4" s="1"/>
  <c r="H748" i="4"/>
  <c r="L748" i="4" s="1"/>
  <c r="G749" i="4"/>
  <c r="P749" i="4" s="1"/>
  <c r="H749" i="4"/>
  <c r="L749" i="4" s="1"/>
  <c r="G750" i="4"/>
  <c r="P750" i="4" s="1"/>
  <c r="H750" i="4"/>
  <c r="L750" i="4" s="1"/>
  <c r="G751" i="4"/>
  <c r="P751" i="4" s="1"/>
  <c r="H751" i="4"/>
  <c r="L751" i="4" s="1"/>
  <c r="G752" i="4"/>
  <c r="P752" i="4" s="1"/>
  <c r="H752" i="4"/>
  <c r="L752" i="4" s="1"/>
  <c r="G753" i="4"/>
  <c r="P753" i="4" s="1"/>
  <c r="H753" i="4"/>
  <c r="L753" i="4" s="1"/>
  <c r="G754" i="4"/>
  <c r="P754" i="4" s="1"/>
  <c r="H754" i="4"/>
  <c r="L754" i="4" s="1"/>
  <c r="G755" i="4"/>
  <c r="P755" i="4" s="1"/>
  <c r="H755" i="4"/>
  <c r="L755" i="4" s="1"/>
  <c r="G756" i="4"/>
  <c r="P756" i="4" s="1"/>
  <c r="H756" i="4"/>
  <c r="L756" i="4" s="1"/>
  <c r="G757" i="4"/>
  <c r="P757" i="4" s="1"/>
  <c r="H757" i="4"/>
  <c r="L757" i="4" s="1"/>
  <c r="G758" i="4"/>
  <c r="P758" i="4" s="1"/>
  <c r="H758" i="4"/>
  <c r="L758" i="4" s="1"/>
  <c r="G759" i="4"/>
  <c r="P759" i="4" s="1"/>
  <c r="H759" i="4"/>
  <c r="L759" i="4" s="1"/>
  <c r="G760" i="4"/>
  <c r="P760" i="4" s="1"/>
  <c r="H760" i="4"/>
  <c r="L760" i="4" s="1"/>
  <c r="G761" i="4"/>
  <c r="P761" i="4" s="1"/>
  <c r="H761" i="4"/>
  <c r="L761" i="4" s="1"/>
  <c r="G762" i="4"/>
  <c r="P762" i="4" s="1"/>
  <c r="H762" i="4"/>
  <c r="L762" i="4" s="1"/>
  <c r="G763" i="4"/>
  <c r="P763" i="4" s="1"/>
  <c r="H763" i="4"/>
  <c r="L763" i="4" s="1"/>
  <c r="G764" i="4"/>
  <c r="P764" i="4" s="1"/>
  <c r="H764" i="4"/>
  <c r="L764" i="4" s="1"/>
  <c r="G765" i="4"/>
  <c r="P765" i="4" s="1"/>
  <c r="H765" i="4"/>
  <c r="L765" i="4" s="1"/>
  <c r="G766" i="4"/>
  <c r="P766" i="4" s="1"/>
  <c r="H766" i="4"/>
  <c r="L766" i="4" s="1"/>
  <c r="G767" i="4"/>
  <c r="P767" i="4" s="1"/>
  <c r="H767" i="4"/>
  <c r="L767" i="4" s="1"/>
  <c r="G768" i="4"/>
  <c r="P768" i="4" s="1"/>
  <c r="H768" i="4"/>
  <c r="L768" i="4" s="1"/>
  <c r="G769" i="4"/>
  <c r="P769" i="4" s="1"/>
  <c r="H769" i="4"/>
  <c r="L769" i="4" s="1"/>
  <c r="G770" i="4"/>
  <c r="P770" i="4" s="1"/>
  <c r="H770" i="4"/>
  <c r="L770" i="4" s="1"/>
  <c r="G771" i="4"/>
  <c r="P771" i="4" s="1"/>
  <c r="H771" i="4"/>
  <c r="L771" i="4" s="1"/>
  <c r="G772" i="4"/>
  <c r="P772" i="4" s="1"/>
  <c r="H772" i="4"/>
  <c r="L772" i="4" s="1"/>
  <c r="G773" i="4"/>
  <c r="P773" i="4" s="1"/>
  <c r="H773" i="4"/>
  <c r="L773" i="4" s="1"/>
  <c r="G774" i="4"/>
  <c r="P774" i="4" s="1"/>
  <c r="H774" i="4"/>
  <c r="L774" i="4" s="1"/>
  <c r="G775" i="4"/>
  <c r="P775" i="4" s="1"/>
  <c r="H775" i="4"/>
  <c r="L775" i="4" s="1"/>
  <c r="G776" i="4"/>
  <c r="P776" i="4" s="1"/>
  <c r="H776" i="4"/>
  <c r="L776" i="4" s="1"/>
  <c r="G777" i="4"/>
  <c r="P777" i="4" s="1"/>
  <c r="H777" i="4"/>
  <c r="L777" i="4" s="1"/>
  <c r="G778" i="4"/>
  <c r="P778" i="4" s="1"/>
  <c r="H778" i="4"/>
  <c r="L778" i="4" s="1"/>
  <c r="G779" i="4"/>
  <c r="P779" i="4" s="1"/>
  <c r="H779" i="4"/>
  <c r="L779" i="4" s="1"/>
  <c r="G780" i="4"/>
  <c r="P780" i="4" s="1"/>
  <c r="H780" i="4"/>
  <c r="L780" i="4" s="1"/>
  <c r="G781" i="4"/>
  <c r="P781" i="4" s="1"/>
  <c r="H781" i="4"/>
  <c r="L781" i="4" s="1"/>
  <c r="G782" i="4"/>
  <c r="P782" i="4" s="1"/>
  <c r="H782" i="4"/>
  <c r="L782" i="4" s="1"/>
  <c r="G783" i="4"/>
  <c r="P783" i="4" s="1"/>
  <c r="H783" i="4"/>
  <c r="L783" i="4" s="1"/>
  <c r="G784" i="4"/>
  <c r="P784" i="4" s="1"/>
  <c r="H784" i="4"/>
  <c r="L784" i="4" s="1"/>
  <c r="G785" i="4"/>
  <c r="P785" i="4" s="1"/>
  <c r="H785" i="4"/>
  <c r="L785" i="4" s="1"/>
  <c r="G786" i="4"/>
  <c r="P786" i="4" s="1"/>
  <c r="H786" i="4"/>
  <c r="L786" i="4" s="1"/>
  <c r="G787" i="4"/>
  <c r="P787" i="4" s="1"/>
  <c r="H787" i="4"/>
  <c r="L787" i="4" s="1"/>
  <c r="G788" i="4"/>
  <c r="P788" i="4" s="1"/>
  <c r="H788" i="4"/>
  <c r="L788" i="4" s="1"/>
  <c r="G789" i="4"/>
  <c r="P789" i="4" s="1"/>
  <c r="H789" i="4"/>
  <c r="L789" i="4" s="1"/>
  <c r="G790" i="4"/>
  <c r="P790" i="4" s="1"/>
  <c r="H790" i="4"/>
  <c r="L790" i="4" s="1"/>
  <c r="G791" i="4"/>
  <c r="P791" i="4" s="1"/>
  <c r="H791" i="4"/>
  <c r="L791" i="4" s="1"/>
  <c r="G792" i="4"/>
  <c r="P792" i="4" s="1"/>
  <c r="H792" i="4"/>
  <c r="L792" i="4" s="1"/>
  <c r="G793" i="4"/>
  <c r="P793" i="4" s="1"/>
  <c r="H793" i="4"/>
  <c r="L793" i="4" s="1"/>
  <c r="G794" i="4"/>
  <c r="P794" i="4" s="1"/>
  <c r="H794" i="4"/>
  <c r="L794" i="4" s="1"/>
  <c r="G795" i="4"/>
  <c r="P795" i="4" s="1"/>
  <c r="H795" i="4"/>
  <c r="L795" i="4" s="1"/>
  <c r="G796" i="4"/>
  <c r="P796" i="4" s="1"/>
  <c r="H796" i="4"/>
  <c r="L796" i="4" s="1"/>
  <c r="G797" i="4"/>
  <c r="P797" i="4" s="1"/>
  <c r="H797" i="4"/>
  <c r="L797" i="4" s="1"/>
  <c r="G798" i="4"/>
  <c r="P798" i="4" s="1"/>
  <c r="H798" i="4"/>
  <c r="L798" i="4" s="1"/>
  <c r="G799" i="4"/>
  <c r="P799" i="4" s="1"/>
  <c r="H799" i="4"/>
  <c r="L799" i="4" s="1"/>
  <c r="G800" i="4"/>
  <c r="P800" i="4" s="1"/>
  <c r="H800" i="4"/>
  <c r="L800" i="4" s="1"/>
  <c r="G801" i="4"/>
  <c r="P801" i="4" s="1"/>
  <c r="H801" i="4"/>
  <c r="L801" i="4" s="1"/>
  <c r="G802" i="4"/>
  <c r="P802" i="4" s="1"/>
  <c r="H802" i="4"/>
  <c r="L802" i="4" s="1"/>
  <c r="G803" i="4"/>
  <c r="P803" i="4" s="1"/>
  <c r="H803" i="4"/>
  <c r="L803" i="4" s="1"/>
  <c r="G804" i="4"/>
  <c r="P804" i="4" s="1"/>
  <c r="H804" i="4"/>
  <c r="L804" i="4" s="1"/>
  <c r="G805" i="4"/>
  <c r="P805" i="4" s="1"/>
  <c r="H805" i="4"/>
  <c r="L805" i="4" s="1"/>
  <c r="G806" i="4"/>
  <c r="P806" i="4" s="1"/>
  <c r="H806" i="4"/>
  <c r="L806" i="4" s="1"/>
  <c r="G807" i="4"/>
  <c r="P807" i="4" s="1"/>
  <c r="H807" i="4"/>
  <c r="L807" i="4" s="1"/>
  <c r="G808" i="4"/>
  <c r="P808" i="4" s="1"/>
  <c r="H808" i="4"/>
  <c r="L808" i="4" s="1"/>
  <c r="G809" i="4"/>
  <c r="P809" i="4" s="1"/>
  <c r="H809" i="4"/>
  <c r="L809" i="4" s="1"/>
  <c r="G810" i="4"/>
  <c r="P810" i="4" s="1"/>
  <c r="H810" i="4"/>
  <c r="L810" i="4" s="1"/>
  <c r="G811" i="4"/>
  <c r="P811" i="4" s="1"/>
  <c r="H811" i="4"/>
  <c r="L811" i="4" s="1"/>
  <c r="G812" i="4"/>
  <c r="P812" i="4" s="1"/>
  <c r="H812" i="4"/>
  <c r="L812" i="4" s="1"/>
  <c r="G813" i="4"/>
  <c r="P813" i="4" s="1"/>
  <c r="H813" i="4"/>
  <c r="L813" i="4" s="1"/>
  <c r="G814" i="4"/>
  <c r="P814" i="4" s="1"/>
  <c r="H814" i="4"/>
  <c r="L814" i="4" s="1"/>
  <c r="G815" i="4"/>
  <c r="P815" i="4" s="1"/>
  <c r="H815" i="4"/>
  <c r="L815" i="4" s="1"/>
  <c r="G816" i="4"/>
  <c r="P816" i="4" s="1"/>
  <c r="H816" i="4"/>
  <c r="L816" i="4" s="1"/>
  <c r="G817" i="4"/>
  <c r="P817" i="4" s="1"/>
  <c r="H817" i="4"/>
  <c r="L817" i="4" s="1"/>
  <c r="G818" i="4"/>
  <c r="P818" i="4" s="1"/>
  <c r="H818" i="4"/>
  <c r="L818" i="4" s="1"/>
  <c r="G819" i="4"/>
  <c r="P819" i="4" s="1"/>
  <c r="H819" i="4"/>
  <c r="L819" i="4" s="1"/>
  <c r="G820" i="4"/>
  <c r="P820" i="4" s="1"/>
  <c r="H820" i="4"/>
  <c r="L820" i="4" s="1"/>
  <c r="G821" i="4"/>
  <c r="P821" i="4" s="1"/>
  <c r="H821" i="4"/>
  <c r="L821" i="4" s="1"/>
  <c r="G822" i="4"/>
  <c r="P822" i="4" s="1"/>
  <c r="H822" i="4"/>
  <c r="L822" i="4" s="1"/>
  <c r="G823" i="4"/>
  <c r="P823" i="4" s="1"/>
  <c r="H823" i="4"/>
  <c r="L823" i="4" s="1"/>
  <c r="G824" i="4"/>
  <c r="P824" i="4" s="1"/>
  <c r="H824" i="4"/>
  <c r="L824" i="4" s="1"/>
  <c r="G825" i="4"/>
  <c r="P825" i="4" s="1"/>
  <c r="H825" i="4"/>
  <c r="L825" i="4" s="1"/>
  <c r="G826" i="4"/>
  <c r="P826" i="4" s="1"/>
  <c r="H826" i="4"/>
  <c r="L826" i="4" s="1"/>
  <c r="G827" i="4"/>
  <c r="P827" i="4" s="1"/>
  <c r="H827" i="4"/>
  <c r="L827" i="4" s="1"/>
  <c r="G828" i="4"/>
  <c r="P828" i="4" s="1"/>
  <c r="H828" i="4"/>
  <c r="L828" i="4" s="1"/>
  <c r="G829" i="4"/>
  <c r="P829" i="4" s="1"/>
  <c r="H829" i="4"/>
  <c r="L829" i="4" s="1"/>
  <c r="G830" i="4"/>
  <c r="P830" i="4" s="1"/>
  <c r="H830" i="4"/>
  <c r="L830" i="4" s="1"/>
  <c r="G831" i="4"/>
  <c r="P831" i="4" s="1"/>
  <c r="H831" i="4"/>
  <c r="L831" i="4" s="1"/>
  <c r="G832" i="4"/>
  <c r="P832" i="4" s="1"/>
  <c r="H832" i="4"/>
  <c r="L832" i="4" s="1"/>
  <c r="G833" i="4"/>
  <c r="P833" i="4" s="1"/>
  <c r="H833" i="4"/>
  <c r="L833" i="4" s="1"/>
  <c r="G834" i="4"/>
  <c r="P834" i="4" s="1"/>
  <c r="H834" i="4"/>
  <c r="L834" i="4" s="1"/>
  <c r="G835" i="4"/>
  <c r="P835" i="4" s="1"/>
  <c r="H835" i="4"/>
  <c r="L835" i="4" s="1"/>
  <c r="G836" i="4"/>
  <c r="P836" i="4" s="1"/>
  <c r="H836" i="4"/>
  <c r="L836" i="4" s="1"/>
  <c r="G837" i="4"/>
  <c r="P837" i="4" s="1"/>
  <c r="H837" i="4"/>
  <c r="L837" i="4" s="1"/>
  <c r="G838" i="4"/>
  <c r="P838" i="4" s="1"/>
  <c r="H838" i="4"/>
  <c r="L838" i="4" s="1"/>
  <c r="G839" i="4"/>
  <c r="P839" i="4" s="1"/>
  <c r="H839" i="4"/>
  <c r="L839" i="4" s="1"/>
  <c r="G840" i="4"/>
  <c r="P840" i="4" s="1"/>
  <c r="H840" i="4"/>
  <c r="L840" i="4" s="1"/>
  <c r="G841" i="4"/>
  <c r="P841" i="4" s="1"/>
  <c r="H841" i="4"/>
  <c r="L841" i="4" s="1"/>
  <c r="G842" i="4"/>
  <c r="P842" i="4" s="1"/>
  <c r="H842" i="4"/>
  <c r="L842" i="4" s="1"/>
  <c r="G843" i="4"/>
  <c r="P843" i="4" s="1"/>
  <c r="H843" i="4"/>
  <c r="L843" i="4" s="1"/>
  <c r="G844" i="4"/>
  <c r="P844" i="4" s="1"/>
  <c r="H844" i="4"/>
  <c r="L844" i="4" s="1"/>
  <c r="G845" i="4"/>
  <c r="P845" i="4" s="1"/>
  <c r="H845" i="4"/>
  <c r="L845" i="4" s="1"/>
  <c r="G846" i="4"/>
  <c r="P846" i="4" s="1"/>
  <c r="H846" i="4"/>
  <c r="L846" i="4" s="1"/>
  <c r="G847" i="4"/>
  <c r="P847" i="4" s="1"/>
  <c r="H847" i="4"/>
  <c r="L847" i="4" s="1"/>
  <c r="G848" i="4"/>
  <c r="P848" i="4" s="1"/>
  <c r="H848" i="4"/>
  <c r="L848" i="4" s="1"/>
  <c r="G849" i="4"/>
  <c r="P849" i="4" s="1"/>
  <c r="H849" i="4"/>
  <c r="L849" i="4" s="1"/>
  <c r="G850" i="4"/>
  <c r="P850" i="4" s="1"/>
  <c r="H850" i="4"/>
  <c r="L850" i="4" s="1"/>
  <c r="G851" i="4"/>
  <c r="P851" i="4" s="1"/>
  <c r="H851" i="4"/>
  <c r="L851" i="4" s="1"/>
  <c r="G852" i="4"/>
  <c r="P852" i="4" s="1"/>
  <c r="H852" i="4"/>
  <c r="L852" i="4" s="1"/>
  <c r="G853" i="4"/>
  <c r="P853" i="4" s="1"/>
  <c r="H853" i="4"/>
  <c r="L853" i="4" s="1"/>
  <c r="G854" i="4"/>
  <c r="P854" i="4" s="1"/>
  <c r="H854" i="4"/>
  <c r="L854" i="4" s="1"/>
  <c r="G855" i="4"/>
  <c r="P855" i="4" s="1"/>
  <c r="H855" i="4"/>
  <c r="L855" i="4" s="1"/>
  <c r="G856" i="4"/>
  <c r="P856" i="4" s="1"/>
  <c r="H856" i="4"/>
  <c r="L856" i="4" s="1"/>
  <c r="G857" i="4"/>
  <c r="P857" i="4" s="1"/>
  <c r="H857" i="4"/>
  <c r="L857" i="4" s="1"/>
  <c r="G858" i="4"/>
  <c r="P858" i="4" s="1"/>
  <c r="H858" i="4"/>
  <c r="L858" i="4" s="1"/>
  <c r="G859" i="4"/>
  <c r="P859" i="4" s="1"/>
  <c r="H859" i="4"/>
  <c r="L859" i="4" s="1"/>
  <c r="G860" i="4"/>
  <c r="P860" i="4" s="1"/>
  <c r="H860" i="4"/>
  <c r="L860" i="4" s="1"/>
  <c r="G861" i="4"/>
  <c r="P861" i="4" s="1"/>
  <c r="H861" i="4"/>
  <c r="L861" i="4" s="1"/>
  <c r="G862" i="4"/>
  <c r="P862" i="4" s="1"/>
  <c r="H862" i="4"/>
  <c r="L862" i="4" s="1"/>
  <c r="G863" i="4"/>
  <c r="P863" i="4" s="1"/>
  <c r="H863" i="4"/>
  <c r="L863" i="4" s="1"/>
  <c r="G864" i="4"/>
  <c r="P864" i="4" s="1"/>
  <c r="H864" i="4"/>
  <c r="L864" i="4" s="1"/>
  <c r="G865" i="4"/>
  <c r="P865" i="4" s="1"/>
  <c r="H865" i="4"/>
  <c r="L865" i="4" s="1"/>
  <c r="G866" i="4"/>
  <c r="P866" i="4" s="1"/>
  <c r="H866" i="4"/>
  <c r="L866" i="4" s="1"/>
  <c r="G867" i="4"/>
  <c r="P867" i="4" s="1"/>
  <c r="H867" i="4"/>
  <c r="L867" i="4" s="1"/>
  <c r="G868" i="4"/>
  <c r="P868" i="4" s="1"/>
  <c r="H868" i="4"/>
  <c r="L868" i="4" s="1"/>
  <c r="G869" i="4"/>
  <c r="P869" i="4" s="1"/>
  <c r="H869" i="4"/>
  <c r="L869" i="4" s="1"/>
  <c r="G870" i="4"/>
  <c r="P870" i="4" s="1"/>
  <c r="H870" i="4"/>
  <c r="L870" i="4" s="1"/>
  <c r="G871" i="4"/>
  <c r="P871" i="4" s="1"/>
  <c r="H871" i="4"/>
  <c r="L871" i="4" s="1"/>
  <c r="G872" i="4"/>
  <c r="P872" i="4" s="1"/>
  <c r="H872" i="4"/>
  <c r="L872" i="4" s="1"/>
  <c r="G873" i="4"/>
  <c r="P873" i="4" s="1"/>
  <c r="H873" i="4"/>
  <c r="L873" i="4" s="1"/>
  <c r="G874" i="4"/>
  <c r="P874" i="4" s="1"/>
  <c r="H874" i="4"/>
  <c r="L874" i="4" s="1"/>
  <c r="G875" i="4"/>
  <c r="P875" i="4" s="1"/>
  <c r="H875" i="4"/>
  <c r="L875" i="4" s="1"/>
  <c r="G876" i="4"/>
  <c r="P876" i="4" s="1"/>
  <c r="H876" i="4"/>
  <c r="L876" i="4" s="1"/>
  <c r="G877" i="4"/>
  <c r="P877" i="4" s="1"/>
  <c r="H877" i="4"/>
  <c r="L877" i="4" s="1"/>
  <c r="G878" i="4"/>
  <c r="P878" i="4" s="1"/>
  <c r="H878" i="4"/>
  <c r="L878" i="4" s="1"/>
  <c r="G879" i="4"/>
  <c r="P879" i="4" s="1"/>
  <c r="H879" i="4"/>
  <c r="L879" i="4" s="1"/>
  <c r="G880" i="4"/>
  <c r="P880" i="4" s="1"/>
  <c r="H880" i="4"/>
  <c r="L880" i="4" s="1"/>
  <c r="G881" i="4"/>
  <c r="P881" i="4" s="1"/>
  <c r="H881" i="4"/>
  <c r="L881" i="4" s="1"/>
  <c r="G882" i="4"/>
  <c r="P882" i="4" s="1"/>
  <c r="H882" i="4"/>
  <c r="L882" i="4" s="1"/>
  <c r="G883" i="4"/>
  <c r="P883" i="4" s="1"/>
  <c r="H883" i="4"/>
  <c r="L883" i="4" s="1"/>
  <c r="G884" i="4"/>
  <c r="P884" i="4" s="1"/>
  <c r="H884" i="4"/>
  <c r="L884" i="4" s="1"/>
  <c r="G885" i="4"/>
  <c r="P885" i="4" s="1"/>
  <c r="H885" i="4"/>
  <c r="L885" i="4" s="1"/>
  <c r="G886" i="4"/>
  <c r="P886" i="4" s="1"/>
  <c r="H886" i="4"/>
  <c r="L886" i="4" s="1"/>
  <c r="G887" i="4"/>
  <c r="P887" i="4" s="1"/>
  <c r="H887" i="4"/>
  <c r="L887" i="4" s="1"/>
  <c r="G888" i="4"/>
  <c r="P888" i="4" s="1"/>
  <c r="H888" i="4"/>
  <c r="L888" i="4" s="1"/>
  <c r="G889" i="4"/>
  <c r="P889" i="4" s="1"/>
  <c r="H889" i="4"/>
  <c r="L889" i="4" s="1"/>
  <c r="G890" i="4"/>
  <c r="P890" i="4" s="1"/>
  <c r="H890" i="4"/>
  <c r="L890" i="4" s="1"/>
  <c r="G891" i="4"/>
  <c r="P891" i="4" s="1"/>
  <c r="H891" i="4"/>
  <c r="L891" i="4" s="1"/>
  <c r="G892" i="4"/>
  <c r="P892" i="4" s="1"/>
  <c r="H892" i="4"/>
  <c r="L892" i="4" s="1"/>
  <c r="G893" i="4"/>
  <c r="P893" i="4" s="1"/>
  <c r="H893" i="4"/>
  <c r="L893" i="4" s="1"/>
  <c r="G894" i="4"/>
  <c r="P894" i="4" s="1"/>
  <c r="H894" i="4"/>
  <c r="L894" i="4" s="1"/>
  <c r="G895" i="4"/>
  <c r="P895" i="4" s="1"/>
  <c r="H895" i="4"/>
  <c r="L895" i="4" s="1"/>
  <c r="G896" i="4"/>
  <c r="P896" i="4" s="1"/>
  <c r="H896" i="4"/>
  <c r="L896" i="4" s="1"/>
  <c r="G897" i="4"/>
  <c r="P897" i="4" s="1"/>
  <c r="H897" i="4"/>
  <c r="L897" i="4" s="1"/>
  <c r="G898" i="4"/>
  <c r="P898" i="4" s="1"/>
  <c r="H898" i="4"/>
  <c r="L898" i="4" s="1"/>
  <c r="G899" i="4"/>
  <c r="P899" i="4" s="1"/>
  <c r="H899" i="4"/>
  <c r="L899" i="4" s="1"/>
  <c r="G900" i="4"/>
  <c r="P900" i="4" s="1"/>
  <c r="H900" i="4"/>
  <c r="L900" i="4" s="1"/>
  <c r="G901" i="4"/>
  <c r="P901" i="4" s="1"/>
  <c r="H901" i="4"/>
  <c r="L901" i="4" s="1"/>
  <c r="G902" i="4"/>
  <c r="P902" i="4" s="1"/>
  <c r="H902" i="4"/>
  <c r="L902" i="4" s="1"/>
  <c r="G903" i="4"/>
  <c r="P903" i="4" s="1"/>
  <c r="H903" i="4"/>
  <c r="L903" i="4" s="1"/>
  <c r="G904" i="4"/>
  <c r="P904" i="4" s="1"/>
  <c r="H904" i="4"/>
  <c r="L904" i="4" s="1"/>
  <c r="G905" i="4"/>
  <c r="P905" i="4" s="1"/>
  <c r="H905" i="4"/>
  <c r="L905" i="4" s="1"/>
  <c r="G906" i="4"/>
  <c r="P906" i="4" s="1"/>
  <c r="H906" i="4"/>
  <c r="L906" i="4" s="1"/>
  <c r="G907" i="4"/>
  <c r="P907" i="4" s="1"/>
  <c r="H907" i="4"/>
  <c r="L907" i="4" s="1"/>
  <c r="G908" i="4"/>
  <c r="P908" i="4" s="1"/>
  <c r="H908" i="4"/>
  <c r="L908" i="4" s="1"/>
  <c r="G909" i="4"/>
  <c r="P909" i="4" s="1"/>
  <c r="H909" i="4"/>
  <c r="L909" i="4" s="1"/>
  <c r="G910" i="4"/>
  <c r="P910" i="4" s="1"/>
  <c r="H910" i="4"/>
  <c r="L910" i="4" s="1"/>
  <c r="G911" i="4"/>
  <c r="P911" i="4" s="1"/>
  <c r="H911" i="4"/>
  <c r="L911" i="4" s="1"/>
  <c r="G912" i="4"/>
  <c r="P912" i="4" s="1"/>
  <c r="H912" i="4"/>
  <c r="L912" i="4" s="1"/>
  <c r="G913" i="4"/>
  <c r="P913" i="4" s="1"/>
  <c r="H913" i="4"/>
  <c r="L913" i="4" s="1"/>
  <c r="G914" i="4"/>
  <c r="P914" i="4" s="1"/>
  <c r="H914" i="4"/>
  <c r="L914" i="4" s="1"/>
  <c r="G915" i="4"/>
  <c r="P915" i="4" s="1"/>
  <c r="H915" i="4"/>
  <c r="L915" i="4" s="1"/>
  <c r="G916" i="4"/>
  <c r="P916" i="4" s="1"/>
  <c r="H916" i="4"/>
  <c r="L916" i="4" s="1"/>
  <c r="G917" i="4"/>
  <c r="P917" i="4" s="1"/>
  <c r="H917" i="4"/>
  <c r="L917" i="4" s="1"/>
  <c r="G918" i="4"/>
  <c r="P918" i="4" s="1"/>
  <c r="H918" i="4"/>
  <c r="L918" i="4" s="1"/>
  <c r="G919" i="4"/>
  <c r="P919" i="4" s="1"/>
  <c r="H919" i="4"/>
  <c r="L919" i="4" s="1"/>
  <c r="G920" i="4"/>
  <c r="P920" i="4" s="1"/>
  <c r="H920" i="4"/>
  <c r="L920" i="4" s="1"/>
  <c r="G921" i="4"/>
  <c r="P921" i="4" s="1"/>
  <c r="H921" i="4"/>
  <c r="L921" i="4" s="1"/>
  <c r="G922" i="4"/>
  <c r="P922" i="4" s="1"/>
  <c r="H922" i="4"/>
  <c r="L922" i="4" s="1"/>
  <c r="G923" i="4"/>
  <c r="P923" i="4" s="1"/>
  <c r="H923" i="4"/>
  <c r="L923" i="4" s="1"/>
  <c r="G924" i="4"/>
  <c r="P924" i="4" s="1"/>
  <c r="H924" i="4"/>
  <c r="L924" i="4" s="1"/>
  <c r="G925" i="4"/>
  <c r="P925" i="4" s="1"/>
  <c r="H925" i="4"/>
  <c r="L925" i="4" s="1"/>
  <c r="G926" i="4"/>
  <c r="P926" i="4" s="1"/>
  <c r="H926" i="4"/>
  <c r="L926" i="4" s="1"/>
  <c r="G927" i="4"/>
  <c r="P927" i="4" s="1"/>
  <c r="H927" i="4"/>
  <c r="L927" i="4" s="1"/>
  <c r="G928" i="4"/>
  <c r="P928" i="4" s="1"/>
  <c r="H928" i="4"/>
  <c r="L928" i="4" s="1"/>
  <c r="G929" i="4"/>
  <c r="P929" i="4" s="1"/>
  <c r="H929" i="4"/>
  <c r="L929" i="4" s="1"/>
  <c r="G930" i="4"/>
  <c r="P930" i="4" s="1"/>
  <c r="H930" i="4"/>
  <c r="L930" i="4" s="1"/>
  <c r="G931" i="4"/>
  <c r="P931" i="4" s="1"/>
  <c r="H931" i="4"/>
  <c r="L931" i="4" s="1"/>
  <c r="G932" i="4"/>
  <c r="P932" i="4" s="1"/>
  <c r="H932" i="4"/>
  <c r="L932" i="4" s="1"/>
  <c r="G933" i="4"/>
  <c r="P933" i="4" s="1"/>
  <c r="H933" i="4"/>
  <c r="L933" i="4" s="1"/>
  <c r="G934" i="4"/>
  <c r="P934" i="4" s="1"/>
  <c r="H934" i="4"/>
  <c r="L934" i="4" s="1"/>
  <c r="G935" i="4"/>
  <c r="P935" i="4" s="1"/>
  <c r="H935" i="4"/>
  <c r="L935" i="4" s="1"/>
  <c r="G936" i="4"/>
  <c r="P936" i="4" s="1"/>
  <c r="H936" i="4"/>
  <c r="L936" i="4" s="1"/>
  <c r="G937" i="4"/>
  <c r="P937" i="4" s="1"/>
  <c r="H937" i="4"/>
  <c r="L937" i="4" s="1"/>
  <c r="G938" i="4"/>
  <c r="P938" i="4" s="1"/>
  <c r="H938" i="4"/>
  <c r="L938" i="4" s="1"/>
  <c r="G939" i="4"/>
  <c r="P939" i="4" s="1"/>
  <c r="H939" i="4"/>
  <c r="L939" i="4" s="1"/>
  <c r="G940" i="4"/>
  <c r="P940" i="4" s="1"/>
  <c r="H940" i="4"/>
  <c r="L940" i="4" s="1"/>
  <c r="G941" i="4"/>
  <c r="P941" i="4" s="1"/>
  <c r="H941" i="4"/>
  <c r="L941" i="4" s="1"/>
  <c r="G942" i="4"/>
  <c r="P942" i="4" s="1"/>
  <c r="H942" i="4"/>
  <c r="L942" i="4" s="1"/>
  <c r="G943" i="4"/>
  <c r="P943" i="4" s="1"/>
  <c r="H943" i="4"/>
  <c r="L943" i="4" s="1"/>
  <c r="G944" i="4"/>
  <c r="P944" i="4" s="1"/>
  <c r="H944" i="4"/>
  <c r="L944" i="4" s="1"/>
  <c r="G945" i="4"/>
  <c r="P945" i="4" s="1"/>
  <c r="H945" i="4"/>
  <c r="L945" i="4" s="1"/>
  <c r="G946" i="4"/>
  <c r="P946" i="4" s="1"/>
  <c r="H946" i="4"/>
  <c r="L946" i="4" s="1"/>
  <c r="G947" i="4"/>
  <c r="P947" i="4" s="1"/>
  <c r="H947" i="4"/>
  <c r="L947" i="4" s="1"/>
  <c r="G948" i="4"/>
  <c r="P948" i="4" s="1"/>
  <c r="H948" i="4"/>
  <c r="L948" i="4" s="1"/>
  <c r="G949" i="4"/>
  <c r="P949" i="4" s="1"/>
  <c r="H949" i="4"/>
  <c r="L949" i="4" s="1"/>
  <c r="G950" i="4"/>
  <c r="P950" i="4" s="1"/>
  <c r="H950" i="4"/>
  <c r="L950" i="4" s="1"/>
  <c r="G951" i="4"/>
  <c r="P951" i="4" s="1"/>
  <c r="H951" i="4"/>
  <c r="L951" i="4" s="1"/>
  <c r="G952" i="4"/>
  <c r="P952" i="4" s="1"/>
  <c r="H952" i="4"/>
  <c r="L952" i="4" s="1"/>
  <c r="G953" i="4"/>
  <c r="P953" i="4" s="1"/>
  <c r="H953" i="4"/>
  <c r="L953" i="4" s="1"/>
  <c r="G954" i="4"/>
  <c r="P954" i="4" s="1"/>
  <c r="H954" i="4"/>
  <c r="L954" i="4" s="1"/>
  <c r="G955" i="4"/>
  <c r="P955" i="4" s="1"/>
  <c r="H955" i="4"/>
  <c r="L955" i="4" s="1"/>
  <c r="G956" i="4"/>
  <c r="P956" i="4" s="1"/>
  <c r="H956" i="4"/>
  <c r="L956" i="4" s="1"/>
  <c r="G957" i="4"/>
  <c r="P957" i="4" s="1"/>
  <c r="H957" i="4"/>
  <c r="L957" i="4" s="1"/>
  <c r="G958" i="4"/>
  <c r="P958" i="4" s="1"/>
  <c r="H958" i="4"/>
  <c r="L958" i="4" s="1"/>
  <c r="G959" i="4"/>
  <c r="P959" i="4" s="1"/>
  <c r="H959" i="4"/>
  <c r="L959" i="4" s="1"/>
  <c r="G960" i="4"/>
  <c r="P960" i="4" s="1"/>
  <c r="H960" i="4"/>
  <c r="L960" i="4" s="1"/>
  <c r="G961" i="4"/>
  <c r="P961" i="4" s="1"/>
  <c r="H961" i="4"/>
  <c r="L961" i="4" s="1"/>
  <c r="G962" i="4"/>
  <c r="P962" i="4" s="1"/>
  <c r="H962" i="4"/>
  <c r="L962" i="4" s="1"/>
  <c r="G963" i="4"/>
  <c r="P963" i="4" s="1"/>
  <c r="H963" i="4"/>
  <c r="L963" i="4" s="1"/>
  <c r="G964" i="4"/>
  <c r="P964" i="4" s="1"/>
  <c r="H964" i="4"/>
  <c r="L964" i="4" s="1"/>
  <c r="G965" i="4"/>
  <c r="P965" i="4" s="1"/>
  <c r="H965" i="4"/>
  <c r="L965" i="4" s="1"/>
  <c r="G966" i="4"/>
  <c r="P966" i="4" s="1"/>
  <c r="H966" i="4"/>
  <c r="L966" i="4" s="1"/>
  <c r="G967" i="4"/>
  <c r="P967" i="4" s="1"/>
  <c r="H967" i="4"/>
  <c r="L967" i="4" s="1"/>
  <c r="G968" i="4"/>
  <c r="P968" i="4" s="1"/>
  <c r="H968" i="4"/>
  <c r="L968" i="4" s="1"/>
  <c r="G969" i="4"/>
  <c r="P969" i="4" s="1"/>
  <c r="H969" i="4"/>
  <c r="L969" i="4" s="1"/>
  <c r="G970" i="4"/>
  <c r="P970" i="4" s="1"/>
  <c r="H970" i="4"/>
  <c r="L970" i="4" s="1"/>
  <c r="G971" i="4"/>
  <c r="P971" i="4" s="1"/>
  <c r="H971" i="4"/>
  <c r="L971" i="4" s="1"/>
  <c r="G972" i="4"/>
  <c r="P972" i="4" s="1"/>
  <c r="H972" i="4"/>
  <c r="L972" i="4" s="1"/>
  <c r="G973" i="4"/>
  <c r="P973" i="4" s="1"/>
  <c r="H973" i="4"/>
  <c r="L973" i="4" s="1"/>
  <c r="G974" i="4"/>
  <c r="P974" i="4" s="1"/>
  <c r="H974" i="4"/>
  <c r="L974" i="4" s="1"/>
  <c r="G975" i="4"/>
  <c r="P975" i="4" s="1"/>
  <c r="H975" i="4"/>
  <c r="L975" i="4" s="1"/>
  <c r="G976" i="4"/>
  <c r="P976" i="4" s="1"/>
  <c r="H976" i="4"/>
  <c r="L976" i="4" s="1"/>
  <c r="G977" i="4"/>
  <c r="P977" i="4" s="1"/>
  <c r="H977" i="4"/>
  <c r="L977" i="4" s="1"/>
  <c r="G978" i="4"/>
  <c r="P978" i="4" s="1"/>
  <c r="H978" i="4"/>
  <c r="L978" i="4" s="1"/>
  <c r="G979" i="4"/>
  <c r="P979" i="4" s="1"/>
  <c r="H979" i="4"/>
  <c r="L979" i="4" s="1"/>
  <c r="G980" i="4"/>
  <c r="P980" i="4" s="1"/>
  <c r="H980" i="4"/>
  <c r="L980" i="4" s="1"/>
  <c r="G981" i="4"/>
  <c r="P981" i="4" s="1"/>
  <c r="H981" i="4"/>
  <c r="L981" i="4" s="1"/>
  <c r="G982" i="4"/>
  <c r="P982" i="4" s="1"/>
  <c r="H982" i="4"/>
  <c r="L982" i="4" s="1"/>
  <c r="G983" i="4"/>
  <c r="P983" i="4" s="1"/>
  <c r="H983" i="4"/>
  <c r="L983" i="4" s="1"/>
  <c r="G984" i="4"/>
  <c r="P984" i="4" s="1"/>
  <c r="H984" i="4"/>
  <c r="L984" i="4" s="1"/>
  <c r="G985" i="4"/>
  <c r="P985" i="4" s="1"/>
  <c r="H985" i="4"/>
  <c r="L985" i="4" s="1"/>
  <c r="G986" i="4"/>
  <c r="P986" i="4" s="1"/>
  <c r="H986" i="4"/>
  <c r="L986" i="4" s="1"/>
  <c r="G987" i="4"/>
  <c r="P987" i="4" s="1"/>
  <c r="H987" i="4"/>
  <c r="L987" i="4" s="1"/>
  <c r="G988" i="4"/>
  <c r="P988" i="4" s="1"/>
  <c r="H988" i="4"/>
  <c r="L988" i="4" s="1"/>
  <c r="G989" i="4"/>
  <c r="P989" i="4" s="1"/>
  <c r="H989" i="4"/>
  <c r="L989" i="4" s="1"/>
  <c r="G990" i="4"/>
  <c r="P990" i="4" s="1"/>
  <c r="H990" i="4"/>
  <c r="L990" i="4" s="1"/>
  <c r="G991" i="4"/>
  <c r="P991" i="4" s="1"/>
  <c r="H991" i="4"/>
  <c r="L991" i="4" s="1"/>
  <c r="G992" i="4"/>
  <c r="P992" i="4" s="1"/>
  <c r="H992" i="4"/>
  <c r="L992" i="4" s="1"/>
  <c r="G993" i="4"/>
  <c r="P993" i="4" s="1"/>
  <c r="H993" i="4"/>
  <c r="L993" i="4" s="1"/>
  <c r="G994" i="4"/>
  <c r="P994" i="4" s="1"/>
  <c r="H994" i="4"/>
  <c r="L994" i="4" s="1"/>
  <c r="G995" i="4"/>
  <c r="P995" i="4" s="1"/>
  <c r="H995" i="4"/>
  <c r="L995" i="4" s="1"/>
  <c r="G996" i="4"/>
  <c r="P996" i="4" s="1"/>
  <c r="H996" i="4"/>
  <c r="L996" i="4" s="1"/>
  <c r="G997" i="4"/>
  <c r="P997" i="4" s="1"/>
  <c r="H997" i="4"/>
  <c r="L997" i="4" s="1"/>
  <c r="G998" i="4"/>
  <c r="P998" i="4" s="1"/>
  <c r="H998" i="4"/>
  <c r="L998" i="4" s="1"/>
  <c r="G999" i="4"/>
  <c r="P999" i="4" s="1"/>
  <c r="H999" i="4"/>
  <c r="L999" i="4" s="1"/>
  <c r="G1000" i="4"/>
  <c r="P1000" i="4" s="1"/>
  <c r="H1000" i="4"/>
  <c r="L1000" i="4" s="1"/>
  <c r="G1001" i="4"/>
  <c r="P1001" i="4" s="1"/>
  <c r="H1001" i="4"/>
  <c r="L1001" i="4" s="1"/>
  <c r="G2" i="4"/>
  <c r="P2" i="4" s="1"/>
  <c r="H2" i="4"/>
  <c r="L2" i="4" s="1"/>
  <c r="B55" i="2"/>
  <c r="E38" i="5"/>
  <c r="F10" i="5"/>
  <c r="F11" i="5"/>
  <c r="F12" i="5"/>
  <c r="F13" i="5"/>
  <c r="F15" i="5"/>
  <c r="F16" i="5"/>
  <c r="F17" i="5"/>
  <c r="F18" i="5"/>
  <c r="F19" i="5"/>
  <c r="F20" i="5"/>
  <c r="F21" i="5"/>
  <c r="F22" i="5"/>
  <c r="F23" i="5"/>
  <c r="F24" i="5"/>
  <c r="F25" i="5"/>
  <c r="F26" i="5"/>
  <c r="D9" i="5"/>
  <c r="D10" i="5"/>
  <c r="D11" i="5"/>
  <c r="D12" i="5"/>
  <c r="D13" i="5"/>
  <c r="D14" i="5"/>
  <c r="D15" i="5"/>
  <c r="D16" i="5"/>
  <c r="D17" i="5"/>
  <c r="D18" i="5"/>
  <c r="D19" i="5"/>
  <c r="D20" i="5"/>
  <c r="D21" i="5"/>
  <c r="D22" i="5"/>
  <c r="D23" i="5"/>
  <c r="D24" i="5"/>
  <c r="D25" i="5"/>
  <c r="D26" i="5"/>
  <c r="F8" i="5"/>
  <c r="D8" i="5"/>
  <c r="BN3" i="5"/>
  <c r="BO3" i="5"/>
  <c r="BP3" i="5"/>
  <c r="BQ3" i="5"/>
  <c r="BR3" i="5"/>
  <c r="BS3" i="5"/>
  <c r="BT3" i="5"/>
  <c r="BU3" i="5"/>
  <c r="BV3" i="5"/>
  <c r="BW3" i="5"/>
  <c r="BX3" i="5"/>
  <c r="BY3" i="5"/>
  <c r="BZ3" i="5"/>
  <c r="CA3" i="5"/>
  <c r="CB3" i="5"/>
  <c r="CC3" i="5"/>
  <c r="CD3" i="5"/>
  <c r="CE3" i="5"/>
  <c r="CF3" i="5"/>
  <c r="CG3" i="5"/>
  <c r="CH3" i="5"/>
  <c r="CI3" i="5"/>
  <c r="CJ3" i="5"/>
  <c r="CK3" i="5"/>
  <c r="CL3" i="5"/>
  <c r="CM3" i="5"/>
  <c r="CN3" i="5"/>
  <c r="CO3" i="5"/>
  <c r="CP3" i="5"/>
  <c r="CQ3" i="5"/>
  <c r="CR3" i="5"/>
  <c r="CS3" i="5"/>
  <c r="U3" i="5"/>
  <c r="V3" i="5"/>
  <c r="W3" i="5"/>
  <c r="X3" i="5"/>
  <c r="Y3" i="5"/>
  <c r="Z3" i="5"/>
  <c r="AA3" i="5"/>
  <c r="AB3" i="5"/>
  <c r="AC3" i="5"/>
  <c r="AD3" i="5"/>
  <c r="AE3" i="5"/>
  <c r="AF3" i="5"/>
  <c r="AG3" i="5"/>
  <c r="AH3" i="5"/>
  <c r="AI3" i="5"/>
  <c r="AJ3" i="5"/>
  <c r="AK3" i="5"/>
  <c r="AL3" i="5"/>
  <c r="AM3" i="5"/>
  <c r="AN3" i="5"/>
  <c r="AO3" i="5"/>
  <c r="AP3" i="5"/>
  <c r="AQ3" i="5"/>
  <c r="AR3" i="5"/>
  <c r="AS3" i="5"/>
  <c r="AT3" i="5"/>
  <c r="AU3" i="5"/>
  <c r="AV3" i="5"/>
  <c r="AW3" i="5"/>
  <c r="AX3" i="5"/>
  <c r="AY3" i="5"/>
  <c r="AZ3" i="5"/>
  <c r="BA3" i="5"/>
  <c r="BB3" i="5"/>
  <c r="BC3" i="5"/>
  <c r="BD3" i="5"/>
  <c r="BE3" i="5"/>
  <c r="BF3" i="5"/>
  <c r="BG3" i="5"/>
  <c r="BH3" i="5"/>
  <c r="BI3" i="5"/>
  <c r="BJ3" i="5"/>
  <c r="BK3" i="5"/>
  <c r="BL3" i="5"/>
  <c r="BM3" i="5"/>
  <c r="I3" i="5"/>
  <c r="J3" i="5"/>
  <c r="K3" i="5"/>
  <c r="L3" i="5"/>
  <c r="M3" i="5"/>
  <c r="N3" i="5"/>
  <c r="O3" i="5"/>
  <c r="P3" i="5"/>
  <c r="Q3" i="5"/>
  <c r="R3" i="5"/>
  <c r="S3" i="5"/>
  <c r="T3" i="5"/>
  <c r="H3" i="5"/>
  <c r="G1" i="4"/>
  <c r="H1" i="4"/>
  <c r="R875" i="24" l="1"/>
  <c r="X61" i="18"/>
  <c r="X42" i="18"/>
  <c r="J30" i="6"/>
  <c r="X50" i="18"/>
  <c r="R228" i="24"/>
  <c r="P109" i="18"/>
  <c r="R291" i="24"/>
  <c r="R722" i="24"/>
  <c r="R930" i="24"/>
  <c r="X31" i="18"/>
  <c r="I1847" i="24"/>
  <c r="K1545" i="24"/>
  <c r="I1545" i="24"/>
  <c r="H1545" i="24"/>
  <c r="K1544" i="24"/>
  <c r="I1544" i="24"/>
  <c r="H1544" i="24"/>
  <c r="K1543" i="24"/>
  <c r="I1543" i="24"/>
  <c r="H1543" i="24"/>
  <c r="K1542" i="24"/>
  <c r="I1542" i="24"/>
  <c r="H1542" i="24"/>
  <c r="K1541" i="24"/>
  <c r="I1541" i="24"/>
  <c r="H1541" i="24"/>
  <c r="K1540" i="24"/>
  <c r="I1540" i="24"/>
  <c r="H1540" i="24"/>
  <c r="K1539" i="24"/>
  <c r="I1539" i="24"/>
  <c r="H1539" i="24"/>
  <c r="K1538" i="24"/>
  <c r="I1538" i="24"/>
  <c r="H1538" i="24"/>
  <c r="K1537" i="24"/>
  <c r="I1537" i="24"/>
  <c r="H1537" i="24"/>
  <c r="K1536" i="24"/>
  <c r="I1536" i="24"/>
  <c r="H1536" i="24"/>
  <c r="K1535" i="24"/>
  <c r="I1535" i="24"/>
  <c r="H1535" i="24"/>
  <c r="K1534" i="24"/>
  <c r="I1534" i="24"/>
  <c r="H1534" i="24"/>
  <c r="K1533" i="24"/>
  <c r="I1533" i="24"/>
  <c r="H1533" i="24"/>
  <c r="K1532" i="24"/>
  <c r="I1532" i="24"/>
  <c r="H1532" i="24"/>
  <c r="K1531" i="24"/>
  <c r="I1531" i="24"/>
  <c r="H1531" i="24"/>
  <c r="K1530" i="24"/>
  <c r="I1530" i="24"/>
  <c r="H1530" i="24"/>
  <c r="K1529" i="24"/>
  <c r="I1529" i="24"/>
  <c r="H1529" i="24"/>
  <c r="K1528" i="24"/>
  <c r="I1528" i="24"/>
  <c r="H1528" i="24"/>
  <c r="K1527" i="24"/>
  <c r="I1527" i="24"/>
  <c r="H1527" i="24"/>
  <c r="K1526" i="24"/>
  <c r="I1526" i="24"/>
  <c r="H1526" i="24"/>
  <c r="K1525" i="24"/>
  <c r="I1525" i="24"/>
  <c r="H1525" i="24"/>
  <c r="K1524" i="24"/>
  <c r="I1524" i="24"/>
  <c r="H1524" i="24"/>
  <c r="K1523" i="24"/>
  <c r="I1523" i="24"/>
  <c r="H1523" i="24"/>
  <c r="K1522" i="24"/>
  <c r="I1522" i="24"/>
  <c r="H1522" i="24"/>
  <c r="K1521" i="24"/>
  <c r="I1521" i="24"/>
  <c r="H1521" i="24"/>
  <c r="K1520" i="24"/>
  <c r="I1520" i="24"/>
  <c r="H1520" i="24"/>
  <c r="K1519" i="24"/>
  <c r="I1519" i="24"/>
  <c r="H1519" i="24"/>
  <c r="K1518" i="24"/>
  <c r="I1518" i="24"/>
  <c r="H1518" i="24"/>
  <c r="K1517" i="24"/>
  <c r="I1517" i="24"/>
  <c r="H1517" i="24"/>
  <c r="K1516" i="24"/>
  <c r="I1516" i="24"/>
  <c r="H1516" i="24"/>
  <c r="K1515" i="24"/>
  <c r="I1515" i="24"/>
  <c r="H1515" i="24"/>
  <c r="K1514" i="24"/>
  <c r="I1514" i="24"/>
  <c r="H1514" i="24"/>
  <c r="K1513" i="24"/>
  <c r="I1513" i="24"/>
  <c r="H1513" i="24"/>
  <c r="K1512" i="24"/>
  <c r="I1512" i="24"/>
  <c r="H1512" i="24"/>
  <c r="K1511" i="24"/>
  <c r="I1511" i="24"/>
  <c r="H1511" i="24"/>
  <c r="K1510" i="24"/>
  <c r="I1510" i="24"/>
  <c r="H1510" i="24"/>
  <c r="K1509" i="24"/>
  <c r="I1509" i="24"/>
  <c r="H1509" i="24"/>
  <c r="K1508" i="24"/>
  <c r="I1508" i="24"/>
  <c r="H1508" i="24"/>
  <c r="K1507" i="24"/>
  <c r="I1507" i="24"/>
  <c r="H1507" i="24"/>
  <c r="K1506" i="24"/>
  <c r="I1506" i="24"/>
  <c r="H1506" i="24"/>
  <c r="K1505" i="24"/>
  <c r="I1505" i="24"/>
  <c r="H1505" i="24"/>
  <c r="K1504" i="24"/>
  <c r="I1504" i="24"/>
  <c r="H1504" i="24"/>
  <c r="K1503" i="24"/>
  <c r="I1503" i="24"/>
  <c r="H1503" i="24"/>
  <c r="K1502" i="24"/>
  <c r="I1502" i="24"/>
  <c r="H1502" i="24"/>
  <c r="K1501" i="24"/>
  <c r="I1501" i="24"/>
  <c r="H1501" i="24"/>
  <c r="K1500" i="24"/>
  <c r="I1500" i="24"/>
  <c r="H1500" i="24"/>
  <c r="K1499" i="24"/>
  <c r="I1499" i="24"/>
  <c r="H1499" i="24"/>
  <c r="K1498" i="24"/>
  <c r="I1498" i="24"/>
  <c r="H1498" i="24"/>
  <c r="K1497" i="24"/>
  <c r="I1497" i="24"/>
  <c r="H1497" i="24"/>
  <c r="K1496" i="24"/>
  <c r="I1496" i="24"/>
  <c r="H1496" i="24"/>
  <c r="K1495" i="24"/>
  <c r="I1495" i="24"/>
  <c r="H1495" i="24"/>
  <c r="K1494" i="24"/>
  <c r="I1494" i="24"/>
  <c r="H1494" i="24"/>
  <c r="K1493" i="24"/>
  <c r="I1493" i="24"/>
  <c r="H1493" i="24"/>
  <c r="K1492" i="24"/>
  <c r="I1492" i="24"/>
  <c r="H1492" i="24"/>
  <c r="K1491" i="24"/>
  <c r="I1491" i="24"/>
  <c r="H1491" i="24"/>
  <c r="K1490" i="24"/>
  <c r="I1490" i="24"/>
  <c r="H1490" i="24"/>
  <c r="K1489" i="24"/>
  <c r="I1489" i="24"/>
  <c r="H1489" i="24"/>
  <c r="K1488" i="24"/>
  <c r="I1488" i="24"/>
  <c r="H1488" i="24"/>
  <c r="K1487" i="24"/>
  <c r="I1487" i="24"/>
  <c r="H1487" i="24"/>
  <c r="K1486" i="24"/>
  <c r="I1486" i="24"/>
  <c r="H1486" i="24"/>
  <c r="K1485" i="24"/>
  <c r="I1485" i="24"/>
  <c r="H1485" i="24"/>
  <c r="K1484" i="24"/>
  <c r="I1484" i="24"/>
  <c r="H1484" i="24"/>
  <c r="K1483" i="24"/>
  <c r="I1483" i="24"/>
  <c r="H1483" i="24"/>
  <c r="K1482" i="24"/>
  <c r="I1482" i="24"/>
  <c r="H1482" i="24"/>
  <c r="K1481" i="24"/>
  <c r="I1481" i="24"/>
  <c r="H1481" i="24"/>
  <c r="K1480" i="24"/>
  <c r="I1480" i="24"/>
  <c r="H1480" i="24"/>
  <c r="K1479" i="24"/>
  <c r="I1479" i="24"/>
  <c r="H1479" i="24"/>
  <c r="K1478" i="24"/>
  <c r="I1478" i="24"/>
  <c r="H1478" i="24"/>
  <c r="K1477" i="24"/>
  <c r="I1477" i="24"/>
  <c r="H1477" i="24"/>
  <c r="K1476" i="24"/>
  <c r="I1476" i="24"/>
  <c r="H1476" i="24"/>
  <c r="K1475" i="24"/>
  <c r="I1475" i="24"/>
  <c r="H1475" i="24"/>
  <c r="K1474" i="24"/>
  <c r="I1474" i="24"/>
  <c r="H1474" i="24"/>
  <c r="K1473" i="24"/>
  <c r="I1473" i="24"/>
  <c r="H1473" i="24"/>
  <c r="K1472" i="24"/>
  <c r="I1472" i="24"/>
  <c r="H1472" i="24"/>
  <c r="K1471" i="24"/>
  <c r="I1471" i="24"/>
  <c r="H1471" i="24"/>
  <c r="K1470" i="24"/>
  <c r="I1470" i="24"/>
  <c r="H1470" i="24"/>
  <c r="K1469" i="24"/>
  <c r="I1469" i="24"/>
  <c r="H1469" i="24"/>
  <c r="K1468" i="24"/>
  <c r="I1468" i="24"/>
  <c r="H1468" i="24"/>
  <c r="K1467" i="24"/>
  <c r="I1467" i="24"/>
  <c r="H1467" i="24"/>
  <c r="K1466" i="24"/>
  <c r="I1466" i="24"/>
  <c r="H1466" i="24"/>
  <c r="K1465" i="24"/>
  <c r="I1465" i="24"/>
  <c r="H1465" i="24"/>
  <c r="K1464" i="24"/>
  <c r="I1464" i="24"/>
  <c r="H1464" i="24"/>
  <c r="K1463" i="24"/>
  <c r="I1463" i="24"/>
  <c r="H1463" i="24"/>
  <c r="K1462" i="24"/>
  <c r="I1462" i="24"/>
  <c r="H1462" i="24"/>
  <c r="K1461" i="24"/>
  <c r="I1461" i="24"/>
  <c r="H1461" i="24"/>
  <c r="I1193" i="24"/>
  <c r="H1193" i="24"/>
  <c r="K1192" i="24"/>
  <c r="I1192" i="24"/>
  <c r="H1192" i="24"/>
  <c r="K1191" i="24"/>
  <c r="I1191" i="24"/>
  <c r="H1191" i="24"/>
  <c r="K1190" i="24"/>
  <c r="I1190" i="24"/>
  <c r="H1190" i="24"/>
  <c r="K1189" i="24"/>
  <c r="I1189" i="24"/>
  <c r="H1189" i="24"/>
  <c r="M1189" i="24" s="1"/>
  <c r="Q1189" i="24" s="1"/>
  <c r="K495" i="24"/>
  <c r="I495" i="24"/>
  <c r="H495" i="24"/>
  <c r="K494" i="24"/>
  <c r="I494" i="24"/>
  <c r="H494" i="24"/>
  <c r="K493" i="24"/>
  <c r="I493" i="24"/>
  <c r="H493" i="24"/>
  <c r="K492" i="24"/>
  <c r="I492" i="24"/>
  <c r="H492" i="24"/>
  <c r="K491" i="24"/>
  <c r="I491" i="24"/>
  <c r="H491" i="24"/>
  <c r="K490" i="24"/>
  <c r="I490" i="24"/>
  <c r="H490" i="24"/>
  <c r="K489" i="24"/>
  <c r="I489" i="24"/>
  <c r="H489" i="24"/>
  <c r="K488" i="24"/>
  <c r="I488" i="24"/>
  <c r="H488" i="24"/>
  <c r="K487" i="24"/>
  <c r="I487" i="24"/>
  <c r="H487" i="24"/>
  <c r="K486" i="24"/>
  <c r="I486" i="24"/>
  <c r="H486" i="24"/>
  <c r="K485" i="24"/>
  <c r="I485" i="24"/>
  <c r="H485" i="24"/>
  <c r="K484" i="24"/>
  <c r="I484" i="24"/>
  <c r="H484" i="24"/>
  <c r="K483" i="24"/>
  <c r="I483" i="24"/>
  <c r="H483" i="24"/>
  <c r="K482" i="24"/>
  <c r="I482" i="24"/>
  <c r="H482" i="24"/>
  <c r="K481" i="24"/>
  <c r="I481" i="24"/>
  <c r="H481" i="24"/>
  <c r="K480" i="24"/>
  <c r="I480" i="24"/>
  <c r="H480" i="24"/>
  <c r="K479" i="24"/>
  <c r="I479" i="24"/>
  <c r="H479" i="24"/>
  <c r="K478" i="24"/>
  <c r="I478" i="24"/>
  <c r="H478" i="24"/>
  <c r="K477" i="24"/>
  <c r="I477" i="24"/>
  <c r="H477" i="24"/>
  <c r="K476" i="24"/>
  <c r="I476" i="24"/>
  <c r="H476" i="24"/>
  <c r="K475" i="24"/>
  <c r="I475" i="24"/>
  <c r="H475" i="24"/>
  <c r="K474" i="24"/>
  <c r="I474" i="24"/>
  <c r="H474" i="24"/>
  <c r="K473" i="24"/>
  <c r="I473" i="24"/>
  <c r="H473" i="24"/>
  <c r="K472" i="24"/>
  <c r="I472" i="24"/>
  <c r="H472" i="24"/>
  <c r="K471" i="24"/>
  <c r="I471" i="24"/>
  <c r="H471" i="24"/>
  <c r="K470" i="24"/>
  <c r="I470" i="24"/>
  <c r="H470" i="24"/>
  <c r="K469" i="24"/>
  <c r="I469" i="24"/>
  <c r="H469" i="24"/>
  <c r="K468" i="24"/>
  <c r="I468" i="24"/>
  <c r="H468" i="24"/>
  <c r="K467" i="24"/>
  <c r="I467" i="24"/>
  <c r="H467" i="24"/>
  <c r="K466" i="24"/>
  <c r="I466" i="24"/>
  <c r="H466" i="24"/>
  <c r="K465" i="24"/>
  <c r="I465" i="24"/>
  <c r="H465" i="24"/>
  <c r="K464" i="24"/>
  <c r="I464" i="24"/>
  <c r="H464" i="24"/>
  <c r="K463" i="24"/>
  <c r="I463" i="24"/>
  <c r="H463" i="24"/>
  <c r="K462" i="24"/>
  <c r="I462" i="24"/>
  <c r="H462" i="24"/>
  <c r="K461" i="24"/>
  <c r="I461" i="24"/>
  <c r="H461" i="24"/>
  <c r="K460" i="24"/>
  <c r="I460" i="24"/>
  <c r="H460" i="24"/>
  <c r="K459" i="24"/>
  <c r="I459" i="24"/>
  <c r="H459" i="24"/>
  <c r="K458" i="24"/>
  <c r="I458" i="24"/>
  <c r="H458" i="24"/>
  <c r="K457" i="24"/>
  <c r="I457" i="24"/>
  <c r="H457" i="24"/>
  <c r="K456" i="24"/>
  <c r="I456" i="24"/>
  <c r="H456" i="24"/>
  <c r="K455" i="24"/>
  <c r="I455" i="24"/>
  <c r="H455" i="24"/>
  <c r="K454" i="24"/>
  <c r="I454" i="24"/>
  <c r="H454" i="24"/>
  <c r="K453" i="24"/>
  <c r="I453" i="24"/>
  <c r="H453" i="24"/>
  <c r="K452" i="24"/>
  <c r="I452" i="24"/>
  <c r="H452" i="24"/>
  <c r="K451" i="24"/>
  <c r="I451" i="24"/>
  <c r="H451" i="24"/>
  <c r="K450" i="24"/>
  <c r="I450" i="24"/>
  <c r="H450" i="24"/>
  <c r="K449" i="24"/>
  <c r="I449" i="24"/>
  <c r="H449" i="24"/>
  <c r="K448" i="24"/>
  <c r="I448" i="24"/>
  <c r="H448" i="24"/>
  <c r="K447" i="24"/>
  <c r="I447" i="24"/>
  <c r="H447" i="24"/>
  <c r="K446" i="24"/>
  <c r="I446" i="24"/>
  <c r="H446" i="24"/>
  <c r="K445" i="24"/>
  <c r="I445" i="24"/>
  <c r="H445" i="24"/>
  <c r="K444" i="24"/>
  <c r="I444" i="24"/>
  <c r="H444" i="24"/>
  <c r="K443" i="24"/>
  <c r="I443" i="24"/>
  <c r="H443" i="24"/>
  <c r="K442" i="24"/>
  <c r="I442" i="24"/>
  <c r="H442" i="24"/>
  <c r="K441" i="24"/>
  <c r="I441" i="24"/>
  <c r="H441" i="24"/>
  <c r="K440" i="24"/>
  <c r="I440" i="24"/>
  <c r="H440" i="24"/>
  <c r="K439" i="24"/>
  <c r="X54" i="18"/>
  <c r="R923" i="24"/>
  <c r="N88" i="18"/>
  <c r="R877" i="24"/>
  <c r="V50" i="18"/>
  <c r="V58" i="18"/>
  <c r="T69" i="18"/>
  <c r="R243" i="24"/>
  <c r="R288" i="24"/>
  <c r="R290" i="24"/>
  <c r="R298" i="24"/>
  <c r="R300" i="24"/>
  <c r="R686" i="24"/>
  <c r="R690" i="24"/>
  <c r="O89" i="18"/>
  <c r="U111" i="18"/>
  <c r="R319" i="24"/>
  <c r="R360" i="24"/>
  <c r="J85" i="6"/>
  <c r="P75" i="18"/>
  <c r="T90" i="18"/>
  <c r="V111" i="18"/>
  <c r="R979" i="24"/>
  <c r="W78" i="18"/>
  <c r="W86" i="18"/>
  <c r="R16" i="24"/>
  <c r="R67" i="24"/>
  <c r="R120" i="24"/>
  <c r="R122" i="24"/>
  <c r="R124" i="24"/>
  <c r="U84" i="18"/>
  <c r="R191" i="24"/>
  <c r="R879" i="24"/>
  <c r="H95" i="6"/>
  <c r="W60" i="18"/>
  <c r="W84" i="18"/>
  <c r="O90" i="18"/>
  <c r="I1842" i="24"/>
  <c r="K1845" i="24"/>
  <c r="R763" i="24"/>
  <c r="R147" i="24"/>
  <c r="R353" i="24"/>
  <c r="R543" i="24"/>
  <c r="R547" i="24"/>
  <c r="R641" i="24"/>
  <c r="H41" i="6"/>
  <c r="R143" i="24"/>
  <c r="R146" i="24"/>
  <c r="R280" i="24"/>
  <c r="R334" i="24"/>
  <c r="R431" i="24"/>
  <c r="R433" i="24"/>
  <c r="R434" i="24"/>
  <c r="R576" i="24"/>
  <c r="R719" i="24"/>
  <c r="R721" i="24"/>
  <c r="R731" i="24"/>
  <c r="R733" i="24"/>
  <c r="R737" i="24"/>
  <c r="R739" i="24"/>
  <c r="R745" i="24"/>
  <c r="R747" i="24"/>
  <c r="H1777" i="24"/>
  <c r="H1779" i="24"/>
  <c r="H1784" i="24"/>
  <c r="H1786" i="24"/>
  <c r="K1791" i="24"/>
  <c r="I1794" i="24"/>
  <c r="I1801" i="24"/>
  <c r="K1804" i="24"/>
  <c r="K1807" i="24"/>
  <c r="I1810" i="24"/>
  <c r="I1823" i="24"/>
  <c r="H1825" i="24"/>
  <c r="K1828" i="24"/>
  <c r="K1831" i="24"/>
  <c r="H1834" i="24"/>
  <c r="I1837" i="24"/>
  <c r="T63" i="18"/>
  <c r="V84" i="18"/>
  <c r="V102" i="18"/>
  <c r="R132" i="24"/>
  <c r="R136" i="24"/>
  <c r="R162" i="24"/>
  <c r="R425" i="24"/>
  <c r="R426" i="24"/>
  <c r="R466" i="24"/>
  <c r="K1738" i="24"/>
  <c r="K1740" i="24"/>
  <c r="I1742" i="24"/>
  <c r="K1744" i="24"/>
  <c r="K1746" i="24"/>
  <c r="I1748" i="24"/>
  <c r="K1750" i="24"/>
  <c r="I1752" i="24"/>
  <c r="H1754" i="24"/>
  <c r="I1756" i="24"/>
  <c r="K1758" i="24"/>
  <c r="I1765" i="24"/>
  <c r="I1767" i="24"/>
  <c r="K1769" i="24"/>
  <c r="I1776" i="24"/>
  <c r="I1782" i="24"/>
  <c r="I1789" i="24"/>
  <c r="K1794" i="24"/>
  <c r="I1797" i="24"/>
  <c r="H1799" i="24"/>
  <c r="H1804" i="24"/>
  <c r="K1810" i="24"/>
  <c r="I1813" i="24"/>
  <c r="H1815" i="24"/>
  <c r="I1818" i="24"/>
  <c r="I1821" i="24"/>
  <c r="H57" i="6"/>
  <c r="S31" i="18"/>
  <c r="S39" i="18"/>
  <c r="O41" i="18"/>
  <c r="X52" i="18"/>
  <c r="N55" i="18"/>
  <c r="X60" i="18"/>
  <c r="N71" i="18"/>
  <c r="R53" i="24"/>
  <c r="R55" i="24"/>
  <c r="H1745" i="24"/>
  <c r="I1747" i="24"/>
  <c r="I1749" i="24"/>
  <c r="H1757" i="24"/>
  <c r="K1759" i="24"/>
  <c r="H1761" i="24"/>
  <c r="K1770" i="24"/>
  <c r="K1772" i="24"/>
  <c r="H1774" i="24"/>
  <c r="K1778" i="24"/>
  <c r="I1783" i="24"/>
  <c r="H1785" i="24"/>
  <c r="H1790" i="24"/>
  <c r="H1792" i="24"/>
  <c r="K1795" i="24"/>
  <c r="K1802" i="24"/>
  <c r="I1809" i="24"/>
  <c r="K1811" i="24"/>
  <c r="I1814" i="24"/>
  <c r="I1819" i="24"/>
  <c r="H1824" i="24"/>
  <c r="I1827" i="24"/>
  <c r="I1839" i="24"/>
  <c r="K1842" i="24"/>
  <c r="U39" i="18"/>
  <c r="X93" i="18"/>
  <c r="T96" i="18"/>
  <c r="X109" i="18"/>
  <c r="V31" i="18"/>
  <c r="T34" i="18"/>
  <c r="V39" i="18"/>
  <c r="V79" i="18"/>
  <c r="W82" i="18"/>
  <c r="W88" i="18"/>
  <c r="R510" i="24"/>
  <c r="R775" i="24"/>
  <c r="R820" i="24"/>
  <c r="R822" i="24"/>
  <c r="R869" i="24"/>
  <c r="R871" i="24"/>
  <c r="X106" i="18"/>
  <c r="K1786" i="24"/>
  <c r="H1788" i="24"/>
  <c r="I1791" i="24"/>
  <c r="H1796" i="24"/>
  <c r="H1798" i="24"/>
  <c r="K1812" i="24"/>
  <c r="I1815" i="24"/>
  <c r="H1817" i="24"/>
  <c r="K1820" i="24"/>
  <c r="K1825" i="24"/>
  <c r="I1831" i="24"/>
  <c r="K1834" i="24"/>
  <c r="I1840" i="24"/>
  <c r="T74" i="18"/>
  <c r="W77" i="18"/>
  <c r="W111" i="18"/>
  <c r="R305" i="24"/>
  <c r="R460" i="24"/>
  <c r="R503" i="24"/>
  <c r="R715" i="24"/>
  <c r="R780" i="24"/>
  <c r="R781" i="24"/>
  <c r="R784" i="24"/>
  <c r="R786" i="24"/>
  <c r="R878" i="24"/>
  <c r="R978" i="24"/>
  <c r="J28" i="6"/>
  <c r="H73" i="6"/>
  <c r="S48" i="18"/>
  <c r="S56" i="18"/>
  <c r="A843" i="19"/>
  <c r="R50" i="24"/>
  <c r="R151" i="24"/>
  <c r="R154" i="24"/>
  <c r="R157" i="24"/>
  <c r="R161" i="24"/>
  <c r="R232" i="24"/>
  <c r="R401" i="24"/>
  <c r="R495" i="24"/>
  <c r="R496" i="24"/>
  <c r="R499" i="24"/>
  <c r="R544" i="24"/>
  <c r="R682" i="24"/>
  <c r="R697" i="24"/>
  <c r="R960" i="24"/>
  <c r="R962" i="24"/>
  <c r="R966" i="24"/>
  <c r="T56" i="18"/>
  <c r="O63" i="18"/>
  <c r="R58" i="24"/>
  <c r="R204" i="24"/>
  <c r="R206" i="24"/>
  <c r="R210" i="24"/>
  <c r="R324" i="24"/>
  <c r="R330" i="24"/>
  <c r="R383" i="24"/>
  <c r="R385" i="24"/>
  <c r="R386" i="24"/>
  <c r="R389" i="24"/>
  <c r="R390" i="24"/>
  <c r="R481" i="24"/>
  <c r="R484" i="24"/>
  <c r="R626" i="24"/>
  <c r="R675" i="24"/>
  <c r="R679" i="24"/>
  <c r="R685" i="24"/>
  <c r="R760" i="24"/>
  <c r="R762" i="24"/>
  <c r="R899" i="24"/>
  <c r="R901" i="24"/>
  <c r="H97" i="6"/>
  <c r="T31" i="18"/>
  <c r="P33" i="18"/>
  <c r="P38" i="18"/>
  <c r="U40" i="18"/>
  <c r="W42" i="18"/>
  <c r="T47" i="18"/>
  <c r="U48" i="18"/>
  <c r="W50" i="18"/>
  <c r="X51" i="18"/>
  <c r="O54" i="18"/>
  <c r="U56" i="18"/>
  <c r="V57" i="18"/>
  <c r="W58" i="18"/>
  <c r="X75" i="18"/>
  <c r="O96" i="18"/>
  <c r="R24" i="24"/>
  <c r="R26" i="24"/>
  <c r="R28" i="24"/>
  <c r="R30" i="24"/>
  <c r="R359" i="24"/>
  <c r="R420" i="24"/>
  <c r="R422" i="24"/>
  <c r="R423" i="24"/>
  <c r="R565" i="24"/>
  <c r="R748" i="24"/>
  <c r="R797" i="24"/>
  <c r="R842" i="24"/>
  <c r="R846" i="24"/>
  <c r="R891" i="24"/>
  <c r="N101" i="18"/>
  <c r="V40" i="18"/>
  <c r="W41" i="18"/>
  <c r="A808" i="19"/>
  <c r="H33" i="6"/>
  <c r="H25" i="6"/>
  <c r="H49" i="6"/>
  <c r="H65" i="6"/>
  <c r="H89" i="6"/>
  <c r="X41" i="18"/>
  <c r="X91" i="18"/>
  <c r="P105" i="18"/>
  <c r="X115" i="18"/>
  <c r="C1804" i="24"/>
  <c r="I1804" i="24" s="1"/>
  <c r="H12" i="6"/>
  <c r="H20" i="6"/>
  <c r="H40" i="6"/>
  <c r="H84" i="6"/>
  <c r="W116" i="18"/>
  <c r="A838" i="19"/>
  <c r="A900" i="19"/>
  <c r="A907" i="19"/>
  <c r="R15" i="24"/>
  <c r="R83" i="24"/>
  <c r="R85" i="24"/>
  <c r="R269" i="24"/>
  <c r="R271" i="24"/>
  <c r="R277" i="24"/>
  <c r="R279" i="24"/>
  <c r="R287" i="24"/>
  <c r="R857" i="24"/>
  <c r="J8" i="6"/>
  <c r="J16" i="6"/>
  <c r="J24" i="6"/>
  <c r="J32" i="6"/>
  <c r="J36" i="6"/>
  <c r="J44" i="6"/>
  <c r="J52" i="6"/>
  <c r="J60" i="6"/>
  <c r="J68" i="6"/>
  <c r="J76" i="6"/>
  <c r="J96" i="6"/>
  <c r="L22" i="18"/>
  <c r="L23" i="18" s="1"/>
  <c r="L24" i="18" s="1"/>
  <c r="L25" i="18" s="1"/>
  <c r="L26" i="18" s="1"/>
  <c r="L27" i="18" s="1"/>
  <c r="L28" i="18" s="1"/>
  <c r="L29" i="18" s="1"/>
  <c r="L30" i="18" s="1"/>
  <c r="L31" i="18" s="1"/>
  <c r="L32" i="18" s="1"/>
  <c r="L33" i="18" s="1"/>
  <c r="L34" i="18" s="1"/>
  <c r="L35" i="18" s="1"/>
  <c r="L36" i="18" s="1"/>
  <c r="L37" i="18" s="1"/>
  <c r="L38" i="18" s="1"/>
  <c r="L39" i="18" s="1"/>
  <c r="L40" i="18" s="1"/>
  <c r="L41" i="18" s="1"/>
  <c r="L42" i="18" s="1"/>
  <c r="L43" i="18" s="1"/>
  <c r="L44" i="18" s="1"/>
  <c r="L45" i="18" s="1"/>
  <c r="L46" i="18" s="1"/>
  <c r="L47" i="18" s="1"/>
  <c r="L48" i="18" s="1"/>
  <c r="L49" i="18" s="1"/>
  <c r="L50" i="18" s="1"/>
  <c r="L51" i="18" s="1"/>
  <c r="L52" i="18" s="1"/>
  <c r="L53" i="18" s="1"/>
  <c r="L54" i="18" s="1"/>
  <c r="L55" i="18" s="1"/>
  <c r="L56" i="18" s="1"/>
  <c r="L57" i="18" s="1"/>
  <c r="L58" i="18" s="1"/>
  <c r="L59" i="18" s="1"/>
  <c r="L60" i="18" s="1"/>
  <c r="L61" i="18" s="1"/>
  <c r="L62" i="18" s="1"/>
  <c r="L63" i="18" s="1"/>
  <c r="L64" i="18" s="1"/>
  <c r="L65" i="18" s="1"/>
  <c r="L66" i="18" s="1"/>
  <c r="L67" i="18" s="1"/>
  <c r="L68" i="18" s="1"/>
  <c r="L69" i="18" s="1"/>
  <c r="L70" i="18" s="1"/>
  <c r="L71" i="18" s="1"/>
  <c r="L72" i="18" s="1"/>
  <c r="L73" i="18" s="1"/>
  <c r="L74" i="18" s="1"/>
  <c r="L75" i="18" s="1"/>
  <c r="L76" i="18" s="1"/>
  <c r="L77" i="18" s="1"/>
  <c r="L78" i="18" s="1"/>
  <c r="L79" i="18" s="1"/>
  <c r="L80" i="18" s="1"/>
  <c r="L81" i="18" s="1"/>
  <c r="L82" i="18" s="1"/>
  <c r="L83" i="18" s="1"/>
  <c r="L84" i="18" s="1"/>
  <c r="L85" i="18" s="1"/>
  <c r="L86" i="18" s="1"/>
  <c r="L87" i="18" s="1"/>
  <c r="L88" i="18" s="1"/>
  <c r="L89" i="18" s="1"/>
  <c r="L90" i="18" s="1"/>
  <c r="L91" i="18" s="1"/>
  <c r="L92" i="18" s="1"/>
  <c r="L93" i="18" s="1"/>
  <c r="L94" i="18" s="1"/>
  <c r="L95" i="18" s="1"/>
  <c r="L96" i="18" s="1"/>
  <c r="L97" i="18" s="1"/>
  <c r="L98" i="18" s="1"/>
  <c r="L99" i="18" s="1"/>
  <c r="L100" i="18" s="1"/>
  <c r="L101" i="18" s="1"/>
  <c r="L102" i="18" s="1"/>
  <c r="L103" i="18" s="1"/>
  <c r="L104" i="18" s="1"/>
  <c r="L105" i="18" s="1"/>
  <c r="L106" i="18" s="1"/>
  <c r="L107" i="18" s="1"/>
  <c r="L108" i="18" s="1"/>
  <c r="L109" i="18" s="1"/>
  <c r="L110" i="18" s="1"/>
  <c r="L111" i="18" s="1"/>
  <c r="L112" i="18" s="1"/>
  <c r="L113" i="18" s="1"/>
  <c r="L114" i="18" s="1"/>
  <c r="L115" i="18" s="1"/>
  <c r="L116" i="18" s="1"/>
  <c r="W97" i="18"/>
  <c r="M680" i="24"/>
  <c r="Q680" i="24" s="1"/>
  <c r="R580" i="24"/>
  <c r="R755" i="24"/>
  <c r="R843" i="24"/>
  <c r="H5" i="6"/>
  <c r="T29" i="18"/>
  <c r="U38" i="18"/>
  <c r="O52" i="18"/>
  <c r="X94" i="18"/>
  <c r="S98" i="18"/>
  <c r="W105" i="18"/>
  <c r="U110" i="18"/>
  <c r="R112" i="24"/>
  <c r="R114" i="24"/>
  <c r="R168" i="24"/>
  <c r="R170" i="24"/>
  <c r="R172" i="24"/>
  <c r="R173" i="24"/>
  <c r="R361" i="24"/>
  <c r="R363" i="24"/>
  <c r="R364" i="24"/>
  <c r="R367" i="24"/>
  <c r="R465" i="24"/>
  <c r="R514" i="24"/>
  <c r="R529" i="24"/>
  <c r="R551" i="24"/>
  <c r="R555" i="24"/>
  <c r="R559" i="24"/>
  <c r="R562" i="24"/>
  <c r="R623" i="24"/>
  <c r="R629" i="24"/>
  <c r="R631" i="24"/>
  <c r="R643" i="24"/>
  <c r="R649" i="24"/>
  <c r="R653" i="24"/>
  <c r="R727" i="24"/>
  <c r="R766" i="24"/>
  <c r="R835" i="24"/>
  <c r="R947" i="24"/>
  <c r="R951" i="24"/>
  <c r="P35" i="18"/>
  <c r="P100" i="18"/>
  <c r="N115" i="18"/>
  <c r="R331" i="24"/>
  <c r="R864" i="24"/>
  <c r="H86" i="6"/>
  <c r="J93" i="6"/>
  <c r="H30" i="6"/>
  <c r="H34" i="6"/>
  <c r="V29" i="18"/>
  <c r="P95" i="18"/>
  <c r="W100" i="18"/>
  <c r="W109" i="18"/>
  <c r="A819" i="19"/>
  <c r="R139" i="24"/>
  <c r="R142" i="24"/>
  <c r="R193" i="24"/>
  <c r="R195" i="24"/>
  <c r="R304" i="24"/>
  <c r="R316" i="24"/>
  <c r="R348" i="24"/>
  <c r="R349" i="24"/>
  <c r="R352" i="24"/>
  <c r="R398" i="24"/>
  <c r="R400" i="24"/>
  <c r="R406" i="24"/>
  <c r="R408" i="24"/>
  <c r="R410" i="24"/>
  <c r="R444" i="24"/>
  <c r="R448" i="24"/>
  <c r="R450" i="24"/>
  <c r="R470" i="24"/>
  <c r="R473" i="24"/>
  <c r="R575" i="24"/>
  <c r="R595" i="24"/>
  <c r="R599" i="24"/>
  <c r="R600" i="24"/>
  <c r="W29" i="18"/>
  <c r="N33" i="18"/>
  <c r="W61" i="18"/>
  <c r="U72" i="18"/>
  <c r="O74" i="18"/>
  <c r="V78" i="18"/>
  <c r="W79" i="18"/>
  <c r="V86" i="18"/>
  <c r="X89" i="18"/>
  <c r="N93" i="18"/>
  <c r="X100" i="18"/>
  <c r="R18" i="24"/>
  <c r="R60" i="24"/>
  <c r="R66" i="24"/>
  <c r="R70" i="24"/>
  <c r="R72" i="24"/>
  <c r="R74" i="24"/>
  <c r="R76" i="24"/>
  <c r="R78" i="24"/>
  <c r="R183" i="24"/>
  <c r="R239" i="24"/>
  <c r="R242" i="24"/>
  <c r="R258" i="24"/>
  <c r="R338" i="24"/>
  <c r="R372" i="24"/>
  <c r="R374" i="24"/>
  <c r="R375" i="24"/>
  <c r="R436" i="24"/>
  <c r="R438" i="24"/>
  <c r="R640" i="24"/>
  <c r="R660" i="24"/>
  <c r="R696" i="24"/>
  <c r="R710" i="24"/>
  <c r="R712" i="24"/>
  <c r="R829" i="24"/>
  <c r="J41" i="6"/>
  <c r="X78" i="18"/>
  <c r="X86" i="18"/>
  <c r="R10" i="24"/>
  <c r="S11" i="24" s="1"/>
  <c r="R49" i="24"/>
  <c r="R455" i="24"/>
  <c r="R518" i="24"/>
  <c r="R521" i="24"/>
  <c r="R611" i="24"/>
  <c r="R614" i="24"/>
  <c r="R618" i="24"/>
  <c r="R768" i="24"/>
  <c r="R769" i="24"/>
  <c r="R772" i="24"/>
  <c r="R774" i="24"/>
  <c r="R790" i="24"/>
  <c r="R791" i="24"/>
  <c r="R794" i="24"/>
  <c r="R796" i="24"/>
  <c r="R806" i="24"/>
  <c r="R807" i="24"/>
  <c r="S27" i="18"/>
  <c r="S73" i="18"/>
  <c r="T93" i="18"/>
  <c r="V93" i="18"/>
  <c r="T105" i="18"/>
  <c r="T116" i="18"/>
  <c r="U27" i="18"/>
  <c r="P31" i="18"/>
  <c r="T53" i="18"/>
  <c r="N104" i="18"/>
  <c r="U22" i="18"/>
  <c r="W23" i="18"/>
  <c r="V27" i="18"/>
  <c r="O34" i="18"/>
  <c r="V37" i="18"/>
  <c r="X39" i="18"/>
  <c r="T52" i="18"/>
  <c r="U53" i="18"/>
  <c r="V55" i="18"/>
  <c r="S60" i="18"/>
  <c r="P63" i="18"/>
  <c r="W66" i="18"/>
  <c r="X68" i="18"/>
  <c r="P70" i="18"/>
  <c r="T80" i="18"/>
  <c r="U81" i="18"/>
  <c r="P82" i="18"/>
  <c r="W93" i="18"/>
  <c r="U94" i="18"/>
  <c r="S37" i="18"/>
  <c r="S64" i="18"/>
  <c r="S26" i="18"/>
  <c r="AE26" i="18" s="1"/>
  <c r="P83" i="18"/>
  <c r="V101" i="18"/>
  <c r="P21" i="18"/>
  <c r="V26" i="18"/>
  <c r="O32" i="18"/>
  <c r="T42" i="18"/>
  <c r="U43" i="18"/>
  <c r="T50" i="18"/>
  <c r="V53" i="18"/>
  <c r="W55" i="18"/>
  <c r="O59" i="18"/>
  <c r="V62" i="18"/>
  <c r="W63" i="18"/>
  <c r="S78" i="18"/>
  <c r="T79" i="18"/>
  <c r="U80" i="18"/>
  <c r="V81" i="18"/>
  <c r="T87" i="18"/>
  <c r="P101" i="18"/>
  <c r="X108" i="18"/>
  <c r="T113" i="18"/>
  <c r="X27" i="18"/>
  <c r="X37" i="18"/>
  <c r="T41" i="18"/>
  <c r="U42" i="18"/>
  <c r="U50" i="18"/>
  <c r="X55" i="18"/>
  <c r="V61" i="18"/>
  <c r="X63" i="18"/>
  <c r="V80" i="18"/>
  <c r="W81" i="18"/>
  <c r="O85" i="18"/>
  <c r="V88" i="18"/>
  <c r="V89" i="18"/>
  <c r="W94" i="18"/>
  <c r="U102" i="18"/>
  <c r="W104" i="18"/>
  <c r="T112" i="18"/>
  <c r="V114" i="18"/>
  <c r="J11" i="6"/>
  <c r="J19" i="6"/>
  <c r="J23" i="6"/>
  <c r="J99" i="6"/>
  <c r="J34" i="6"/>
  <c r="H23" i="6"/>
  <c r="J54" i="6"/>
  <c r="H62" i="6"/>
  <c r="H9" i="6"/>
  <c r="H17" i="6"/>
  <c r="H37" i="6"/>
  <c r="H77" i="6"/>
  <c r="U25" i="18"/>
  <c r="W26" i="18"/>
  <c r="X29" i="18"/>
  <c r="T35" i="18"/>
  <c r="V71" i="18"/>
  <c r="W76" i="18"/>
  <c r="P78" i="18"/>
  <c r="X90" i="18"/>
  <c r="V112" i="18"/>
  <c r="W113" i="18"/>
  <c r="X114" i="18"/>
  <c r="R663" i="24"/>
  <c r="J46" i="6"/>
  <c r="J58" i="6"/>
  <c r="J62" i="6"/>
  <c r="J66" i="6"/>
  <c r="J78" i="6"/>
  <c r="J81" i="6"/>
  <c r="S24" i="18"/>
  <c r="P24" i="18"/>
  <c r="V25" i="18"/>
  <c r="X26" i="18"/>
  <c r="U35" i="18"/>
  <c r="T68" i="18"/>
  <c r="R247" i="24"/>
  <c r="R507" i="24"/>
  <c r="H4" i="6"/>
  <c r="J15" i="6"/>
  <c r="H27" i="6"/>
  <c r="H22" i="6"/>
  <c r="H26" i="6"/>
  <c r="H50" i="6"/>
  <c r="H54" i="6"/>
  <c r="H70" i="6"/>
  <c r="H74" i="6"/>
  <c r="H82" i="6"/>
  <c r="H90" i="6"/>
  <c r="H98" i="6"/>
  <c r="W25" i="18"/>
  <c r="N26" i="18"/>
  <c r="P27" i="18"/>
  <c r="T44" i="18"/>
  <c r="U45" i="18"/>
  <c r="W47" i="18"/>
  <c r="U49" i="18"/>
  <c r="N54" i="18"/>
  <c r="X71" i="18"/>
  <c r="X72" i="18"/>
  <c r="T76" i="18"/>
  <c r="U83" i="18"/>
  <c r="W87" i="18"/>
  <c r="J10" i="6"/>
  <c r="H35" i="6"/>
  <c r="H55" i="6"/>
  <c r="J89" i="6"/>
  <c r="O23" i="18"/>
  <c r="S23" i="18"/>
  <c r="AE23" i="18" s="1"/>
  <c r="N23" i="18"/>
  <c r="X25" i="18"/>
  <c r="P37" i="18"/>
  <c r="N38" i="18"/>
  <c r="P52" i="18"/>
  <c r="P71" i="18"/>
  <c r="O77" i="18"/>
  <c r="M185" i="24"/>
  <c r="Q185" i="24" s="1"/>
  <c r="R442" i="24"/>
  <c r="R441" i="24"/>
  <c r="R858" i="24"/>
  <c r="H13" i="6"/>
  <c r="H51" i="6"/>
  <c r="H59" i="6"/>
  <c r="H67" i="6"/>
  <c r="H71" i="6"/>
  <c r="H15" i="6"/>
  <c r="H47" i="6"/>
  <c r="H79" i="6"/>
  <c r="S21" i="18"/>
  <c r="Y21" i="18" s="1"/>
  <c r="D153" i="18"/>
  <c r="W24" i="18"/>
  <c r="O28" i="18"/>
  <c r="W34" i="18"/>
  <c r="V44" i="18"/>
  <c r="W45" i="18"/>
  <c r="O51" i="18"/>
  <c r="N74" i="18"/>
  <c r="N76" i="18"/>
  <c r="W83" i="18"/>
  <c r="W96" i="18"/>
  <c r="V99" i="18"/>
  <c r="T114" i="18"/>
  <c r="R342" i="24"/>
  <c r="H7" i="6"/>
  <c r="J18" i="6"/>
  <c r="H43" i="6"/>
  <c r="H63" i="6"/>
  <c r="H75" i="6"/>
  <c r="J79" i="6"/>
  <c r="J87" i="6"/>
  <c r="H94" i="6"/>
  <c r="W44" i="18"/>
  <c r="M159" i="24"/>
  <c r="Q159" i="24" s="1"/>
  <c r="M162" i="24"/>
  <c r="Q162" i="24" s="1"/>
  <c r="M166" i="24"/>
  <c r="Q166" i="24" s="1"/>
  <c r="R532" i="24"/>
  <c r="J7" i="6"/>
  <c r="X44" i="18"/>
  <c r="X92" i="18"/>
  <c r="N99" i="18"/>
  <c r="V104" i="18"/>
  <c r="O105" i="18"/>
  <c r="X112" i="18"/>
  <c r="X113" i="18"/>
  <c r="M872" i="24"/>
  <c r="Q872" i="24" s="1"/>
  <c r="A833" i="19"/>
  <c r="A894" i="19"/>
  <c r="R17" i="24"/>
  <c r="R69" i="24"/>
  <c r="R86" i="24"/>
  <c r="R88" i="24"/>
  <c r="R90" i="24"/>
  <c r="R184" i="24"/>
  <c r="R187" i="24"/>
  <c r="R190" i="24"/>
  <c r="R215" i="24"/>
  <c r="R217" i="24"/>
  <c r="R221" i="24"/>
  <c r="R223" i="24"/>
  <c r="R231" i="24"/>
  <c r="R371" i="24"/>
  <c r="R379" i="24"/>
  <c r="R391" i="24"/>
  <c r="R395" i="24"/>
  <c r="R397" i="24"/>
  <c r="R413" i="24"/>
  <c r="R415" i="24"/>
  <c r="R419" i="24"/>
  <c r="R528" i="24"/>
  <c r="R625" i="24"/>
  <c r="R635" i="24"/>
  <c r="R637" i="24"/>
  <c r="R638" i="24"/>
  <c r="R659" i="24"/>
  <c r="R714" i="24"/>
  <c r="R749" i="24"/>
  <c r="R756" i="24"/>
  <c r="R832" i="24"/>
  <c r="R852" i="24"/>
  <c r="R856" i="24"/>
  <c r="R893" i="24"/>
  <c r="R894" i="24"/>
  <c r="R982" i="24"/>
  <c r="R984" i="24"/>
  <c r="R985" i="24"/>
  <c r="K1816" i="24"/>
  <c r="O33" i="18"/>
  <c r="W38" i="18"/>
  <c r="W40" i="18"/>
  <c r="S45" i="18"/>
  <c r="U47" i="18"/>
  <c r="T71" i="18"/>
  <c r="U74" i="18"/>
  <c r="U75" i="18"/>
  <c r="X83" i="18"/>
  <c r="X104" i="18"/>
  <c r="F121" i="18"/>
  <c r="U115" i="18"/>
  <c r="A827" i="19"/>
  <c r="A839" i="19"/>
  <c r="M804" i="24"/>
  <c r="Q804" i="24" s="1"/>
  <c r="J50" i="6"/>
  <c r="J57" i="6"/>
  <c r="J70" i="6"/>
  <c r="P29" i="18"/>
  <c r="U31" i="18"/>
  <c r="AF31" i="18" s="1"/>
  <c r="W35" i="18"/>
  <c r="X38" i="18"/>
  <c r="X40" i="18"/>
  <c r="S44" i="18"/>
  <c r="V47" i="18"/>
  <c r="X56" i="18"/>
  <c r="X57" i="18"/>
  <c r="N63" i="18"/>
  <c r="S68" i="18"/>
  <c r="V75" i="18"/>
  <c r="P86" i="18"/>
  <c r="P87" i="18"/>
  <c r="P89" i="18"/>
  <c r="T91" i="18"/>
  <c r="X99" i="18"/>
  <c r="W101" i="18"/>
  <c r="S112" i="18"/>
  <c r="A822" i="19"/>
  <c r="A881" i="19"/>
  <c r="R59" i="24"/>
  <c r="R107" i="24"/>
  <c r="R109" i="24"/>
  <c r="R111" i="24"/>
  <c r="R121" i="24"/>
  <c r="R150" i="24"/>
  <c r="R250" i="24"/>
  <c r="R253" i="24"/>
  <c r="R255" i="24"/>
  <c r="R257" i="24"/>
  <c r="R281" i="24"/>
  <c r="R354" i="24"/>
  <c r="R456" i="24"/>
  <c r="R459" i="24"/>
  <c r="R480" i="24"/>
  <c r="M615" i="24"/>
  <c r="Q615" i="24" s="1"/>
  <c r="M741" i="24"/>
  <c r="Q741" i="24" s="1"/>
  <c r="R664" i="24"/>
  <c r="R667" i="24"/>
  <c r="R734" i="24"/>
  <c r="R736" i="24"/>
  <c r="R770" i="24"/>
  <c r="R792" i="24"/>
  <c r="R912" i="24"/>
  <c r="R914" i="24"/>
  <c r="R917" i="24"/>
  <c r="R919" i="24"/>
  <c r="A817" i="19"/>
  <c r="A835" i="19"/>
  <c r="A868" i="19"/>
  <c r="A875" i="19"/>
  <c r="R36" i="24"/>
  <c r="R38" i="24"/>
  <c r="R40" i="24"/>
  <c r="R42" i="24"/>
  <c r="R46" i="24"/>
  <c r="R65" i="24"/>
  <c r="R123" i="24"/>
  <c r="R135" i="24"/>
  <c r="R180" i="24"/>
  <c r="R182" i="24"/>
  <c r="R293" i="24"/>
  <c r="R294" i="24"/>
  <c r="R307" i="24"/>
  <c r="R311" i="24"/>
  <c r="R312" i="24"/>
  <c r="R315" i="24"/>
  <c r="R327" i="24"/>
  <c r="R366" i="24"/>
  <c r="R463" i="24"/>
  <c r="R492" i="24"/>
  <c r="R511" i="24"/>
  <c r="R703" i="24"/>
  <c r="R707" i="24"/>
  <c r="R711" i="24"/>
  <c r="R725" i="24"/>
  <c r="R744" i="24"/>
  <c r="R778" i="24"/>
  <c r="R785" i="24"/>
  <c r="R787" i="24"/>
  <c r="R799" i="24"/>
  <c r="R803" i="24"/>
  <c r="R804" i="24"/>
  <c r="R809" i="24"/>
  <c r="R811" i="24"/>
  <c r="R815" i="24"/>
  <c r="R817" i="24"/>
  <c r="R819" i="24"/>
  <c r="R823" i="24"/>
  <c r="M952" i="24"/>
  <c r="Q952" i="24" s="1"/>
  <c r="R839" i="24"/>
  <c r="R841" i="24"/>
  <c r="R890" i="24"/>
  <c r="R904" i="24"/>
  <c r="R906" i="24"/>
  <c r="R967" i="24"/>
  <c r="R973" i="24"/>
  <c r="J38" i="6"/>
  <c r="J74" i="6"/>
  <c r="P25" i="18"/>
  <c r="U26" i="18"/>
  <c r="U29" i="18"/>
  <c r="X33" i="18"/>
  <c r="V36" i="18"/>
  <c r="S41" i="18"/>
  <c r="U44" i="18"/>
  <c r="X47" i="18"/>
  <c r="S50" i="18"/>
  <c r="W51" i="18"/>
  <c r="U54" i="18"/>
  <c r="T60" i="18"/>
  <c r="U63" i="18"/>
  <c r="T66" i="18"/>
  <c r="W71" i="18"/>
  <c r="X76" i="18"/>
  <c r="U77" i="18"/>
  <c r="P81" i="18"/>
  <c r="U86" i="18"/>
  <c r="U89" i="18"/>
  <c r="X98" i="18"/>
  <c r="N100" i="18"/>
  <c r="O108" i="18"/>
  <c r="N109" i="18"/>
  <c r="U113" i="18"/>
  <c r="U114" i="18"/>
  <c r="A811" i="19"/>
  <c r="A823" i="19"/>
  <c r="A855" i="19"/>
  <c r="A862" i="19"/>
  <c r="A849" i="19"/>
  <c r="R196" i="24"/>
  <c r="R198" i="24"/>
  <c r="R244" i="24"/>
  <c r="R246" i="24"/>
  <c r="R262" i="24"/>
  <c r="R264" i="24"/>
  <c r="R266" i="24"/>
  <c r="R268" i="24"/>
  <c r="R274" i="24"/>
  <c r="R275" i="24"/>
  <c r="M409" i="24"/>
  <c r="Q409" i="24" s="1"/>
  <c r="R335" i="24"/>
  <c r="R341" i="24"/>
  <c r="R402" i="24"/>
  <c r="R454" i="24"/>
  <c r="R474" i="24"/>
  <c r="R506" i="24"/>
  <c r="R539" i="24"/>
  <c r="R540" i="24"/>
  <c r="R566" i="24"/>
  <c r="R568" i="24"/>
  <c r="R570" i="24"/>
  <c r="R588" i="24"/>
  <c r="R592" i="24"/>
  <c r="R594" i="24"/>
  <c r="R602" i="24"/>
  <c r="R604" i="24"/>
  <c r="R606" i="24"/>
  <c r="R627" i="24"/>
  <c r="R662" i="24"/>
  <c r="R672" i="24"/>
  <c r="R676" i="24"/>
  <c r="R845" i="24"/>
  <c r="R863" i="24"/>
  <c r="R931" i="24"/>
  <c r="R937" i="24"/>
  <c r="R938" i="24"/>
  <c r="R941" i="24"/>
  <c r="C1803" i="24"/>
  <c r="I1803" i="24" s="1"/>
  <c r="H29" i="6"/>
  <c r="P62" i="18"/>
  <c r="O62" i="18"/>
  <c r="N62" i="18"/>
  <c r="S62" i="18"/>
  <c r="J4" i="6"/>
  <c r="J12" i="6"/>
  <c r="J20" i="6"/>
  <c r="J33" i="6"/>
  <c r="J73" i="6"/>
  <c r="Z22" i="18"/>
  <c r="Z23" i="18" s="1"/>
  <c r="Z24" i="18" s="1"/>
  <c r="Z25" i="18" s="1"/>
  <c r="Z26" i="18" s="1"/>
  <c r="N42" i="18"/>
  <c r="P58" i="18"/>
  <c r="S58" i="18"/>
  <c r="AF58" i="18" s="1"/>
  <c r="S59" i="18"/>
  <c r="P59" i="18"/>
  <c r="W64" i="18"/>
  <c r="X64" i="18"/>
  <c r="M148" i="24"/>
  <c r="Q148" i="24" s="1"/>
  <c r="M158" i="24"/>
  <c r="Q158" i="24" s="1"/>
  <c r="H6" i="6"/>
  <c r="J9" i="6"/>
  <c r="H14" i="6"/>
  <c r="J17" i="6"/>
  <c r="J25" i="6"/>
  <c r="J35" i="6"/>
  <c r="J42" i="6"/>
  <c r="O49" i="18"/>
  <c r="P49" i="18"/>
  <c r="N49" i="18"/>
  <c r="U64" i="18"/>
  <c r="S67" i="18"/>
  <c r="T97" i="18"/>
  <c r="J6" i="6"/>
  <c r="H11" i="6"/>
  <c r="J14" i="6"/>
  <c r="H19" i="6"/>
  <c r="J22" i="6"/>
  <c r="J27" i="6"/>
  <c r="H32" i="6"/>
  <c r="H39" i="6"/>
  <c r="H46" i="6"/>
  <c r="J49" i="6"/>
  <c r="H96" i="6"/>
  <c r="T67" i="18"/>
  <c r="H8" i="6"/>
  <c r="H16" i="6"/>
  <c r="H24" i="6"/>
  <c r="J65" i="6"/>
  <c r="C91" i="7"/>
  <c r="C90" i="7"/>
  <c r="U36" i="18"/>
  <c r="V41" i="18"/>
  <c r="P41" i="18"/>
  <c r="V42" i="18"/>
  <c r="P42" i="18"/>
  <c r="T51" i="18"/>
  <c r="T64" i="18"/>
  <c r="S114" i="18"/>
  <c r="P114" i="18"/>
  <c r="N114" i="18"/>
  <c r="H21" i="6"/>
  <c r="H48" i="6"/>
  <c r="H45" i="6"/>
  <c r="H53" i="6"/>
  <c r="H61" i="6"/>
  <c r="H69" i="6"/>
  <c r="H81" i="6"/>
  <c r="H85" i="6"/>
  <c r="H93" i="6"/>
  <c r="G119" i="18"/>
  <c r="S30" i="18"/>
  <c r="O30" i="18"/>
  <c r="N30" i="18"/>
  <c r="O46" i="18"/>
  <c r="P46" i="18"/>
  <c r="N46" i="18"/>
  <c r="U51" i="18"/>
  <c r="V52" i="18"/>
  <c r="W59" i="18"/>
  <c r="R117" i="24"/>
  <c r="R118" i="24"/>
  <c r="J5" i="6"/>
  <c r="H10" i="6"/>
  <c r="J13" i="6"/>
  <c r="H18" i="6"/>
  <c r="J21" i="6"/>
  <c r="J26" i="6"/>
  <c r="H31" i="6"/>
  <c r="H38" i="6"/>
  <c r="J43" i="6"/>
  <c r="H78" i="6"/>
  <c r="H92" i="6"/>
  <c r="I27" i="18"/>
  <c r="I28" i="18" s="1"/>
  <c r="I29" i="18" s="1"/>
  <c r="I30" i="18" s="1"/>
  <c r="I31" i="18" s="1"/>
  <c r="I32" i="18" s="1"/>
  <c r="I33" i="18" s="1"/>
  <c r="I34" i="18" s="1"/>
  <c r="I35" i="18" s="1"/>
  <c r="I36" i="18" s="1"/>
  <c r="I37" i="18" s="1"/>
  <c r="I38" i="18" s="1"/>
  <c r="I39" i="18" s="1"/>
  <c r="I40" i="18" s="1"/>
  <c r="I41" i="18" s="1"/>
  <c r="I42" i="18" s="1"/>
  <c r="I43" i="18" s="1"/>
  <c r="I44" i="18" s="1"/>
  <c r="I45" i="18" s="1"/>
  <c r="I46" i="18" s="1"/>
  <c r="I47" i="18" s="1"/>
  <c r="I48" i="18" s="1"/>
  <c r="I49" i="18" s="1"/>
  <c r="I50" i="18" s="1"/>
  <c r="I51" i="18" s="1"/>
  <c r="I52" i="18" s="1"/>
  <c r="I53" i="18" s="1"/>
  <c r="I54" i="18" s="1"/>
  <c r="I55" i="18" s="1"/>
  <c r="I56" i="18" s="1"/>
  <c r="I57" i="18" s="1"/>
  <c r="I58" i="18" s="1"/>
  <c r="I59" i="18" s="1"/>
  <c r="I60" i="18" s="1"/>
  <c r="I61" i="18" s="1"/>
  <c r="I62" i="18" s="1"/>
  <c r="I63" i="18" s="1"/>
  <c r="I64" i="18" s="1"/>
  <c r="I65" i="18" s="1"/>
  <c r="I66" i="18" s="1"/>
  <c r="I67" i="18" s="1"/>
  <c r="I68" i="18" s="1"/>
  <c r="I69" i="18" s="1"/>
  <c r="I70" i="18" s="1"/>
  <c r="I71" i="18" s="1"/>
  <c r="I72" i="18" s="1"/>
  <c r="I73" i="18" s="1"/>
  <c r="I74" i="18" s="1"/>
  <c r="I75" i="18" s="1"/>
  <c r="I76" i="18" s="1"/>
  <c r="I77" i="18" s="1"/>
  <c r="I78" i="18" s="1"/>
  <c r="I79" i="18" s="1"/>
  <c r="I80" i="18" s="1"/>
  <c r="I81" i="18" s="1"/>
  <c r="I82" i="18" s="1"/>
  <c r="I83" i="18" s="1"/>
  <c r="I84" i="18" s="1"/>
  <c r="I85" i="18" s="1"/>
  <c r="I86" i="18" s="1"/>
  <c r="I87" i="18" s="1"/>
  <c r="I88" i="18" s="1"/>
  <c r="I89" i="18" s="1"/>
  <c r="I90" i="18" s="1"/>
  <c r="I91" i="18" s="1"/>
  <c r="I92" i="18" s="1"/>
  <c r="D13" i="18" s="1"/>
  <c r="V51" i="18"/>
  <c r="V54" i="18"/>
  <c r="U62" i="18"/>
  <c r="W67" i="18"/>
  <c r="U70" i="18"/>
  <c r="V70" i="18"/>
  <c r="V73" i="18"/>
  <c r="T73" i="18"/>
  <c r="S75" i="18"/>
  <c r="T82" i="18"/>
  <c r="U106" i="18"/>
  <c r="T106" i="18"/>
  <c r="J98" i="6"/>
  <c r="J97" i="6"/>
  <c r="H42" i="6"/>
  <c r="H58" i="6"/>
  <c r="H66" i="6"/>
  <c r="U30" i="18"/>
  <c r="U46" i="18"/>
  <c r="X67" i="18"/>
  <c r="J84" i="6"/>
  <c r="J92" i="6"/>
  <c r="J95" i="6"/>
  <c r="H21" i="18"/>
  <c r="H22" i="18" s="1"/>
  <c r="H23" i="18" s="1"/>
  <c r="H24" i="18" s="1"/>
  <c r="H25" i="18" s="1"/>
  <c r="H26" i="18" s="1"/>
  <c r="H27" i="18" s="1"/>
  <c r="H28" i="18" s="1"/>
  <c r="H29" i="18" s="1"/>
  <c r="H30" i="18" s="1"/>
  <c r="H31" i="18" s="1"/>
  <c r="H32" i="18" s="1"/>
  <c r="H33" i="18" s="1"/>
  <c r="H34" i="18" s="1"/>
  <c r="H35" i="18" s="1"/>
  <c r="H36" i="18" s="1"/>
  <c r="H37" i="18" s="1"/>
  <c r="H38" i="18" s="1"/>
  <c r="H39" i="18" s="1"/>
  <c r="H40" i="18" s="1"/>
  <c r="H41" i="18" s="1"/>
  <c r="H42" i="18" s="1"/>
  <c r="H43" i="18" s="1"/>
  <c r="H44" i="18" s="1"/>
  <c r="H45" i="18" s="1"/>
  <c r="H46" i="18" s="1"/>
  <c r="H47" i="18" s="1"/>
  <c r="H48" i="18" s="1"/>
  <c r="H49" i="18" s="1"/>
  <c r="H50" i="18" s="1"/>
  <c r="H51" i="18" s="1"/>
  <c r="H52" i="18" s="1"/>
  <c r="H53" i="18" s="1"/>
  <c r="H54" i="18" s="1"/>
  <c r="O22" i="18"/>
  <c r="S22" i="18"/>
  <c r="AE22" i="18" s="1"/>
  <c r="T30" i="18"/>
  <c r="U33" i="18"/>
  <c r="N37" i="18"/>
  <c r="T43" i="18"/>
  <c r="V45" i="18"/>
  <c r="T46" i="18"/>
  <c r="T48" i="18"/>
  <c r="AE48" i="18" s="1"/>
  <c r="P51" i="18"/>
  <c r="U52" i="18"/>
  <c r="S52" i="18"/>
  <c r="P55" i="18"/>
  <c r="T57" i="18"/>
  <c r="T58" i="18"/>
  <c r="T62" i="18"/>
  <c r="V66" i="18"/>
  <c r="P67" i="18"/>
  <c r="S70" i="18"/>
  <c r="O71" i="18"/>
  <c r="S72" i="18"/>
  <c r="T75" i="18"/>
  <c r="S82" i="18"/>
  <c r="U87" i="18"/>
  <c r="X88" i="18"/>
  <c r="W91" i="18"/>
  <c r="T95" i="18"/>
  <c r="S97" i="18"/>
  <c r="X101" i="18"/>
  <c r="O106" i="18"/>
  <c r="P106" i="18"/>
  <c r="S106" i="18"/>
  <c r="R61" i="24"/>
  <c r="R62" i="24"/>
  <c r="R64" i="24"/>
  <c r="R63" i="24"/>
  <c r="T70" i="18"/>
  <c r="S89" i="18"/>
  <c r="O98" i="18"/>
  <c r="N98" i="18"/>
  <c r="R125" i="24"/>
  <c r="R126" i="24"/>
  <c r="J51" i="6"/>
  <c r="H56" i="6"/>
  <c r="J59" i="6"/>
  <c r="H64" i="6"/>
  <c r="J67" i="6"/>
  <c r="H72" i="6"/>
  <c r="J75" i="6"/>
  <c r="H83" i="6"/>
  <c r="J86" i="6"/>
  <c r="H91" i="6"/>
  <c r="J94" i="6"/>
  <c r="K21" i="18"/>
  <c r="K22" i="18" s="1"/>
  <c r="K23" i="18" s="1"/>
  <c r="K24" i="18" s="1"/>
  <c r="K25" i="18" s="1"/>
  <c r="K26" i="18" s="1"/>
  <c r="K27" i="18" s="1"/>
  <c r="K28" i="18" s="1"/>
  <c r="K29" i="18" s="1"/>
  <c r="K30" i="18" s="1"/>
  <c r="K31" i="18" s="1"/>
  <c r="K32" i="18" s="1"/>
  <c r="K33" i="18" s="1"/>
  <c r="K34" i="18" s="1"/>
  <c r="K35" i="18" s="1"/>
  <c r="K36" i="18" s="1"/>
  <c r="K37" i="18" s="1"/>
  <c r="K38" i="18" s="1"/>
  <c r="K39" i="18" s="1"/>
  <c r="K40" i="18" s="1"/>
  <c r="K41" i="18" s="1"/>
  <c r="K42" i="18" s="1"/>
  <c r="K43" i="18" s="1"/>
  <c r="K44" i="18" s="1"/>
  <c r="K45" i="18" s="1"/>
  <c r="K46" i="18" s="1"/>
  <c r="K47" i="18" s="1"/>
  <c r="K48" i="18" s="1"/>
  <c r="K49" i="18" s="1"/>
  <c r="K50" i="18" s="1"/>
  <c r="K51" i="18" s="1"/>
  <c r="K52" i="18" s="1"/>
  <c r="K53" i="18" s="1"/>
  <c r="K54" i="18" s="1"/>
  <c r="K55" i="18" s="1"/>
  <c r="K56" i="18" s="1"/>
  <c r="K57" i="18" s="1"/>
  <c r="K58" i="18" s="1"/>
  <c r="K59" i="18" s="1"/>
  <c r="K60" i="18" s="1"/>
  <c r="K61" i="18" s="1"/>
  <c r="K62" i="18" s="1"/>
  <c r="K63" i="18" s="1"/>
  <c r="K64" i="18" s="1"/>
  <c r="K65" i="18" s="1"/>
  <c r="K66" i="18" s="1"/>
  <c r="K67" i="18" s="1"/>
  <c r="K68" i="18" s="1"/>
  <c r="K69" i="18" s="1"/>
  <c r="K70" i="18" s="1"/>
  <c r="K71" i="18" s="1"/>
  <c r="K72" i="18" s="1"/>
  <c r="K73" i="18" s="1"/>
  <c r="K74" i="18" s="1"/>
  <c r="K75" i="18" s="1"/>
  <c r="K76" i="18" s="1"/>
  <c r="K77" i="18" s="1"/>
  <c r="K78" i="18" s="1"/>
  <c r="K79" i="18" s="1"/>
  <c r="K80" i="18" s="1"/>
  <c r="K81" i="18" s="1"/>
  <c r="K82" i="18" s="1"/>
  <c r="K83" i="18" s="1"/>
  <c r="K84" i="18" s="1"/>
  <c r="K85" i="18" s="1"/>
  <c r="K86" i="18" s="1"/>
  <c r="K87" i="18" s="1"/>
  <c r="K88" i="18" s="1"/>
  <c r="K89" i="18" s="1"/>
  <c r="K90" i="18" s="1"/>
  <c r="K91" i="18" s="1"/>
  <c r="K92" i="18" s="1"/>
  <c r="K93" i="18" s="1"/>
  <c r="K94" i="18" s="1"/>
  <c r="K95" i="18" s="1"/>
  <c r="K96" i="18" s="1"/>
  <c r="K97" i="18" s="1"/>
  <c r="K98" i="18" s="1"/>
  <c r="K99" i="18" s="1"/>
  <c r="K100" i="18" s="1"/>
  <c r="K101" i="18" s="1"/>
  <c r="K102" i="18" s="1"/>
  <c r="K103" i="18" s="1"/>
  <c r="K104" i="18" s="1"/>
  <c r="K105" i="18" s="1"/>
  <c r="K106" i="18" s="1"/>
  <c r="K107" i="18" s="1"/>
  <c r="K108" i="18" s="1"/>
  <c r="K109" i="18" s="1"/>
  <c r="K110" i="18" s="1"/>
  <c r="K111" i="18" s="1"/>
  <c r="K112" i="18" s="1"/>
  <c r="K113" i="18" s="1"/>
  <c r="K114" i="18" s="1"/>
  <c r="K115" i="18" s="1"/>
  <c r="K116" i="18" s="1"/>
  <c r="E125" i="18" s="1"/>
  <c r="V22" i="18"/>
  <c r="T28" i="18"/>
  <c r="V30" i="18"/>
  <c r="T32" i="18"/>
  <c r="T36" i="18"/>
  <c r="N41" i="18"/>
  <c r="V43" i="18"/>
  <c r="X45" i="18"/>
  <c r="V46" i="18"/>
  <c r="V48" i="18"/>
  <c r="V49" i="18"/>
  <c r="S51" i="18"/>
  <c r="W52" i="18"/>
  <c r="W54" i="18"/>
  <c r="S55" i="18"/>
  <c r="T59" i="18"/>
  <c r="N60" i="18"/>
  <c r="W68" i="18"/>
  <c r="W74" i="18"/>
  <c r="T77" i="18"/>
  <c r="N78" i="18"/>
  <c r="X81" i="18"/>
  <c r="S90" i="18"/>
  <c r="P90" i="18"/>
  <c r="V95" i="18"/>
  <c r="U97" i="18"/>
  <c r="T98" i="18"/>
  <c r="P108" i="18"/>
  <c r="S115" i="18"/>
  <c r="O115" i="18"/>
  <c r="W115" i="18"/>
  <c r="J40" i="6"/>
  <c r="J48" i="6"/>
  <c r="J56" i="6"/>
  <c r="J64" i="6"/>
  <c r="J72" i="6"/>
  <c r="H80" i="6"/>
  <c r="J83" i="6"/>
  <c r="H88" i="6"/>
  <c r="J91" i="6"/>
  <c r="W22" i="18"/>
  <c r="U23" i="18"/>
  <c r="U24" i="18"/>
  <c r="U28" i="18"/>
  <c r="W30" i="18"/>
  <c r="U32" i="18"/>
  <c r="T37" i="18"/>
  <c r="O38" i="18"/>
  <c r="W43" i="18"/>
  <c r="N45" i="18"/>
  <c r="W46" i="18"/>
  <c r="W48" i="18"/>
  <c r="W49" i="18"/>
  <c r="X53" i="18"/>
  <c r="T55" i="18"/>
  <c r="U59" i="18"/>
  <c r="W62" i="18"/>
  <c r="V63" i="18"/>
  <c r="S71" i="18"/>
  <c r="V72" i="18"/>
  <c r="S74" i="18"/>
  <c r="W75" i="18"/>
  <c r="X80" i="18"/>
  <c r="N81" i="18"/>
  <c r="V82" i="18"/>
  <c r="O83" i="18"/>
  <c r="S83" i="18"/>
  <c r="V87" i="18"/>
  <c r="S93" i="18"/>
  <c r="O93" i="18"/>
  <c r="W95" i="18"/>
  <c r="U98" i="18"/>
  <c r="S101" i="18"/>
  <c r="V106" i="18"/>
  <c r="O107" i="18"/>
  <c r="T108" i="18"/>
  <c r="S109" i="18"/>
  <c r="T109" i="18"/>
  <c r="W114" i="18"/>
  <c r="P116" i="18"/>
  <c r="J29" i="6"/>
  <c r="J37" i="6"/>
  <c r="J45" i="6"/>
  <c r="J53" i="6"/>
  <c r="J61" i="6"/>
  <c r="J69" i="6"/>
  <c r="J77" i="6"/>
  <c r="J80" i="6"/>
  <c r="J88" i="6"/>
  <c r="H99" i="6"/>
  <c r="J22" i="18"/>
  <c r="J23" i="18" s="1"/>
  <c r="J24" i="18" s="1"/>
  <c r="J25" i="18" s="1"/>
  <c r="J26" i="18" s="1"/>
  <c r="J27" i="18" s="1"/>
  <c r="J28" i="18" s="1"/>
  <c r="J29" i="18" s="1"/>
  <c r="J30" i="18" s="1"/>
  <c r="J31" i="18" s="1"/>
  <c r="J32" i="18" s="1"/>
  <c r="J33" i="18" s="1"/>
  <c r="J34" i="18" s="1"/>
  <c r="J35" i="18" s="1"/>
  <c r="J36" i="18" s="1"/>
  <c r="J37" i="18" s="1"/>
  <c r="J38" i="18" s="1"/>
  <c r="J39" i="18" s="1"/>
  <c r="J40" i="18" s="1"/>
  <c r="J41" i="18" s="1"/>
  <c r="J42" i="18" s="1"/>
  <c r="J43" i="18" s="1"/>
  <c r="J44" i="18" s="1"/>
  <c r="J45" i="18" s="1"/>
  <c r="J46" i="18" s="1"/>
  <c r="J47" i="18" s="1"/>
  <c r="J48" i="18" s="1"/>
  <c r="J49" i="18" s="1"/>
  <c r="J50" i="18" s="1"/>
  <c r="J51" i="18" s="1"/>
  <c r="J52" i="18" s="1"/>
  <c r="J53" i="18" s="1"/>
  <c r="J54" i="18" s="1"/>
  <c r="J55" i="18" s="1"/>
  <c r="J56" i="18" s="1"/>
  <c r="J57" i="18" s="1"/>
  <c r="J58" i="18" s="1"/>
  <c r="J59" i="18" s="1"/>
  <c r="J60" i="18" s="1"/>
  <c r="J61" i="18" s="1"/>
  <c r="J62" i="18" s="1"/>
  <c r="J63" i="18" s="1"/>
  <c r="J64" i="18" s="1"/>
  <c r="J65" i="18" s="1"/>
  <c r="J66" i="18" s="1"/>
  <c r="J67" i="18" s="1"/>
  <c r="J68" i="18" s="1"/>
  <c r="J69" i="18" s="1"/>
  <c r="J70" i="18" s="1"/>
  <c r="J71" i="18" s="1"/>
  <c r="J72" i="18" s="1"/>
  <c r="J73" i="18" s="1"/>
  <c r="J74" i="18" s="1"/>
  <c r="J75" i="18" s="1"/>
  <c r="J76" i="18" s="1"/>
  <c r="J77" i="18" s="1"/>
  <c r="J78" i="18" s="1"/>
  <c r="J79" i="18" s="1"/>
  <c r="J80" i="18" s="1"/>
  <c r="J81" i="18" s="1"/>
  <c r="J82" i="18" s="1"/>
  <c r="J83" i="18" s="1"/>
  <c r="J84" i="18" s="1"/>
  <c r="J85" i="18" s="1"/>
  <c r="J86" i="18" s="1"/>
  <c r="J87" i="18" s="1"/>
  <c r="J88" i="18" s="1"/>
  <c r="J89" i="18" s="1"/>
  <c r="J90" i="18" s="1"/>
  <c r="J91" i="18" s="1"/>
  <c r="J92" i="18" s="1"/>
  <c r="J93" i="18" s="1"/>
  <c r="J94" i="18" s="1"/>
  <c r="J95" i="18" s="1"/>
  <c r="J96" i="18" s="1"/>
  <c r="J97" i="18" s="1"/>
  <c r="J98" i="18" s="1"/>
  <c r="J99" i="18" s="1"/>
  <c r="J100" i="18" s="1"/>
  <c r="J101" i="18" s="1"/>
  <c r="J102" i="18" s="1"/>
  <c r="J103" i="18" s="1"/>
  <c r="J104" i="18" s="1"/>
  <c r="J105" i="18" s="1"/>
  <c r="J106" i="18" s="1"/>
  <c r="J107" i="18" s="1"/>
  <c r="J108" i="18" s="1"/>
  <c r="J109" i="18" s="1"/>
  <c r="J110" i="18" s="1"/>
  <c r="J111" i="18" s="1"/>
  <c r="J112" i="18" s="1"/>
  <c r="J113" i="18" s="1"/>
  <c r="J114" i="18" s="1"/>
  <c r="J115" i="18" s="1"/>
  <c r="J116" i="18" s="1"/>
  <c r="O21" i="18"/>
  <c r="X22" i="18"/>
  <c r="V23" i="18"/>
  <c r="V24" i="18"/>
  <c r="W27" i="18"/>
  <c r="V28" i="18"/>
  <c r="X30" i="18"/>
  <c r="W31" i="18"/>
  <c r="V32" i="18"/>
  <c r="W33" i="18"/>
  <c r="V35" i="18"/>
  <c r="O37" i="18"/>
  <c r="T38" i="18"/>
  <c r="X43" i="18"/>
  <c r="P45" i="18"/>
  <c r="X46" i="18"/>
  <c r="X48" i="18"/>
  <c r="X49" i="18"/>
  <c r="N52" i="18"/>
  <c r="U55" i="18"/>
  <c r="W56" i="18"/>
  <c r="X58" i="18"/>
  <c r="V59" i="18"/>
  <c r="X62" i="18"/>
  <c r="S63" i="18"/>
  <c r="V64" i="18"/>
  <c r="N68" i="18"/>
  <c r="V69" i="18"/>
  <c r="W70" i="18"/>
  <c r="U71" i="18"/>
  <c r="V77" i="18"/>
  <c r="O81" i="18"/>
  <c r="T83" i="18"/>
  <c r="T84" i="18"/>
  <c r="S86" i="18"/>
  <c r="S91" i="18"/>
  <c r="P104" i="18"/>
  <c r="O104" i="18"/>
  <c r="S104" i="18"/>
  <c r="R11" i="24"/>
  <c r="R12" i="24"/>
  <c r="R14" i="24"/>
  <c r="R13" i="24"/>
  <c r="R48" i="24"/>
  <c r="R47" i="24"/>
  <c r="M177" i="24"/>
  <c r="Q177" i="24" s="1"/>
  <c r="M258" i="24"/>
  <c r="Q258" i="24" s="1"/>
  <c r="W28" i="18"/>
  <c r="W32" i="18"/>
  <c r="W36" i="18"/>
  <c r="X70" i="18"/>
  <c r="W73" i="18"/>
  <c r="X82" i="18"/>
  <c r="V90" i="18"/>
  <c r="X95" i="18"/>
  <c r="U95" i="18"/>
  <c r="W98" i="18"/>
  <c r="P112" i="18"/>
  <c r="N112" i="18"/>
  <c r="V115" i="18"/>
  <c r="R52" i="24"/>
  <c r="R51" i="24"/>
  <c r="H28" i="6"/>
  <c r="J31" i="6"/>
  <c r="H36" i="6"/>
  <c r="J39" i="6"/>
  <c r="H44" i="6"/>
  <c r="J47" i="6"/>
  <c r="H52" i="6"/>
  <c r="J55" i="6"/>
  <c r="H60" i="6"/>
  <c r="J63" i="6"/>
  <c r="H68" i="6"/>
  <c r="J71" i="6"/>
  <c r="H76" i="6"/>
  <c r="J82" i="6"/>
  <c r="H87" i="6"/>
  <c r="J90" i="6"/>
  <c r="X23" i="18"/>
  <c r="X24" i="18"/>
  <c r="N27" i="18"/>
  <c r="X28" i="18"/>
  <c r="N31" i="18"/>
  <c r="X32" i="18"/>
  <c r="X35" i="18"/>
  <c r="X36" i="18"/>
  <c r="W37" i="18"/>
  <c r="V38" i="18"/>
  <c r="T39" i="18"/>
  <c r="T40" i="18"/>
  <c r="O42" i="18"/>
  <c r="T45" i="18"/>
  <c r="S54" i="18"/>
  <c r="P54" i="18"/>
  <c r="X59" i="18"/>
  <c r="O60" i="18"/>
  <c r="U60" i="18"/>
  <c r="T61" i="18"/>
  <c r="X69" i="18"/>
  <c r="O70" i="18"/>
  <c r="T72" i="18"/>
  <c r="V74" i="18"/>
  <c r="X74" i="18"/>
  <c r="X77" i="18"/>
  <c r="U79" i="18"/>
  <c r="T81" i="18"/>
  <c r="S81" i="18"/>
  <c r="V83" i="18"/>
  <c r="W90" i="18"/>
  <c r="U91" i="18"/>
  <c r="P96" i="18"/>
  <c r="S96" i="18"/>
  <c r="O97" i="18"/>
  <c r="W99" i="18"/>
  <c r="T102" i="18"/>
  <c r="U104" i="18"/>
  <c r="U105" i="18"/>
  <c r="N106" i="18"/>
  <c r="V109" i="18"/>
  <c r="S113" i="18"/>
  <c r="O113" i="18"/>
  <c r="R19" i="24"/>
  <c r="R20" i="24"/>
  <c r="R346" i="24"/>
  <c r="R345" i="24"/>
  <c r="R964" i="24"/>
  <c r="R963" i="24"/>
  <c r="V92" i="18"/>
  <c r="V96" i="18"/>
  <c r="X97" i="18"/>
  <c r="V98" i="18"/>
  <c r="T104" i="18"/>
  <c r="X105" i="18"/>
  <c r="E121" i="18"/>
  <c r="D121" i="18"/>
  <c r="X111" i="18"/>
  <c r="T115" i="18"/>
  <c r="M173" i="24"/>
  <c r="Q173" i="24" s="1"/>
  <c r="M202" i="24"/>
  <c r="Q202" i="24" s="1"/>
  <c r="M214" i="24"/>
  <c r="Q214" i="24" s="1"/>
  <c r="M218" i="24"/>
  <c r="Q218" i="24" s="1"/>
  <c r="M222" i="24"/>
  <c r="Q222" i="24" s="1"/>
  <c r="R106" i="24"/>
  <c r="R119" i="24"/>
  <c r="R127" i="24"/>
  <c r="M240" i="24"/>
  <c r="Q240" i="24" s="1"/>
  <c r="M157" i="24"/>
  <c r="Q157" i="24" s="1"/>
  <c r="M221" i="24"/>
  <c r="Q221" i="24" s="1"/>
  <c r="R254" i="24"/>
  <c r="R265" i="24"/>
  <c r="M387" i="24"/>
  <c r="Q387" i="24" s="1"/>
  <c r="R276" i="24"/>
  <c r="R446" i="24"/>
  <c r="R445" i="24"/>
  <c r="R449" i="24"/>
  <c r="R453" i="24"/>
  <c r="M701" i="24"/>
  <c r="Q701" i="24" s="1"/>
  <c r="R601" i="24"/>
  <c r="R718" i="24"/>
  <c r="R717" i="24"/>
  <c r="M192" i="24"/>
  <c r="Q192" i="24" s="1"/>
  <c r="M139" i="24"/>
  <c r="Q139" i="24" s="1"/>
  <c r="M402" i="24"/>
  <c r="Q402" i="24" s="1"/>
  <c r="M413" i="24"/>
  <c r="Q413" i="24" s="1"/>
  <c r="M857" i="24"/>
  <c r="Q857" i="24" s="1"/>
  <c r="M949" i="24"/>
  <c r="Q949" i="24" s="1"/>
  <c r="R886" i="24"/>
  <c r="R885" i="24"/>
  <c r="R916" i="24"/>
  <c r="R915" i="24"/>
  <c r="A814" i="19"/>
  <c r="A830" i="19"/>
  <c r="A846" i="19"/>
  <c r="A852" i="19"/>
  <c r="M142" i="24"/>
  <c r="Q142" i="24" s="1"/>
  <c r="M150" i="24"/>
  <c r="Q150" i="24" s="1"/>
  <c r="R35" i="24"/>
  <c r="R37" i="24"/>
  <c r="R39" i="24"/>
  <c r="R41" i="24"/>
  <c r="R43" i="24"/>
  <c r="R54" i="24"/>
  <c r="R71" i="24"/>
  <c r="R73" i="24"/>
  <c r="R75" i="24"/>
  <c r="R77" i="24"/>
  <c r="R79" i="24"/>
  <c r="R87" i="24"/>
  <c r="R89" i="24"/>
  <c r="R91" i="24"/>
  <c r="R113" i="24"/>
  <c r="M232" i="24"/>
  <c r="Q232" i="24" s="1"/>
  <c r="M132" i="24"/>
  <c r="Q132" i="24" s="1"/>
  <c r="R134" i="24"/>
  <c r="M266" i="24"/>
  <c r="Q266" i="24" s="1"/>
  <c r="M277" i="24"/>
  <c r="Q277" i="24" s="1"/>
  <c r="M165" i="24"/>
  <c r="Q165" i="24" s="1"/>
  <c r="R167" i="24"/>
  <c r="M210" i="24"/>
  <c r="Q210" i="24" s="1"/>
  <c r="R216" i="24"/>
  <c r="R233" i="24"/>
  <c r="R235" i="24"/>
  <c r="M393" i="24"/>
  <c r="Q393" i="24" s="1"/>
  <c r="R283" i="24"/>
  <c r="R286" i="24"/>
  <c r="R292" i="24"/>
  <c r="R306" i="24"/>
  <c r="R337" i="24"/>
  <c r="R378" i="24"/>
  <c r="M423" i="24"/>
  <c r="Q423" i="24" s="1"/>
  <c r="R430" i="24"/>
  <c r="R522" i="24"/>
  <c r="R633" i="24"/>
  <c r="R634" i="24"/>
  <c r="M795" i="24"/>
  <c r="Q795" i="24" s="1"/>
  <c r="R729" i="24"/>
  <c r="R730" i="24"/>
  <c r="R826" i="24"/>
  <c r="R825" i="24"/>
  <c r="X85" i="18"/>
  <c r="T88" i="18"/>
  <c r="V91" i="18"/>
  <c r="U93" i="18"/>
  <c r="S105" i="18"/>
  <c r="W106" i="18"/>
  <c r="T111" i="18"/>
  <c r="A820" i="19"/>
  <c r="A836" i="19"/>
  <c r="A859" i="19"/>
  <c r="A865" i="19"/>
  <c r="A878" i="19"/>
  <c r="A884" i="19"/>
  <c r="A891" i="19"/>
  <c r="A897" i="19"/>
  <c r="A910" i="19"/>
  <c r="A911" i="19" s="1"/>
  <c r="A912" i="19" s="1"/>
  <c r="A913" i="19" s="1"/>
  <c r="A914" i="19" s="1"/>
  <c r="A915" i="19" s="1"/>
  <c r="A916" i="19" s="1"/>
  <c r="A917" i="19" s="1"/>
  <c r="A918" i="19" s="1"/>
  <c r="A919" i="19" s="1"/>
  <c r="A920" i="19" s="1"/>
  <c r="A921" i="19" s="1"/>
  <c r="A922" i="19" s="1"/>
  <c r="A923" i="19" s="1"/>
  <c r="M137" i="24"/>
  <c r="Q137" i="24" s="1"/>
  <c r="R23" i="24"/>
  <c r="R25" i="24"/>
  <c r="R27" i="24"/>
  <c r="R29" i="24"/>
  <c r="R31" i="24"/>
  <c r="M170" i="24"/>
  <c r="Q170" i="24" s="1"/>
  <c r="M225" i="24"/>
  <c r="Q225" i="24" s="1"/>
  <c r="R115" i="24"/>
  <c r="R145" i="24"/>
  <c r="M154" i="24"/>
  <c r="Q154" i="24" s="1"/>
  <c r="M169" i="24"/>
  <c r="Q169" i="24" s="1"/>
  <c r="R171" i="24"/>
  <c r="M184" i="24"/>
  <c r="Q184" i="24" s="1"/>
  <c r="M199" i="24"/>
  <c r="Q199" i="24" s="1"/>
  <c r="R202" i="24"/>
  <c r="R218" i="24"/>
  <c r="R220" i="24"/>
  <c r="M239" i="24"/>
  <c r="Q239" i="24" s="1"/>
  <c r="R241" i="24"/>
  <c r="R252" i="24"/>
  <c r="R259" i="24"/>
  <c r="R263" i="24"/>
  <c r="R270" i="24"/>
  <c r="M439" i="24"/>
  <c r="Q439" i="24" s="1"/>
  <c r="R321" i="24"/>
  <c r="R322" i="24"/>
  <c r="R326" i="24"/>
  <c r="R382" i="24"/>
  <c r="R427" i="24"/>
  <c r="R491" i="24"/>
  <c r="R554" i="24"/>
  <c r="R558" i="24"/>
  <c r="M712" i="24"/>
  <c r="Q712" i="24" s="1"/>
  <c r="R642" i="24"/>
  <c r="R652" i="24"/>
  <c r="R669" i="24"/>
  <c r="R670" i="24"/>
  <c r="R674" i="24"/>
  <c r="R678" i="24"/>
  <c r="M883" i="24"/>
  <c r="Q883" i="24" s="1"/>
  <c r="R771" i="24"/>
  <c r="R808" i="24"/>
  <c r="R975" i="24"/>
  <c r="R974" i="24"/>
  <c r="R977" i="24"/>
  <c r="A810" i="19"/>
  <c r="A826" i="19"/>
  <c r="A842" i="19"/>
  <c r="M181" i="24"/>
  <c r="Q181" i="24" s="1"/>
  <c r="M203" i="24"/>
  <c r="Q203" i="24" s="1"/>
  <c r="M213" i="24"/>
  <c r="Q213" i="24" s="1"/>
  <c r="M217" i="24"/>
  <c r="Q217" i="24" s="1"/>
  <c r="M229" i="24"/>
  <c r="Q229" i="24" s="1"/>
  <c r="M247" i="24"/>
  <c r="Q247" i="24" s="1"/>
  <c r="M136" i="24"/>
  <c r="Q136" i="24" s="1"/>
  <c r="R138" i="24"/>
  <c r="M147" i="24"/>
  <c r="Q147" i="24" s="1"/>
  <c r="R149" i="24"/>
  <c r="R160" i="24"/>
  <c r="R179" i="24"/>
  <c r="M188" i="24"/>
  <c r="Q188" i="24" s="1"/>
  <c r="R205" i="24"/>
  <c r="M228" i="24"/>
  <c r="Q228" i="24" s="1"/>
  <c r="R230" i="24"/>
  <c r="M243" i="24"/>
  <c r="Q243" i="24" s="1"/>
  <c r="R245" i="24"/>
  <c r="R289" i="24"/>
  <c r="M420" i="24"/>
  <c r="Q420" i="24" s="1"/>
  <c r="M424" i="24"/>
  <c r="Q424" i="24" s="1"/>
  <c r="M386" i="24"/>
  <c r="Q386" i="24" s="1"/>
  <c r="R412" i="24"/>
  <c r="R414" i="24"/>
  <c r="R447" i="24"/>
  <c r="R485" i="24"/>
  <c r="R577" i="24"/>
  <c r="R579" i="24"/>
  <c r="R834" i="24"/>
  <c r="R953" i="24"/>
  <c r="R952" i="24"/>
  <c r="R955" i="24"/>
  <c r="M163" i="24"/>
  <c r="Q163" i="24" s="1"/>
  <c r="M174" i="24"/>
  <c r="Q174" i="24" s="1"/>
  <c r="M191" i="24"/>
  <c r="Q191" i="24" s="1"/>
  <c r="M195" i="24"/>
  <c r="Q195" i="24" s="1"/>
  <c r="R82" i="24"/>
  <c r="R84" i="24"/>
  <c r="M211" i="24"/>
  <c r="Q211" i="24" s="1"/>
  <c r="R98" i="24"/>
  <c r="R102" i="24"/>
  <c r="R108" i="24"/>
  <c r="R131" i="24"/>
  <c r="R175" i="24"/>
  <c r="R194" i="24"/>
  <c r="R207" i="24"/>
  <c r="R209" i="24"/>
  <c r="M368" i="24"/>
  <c r="Q368" i="24" s="1"/>
  <c r="R256" i="24"/>
  <c r="R267" i="24"/>
  <c r="M416" i="24"/>
  <c r="Q416" i="24" s="1"/>
  <c r="M639" i="24"/>
  <c r="Q639" i="24" s="1"/>
  <c r="R533" i="24"/>
  <c r="R581" i="24"/>
  <c r="R793" i="24"/>
  <c r="R847" i="24"/>
  <c r="R898" i="24"/>
  <c r="W89" i="18"/>
  <c r="U90" i="18"/>
  <c r="N91" i="18"/>
  <c r="T94" i="18"/>
  <c r="X96" i="18"/>
  <c r="V105" i="18"/>
  <c r="V110" i="18"/>
  <c r="W112" i="18"/>
  <c r="M265" i="24"/>
  <c r="Q265" i="24" s="1"/>
  <c r="M151" i="24"/>
  <c r="Q151" i="24" s="1"/>
  <c r="R169" i="24"/>
  <c r="R199" i="24"/>
  <c r="R261" i="24"/>
  <c r="M394" i="24"/>
  <c r="Q394" i="24" s="1"/>
  <c r="R569" i="24"/>
  <c r="R630" i="24"/>
  <c r="M772" i="24"/>
  <c r="Q772" i="24" s="1"/>
  <c r="M802" i="24"/>
  <c r="Q802" i="24" s="1"/>
  <c r="R726" i="24"/>
  <c r="M934" i="24"/>
  <c r="Q934" i="24" s="1"/>
  <c r="M942" i="24"/>
  <c r="Q942" i="24" s="1"/>
  <c r="M959" i="24"/>
  <c r="Q959" i="24" s="1"/>
  <c r="M408" i="24"/>
  <c r="Q408" i="24" s="1"/>
  <c r="M700" i="24"/>
  <c r="Q700" i="24" s="1"/>
  <c r="M750" i="24"/>
  <c r="Q750" i="24" s="1"/>
  <c r="M761" i="24"/>
  <c r="Q761" i="24" s="1"/>
  <c r="R651" i="24"/>
  <c r="R666" i="24"/>
  <c r="M809" i="24"/>
  <c r="Q809" i="24" s="1"/>
  <c r="R709" i="24"/>
  <c r="R732" i="24"/>
  <c r="M868" i="24"/>
  <c r="Q868" i="24" s="1"/>
  <c r="R814" i="24"/>
  <c r="R831" i="24"/>
  <c r="R833" i="24"/>
  <c r="R838" i="24"/>
  <c r="M990" i="24"/>
  <c r="Q990" i="24" s="1"/>
  <c r="M435" i="24"/>
  <c r="Q435" i="24" s="1"/>
  <c r="R343" i="24"/>
  <c r="R347" i="24"/>
  <c r="R373" i="24"/>
  <c r="R384" i="24"/>
  <c r="R399" i="24"/>
  <c r="R407" i="24"/>
  <c r="R424" i="24"/>
  <c r="R435" i="24"/>
  <c r="R437" i="24"/>
  <c r="R458" i="24"/>
  <c r="R469" i="24"/>
  <c r="R517" i="24"/>
  <c r="M657" i="24"/>
  <c r="Q657" i="24" s="1"/>
  <c r="R545" i="24"/>
  <c r="M670" i="24"/>
  <c r="Q670" i="24" s="1"/>
  <c r="R583" i="24"/>
  <c r="R587" i="24"/>
  <c r="R589" i="24"/>
  <c r="R591" i="24"/>
  <c r="R593" i="24"/>
  <c r="M716" i="24"/>
  <c r="Q716" i="24" s="1"/>
  <c r="M720" i="24"/>
  <c r="Q720" i="24" s="1"/>
  <c r="R646" i="24"/>
  <c r="R648" i="24"/>
  <c r="R661" i="24"/>
  <c r="R683" i="24"/>
  <c r="R700" i="24"/>
  <c r="R701" i="24"/>
  <c r="R713" i="24"/>
  <c r="R751" i="24"/>
  <c r="R795" i="24"/>
  <c r="R810" i="24"/>
  <c r="R821" i="24"/>
  <c r="R892" i="24"/>
  <c r="M1057" i="24"/>
  <c r="Q1057" i="24" s="1"/>
  <c r="R959" i="24"/>
  <c r="D1663" i="24"/>
  <c r="K1663" i="24" s="1"/>
  <c r="R278" i="24"/>
  <c r="R314" i="24"/>
  <c r="R325" i="24"/>
  <c r="R336" i="24"/>
  <c r="M401" i="24"/>
  <c r="Q401" i="24" s="1"/>
  <c r="R403" i="24"/>
  <c r="R409" i="24"/>
  <c r="R411" i="24"/>
  <c r="R439" i="24"/>
  <c r="R443" i="24"/>
  <c r="R462" i="24"/>
  <c r="R502" i="24"/>
  <c r="R550" i="24"/>
  <c r="M935" i="24"/>
  <c r="Q935" i="24" s="1"/>
  <c r="M946" i="24"/>
  <c r="Q946" i="24" s="1"/>
  <c r="R866" i="24"/>
  <c r="R868" i="24"/>
  <c r="R883" i="24"/>
  <c r="R905" i="24"/>
  <c r="R948" i="24"/>
  <c r="R961" i="24"/>
  <c r="M1296" i="24"/>
  <c r="Q1296" i="24" s="1"/>
  <c r="M1312" i="24"/>
  <c r="Q1312" i="24" s="1"/>
  <c r="M1438" i="24"/>
  <c r="Q1438" i="24" s="1"/>
  <c r="M1446" i="24"/>
  <c r="Q1446" i="24" s="1"/>
  <c r="R687" i="24"/>
  <c r="M812" i="24"/>
  <c r="Q812" i="24" s="1"/>
  <c r="R746" i="24"/>
  <c r="R759" i="24"/>
  <c r="R779" i="24"/>
  <c r="R805" i="24"/>
  <c r="M928" i="24"/>
  <c r="Q928" i="24" s="1"/>
  <c r="R870" i="24"/>
  <c r="R907" i="24"/>
  <c r="R940" i="24"/>
  <c r="R282" i="24"/>
  <c r="R299" i="24"/>
  <c r="R303" i="24"/>
  <c r="R318" i="24"/>
  <c r="R355" i="24"/>
  <c r="M390" i="24"/>
  <c r="Q390" i="24" s="1"/>
  <c r="R396" i="24"/>
  <c r="R421" i="24"/>
  <c r="R451" i="24"/>
  <c r="M617" i="24"/>
  <c r="Q617" i="24" s="1"/>
  <c r="M650" i="24"/>
  <c r="Q650" i="24" s="1"/>
  <c r="R553" i="24"/>
  <c r="M683" i="24"/>
  <c r="Q683" i="24" s="1"/>
  <c r="R603" i="24"/>
  <c r="R607" i="24"/>
  <c r="R612" i="24"/>
  <c r="R615" i="24"/>
  <c r="R616" i="24"/>
  <c r="R619" i="24"/>
  <c r="R654" i="24"/>
  <c r="R673" i="24"/>
  <c r="M842" i="24"/>
  <c r="Q842" i="24" s="1"/>
  <c r="R761" i="24"/>
  <c r="R783" i="24"/>
  <c r="R816" i="24"/>
  <c r="R818" i="24"/>
  <c r="R827" i="24"/>
  <c r="R851" i="24"/>
  <c r="R853" i="24"/>
  <c r="R900" i="24"/>
  <c r="R924" i="24"/>
  <c r="R926" i="24"/>
  <c r="R976" i="24"/>
  <c r="R989" i="24"/>
  <c r="L9" i="24"/>
  <c r="J10" i="24"/>
  <c r="M172" i="24"/>
  <c r="Q172" i="24" s="1"/>
  <c r="M365" i="24"/>
  <c r="Q365" i="24" s="1"/>
  <c r="M383" i="24"/>
  <c r="Q383" i="24" s="1"/>
  <c r="M301" i="24"/>
  <c r="Q301" i="24" s="1"/>
  <c r="R96" i="24"/>
  <c r="R100" i="24"/>
  <c r="R133" i="24"/>
  <c r="M262" i="24"/>
  <c r="Q262" i="24" s="1"/>
  <c r="M167" i="24"/>
  <c r="Q167" i="24" s="1"/>
  <c r="M179" i="24"/>
  <c r="Q179" i="24" s="1"/>
  <c r="M302" i="24"/>
  <c r="Q302" i="24" s="1"/>
  <c r="R185" i="24"/>
  <c r="M315" i="24"/>
  <c r="Q315" i="24" s="1"/>
  <c r="M212" i="24"/>
  <c r="Q212" i="24" s="1"/>
  <c r="M223" i="24"/>
  <c r="Q223" i="24" s="1"/>
  <c r="M353" i="24"/>
  <c r="Q353" i="24" s="1"/>
  <c r="M235" i="24"/>
  <c r="Q235" i="24" s="1"/>
  <c r="R238" i="24"/>
  <c r="M241" i="24"/>
  <c r="Q241" i="24" s="1"/>
  <c r="R251" i="24"/>
  <c r="M252" i="24"/>
  <c r="Q252" i="24" s="1"/>
  <c r="M254" i="24"/>
  <c r="Q254" i="24" s="1"/>
  <c r="M286" i="24"/>
  <c r="Q286" i="24" s="1"/>
  <c r="M293" i="24"/>
  <c r="Q293" i="24" s="1"/>
  <c r="M143" i="24"/>
  <c r="Q143" i="24" s="1"/>
  <c r="M271" i="24"/>
  <c r="Q271" i="24" s="1"/>
  <c r="R34" i="24"/>
  <c r="R81" i="24"/>
  <c r="R137" i="24"/>
  <c r="M269" i="24"/>
  <c r="Q269" i="24" s="1"/>
  <c r="M153" i="24"/>
  <c r="Q153" i="24" s="1"/>
  <c r="R156" i="24"/>
  <c r="M280" i="24"/>
  <c r="Q280" i="24" s="1"/>
  <c r="M281" i="24"/>
  <c r="Q281" i="24" s="1"/>
  <c r="R163" i="24"/>
  <c r="M168" i="24"/>
  <c r="Q168" i="24" s="1"/>
  <c r="M291" i="24"/>
  <c r="Q291" i="24" s="1"/>
  <c r="M292" i="24"/>
  <c r="Q292" i="24" s="1"/>
  <c r="R174" i="24"/>
  <c r="M309" i="24"/>
  <c r="Q309" i="24" s="1"/>
  <c r="R192" i="24"/>
  <c r="R197" i="24"/>
  <c r="R203" i="24"/>
  <c r="R208" i="24"/>
  <c r="M331" i="24"/>
  <c r="Q331" i="24" s="1"/>
  <c r="R214" i="24"/>
  <c r="R219" i="24"/>
  <c r="M342" i="24"/>
  <c r="Q342" i="24" s="1"/>
  <c r="M224" i="24"/>
  <c r="Q224" i="24" s="1"/>
  <c r="M230" i="24"/>
  <c r="Q230" i="24" s="1"/>
  <c r="M233" i="24"/>
  <c r="Q233" i="24" s="1"/>
  <c r="M242" i="24"/>
  <c r="Q242" i="24" s="1"/>
  <c r="M268" i="24"/>
  <c r="Q268" i="24" s="1"/>
  <c r="M279" i="24"/>
  <c r="Q279" i="24" s="1"/>
  <c r="M178" i="24"/>
  <c r="Q178" i="24" s="1"/>
  <c r="M282" i="24"/>
  <c r="Q282" i="24" s="1"/>
  <c r="R22" i="24"/>
  <c r="R97" i="24"/>
  <c r="R101" i="24"/>
  <c r="M251" i="24"/>
  <c r="Q251" i="24" s="1"/>
  <c r="M141" i="24"/>
  <c r="Q141" i="24" s="1"/>
  <c r="R148" i="24"/>
  <c r="M156" i="24"/>
  <c r="Q156" i="24" s="1"/>
  <c r="R159" i="24"/>
  <c r="M298" i="24"/>
  <c r="Q298" i="24" s="1"/>
  <c r="R181" i="24"/>
  <c r="R186" i="24"/>
  <c r="M311" i="24"/>
  <c r="Q311" i="24" s="1"/>
  <c r="M197" i="24"/>
  <c r="Q197" i="24" s="1"/>
  <c r="M200" i="24"/>
  <c r="Q200" i="24" s="1"/>
  <c r="M206" i="24"/>
  <c r="Q206" i="24" s="1"/>
  <c r="M208" i="24"/>
  <c r="Q208" i="24" s="1"/>
  <c r="M219" i="24"/>
  <c r="Q219" i="24" s="1"/>
  <c r="R225" i="24"/>
  <c r="R226" i="24"/>
  <c r="M349" i="24"/>
  <c r="Q349" i="24" s="1"/>
  <c r="M231" i="24"/>
  <c r="Q231" i="24" s="1"/>
  <c r="M354" i="24"/>
  <c r="Q354" i="24" s="1"/>
  <c r="M237" i="24"/>
  <c r="Q237" i="24" s="1"/>
  <c r="M249" i="24"/>
  <c r="Q249" i="24" s="1"/>
  <c r="M372" i="24"/>
  <c r="Q372" i="24" s="1"/>
  <c r="M257" i="24"/>
  <c r="Q257" i="24" s="1"/>
  <c r="M382" i="24"/>
  <c r="Q382" i="24" s="1"/>
  <c r="M264" i="24"/>
  <c r="Q264" i="24" s="1"/>
  <c r="M290" i="24"/>
  <c r="Q290" i="24" s="1"/>
  <c r="M335" i="24"/>
  <c r="Q335" i="24" s="1"/>
  <c r="M234" i="24"/>
  <c r="Q234" i="24" s="1"/>
  <c r="M305" i="24"/>
  <c r="Q305" i="24" s="1"/>
  <c r="R110" i="24"/>
  <c r="M244" i="24"/>
  <c r="Q244" i="24" s="1"/>
  <c r="M248" i="24"/>
  <c r="Q248" i="24" s="1"/>
  <c r="R130" i="24"/>
  <c r="M255" i="24"/>
  <c r="Q255" i="24" s="1"/>
  <c r="M140" i="24"/>
  <c r="Q140" i="24" s="1"/>
  <c r="M144" i="24"/>
  <c r="Q144" i="24" s="1"/>
  <c r="M145" i="24"/>
  <c r="Q145" i="24" s="1"/>
  <c r="M270" i="24"/>
  <c r="Q270" i="24" s="1"/>
  <c r="M152" i="24"/>
  <c r="Q152" i="24" s="1"/>
  <c r="M273" i="24"/>
  <c r="Q273" i="24" s="1"/>
  <c r="M155" i="24"/>
  <c r="Q155" i="24" s="1"/>
  <c r="M287" i="24"/>
  <c r="Q287" i="24" s="1"/>
  <c r="M288" i="24"/>
  <c r="Q288" i="24" s="1"/>
  <c r="M186" i="24"/>
  <c r="Q186" i="24" s="1"/>
  <c r="M316" i="24"/>
  <c r="Q316" i="24" s="1"/>
  <c r="M198" i="24"/>
  <c r="Q198" i="24" s="1"/>
  <c r="M327" i="24"/>
  <c r="Q327" i="24" s="1"/>
  <c r="M209" i="24"/>
  <c r="Q209" i="24" s="1"/>
  <c r="M332" i="24"/>
  <c r="Q332" i="24" s="1"/>
  <c r="M338" i="24"/>
  <c r="Q338" i="24" s="1"/>
  <c r="M220" i="24"/>
  <c r="Q220" i="24" s="1"/>
  <c r="M343" i="24"/>
  <c r="Q343" i="24" s="1"/>
  <c r="M226" i="24"/>
  <c r="Q226" i="24" s="1"/>
  <c r="M238" i="24"/>
  <c r="Q238" i="24" s="1"/>
  <c r="M361" i="24"/>
  <c r="Q361" i="24" s="1"/>
  <c r="M272" i="24"/>
  <c r="Q272" i="24" s="1"/>
  <c r="M274" i="24"/>
  <c r="Q274" i="24" s="1"/>
  <c r="M283" i="24"/>
  <c r="Q283" i="24" s="1"/>
  <c r="M304" i="24"/>
  <c r="Q304" i="24" s="1"/>
  <c r="M319" i="24"/>
  <c r="Q319" i="24" s="1"/>
  <c r="M345" i="24"/>
  <c r="Q345" i="24" s="1"/>
  <c r="M295" i="24"/>
  <c r="Q295" i="24" s="1"/>
  <c r="R93" i="24"/>
  <c r="R94" i="24"/>
  <c r="M129" i="24"/>
  <c r="Q129" i="24" s="1"/>
  <c r="M130" i="24"/>
  <c r="Q130" i="24" s="1"/>
  <c r="M131" i="24"/>
  <c r="Q131" i="24" s="1"/>
  <c r="M259" i="24"/>
  <c r="Q259" i="24" s="1"/>
  <c r="M164" i="24"/>
  <c r="Q164" i="24" s="1"/>
  <c r="M175" i="24"/>
  <c r="Q175" i="24" s="1"/>
  <c r="M187" i="24"/>
  <c r="Q187" i="24" s="1"/>
  <c r="M193" i="24"/>
  <c r="Q193" i="24" s="1"/>
  <c r="M196" i="24"/>
  <c r="Q196" i="24" s="1"/>
  <c r="M204" i="24"/>
  <c r="Q204" i="24" s="1"/>
  <c r="M207" i="24"/>
  <c r="Q207" i="24" s="1"/>
  <c r="M215" i="24"/>
  <c r="Q215" i="24" s="1"/>
  <c r="M227" i="24"/>
  <c r="Q227" i="24" s="1"/>
  <c r="M350" i="24"/>
  <c r="Q350" i="24" s="1"/>
  <c r="M245" i="24"/>
  <c r="Q245" i="24" s="1"/>
  <c r="M246" i="24"/>
  <c r="Q246" i="24" s="1"/>
  <c r="M250" i="24"/>
  <c r="Q250" i="24" s="1"/>
  <c r="M371" i="24"/>
  <c r="Q371" i="24" s="1"/>
  <c r="M256" i="24"/>
  <c r="Q256" i="24" s="1"/>
  <c r="M285" i="24"/>
  <c r="Q285" i="24" s="1"/>
  <c r="M308" i="24"/>
  <c r="Q308" i="24" s="1"/>
  <c r="M312" i="24"/>
  <c r="Q312" i="24" s="1"/>
  <c r="M334" i="24"/>
  <c r="Q334" i="24" s="1"/>
  <c r="M360" i="24"/>
  <c r="Q360" i="24" s="1"/>
  <c r="M161" i="24"/>
  <c r="Q161" i="24" s="1"/>
  <c r="M201" i="24"/>
  <c r="Q201" i="24" s="1"/>
  <c r="M275" i="24"/>
  <c r="Q275" i="24" s="1"/>
  <c r="M133" i="24"/>
  <c r="Q133" i="24" s="1"/>
  <c r="M134" i="24"/>
  <c r="Q134" i="24" s="1"/>
  <c r="M135" i="24"/>
  <c r="Q135" i="24" s="1"/>
  <c r="M261" i="24"/>
  <c r="Q261" i="24" s="1"/>
  <c r="M146" i="24"/>
  <c r="Q146" i="24" s="1"/>
  <c r="M276" i="24"/>
  <c r="Q276" i="24" s="1"/>
  <c r="R166" i="24"/>
  <c r="M294" i="24"/>
  <c r="Q294" i="24" s="1"/>
  <c r="M176" i="24"/>
  <c r="Q176" i="24" s="1"/>
  <c r="M180" i="24"/>
  <c r="Q180" i="24" s="1"/>
  <c r="M182" i="24"/>
  <c r="Q182" i="24" s="1"/>
  <c r="M194" i="24"/>
  <c r="Q194" i="24" s="1"/>
  <c r="M317" i="24"/>
  <c r="Q317" i="24" s="1"/>
  <c r="M323" i="24"/>
  <c r="Q323" i="24" s="1"/>
  <c r="M205" i="24"/>
  <c r="Q205" i="24" s="1"/>
  <c r="M328" i="24"/>
  <c r="Q328" i="24" s="1"/>
  <c r="R211" i="24"/>
  <c r="M216" i="24"/>
  <c r="Q216" i="24" s="1"/>
  <c r="M339" i="24"/>
  <c r="Q339" i="24" s="1"/>
  <c r="R222" i="24"/>
  <c r="M236" i="24"/>
  <c r="Q236" i="24" s="1"/>
  <c r="M357" i="24"/>
  <c r="Q357" i="24" s="1"/>
  <c r="R240" i="24"/>
  <c r="M260" i="24"/>
  <c r="Q260" i="24" s="1"/>
  <c r="M263" i="24"/>
  <c r="Q263" i="24" s="1"/>
  <c r="M267" i="24"/>
  <c r="Q267" i="24" s="1"/>
  <c r="M278" i="24"/>
  <c r="Q278" i="24" s="1"/>
  <c r="M375" i="24"/>
  <c r="Q375" i="24" s="1"/>
  <c r="M284" i="24"/>
  <c r="Q284" i="24" s="1"/>
  <c r="M190" i="24"/>
  <c r="Q190" i="24" s="1"/>
  <c r="M313" i="24"/>
  <c r="Q313" i="24" s="1"/>
  <c r="M324" i="24"/>
  <c r="Q324" i="24" s="1"/>
  <c r="R95" i="24"/>
  <c r="R99" i="24"/>
  <c r="R103" i="24"/>
  <c r="M138" i="24"/>
  <c r="Q138" i="24" s="1"/>
  <c r="R144" i="24"/>
  <c r="M149" i="24"/>
  <c r="Q149" i="24" s="1"/>
  <c r="R155" i="24"/>
  <c r="R158" i="24"/>
  <c r="M160" i="24"/>
  <c r="Q160" i="24" s="1"/>
  <c r="M171" i="24"/>
  <c r="Q171" i="24" s="1"/>
  <c r="R178" i="24"/>
  <c r="R177" i="24"/>
  <c r="M300" i="24"/>
  <c r="Q300" i="24" s="1"/>
  <c r="M183" i="24"/>
  <c r="Q183" i="24" s="1"/>
  <c r="M306" i="24"/>
  <c r="Q306" i="24" s="1"/>
  <c r="M189" i="24"/>
  <c r="Q189" i="24" s="1"/>
  <c r="M346" i="24"/>
  <c r="Q346" i="24" s="1"/>
  <c r="R229" i="24"/>
  <c r="R234" i="24"/>
  <c r="M253" i="24"/>
  <c r="Q253" i="24" s="1"/>
  <c r="M376" i="24"/>
  <c r="Q376" i="24" s="1"/>
  <c r="M289" i="24"/>
  <c r="Q289" i="24" s="1"/>
  <c r="M379" i="24"/>
  <c r="Q379" i="24" s="1"/>
  <c r="R273" i="24"/>
  <c r="M307" i="24"/>
  <c r="Q307" i="24" s="1"/>
  <c r="R317" i="24"/>
  <c r="M438" i="24"/>
  <c r="Q438" i="24" s="1"/>
  <c r="R323" i="24"/>
  <c r="M325" i="24"/>
  <c r="Q325" i="24" s="1"/>
  <c r="M336" i="24"/>
  <c r="Q336" i="24" s="1"/>
  <c r="M347" i="24"/>
  <c r="Q347" i="24" s="1"/>
  <c r="M359" i="24"/>
  <c r="Q359" i="24" s="1"/>
  <c r="R365" i="24"/>
  <c r="M392" i="24"/>
  <c r="Q392" i="24" s="1"/>
  <c r="R418" i="24"/>
  <c r="M428" i="24"/>
  <c r="Q428" i="24" s="1"/>
  <c r="M321" i="24"/>
  <c r="Q321" i="24" s="1"/>
  <c r="M322" i="24"/>
  <c r="Q322" i="24" s="1"/>
  <c r="M326" i="24"/>
  <c r="Q326" i="24" s="1"/>
  <c r="M337" i="24"/>
  <c r="Q337" i="24" s="1"/>
  <c r="M348" i="24"/>
  <c r="Q348" i="24" s="1"/>
  <c r="R377" i="24"/>
  <c r="R388" i="24"/>
  <c r="R394" i="24"/>
  <c r="M430" i="24"/>
  <c r="Q430" i="24" s="1"/>
  <c r="M431" i="24"/>
  <c r="Q431" i="24" s="1"/>
  <c r="M436" i="24"/>
  <c r="Q436" i="24" s="1"/>
  <c r="M440" i="24"/>
  <c r="Q440" i="24" s="1"/>
  <c r="M296" i="24"/>
  <c r="Q296" i="24" s="1"/>
  <c r="M297" i="24"/>
  <c r="Q297" i="24" s="1"/>
  <c r="R302" i="24"/>
  <c r="R310" i="24"/>
  <c r="M320" i="24"/>
  <c r="Q320" i="24" s="1"/>
  <c r="M377" i="24"/>
  <c r="Q377" i="24" s="1"/>
  <c r="M380" i="24"/>
  <c r="Q380" i="24" s="1"/>
  <c r="M388" i="24"/>
  <c r="Q388" i="24" s="1"/>
  <c r="M391" i="24"/>
  <c r="Q391" i="24" s="1"/>
  <c r="M397" i="24"/>
  <c r="Q397" i="24" s="1"/>
  <c r="M433" i="24"/>
  <c r="Q433" i="24" s="1"/>
  <c r="M310" i="24"/>
  <c r="Q310" i="24" s="1"/>
  <c r="R328" i="24"/>
  <c r="M333" i="24"/>
  <c r="Q333" i="24" s="1"/>
  <c r="R339" i="24"/>
  <c r="R350" i="24"/>
  <c r="M364" i="24"/>
  <c r="Q364" i="24" s="1"/>
  <c r="M366" i="24"/>
  <c r="Q366" i="24" s="1"/>
  <c r="M378" i="24"/>
  <c r="Q378" i="24" s="1"/>
  <c r="M389" i="24"/>
  <c r="Q389" i="24" s="1"/>
  <c r="M395" i="24"/>
  <c r="Q395" i="24" s="1"/>
  <c r="M396" i="24"/>
  <c r="Q396" i="24" s="1"/>
  <c r="M399" i="24"/>
  <c r="Q399" i="24" s="1"/>
  <c r="M400" i="24"/>
  <c r="Q400" i="24" s="1"/>
  <c r="M406" i="24"/>
  <c r="Q406" i="24" s="1"/>
  <c r="M407" i="24"/>
  <c r="Q407" i="24" s="1"/>
  <c r="M412" i="24"/>
  <c r="Q412" i="24" s="1"/>
  <c r="M419" i="24"/>
  <c r="Q419" i="24" s="1"/>
  <c r="R297" i="24"/>
  <c r="M314" i="24"/>
  <c r="Q314" i="24" s="1"/>
  <c r="M344" i="24"/>
  <c r="Q344" i="24" s="1"/>
  <c r="M355" i="24"/>
  <c r="Q355" i="24" s="1"/>
  <c r="R362" i="24"/>
  <c r="M367" i="24"/>
  <c r="Q367" i="24" s="1"/>
  <c r="R370" i="24"/>
  <c r="M373" i="24"/>
  <c r="Q373" i="24" s="1"/>
  <c r="M384" i="24"/>
  <c r="Q384" i="24" s="1"/>
  <c r="M403" i="24"/>
  <c r="Q403" i="24" s="1"/>
  <c r="M404" i="24"/>
  <c r="Q404" i="24" s="1"/>
  <c r="M410" i="24"/>
  <c r="Q410" i="24" s="1"/>
  <c r="M411" i="24"/>
  <c r="Q411" i="24" s="1"/>
  <c r="M414" i="24"/>
  <c r="Q414" i="24" s="1"/>
  <c r="M415" i="24"/>
  <c r="Q415" i="24" s="1"/>
  <c r="M417" i="24"/>
  <c r="Q417" i="24" s="1"/>
  <c r="M418" i="24"/>
  <c r="Q418" i="24" s="1"/>
  <c r="M421" i="24"/>
  <c r="Q421" i="24" s="1"/>
  <c r="M422" i="24"/>
  <c r="Q422" i="24" s="1"/>
  <c r="M427" i="24"/>
  <c r="Q427" i="24" s="1"/>
  <c r="M429" i="24"/>
  <c r="Q429" i="24" s="1"/>
  <c r="R432" i="24"/>
  <c r="R295" i="24"/>
  <c r="R301" i="24"/>
  <c r="M318" i="24"/>
  <c r="Q318" i="24" s="1"/>
  <c r="R329" i="24"/>
  <c r="R340" i="24"/>
  <c r="R351" i="24"/>
  <c r="M356" i="24"/>
  <c r="Q356" i="24" s="1"/>
  <c r="M362" i="24"/>
  <c r="Q362" i="24" s="1"/>
  <c r="M374" i="24"/>
  <c r="Q374" i="24" s="1"/>
  <c r="M385" i="24"/>
  <c r="Q385" i="24" s="1"/>
  <c r="M425" i="24"/>
  <c r="Q425" i="24" s="1"/>
  <c r="M426" i="24"/>
  <c r="Q426" i="24" s="1"/>
  <c r="M432" i="24"/>
  <c r="Q432" i="24" s="1"/>
  <c r="M299" i="24"/>
  <c r="Q299" i="24" s="1"/>
  <c r="M329" i="24"/>
  <c r="Q329" i="24" s="1"/>
  <c r="M340" i="24"/>
  <c r="Q340" i="24" s="1"/>
  <c r="M351" i="24"/>
  <c r="Q351" i="24" s="1"/>
  <c r="R357" i="24"/>
  <c r="R358" i="24"/>
  <c r="M363" i="24"/>
  <c r="Q363" i="24" s="1"/>
  <c r="M369" i="24"/>
  <c r="Q369" i="24" s="1"/>
  <c r="M398" i="24"/>
  <c r="Q398" i="24" s="1"/>
  <c r="M405" i="24"/>
  <c r="Q405" i="24" s="1"/>
  <c r="M303" i="24"/>
  <c r="Q303" i="24" s="1"/>
  <c r="R313" i="24"/>
  <c r="M330" i="24"/>
  <c r="Q330" i="24" s="1"/>
  <c r="M341" i="24"/>
  <c r="Q341" i="24" s="1"/>
  <c r="M352" i="24"/>
  <c r="Q352" i="24" s="1"/>
  <c r="M358" i="24"/>
  <c r="Q358" i="24" s="1"/>
  <c r="M370" i="24"/>
  <c r="Q370" i="24" s="1"/>
  <c r="R376" i="24"/>
  <c r="M381" i="24"/>
  <c r="Q381" i="24" s="1"/>
  <c r="R387" i="24"/>
  <c r="M434" i="24"/>
  <c r="Q434" i="24" s="1"/>
  <c r="M437" i="24"/>
  <c r="Q437" i="24" s="1"/>
  <c r="R405" i="24"/>
  <c r="R475" i="24"/>
  <c r="R476" i="24"/>
  <c r="R487" i="24"/>
  <c r="R486" i="24"/>
  <c r="R504" i="24"/>
  <c r="R505" i="24"/>
  <c r="M628" i="24"/>
  <c r="Q628" i="24" s="1"/>
  <c r="M634" i="24"/>
  <c r="Q634" i="24" s="1"/>
  <c r="M645" i="24"/>
  <c r="Q645" i="24" s="1"/>
  <c r="M663" i="24"/>
  <c r="Q663" i="24" s="1"/>
  <c r="M664" i="24"/>
  <c r="Q664" i="24" s="1"/>
  <c r="R546" i="24"/>
  <c r="R552" i="24"/>
  <c r="R571" i="24"/>
  <c r="R578" i="24"/>
  <c r="M623" i="24"/>
  <c r="Q623" i="24" s="1"/>
  <c r="M660" i="24"/>
  <c r="Q660" i="24" s="1"/>
  <c r="R494" i="24"/>
  <c r="R493" i="24"/>
  <c r="R516" i="24"/>
  <c r="R515" i="24"/>
  <c r="R526" i="24"/>
  <c r="R527" i="24"/>
  <c r="M540" i="24"/>
  <c r="Q540" i="24" s="1"/>
  <c r="R472" i="24"/>
  <c r="R471" i="24"/>
  <c r="R482" i="24"/>
  <c r="R483" i="24"/>
  <c r="M624" i="24"/>
  <c r="Q624" i="24" s="1"/>
  <c r="M627" i="24"/>
  <c r="Q627" i="24" s="1"/>
  <c r="M638" i="24"/>
  <c r="Q638" i="24" s="1"/>
  <c r="R489" i="24"/>
  <c r="R490" i="24"/>
  <c r="M619" i="24"/>
  <c r="Q619" i="24" s="1"/>
  <c r="M635" i="24"/>
  <c r="Q635" i="24" s="1"/>
  <c r="M646" i="24"/>
  <c r="Q646" i="24" s="1"/>
  <c r="M687" i="24"/>
  <c r="Q687" i="24" s="1"/>
  <c r="M691" i="24"/>
  <c r="Q691" i="24" s="1"/>
  <c r="M694" i="24"/>
  <c r="Q694" i="24" s="1"/>
  <c r="M653" i="24"/>
  <c r="Q653" i="24" s="1"/>
  <c r="R467" i="24"/>
  <c r="R468" i="24"/>
  <c r="R479" i="24"/>
  <c r="R478" i="24"/>
  <c r="M676" i="24"/>
  <c r="Q676" i="24" s="1"/>
  <c r="M690" i="24"/>
  <c r="Q690" i="24" s="1"/>
  <c r="M616" i="24"/>
  <c r="Q616" i="24" s="1"/>
  <c r="M620" i="24"/>
  <c r="Q620" i="24" s="1"/>
  <c r="M622" i="24"/>
  <c r="Q622" i="24" s="1"/>
  <c r="M631" i="24"/>
  <c r="Q631" i="24" s="1"/>
  <c r="M642" i="24"/>
  <c r="Q642" i="24" s="1"/>
  <c r="R457" i="24"/>
  <c r="R524" i="24"/>
  <c r="R523" i="24"/>
  <c r="R534" i="24"/>
  <c r="R535" i="24"/>
  <c r="R541" i="24"/>
  <c r="R542" i="24"/>
  <c r="R461" i="24"/>
  <c r="M582" i="24"/>
  <c r="Q582" i="24" s="1"/>
  <c r="R509" i="24"/>
  <c r="R508" i="24"/>
  <c r="M632" i="24"/>
  <c r="Q632" i="24" s="1"/>
  <c r="M649" i="24"/>
  <c r="Q649" i="24" s="1"/>
  <c r="R538" i="24"/>
  <c r="R537" i="24"/>
  <c r="R497" i="24"/>
  <c r="R498" i="24"/>
  <c r="R519" i="24"/>
  <c r="R520" i="24"/>
  <c r="M643" i="24"/>
  <c r="Q643" i="24" s="1"/>
  <c r="R531" i="24"/>
  <c r="R530" i="24"/>
  <c r="M654" i="24"/>
  <c r="Q654" i="24" s="1"/>
  <c r="R556" i="24"/>
  <c r="R557" i="24"/>
  <c r="R563" i="24"/>
  <c r="R564" i="24"/>
  <c r="M693" i="24"/>
  <c r="Q693" i="24" s="1"/>
  <c r="R567" i="24"/>
  <c r="R574" i="24"/>
  <c r="M697" i="24"/>
  <c r="Q697" i="24" s="1"/>
  <c r="R582" i="24"/>
  <c r="M729" i="24"/>
  <c r="Q729" i="24" s="1"/>
  <c r="R610" i="24"/>
  <c r="M735" i="24"/>
  <c r="Q735" i="24" s="1"/>
  <c r="M630" i="24"/>
  <c r="Q630" i="24" s="1"/>
  <c r="R636" i="24"/>
  <c r="M641" i="24"/>
  <c r="Q641" i="24" s="1"/>
  <c r="M764" i="24"/>
  <c r="Q764" i="24" s="1"/>
  <c r="R647" i="24"/>
  <c r="M652" i="24"/>
  <c r="Q652" i="24" s="1"/>
  <c r="M775" i="24"/>
  <c r="Q775" i="24" s="1"/>
  <c r="M776" i="24"/>
  <c r="Q776" i="24" s="1"/>
  <c r="M658" i="24"/>
  <c r="Q658" i="24" s="1"/>
  <c r="M782" i="24"/>
  <c r="Q782" i="24" s="1"/>
  <c r="M783" i="24"/>
  <c r="Q783" i="24" s="1"/>
  <c r="M787" i="24"/>
  <c r="Q787" i="24" s="1"/>
  <c r="M788" i="24"/>
  <c r="Q788" i="24" s="1"/>
  <c r="R671" i="24"/>
  <c r="M797" i="24"/>
  <c r="Q797" i="24" s="1"/>
  <c r="M798" i="24"/>
  <c r="Q798" i="24" s="1"/>
  <c r="M682" i="24"/>
  <c r="Q682" i="24" s="1"/>
  <c r="R695" i="24"/>
  <c r="R699" i="24"/>
  <c r="M708" i="24"/>
  <c r="Q708" i="24" s="1"/>
  <c r="M838" i="24"/>
  <c r="Q838" i="24" s="1"/>
  <c r="M723" i="24"/>
  <c r="Q723" i="24" s="1"/>
  <c r="M737" i="24"/>
  <c r="Q737" i="24" s="1"/>
  <c r="M727" i="24"/>
  <c r="Q727" i="24" s="1"/>
  <c r="M739" i="24"/>
  <c r="Q739" i="24" s="1"/>
  <c r="R622" i="24"/>
  <c r="M626" i="24"/>
  <c r="Q626" i="24" s="1"/>
  <c r="M636" i="24"/>
  <c r="Q636" i="24" s="1"/>
  <c r="M647" i="24"/>
  <c r="Q647" i="24" s="1"/>
  <c r="M659" i="24"/>
  <c r="Q659" i="24" s="1"/>
  <c r="M796" i="24"/>
  <c r="Q796" i="24" s="1"/>
  <c r="M805" i="24"/>
  <c r="Q805" i="24" s="1"/>
  <c r="M825" i="24"/>
  <c r="Q825" i="24" s="1"/>
  <c r="M752" i="24"/>
  <c r="Q752" i="24" s="1"/>
  <c r="M774" i="24"/>
  <c r="Q774" i="24" s="1"/>
  <c r="M749" i="24"/>
  <c r="Q749" i="24" s="1"/>
  <c r="M637" i="24"/>
  <c r="Q637" i="24" s="1"/>
  <c r="M648" i="24"/>
  <c r="Q648" i="24" s="1"/>
  <c r="M771" i="24"/>
  <c r="Q771" i="24" s="1"/>
  <c r="M786" i="24"/>
  <c r="Q786" i="24" s="1"/>
  <c r="M673" i="24"/>
  <c r="Q673" i="24" s="1"/>
  <c r="M803" i="24"/>
  <c r="Q803" i="24" s="1"/>
  <c r="R688" i="24"/>
  <c r="R689" i="24"/>
  <c r="M696" i="24"/>
  <c r="Q696" i="24" s="1"/>
  <c r="M705" i="24"/>
  <c r="Q705" i="24" s="1"/>
  <c r="M707" i="24"/>
  <c r="Q707" i="24" s="1"/>
  <c r="M745" i="24"/>
  <c r="Q745" i="24" s="1"/>
  <c r="M789" i="24"/>
  <c r="Q789" i="24" s="1"/>
  <c r="M665" i="24"/>
  <c r="Q665" i="24" s="1"/>
  <c r="M672" i="24"/>
  <c r="Q672" i="24" s="1"/>
  <c r="M702" i="24"/>
  <c r="Q702" i="24" s="1"/>
  <c r="M724" i="24"/>
  <c r="Q724" i="24" s="1"/>
  <c r="M618" i="24"/>
  <c r="Q618" i="24" s="1"/>
  <c r="R624" i="24"/>
  <c r="M746" i="24"/>
  <c r="Q746" i="24" s="1"/>
  <c r="M778" i="24"/>
  <c r="Q778" i="24" s="1"/>
  <c r="M779" i="24"/>
  <c r="Q779" i="24" s="1"/>
  <c r="M794" i="24"/>
  <c r="Q794" i="24" s="1"/>
  <c r="M837" i="24"/>
  <c r="Q837" i="24" s="1"/>
  <c r="M722" i="24"/>
  <c r="Q722" i="24" s="1"/>
  <c r="R724" i="24"/>
  <c r="R723" i="24"/>
  <c r="M760" i="24"/>
  <c r="Q760" i="24" s="1"/>
  <c r="M671" i="24"/>
  <c r="Q671" i="24" s="1"/>
  <c r="R586" i="24"/>
  <c r="M709" i="24"/>
  <c r="Q709" i="24" s="1"/>
  <c r="R605" i="24"/>
  <c r="M728" i="24"/>
  <c r="Q728" i="24" s="1"/>
  <c r="R628" i="24"/>
  <c r="M633" i="24"/>
  <c r="Q633" i="24" s="1"/>
  <c r="M756" i="24"/>
  <c r="Q756" i="24" s="1"/>
  <c r="M757" i="24"/>
  <c r="Q757" i="24" s="1"/>
  <c r="R639" i="24"/>
  <c r="M767" i="24"/>
  <c r="Q767" i="24" s="1"/>
  <c r="M768" i="24"/>
  <c r="Q768" i="24" s="1"/>
  <c r="R650" i="24"/>
  <c r="R655" i="24"/>
  <c r="M669" i="24"/>
  <c r="Q669" i="24" s="1"/>
  <c r="M793" i="24"/>
  <c r="Q793" i="24" s="1"/>
  <c r="M801" i="24"/>
  <c r="Q801" i="24" s="1"/>
  <c r="M688" i="24"/>
  <c r="Q688" i="24" s="1"/>
  <c r="M819" i="24"/>
  <c r="Q819" i="24" s="1"/>
  <c r="M706" i="24"/>
  <c r="Q706" i="24" s="1"/>
  <c r="M685" i="24"/>
  <c r="Q685" i="24" s="1"/>
  <c r="R590" i="24"/>
  <c r="M713" i="24"/>
  <c r="Q713" i="24" s="1"/>
  <c r="R613" i="24"/>
  <c r="M734" i="24"/>
  <c r="Q734" i="24" s="1"/>
  <c r="M742" i="24"/>
  <c r="Q742" i="24" s="1"/>
  <c r="M644" i="24"/>
  <c r="Q644" i="24" s="1"/>
  <c r="M655" i="24"/>
  <c r="Q655" i="24" s="1"/>
  <c r="M668" i="24"/>
  <c r="Q668" i="24" s="1"/>
  <c r="M679" i="24"/>
  <c r="Q679" i="24" s="1"/>
  <c r="M730" i="24"/>
  <c r="Q730" i="24" s="1"/>
  <c r="M853" i="24"/>
  <c r="Q853" i="24" s="1"/>
  <c r="M738" i="24"/>
  <c r="Q738" i="24" s="1"/>
  <c r="R617" i="24"/>
  <c r="M753" i="24"/>
  <c r="Q753" i="24" s="1"/>
  <c r="M656" i="24"/>
  <c r="Q656" i="24" s="1"/>
  <c r="M667" i="24"/>
  <c r="Q667" i="24" s="1"/>
  <c r="M677" i="24"/>
  <c r="Q677" i="24" s="1"/>
  <c r="M678" i="24"/>
  <c r="Q678" i="24" s="1"/>
  <c r="M686" i="24"/>
  <c r="Q686" i="24" s="1"/>
  <c r="M744" i="24"/>
  <c r="Q744" i="24" s="1"/>
  <c r="M661" i="24"/>
  <c r="Q661" i="24" s="1"/>
  <c r="M698" i="24"/>
  <c r="Q698" i="24" s="1"/>
  <c r="M715" i="24"/>
  <c r="Q715" i="24" s="1"/>
  <c r="R598" i="24"/>
  <c r="M719" i="24"/>
  <c r="Q719" i="24" s="1"/>
  <c r="M731" i="24"/>
  <c r="Q731" i="24" s="1"/>
  <c r="M621" i="24"/>
  <c r="Q621" i="24" s="1"/>
  <c r="M625" i="24"/>
  <c r="Q625" i="24" s="1"/>
  <c r="M629" i="24"/>
  <c r="Q629" i="24" s="1"/>
  <c r="M640" i="24"/>
  <c r="Q640" i="24" s="1"/>
  <c r="M651" i="24"/>
  <c r="Q651" i="24" s="1"/>
  <c r="R657" i="24"/>
  <c r="R658" i="24"/>
  <c r="M675" i="24"/>
  <c r="Q675" i="24" s="1"/>
  <c r="M684" i="24"/>
  <c r="Q684" i="24" s="1"/>
  <c r="M759" i="24"/>
  <c r="Q759" i="24" s="1"/>
  <c r="M781" i="24"/>
  <c r="Q781" i="24" s="1"/>
  <c r="M674" i="24"/>
  <c r="Q674" i="24" s="1"/>
  <c r="R677" i="24"/>
  <c r="M810" i="24"/>
  <c r="Q810" i="24" s="1"/>
  <c r="R691" i="24"/>
  <c r="R694" i="24"/>
  <c r="M816" i="24"/>
  <c r="Q816" i="24" s="1"/>
  <c r="R705" i="24"/>
  <c r="R706" i="24"/>
  <c r="M718" i="24"/>
  <c r="Q718" i="24" s="1"/>
  <c r="M840" i="24"/>
  <c r="Q840" i="24" s="1"/>
  <c r="M733" i="24"/>
  <c r="Q733" i="24" s="1"/>
  <c r="M855" i="24"/>
  <c r="Q855" i="24" s="1"/>
  <c r="M748" i="24"/>
  <c r="Q748" i="24" s="1"/>
  <c r="M870" i="24"/>
  <c r="Q870" i="24" s="1"/>
  <c r="M763" i="24"/>
  <c r="Q763" i="24" s="1"/>
  <c r="R773" i="24"/>
  <c r="M896" i="24"/>
  <c r="Q896" i="24" s="1"/>
  <c r="M807" i="24"/>
  <c r="Q807" i="24" s="1"/>
  <c r="M829" i="24"/>
  <c r="Q829" i="24" s="1"/>
  <c r="M891" i="24"/>
  <c r="Q891" i="24" s="1"/>
  <c r="M851" i="24"/>
  <c r="Q851" i="24" s="1"/>
  <c r="R743" i="24"/>
  <c r="R758" i="24"/>
  <c r="M881" i="24"/>
  <c r="Q881" i="24" s="1"/>
  <c r="M766" i="24"/>
  <c r="Q766" i="24" s="1"/>
  <c r="M769" i="24"/>
  <c r="Q769" i="24" s="1"/>
  <c r="M898" i="24"/>
  <c r="Q898" i="24" s="1"/>
  <c r="M784" i="24"/>
  <c r="Q784" i="24" s="1"/>
  <c r="M791" i="24"/>
  <c r="Q791" i="24" s="1"/>
  <c r="M792" i="24"/>
  <c r="Q792" i="24" s="1"/>
  <c r="M806" i="24"/>
  <c r="Q806" i="24" s="1"/>
  <c r="M813" i="24"/>
  <c r="Q813" i="24" s="1"/>
  <c r="M822" i="24"/>
  <c r="Q822" i="24" s="1"/>
  <c r="M861" i="24"/>
  <c r="Q861" i="24" s="1"/>
  <c r="M866" i="24"/>
  <c r="Q866" i="24" s="1"/>
  <c r="M754" i="24"/>
  <c r="Q754" i="24" s="1"/>
  <c r="M770" i="24"/>
  <c r="Q770" i="24" s="1"/>
  <c r="M892" i="24"/>
  <c r="Q892" i="24" s="1"/>
  <c r="M785" i="24"/>
  <c r="Q785" i="24" s="1"/>
  <c r="M907" i="24"/>
  <c r="Q907" i="24" s="1"/>
  <c r="M800" i="24"/>
  <c r="Q800" i="24" s="1"/>
  <c r="M927" i="24"/>
  <c r="Q927" i="24" s="1"/>
  <c r="M869" i="24"/>
  <c r="Q869" i="24" s="1"/>
  <c r="M884" i="24"/>
  <c r="Q884" i="24" s="1"/>
  <c r="M906" i="24"/>
  <c r="Q906" i="24" s="1"/>
  <c r="M666" i="24"/>
  <c r="Q666" i="24" s="1"/>
  <c r="M689" i="24"/>
  <c r="Q689" i="24" s="1"/>
  <c r="M817" i="24"/>
  <c r="Q817" i="24" s="1"/>
  <c r="R698" i="24"/>
  <c r="M703" i="24"/>
  <c r="Q703" i="24" s="1"/>
  <c r="M862" i="24"/>
  <c r="Q862" i="24" s="1"/>
  <c r="M755" i="24"/>
  <c r="Q755" i="24" s="1"/>
  <c r="M877" i="24"/>
  <c r="Q877" i="24" s="1"/>
  <c r="M876" i="24"/>
  <c r="Q876" i="24" s="1"/>
  <c r="M903" i="24"/>
  <c r="Q903" i="24" s="1"/>
  <c r="M912" i="24"/>
  <c r="Q912" i="24" s="1"/>
  <c r="R798" i="24"/>
  <c r="M799" i="24"/>
  <c r="Q799" i="24" s="1"/>
  <c r="M835" i="24"/>
  <c r="Q835" i="24" s="1"/>
  <c r="M839" i="24"/>
  <c r="Q839" i="24" s="1"/>
  <c r="M886" i="24"/>
  <c r="Q886" i="24" s="1"/>
  <c r="M743" i="24"/>
  <c r="Q743" i="24" s="1"/>
  <c r="M751" i="24"/>
  <c r="Q751" i="24" s="1"/>
  <c r="M758" i="24"/>
  <c r="Q758" i="24" s="1"/>
  <c r="M765" i="24"/>
  <c r="Q765" i="24" s="1"/>
  <c r="M773" i="24"/>
  <c r="Q773" i="24" s="1"/>
  <c r="M780" i="24"/>
  <c r="Q780" i="24" s="1"/>
  <c r="M662" i="24"/>
  <c r="Q662" i="24" s="1"/>
  <c r="M681" i="24"/>
  <c r="Q681" i="24" s="1"/>
  <c r="R684" i="24"/>
  <c r="M808" i="24"/>
  <c r="Q808" i="24" s="1"/>
  <c r="M811" i="24"/>
  <c r="Q811" i="24" s="1"/>
  <c r="M692" i="24"/>
  <c r="Q692" i="24" s="1"/>
  <c r="M695" i="24"/>
  <c r="Q695" i="24" s="1"/>
  <c r="M820" i="24"/>
  <c r="Q820" i="24" s="1"/>
  <c r="M826" i="24"/>
  <c r="Q826" i="24" s="1"/>
  <c r="M710" i="24"/>
  <c r="Q710" i="24" s="1"/>
  <c r="M714" i="24"/>
  <c r="Q714" i="24" s="1"/>
  <c r="R720" i="24"/>
  <c r="M843" i="24"/>
  <c r="Q843" i="24" s="1"/>
  <c r="M725" i="24"/>
  <c r="Q725" i="24" s="1"/>
  <c r="R735" i="24"/>
  <c r="M740" i="24"/>
  <c r="Q740" i="24" s="1"/>
  <c r="R750" i="24"/>
  <c r="R767" i="24"/>
  <c r="M890" i="24"/>
  <c r="Q890" i="24" s="1"/>
  <c r="R782" i="24"/>
  <c r="M905" i="24"/>
  <c r="Q905" i="24" s="1"/>
  <c r="M920" i="24"/>
  <c r="Q920" i="24" s="1"/>
  <c r="M828" i="24"/>
  <c r="Q828" i="24" s="1"/>
  <c r="M854" i="24"/>
  <c r="Q854" i="24" s="1"/>
  <c r="M704" i="24"/>
  <c r="Q704" i="24" s="1"/>
  <c r="R708" i="24"/>
  <c r="M711" i="24"/>
  <c r="Q711" i="24" s="1"/>
  <c r="M833" i="24"/>
  <c r="Q833" i="24" s="1"/>
  <c r="M726" i="24"/>
  <c r="Q726" i="24" s="1"/>
  <c r="M847" i="24"/>
  <c r="Q847" i="24" s="1"/>
  <c r="M848" i="24"/>
  <c r="Q848" i="24" s="1"/>
  <c r="M864" i="24"/>
  <c r="Q864" i="24" s="1"/>
  <c r="M875" i="24"/>
  <c r="Q875" i="24" s="1"/>
  <c r="M777" i="24"/>
  <c r="Q777" i="24" s="1"/>
  <c r="M899" i="24"/>
  <c r="Q899" i="24" s="1"/>
  <c r="M914" i="24"/>
  <c r="Q914" i="24" s="1"/>
  <c r="M913" i="24"/>
  <c r="Q913" i="24" s="1"/>
  <c r="M821" i="24"/>
  <c r="Q821" i="24" s="1"/>
  <c r="M858" i="24"/>
  <c r="Q858" i="24" s="1"/>
  <c r="M879" i="24"/>
  <c r="Q879" i="24" s="1"/>
  <c r="M823" i="24"/>
  <c r="Q823" i="24" s="1"/>
  <c r="M827" i="24"/>
  <c r="Q827" i="24" s="1"/>
  <c r="M834" i="24"/>
  <c r="Q834" i="24" s="1"/>
  <c r="R789" i="24"/>
  <c r="M814" i="24"/>
  <c r="Q814" i="24" s="1"/>
  <c r="M832" i="24"/>
  <c r="Q832" i="24" s="1"/>
  <c r="M894" i="24"/>
  <c r="Q894" i="24" s="1"/>
  <c r="R665" i="24"/>
  <c r="M790" i="24"/>
  <c r="Q790" i="24" s="1"/>
  <c r="M815" i="24"/>
  <c r="Q815" i="24" s="1"/>
  <c r="M818" i="24"/>
  <c r="Q818" i="24" s="1"/>
  <c r="M699" i="24"/>
  <c r="Q699" i="24" s="1"/>
  <c r="R702" i="24"/>
  <c r="M824" i="24"/>
  <c r="Q824" i="24" s="1"/>
  <c r="M830" i="24"/>
  <c r="Q830" i="24" s="1"/>
  <c r="M831" i="24"/>
  <c r="Q831" i="24" s="1"/>
  <c r="M717" i="24"/>
  <c r="Q717" i="24" s="1"/>
  <c r="M721" i="24"/>
  <c r="Q721" i="24" s="1"/>
  <c r="M846" i="24"/>
  <c r="Q846" i="24" s="1"/>
  <c r="M850" i="24"/>
  <c r="Q850" i="24" s="1"/>
  <c r="M732" i="24"/>
  <c r="Q732" i="24" s="1"/>
  <c r="M736" i="24"/>
  <c r="Q736" i="24" s="1"/>
  <c r="R738" i="24"/>
  <c r="R742" i="24"/>
  <c r="M747" i="24"/>
  <c r="Q747" i="24" s="1"/>
  <c r="R754" i="24"/>
  <c r="R757" i="24"/>
  <c r="M762" i="24"/>
  <c r="Q762" i="24" s="1"/>
  <c r="M897" i="24"/>
  <c r="Q897" i="24" s="1"/>
  <c r="M901" i="24"/>
  <c r="Q901" i="24" s="1"/>
  <c r="M836" i="24"/>
  <c r="Q836" i="24" s="1"/>
  <c r="M849" i="24"/>
  <c r="Q849" i="24" s="1"/>
  <c r="M943" i="24"/>
  <c r="Q943" i="24" s="1"/>
  <c r="M950" i="24"/>
  <c r="Q950" i="24" s="1"/>
  <c r="M957" i="24"/>
  <c r="Q957" i="24" s="1"/>
  <c r="M841" i="24"/>
  <c r="Q841" i="24" s="1"/>
  <c r="M970" i="24"/>
  <c r="Q970" i="24" s="1"/>
  <c r="M859" i="24"/>
  <c r="Q859" i="24" s="1"/>
  <c r="M860" i="24"/>
  <c r="Q860" i="24" s="1"/>
  <c r="M987" i="24"/>
  <c r="Q987" i="24" s="1"/>
  <c r="R876" i="24"/>
  <c r="R880" i="24"/>
  <c r="R881" i="24"/>
  <c r="R882" i="24"/>
  <c r="M888" i="24"/>
  <c r="Q888" i="24" s="1"/>
  <c r="M1009" i="24"/>
  <c r="Q1009" i="24" s="1"/>
  <c r="M1019" i="24"/>
  <c r="Q1019" i="24" s="1"/>
  <c r="M1017" i="24"/>
  <c r="Q1017" i="24" s="1"/>
  <c r="R913" i="24"/>
  <c r="M933" i="24"/>
  <c r="Q933" i="24" s="1"/>
  <c r="R943" i="24"/>
  <c r="R942" i="24"/>
  <c r="M964" i="24"/>
  <c r="Q964" i="24" s="1"/>
  <c r="M1108" i="24"/>
  <c r="Q1108" i="24" s="1"/>
  <c r="M993" i="24"/>
  <c r="Q993" i="24" s="1"/>
  <c r="M844" i="24"/>
  <c r="Q844" i="24" s="1"/>
  <c r="M845" i="24"/>
  <c r="Q845" i="24" s="1"/>
  <c r="M972" i="24"/>
  <c r="Q972" i="24" s="1"/>
  <c r="M873" i="24"/>
  <c r="Q873" i="24" s="1"/>
  <c r="M902" i="24"/>
  <c r="Q902" i="24" s="1"/>
  <c r="M910" i="24"/>
  <c r="Q910" i="24" s="1"/>
  <c r="M926" i="24"/>
  <c r="Q926" i="24" s="1"/>
  <c r="M932" i="24"/>
  <c r="Q932" i="24" s="1"/>
  <c r="R855" i="24"/>
  <c r="M976" i="24"/>
  <c r="Q976" i="24" s="1"/>
  <c r="M982" i="24"/>
  <c r="Q982" i="24" s="1"/>
  <c r="M863" i="24"/>
  <c r="Q863" i="24" s="1"/>
  <c r="M1005" i="24"/>
  <c r="Q1005" i="24" s="1"/>
  <c r="M887" i="24"/>
  <c r="Q887" i="24" s="1"/>
  <c r="M1021" i="24"/>
  <c r="Q1021" i="24" s="1"/>
  <c r="R902" i="24"/>
  <c r="R903" i="24"/>
  <c r="M908" i="24"/>
  <c r="Q908" i="24" s="1"/>
  <c r="M1053" i="24"/>
  <c r="Q1053" i="24" s="1"/>
  <c r="M938" i="24"/>
  <c r="Q938" i="24" s="1"/>
  <c r="M1073" i="24"/>
  <c r="Q1073" i="24" s="1"/>
  <c r="M918" i="24"/>
  <c r="Q918" i="24" s="1"/>
  <c r="R802" i="24"/>
  <c r="M925" i="24"/>
  <c r="Q925" i="24" s="1"/>
  <c r="R840" i="24"/>
  <c r="M961" i="24"/>
  <c r="Q961" i="24" s="1"/>
  <c r="M963" i="24"/>
  <c r="Q963" i="24" s="1"/>
  <c r="R859" i="24"/>
  <c r="M980" i="24"/>
  <c r="Q980" i="24" s="1"/>
  <c r="R867" i="24"/>
  <c r="M871" i="24"/>
  <c r="Q871" i="24" s="1"/>
  <c r="M882" i="24"/>
  <c r="Q882" i="24" s="1"/>
  <c r="R887" i="24"/>
  <c r="R888" i="24"/>
  <c r="R889" i="24"/>
  <c r="M893" i="24"/>
  <c r="Q893" i="24" s="1"/>
  <c r="M909" i="24"/>
  <c r="Q909" i="24" s="1"/>
  <c r="M919" i="24"/>
  <c r="Q919" i="24" s="1"/>
  <c r="M1041" i="24"/>
  <c r="Q1041" i="24" s="1"/>
  <c r="R922" i="24"/>
  <c r="M924" i="24"/>
  <c r="Q924" i="24" s="1"/>
  <c r="M931" i="24"/>
  <c r="Q931" i="24" s="1"/>
  <c r="M945" i="24"/>
  <c r="Q945" i="24" s="1"/>
  <c r="R957" i="24"/>
  <c r="R958" i="24"/>
  <c r="M971" i="24"/>
  <c r="Q971" i="24" s="1"/>
  <c r="M939" i="24"/>
  <c r="Q939" i="24" s="1"/>
  <c r="M954" i="24"/>
  <c r="Q954" i="24" s="1"/>
  <c r="R844" i="24"/>
  <c r="M965" i="24"/>
  <c r="Q965" i="24" s="1"/>
  <c r="R850" i="24"/>
  <c r="R874" i="24"/>
  <c r="M878" i="24"/>
  <c r="Q878" i="24" s="1"/>
  <c r="M1001" i="24"/>
  <c r="Q1001" i="24" s="1"/>
  <c r="M1011" i="24"/>
  <c r="Q1011" i="24" s="1"/>
  <c r="M1025" i="24"/>
  <c r="Q1025" i="24" s="1"/>
  <c r="M1027" i="24"/>
  <c r="Q1027" i="24" s="1"/>
  <c r="R909" i="24"/>
  <c r="R910" i="24"/>
  <c r="R911" i="24"/>
  <c r="M915" i="24"/>
  <c r="Q915" i="24" s="1"/>
  <c r="M917" i="24"/>
  <c r="Q917" i="24" s="1"/>
  <c r="M937" i="24"/>
  <c r="Q937" i="24" s="1"/>
  <c r="M948" i="24"/>
  <c r="Q948" i="24" s="1"/>
  <c r="M958" i="24"/>
  <c r="Q958" i="24" s="1"/>
  <c r="M974" i="24"/>
  <c r="Q974" i="24" s="1"/>
  <c r="M953" i="24"/>
  <c r="Q953" i="24" s="1"/>
  <c r="R854" i="24"/>
  <c r="R865" i="24"/>
  <c r="M986" i="24"/>
  <c r="Q986" i="24" s="1"/>
  <c r="M867" i="24"/>
  <c r="Q867" i="24" s="1"/>
  <c r="M904" i="24"/>
  <c r="Q904" i="24" s="1"/>
  <c r="M916" i="24"/>
  <c r="Q916" i="24" s="1"/>
  <c r="M923" i="24"/>
  <c r="Q923" i="24" s="1"/>
  <c r="M930" i="24"/>
  <c r="Q930" i="24" s="1"/>
  <c r="R935" i="24"/>
  <c r="R936" i="24"/>
  <c r="M941" i="24"/>
  <c r="Q941" i="24" s="1"/>
  <c r="M968" i="24"/>
  <c r="Q968" i="24" s="1"/>
  <c r="M989" i="24"/>
  <c r="Q989" i="24" s="1"/>
  <c r="M852" i="24"/>
  <c r="Q852" i="24" s="1"/>
  <c r="M889" i="24"/>
  <c r="Q889" i="24" s="1"/>
  <c r="M895" i="24"/>
  <c r="Q895" i="24" s="1"/>
  <c r="M900" i="24"/>
  <c r="Q900" i="24" s="1"/>
  <c r="R928" i="24"/>
  <c r="R929" i="24"/>
  <c r="M947" i="24"/>
  <c r="Q947" i="24" s="1"/>
  <c r="R950" i="24"/>
  <c r="R949" i="24"/>
  <c r="M921" i="24"/>
  <c r="Q921" i="24" s="1"/>
  <c r="M929" i="24"/>
  <c r="Q929" i="24" s="1"/>
  <c r="M936" i="24"/>
  <c r="Q936" i="24" s="1"/>
  <c r="M856" i="24"/>
  <c r="Q856" i="24" s="1"/>
  <c r="R862" i="24"/>
  <c r="M865" i="24"/>
  <c r="Q865" i="24" s="1"/>
  <c r="M874" i="24"/>
  <c r="Q874" i="24" s="1"/>
  <c r="M880" i="24"/>
  <c r="Q880" i="24" s="1"/>
  <c r="M885" i="24"/>
  <c r="Q885" i="24" s="1"/>
  <c r="R895" i="24"/>
  <c r="R896" i="24"/>
  <c r="M911" i="24"/>
  <c r="Q911" i="24" s="1"/>
  <c r="M922" i="24"/>
  <c r="Q922" i="24" s="1"/>
  <c r="M991" i="24"/>
  <c r="Q991" i="24" s="1"/>
  <c r="M995" i="24"/>
  <c r="Q995" i="24" s="1"/>
  <c r="M1033" i="24"/>
  <c r="Q1033" i="24" s="1"/>
  <c r="M1037" i="24"/>
  <c r="Q1037" i="24" s="1"/>
  <c r="M1059" i="24"/>
  <c r="Q1059" i="24" s="1"/>
  <c r="M1083" i="24"/>
  <c r="Q1083" i="24" s="1"/>
  <c r="R969" i="24"/>
  <c r="R970" i="24"/>
  <c r="M973" i="24"/>
  <c r="Q973" i="24" s="1"/>
  <c r="M1004" i="24"/>
  <c r="Q1004" i="24" s="1"/>
  <c r="M1043" i="24"/>
  <c r="Q1043" i="24" s="1"/>
  <c r="M1051" i="24"/>
  <c r="Q1051" i="24" s="1"/>
  <c r="M1067" i="24"/>
  <c r="Q1067" i="24" s="1"/>
  <c r="M975" i="24"/>
  <c r="Q975" i="24" s="1"/>
  <c r="M978" i="24"/>
  <c r="Q978" i="24" s="1"/>
  <c r="M979" i="24"/>
  <c r="Q979" i="24" s="1"/>
  <c r="M999" i="24"/>
  <c r="Q999" i="24" s="1"/>
  <c r="M1000" i="24"/>
  <c r="Q1000" i="24" s="1"/>
  <c r="M1132" i="24"/>
  <c r="Q1132" i="24" s="1"/>
  <c r="M1029" i="24"/>
  <c r="Q1029" i="24" s="1"/>
  <c r="M983" i="24"/>
  <c r="Q983" i="24" s="1"/>
  <c r="M1035" i="24"/>
  <c r="Q1035" i="24" s="1"/>
  <c r="R920" i="24"/>
  <c r="R927" i="24"/>
  <c r="R934" i="24"/>
  <c r="M940" i="24"/>
  <c r="Q940" i="24" s="1"/>
  <c r="R946" i="24"/>
  <c r="M1069" i="24"/>
  <c r="Q1069" i="24" s="1"/>
  <c r="M951" i="24"/>
  <c r="Q951" i="24" s="1"/>
  <c r="M1075" i="24"/>
  <c r="Q1075" i="24" s="1"/>
  <c r="M956" i="24"/>
  <c r="Q956" i="24" s="1"/>
  <c r="M967" i="24"/>
  <c r="Q967" i="24" s="1"/>
  <c r="M969" i="24"/>
  <c r="Q969" i="24" s="1"/>
  <c r="M994" i="24"/>
  <c r="Q994" i="24" s="1"/>
  <c r="M1026" i="24"/>
  <c r="Q1026" i="24" s="1"/>
  <c r="M1040" i="24"/>
  <c r="Q1040" i="24" s="1"/>
  <c r="M1045" i="24"/>
  <c r="Q1045" i="24" s="1"/>
  <c r="M1056" i="24"/>
  <c r="Q1056" i="24" s="1"/>
  <c r="M944" i="24"/>
  <c r="Q944" i="24" s="1"/>
  <c r="R954" i="24"/>
  <c r="M1093" i="24"/>
  <c r="Q1093" i="24" s="1"/>
  <c r="M1101" i="24"/>
  <c r="Q1101" i="24" s="1"/>
  <c r="M992" i="24"/>
  <c r="Q992" i="24" s="1"/>
  <c r="M997" i="24"/>
  <c r="Q997" i="24" s="1"/>
  <c r="M1023" i="24"/>
  <c r="Q1023" i="24" s="1"/>
  <c r="M1024" i="24"/>
  <c r="Q1024" i="24" s="1"/>
  <c r="M1032" i="24"/>
  <c r="Q1032" i="24" s="1"/>
  <c r="M1039" i="24"/>
  <c r="Q1039" i="24" s="1"/>
  <c r="M1106" i="24"/>
  <c r="Q1106" i="24" s="1"/>
  <c r="M981" i="24"/>
  <c r="Q981" i="24" s="1"/>
  <c r="R918" i="24"/>
  <c r="R925" i="24"/>
  <c r="R939" i="24"/>
  <c r="M962" i="24"/>
  <c r="Q962" i="24" s="1"/>
  <c r="M1087" i="24"/>
  <c r="Q1087" i="24" s="1"/>
  <c r="M985" i="24"/>
  <c r="Q985" i="24" s="1"/>
  <c r="R987" i="24"/>
  <c r="R986" i="24"/>
  <c r="R988" i="24"/>
  <c r="M1020" i="24"/>
  <c r="Q1020" i="24" s="1"/>
  <c r="M1055" i="24"/>
  <c r="Q1055" i="24" s="1"/>
  <c r="M1003" i="24"/>
  <c r="Q1003" i="24" s="1"/>
  <c r="R945" i="24"/>
  <c r="M960" i="24"/>
  <c r="Q960" i="24" s="1"/>
  <c r="M1095" i="24"/>
  <c r="Q1095" i="24" s="1"/>
  <c r="M988" i="24"/>
  <c r="Q988" i="24" s="1"/>
  <c r="M1116" i="24"/>
  <c r="Q1116" i="24" s="1"/>
  <c r="M1015" i="24"/>
  <c r="Q1015" i="24" s="1"/>
  <c r="M1016" i="24"/>
  <c r="Q1016" i="24" s="1"/>
  <c r="M1031" i="24"/>
  <c r="Q1031" i="24" s="1"/>
  <c r="M1047" i="24"/>
  <c r="Q1047" i="24" s="1"/>
  <c r="M1061" i="24"/>
  <c r="Q1061" i="24" s="1"/>
  <c r="M1063" i="24"/>
  <c r="Q1063" i="24" s="1"/>
  <c r="M1010" i="24"/>
  <c r="Q1010" i="24" s="1"/>
  <c r="M1007" i="24"/>
  <c r="Q1007" i="24" s="1"/>
  <c r="M1008" i="24"/>
  <c r="Q1008" i="24" s="1"/>
  <c r="M1013" i="24"/>
  <c r="Q1013" i="24" s="1"/>
  <c r="M1042" i="24"/>
  <c r="Q1042" i="24" s="1"/>
  <c r="M1049" i="24"/>
  <c r="Q1049" i="24" s="1"/>
  <c r="M1065" i="24"/>
  <c r="Q1065" i="24" s="1"/>
  <c r="M1071" i="24"/>
  <c r="Q1071" i="24" s="1"/>
  <c r="M1077" i="24"/>
  <c r="Q1077" i="24" s="1"/>
  <c r="M1079" i="24"/>
  <c r="Q1079" i="24" s="1"/>
  <c r="M1081" i="24"/>
  <c r="Q1081" i="24" s="1"/>
  <c r="M1085" i="24"/>
  <c r="Q1085" i="24" s="1"/>
  <c r="M1089" i="24"/>
  <c r="Q1089" i="24" s="1"/>
  <c r="M1091" i="24"/>
  <c r="Q1091" i="24" s="1"/>
  <c r="M1097" i="24"/>
  <c r="Q1097" i="24" s="1"/>
  <c r="M1099" i="24"/>
  <c r="Q1099" i="24" s="1"/>
  <c r="M977" i="24"/>
  <c r="Q977" i="24" s="1"/>
  <c r="R983" i="24"/>
  <c r="M1006" i="24"/>
  <c r="Q1006" i="24" s="1"/>
  <c r="M1022" i="24"/>
  <c r="Q1022" i="24" s="1"/>
  <c r="M1148" i="24"/>
  <c r="Q1148" i="24" s="1"/>
  <c r="M1038" i="24"/>
  <c r="Q1038" i="24" s="1"/>
  <c r="M1164" i="24"/>
  <c r="Q1164" i="24" s="1"/>
  <c r="M1054" i="24"/>
  <c r="Q1054" i="24" s="1"/>
  <c r="M1180" i="24"/>
  <c r="Q1180" i="24" s="1"/>
  <c r="M1070" i="24"/>
  <c r="Q1070" i="24" s="1"/>
  <c r="M1082" i="24"/>
  <c r="Q1082" i="24" s="1"/>
  <c r="M1126" i="24"/>
  <c r="Q1126" i="24" s="1"/>
  <c r="M1134" i="24"/>
  <c r="Q1134" i="24" s="1"/>
  <c r="M1036" i="24"/>
  <c r="Q1036" i="24" s="1"/>
  <c r="M1052" i="24"/>
  <c r="Q1052" i="24" s="1"/>
  <c r="M1068" i="24"/>
  <c r="Q1068" i="24" s="1"/>
  <c r="M1086" i="24"/>
  <c r="Q1086" i="24" s="1"/>
  <c r="M1094" i="24"/>
  <c r="Q1094" i="24" s="1"/>
  <c r="M1102" i="24"/>
  <c r="Q1102" i="24" s="1"/>
  <c r="M1105" i="24"/>
  <c r="Q1105" i="24" s="1"/>
  <c r="M1131" i="24"/>
  <c r="Q1131" i="24" s="1"/>
  <c r="M966" i="24"/>
  <c r="Q966" i="24" s="1"/>
  <c r="R972" i="24"/>
  <c r="R991" i="24"/>
  <c r="M1002" i="24"/>
  <c r="Q1002" i="24" s="1"/>
  <c r="M1018" i="24"/>
  <c r="Q1018" i="24" s="1"/>
  <c r="M1034" i="24"/>
  <c r="Q1034" i="24" s="1"/>
  <c r="M1050" i="24"/>
  <c r="Q1050" i="24" s="1"/>
  <c r="M1066" i="24"/>
  <c r="Q1066" i="24" s="1"/>
  <c r="M1212" i="24"/>
  <c r="Q1212" i="24" s="1"/>
  <c r="M1104" i="24"/>
  <c r="Q1104" i="24" s="1"/>
  <c r="M1048" i="24"/>
  <c r="Q1048" i="24" s="1"/>
  <c r="M1064" i="24"/>
  <c r="Q1064" i="24" s="1"/>
  <c r="M1080" i="24"/>
  <c r="Q1080" i="24" s="1"/>
  <c r="M1088" i="24"/>
  <c r="Q1088" i="24" s="1"/>
  <c r="M1096" i="24"/>
  <c r="Q1096" i="24" s="1"/>
  <c r="M1232" i="24"/>
  <c r="Q1232" i="24" s="1"/>
  <c r="M1115" i="24"/>
  <c r="Q1115" i="24" s="1"/>
  <c r="M1120" i="24"/>
  <c r="Q1120" i="24" s="1"/>
  <c r="M1128" i="24"/>
  <c r="Q1128" i="24" s="1"/>
  <c r="M1136" i="24"/>
  <c r="Q1136" i="24" s="1"/>
  <c r="M1138" i="24"/>
  <c r="Q1138" i="24" s="1"/>
  <c r="M1142" i="24"/>
  <c r="Q1142" i="24" s="1"/>
  <c r="M1144" i="24"/>
  <c r="Q1144" i="24" s="1"/>
  <c r="M1146" i="24"/>
  <c r="Q1146" i="24" s="1"/>
  <c r="M1150" i="24"/>
  <c r="Q1150" i="24" s="1"/>
  <c r="M1152" i="24"/>
  <c r="Q1152" i="24" s="1"/>
  <c r="M1154" i="24"/>
  <c r="Q1154" i="24" s="1"/>
  <c r="M1158" i="24"/>
  <c r="Q1158" i="24" s="1"/>
  <c r="M1160" i="24"/>
  <c r="Q1160" i="24" s="1"/>
  <c r="M1162" i="24"/>
  <c r="Q1162" i="24" s="1"/>
  <c r="M1166" i="24"/>
  <c r="Q1166" i="24" s="1"/>
  <c r="M1168" i="24"/>
  <c r="Q1168" i="24" s="1"/>
  <c r="M1170" i="24"/>
  <c r="Q1170" i="24" s="1"/>
  <c r="M1174" i="24"/>
  <c r="Q1174" i="24" s="1"/>
  <c r="M1176" i="24"/>
  <c r="Q1176" i="24" s="1"/>
  <c r="M1178" i="24"/>
  <c r="Q1178" i="24" s="1"/>
  <c r="M1182" i="24"/>
  <c r="Q1182" i="24" s="1"/>
  <c r="M1184" i="24"/>
  <c r="Q1184" i="24" s="1"/>
  <c r="M1186" i="24"/>
  <c r="Q1186" i="24" s="1"/>
  <c r="M1190" i="24"/>
  <c r="Q1190" i="24" s="1"/>
  <c r="M1198" i="24"/>
  <c r="Q1198" i="24" s="1"/>
  <c r="M1206" i="24"/>
  <c r="Q1206" i="24" s="1"/>
  <c r="M1214" i="24"/>
  <c r="Q1214" i="24" s="1"/>
  <c r="M998" i="24"/>
  <c r="Q998" i="24" s="1"/>
  <c r="M1124" i="24"/>
  <c r="Q1124" i="24" s="1"/>
  <c r="M1014" i="24"/>
  <c r="Q1014" i="24" s="1"/>
  <c r="M1140" i="24"/>
  <c r="Q1140" i="24" s="1"/>
  <c r="M1030" i="24"/>
  <c r="Q1030" i="24" s="1"/>
  <c r="M1156" i="24"/>
  <c r="Q1156" i="24" s="1"/>
  <c r="M1046" i="24"/>
  <c r="Q1046" i="24" s="1"/>
  <c r="M1172" i="24"/>
  <c r="Q1172" i="24" s="1"/>
  <c r="M1062" i="24"/>
  <c r="Q1062" i="24" s="1"/>
  <c r="M1188" i="24"/>
  <c r="Q1188" i="24" s="1"/>
  <c r="M1078" i="24"/>
  <c r="Q1078" i="24" s="1"/>
  <c r="M1084" i="24"/>
  <c r="Q1084" i="24" s="1"/>
  <c r="M1112" i="24"/>
  <c r="Q1112" i="24" s="1"/>
  <c r="M1122" i="24"/>
  <c r="Q1122" i="24" s="1"/>
  <c r="M1130" i="24"/>
  <c r="Q1130" i="24" s="1"/>
  <c r="M955" i="24"/>
  <c r="Q955" i="24" s="1"/>
  <c r="R965" i="24"/>
  <c r="R971" i="24"/>
  <c r="M984" i="24"/>
  <c r="Q984" i="24" s="1"/>
  <c r="R990" i="24"/>
  <c r="M996" i="24"/>
  <c r="Q996" i="24" s="1"/>
  <c r="M1012" i="24"/>
  <c r="Q1012" i="24" s="1"/>
  <c r="M1028" i="24"/>
  <c r="Q1028" i="24" s="1"/>
  <c r="M1044" i="24"/>
  <c r="Q1044" i="24" s="1"/>
  <c r="M1060" i="24"/>
  <c r="Q1060" i="24" s="1"/>
  <c r="M1076" i="24"/>
  <c r="Q1076" i="24" s="1"/>
  <c r="M1090" i="24"/>
  <c r="Q1090" i="24" s="1"/>
  <c r="M1098" i="24"/>
  <c r="Q1098" i="24" s="1"/>
  <c r="M1114" i="24"/>
  <c r="Q1114" i="24" s="1"/>
  <c r="M1118" i="24"/>
  <c r="Q1118" i="24" s="1"/>
  <c r="M1058" i="24"/>
  <c r="Q1058" i="24" s="1"/>
  <c r="M1074" i="24"/>
  <c r="Q1074" i="24" s="1"/>
  <c r="M1103" i="24"/>
  <c r="Q1103" i="24" s="1"/>
  <c r="M1110" i="24"/>
  <c r="Q1110" i="24" s="1"/>
  <c r="M1072" i="24"/>
  <c r="Q1072" i="24" s="1"/>
  <c r="M1092" i="24"/>
  <c r="Q1092" i="24" s="1"/>
  <c r="M1100" i="24"/>
  <c r="Q1100" i="24" s="1"/>
  <c r="M1107" i="24"/>
  <c r="Q1107" i="24" s="1"/>
  <c r="M1233" i="24"/>
  <c r="Q1233" i="24" s="1"/>
  <c r="M1109" i="24"/>
  <c r="Q1109" i="24" s="1"/>
  <c r="M1125" i="24"/>
  <c r="Q1125" i="24" s="1"/>
  <c r="M1141" i="24"/>
  <c r="Q1141" i="24" s="1"/>
  <c r="M1157" i="24"/>
  <c r="Q1157" i="24" s="1"/>
  <c r="M1173" i="24"/>
  <c r="Q1173" i="24" s="1"/>
  <c r="M1215" i="24"/>
  <c r="Q1215" i="24" s="1"/>
  <c r="M1123" i="24"/>
  <c r="Q1123" i="24" s="1"/>
  <c r="M1249" i="24"/>
  <c r="Q1249" i="24" s="1"/>
  <c r="M1256" i="24"/>
  <c r="Q1256" i="24" s="1"/>
  <c r="M1139" i="24"/>
  <c r="Q1139" i="24" s="1"/>
  <c r="M1155" i="24"/>
  <c r="Q1155" i="24" s="1"/>
  <c r="M1171" i="24"/>
  <c r="Q1171" i="24" s="1"/>
  <c r="M1304" i="24"/>
  <c r="Q1304" i="24" s="1"/>
  <c r="M1187" i="24"/>
  <c r="Q1187" i="24" s="1"/>
  <c r="M1201" i="24"/>
  <c r="Q1201" i="24" s="1"/>
  <c r="M1333" i="24"/>
  <c r="Q1333" i="24" s="1"/>
  <c r="M1225" i="24"/>
  <c r="Q1225" i="24" s="1"/>
  <c r="M1358" i="24"/>
  <c r="Q1358" i="24" s="1"/>
  <c r="M1238" i="24"/>
  <c r="Q1238" i="24" s="1"/>
  <c r="M1121" i="24"/>
  <c r="Q1121" i="24" s="1"/>
  <c r="M1247" i="24"/>
  <c r="Q1247" i="24" s="1"/>
  <c r="M1137" i="24"/>
  <c r="Q1137" i="24" s="1"/>
  <c r="M1262" i="24"/>
  <c r="Q1262" i="24" s="1"/>
  <c r="M1153" i="24"/>
  <c r="Q1153" i="24" s="1"/>
  <c r="M1169" i="24"/>
  <c r="Q1169" i="24" s="1"/>
  <c r="M1185" i="24"/>
  <c r="Q1185" i="24" s="1"/>
  <c r="M1219" i="24"/>
  <c r="Q1219" i="24" s="1"/>
  <c r="M1350" i="24"/>
  <c r="Q1350" i="24" s="1"/>
  <c r="M1119" i="24"/>
  <c r="Q1119" i="24" s="1"/>
  <c r="M1135" i="24"/>
  <c r="Q1135" i="24" s="1"/>
  <c r="M1151" i="24"/>
  <c r="Q1151" i="24" s="1"/>
  <c r="M1284" i="24"/>
  <c r="Q1284" i="24" s="1"/>
  <c r="M1167" i="24"/>
  <c r="Q1167" i="24" s="1"/>
  <c r="M1183" i="24"/>
  <c r="Q1183" i="24" s="1"/>
  <c r="M1224" i="24"/>
  <c r="Q1224" i="24" s="1"/>
  <c r="M1234" i="24"/>
  <c r="Q1234" i="24" s="1"/>
  <c r="M1117" i="24"/>
  <c r="Q1117" i="24" s="1"/>
  <c r="M1250" i="24"/>
  <c r="Q1250" i="24" s="1"/>
  <c r="M1133" i="24"/>
  <c r="Q1133" i="24" s="1"/>
  <c r="M1258" i="24"/>
  <c r="Q1258" i="24" s="1"/>
  <c r="M1149" i="24"/>
  <c r="Q1149" i="24" s="1"/>
  <c r="M1165" i="24"/>
  <c r="Q1165" i="24" s="1"/>
  <c r="M1181" i="24"/>
  <c r="Q1181" i="24" s="1"/>
  <c r="M1306" i="24"/>
  <c r="Q1306" i="24" s="1"/>
  <c r="M1203" i="24"/>
  <c r="Q1203" i="24" s="1"/>
  <c r="M1239" i="24"/>
  <c r="Q1239" i="24" s="1"/>
  <c r="M1147" i="24"/>
  <c r="Q1147" i="24" s="1"/>
  <c r="M1163" i="24"/>
  <c r="Q1163" i="24" s="1"/>
  <c r="M1179" i="24"/>
  <c r="Q1179" i="24" s="1"/>
  <c r="M1235" i="24"/>
  <c r="Q1235" i="24" s="1"/>
  <c r="M1113" i="24"/>
  <c r="Q1113" i="24" s="1"/>
  <c r="M1246" i="24"/>
  <c r="Q1246" i="24" s="1"/>
  <c r="M1129" i="24"/>
  <c r="Q1129" i="24" s="1"/>
  <c r="M1145" i="24"/>
  <c r="Q1145" i="24" s="1"/>
  <c r="M1270" i="24"/>
  <c r="Q1270" i="24" s="1"/>
  <c r="M1161" i="24"/>
  <c r="Q1161" i="24" s="1"/>
  <c r="M1286" i="24"/>
  <c r="Q1286" i="24" s="1"/>
  <c r="M1177" i="24"/>
  <c r="Q1177" i="24" s="1"/>
  <c r="M1193" i="24"/>
  <c r="Q1193" i="24" s="1"/>
  <c r="M1222" i="24"/>
  <c r="Q1222" i="24" s="1"/>
  <c r="M1228" i="24"/>
  <c r="Q1228" i="24" s="1"/>
  <c r="M1111" i="24"/>
  <c r="Q1111" i="24" s="1"/>
  <c r="M1244" i="24"/>
  <c r="Q1244" i="24" s="1"/>
  <c r="M1127" i="24"/>
  <c r="Q1127" i="24" s="1"/>
  <c r="M1260" i="24"/>
  <c r="Q1260" i="24" s="1"/>
  <c r="M1143" i="24"/>
  <c r="Q1143" i="24" s="1"/>
  <c r="M1276" i="24"/>
  <c r="Q1276" i="24" s="1"/>
  <c r="M1159" i="24"/>
  <c r="Q1159" i="24" s="1"/>
  <c r="M1175" i="24"/>
  <c r="Q1175" i="24" s="1"/>
  <c r="M1316" i="24"/>
  <c r="Q1316" i="24" s="1"/>
  <c r="M1331" i="24"/>
  <c r="Q1331" i="24" s="1"/>
  <c r="M1245" i="24"/>
  <c r="Q1245" i="24" s="1"/>
  <c r="M1320" i="24"/>
  <c r="Q1320" i="24" s="1"/>
  <c r="M1324" i="24"/>
  <c r="Q1324" i="24" s="1"/>
  <c r="M1382" i="24"/>
  <c r="Q1382" i="24" s="1"/>
  <c r="M1430" i="24"/>
  <c r="Q1430" i="24" s="1"/>
  <c r="M1366" i="24"/>
  <c r="Q1366" i="24" s="1"/>
  <c r="M1257" i="24"/>
  <c r="Q1257" i="24" s="1"/>
  <c r="M1281" i="24"/>
  <c r="Q1281" i="24" s="1"/>
  <c r="M1305" i="24"/>
  <c r="Q1305" i="24" s="1"/>
  <c r="M1319" i="24"/>
  <c r="Q1319" i="24" s="1"/>
  <c r="M1364" i="24"/>
  <c r="Q1364" i="24" s="1"/>
  <c r="M1325" i="24"/>
  <c r="Q1325" i="24" s="1"/>
  <c r="M1267" i="24"/>
  <c r="Q1267" i="24" s="1"/>
  <c r="M1291" i="24"/>
  <c r="Q1291" i="24" s="1"/>
  <c r="M1307" i="24"/>
  <c r="Q1307" i="24" s="1"/>
  <c r="M1313" i="24"/>
  <c r="Q1313" i="24" s="1"/>
  <c r="M1330" i="24"/>
  <c r="Q1330" i="24" s="1"/>
  <c r="M1346" i="24"/>
  <c r="Q1346" i="24" s="1"/>
  <c r="M1348" i="24"/>
  <c r="Q1348" i="24" s="1"/>
  <c r="M1356" i="24"/>
  <c r="Q1356" i="24" s="1"/>
  <c r="M1362" i="24"/>
  <c r="Q1362" i="24" s="1"/>
  <c r="M1372" i="24"/>
  <c r="Q1372" i="24" s="1"/>
  <c r="M1310" i="24"/>
  <c r="Q1310" i="24" s="1"/>
  <c r="M1314" i="24"/>
  <c r="Q1314" i="24" s="1"/>
  <c r="M1318" i="24"/>
  <c r="Q1318" i="24" s="1"/>
  <c r="M1322" i="24"/>
  <c r="Q1322" i="24" s="1"/>
  <c r="M1326" i="24"/>
  <c r="Q1326" i="24" s="1"/>
  <c r="M1342" i="24"/>
  <c r="Q1342" i="24" s="1"/>
  <c r="M1378" i="24"/>
  <c r="Q1378" i="24" s="1"/>
  <c r="M1394" i="24"/>
  <c r="Q1394" i="24" s="1"/>
  <c r="M1410" i="24"/>
  <c r="Q1410" i="24" s="1"/>
  <c r="M1426" i="24"/>
  <c r="Q1426" i="24" s="1"/>
  <c r="M1327" i="24"/>
  <c r="Q1327" i="24" s="1"/>
  <c r="M1374" i="24"/>
  <c r="Q1374" i="24" s="1"/>
  <c r="M1277" i="24"/>
  <c r="Q1277" i="24" s="1"/>
  <c r="M1293" i="24"/>
  <c r="Q1293" i="24" s="1"/>
  <c r="M1311" i="24"/>
  <c r="Q1311" i="24" s="1"/>
  <c r="M1317" i="24"/>
  <c r="Q1317" i="24" s="1"/>
  <c r="M1321" i="24"/>
  <c r="Q1321" i="24" s="1"/>
  <c r="M1335" i="24"/>
  <c r="Q1335" i="24" s="1"/>
  <c r="M1337" i="24"/>
  <c r="Q1337" i="24" s="1"/>
  <c r="M1329" i="24"/>
  <c r="Q1329" i="24" s="1"/>
  <c r="M1354" i="24"/>
  <c r="Q1354" i="24" s="1"/>
  <c r="M1370" i="24"/>
  <c r="Q1370" i="24" s="1"/>
  <c r="M1263" i="24"/>
  <c r="Q1263" i="24" s="1"/>
  <c r="M1287" i="24"/>
  <c r="Q1287" i="24" s="1"/>
  <c r="M1303" i="24"/>
  <c r="Q1303" i="24" s="1"/>
  <c r="M1315" i="24"/>
  <c r="Q1315" i="24" s="1"/>
  <c r="M1323" i="24"/>
  <c r="Q1323" i="24" s="1"/>
  <c r="M1339" i="24"/>
  <c r="Q1339" i="24" s="1"/>
  <c r="M1452" i="24"/>
  <c r="Q1452" i="24" s="1"/>
  <c r="M1363" i="24"/>
  <c r="Q1363" i="24" s="1"/>
  <c r="M1373" i="24"/>
  <c r="Q1373" i="24" s="1"/>
  <c r="M1387" i="24"/>
  <c r="Q1387" i="24" s="1"/>
  <c r="M1395" i="24"/>
  <c r="Q1395" i="24" s="1"/>
  <c r="M1412" i="24"/>
  <c r="Q1412" i="24" s="1"/>
  <c r="M1432" i="24"/>
  <c r="Q1432" i="24" s="1"/>
  <c r="M1434" i="24"/>
  <c r="Q1434" i="24" s="1"/>
  <c r="M1340" i="24"/>
  <c r="Q1340" i="24" s="1"/>
  <c r="M1349" i="24"/>
  <c r="Q1349" i="24" s="1"/>
  <c r="M1353" i="24"/>
  <c r="Q1353" i="24" s="1"/>
  <c r="M1368" i="24"/>
  <c r="Q1368" i="24" s="1"/>
  <c r="M1386" i="24"/>
  <c r="Q1386" i="24" s="1"/>
  <c r="M1402" i="24"/>
  <c r="Q1402" i="24" s="1"/>
  <c r="M1424" i="24"/>
  <c r="Q1424" i="24" s="1"/>
  <c r="M1338" i="24"/>
  <c r="Q1338" i="24" s="1"/>
  <c r="M1344" i="24"/>
  <c r="Q1344" i="24" s="1"/>
  <c r="M1380" i="24"/>
  <c r="Q1380" i="24" s="1"/>
  <c r="M1384" i="24"/>
  <c r="Q1384" i="24" s="1"/>
  <c r="M1396" i="24"/>
  <c r="Q1396" i="24" s="1"/>
  <c r="M1436" i="24"/>
  <c r="Q1436" i="24" s="1"/>
  <c r="M1444" i="24"/>
  <c r="Q1444" i="24" s="1"/>
  <c r="M1336" i="24"/>
  <c r="Q1336" i="24" s="1"/>
  <c r="M1355" i="24"/>
  <c r="Q1355" i="24" s="1"/>
  <c r="M1365" i="24"/>
  <c r="Q1365" i="24" s="1"/>
  <c r="M1369" i="24"/>
  <c r="Q1369" i="24" s="1"/>
  <c r="M1392" i="24"/>
  <c r="Q1392" i="24" s="1"/>
  <c r="M1393" i="24"/>
  <c r="Q1393" i="24" s="1"/>
  <c r="M1450" i="24"/>
  <c r="Q1450" i="24" s="1"/>
  <c r="M1454" i="24"/>
  <c r="Q1454" i="24" s="1"/>
  <c r="M1334" i="24"/>
  <c r="Q1334" i="24" s="1"/>
  <c r="M1460" i="24"/>
  <c r="Q1460" i="24" s="1"/>
  <c r="M1341" i="24"/>
  <c r="Q1341" i="24" s="1"/>
  <c r="M1345" i="24"/>
  <c r="Q1345" i="24" s="1"/>
  <c r="M1360" i="24"/>
  <c r="Q1360" i="24" s="1"/>
  <c r="M1376" i="24"/>
  <c r="Q1376" i="24" s="1"/>
  <c r="M1409" i="24"/>
  <c r="Q1409" i="24" s="1"/>
  <c r="M1332" i="24"/>
  <c r="Q1332" i="24" s="1"/>
  <c r="M1371" i="24"/>
  <c r="Q1371" i="24" s="1"/>
  <c r="M1377" i="24"/>
  <c r="Q1377" i="24" s="1"/>
  <c r="M1379" i="24"/>
  <c r="Q1379" i="24" s="1"/>
  <c r="M1397" i="24"/>
  <c r="Q1397" i="24" s="1"/>
  <c r="M1404" i="24"/>
  <c r="Q1404" i="24" s="1"/>
  <c r="M1416" i="24"/>
  <c r="Q1416" i="24" s="1"/>
  <c r="M1418" i="24"/>
  <c r="Q1418" i="24" s="1"/>
  <c r="M1428" i="24"/>
  <c r="Q1428" i="24" s="1"/>
  <c r="M1440" i="24"/>
  <c r="Q1440" i="24" s="1"/>
  <c r="M1442" i="24"/>
  <c r="Q1442" i="24" s="1"/>
  <c r="M1347" i="24"/>
  <c r="Q1347" i="24" s="1"/>
  <c r="M1357" i="24"/>
  <c r="Q1357" i="24" s="1"/>
  <c r="M1361" i="24"/>
  <c r="Q1361" i="24" s="1"/>
  <c r="M1388" i="24"/>
  <c r="Q1388" i="24" s="1"/>
  <c r="M1408" i="24"/>
  <c r="Q1408" i="24" s="1"/>
  <c r="M1390" i="24"/>
  <c r="Q1390" i="24" s="1"/>
  <c r="M1398" i="24"/>
  <c r="Q1398" i="24" s="1"/>
  <c r="M1406" i="24"/>
  <c r="Q1406" i="24" s="1"/>
  <c r="M1414" i="24"/>
  <c r="Q1414" i="24" s="1"/>
  <c r="M1422" i="24"/>
  <c r="Q1422" i="24" s="1"/>
  <c r="M1328" i="24"/>
  <c r="Q1328" i="24" s="1"/>
  <c r="M1352" i="24"/>
  <c r="Q1352" i="24" s="1"/>
  <c r="M1381" i="24"/>
  <c r="Q1381" i="24" s="1"/>
  <c r="M1400" i="24"/>
  <c r="Q1400" i="24" s="1"/>
  <c r="M1411" i="24"/>
  <c r="Q1411" i="24" s="1"/>
  <c r="M1420" i="24"/>
  <c r="Q1420" i="24" s="1"/>
  <c r="M1343" i="24"/>
  <c r="Q1343" i="24" s="1"/>
  <c r="M1359" i="24"/>
  <c r="Q1359" i="24" s="1"/>
  <c r="M1375" i="24"/>
  <c r="Q1375" i="24" s="1"/>
  <c r="M1391" i="24"/>
  <c r="Q1391" i="24" s="1"/>
  <c r="M1407" i="24"/>
  <c r="Q1407" i="24" s="1"/>
  <c r="M1425" i="24"/>
  <c r="Q1425" i="24" s="1"/>
  <c r="M1462" i="24"/>
  <c r="Q1462" i="24" s="1"/>
  <c r="M1389" i="24"/>
  <c r="Q1389" i="24" s="1"/>
  <c r="M1405" i="24"/>
  <c r="Q1405" i="24" s="1"/>
  <c r="M1429" i="24"/>
  <c r="Q1429" i="24" s="1"/>
  <c r="M1437" i="24"/>
  <c r="Q1437" i="24" s="1"/>
  <c r="M1445" i="24"/>
  <c r="Q1445" i="24" s="1"/>
  <c r="M1403" i="24"/>
  <c r="Q1403" i="24" s="1"/>
  <c r="M1419" i="24"/>
  <c r="Q1419" i="24" s="1"/>
  <c r="M1447" i="24"/>
  <c r="Q1447" i="24" s="1"/>
  <c r="M1448" i="24"/>
  <c r="Q1448" i="24" s="1"/>
  <c r="M1385" i="24"/>
  <c r="Q1385" i="24" s="1"/>
  <c r="M1401" i="24"/>
  <c r="Q1401" i="24" s="1"/>
  <c r="M1417" i="24"/>
  <c r="Q1417" i="24" s="1"/>
  <c r="M1423" i="24"/>
  <c r="Q1423" i="24" s="1"/>
  <c r="M1431" i="24"/>
  <c r="Q1431" i="24" s="1"/>
  <c r="M1439" i="24"/>
  <c r="Q1439" i="24" s="1"/>
  <c r="M1351" i="24"/>
  <c r="Q1351" i="24" s="1"/>
  <c r="M1367" i="24"/>
  <c r="Q1367" i="24" s="1"/>
  <c r="M1383" i="24"/>
  <c r="Q1383" i="24" s="1"/>
  <c r="M1399" i="24"/>
  <c r="Q1399" i="24" s="1"/>
  <c r="M1415" i="24"/>
  <c r="Q1415" i="24" s="1"/>
  <c r="M1427" i="24"/>
  <c r="Q1427" i="24" s="1"/>
  <c r="M1451" i="24"/>
  <c r="Q1451" i="24" s="1"/>
  <c r="M1456" i="24"/>
  <c r="Q1456" i="24" s="1"/>
  <c r="M1458" i="24"/>
  <c r="Q1458" i="24" s="1"/>
  <c r="M1413" i="24"/>
  <c r="Q1413" i="24" s="1"/>
  <c r="M1433" i="24"/>
  <c r="Q1433" i="24" s="1"/>
  <c r="M1441" i="24"/>
  <c r="Q1441" i="24" s="1"/>
  <c r="M1421" i="24"/>
  <c r="Q1421" i="24" s="1"/>
  <c r="M1435" i="24"/>
  <c r="Q1435" i="24" s="1"/>
  <c r="M1443" i="24"/>
  <c r="Q1443" i="24" s="1"/>
  <c r="M1453" i="24"/>
  <c r="Q1453" i="24" s="1"/>
  <c r="M1449" i="24"/>
  <c r="Q1449" i="24" s="1"/>
  <c r="M1647" i="24"/>
  <c r="Q1647" i="24" s="1"/>
  <c r="M1461" i="24"/>
  <c r="Q1461" i="24" s="1"/>
  <c r="M1459" i="24"/>
  <c r="Q1459" i="24" s="1"/>
  <c r="M1634" i="24"/>
  <c r="Q1634" i="24" s="1"/>
  <c r="M1457" i="24"/>
  <c r="Q1457" i="24" s="1"/>
  <c r="M1455" i="24"/>
  <c r="Q1455" i="24" s="1"/>
  <c r="M1636" i="24"/>
  <c r="Q1636" i="24" s="1"/>
  <c r="M1631" i="24"/>
  <c r="Q1631" i="24" s="1"/>
  <c r="D1659" i="24"/>
  <c r="K1659" i="24" s="1"/>
  <c r="D1660" i="24"/>
  <c r="K1660" i="24" s="1"/>
  <c r="D1662" i="24"/>
  <c r="K1662" i="24" s="1"/>
  <c r="K1815" i="24"/>
  <c r="K1817" i="24"/>
  <c r="I1828" i="24"/>
  <c r="H1829" i="24"/>
  <c r="I1834" i="24"/>
  <c r="K1837" i="24"/>
  <c r="K1839" i="24"/>
  <c r="K1841" i="24"/>
  <c r="I1845" i="24"/>
  <c r="H1850" i="24"/>
  <c r="I1849" i="24"/>
  <c r="I1841" i="24"/>
  <c r="K1835" i="24"/>
  <c r="H1832" i="24"/>
  <c r="H1830" i="24"/>
  <c r="H1828" i="24"/>
  <c r="I1817" i="24"/>
  <c r="I1808" i="24"/>
  <c r="H1849" i="24"/>
  <c r="K1844" i="24"/>
  <c r="H1841" i="24"/>
  <c r="H1839" i="24"/>
  <c r="H1837" i="24"/>
  <c r="H1848" i="24"/>
  <c r="I1844" i="24"/>
  <c r="K1838" i="24"/>
  <c r="H1835" i="24"/>
  <c r="H1833" i="24"/>
  <c r="H1831" i="24"/>
  <c r="I1820" i="24"/>
  <c r="I1811" i="24"/>
  <c r="K1805" i="24"/>
  <c r="I1802" i="24"/>
  <c r="K1796" i="24"/>
  <c r="H1793" i="24"/>
  <c r="H1791" i="24"/>
  <c r="H1789" i="24"/>
  <c r="K1847" i="24"/>
  <c r="H1844" i="24"/>
  <c r="H1842" i="24"/>
  <c r="H1840" i="24"/>
  <c r="I1829" i="24"/>
  <c r="K1823" i="24"/>
  <c r="H1820" i="24"/>
  <c r="H1818" i="24"/>
  <c r="H1816" i="24"/>
  <c r="H1852" i="24"/>
  <c r="I1838" i="24"/>
  <c r="K1832" i="24"/>
  <c r="I1850" i="24"/>
  <c r="H1847" i="24"/>
  <c r="H1845" i="24"/>
  <c r="H1843" i="24"/>
  <c r="I1832" i="24"/>
  <c r="K1826" i="24"/>
  <c r="H1823" i="24"/>
  <c r="H1821" i="24"/>
  <c r="H1819" i="24"/>
  <c r="H1814" i="24"/>
  <c r="H1812" i="24"/>
  <c r="H1810" i="24"/>
  <c r="H1803" i="24"/>
  <c r="H1801" i="24"/>
  <c r="I1790" i="24"/>
  <c r="K1784" i="24"/>
  <c r="H1827" i="24"/>
  <c r="I1826" i="24"/>
  <c r="H1805" i="24"/>
  <c r="H1800" i="24"/>
  <c r="I1796" i="24"/>
  <c r="I1787" i="24"/>
  <c r="I1784" i="24"/>
  <c r="K1783" i="24"/>
  <c r="H1782" i="24"/>
  <c r="H1780" i="24"/>
  <c r="I1769" i="24"/>
  <c r="K1763" i="24"/>
  <c r="H1760" i="24"/>
  <c r="H1758" i="24"/>
  <c r="H1756" i="24"/>
  <c r="I1848" i="24"/>
  <c r="H1846" i="24"/>
  <c r="H1838" i="24"/>
  <c r="H1808" i="24"/>
  <c r="K1801" i="24"/>
  <c r="K1797" i="24"/>
  <c r="H1794" i="24"/>
  <c r="K1793" i="24"/>
  <c r="K1788" i="24"/>
  <c r="I1785" i="24"/>
  <c r="I1781" i="24"/>
  <c r="I1779" i="24"/>
  <c r="I1777" i="24"/>
  <c r="K1775" i="24"/>
  <c r="H1772" i="24"/>
  <c r="H1770" i="24"/>
  <c r="H1768" i="24"/>
  <c r="I1800" i="24"/>
  <c r="C1807" i="24"/>
  <c r="I1807" i="24" s="1"/>
  <c r="C1806" i="24"/>
  <c r="I1806" i="24" s="1"/>
  <c r="H1807" i="24"/>
  <c r="H1813" i="24"/>
  <c r="I1822" i="24"/>
  <c r="K1827" i="24"/>
  <c r="I1830" i="24"/>
  <c r="K1833" i="24"/>
  <c r="K1840" i="24"/>
  <c r="I1846" i="24"/>
  <c r="H1851" i="24"/>
  <c r="I1786" i="24"/>
  <c r="I1816" i="24"/>
  <c r="K1819" i="24"/>
  <c r="K1830" i="24"/>
  <c r="K1843" i="24"/>
  <c r="K1792" i="24"/>
  <c r="K1824" i="24"/>
  <c r="I1836" i="24"/>
  <c r="C10" i="19"/>
  <c r="R9" i="19"/>
  <c r="K9" i="19"/>
  <c r="A821" i="19"/>
  <c r="A824" i="19"/>
  <c r="A837" i="19"/>
  <c r="A840" i="19"/>
  <c r="A853" i="19"/>
  <c r="A856" i="19"/>
  <c r="A869" i="19"/>
  <c r="A872" i="19"/>
  <c r="A885" i="19"/>
  <c r="A888" i="19"/>
  <c r="A901" i="19"/>
  <c r="A904" i="19"/>
  <c r="A815" i="19"/>
  <c r="A818" i="19"/>
  <c r="A831" i="19"/>
  <c r="A834" i="19"/>
  <c r="A847" i="19"/>
  <c r="A850" i="19"/>
  <c r="A863" i="19"/>
  <c r="A866" i="19"/>
  <c r="A879" i="19"/>
  <c r="A882" i="19"/>
  <c r="A895" i="19"/>
  <c r="A898" i="19"/>
  <c r="A809" i="19"/>
  <c r="A812" i="19"/>
  <c r="A825" i="19"/>
  <c r="A828" i="19"/>
  <c r="A841" i="19"/>
  <c r="A844" i="19"/>
  <c r="A857" i="19"/>
  <c r="A860" i="19"/>
  <c r="A873" i="19"/>
  <c r="A876" i="19"/>
  <c r="A889" i="19"/>
  <c r="A892" i="19"/>
  <c r="A905" i="19"/>
  <c r="A908" i="19"/>
  <c r="A851" i="19"/>
  <c r="A854" i="19"/>
  <c r="A867" i="19"/>
  <c r="A870" i="19"/>
  <c r="A883" i="19"/>
  <c r="A886" i="19"/>
  <c r="A899" i="19"/>
  <c r="A902" i="19"/>
  <c r="A813" i="19"/>
  <c r="A816" i="19"/>
  <c r="A829" i="19"/>
  <c r="A832" i="19"/>
  <c r="A845" i="19"/>
  <c r="A848" i="19"/>
  <c r="A861" i="19"/>
  <c r="A864" i="19"/>
  <c r="A877" i="19"/>
  <c r="A880" i="19"/>
  <c r="A893" i="19"/>
  <c r="A896" i="19"/>
  <c r="A909" i="19"/>
  <c r="A858" i="19"/>
  <c r="A871" i="19"/>
  <c r="A874" i="19"/>
  <c r="A887" i="19"/>
  <c r="A890" i="19"/>
  <c r="A903" i="19"/>
  <c r="A906" i="19"/>
  <c r="D14" i="18"/>
  <c r="E119" i="18"/>
  <c r="M21" i="18"/>
  <c r="M22" i="18" s="1"/>
  <c r="M23" i="18" s="1"/>
  <c r="M24" i="18" s="1"/>
  <c r="M25" i="18" s="1"/>
  <c r="M26" i="18" s="1"/>
  <c r="M27" i="18" s="1"/>
  <c r="M28" i="18" s="1"/>
  <c r="M29" i="18" s="1"/>
  <c r="M30" i="18" s="1"/>
  <c r="M31" i="18" s="1"/>
  <c r="M32" i="18" s="1"/>
  <c r="M33" i="18" s="1"/>
  <c r="M34" i="18" s="1"/>
  <c r="M35" i="18" s="1"/>
  <c r="M36" i="18" s="1"/>
  <c r="M37" i="18" s="1"/>
  <c r="M38" i="18" s="1"/>
  <c r="M39" i="18" s="1"/>
  <c r="M40" i="18" s="1"/>
  <c r="M41" i="18" s="1"/>
  <c r="M42" i="18" s="1"/>
  <c r="M43" i="18" s="1"/>
  <c r="M44" i="18" s="1"/>
  <c r="M45" i="18" s="1"/>
  <c r="M46" i="18" s="1"/>
  <c r="M47" i="18" s="1"/>
  <c r="M48" i="18" s="1"/>
  <c r="M49" i="18" s="1"/>
  <c r="M50" i="18" s="1"/>
  <c r="M51" i="18" s="1"/>
  <c r="M52" i="18" s="1"/>
  <c r="M53" i="18" s="1"/>
  <c r="M54" i="18" s="1"/>
  <c r="M55" i="18" s="1"/>
  <c r="M56" i="18" s="1"/>
  <c r="M57" i="18" s="1"/>
  <c r="M58" i="18" s="1"/>
  <c r="M59" i="18" s="1"/>
  <c r="M60" i="18" s="1"/>
  <c r="M61" i="18" s="1"/>
  <c r="M62" i="18" s="1"/>
  <c r="M63" i="18" s="1"/>
  <c r="M64" i="18" s="1"/>
  <c r="M65" i="18" s="1"/>
  <c r="M66" i="18" s="1"/>
  <c r="M67" i="18" s="1"/>
  <c r="M68" i="18" s="1"/>
  <c r="M69" i="18" s="1"/>
  <c r="M70" i="18" s="1"/>
  <c r="M71" i="18" s="1"/>
  <c r="M72" i="18" s="1"/>
  <c r="M73" i="18" s="1"/>
  <c r="M74" i="18" s="1"/>
  <c r="M75" i="18" s="1"/>
  <c r="M76" i="18" s="1"/>
  <c r="M77" i="18" s="1"/>
  <c r="M78" i="18" s="1"/>
  <c r="M79" i="18" s="1"/>
  <c r="M80" i="18" s="1"/>
  <c r="M81" i="18" s="1"/>
  <c r="M82" i="18" s="1"/>
  <c r="M83" i="18" s="1"/>
  <c r="M84" i="18" s="1"/>
  <c r="M85" i="18" s="1"/>
  <c r="M86" i="18" s="1"/>
  <c r="M87" i="18" s="1"/>
  <c r="M88" i="18" s="1"/>
  <c r="M89" i="18" s="1"/>
  <c r="M90" i="18" s="1"/>
  <c r="M91" i="18" s="1"/>
  <c r="M92" i="18" s="1"/>
  <c r="V21" i="18"/>
  <c r="P22" i="18"/>
  <c r="N24" i="18"/>
  <c r="P28" i="18"/>
  <c r="S29" i="18"/>
  <c r="P32" i="18"/>
  <c r="X34" i="18"/>
  <c r="S34" i="18"/>
  <c r="O35" i="18"/>
  <c r="N35" i="18"/>
  <c r="P47" i="18"/>
  <c r="O47" i="18"/>
  <c r="N47" i="18"/>
  <c r="S47" i="18"/>
  <c r="U65" i="18"/>
  <c r="X65" i="18"/>
  <c r="V65" i="18"/>
  <c r="F119" i="18"/>
  <c r="N21" i="18"/>
  <c r="W21" i="18"/>
  <c r="O24" i="18"/>
  <c r="S25" i="18"/>
  <c r="O27" i="18"/>
  <c r="O31" i="18"/>
  <c r="V33" i="18"/>
  <c r="T89" i="18"/>
  <c r="N89" i="18"/>
  <c r="X21" i="18"/>
  <c r="O26" i="18"/>
  <c r="P36" i="18"/>
  <c r="O36" i="18"/>
  <c r="N36" i="18"/>
  <c r="P40" i="18"/>
  <c r="O40" i="18"/>
  <c r="N40" i="18"/>
  <c r="O43" i="18"/>
  <c r="N43" i="18"/>
  <c r="P43" i="18"/>
  <c r="S84" i="18"/>
  <c r="P84" i="18"/>
  <c r="O84" i="18"/>
  <c r="N84" i="18"/>
  <c r="S32" i="18"/>
  <c r="U41" i="18"/>
  <c r="P26" i="18"/>
  <c r="N29" i="18"/>
  <c r="P30" i="18"/>
  <c r="S35" i="18"/>
  <c r="S40" i="18"/>
  <c r="O55" i="18"/>
  <c r="P23" i="18"/>
  <c r="N25" i="18"/>
  <c r="C119" i="18"/>
  <c r="T27" i="18"/>
  <c r="O29" i="18"/>
  <c r="U34" i="18"/>
  <c r="N34" i="18"/>
  <c r="S36" i="18"/>
  <c r="U37" i="18"/>
  <c r="S43" i="18"/>
  <c r="U82" i="18"/>
  <c r="O82" i="18"/>
  <c r="B119" i="18"/>
  <c r="N22" i="18"/>
  <c r="O25" i="18"/>
  <c r="N28" i="18"/>
  <c r="N32" i="18"/>
  <c r="S33" i="18"/>
  <c r="V34" i="18"/>
  <c r="P34" i="18"/>
  <c r="O39" i="18"/>
  <c r="N39" i="18"/>
  <c r="P39" i="18"/>
  <c r="V56" i="18"/>
  <c r="P56" i="18"/>
  <c r="S28" i="18"/>
  <c r="D119" i="18"/>
  <c r="U21" i="18"/>
  <c r="T33" i="18"/>
  <c r="S53" i="18"/>
  <c r="P53" i="18"/>
  <c r="O53" i="18"/>
  <c r="N53" i="18"/>
  <c r="O68" i="18"/>
  <c r="U68" i="18"/>
  <c r="AF68" i="18" s="1"/>
  <c r="O45" i="18"/>
  <c r="N50" i="18"/>
  <c r="S57" i="18"/>
  <c r="P57" i="18"/>
  <c r="O57" i="18"/>
  <c r="P68" i="18"/>
  <c r="V68" i="18"/>
  <c r="P69" i="18"/>
  <c r="O69" i="18"/>
  <c r="S69" i="18"/>
  <c r="N69" i="18"/>
  <c r="T78" i="18"/>
  <c r="AE78" i="18" s="1"/>
  <c r="S38" i="18"/>
  <c r="S42" i="18"/>
  <c r="N44" i="18"/>
  <c r="S46" i="18"/>
  <c r="N48" i="18"/>
  <c r="S49" i="18"/>
  <c r="O50" i="18"/>
  <c r="N57" i="18"/>
  <c r="W65" i="18"/>
  <c r="X66" i="18"/>
  <c r="U85" i="18"/>
  <c r="W85" i="18"/>
  <c r="O95" i="18"/>
  <c r="N95" i="18"/>
  <c r="S95" i="18"/>
  <c r="O101" i="18"/>
  <c r="U101" i="18"/>
  <c r="O44" i="18"/>
  <c r="O48" i="18"/>
  <c r="P50" i="18"/>
  <c r="W53" i="18"/>
  <c r="N58" i="18"/>
  <c r="P60" i="18"/>
  <c r="V60" i="18"/>
  <c r="P61" i="18"/>
  <c r="O61" i="18"/>
  <c r="S61" i="18"/>
  <c r="N61" i="18"/>
  <c r="U69" i="18"/>
  <c r="N85" i="18"/>
  <c r="P85" i="18"/>
  <c r="S85" i="18"/>
  <c r="P44" i="18"/>
  <c r="P48" i="18"/>
  <c r="T49" i="18"/>
  <c r="O58" i="18"/>
  <c r="P72" i="18"/>
  <c r="P73" i="18"/>
  <c r="N73" i="18"/>
  <c r="O73" i="18"/>
  <c r="T85" i="18"/>
  <c r="X103" i="18"/>
  <c r="U103" i="18"/>
  <c r="S103" i="18"/>
  <c r="N51" i="18"/>
  <c r="T54" i="18"/>
  <c r="W57" i="18"/>
  <c r="U57" i="18"/>
  <c r="N59" i="18"/>
  <c r="U61" i="18"/>
  <c r="P64" i="18"/>
  <c r="N66" i="18"/>
  <c r="P66" i="18"/>
  <c r="O66" i="18"/>
  <c r="C120" i="18"/>
  <c r="W69" i="18"/>
  <c r="V76" i="18"/>
  <c r="AE81" i="18"/>
  <c r="N86" i="18"/>
  <c r="T86" i="18"/>
  <c r="P88" i="18"/>
  <c r="O88" i="18"/>
  <c r="S88" i="18"/>
  <c r="S65" i="18"/>
  <c r="P65" i="18"/>
  <c r="O65" i="18"/>
  <c r="N65" i="18"/>
  <c r="D120" i="18"/>
  <c r="O67" i="18"/>
  <c r="U67" i="18"/>
  <c r="N77" i="18"/>
  <c r="P77" i="18"/>
  <c r="S77" i="18"/>
  <c r="T65" i="18"/>
  <c r="U66" i="18"/>
  <c r="S66" i="18"/>
  <c r="N70" i="18"/>
  <c r="U92" i="18"/>
  <c r="N56" i="18"/>
  <c r="N64" i="18"/>
  <c r="N72" i="18"/>
  <c r="X73" i="18"/>
  <c r="P74" i="18"/>
  <c r="N75" i="18"/>
  <c r="U76" i="18"/>
  <c r="O78" i="18"/>
  <c r="U78" i="18"/>
  <c r="AF78" i="18" s="1"/>
  <c r="P79" i="18"/>
  <c r="X84" i="18"/>
  <c r="S99" i="18"/>
  <c r="P99" i="18"/>
  <c r="O99" i="18"/>
  <c r="O56" i="18"/>
  <c r="O64" i="18"/>
  <c r="B120" i="18"/>
  <c r="O72" i="18"/>
  <c r="W72" i="18"/>
  <c r="P80" i="18"/>
  <c r="O80" i="18"/>
  <c r="S80" i="18"/>
  <c r="N80" i="18"/>
  <c r="O86" i="18"/>
  <c r="W92" i="18"/>
  <c r="P98" i="18"/>
  <c r="E120" i="18"/>
  <c r="V97" i="18"/>
  <c r="P97" i="18"/>
  <c r="U107" i="18"/>
  <c r="T107" i="18"/>
  <c r="V107" i="18"/>
  <c r="F120" i="18"/>
  <c r="N67" i="18"/>
  <c r="V67" i="18"/>
  <c r="U73" i="18"/>
  <c r="O75" i="18"/>
  <c r="W80" i="18"/>
  <c r="V85" i="18"/>
  <c r="U88" i="18"/>
  <c r="P91" i="18"/>
  <c r="S92" i="18"/>
  <c r="P92" i="18"/>
  <c r="O92" i="18"/>
  <c r="N92" i="18"/>
  <c r="N94" i="18"/>
  <c r="S94" i="18"/>
  <c r="P94" i="18"/>
  <c r="O94" i="18"/>
  <c r="G120" i="18"/>
  <c r="S76" i="18"/>
  <c r="P76" i="18"/>
  <c r="O76" i="18"/>
  <c r="T92" i="18"/>
  <c r="V103" i="18"/>
  <c r="P110" i="18"/>
  <c r="O110" i="18"/>
  <c r="N110" i="18"/>
  <c r="S110" i="18"/>
  <c r="P111" i="18"/>
  <c r="O111" i="18"/>
  <c r="N111" i="18"/>
  <c r="S111" i="18"/>
  <c r="O116" i="18"/>
  <c r="N116" i="18"/>
  <c r="S116" i="18"/>
  <c r="N83" i="18"/>
  <c r="V100" i="18"/>
  <c r="U100" i="18"/>
  <c r="P103" i="18"/>
  <c r="O103" i="18"/>
  <c r="C121" i="18"/>
  <c r="P113" i="18"/>
  <c r="V113" i="18"/>
  <c r="S79" i="18"/>
  <c r="N82" i="18"/>
  <c r="S87" i="18"/>
  <c r="N90" i="18"/>
  <c r="O91" i="18"/>
  <c r="S100" i="18"/>
  <c r="X102" i="18"/>
  <c r="W102" i="18"/>
  <c r="T103" i="18"/>
  <c r="N103" i="18"/>
  <c r="N108" i="18"/>
  <c r="O112" i="18"/>
  <c r="U112" i="18"/>
  <c r="N79" i="18"/>
  <c r="N87" i="18"/>
  <c r="N97" i="18"/>
  <c r="W103" i="18"/>
  <c r="G121" i="18"/>
  <c r="X107" i="18"/>
  <c r="W107" i="18"/>
  <c r="V108" i="18"/>
  <c r="U108" i="18"/>
  <c r="U116" i="18"/>
  <c r="X116" i="18"/>
  <c r="O79" i="18"/>
  <c r="O87" i="18"/>
  <c r="V94" i="18"/>
  <c r="S108" i="18"/>
  <c r="X110" i="18"/>
  <c r="W110" i="18"/>
  <c r="V116" i="18"/>
  <c r="U96" i="18"/>
  <c r="N96" i="18"/>
  <c r="U99" i="18"/>
  <c r="T99" i="18"/>
  <c r="T100" i="18"/>
  <c r="O100" i="18"/>
  <c r="T101" i="18"/>
  <c r="P102" i="18"/>
  <c r="O102" i="18"/>
  <c r="N102" i="18"/>
  <c r="S102" i="18"/>
  <c r="W108" i="18"/>
  <c r="O109" i="18"/>
  <c r="U109" i="18"/>
  <c r="T110" i="18"/>
  <c r="B121" i="18"/>
  <c r="S107" i="18"/>
  <c r="P107" i="18"/>
  <c r="N107" i="18"/>
  <c r="N105" i="18"/>
  <c r="N113" i="18"/>
  <c r="O114" i="18"/>
  <c r="P115" i="18"/>
  <c r="F31" i="1"/>
  <c r="C31" i="1"/>
  <c r="D3" i="2"/>
  <c r="E3" i="2"/>
  <c r="A3" i="4"/>
  <c r="M3" i="4" s="1"/>
  <c r="B3" i="4"/>
  <c r="C3" i="4"/>
  <c r="O3" i="4" s="1"/>
  <c r="D3" i="4"/>
  <c r="E3" i="4"/>
  <c r="F3" i="4"/>
  <c r="K3" i="4" s="1"/>
  <c r="A4" i="4"/>
  <c r="M4" i="4" s="1"/>
  <c r="B4" i="4"/>
  <c r="C4" i="4"/>
  <c r="O4" i="4" s="1"/>
  <c r="D4" i="4"/>
  <c r="E4" i="4"/>
  <c r="F4" i="4"/>
  <c r="K4" i="4" s="1"/>
  <c r="A5" i="4"/>
  <c r="M5" i="4" s="1"/>
  <c r="B5" i="4"/>
  <c r="C5" i="4"/>
  <c r="O5" i="4" s="1"/>
  <c r="D5" i="4"/>
  <c r="E5" i="4"/>
  <c r="F5" i="4"/>
  <c r="K5" i="4" s="1"/>
  <c r="A6" i="4"/>
  <c r="M6" i="4" s="1"/>
  <c r="B6" i="4"/>
  <c r="C6" i="4"/>
  <c r="O6" i="4" s="1"/>
  <c r="D6" i="4"/>
  <c r="E6" i="4"/>
  <c r="F6" i="4"/>
  <c r="K6" i="4" s="1"/>
  <c r="A7" i="4"/>
  <c r="M7" i="4" s="1"/>
  <c r="B7" i="4"/>
  <c r="C7" i="4"/>
  <c r="O7" i="4" s="1"/>
  <c r="D7" i="4"/>
  <c r="E7" i="4"/>
  <c r="F7" i="4"/>
  <c r="K7" i="4" s="1"/>
  <c r="A8" i="4"/>
  <c r="M8" i="4" s="1"/>
  <c r="B8" i="4"/>
  <c r="C8" i="4"/>
  <c r="O8" i="4" s="1"/>
  <c r="D8" i="4"/>
  <c r="E8" i="4"/>
  <c r="F8" i="4"/>
  <c r="K8" i="4" s="1"/>
  <c r="A9" i="4"/>
  <c r="M9" i="4" s="1"/>
  <c r="B9" i="4"/>
  <c r="C9" i="4"/>
  <c r="O9" i="4" s="1"/>
  <c r="D9" i="4"/>
  <c r="E9" i="4"/>
  <c r="F9" i="4"/>
  <c r="K9" i="4" s="1"/>
  <c r="A10" i="4"/>
  <c r="M10" i="4" s="1"/>
  <c r="B10" i="4"/>
  <c r="C10" i="4"/>
  <c r="O10" i="4" s="1"/>
  <c r="D10" i="4"/>
  <c r="E10" i="4"/>
  <c r="F10" i="4"/>
  <c r="K10" i="4" s="1"/>
  <c r="A11" i="4"/>
  <c r="M11" i="4" s="1"/>
  <c r="B11" i="4"/>
  <c r="C11" i="4"/>
  <c r="O11" i="4" s="1"/>
  <c r="D11" i="4"/>
  <c r="E11" i="4"/>
  <c r="F11" i="4"/>
  <c r="K11" i="4" s="1"/>
  <c r="A12" i="4"/>
  <c r="M12" i="4" s="1"/>
  <c r="B12" i="4"/>
  <c r="C12" i="4"/>
  <c r="O12" i="4" s="1"/>
  <c r="D12" i="4"/>
  <c r="E12" i="4"/>
  <c r="F12" i="4"/>
  <c r="K12" i="4" s="1"/>
  <c r="A13" i="4"/>
  <c r="M13" i="4" s="1"/>
  <c r="B13" i="4"/>
  <c r="C13" i="4"/>
  <c r="O13" i="4" s="1"/>
  <c r="D13" i="4"/>
  <c r="E13" i="4"/>
  <c r="F13" i="4"/>
  <c r="K13" i="4" s="1"/>
  <c r="A14" i="4"/>
  <c r="M14" i="4" s="1"/>
  <c r="B14" i="4"/>
  <c r="C14" i="4"/>
  <c r="O14" i="4" s="1"/>
  <c r="D14" i="4"/>
  <c r="E14" i="4"/>
  <c r="F14" i="4"/>
  <c r="K14" i="4" s="1"/>
  <c r="A15" i="4"/>
  <c r="M15" i="4" s="1"/>
  <c r="B15" i="4"/>
  <c r="C15" i="4"/>
  <c r="O15" i="4" s="1"/>
  <c r="D15" i="4"/>
  <c r="E15" i="4"/>
  <c r="F15" i="4"/>
  <c r="K15" i="4" s="1"/>
  <c r="A16" i="4"/>
  <c r="M16" i="4" s="1"/>
  <c r="B16" i="4"/>
  <c r="C16" i="4"/>
  <c r="O16" i="4" s="1"/>
  <c r="D16" i="4"/>
  <c r="E16" i="4"/>
  <c r="F16" i="4"/>
  <c r="K16" i="4" s="1"/>
  <c r="A17" i="4"/>
  <c r="M17" i="4" s="1"/>
  <c r="B17" i="4"/>
  <c r="C17" i="4"/>
  <c r="O17" i="4" s="1"/>
  <c r="D17" i="4"/>
  <c r="E17" i="4"/>
  <c r="F17" i="4"/>
  <c r="K17" i="4" s="1"/>
  <c r="A18" i="4"/>
  <c r="M18" i="4" s="1"/>
  <c r="B18" i="4"/>
  <c r="C18" i="4"/>
  <c r="O18" i="4" s="1"/>
  <c r="D18" i="4"/>
  <c r="E18" i="4"/>
  <c r="F18" i="4"/>
  <c r="K18" i="4" s="1"/>
  <c r="A19" i="4"/>
  <c r="M19" i="4" s="1"/>
  <c r="B19" i="4"/>
  <c r="C19" i="4"/>
  <c r="O19" i="4" s="1"/>
  <c r="D19" i="4"/>
  <c r="E19" i="4"/>
  <c r="F19" i="4"/>
  <c r="K19" i="4" s="1"/>
  <c r="A20" i="4"/>
  <c r="M20" i="4" s="1"/>
  <c r="B20" i="4"/>
  <c r="C20" i="4"/>
  <c r="O20" i="4" s="1"/>
  <c r="D20" i="4"/>
  <c r="E20" i="4"/>
  <c r="F20" i="4"/>
  <c r="K20" i="4" s="1"/>
  <c r="A21" i="4"/>
  <c r="M21" i="4" s="1"/>
  <c r="B21" i="4"/>
  <c r="C21" i="4"/>
  <c r="O21" i="4" s="1"/>
  <c r="D21" i="4"/>
  <c r="E21" i="4"/>
  <c r="F21" i="4"/>
  <c r="K21" i="4" s="1"/>
  <c r="A22" i="4"/>
  <c r="M22" i="4" s="1"/>
  <c r="B22" i="4"/>
  <c r="C22" i="4"/>
  <c r="O22" i="4" s="1"/>
  <c r="D22" i="4"/>
  <c r="E22" i="4"/>
  <c r="F22" i="4"/>
  <c r="K22" i="4" s="1"/>
  <c r="A23" i="4"/>
  <c r="M23" i="4" s="1"/>
  <c r="B23" i="4"/>
  <c r="C23" i="4"/>
  <c r="O23" i="4" s="1"/>
  <c r="D23" i="4"/>
  <c r="E23" i="4"/>
  <c r="F23" i="4"/>
  <c r="K23" i="4" s="1"/>
  <c r="A24" i="4"/>
  <c r="M24" i="4" s="1"/>
  <c r="B24" i="4"/>
  <c r="C24" i="4"/>
  <c r="O24" i="4" s="1"/>
  <c r="D24" i="4"/>
  <c r="E24" i="4"/>
  <c r="F24" i="4"/>
  <c r="K24" i="4" s="1"/>
  <c r="A25" i="4"/>
  <c r="M25" i="4" s="1"/>
  <c r="B25" i="4"/>
  <c r="C25" i="4"/>
  <c r="O25" i="4" s="1"/>
  <c r="D25" i="4"/>
  <c r="E25" i="4"/>
  <c r="F25" i="4"/>
  <c r="K25" i="4" s="1"/>
  <c r="A26" i="4"/>
  <c r="M26" i="4" s="1"/>
  <c r="B26" i="4"/>
  <c r="C26" i="4"/>
  <c r="O26" i="4" s="1"/>
  <c r="D26" i="4"/>
  <c r="E26" i="4"/>
  <c r="F26" i="4"/>
  <c r="K26" i="4" s="1"/>
  <c r="A27" i="4"/>
  <c r="M27" i="4" s="1"/>
  <c r="B27" i="4"/>
  <c r="C27" i="4"/>
  <c r="O27" i="4" s="1"/>
  <c r="D27" i="4"/>
  <c r="E27" i="4"/>
  <c r="F27" i="4"/>
  <c r="K27" i="4" s="1"/>
  <c r="A28" i="4"/>
  <c r="M28" i="4" s="1"/>
  <c r="B28" i="4"/>
  <c r="C28" i="4"/>
  <c r="O28" i="4" s="1"/>
  <c r="D28" i="4"/>
  <c r="E28" i="4"/>
  <c r="F28" i="4"/>
  <c r="K28" i="4" s="1"/>
  <c r="A29" i="4"/>
  <c r="M29" i="4" s="1"/>
  <c r="B29" i="4"/>
  <c r="C29" i="4"/>
  <c r="O29" i="4" s="1"/>
  <c r="D29" i="4"/>
  <c r="E29" i="4"/>
  <c r="F29" i="4"/>
  <c r="K29" i="4" s="1"/>
  <c r="A30" i="4"/>
  <c r="M30" i="4" s="1"/>
  <c r="B30" i="4"/>
  <c r="C30" i="4"/>
  <c r="O30" i="4" s="1"/>
  <c r="D30" i="4"/>
  <c r="E30" i="4"/>
  <c r="F30" i="4"/>
  <c r="K30" i="4" s="1"/>
  <c r="A31" i="4"/>
  <c r="M31" i="4" s="1"/>
  <c r="B31" i="4"/>
  <c r="C31" i="4"/>
  <c r="O31" i="4" s="1"/>
  <c r="D31" i="4"/>
  <c r="E31" i="4"/>
  <c r="F31" i="4"/>
  <c r="K31" i="4" s="1"/>
  <c r="A32" i="4"/>
  <c r="M32" i="4" s="1"/>
  <c r="B32" i="4"/>
  <c r="C32" i="4"/>
  <c r="O32" i="4" s="1"/>
  <c r="D32" i="4"/>
  <c r="E32" i="4"/>
  <c r="F32" i="4"/>
  <c r="K32" i="4" s="1"/>
  <c r="A33" i="4"/>
  <c r="M33" i="4" s="1"/>
  <c r="B33" i="4"/>
  <c r="C33" i="4"/>
  <c r="O33" i="4" s="1"/>
  <c r="D33" i="4"/>
  <c r="E33" i="4"/>
  <c r="F33" i="4"/>
  <c r="K33" i="4" s="1"/>
  <c r="A34" i="4"/>
  <c r="M34" i="4" s="1"/>
  <c r="B34" i="4"/>
  <c r="C34" i="4"/>
  <c r="O34" i="4" s="1"/>
  <c r="D34" i="4"/>
  <c r="E34" i="4"/>
  <c r="F34" i="4"/>
  <c r="K34" i="4" s="1"/>
  <c r="A35" i="4"/>
  <c r="M35" i="4" s="1"/>
  <c r="B35" i="4"/>
  <c r="C35" i="4"/>
  <c r="O35" i="4" s="1"/>
  <c r="D35" i="4"/>
  <c r="E35" i="4"/>
  <c r="F35" i="4"/>
  <c r="K35" i="4" s="1"/>
  <c r="A36" i="4"/>
  <c r="M36" i="4" s="1"/>
  <c r="B36" i="4"/>
  <c r="C36" i="4"/>
  <c r="O36" i="4" s="1"/>
  <c r="D36" i="4"/>
  <c r="E36" i="4"/>
  <c r="F36" i="4"/>
  <c r="K36" i="4" s="1"/>
  <c r="A37" i="4"/>
  <c r="M37" i="4" s="1"/>
  <c r="B37" i="4"/>
  <c r="C37" i="4"/>
  <c r="O37" i="4" s="1"/>
  <c r="D37" i="4"/>
  <c r="E37" i="4"/>
  <c r="F37" i="4"/>
  <c r="K37" i="4" s="1"/>
  <c r="A38" i="4"/>
  <c r="M38" i="4" s="1"/>
  <c r="B38" i="4"/>
  <c r="C38" i="4"/>
  <c r="O38" i="4" s="1"/>
  <c r="D38" i="4"/>
  <c r="E38" i="4"/>
  <c r="F38" i="4"/>
  <c r="K38" i="4" s="1"/>
  <c r="A39" i="4"/>
  <c r="M39" i="4" s="1"/>
  <c r="B39" i="4"/>
  <c r="C39" i="4"/>
  <c r="O39" i="4" s="1"/>
  <c r="D39" i="4"/>
  <c r="E39" i="4"/>
  <c r="F39" i="4"/>
  <c r="K39" i="4" s="1"/>
  <c r="A40" i="4"/>
  <c r="M40" i="4" s="1"/>
  <c r="B40" i="4"/>
  <c r="C40" i="4"/>
  <c r="O40" i="4" s="1"/>
  <c r="D40" i="4"/>
  <c r="E40" i="4"/>
  <c r="F40" i="4"/>
  <c r="K40" i="4" s="1"/>
  <c r="A41" i="4"/>
  <c r="M41" i="4" s="1"/>
  <c r="B41" i="4"/>
  <c r="C41" i="4"/>
  <c r="O41" i="4" s="1"/>
  <c r="D41" i="4"/>
  <c r="E41" i="4"/>
  <c r="F41" i="4"/>
  <c r="K41" i="4" s="1"/>
  <c r="A42" i="4"/>
  <c r="M42" i="4" s="1"/>
  <c r="B42" i="4"/>
  <c r="C42" i="4"/>
  <c r="O42" i="4" s="1"/>
  <c r="D42" i="4"/>
  <c r="E42" i="4"/>
  <c r="F42" i="4"/>
  <c r="K42" i="4" s="1"/>
  <c r="A43" i="4"/>
  <c r="M43" i="4" s="1"/>
  <c r="B43" i="4"/>
  <c r="C43" i="4"/>
  <c r="O43" i="4" s="1"/>
  <c r="D43" i="4"/>
  <c r="E43" i="4"/>
  <c r="F43" i="4"/>
  <c r="K43" i="4" s="1"/>
  <c r="A44" i="4"/>
  <c r="M44" i="4" s="1"/>
  <c r="B44" i="4"/>
  <c r="C44" i="4"/>
  <c r="O44" i="4" s="1"/>
  <c r="D44" i="4"/>
  <c r="E44" i="4"/>
  <c r="F44" i="4"/>
  <c r="K44" i="4" s="1"/>
  <c r="A45" i="4"/>
  <c r="M45" i="4" s="1"/>
  <c r="B45" i="4"/>
  <c r="C45" i="4"/>
  <c r="O45" i="4" s="1"/>
  <c r="D45" i="4"/>
  <c r="E45" i="4"/>
  <c r="F45" i="4"/>
  <c r="K45" i="4" s="1"/>
  <c r="A46" i="4"/>
  <c r="M46" i="4" s="1"/>
  <c r="B46" i="4"/>
  <c r="C46" i="4"/>
  <c r="O46" i="4" s="1"/>
  <c r="D46" i="4"/>
  <c r="E46" i="4"/>
  <c r="F46" i="4"/>
  <c r="K46" i="4" s="1"/>
  <c r="A47" i="4"/>
  <c r="M47" i="4" s="1"/>
  <c r="B47" i="4"/>
  <c r="C47" i="4"/>
  <c r="O47" i="4" s="1"/>
  <c r="D47" i="4"/>
  <c r="E47" i="4"/>
  <c r="F47" i="4"/>
  <c r="K47" i="4" s="1"/>
  <c r="A48" i="4"/>
  <c r="M48" i="4" s="1"/>
  <c r="B48" i="4"/>
  <c r="C48" i="4"/>
  <c r="O48" i="4" s="1"/>
  <c r="D48" i="4"/>
  <c r="E48" i="4"/>
  <c r="F48" i="4"/>
  <c r="K48" i="4" s="1"/>
  <c r="A49" i="4"/>
  <c r="M49" i="4" s="1"/>
  <c r="B49" i="4"/>
  <c r="C49" i="4"/>
  <c r="O49" i="4" s="1"/>
  <c r="D49" i="4"/>
  <c r="E49" i="4"/>
  <c r="F49" i="4"/>
  <c r="K49" i="4" s="1"/>
  <c r="A50" i="4"/>
  <c r="M50" i="4" s="1"/>
  <c r="B50" i="4"/>
  <c r="C50" i="4"/>
  <c r="O50" i="4" s="1"/>
  <c r="D50" i="4"/>
  <c r="E50" i="4"/>
  <c r="F50" i="4"/>
  <c r="K50" i="4" s="1"/>
  <c r="A51" i="4"/>
  <c r="M51" i="4" s="1"/>
  <c r="B51" i="4"/>
  <c r="C51" i="4"/>
  <c r="O51" i="4" s="1"/>
  <c r="D51" i="4"/>
  <c r="E51" i="4"/>
  <c r="F51" i="4"/>
  <c r="K51" i="4" s="1"/>
  <c r="A52" i="4"/>
  <c r="M52" i="4" s="1"/>
  <c r="B52" i="4"/>
  <c r="C52" i="4"/>
  <c r="O52" i="4" s="1"/>
  <c r="D52" i="4"/>
  <c r="E52" i="4"/>
  <c r="F52" i="4"/>
  <c r="K52" i="4" s="1"/>
  <c r="A53" i="4"/>
  <c r="M53" i="4" s="1"/>
  <c r="B53" i="4"/>
  <c r="C53" i="4"/>
  <c r="O53" i="4" s="1"/>
  <c r="D53" i="4"/>
  <c r="E53" i="4"/>
  <c r="F53" i="4"/>
  <c r="K53" i="4" s="1"/>
  <c r="A54" i="4"/>
  <c r="M54" i="4" s="1"/>
  <c r="B54" i="4"/>
  <c r="C54" i="4"/>
  <c r="O54" i="4" s="1"/>
  <c r="D54" i="4"/>
  <c r="E54" i="4"/>
  <c r="F54" i="4"/>
  <c r="K54" i="4" s="1"/>
  <c r="A55" i="4"/>
  <c r="M55" i="4" s="1"/>
  <c r="B55" i="4"/>
  <c r="C55" i="4"/>
  <c r="O55" i="4" s="1"/>
  <c r="D55" i="4"/>
  <c r="E55" i="4"/>
  <c r="F55" i="4"/>
  <c r="K55" i="4" s="1"/>
  <c r="A56" i="4"/>
  <c r="M56" i="4" s="1"/>
  <c r="B56" i="4"/>
  <c r="C56" i="4"/>
  <c r="O56" i="4" s="1"/>
  <c r="D56" i="4"/>
  <c r="E56" i="4"/>
  <c r="F56" i="4"/>
  <c r="K56" i="4" s="1"/>
  <c r="A57" i="4"/>
  <c r="M57" i="4" s="1"/>
  <c r="B57" i="4"/>
  <c r="C57" i="4"/>
  <c r="O57" i="4" s="1"/>
  <c r="D57" i="4"/>
  <c r="E57" i="4"/>
  <c r="F57" i="4"/>
  <c r="K57" i="4" s="1"/>
  <c r="A58" i="4"/>
  <c r="M58" i="4" s="1"/>
  <c r="B58" i="4"/>
  <c r="C58" i="4"/>
  <c r="O58" i="4" s="1"/>
  <c r="D58" i="4"/>
  <c r="E58" i="4"/>
  <c r="F58" i="4"/>
  <c r="K58" i="4" s="1"/>
  <c r="A59" i="4"/>
  <c r="M59" i="4" s="1"/>
  <c r="B59" i="4"/>
  <c r="C59" i="4"/>
  <c r="O59" i="4" s="1"/>
  <c r="D59" i="4"/>
  <c r="E59" i="4"/>
  <c r="F59" i="4"/>
  <c r="K59" i="4" s="1"/>
  <c r="A60" i="4"/>
  <c r="M60" i="4" s="1"/>
  <c r="B60" i="4"/>
  <c r="C60" i="4"/>
  <c r="O60" i="4" s="1"/>
  <c r="D60" i="4"/>
  <c r="E60" i="4"/>
  <c r="F60" i="4"/>
  <c r="K60" i="4" s="1"/>
  <c r="A61" i="4"/>
  <c r="M61" i="4" s="1"/>
  <c r="B61" i="4"/>
  <c r="C61" i="4"/>
  <c r="O61" i="4" s="1"/>
  <c r="D61" i="4"/>
  <c r="E61" i="4"/>
  <c r="F61" i="4"/>
  <c r="K61" i="4" s="1"/>
  <c r="A62" i="4"/>
  <c r="M62" i="4" s="1"/>
  <c r="B62" i="4"/>
  <c r="C62" i="4"/>
  <c r="O62" i="4" s="1"/>
  <c r="D62" i="4"/>
  <c r="E62" i="4"/>
  <c r="F62" i="4"/>
  <c r="K62" i="4" s="1"/>
  <c r="A63" i="4"/>
  <c r="M63" i="4" s="1"/>
  <c r="B63" i="4"/>
  <c r="C63" i="4"/>
  <c r="O63" i="4" s="1"/>
  <c r="D63" i="4"/>
  <c r="E63" i="4"/>
  <c r="F63" i="4"/>
  <c r="K63" i="4" s="1"/>
  <c r="A64" i="4"/>
  <c r="M64" i="4" s="1"/>
  <c r="B64" i="4"/>
  <c r="C64" i="4"/>
  <c r="O64" i="4" s="1"/>
  <c r="D64" i="4"/>
  <c r="E64" i="4"/>
  <c r="F64" i="4"/>
  <c r="K64" i="4" s="1"/>
  <c r="A65" i="4"/>
  <c r="M65" i="4" s="1"/>
  <c r="B65" i="4"/>
  <c r="C65" i="4"/>
  <c r="O65" i="4" s="1"/>
  <c r="D65" i="4"/>
  <c r="E65" i="4"/>
  <c r="F65" i="4"/>
  <c r="K65" i="4" s="1"/>
  <c r="A66" i="4"/>
  <c r="M66" i="4" s="1"/>
  <c r="B66" i="4"/>
  <c r="C66" i="4"/>
  <c r="O66" i="4" s="1"/>
  <c r="D66" i="4"/>
  <c r="E66" i="4"/>
  <c r="F66" i="4"/>
  <c r="K66" i="4" s="1"/>
  <c r="A67" i="4"/>
  <c r="M67" i="4" s="1"/>
  <c r="B67" i="4"/>
  <c r="C67" i="4"/>
  <c r="O67" i="4" s="1"/>
  <c r="D67" i="4"/>
  <c r="E67" i="4"/>
  <c r="F67" i="4"/>
  <c r="K67" i="4" s="1"/>
  <c r="A68" i="4"/>
  <c r="M68" i="4" s="1"/>
  <c r="B68" i="4"/>
  <c r="C68" i="4"/>
  <c r="O68" i="4" s="1"/>
  <c r="D68" i="4"/>
  <c r="E68" i="4"/>
  <c r="F68" i="4"/>
  <c r="K68" i="4" s="1"/>
  <c r="A69" i="4"/>
  <c r="M69" i="4" s="1"/>
  <c r="B69" i="4"/>
  <c r="C69" i="4"/>
  <c r="O69" i="4" s="1"/>
  <c r="D69" i="4"/>
  <c r="E69" i="4"/>
  <c r="F69" i="4"/>
  <c r="K69" i="4" s="1"/>
  <c r="A70" i="4"/>
  <c r="M70" i="4" s="1"/>
  <c r="B70" i="4"/>
  <c r="C70" i="4"/>
  <c r="O70" i="4" s="1"/>
  <c r="D70" i="4"/>
  <c r="E70" i="4"/>
  <c r="F70" i="4"/>
  <c r="K70" i="4" s="1"/>
  <c r="A71" i="4"/>
  <c r="M71" i="4" s="1"/>
  <c r="B71" i="4"/>
  <c r="C71" i="4"/>
  <c r="O71" i="4" s="1"/>
  <c r="D71" i="4"/>
  <c r="E71" i="4"/>
  <c r="F71" i="4"/>
  <c r="K71" i="4" s="1"/>
  <c r="A72" i="4"/>
  <c r="M72" i="4" s="1"/>
  <c r="B72" i="4"/>
  <c r="C72" i="4"/>
  <c r="O72" i="4" s="1"/>
  <c r="D72" i="4"/>
  <c r="E72" i="4"/>
  <c r="F72" i="4"/>
  <c r="K72" i="4" s="1"/>
  <c r="A73" i="4"/>
  <c r="M73" i="4" s="1"/>
  <c r="B73" i="4"/>
  <c r="C73" i="4"/>
  <c r="O73" i="4" s="1"/>
  <c r="D73" i="4"/>
  <c r="E73" i="4"/>
  <c r="F73" i="4"/>
  <c r="K73" i="4" s="1"/>
  <c r="A74" i="4"/>
  <c r="M74" i="4" s="1"/>
  <c r="B74" i="4"/>
  <c r="C74" i="4"/>
  <c r="O74" i="4" s="1"/>
  <c r="D74" i="4"/>
  <c r="E74" i="4"/>
  <c r="F74" i="4"/>
  <c r="K74" i="4" s="1"/>
  <c r="A75" i="4"/>
  <c r="M75" i="4" s="1"/>
  <c r="B75" i="4"/>
  <c r="C75" i="4"/>
  <c r="O75" i="4" s="1"/>
  <c r="D75" i="4"/>
  <c r="E75" i="4"/>
  <c r="F75" i="4"/>
  <c r="K75" i="4" s="1"/>
  <c r="A76" i="4"/>
  <c r="M76" i="4" s="1"/>
  <c r="B76" i="4"/>
  <c r="C76" i="4"/>
  <c r="O76" i="4" s="1"/>
  <c r="D76" i="4"/>
  <c r="E76" i="4"/>
  <c r="F76" i="4"/>
  <c r="K76" i="4" s="1"/>
  <c r="A77" i="4"/>
  <c r="M77" i="4" s="1"/>
  <c r="B77" i="4"/>
  <c r="C77" i="4"/>
  <c r="O77" i="4" s="1"/>
  <c r="D77" i="4"/>
  <c r="E77" i="4"/>
  <c r="F77" i="4"/>
  <c r="K77" i="4" s="1"/>
  <c r="A78" i="4"/>
  <c r="M78" i="4" s="1"/>
  <c r="B78" i="4"/>
  <c r="C78" i="4"/>
  <c r="O78" i="4" s="1"/>
  <c r="D78" i="4"/>
  <c r="E78" i="4"/>
  <c r="F78" i="4"/>
  <c r="K78" i="4" s="1"/>
  <c r="A79" i="4"/>
  <c r="M79" i="4" s="1"/>
  <c r="B79" i="4"/>
  <c r="C79" i="4"/>
  <c r="O79" i="4" s="1"/>
  <c r="D79" i="4"/>
  <c r="E79" i="4"/>
  <c r="F79" i="4"/>
  <c r="K79" i="4" s="1"/>
  <c r="A80" i="4"/>
  <c r="M80" i="4" s="1"/>
  <c r="B80" i="4"/>
  <c r="C80" i="4"/>
  <c r="O80" i="4" s="1"/>
  <c r="D80" i="4"/>
  <c r="E80" i="4"/>
  <c r="F80" i="4"/>
  <c r="K80" i="4" s="1"/>
  <c r="A81" i="4"/>
  <c r="M81" i="4" s="1"/>
  <c r="B81" i="4"/>
  <c r="C81" i="4"/>
  <c r="O81" i="4" s="1"/>
  <c r="D81" i="4"/>
  <c r="E81" i="4"/>
  <c r="F81" i="4"/>
  <c r="K81" i="4" s="1"/>
  <c r="A82" i="4"/>
  <c r="M82" i="4" s="1"/>
  <c r="B82" i="4"/>
  <c r="C82" i="4"/>
  <c r="O82" i="4" s="1"/>
  <c r="D82" i="4"/>
  <c r="E82" i="4"/>
  <c r="F82" i="4"/>
  <c r="K82" i="4" s="1"/>
  <c r="A83" i="4"/>
  <c r="M83" i="4" s="1"/>
  <c r="B83" i="4"/>
  <c r="C83" i="4"/>
  <c r="O83" i="4" s="1"/>
  <c r="D83" i="4"/>
  <c r="E83" i="4"/>
  <c r="F83" i="4"/>
  <c r="K83" i="4" s="1"/>
  <c r="A84" i="4"/>
  <c r="M84" i="4" s="1"/>
  <c r="B84" i="4"/>
  <c r="C84" i="4"/>
  <c r="O84" i="4" s="1"/>
  <c r="D84" i="4"/>
  <c r="E84" i="4"/>
  <c r="F84" i="4"/>
  <c r="K84" i="4" s="1"/>
  <c r="A85" i="4"/>
  <c r="M85" i="4" s="1"/>
  <c r="B85" i="4"/>
  <c r="C85" i="4"/>
  <c r="O85" i="4" s="1"/>
  <c r="D85" i="4"/>
  <c r="E85" i="4"/>
  <c r="F85" i="4"/>
  <c r="K85" i="4" s="1"/>
  <c r="A86" i="4"/>
  <c r="M86" i="4" s="1"/>
  <c r="B86" i="4"/>
  <c r="C86" i="4"/>
  <c r="O86" i="4" s="1"/>
  <c r="D86" i="4"/>
  <c r="E86" i="4"/>
  <c r="F86" i="4"/>
  <c r="K86" i="4" s="1"/>
  <c r="A87" i="4"/>
  <c r="M87" i="4" s="1"/>
  <c r="B87" i="4"/>
  <c r="C87" i="4"/>
  <c r="O87" i="4" s="1"/>
  <c r="D87" i="4"/>
  <c r="E87" i="4"/>
  <c r="F87" i="4"/>
  <c r="K87" i="4" s="1"/>
  <c r="A88" i="4"/>
  <c r="M88" i="4" s="1"/>
  <c r="B88" i="4"/>
  <c r="C88" i="4"/>
  <c r="O88" i="4" s="1"/>
  <c r="D88" i="4"/>
  <c r="E88" i="4"/>
  <c r="F88" i="4"/>
  <c r="K88" i="4" s="1"/>
  <c r="A89" i="4"/>
  <c r="M89" i="4" s="1"/>
  <c r="B89" i="4"/>
  <c r="C89" i="4"/>
  <c r="O89" i="4" s="1"/>
  <c r="D89" i="4"/>
  <c r="E89" i="4"/>
  <c r="F89" i="4"/>
  <c r="K89" i="4" s="1"/>
  <c r="A90" i="4"/>
  <c r="M90" i="4" s="1"/>
  <c r="B90" i="4"/>
  <c r="C90" i="4"/>
  <c r="O90" i="4" s="1"/>
  <c r="D90" i="4"/>
  <c r="E90" i="4"/>
  <c r="F90" i="4"/>
  <c r="K90" i="4" s="1"/>
  <c r="A91" i="4"/>
  <c r="M91" i="4" s="1"/>
  <c r="B91" i="4"/>
  <c r="C91" i="4"/>
  <c r="O91" i="4" s="1"/>
  <c r="D91" i="4"/>
  <c r="E91" i="4"/>
  <c r="F91" i="4"/>
  <c r="K91" i="4" s="1"/>
  <c r="A92" i="4"/>
  <c r="M92" i="4" s="1"/>
  <c r="B92" i="4"/>
  <c r="C92" i="4"/>
  <c r="O92" i="4" s="1"/>
  <c r="D92" i="4"/>
  <c r="E92" i="4"/>
  <c r="F92" i="4"/>
  <c r="K92" i="4" s="1"/>
  <c r="A93" i="4"/>
  <c r="M93" i="4" s="1"/>
  <c r="B93" i="4"/>
  <c r="C93" i="4"/>
  <c r="O93" i="4" s="1"/>
  <c r="D93" i="4"/>
  <c r="E93" i="4"/>
  <c r="F93" i="4"/>
  <c r="K93" i="4" s="1"/>
  <c r="A94" i="4"/>
  <c r="M94" i="4" s="1"/>
  <c r="B94" i="4"/>
  <c r="C94" i="4"/>
  <c r="O94" i="4" s="1"/>
  <c r="D94" i="4"/>
  <c r="E94" i="4"/>
  <c r="F94" i="4"/>
  <c r="K94" i="4" s="1"/>
  <c r="A95" i="4"/>
  <c r="M95" i="4" s="1"/>
  <c r="B95" i="4"/>
  <c r="C95" i="4"/>
  <c r="O95" i="4" s="1"/>
  <c r="D95" i="4"/>
  <c r="E95" i="4"/>
  <c r="F95" i="4"/>
  <c r="K95" i="4" s="1"/>
  <c r="A96" i="4"/>
  <c r="M96" i="4" s="1"/>
  <c r="B96" i="4"/>
  <c r="C96" i="4"/>
  <c r="O96" i="4" s="1"/>
  <c r="D96" i="4"/>
  <c r="E96" i="4"/>
  <c r="F96" i="4"/>
  <c r="K96" i="4" s="1"/>
  <c r="A97" i="4"/>
  <c r="M97" i="4" s="1"/>
  <c r="B97" i="4"/>
  <c r="C97" i="4"/>
  <c r="O97" i="4" s="1"/>
  <c r="D97" i="4"/>
  <c r="E97" i="4"/>
  <c r="F97" i="4"/>
  <c r="K97" i="4" s="1"/>
  <c r="A98" i="4"/>
  <c r="M98" i="4" s="1"/>
  <c r="B98" i="4"/>
  <c r="C98" i="4"/>
  <c r="O98" i="4" s="1"/>
  <c r="D98" i="4"/>
  <c r="E98" i="4"/>
  <c r="F98" i="4"/>
  <c r="K98" i="4" s="1"/>
  <c r="A99" i="4"/>
  <c r="M99" i="4" s="1"/>
  <c r="B99" i="4"/>
  <c r="C99" i="4"/>
  <c r="O99" i="4" s="1"/>
  <c r="D99" i="4"/>
  <c r="E99" i="4"/>
  <c r="F99" i="4"/>
  <c r="K99" i="4" s="1"/>
  <c r="A100" i="4"/>
  <c r="M100" i="4" s="1"/>
  <c r="B100" i="4"/>
  <c r="C100" i="4"/>
  <c r="O100" i="4" s="1"/>
  <c r="D100" i="4"/>
  <c r="E100" i="4"/>
  <c r="F100" i="4"/>
  <c r="K100" i="4" s="1"/>
  <c r="A101" i="4"/>
  <c r="M101" i="4" s="1"/>
  <c r="B101" i="4"/>
  <c r="C101" i="4"/>
  <c r="O101" i="4" s="1"/>
  <c r="D101" i="4"/>
  <c r="E101" i="4"/>
  <c r="F101" i="4"/>
  <c r="K101" i="4" s="1"/>
  <c r="A102" i="4"/>
  <c r="M102" i="4" s="1"/>
  <c r="B102" i="4"/>
  <c r="C102" i="4"/>
  <c r="O102" i="4" s="1"/>
  <c r="D102" i="4"/>
  <c r="E102" i="4"/>
  <c r="F102" i="4"/>
  <c r="K102" i="4" s="1"/>
  <c r="A103" i="4"/>
  <c r="M103" i="4" s="1"/>
  <c r="B103" i="4"/>
  <c r="C103" i="4"/>
  <c r="O103" i="4" s="1"/>
  <c r="D103" i="4"/>
  <c r="E103" i="4"/>
  <c r="F103" i="4"/>
  <c r="K103" i="4" s="1"/>
  <c r="A104" i="4"/>
  <c r="M104" i="4" s="1"/>
  <c r="B104" i="4"/>
  <c r="C104" i="4"/>
  <c r="O104" i="4" s="1"/>
  <c r="D104" i="4"/>
  <c r="E104" i="4"/>
  <c r="F104" i="4"/>
  <c r="K104" i="4" s="1"/>
  <c r="A105" i="4"/>
  <c r="M105" i="4" s="1"/>
  <c r="B105" i="4"/>
  <c r="C105" i="4"/>
  <c r="O105" i="4" s="1"/>
  <c r="D105" i="4"/>
  <c r="E105" i="4"/>
  <c r="F105" i="4"/>
  <c r="K105" i="4" s="1"/>
  <c r="A106" i="4"/>
  <c r="M106" i="4" s="1"/>
  <c r="B106" i="4"/>
  <c r="C106" i="4"/>
  <c r="O106" i="4" s="1"/>
  <c r="D106" i="4"/>
  <c r="E106" i="4"/>
  <c r="F106" i="4"/>
  <c r="K106" i="4" s="1"/>
  <c r="A107" i="4"/>
  <c r="M107" i="4" s="1"/>
  <c r="B107" i="4"/>
  <c r="C107" i="4"/>
  <c r="O107" i="4" s="1"/>
  <c r="D107" i="4"/>
  <c r="E107" i="4"/>
  <c r="F107" i="4"/>
  <c r="K107" i="4" s="1"/>
  <c r="A108" i="4"/>
  <c r="M108" i="4" s="1"/>
  <c r="B108" i="4"/>
  <c r="C108" i="4"/>
  <c r="O108" i="4" s="1"/>
  <c r="D108" i="4"/>
  <c r="E108" i="4"/>
  <c r="F108" i="4"/>
  <c r="K108" i="4" s="1"/>
  <c r="A109" i="4"/>
  <c r="M109" i="4" s="1"/>
  <c r="B109" i="4"/>
  <c r="C109" i="4"/>
  <c r="O109" i="4" s="1"/>
  <c r="D109" i="4"/>
  <c r="E109" i="4"/>
  <c r="F109" i="4"/>
  <c r="K109" i="4" s="1"/>
  <c r="A110" i="4"/>
  <c r="M110" i="4" s="1"/>
  <c r="B110" i="4"/>
  <c r="C110" i="4"/>
  <c r="O110" i="4" s="1"/>
  <c r="D110" i="4"/>
  <c r="E110" i="4"/>
  <c r="F110" i="4"/>
  <c r="K110" i="4" s="1"/>
  <c r="A111" i="4"/>
  <c r="M111" i="4" s="1"/>
  <c r="B111" i="4"/>
  <c r="C111" i="4"/>
  <c r="O111" i="4" s="1"/>
  <c r="D111" i="4"/>
  <c r="E111" i="4"/>
  <c r="F111" i="4"/>
  <c r="K111" i="4" s="1"/>
  <c r="A112" i="4"/>
  <c r="M112" i="4" s="1"/>
  <c r="B112" i="4"/>
  <c r="C112" i="4"/>
  <c r="O112" i="4" s="1"/>
  <c r="D112" i="4"/>
  <c r="E112" i="4"/>
  <c r="F112" i="4"/>
  <c r="K112" i="4" s="1"/>
  <c r="A113" i="4"/>
  <c r="M113" i="4" s="1"/>
  <c r="B113" i="4"/>
  <c r="C113" i="4"/>
  <c r="O113" i="4" s="1"/>
  <c r="D113" i="4"/>
  <c r="E113" i="4"/>
  <c r="F113" i="4"/>
  <c r="K113" i="4" s="1"/>
  <c r="A114" i="4"/>
  <c r="M114" i="4" s="1"/>
  <c r="B114" i="4"/>
  <c r="C114" i="4"/>
  <c r="O114" i="4" s="1"/>
  <c r="D114" i="4"/>
  <c r="E114" i="4"/>
  <c r="F114" i="4"/>
  <c r="K114" i="4" s="1"/>
  <c r="A115" i="4"/>
  <c r="M115" i="4" s="1"/>
  <c r="B115" i="4"/>
  <c r="C115" i="4"/>
  <c r="O115" i="4" s="1"/>
  <c r="D115" i="4"/>
  <c r="E115" i="4"/>
  <c r="F115" i="4"/>
  <c r="K115" i="4" s="1"/>
  <c r="A116" i="4"/>
  <c r="M116" i="4" s="1"/>
  <c r="B116" i="4"/>
  <c r="C116" i="4"/>
  <c r="O116" i="4" s="1"/>
  <c r="D116" i="4"/>
  <c r="E116" i="4"/>
  <c r="F116" i="4"/>
  <c r="K116" i="4" s="1"/>
  <c r="A117" i="4"/>
  <c r="M117" i="4" s="1"/>
  <c r="B117" i="4"/>
  <c r="C117" i="4"/>
  <c r="O117" i="4" s="1"/>
  <c r="D117" i="4"/>
  <c r="E117" i="4"/>
  <c r="F117" i="4"/>
  <c r="K117" i="4" s="1"/>
  <c r="A118" i="4"/>
  <c r="M118" i="4" s="1"/>
  <c r="B118" i="4"/>
  <c r="C118" i="4"/>
  <c r="O118" i="4" s="1"/>
  <c r="D118" i="4"/>
  <c r="E118" i="4"/>
  <c r="F118" i="4"/>
  <c r="K118" i="4" s="1"/>
  <c r="A119" i="4"/>
  <c r="M119" i="4" s="1"/>
  <c r="B119" i="4"/>
  <c r="C119" i="4"/>
  <c r="O119" i="4" s="1"/>
  <c r="D119" i="4"/>
  <c r="E119" i="4"/>
  <c r="F119" i="4"/>
  <c r="K119" i="4" s="1"/>
  <c r="A120" i="4"/>
  <c r="M120" i="4" s="1"/>
  <c r="B120" i="4"/>
  <c r="C120" i="4"/>
  <c r="O120" i="4" s="1"/>
  <c r="D120" i="4"/>
  <c r="E120" i="4"/>
  <c r="F120" i="4"/>
  <c r="K120" i="4" s="1"/>
  <c r="A121" i="4"/>
  <c r="M121" i="4" s="1"/>
  <c r="B121" i="4"/>
  <c r="C121" i="4"/>
  <c r="O121" i="4" s="1"/>
  <c r="D121" i="4"/>
  <c r="E121" i="4"/>
  <c r="F121" i="4"/>
  <c r="K121" i="4" s="1"/>
  <c r="A122" i="4"/>
  <c r="M122" i="4" s="1"/>
  <c r="B122" i="4"/>
  <c r="C122" i="4"/>
  <c r="O122" i="4" s="1"/>
  <c r="D122" i="4"/>
  <c r="E122" i="4"/>
  <c r="F122" i="4"/>
  <c r="K122" i="4" s="1"/>
  <c r="A123" i="4"/>
  <c r="M123" i="4" s="1"/>
  <c r="B123" i="4"/>
  <c r="C123" i="4"/>
  <c r="O123" i="4" s="1"/>
  <c r="D123" i="4"/>
  <c r="E123" i="4"/>
  <c r="F123" i="4"/>
  <c r="K123" i="4" s="1"/>
  <c r="A124" i="4"/>
  <c r="M124" i="4" s="1"/>
  <c r="B124" i="4"/>
  <c r="C124" i="4"/>
  <c r="O124" i="4" s="1"/>
  <c r="D124" i="4"/>
  <c r="E124" i="4"/>
  <c r="F124" i="4"/>
  <c r="K124" i="4" s="1"/>
  <c r="A125" i="4"/>
  <c r="M125" i="4" s="1"/>
  <c r="B125" i="4"/>
  <c r="C125" i="4"/>
  <c r="O125" i="4" s="1"/>
  <c r="D125" i="4"/>
  <c r="E125" i="4"/>
  <c r="F125" i="4"/>
  <c r="K125" i="4" s="1"/>
  <c r="A126" i="4"/>
  <c r="M126" i="4" s="1"/>
  <c r="B126" i="4"/>
  <c r="C126" i="4"/>
  <c r="O126" i="4" s="1"/>
  <c r="D126" i="4"/>
  <c r="E126" i="4"/>
  <c r="F126" i="4"/>
  <c r="K126" i="4" s="1"/>
  <c r="A127" i="4"/>
  <c r="M127" i="4" s="1"/>
  <c r="B127" i="4"/>
  <c r="C127" i="4"/>
  <c r="O127" i="4" s="1"/>
  <c r="D127" i="4"/>
  <c r="E127" i="4"/>
  <c r="F127" i="4"/>
  <c r="K127" i="4" s="1"/>
  <c r="A128" i="4"/>
  <c r="M128" i="4" s="1"/>
  <c r="B128" i="4"/>
  <c r="C128" i="4"/>
  <c r="O128" i="4" s="1"/>
  <c r="D128" i="4"/>
  <c r="E128" i="4"/>
  <c r="F128" i="4"/>
  <c r="K128" i="4" s="1"/>
  <c r="A129" i="4"/>
  <c r="M129" i="4" s="1"/>
  <c r="B129" i="4"/>
  <c r="C129" i="4"/>
  <c r="O129" i="4" s="1"/>
  <c r="D129" i="4"/>
  <c r="E129" i="4"/>
  <c r="F129" i="4"/>
  <c r="K129" i="4" s="1"/>
  <c r="A130" i="4"/>
  <c r="M130" i="4" s="1"/>
  <c r="B130" i="4"/>
  <c r="C130" i="4"/>
  <c r="O130" i="4" s="1"/>
  <c r="D130" i="4"/>
  <c r="E130" i="4"/>
  <c r="F130" i="4"/>
  <c r="K130" i="4" s="1"/>
  <c r="A131" i="4"/>
  <c r="M131" i="4" s="1"/>
  <c r="B131" i="4"/>
  <c r="C131" i="4"/>
  <c r="O131" i="4" s="1"/>
  <c r="D131" i="4"/>
  <c r="E131" i="4"/>
  <c r="F131" i="4"/>
  <c r="K131" i="4" s="1"/>
  <c r="A132" i="4"/>
  <c r="M132" i="4" s="1"/>
  <c r="B132" i="4"/>
  <c r="C132" i="4"/>
  <c r="O132" i="4" s="1"/>
  <c r="D132" i="4"/>
  <c r="E132" i="4"/>
  <c r="F132" i="4"/>
  <c r="K132" i="4" s="1"/>
  <c r="A133" i="4"/>
  <c r="M133" i="4" s="1"/>
  <c r="B133" i="4"/>
  <c r="C133" i="4"/>
  <c r="O133" i="4" s="1"/>
  <c r="D133" i="4"/>
  <c r="E133" i="4"/>
  <c r="F133" i="4"/>
  <c r="K133" i="4" s="1"/>
  <c r="A134" i="4"/>
  <c r="M134" i="4" s="1"/>
  <c r="B134" i="4"/>
  <c r="C134" i="4"/>
  <c r="O134" i="4" s="1"/>
  <c r="D134" i="4"/>
  <c r="E134" i="4"/>
  <c r="F134" i="4"/>
  <c r="K134" i="4" s="1"/>
  <c r="A135" i="4"/>
  <c r="M135" i="4" s="1"/>
  <c r="B135" i="4"/>
  <c r="C135" i="4"/>
  <c r="O135" i="4" s="1"/>
  <c r="D135" i="4"/>
  <c r="E135" i="4"/>
  <c r="F135" i="4"/>
  <c r="K135" i="4" s="1"/>
  <c r="A136" i="4"/>
  <c r="M136" i="4" s="1"/>
  <c r="B136" i="4"/>
  <c r="C136" i="4"/>
  <c r="O136" i="4" s="1"/>
  <c r="D136" i="4"/>
  <c r="E136" i="4"/>
  <c r="F136" i="4"/>
  <c r="K136" i="4" s="1"/>
  <c r="A137" i="4"/>
  <c r="M137" i="4" s="1"/>
  <c r="B137" i="4"/>
  <c r="C137" i="4"/>
  <c r="O137" i="4" s="1"/>
  <c r="D137" i="4"/>
  <c r="E137" i="4"/>
  <c r="F137" i="4"/>
  <c r="K137" i="4" s="1"/>
  <c r="A138" i="4"/>
  <c r="M138" i="4" s="1"/>
  <c r="B138" i="4"/>
  <c r="C138" i="4"/>
  <c r="O138" i="4" s="1"/>
  <c r="D138" i="4"/>
  <c r="E138" i="4"/>
  <c r="F138" i="4"/>
  <c r="K138" i="4" s="1"/>
  <c r="A139" i="4"/>
  <c r="M139" i="4" s="1"/>
  <c r="B139" i="4"/>
  <c r="C139" i="4"/>
  <c r="O139" i="4" s="1"/>
  <c r="D139" i="4"/>
  <c r="E139" i="4"/>
  <c r="F139" i="4"/>
  <c r="K139" i="4" s="1"/>
  <c r="A140" i="4"/>
  <c r="M140" i="4" s="1"/>
  <c r="B140" i="4"/>
  <c r="C140" i="4"/>
  <c r="O140" i="4" s="1"/>
  <c r="D140" i="4"/>
  <c r="E140" i="4"/>
  <c r="F140" i="4"/>
  <c r="K140" i="4" s="1"/>
  <c r="A141" i="4"/>
  <c r="M141" i="4" s="1"/>
  <c r="B141" i="4"/>
  <c r="C141" i="4"/>
  <c r="O141" i="4" s="1"/>
  <c r="D141" i="4"/>
  <c r="E141" i="4"/>
  <c r="F141" i="4"/>
  <c r="K141" i="4" s="1"/>
  <c r="A142" i="4"/>
  <c r="M142" i="4" s="1"/>
  <c r="B142" i="4"/>
  <c r="C142" i="4"/>
  <c r="O142" i="4" s="1"/>
  <c r="D142" i="4"/>
  <c r="E142" i="4"/>
  <c r="F142" i="4"/>
  <c r="K142" i="4" s="1"/>
  <c r="A143" i="4"/>
  <c r="M143" i="4" s="1"/>
  <c r="B143" i="4"/>
  <c r="C143" i="4"/>
  <c r="O143" i="4" s="1"/>
  <c r="D143" i="4"/>
  <c r="E143" i="4"/>
  <c r="F143" i="4"/>
  <c r="K143" i="4" s="1"/>
  <c r="A144" i="4"/>
  <c r="M144" i="4" s="1"/>
  <c r="B144" i="4"/>
  <c r="C144" i="4"/>
  <c r="O144" i="4" s="1"/>
  <c r="D144" i="4"/>
  <c r="E144" i="4"/>
  <c r="F144" i="4"/>
  <c r="K144" i="4" s="1"/>
  <c r="A145" i="4"/>
  <c r="M145" i="4" s="1"/>
  <c r="B145" i="4"/>
  <c r="C145" i="4"/>
  <c r="O145" i="4" s="1"/>
  <c r="D145" i="4"/>
  <c r="E145" i="4"/>
  <c r="F145" i="4"/>
  <c r="K145" i="4" s="1"/>
  <c r="A146" i="4"/>
  <c r="M146" i="4" s="1"/>
  <c r="B146" i="4"/>
  <c r="C146" i="4"/>
  <c r="O146" i="4" s="1"/>
  <c r="D146" i="4"/>
  <c r="E146" i="4"/>
  <c r="F146" i="4"/>
  <c r="K146" i="4" s="1"/>
  <c r="A147" i="4"/>
  <c r="M147" i="4" s="1"/>
  <c r="B147" i="4"/>
  <c r="C147" i="4"/>
  <c r="O147" i="4" s="1"/>
  <c r="D147" i="4"/>
  <c r="E147" i="4"/>
  <c r="F147" i="4"/>
  <c r="K147" i="4" s="1"/>
  <c r="A148" i="4"/>
  <c r="M148" i="4" s="1"/>
  <c r="B148" i="4"/>
  <c r="C148" i="4"/>
  <c r="O148" i="4" s="1"/>
  <c r="D148" i="4"/>
  <c r="E148" i="4"/>
  <c r="F148" i="4"/>
  <c r="K148" i="4" s="1"/>
  <c r="A149" i="4"/>
  <c r="M149" i="4" s="1"/>
  <c r="B149" i="4"/>
  <c r="C149" i="4"/>
  <c r="O149" i="4" s="1"/>
  <c r="D149" i="4"/>
  <c r="E149" i="4"/>
  <c r="F149" i="4"/>
  <c r="K149" i="4" s="1"/>
  <c r="A150" i="4"/>
  <c r="M150" i="4" s="1"/>
  <c r="B150" i="4"/>
  <c r="C150" i="4"/>
  <c r="O150" i="4" s="1"/>
  <c r="D150" i="4"/>
  <c r="E150" i="4"/>
  <c r="F150" i="4"/>
  <c r="K150" i="4" s="1"/>
  <c r="A151" i="4"/>
  <c r="M151" i="4" s="1"/>
  <c r="B151" i="4"/>
  <c r="C151" i="4"/>
  <c r="O151" i="4" s="1"/>
  <c r="D151" i="4"/>
  <c r="E151" i="4"/>
  <c r="F151" i="4"/>
  <c r="K151" i="4" s="1"/>
  <c r="A152" i="4"/>
  <c r="M152" i="4" s="1"/>
  <c r="B152" i="4"/>
  <c r="C152" i="4"/>
  <c r="O152" i="4" s="1"/>
  <c r="D152" i="4"/>
  <c r="E152" i="4"/>
  <c r="F152" i="4"/>
  <c r="K152" i="4" s="1"/>
  <c r="A153" i="4"/>
  <c r="M153" i="4" s="1"/>
  <c r="B153" i="4"/>
  <c r="C153" i="4"/>
  <c r="O153" i="4" s="1"/>
  <c r="D153" i="4"/>
  <c r="E153" i="4"/>
  <c r="F153" i="4"/>
  <c r="K153" i="4" s="1"/>
  <c r="A154" i="4"/>
  <c r="M154" i="4" s="1"/>
  <c r="B154" i="4"/>
  <c r="C154" i="4"/>
  <c r="O154" i="4" s="1"/>
  <c r="D154" i="4"/>
  <c r="E154" i="4"/>
  <c r="F154" i="4"/>
  <c r="K154" i="4" s="1"/>
  <c r="A155" i="4"/>
  <c r="M155" i="4" s="1"/>
  <c r="B155" i="4"/>
  <c r="C155" i="4"/>
  <c r="O155" i="4" s="1"/>
  <c r="D155" i="4"/>
  <c r="E155" i="4"/>
  <c r="F155" i="4"/>
  <c r="K155" i="4" s="1"/>
  <c r="A156" i="4"/>
  <c r="M156" i="4" s="1"/>
  <c r="B156" i="4"/>
  <c r="C156" i="4"/>
  <c r="O156" i="4" s="1"/>
  <c r="D156" i="4"/>
  <c r="E156" i="4"/>
  <c r="F156" i="4"/>
  <c r="K156" i="4" s="1"/>
  <c r="A157" i="4"/>
  <c r="M157" i="4" s="1"/>
  <c r="B157" i="4"/>
  <c r="C157" i="4"/>
  <c r="O157" i="4" s="1"/>
  <c r="D157" i="4"/>
  <c r="E157" i="4"/>
  <c r="F157" i="4"/>
  <c r="K157" i="4" s="1"/>
  <c r="A158" i="4"/>
  <c r="M158" i="4" s="1"/>
  <c r="B158" i="4"/>
  <c r="C158" i="4"/>
  <c r="O158" i="4" s="1"/>
  <c r="D158" i="4"/>
  <c r="E158" i="4"/>
  <c r="F158" i="4"/>
  <c r="K158" i="4" s="1"/>
  <c r="A159" i="4"/>
  <c r="M159" i="4" s="1"/>
  <c r="B159" i="4"/>
  <c r="C159" i="4"/>
  <c r="O159" i="4" s="1"/>
  <c r="D159" i="4"/>
  <c r="E159" i="4"/>
  <c r="F159" i="4"/>
  <c r="K159" i="4" s="1"/>
  <c r="A160" i="4"/>
  <c r="M160" i="4" s="1"/>
  <c r="B160" i="4"/>
  <c r="C160" i="4"/>
  <c r="O160" i="4" s="1"/>
  <c r="D160" i="4"/>
  <c r="E160" i="4"/>
  <c r="F160" i="4"/>
  <c r="K160" i="4" s="1"/>
  <c r="A161" i="4"/>
  <c r="M161" i="4" s="1"/>
  <c r="B161" i="4"/>
  <c r="C161" i="4"/>
  <c r="O161" i="4" s="1"/>
  <c r="D161" i="4"/>
  <c r="E161" i="4"/>
  <c r="F161" i="4"/>
  <c r="K161" i="4" s="1"/>
  <c r="A162" i="4"/>
  <c r="M162" i="4" s="1"/>
  <c r="B162" i="4"/>
  <c r="C162" i="4"/>
  <c r="O162" i="4" s="1"/>
  <c r="D162" i="4"/>
  <c r="E162" i="4"/>
  <c r="F162" i="4"/>
  <c r="K162" i="4" s="1"/>
  <c r="A163" i="4"/>
  <c r="M163" i="4" s="1"/>
  <c r="B163" i="4"/>
  <c r="C163" i="4"/>
  <c r="O163" i="4" s="1"/>
  <c r="D163" i="4"/>
  <c r="E163" i="4"/>
  <c r="F163" i="4"/>
  <c r="K163" i="4" s="1"/>
  <c r="A164" i="4"/>
  <c r="M164" i="4" s="1"/>
  <c r="B164" i="4"/>
  <c r="C164" i="4"/>
  <c r="O164" i="4" s="1"/>
  <c r="D164" i="4"/>
  <c r="E164" i="4"/>
  <c r="F164" i="4"/>
  <c r="K164" i="4" s="1"/>
  <c r="A165" i="4"/>
  <c r="M165" i="4" s="1"/>
  <c r="B165" i="4"/>
  <c r="C165" i="4"/>
  <c r="O165" i="4" s="1"/>
  <c r="D165" i="4"/>
  <c r="E165" i="4"/>
  <c r="F165" i="4"/>
  <c r="K165" i="4" s="1"/>
  <c r="A166" i="4"/>
  <c r="M166" i="4" s="1"/>
  <c r="B166" i="4"/>
  <c r="C166" i="4"/>
  <c r="O166" i="4" s="1"/>
  <c r="D166" i="4"/>
  <c r="E166" i="4"/>
  <c r="F166" i="4"/>
  <c r="K166" i="4" s="1"/>
  <c r="A167" i="4"/>
  <c r="M167" i="4" s="1"/>
  <c r="B167" i="4"/>
  <c r="C167" i="4"/>
  <c r="O167" i="4" s="1"/>
  <c r="D167" i="4"/>
  <c r="E167" i="4"/>
  <c r="F167" i="4"/>
  <c r="K167" i="4" s="1"/>
  <c r="A168" i="4"/>
  <c r="M168" i="4" s="1"/>
  <c r="B168" i="4"/>
  <c r="C168" i="4"/>
  <c r="O168" i="4" s="1"/>
  <c r="D168" i="4"/>
  <c r="E168" i="4"/>
  <c r="F168" i="4"/>
  <c r="K168" i="4" s="1"/>
  <c r="A169" i="4"/>
  <c r="M169" i="4" s="1"/>
  <c r="B169" i="4"/>
  <c r="C169" i="4"/>
  <c r="O169" i="4" s="1"/>
  <c r="D169" i="4"/>
  <c r="E169" i="4"/>
  <c r="F169" i="4"/>
  <c r="K169" i="4" s="1"/>
  <c r="A170" i="4"/>
  <c r="M170" i="4" s="1"/>
  <c r="B170" i="4"/>
  <c r="C170" i="4"/>
  <c r="O170" i="4" s="1"/>
  <c r="D170" i="4"/>
  <c r="E170" i="4"/>
  <c r="F170" i="4"/>
  <c r="K170" i="4" s="1"/>
  <c r="A171" i="4"/>
  <c r="M171" i="4" s="1"/>
  <c r="B171" i="4"/>
  <c r="C171" i="4"/>
  <c r="O171" i="4" s="1"/>
  <c r="D171" i="4"/>
  <c r="E171" i="4"/>
  <c r="F171" i="4"/>
  <c r="K171" i="4" s="1"/>
  <c r="A172" i="4"/>
  <c r="M172" i="4" s="1"/>
  <c r="B172" i="4"/>
  <c r="C172" i="4"/>
  <c r="O172" i="4" s="1"/>
  <c r="D172" i="4"/>
  <c r="E172" i="4"/>
  <c r="F172" i="4"/>
  <c r="K172" i="4" s="1"/>
  <c r="A173" i="4"/>
  <c r="M173" i="4" s="1"/>
  <c r="B173" i="4"/>
  <c r="C173" i="4"/>
  <c r="O173" i="4" s="1"/>
  <c r="D173" i="4"/>
  <c r="E173" i="4"/>
  <c r="F173" i="4"/>
  <c r="K173" i="4" s="1"/>
  <c r="A174" i="4"/>
  <c r="M174" i="4" s="1"/>
  <c r="B174" i="4"/>
  <c r="C174" i="4"/>
  <c r="O174" i="4" s="1"/>
  <c r="D174" i="4"/>
  <c r="E174" i="4"/>
  <c r="F174" i="4"/>
  <c r="K174" i="4" s="1"/>
  <c r="A175" i="4"/>
  <c r="M175" i="4" s="1"/>
  <c r="B175" i="4"/>
  <c r="C175" i="4"/>
  <c r="O175" i="4" s="1"/>
  <c r="D175" i="4"/>
  <c r="E175" i="4"/>
  <c r="F175" i="4"/>
  <c r="K175" i="4" s="1"/>
  <c r="A176" i="4"/>
  <c r="M176" i="4" s="1"/>
  <c r="B176" i="4"/>
  <c r="C176" i="4"/>
  <c r="O176" i="4" s="1"/>
  <c r="D176" i="4"/>
  <c r="E176" i="4"/>
  <c r="F176" i="4"/>
  <c r="K176" i="4" s="1"/>
  <c r="A177" i="4"/>
  <c r="M177" i="4" s="1"/>
  <c r="B177" i="4"/>
  <c r="C177" i="4"/>
  <c r="O177" i="4" s="1"/>
  <c r="D177" i="4"/>
  <c r="E177" i="4"/>
  <c r="F177" i="4"/>
  <c r="K177" i="4" s="1"/>
  <c r="A178" i="4"/>
  <c r="M178" i="4" s="1"/>
  <c r="B178" i="4"/>
  <c r="C178" i="4"/>
  <c r="O178" i="4" s="1"/>
  <c r="D178" i="4"/>
  <c r="E178" i="4"/>
  <c r="F178" i="4"/>
  <c r="K178" i="4" s="1"/>
  <c r="A179" i="4"/>
  <c r="M179" i="4" s="1"/>
  <c r="B179" i="4"/>
  <c r="C179" i="4"/>
  <c r="O179" i="4" s="1"/>
  <c r="D179" i="4"/>
  <c r="E179" i="4"/>
  <c r="F179" i="4"/>
  <c r="K179" i="4" s="1"/>
  <c r="A180" i="4"/>
  <c r="M180" i="4" s="1"/>
  <c r="B180" i="4"/>
  <c r="C180" i="4"/>
  <c r="O180" i="4" s="1"/>
  <c r="D180" i="4"/>
  <c r="E180" i="4"/>
  <c r="F180" i="4"/>
  <c r="K180" i="4" s="1"/>
  <c r="A181" i="4"/>
  <c r="M181" i="4" s="1"/>
  <c r="B181" i="4"/>
  <c r="C181" i="4"/>
  <c r="O181" i="4" s="1"/>
  <c r="D181" i="4"/>
  <c r="E181" i="4"/>
  <c r="F181" i="4"/>
  <c r="K181" i="4" s="1"/>
  <c r="A182" i="4"/>
  <c r="M182" i="4" s="1"/>
  <c r="B182" i="4"/>
  <c r="C182" i="4"/>
  <c r="O182" i="4" s="1"/>
  <c r="D182" i="4"/>
  <c r="E182" i="4"/>
  <c r="F182" i="4"/>
  <c r="K182" i="4" s="1"/>
  <c r="A183" i="4"/>
  <c r="M183" i="4" s="1"/>
  <c r="B183" i="4"/>
  <c r="C183" i="4"/>
  <c r="O183" i="4" s="1"/>
  <c r="D183" i="4"/>
  <c r="E183" i="4"/>
  <c r="F183" i="4"/>
  <c r="K183" i="4" s="1"/>
  <c r="A184" i="4"/>
  <c r="M184" i="4" s="1"/>
  <c r="B184" i="4"/>
  <c r="C184" i="4"/>
  <c r="O184" i="4" s="1"/>
  <c r="D184" i="4"/>
  <c r="E184" i="4"/>
  <c r="F184" i="4"/>
  <c r="K184" i="4" s="1"/>
  <c r="A185" i="4"/>
  <c r="M185" i="4" s="1"/>
  <c r="B185" i="4"/>
  <c r="C185" i="4"/>
  <c r="O185" i="4" s="1"/>
  <c r="D185" i="4"/>
  <c r="E185" i="4"/>
  <c r="F185" i="4"/>
  <c r="K185" i="4" s="1"/>
  <c r="A186" i="4"/>
  <c r="M186" i="4" s="1"/>
  <c r="B186" i="4"/>
  <c r="C186" i="4"/>
  <c r="O186" i="4" s="1"/>
  <c r="D186" i="4"/>
  <c r="E186" i="4"/>
  <c r="F186" i="4"/>
  <c r="K186" i="4" s="1"/>
  <c r="A187" i="4"/>
  <c r="M187" i="4" s="1"/>
  <c r="B187" i="4"/>
  <c r="C187" i="4"/>
  <c r="O187" i="4" s="1"/>
  <c r="D187" i="4"/>
  <c r="E187" i="4"/>
  <c r="F187" i="4"/>
  <c r="K187" i="4" s="1"/>
  <c r="A188" i="4"/>
  <c r="M188" i="4" s="1"/>
  <c r="B188" i="4"/>
  <c r="C188" i="4"/>
  <c r="O188" i="4" s="1"/>
  <c r="D188" i="4"/>
  <c r="E188" i="4"/>
  <c r="F188" i="4"/>
  <c r="K188" i="4" s="1"/>
  <c r="A189" i="4"/>
  <c r="M189" i="4" s="1"/>
  <c r="B189" i="4"/>
  <c r="C189" i="4"/>
  <c r="O189" i="4" s="1"/>
  <c r="D189" i="4"/>
  <c r="E189" i="4"/>
  <c r="F189" i="4"/>
  <c r="K189" i="4" s="1"/>
  <c r="A190" i="4"/>
  <c r="M190" i="4" s="1"/>
  <c r="B190" i="4"/>
  <c r="C190" i="4"/>
  <c r="O190" i="4" s="1"/>
  <c r="D190" i="4"/>
  <c r="E190" i="4"/>
  <c r="F190" i="4"/>
  <c r="K190" i="4" s="1"/>
  <c r="A191" i="4"/>
  <c r="M191" i="4" s="1"/>
  <c r="B191" i="4"/>
  <c r="C191" i="4"/>
  <c r="O191" i="4" s="1"/>
  <c r="D191" i="4"/>
  <c r="E191" i="4"/>
  <c r="F191" i="4"/>
  <c r="K191" i="4" s="1"/>
  <c r="A192" i="4"/>
  <c r="M192" i="4" s="1"/>
  <c r="B192" i="4"/>
  <c r="C192" i="4"/>
  <c r="O192" i="4" s="1"/>
  <c r="D192" i="4"/>
  <c r="E192" i="4"/>
  <c r="F192" i="4"/>
  <c r="K192" i="4" s="1"/>
  <c r="A193" i="4"/>
  <c r="M193" i="4" s="1"/>
  <c r="B193" i="4"/>
  <c r="C193" i="4"/>
  <c r="O193" i="4" s="1"/>
  <c r="D193" i="4"/>
  <c r="E193" i="4"/>
  <c r="F193" i="4"/>
  <c r="K193" i="4" s="1"/>
  <c r="A194" i="4"/>
  <c r="M194" i="4" s="1"/>
  <c r="B194" i="4"/>
  <c r="C194" i="4"/>
  <c r="O194" i="4" s="1"/>
  <c r="D194" i="4"/>
  <c r="E194" i="4"/>
  <c r="F194" i="4"/>
  <c r="K194" i="4" s="1"/>
  <c r="A195" i="4"/>
  <c r="M195" i="4" s="1"/>
  <c r="B195" i="4"/>
  <c r="C195" i="4"/>
  <c r="O195" i="4" s="1"/>
  <c r="D195" i="4"/>
  <c r="E195" i="4"/>
  <c r="F195" i="4"/>
  <c r="K195" i="4" s="1"/>
  <c r="A196" i="4"/>
  <c r="M196" i="4" s="1"/>
  <c r="B196" i="4"/>
  <c r="C196" i="4"/>
  <c r="O196" i="4" s="1"/>
  <c r="D196" i="4"/>
  <c r="E196" i="4"/>
  <c r="F196" i="4"/>
  <c r="K196" i="4" s="1"/>
  <c r="A197" i="4"/>
  <c r="M197" i="4" s="1"/>
  <c r="B197" i="4"/>
  <c r="C197" i="4"/>
  <c r="O197" i="4" s="1"/>
  <c r="D197" i="4"/>
  <c r="E197" i="4"/>
  <c r="F197" i="4"/>
  <c r="K197" i="4" s="1"/>
  <c r="A198" i="4"/>
  <c r="M198" i="4" s="1"/>
  <c r="B198" i="4"/>
  <c r="C198" i="4"/>
  <c r="O198" i="4" s="1"/>
  <c r="D198" i="4"/>
  <c r="E198" i="4"/>
  <c r="F198" i="4"/>
  <c r="K198" i="4" s="1"/>
  <c r="A199" i="4"/>
  <c r="M199" i="4" s="1"/>
  <c r="B199" i="4"/>
  <c r="C199" i="4"/>
  <c r="O199" i="4" s="1"/>
  <c r="D199" i="4"/>
  <c r="E199" i="4"/>
  <c r="F199" i="4"/>
  <c r="K199" i="4" s="1"/>
  <c r="A200" i="4"/>
  <c r="M200" i="4" s="1"/>
  <c r="B200" i="4"/>
  <c r="C200" i="4"/>
  <c r="O200" i="4" s="1"/>
  <c r="D200" i="4"/>
  <c r="E200" i="4"/>
  <c r="F200" i="4"/>
  <c r="K200" i="4" s="1"/>
  <c r="A201" i="4"/>
  <c r="M201" i="4" s="1"/>
  <c r="B201" i="4"/>
  <c r="C201" i="4"/>
  <c r="O201" i="4" s="1"/>
  <c r="D201" i="4"/>
  <c r="E201" i="4"/>
  <c r="F201" i="4"/>
  <c r="K201" i="4" s="1"/>
  <c r="A202" i="4"/>
  <c r="M202" i="4" s="1"/>
  <c r="B202" i="4"/>
  <c r="C202" i="4"/>
  <c r="O202" i="4" s="1"/>
  <c r="D202" i="4"/>
  <c r="E202" i="4"/>
  <c r="F202" i="4"/>
  <c r="K202" i="4" s="1"/>
  <c r="A203" i="4"/>
  <c r="M203" i="4" s="1"/>
  <c r="B203" i="4"/>
  <c r="C203" i="4"/>
  <c r="O203" i="4" s="1"/>
  <c r="D203" i="4"/>
  <c r="E203" i="4"/>
  <c r="F203" i="4"/>
  <c r="K203" i="4" s="1"/>
  <c r="A204" i="4"/>
  <c r="M204" i="4" s="1"/>
  <c r="B204" i="4"/>
  <c r="C204" i="4"/>
  <c r="O204" i="4" s="1"/>
  <c r="D204" i="4"/>
  <c r="E204" i="4"/>
  <c r="F204" i="4"/>
  <c r="K204" i="4" s="1"/>
  <c r="A205" i="4"/>
  <c r="M205" i="4" s="1"/>
  <c r="B205" i="4"/>
  <c r="C205" i="4"/>
  <c r="O205" i="4" s="1"/>
  <c r="D205" i="4"/>
  <c r="E205" i="4"/>
  <c r="F205" i="4"/>
  <c r="K205" i="4" s="1"/>
  <c r="A206" i="4"/>
  <c r="M206" i="4" s="1"/>
  <c r="B206" i="4"/>
  <c r="C206" i="4"/>
  <c r="O206" i="4" s="1"/>
  <c r="D206" i="4"/>
  <c r="E206" i="4"/>
  <c r="F206" i="4"/>
  <c r="K206" i="4" s="1"/>
  <c r="A207" i="4"/>
  <c r="M207" i="4" s="1"/>
  <c r="B207" i="4"/>
  <c r="C207" i="4"/>
  <c r="O207" i="4" s="1"/>
  <c r="D207" i="4"/>
  <c r="E207" i="4"/>
  <c r="F207" i="4"/>
  <c r="K207" i="4" s="1"/>
  <c r="A208" i="4"/>
  <c r="M208" i="4" s="1"/>
  <c r="B208" i="4"/>
  <c r="C208" i="4"/>
  <c r="O208" i="4" s="1"/>
  <c r="D208" i="4"/>
  <c r="E208" i="4"/>
  <c r="F208" i="4"/>
  <c r="K208" i="4" s="1"/>
  <c r="A209" i="4"/>
  <c r="M209" i="4" s="1"/>
  <c r="B209" i="4"/>
  <c r="C209" i="4"/>
  <c r="O209" i="4" s="1"/>
  <c r="D209" i="4"/>
  <c r="E209" i="4"/>
  <c r="F209" i="4"/>
  <c r="K209" i="4" s="1"/>
  <c r="A210" i="4"/>
  <c r="M210" i="4" s="1"/>
  <c r="B210" i="4"/>
  <c r="C210" i="4"/>
  <c r="O210" i="4" s="1"/>
  <c r="D210" i="4"/>
  <c r="E210" i="4"/>
  <c r="F210" i="4"/>
  <c r="K210" i="4" s="1"/>
  <c r="A211" i="4"/>
  <c r="M211" i="4" s="1"/>
  <c r="B211" i="4"/>
  <c r="C211" i="4"/>
  <c r="O211" i="4" s="1"/>
  <c r="D211" i="4"/>
  <c r="E211" i="4"/>
  <c r="F211" i="4"/>
  <c r="K211" i="4" s="1"/>
  <c r="A212" i="4"/>
  <c r="M212" i="4" s="1"/>
  <c r="B212" i="4"/>
  <c r="C212" i="4"/>
  <c r="O212" i="4" s="1"/>
  <c r="D212" i="4"/>
  <c r="E212" i="4"/>
  <c r="F212" i="4"/>
  <c r="K212" i="4" s="1"/>
  <c r="A213" i="4"/>
  <c r="M213" i="4" s="1"/>
  <c r="B213" i="4"/>
  <c r="C213" i="4"/>
  <c r="O213" i="4" s="1"/>
  <c r="D213" i="4"/>
  <c r="E213" i="4"/>
  <c r="F213" i="4"/>
  <c r="K213" i="4" s="1"/>
  <c r="A214" i="4"/>
  <c r="M214" i="4" s="1"/>
  <c r="B214" i="4"/>
  <c r="C214" i="4"/>
  <c r="O214" i="4" s="1"/>
  <c r="D214" i="4"/>
  <c r="E214" i="4"/>
  <c r="F214" i="4"/>
  <c r="K214" i="4" s="1"/>
  <c r="A215" i="4"/>
  <c r="M215" i="4" s="1"/>
  <c r="B215" i="4"/>
  <c r="C215" i="4"/>
  <c r="O215" i="4" s="1"/>
  <c r="D215" i="4"/>
  <c r="E215" i="4"/>
  <c r="F215" i="4"/>
  <c r="K215" i="4" s="1"/>
  <c r="A216" i="4"/>
  <c r="M216" i="4" s="1"/>
  <c r="B216" i="4"/>
  <c r="C216" i="4"/>
  <c r="O216" i="4" s="1"/>
  <c r="D216" i="4"/>
  <c r="E216" i="4"/>
  <c r="F216" i="4"/>
  <c r="K216" i="4" s="1"/>
  <c r="A217" i="4"/>
  <c r="M217" i="4" s="1"/>
  <c r="B217" i="4"/>
  <c r="C217" i="4"/>
  <c r="O217" i="4" s="1"/>
  <c r="D217" i="4"/>
  <c r="E217" i="4"/>
  <c r="F217" i="4"/>
  <c r="K217" i="4" s="1"/>
  <c r="A218" i="4"/>
  <c r="M218" i="4" s="1"/>
  <c r="B218" i="4"/>
  <c r="C218" i="4"/>
  <c r="O218" i="4" s="1"/>
  <c r="D218" i="4"/>
  <c r="E218" i="4"/>
  <c r="F218" i="4"/>
  <c r="K218" i="4" s="1"/>
  <c r="A219" i="4"/>
  <c r="M219" i="4" s="1"/>
  <c r="B219" i="4"/>
  <c r="C219" i="4"/>
  <c r="O219" i="4" s="1"/>
  <c r="D219" i="4"/>
  <c r="E219" i="4"/>
  <c r="F219" i="4"/>
  <c r="K219" i="4" s="1"/>
  <c r="A220" i="4"/>
  <c r="M220" i="4" s="1"/>
  <c r="B220" i="4"/>
  <c r="C220" i="4"/>
  <c r="O220" i="4" s="1"/>
  <c r="D220" i="4"/>
  <c r="E220" i="4"/>
  <c r="F220" i="4"/>
  <c r="K220" i="4" s="1"/>
  <c r="A221" i="4"/>
  <c r="M221" i="4" s="1"/>
  <c r="B221" i="4"/>
  <c r="C221" i="4"/>
  <c r="O221" i="4" s="1"/>
  <c r="D221" i="4"/>
  <c r="E221" i="4"/>
  <c r="F221" i="4"/>
  <c r="K221" i="4" s="1"/>
  <c r="A222" i="4"/>
  <c r="M222" i="4" s="1"/>
  <c r="B222" i="4"/>
  <c r="C222" i="4"/>
  <c r="O222" i="4" s="1"/>
  <c r="D222" i="4"/>
  <c r="E222" i="4"/>
  <c r="F222" i="4"/>
  <c r="K222" i="4" s="1"/>
  <c r="A223" i="4"/>
  <c r="M223" i="4" s="1"/>
  <c r="B223" i="4"/>
  <c r="C223" i="4"/>
  <c r="O223" i="4" s="1"/>
  <c r="D223" i="4"/>
  <c r="E223" i="4"/>
  <c r="F223" i="4"/>
  <c r="K223" i="4" s="1"/>
  <c r="A224" i="4"/>
  <c r="M224" i="4" s="1"/>
  <c r="B224" i="4"/>
  <c r="C224" i="4"/>
  <c r="O224" i="4" s="1"/>
  <c r="D224" i="4"/>
  <c r="E224" i="4"/>
  <c r="F224" i="4"/>
  <c r="K224" i="4" s="1"/>
  <c r="A225" i="4"/>
  <c r="M225" i="4" s="1"/>
  <c r="B225" i="4"/>
  <c r="C225" i="4"/>
  <c r="O225" i="4" s="1"/>
  <c r="D225" i="4"/>
  <c r="E225" i="4"/>
  <c r="F225" i="4"/>
  <c r="K225" i="4" s="1"/>
  <c r="A226" i="4"/>
  <c r="M226" i="4" s="1"/>
  <c r="B226" i="4"/>
  <c r="C226" i="4"/>
  <c r="O226" i="4" s="1"/>
  <c r="D226" i="4"/>
  <c r="E226" i="4"/>
  <c r="F226" i="4"/>
  <c r="K226" i="4" s="1"/>
  <c r="A227" i="4"/>
  <c r="M227" i="4" s="1"/>
  <c r="B227" i="4"/>
  <c r="C227" i="4"/>
  <c r="O227" i="4" s="1"/>
  <c r="D227" i="4"/>
  <c r="E227" i="4"/>
  <c r="F227" i="4"/>
  <c r="K227" i="4" s="1"/>
  <c r="A228" i="4"/>
  <c r="M228" i="4" s="1"/>
  <c r="B228" i="4"/>
  <c r="C228" i="4"/>
  <c r="O228" i="4" s="1"/>
  <c r="D228" i="4"/>
  <c r="E228" i="4"/>
  <c r="F228" i="4"/>
  <c r="K228" i="4" s="1"/>
  <c r="A229" i="4"/>
  <c r="M229" i="4" s="1"/>
  <c r="B229" i="4"/>
  <c r="C229" i="4"/>
  <c r="O229" i="4" s="1"/>
  <c r="D229" i="4"/>
  <c r="E229" i="4"/>
  <c r="F229" i="4"/>
  <c r="K229" i="4" s="1"/>
  <c r="A230" i="4"/>
  <c r="M230" i="4" s="1"/>
  <c r="B230" i="4"/>
  <c r="C230" i="4"/>
  <c r="O230" i="4" s="1"/>
  <c r="D230" i="4"/>
  <c r="E230" i="4"/>
  <c r="F230" i="4"/>
  <c r="K230" i="4" s="1"/>
  <c r="A231" i="4"/>
  <c r="M231" i="4" s="1"/>
  <c r="B231" i="4"/>
  <c r="C231" i="4"/>
  <c r="O231" i="4" s="1"/>
  <c r="D231" i="4"/>
  <c r="E231" i="4"/>
  <c r="F231" i="4"/>
  <c r="K231" i="4" s="1"/>
  <c r="A232" i="4"/>
  <c r="M232" i="4" s="1"/>
  <c r="B232" i="4"/>
  <c r="C232" i="4"/>
  <c r="O232" i="4" s="1"/>
  <c r="D232" i="4"/>
  <c r="E232" i="4"/>
  <c r="F232" i="4"/>
  <c r="K232" i="4" s="1"/>
  <c r="A233" i="4"/>
  <c r="M233" i="4" s="1"/>
  <c r="B233" i="4"/>
  <c r="C233" i="4"/>
  <c r="O233" i="4" s="1"/>
  <c r="D233" i="4"/>
  <c r="E233" i="4"/>
  <c r="F233" i="4"/>
  <c r="K233" i="4" s="1"/>
  <c r="A234" i="4"/>
  <c r="M234" i="4" s="1"/>
  <c r="B234" i="4"/>
  <c r="C234" i="4"/>
  <c r="O234" i="4" s="1"/>
  <c r="D234" i="4"/>
  <c r="E234" i="4"/>
  <c r="F234" i="4"/>
  <c r="K234" i="4" s="1"/>
  <c r="A235" i="4"/>
  <c r="M235" i="4" s="1"/>
  <c r="B235" i="4"/>
  <c r="C235" i="4"/>
  <c r="O235" i="4" s="1"/>
  <c r="D235" i="4"/>
  <c r="E235" i="4"/>
  <c r="F235" i="4"/>
  <c r="K235" i="4" s="1"/>
  <c r="A236" i="4"/>
  <c r="M236" i="4" s="1"/>
  <c r="B236" i="4"/>
  <c r="C236" i="4"/>
  <c r="O236" i="4" s="1"/>
  <c r="D236" i="4"/>
  <c r="E236" i="4"/>
  <c r="F236" i="4"/>
  <c r="K236" i="4" s="1"/>
  <c r="A237" i="4"/>
  <c r="M237" i="4" s="1"/>
  <c r="B237" i="4"/>
  <c r="C237" i="4"/>
  <c r="O237" i="4" s="1"/>
  <c r="D237" i="4"/>
  <c r="E237" i="4"/>
  <c r="F237" i="4"/>
  <c r="K237" i="4" s="1"/>
  <c r="A238" i="4"/>
  <c r="M238" i="4" s="1"/>
  <c r="B238" i="4"/>
  <c r="C238" i="4"/>
  <c r="O238" i="4" s="1"/>
  <c r="D238" i="4"/>
  <c r="E238" i="4"/>
  <c r="F238" i="4"/>
  <c r="K238" i="4" s="1"/>
  <c r="A239" i="4"/>
  <c r="M239" i="4" s="1"/>
  <c r="B239" i="4"/>
  <c r="C239" i="4"/>
  <c r="O239" i="4" s="1"/>
  <c r="D239" i="4"/>
  <c r="E239" i="4"/>
  <c r="F239" i="4"/>
  <c r="K239" i="4" s="1"/>
  <c r="A240" i="4"/>
  <c r="M240" i="4" s="1"/>
  <c r="B240" i="4"/>
  <c r="C240" i="4"/>
  <c r="O240" i="4" s="1"/>
  <c r="D240" i="4"/>
  <c r="E240" i="4"/>
  <c r="F240" i="4"/>
  <c r="K240" i="4" s="1"/>
  <c r="A241" i="4"/>
  <c r="M241" i="4" s="1"/>
  <c r="B241" i="4"/>
  <c r="C241" i="4"/>
  <c r="O241" i="4" s="1"/>
  <c r="D241" i="4"/>
  <c r="E241" i="4"/>
  <c r="F241" i="4"/>
  <c r="K241" i="4" s="1"/>
  <c r="A242" i="4"/>
  <c r="M242" i="4" s="1"/>
  <c r="B242" i="4"/>
  <c r="C242" i="4"/>
  <c r="O242" i="4" s="1"/>
  <c r="D242" i="4"/>
  <c r="E242" i="4"/>
  <c r="F242" i="4"/>
  <c r="K242" i="4" s="1"/>
  <c r="A243" i="4"/>
  <c r="M243" i="4" s="1"/>
  <c r="B243" i="4"/>
  <c r="C243" i="4"/>
  <c r="O243" i="4" s="1"/>
  <c r="D243" i="4"/>
  <c r="E243" i="4"/>
  <c r="F243" i="4"/>
  <c r="K243" i="4" s="1"/>
  <c r="A244" i="4"/>
  <c r="M244" i="4" s="1"/>
  <c r="B244" i="4"/>
  <c r="C244" i="4"/>
  <c r="O244" i="4" s="1"/>
  <c r="D244" i="4"/>
  <c r="E244" i="4"/>
  <c r="F244" i="4"/>
  <c r="K244" i="4" s="1"/>
  <c r="A245" i="4"/>
  <c r="M245" i="4" s="1"/>
  <c r="B245" i="4"/>
  <c r="C245" i="4"/>
  <c r="O245" i="4" s="1"/>
  <c r="D245" i="4"/>
  <c r="E245" i="4"/>
  <c r="F245" i="4"/>
  <c r="K245" i="4" s="1"/>
  <c r="A246" i="4"/>
  <c r="M246" i="4" s="1"/>
  <c r="B246" i="4"/>
  <c r="C246" i="4"/>
  <c r="O246" i="4" s="1"/>
  <c r="D246" i="4"/>
  <c r="E246" i="4"/>
  <c r="F246" i="4"/>
  <c r="K246" i="4" s="1"/>
  <c r="A247" i="4"/>
  <c r="M247" i="4" s="1"/>
  <c r="B247" i="4"/>
  <c r="C247" i="4"/>
  <c r="O247" i="4" s="1"/>
  <c r="D247" i="4"/>
  <c r="E247" i="4"/>
  <c r="F247" i="4"/>
  <c r="K247" i="4" s="1"/>
  <c r="A248" i="4"/>
  <c r="M248" i="4" s="1"/>
  <c r="B248" i="4"/>
  <c r="C248" i="4"/>
  <c r="O248" i="4" s="1"/>
  <c r="D248" i="4"/>
  <c r="E248" i="4"/>
  <c r="F248" i="4"/>
  <c r="K248" i="4" s="1"/>
  <c r="A249" i="4"/>
  <c r="M249" i="4" s="1"/>
  <c r="B249" i="4"/>
  <c r="C249" i="4"/>
  <c r="O249" i="4" s="1"/>
  <c r="D249" i="4"/>
  <c r="E249" i="4"/>
  <c r="F249" i="4"/>
  <c r="K249" i="4" s="1"/>
  <c r="A250" i="4"/>
  <c r="M250" i="4" s="1"/>
  <c r="B250" i="4"/>
  <c r="C250" i="4"/>
  <c r="O250" i="4" s="1"/>
  <c r="D250" i="4"/>
  <c r="E250" i="4"/>
  <c r="F250" i="4"/>
  <c r="K250" i="4" s="1"/>
  <c r="A251" i="4"/>
  <c r="M251" i="4" s="1"/>
  <c r="B251" i="4"/>
  <c r="C251" i="4"/>
  <c r="O251" i="4" s="1"/>
  <c r="D251" i="4"/>
  <c r="E251" i="4"/>
  <c r="F251" i="4"/>
  <c r="K251" i="4" s="1"/>
  <c r="A252" i="4"/>
  <c r="M252" i="4" s="1"/>
  <c r="B252" i="4"/>
  <c r="C252" i="4"/>
  <c r="O252" i="4" s="1"/>
  <c r="D252" i="4"/>
  <c r="E252" i="4"/>
  <c r="F252" i="4"/>
  <c r="K252" i="4" s="1"/>
  <c r="A253" i="4"/>
  <c r="M253" i="4" s="1"/>
  <c r="B253" i="4"/>
  <c r="C253" i="4"/>
  <c r="O253" i="4" s="1"/>
  <c r="D253" i="4"/>
  <c r="E253" i="4"/>
  <c r="F253" i="4"/>
  <c r="K253" i="4" s="1"/>
  <c r="A254" i="4"/>
  <c r="M254" i="4" s="1"/>
  <c r="B254" i="4"/>
  <c r="C254" i="4"/>
  <c r="O254" i="4" s="1"/>
  <c r="D254" i="4"/>
  <c r="E254" i="4"/>
  <c r="F254" i="4"/>
  <c r="K254" i="4" s="1"/>
  <c r="A255" i="4"/>
  <c r="M255" i="4" s="1"/>
  <c r="B255" i="4"/>
  <c r="C255" i="4"/>
  <c r="O255" i="4" s="1"/>
  <c r="D255" i="4"/>
  <c r="E255" i="4"/>
  <c r="F255" i="4"/>
  <c r="K255" i="4" s="1"/>
  <c r="A256" i="4"/>
  <c r="M256" i="4" s="1"/>
  <c r="B256" i="4"/>
  <c r="C256" i="4"/>
  <c r="O256" i="4" s="1"/>
  <c r="D256" i="4"/>
  <c r="E256" i="4"/>
  <c r="F256" i="4"/>
  <c r="K256" i="4" s="1"/>
  <c r="A257" i="4"/>
  <c r="M257" i="4" s="1"/>
  <c r="B257" i="4"/>
  <c r="C257" i="4"/>
  <c r="O257" i="4" s="1"/>
  <c r="D257" i="4"/>
  <c r="E257" i="4"/>
  <c r="F257" i="4"/>
  <c r="K257" i="4" s="1"/>
  <c r="A258" i="4"/>
  <c r="M258" i="4" s="1"/>
  <c r="B258" i="4"/>
  <c r="C258" i="4"/>
  <c r="O258" i="4" s="1"/>
  <c r="D258" i="4"/>
  <c r="E258" i="4"/>
  <c r="F258" i="4"/>
  <c r="K258" i="4" s="1"/>
  <c r="A259" i="4"/>
  <c r="M259" i="4" s="1"/>
  <c r="B259" i="4"/>
  <c r="C259" i="4"/>
  <c r="O259" i="4" s="1"/>
  <c r="D259" i="4"/>
  <c r="E259" i="4"/>
  <c r="F259" i="4"/>
  <c r="K259" i="4" s="1"/>
  <c r="A260" i="4"/>
  <c r="M260" i="4" s="1"/>
  <c r="B260" i="4"/>
  <c r="C260" i="4"/>
  <c r="O260" i="4" s="1"/>
  <c r="D260" i="4"/>
  <c r="E260" i="4"/>
  <c r="F260" i="4"/>
  <c r="K260" i="4" s="1"/>
  <c r="A261" i="4"/>
  <c r="M261" i="4" s="1"/>
  <c r="B261" i="4"/>
  <c r="C261" i="4"/>
  <c r="O261" i="4" s="1"/>
  <c r="D261" i="4"/>
  <c r="E261" i="4"/>
  <c r="F261" i="4"/>
  <c r="K261" i="4" s="1"/>
  <c r="A262" i="4"/>
  <c r="M262" i="4" s="1"/>
  <c r="B262" i="4"/>
  <c r="C262" i="4"/>
  <c r="O262" i="4" s="1"/>
  <c r="D262" i="4"/>
  <c r="E262" i="4"/>
  <c r="F262" i="4"/>
  <c r="K262" i="4" s="1"/>
  <c r="A263" i="4"/>
  <c r="M263" i="4" s="1"/>
  <c r="B263" i="4"/>
  <c r="C263" i="4"/>
  <c r="O263" i="4" s="1"/>
  <c r="D263" i="4"/>
  <c r="E263" i="4"/>
  <c r="F263" i="4"/>
  <c r="K263" i="4" s="1"/>
  <c r="A264" i="4"/>
  <c r="M264" i="4" s="1"/>
  <c r="B264" i="4"/>
  <c r="C264" i="4"/>
  <c r="O264" i="4" s="1"/>
  <c r="D264" i="4"/>
  <c r="E264" i="4"/>
  <c r="F264" i="4"/>
  <c r="K264" i="4" s="1"/>
  <c r="A265" i="4"/>
  <c r="M265" i="4" s="1"/>
  <c r="B265" i="4"/>
  <c r="C265" i="4"/>
  <c r="O265" i="4" s="1"/>
  <c r="D265" i="4"/>
  <c r="E265" i="4"/>
  <c r="F265" i="4"/>
  <c r="K265" i="4" s="1"/>
  <c r="A266" i="4"/>
  <c r="M266" i="4" s="1"/>
  <c r="B266" i="4"/>
  <c r="C266" i="4"/>
  <c r="O266" i="4" s="1"/>
  <c r="D266" i="4"/>
  <c r="E266" i="4"/>
  <c r="F266" i="4"/>
  <c r="K266" i="4" s="1"/>
  <c r="A267" i="4"/>
  <c r="M267" i="4" s="1"/>
  <c r="B267" i="4"/>
  <c r="C267" i="4"/>
  <c r="O267" i="4" s="1"/>
  <c r="D267" i="4"/>
  <c r="E267" i="4"/>
  <c r="F267" i="4"/>
  <c r="K267" i="4" s="1"/>
  <c r="A268" i="4"/>
  <c r="M268" i="4" s="1"/>
  <c r="B268" i="4"/>
  <c r="C268" i="4"/>
  <c r="O268" i="4" s="1"/>
  <c r="D268" i="4"/>
  <c r="E268" i="4"/>
  <c r="F268" i="4"/>
  <c r="K268" i="4" s="1"/>
  <c r="A269" i="4"/>
  <c r="M269" i="4" s="1"/>
  <c r="B269" i="4"/>
  <c r="C269" i="4"/>
  <c r="O269" i="4" s="1"/>
  <c r="D269" i="4"/>
  <c r="E269" i="4"/>
  <c r="F269" i="4"/>
  <c r="K269" i="4" s="1"/>
  <c r="A270" i="4"/>
  <c r="M270" i="4" s="1"/>
  <c r="B270" i="4"/>
  <c r="C270" i="4"/>
  <c r="O270" i="4" s="1"/>
  <c r="D270" i="4"/>
  <c r="E270" i="4"/>
  <c r="F270" i="4"/>
  <c r="K270" i="4" s="1"/>
  <c r="A271" i="4"/>
  <c r="M271" i="4" s="1"/>
  <c r="B271" i="4"/>
  <c r="C271" i="4"/>
  <c r="O271" i="4" s="1"/>
  <c r="D271" i="4"/>
  <c r="E271" i="4"/>
  <c r="F271" i="4"/>
  <c r="K271" i="4" s="1"/>
  <c r="A272" i="4"/>
  <c r="M272" i="4" s="1"/>
  <c r="B272" i="4"/>
  <c r="C272" i="4"/>
  <c r="O272" i="4" s="1"/>
  <c r="D272" i="4"/>
  <c r="E272" i="4"/>
  <c r="F272" i="4"/>
  <c r="K272" i="4" s="1"/>
  <c r="A273" i="4"/>
  <c r="M273" i="4" s="1"/>
  <c r="B273" i="4"/>
  <c r="C273" i="4"/>
  <c r="O273" i="4" s="1"/>
  <c r="D273" i="4"/>
  <c r="E273" i="4"/>
  <c r="F273" i="4"/>
  <c r="K273" i="4" s="1"/>
  <c r="A274" i="4"/>
  <c r="M274" i="4" s="1"/>
  <c r="B274" i="4"/>
  <c r="C274" i="4"/>
  <c r="O274" i="4" s="1"/>
  <c r="D274" i="4"/>
  <c r="E274" i="4"/>
  <c r="F274" i="4"/>
  <c r="K274" i="4" s="1"/>
  <c r="A275" i="4"/>
  <c r="M275" i="4" s="1"/>
  <c r="B275" i="4"/>
  <c r="C275" i="4"/>
  <c r="O275" i="4" s="1"/>
  <c r="D275" i="4"/>
  <c r="E275" i="4"/>
  <c r="F275" i="4"/>
  <c r="K275" i="4" s="1"/>
  <c r="A276" i="4"/>
  <c r="M276" i="4" s="1"/>
  <c r="B276" i="4"/>
  <c r="C276" i="4"/>
  <c r="O276" i="4" s="1"/>
  <c r="D276" i="4"/>
  <c r="E276" i="4"/>
  <c r="F276" i="4"/>
  <c r="K276" i="4" s="1"/>
  <c r="A277" i="4"/>
  <c r="M277" i="4" s="1"/>
  <c r="B277" i="4"/>
  <c r="C277" i="4"/>
  <c r="O277" i="4" s="1"/>
  <c r="D277" i="4"/>
  <c r="E277" i="4"/>
  <c r="F277" i="4"/>
  <c r="K277" i="4" s="1"/>
  <c r="A278" i="4"/>
  <c r="M278" i="4" s="1"/>
  <c r="B278" i="4"/>
  <c r="C278" i="4"/>
  <c r="O278" i="4" s="1"/>
  <c r="D278" i="4"/>
  <c r="E278" i="4"/>
  <c r="F278" i="4"/>
  <c r="K278" i="4" s="1"/>
  <c r="A279" i="4"/>
  <c r="M279" i="4" s="1"/>
  <c r="B279" i="4"/>
  <c r="C279" i="4"/>
  <c r="O279" i="4" s="1"/>
  <c r="D279" i="4"/>
  <c r="E279" i="4"/>
  <c r="F279" i="4"/>
  <c r="K279" i="4" s="1"/>
  <c r="A280" i="4"/>
  <c r="M280" i="4" s="1"/>
  <c r="B280" i="4"/>
  <c r="C280" i="4"/>
  <c r="O280" i="4" s="1"/>
  <c r="D280" i="4"/>
  <c r="E280" i="4"/>
  <c r="F280" i="4"/>
  <c r="K280" i="4" s="1"/>
  <c r="A281" i="4"/>
  <c r="M281" i="4" s="1"/>
  <c r="B281" i="4"/>
  <c r="C281" i="4"/>
  <c r="O281" i="4" s="1"/>
  <c r="D281" i="4"/>
  <c r="E281" i="4"/>
  <c r="F281" i="4"/>
  <c r="K281" i="4" s="1"/>
  <c r="A282" i="4"/>
  <c r="M282" i="4" s="1"/>
  <c r="B282" i="4"/>
  <c r="C282" i="4"/>
  <c r="O282" i="4" s="1"/>
  <c r="D282" i="4"/>
  <c r="E282" i="4"/>
  <c r="F282" i="4"/>
  <c r="K282" i="4" s="1"/>
  <c r="A283" i="4"/>
  <c r="M283" i="4" s="1"/>
  <c r="B283" i="4"/>
  <c r="C283" i="4"/>
  <c r="O283" i="4" s="1"/>
  <c r="D283" i="4"/>
  <c r="E283" i="4"/>
  <c r="F283" i="4"/>
  <c r="K283" i="4" s="1"/>
  <c r="A284" i="4"/>
  <c r="M284" i="4" s="1"/>
  <c r="B284" i="4"/>
  <c r="C284" i="4"/>
  <c r="O284" i="4" s="1"/>
  <c r="D284" i="4"/>
  <c r="E284" i="4"/>
  <c r="F284" i="4"/>
  <c r="K284" i="4" s="1"/>
  <c r="A285" i="4"/>
  <c r="M285" i="4" s="1"/>
  <c r="B285" i="4"/>
  <c r="C285" i="4"/>
  <c r="O285" i="4" s="1"/>
  <c r="D285" i="4"/>
  <c r="E285" i="4"/>
  <c r="F285" i="4"/>
  <c r="K285" i="4" s="1"/>
  <c r="A286" i="4"/>
  <c r="M286" i="4" s="1"/>
  <c r="B286" i="4"/>
  <c r="C286" i="4"/>
  <c r="O286" i="4" s="1"/>
  <c r="D286" i="4"/>
  <c r="E286" i="4"/>
  <c r="F286" i="4"/>
  <c r="K286" i="4" s="1"/>
  <c r="A287" i="4"/>
  <c r="M287" i="4" s="1"/>
  <c r="B287" i="4"/>
  <c r="C287" i="4"/>
  <c r="O287" i="4" s="1"/>
  <c r="D287" i="4"/>
  <c r="E287" i="4"/>
  <c r="F287" i="4"/>
  <c r="K287" i="4" s="1"/>
  <c r="A288" i="4"/>
  <c r="M288" i="4" s="1"/>
  <c r="B288" i="4"/>
  <c r="C288" i="4"/>
  <c r="O288" i="4" s="1"/>
  <c r="D288" i="4"/>
  <c r="E288" i="4"/>
  <c r="F288" i="4"/>
  <c r="K288" i="4" s="1"/>
  <c r="A289" i="4"/>
  <c r="M289" i="4" s="1"/>
  <c r="B289" i="4"/>
  <c r="C289" i="4"/>
  <c r="O289" i="4" s="1"/>
  <c r="D289" i="4"/>
  <c r="E289" i="4"/>
  <c r="F289" i="4"/>
  <c r="K289" i="4" s="1"/>
  <c r="A290" i="4"/>
  <c r="M290" i="4" s="1"/>
  <c r="B290" i="4"/>
  <c r="C290" i="4"/>
  <c r="O290" i="4" s="1"/>
  <c r="D290" i="4"/>
  <c r="E290" i="4"/>
  <c r="F290" i="4"/>
  <c r="K290" i="4" s="1"/>
  <c r="A291" i="4"/>
  <c r="M291" i="4" s="1"/>
  <c r="B291" i="4"/>
  <c r="C291" i="4"/>
  <c r="O291" i="4" s="1"/>
  <c r="D291" i="4"/>
  <c r="E291" i="4"/>
  <c r="F291" i="4"/>
  <c r="K291" i="4" s="1"/>
  <c r="A292" i="4"/>
  <c r="M292" i="4" s="1"/>
  <c r="B292" i="4"/>
  <c r="C292" i="4"/>
  <c r="O292" i="4" s="1"/>
  <c r="D292" i="4"/>
  <c r="E292" i="4"/>
  <c r="F292" i="4"/>
  <c r="K292" i="4" s="1"/>
  <c r="A293" i="4"/>
  <c r="M293" i="4" s="1"/>
  <c r="B293" i="4"/>
  <c r="C293" i="4"/>
  <c r="O293" i="4" s="1"/>
  <c r="D293" i="4"/>
  <c r="E293" i="4"/>
  <c r="F293" i="4"/>
  <c r="K293" i="4" s="1"/>
  <c r="A294" i="4"/>
  <c r="M294" i="4" s="1"/>
  <c r="B294" i="4"/>
  <c r="C294" i="4"/>
  <c r="O294" i="4" s="1"/>
  <c r="D294" i="4"/>
  <c r="E294" i="4"/>
  <c r="F294" i="4"/>
  <c r="K294" i="4" s="1"/>
  <c r="A295" i="4"/>
  <c r="M295" i="4" s="1"/>
  <c r="B295" i="4"/>
  <c r="C295" i="4"/>
  <c r="O295" i="4" s="1"/>
  <c r="D295" i="4"/>
  <c r="E295" i="4"/>
  <c r="F295" i="4"/>
  <c r="K295" i="4" s="1"/>
  <c r="A296" i="4"/>
  <c r="M296" i="4" s="1"/>
  <c r="B296" i="4"/>
  <c r="C296" i="4"/>
  <c r="O296" i="4" s="1"/>
  <c r="D296" i="4"/>
  <c r="E296" i="4"/>
  <c r="F296" i="4"/>
  <c r="K296" i="4" s="1"/>
  <c r="A297" i="4"/>
  <c r="M297" i="4" s="1"/>
  <c r="B297" i="4"/>
  <c r="C297" i="4"/>
  <c r="O297" i="4" s="1"/>
  <c r="D297" i="4"/>
  <c r="E297" i="4"/>
  <c r="F297" i="4"/>
  <c r="K297" i="4" s="1"/>
  <c r="A298" i="4"/>
  <c r="M298" i="4" s="1"/>
  <c r="B298" i="4"/>
  <c r="C298" i="4"/>
  <c r="O298" i="4" s="1"/>
  <c r="D298" i="4"/>
  <c r="E298" i="4"/>
  <c r="F298" i="4"/>
  <c r="K298" i="4" s="1"/>
  <c r="A299" i="4"/>
  <c r="M299" i="4" s="1"/>
  <c r="B299" i="4"/>
  <c r="C299" i="4"/>
  <c r="O299" i="4" s="1"/>
  <c r="D299" i="4"/>
  <c r="E299" i="4"/>
  <c r="F299" i="4"/>
  <c r="K299" i="4" s="1"/>
  <c r="A300" i="4"/>
  <c r="M300" i="4" s="1"/>
  <c r="B300" i="4"/>
  <c r="C300" i="4"/>
  <c r="O300" i="4" s="1"/>
  <c r="D300" i="4"/>
  <c r="E300" i="4"/>
  <c r="F300" i="4"/>
  <c r="K300" i="4" s="1"/>
  <c r="A301" i="4"/>
  <c r="M301" i="4" s="1"/>
  <c r="B301" i="4"/>
  <c r="C301" i="4"/>
  <c r="O301" i="4" s="1"/>
  <c r="D301" i="4"/>
  <c r="E301" i="4"/>
  <c r="F301" i="4"/>
  <c r="K301" i="4" s="1"/>
  <c r="A302" i="4"/>
  <c r="M302" i="4" s="1"/>
  <c r="B302" i="4"/>
  <c r="C302" i="4"/>
  <c r="O302" i="4" s="1"/>
  <c r="D302" i="4"/>
  <c r="E302" i="4"/>
  <c r="F302" i="4"/>
  <c r="K302" i="4" s="1"/>
  <c r="A303" i="4"/>
  <c r="M303" i="4" s="1"/>
  <c r="B303" i="4"/>
  <c r="C303" i="4"/>
  <c r="O303" i="4" s="1"/>
  <c r="D303" i="4"/>
  <c r="E303" i="4"/>
  <c r="F303" i="4"/>
  <c r="K303" i="4" s="1"/>
  <c r="A304" i="4"/>
  <c r="M304" i="4" s="1"/>
  <c r="B304" i="4"/>
  <c r="C304" i="4"/>
  <c r="O304" i="4" s="1"/>
  <c r="D304" i="4"/>
  <c r="E304" i="4"/>
  <c r="F304" i="4"/>
  <c r="K304" i="4" s="1"/>
  <c r="A305" i="4"/>
  <c r="M305" i="4" s="1"/>
  <c r="B305" i="4"/>
  <c r="C305" i="4"/>
  <c r="O305" i="4" s="1"/>
  <c r="D305" i="4"/>
  <c r="E305" i="4"/>
  <c r="F305" i="4"/>
  <c r="K305" i="4" s="1"/>
  <c r="A306" i="4"/>
  <c r="M306" i="4" s="1"/>
  <c r="B306" i="4"/>
  <c r="C306" i="4"/>
  <c r="O306" i="4" s="1"/>
  <c r="D306" i="4"/>
  <c r="E306" i="4"/>
  <c r="F306" i="4"/>
  <c r="K306" i="4" s="1"/>
  <c r="A307" i="4"/>
  <c r="M307" i="4" s="1"/>
  <c r="B307" i="4"/>
  <c r="C307" i="4"/>
  <c r="O307" i="4" s="1"/>
  <c r="D307" i="4"/>
  <c r="E307" i="4"/>
  <c r="F307" i="4"/>
  <c r="K307" i="4" s="1"/>
  <c r="A308" i="4"/>
  <c r="M308" i="4" s="1"/>
  <c r="B308" i="4"/>
  <c r="C308" i="4"/>
  <c r="O308" i="4" s="1"/>
  <c r="D308" i="4"/>
  <c r="E308" i="4"/>
  <c r="F308" i="4"/>
  <c r="K308" i="4" s="1"/>
  <c r="A309" i="4"/>
  <c r="M309" i="4" s="1"/>
  <c r="B309" i="4"/>
  <c r="C309" i="4"/>
  <c r="O309" i="4" s="1"/>
  <c r="D309" i="4"/>
  <c r="E309" i="4"/>
  <c r="F309" i="4"/>
  <c r="K309" i="4" s="1"/>
  <c r="A310" i="4"/>
  <c r="M310" i="4" s="1"/>
  <c r="B310" i="4"/>
  <c r="C310" i="4"/>
  <c r="O310" i="4" s="1"/>
  <c r="D310" i="4"/>
  <c r="E310" i="4"/>
  <c r="F310" i="4"/>
  <c r="K310" i="4" s="1"/>
  <c r="A311" i="4"/>
  <c r="M311" i="4" s="1"/>
  <c r="B311" i="4"/>
  <c r="C311" i="4"/>
  <c r="O311" i="4" s="1"/>
  <c r="D311" i="4"/>
  <c r="E311" i="4"/>
  <c r="F311" i="4"/>
  <c r="K311" i="4" s="1"/>
  <c r="A312" i="4"/>
  <c r="M312" i="4" s="1"/>
  <c r="B312" i="4"/>
  <c r="C312" i="4"/>
  <c r="O312" i="4" s="1"/>
  <c r="D312" i="4"/>
  <c r="E312" i="4"/>
  <c r="F312" i="4"/>
  <c r="K312" i="4" s="1"/>
  <c r="A313" i="4"/>
  <c r="M313" i="4" s="1"/>
  <c r="B313" i="4"/>
  <c r="C313" i="4"/>
  <c r="O313" i="4" s="1"/>
  <c r="D313" i="4"/>
  <c r="E313" i="4"/>
  <c r="F313" i="4"/>
  <c r="K313" i="4" s="1"/>
  <c r="A314" i="4"/>
  <c r="M314" i="4" s="1"/>
  <c r="B314" i="4"/>
  <c r="C314" i="4"/>
  <c r="O314" i="4" s="1"/>
  <c r="D314" i="4"/>
  <c r="E314" i="4"/>
  <c r="F314" i="4"/>
  <c r="K314" i="4" s="1"/>
  <c r="A315" i="4"/>
  <c r="M315" i="4" s="1"/>
  <c r="B315" i="4"/>
  <c r="C315" i="4"/>
  <c r="O315" i="4" s="1"/>
  <c r="D315" i="4"/>
  <c r="E315" i="4"/>
  <c r="F315" i="4"/>
  <c r="K315" i="4" s="1"/>
  <c r="A316" i="4"/>
  <c r="M316" i="4" s="1"/>
  <c r="B316" i="4"/>
  <c r="C316" i="4"/>
  <c r="O316" i="4" s="1"/>
  <c r="D316" i="4"/>
  <c r="E316" i="4"/>
  <c r="F316" i="4"/>
  <c r="K316" i="4" s="1"/>
  <c r="A317" i="4"/>
  <c r="M317" i="4" s="1"/>
  <c r="B317" i="4"/>
  <c r="C317" i="4"/>
  <c r="O317" i="4" s="1"/>
  <c r="D317" i="4"/>
  <c r="E317" i="4"/>
  <c r="F317" i="4"/>
  <c r="K317" i="4" s="1"/>
  <c r="A318" i="4"/>
  <c r="M318" i="4" s="1"/>
  <c r="B318" i="4"/>
  <c r="C318" i="4"/>
  <c r="O318" i="4" s="1"/>
  <c r="D318" i="4"/>
  <c r="E318" i="4"/>
  <c r="F318" i="4"/>
  <c r="K318" i="4" s="1"/>
  <c r="A319" i="4"/>
  <c r="M319" i="4" s="1"/>
  <c r="B319" i="4"/>
  <c r="C319" i="4"/>
  <c r="O319" i="4" s="1"/>
  <c r="D319" i="4"/>
  <c r="E319" i="4"/>
  <c r="F319" i="4"/>
  <c r="K319" i="4" s="1"/>
  <c r="A320" i="4"/>
  <c r="M320" i="4" s="1"/>
  <c r="B320" i="4"/>
  <c r="C320" i="4"/>
  <c r="O320" i="4" s="1"/>
  <c r="D320" i="4"/>
  <c r="E320" i="4"/>
  <c r="F320" i="4"/>
  <c r="K320" i="4" s="1"/>
  <c r="A321" i="4"/>
  <c r="M321" i="4" s="1"/>
  <c r="B321" i="4"/>
  <c r="C321" i="4"/>
  <c r="O321" i="4" s="1"/>
  <c r="D321" i="4"/>
  <c r="E321" i="4"/>
  <c r="F321" i="4"/>
  <c r="K321" i="4" s="1"/>
  <c r="A322" i="4"/>
  <c r="M322" i="4" s="1"/>
  <c r="B322" i="4"/>
  <c r="C322" i="4"/>
  <c r="O322" i="4" s="1"/>
  <c r="D322" i="4"/>
  <c r="E322" i="4"/>
  <c r="F322" i="4"/>
  <c r="K322" i="4" s="1"/>
  <c r="A323" i="4"/>
  <c r="M323" i="4" s="1"/>
  <c r="B323" i="4"/>
  <c r="C323" i="4"/>
  <c r="O323" i="4" s="1"/>
  <c r="D323" i="4"/>
  <c r="E323" i="4"/>
  <c r="F323" i="4"/>
  <c r="K323" i="4" s="1"/>
  <c r="A324" i="4"/>
  <c r="M324" i="4" s="1"/>
  <c r="B324" i="4"/>
  <c r="C324" i="4"/>
  <c r="O324" i="4" s="1"/>
  <c r="D324" i="4"/>
  <c r="E324" i="4"/>
  <c r="F324" i="4"/>
  <c r="K324" i="4" s="1"/>
  <c r="A325" i="4"/>
  <c r="M325" i="4" s="1"/>
  <c r="B325" i="4"/>
  <c r="C325" i="4"/>
  <c r="O325" i="4" s="1"/>
  <c r="D325" i="4"/>
  <c r="E325" i="4"/>
  <c r="F325" i="4"/>
  <c r="K325" i="4" s="1"/>
  <c r="A326" i="4"/>
  <c r="M326" i="4" s="1"/>
  <c r="B326" i="4"/>
  <c r="C326" i="4"/>
  <c r="O326" i="4" s="1"/>
  <c r="D326" i="4"/>
  <c r="E326" i="4"/>
  <c r="F326" i="4"/>
  <c r="K326" i="4" s="1"/>
  <c r="A327" i="4"/>
  <c r="M327" i="4" s="1"/>
  <c r="B327" i="4"/>
  <c r="C327" i="4"/>
  <c r="O327" i="4" s="1"/>
  <c r="D327" i="4"/>
  <c r="E327" i="4"/>
  <c r="F327" i="4"/>
  <c r="K327" i="4" s="1"/>
  <c r="A328" i="4"/>
  <c r="M328" i="4" s="1"/>
  <c r="B328" i="4"/>
  <c r="C328" i="4"/>
  <c r="O328" i="4" s="1"/>
  <c r="D328" i="4"/>
  <c r="E328" i="4"/>
  <c r="F328" i="4"/>
  <c r="K328" i="4" s="1"/>
  <c r="A329" i="4"/>
  <c r="M329" i="4" s="1"/>
  <c r="B329" i="4"/>
  <c r="C329" i="4"/>
  <c r="O329" i="4" s="1"/>
  <c r="D329" i="4"/>
  <c r="E329" i="4"/>
  <c r="F329" i="4"/>
  <c r="K329" i="4" s="1"/>
  <c r="A330" i="4"/>
  <c r="M330" i="4" s="1"/>
  <c r="B330" i="4"/>
  <c r="C330" i="4"/>
  <c r="O330" i="4" s="1"/>
  <c r="D330" i="4"/>
  <c r="E330" i="4"/>
  <c r="F330" i="4"/>
  <c r="K330" i="4" s="1"/>
  <c r="A331" i="4"/>
  <c r="M331" i="4" s="1"/>
  <c r="B331" i="4"/>
  <c r="C331" i="4"/>
  <c r="O331" i="4" s="1"/>
  <c r="D331" i="4"/>
  <c r="E331" i="4"/>
  <c r="F331" i="4"/>
  <c r="K331" i="4" s="1"/>
  <c r="A332" i="4"/>
  <c r="M332" i="4" s="1"/>
  <c r="B332" i="4"/>
  <c r="C332" i="4"/>
  <c r="O332" i="4" s="1"/>
  <c r="D332" i="4"/>
  <c r="E332" i="4"/>
  <c r="F332" i="4"/>
  <c r="K332" i="4" s="1"/>
  <c r="A333" i="4"/>
  <c r="M333" i="4" s="1"/>
  <c r="B333" i="4"/>
  <c r="C333" i="4"/>
  <c r="O333" i="4" s="1"/>
  <c r="D333" i="4"/>
  <c r="E333" i="4"/>
  <c r="F333" i="4"/>
  <c r="K333" i="4" s="1"/>
  <c r="A334" i="4"/>
  <c r="M334" i="4" s="1"/>
  <c r="B334" i="4"/>
  <c r="C334" i="4"/>
  <c r="O334" i="4" s="1"/>
  <c r="D334" i="4"/>
  <c r="E334" i="4"/>
  <c r="F334" i="4"/>
  <c r="K334" i="4" s="1"/>
  <c r="A335" i="4"/>
  <c r="M335" i="4" s="1"/>
  <c r="B335" i="4"/>
  <c r="C335" i="4"/>
  <c r="O335" i="4" s="1"/>
  <c r="D335" i="4"/>
  <c r="E335" i="4"/>
  <c r="F335" i="4"/>
  <c r="K335" i="4" s="1"/>
  <c r="A336" i="4"/>
  <c r="M336" i="4" s="1"/>
  <c r="B336" i="4"/>
  <c r="C336" i="4"/>
  <c r="O336" i="4" s="1"/>
  <c r="D336" i="4"/>
  <c r="E336" i="4"/>
  <c r="F336" i="4"/>
  <c r="K336" i="4" s="1"/>
  <c r="A337" i="4"/>
  <c r="M337" i="4" s="1"/>
  <c r="B337" i="4"/>
  <c r="C337" i="4"/>
  <c r="O337" i="4" s="1"/>
  <c r="D337" i="4"/>
  <c r="E337" i="4"/>
  <c r="F337" i="4"/>
  <c r="K337" i="4" s="1"/>
  <c r="A338" i="4"/>
  <c r="M338" i="4" s="1"/>
  <c r="B338" i="4"/>
  <c r="C338" i="4"/>
  <c r="O338" i="4" s="1"/>
  <c r="D338" i="4"/>
  <c r="E338" i="4"/>
  <c r="F338" i="4"/>
  <c r="K338" i="4" s="1"/>
  <c r="A339" i="4"/>
  <c r="M339" i="4" s="1"/>
  <c r="B339" i="4"/>
  <c r="C339" i="4"/>
  <c r="O339" i="4" s="1"/>
  <c r="D339" i="4"/>
  <c r="E339" i="4"/>
  <c r="F339" i="4"/>
  <c r="K339" i="4" s="1"/>
  <c r="A340" i="4"/>
  <c r="M340" i="4" s="1"/>
  <c r="B340" i="4"/>
  <c r="C340" i="4"/>
  <c r="O340" i="4" s="1"/>
  <c r="D340" i="4"/>
  <c r="E340" i="4"/>
  <c r="F340" i="4"/>
  <c r="K340" i="4" s="1"/>
  <c r="A341" i="4"/>
  <c r="M341" i="4" s="1"/>
  <c r="B341" i="4"/>
  <c r="C341" i="4"/>
  <c r="O341" i="4" s="1"/>
  <c r="D341" i="4"/>
  <c r="E341" i="4"/>
  <c r="F341" i="4"/>
  <c r="K341" i="4" s="1"/>
  <c r="A342" i="4"/>
  <c r="M342" i="4" s="1"/>
  <c r="B342" i="4"/>
  <c r="C342" i="4"/>
  <c r="O342" i="4" s="1"/>
  <c r="D342" i="4"/>
  <c r="E342" i="4"/>
  <c r="F342" i="4"/>
  <c r="K342" i="4" s="1"/>
  <c r="A343" i="4"/>
  <c r="M343" i="4" s="1"/>
  <c r="B343" i="4"/>
  <c r="C343" i="4"/>
  <c r="O343" i="4" s="1"/>
  <c r="D343" i="4"/>
  <c r="E343" i="4"/>
  <c r="F343" i="4"/>
  <c r="K343" i="4" s="1"/>
  <c r="A344" i="4"/>
  <c r="M344" i="4" s="1"/>
  <c r="B344" i="4"/>
  <c r="C344" i="4"/>
  <c r="O344" i="4" s="1"/>
  <c r="D344" i="4"/>
  <c r="E344" i="4"/>
  <c r="F344" i="4"/>
  <c r="K344" i="4" s="1"/>
  <c r="A345" i="4"/>
  <c r="M345" i="4" s="1"/>
  <c r="B345" i="4"/>
  <c r="C345" i="4"/>
  <c r="O345" i="4" s="1"/>
  <c r="D345" i="4"/>
  <c r="E345" i="4"/>
  <c r="F345" i="4"/>
  <c r="K345" i="4" s="1"/>
  <c r="A346" i="4"/>
  <c r="M346" i="4" s="1"/>
  <c r="B346" i="4"/>
  <c r="C346" i="4"/>
  <c r="O346" i="4" s="1"/>
  <c r="D346" i="4"/>
  <c r="E346" i="4"/>
  <c r="F346" i="4"/>
  <c r="K346" i="4" s="1"/>
  <c r="A347" i="4"/>
  <c r="M347" i="4" s="1"/>
  <c r="B347" i="4"/>
  <c r="C347" i="4"/>
  <c r="O347" i="4" s="1"/>
  <c r="D347" i="4"/>
  <c r="E347" i="4"/>
  <c r="F347" i="4"/>
  <c r="K347" i="4" s="1"/>
  <c r="A348" i="4"/>
  <c r="M348" i="4" s="1"/>
  <c r="B348" i="4"/>
  <c r="C348" i="4"/>
  <c r="O348" i="4" s="1"/>
  <c r="D348" i="4"/>
  <c r="E348" i="4"/>
  <c r="F348" i="4"/>
  <c r="K348" i="4" s="1"/>
  <c r="A349" i="4"/>
  <c r="M349" i="4" s="1"/>
  <c r="B349" i="4"/>
  <c r="C349" i="4"/>
  <c r="O349" i="4" s="1"/>
  <c r="D349" i="4"/>
  <c r="E349" i="4"/>
  <c r="F349" i="4"/>
  <c r="K349" i="4" s="1"/>
  <c r="A350" i="4"/>
  <c r="M350" i="4" s="1"/>
  <c r="B350" i="4"/>
  <c r="C350" i="4"/>
  <c r="O350" i="4" s="1"/>
  <c r="D350" i="4"/>
  <c r="E350" i="4"/>
  <c r="F350" i="4"/>
  <c r="K350" i="4" s="1"/>
  <c r="A351" i="4"/>
  <c r="M351" i="4" s="1"/>
  <c r="B351" i="4"/>
  <c r="C351" i="4"/>
  <c r="O351" i="4" s="1"/>
  <c r="D351" i="4"/>
  <c r="E351" i="4"/>
  <c r="F351" i="4"/>
  <c r="K351" i="4" s="1"/>
  <c r="A352" i="4"/>
  <c r="M352" i="4" s="1"/>
  <c r="B352" i="4"/>
  <c r="C352" i="4"/>
  <c r="O352" i="4" s="1"/>
  <c r="D352" i="4"/>
  <c r="E352" i="4"/>
  <c r="F352" i="4"/>
  <c r="K352" i="4" s="1"/>
  <c r="A353" i="4"/>
  <c r="M353" i="4" s="1"/>
  <c r="B353" i="4"/>
  <c r="C353" i="4"/>
  <c r="O353" i="4" s="1"/>
  <c r="D353" i="4"/>
  <c r="E353" i="4"/>
  <c r="F353" i="4"/>
  <c r="K353" i="4" s="1"/>
  <c r="A354" i="4"/>
  <c r="M354" i="4" s="1"/>
  <c r="B354" i="4"/>
  <c r="C354" i="4"/>
  <c r="O354" i="4" s="1"/>
  <c r="D354" i="4"/>
  <c r="E354" i="4"/>
  <c r="F354" i="4"/>
  <c r="K354" i="4" s="1"/>
  <c r="A355" i="4"/>
  <c r="M355" i="4" s="1"/>
  <c r="B355" i="4"/>
  <c r="C355" i="4"/>
  <c r="O355" i="4" s="1"/>
  <c r="D355" i="4"/>
  <c r="E355" i="4"/>
  <c r="F355" i="4"/>
  <c r="K355" i="4" s="1"/>
  <c r="A356" i="4"/>
  <c r="M356" i="4" s="1"/>
  <c r="B356" i="4"/>
  <c r="C356" i="4"/>
  <c r="O356" i="4" s="1"/>
  <c r="D356" i="4"/>
  <c r="E356" i="4"/>
  <c r="F356" i="4"/>
  <c r="K356" i="4" s="1"/>
  <c r="A357" i="4"/>
  <c r="M357" i="4" s="1"/>
  <c r="B357" i="4"/>
  <c r="C357" i="4"/>
  <c r="O357" i="4" s="1"/>
  <c r="D357" i="4"/>
  <c r="E357" i="4"/>
  <c r="F357" i="4"/>
  <c r="K357" i="4" s="1"/>
  <c r="A358" i="4"/>
  <c r="M358" i="4" s="1"/>
  <c r="B358" i="4"/>
  <c r="C358" i="4"/>
  <c r="O358" i="4" s="1"/>
  <c r="D358" i="4"/>
  <c r="E358" i="4"/>
  <c r="F358" i="4"/>
  <c r="K358" i="4" s="1"/>
  <c r="A359" i="4"/>
  <c r="M359" i="4" s="1"/>
  <c r="B359" i="4"/>
  <c r="C359" i="4"/>
  <c r="O359" i="4" s="1"/>
  <c r="D359" i="4"/>
  <c r="E359" i="4"/>
  <c r="F359" i="4"/>
  <c r="K359" i="4" s="1"/>
  <c r="A360" i="4"/>
  <c r="M360" i="4" s="1"/>
  <c r="B360" i="4"/>
  <c r="C360" i="4"/>
  <c r="O360" i="4" s="1"/>
  <c r="D360" i="4"/>
  <c r="E360" i="4"/>
  <c r="F360" i="4"/>
  <c r="K360" i="4" s="1"/>
  <c r="A361" i="4"/>
  <c r="M361" i="4" s="1"/>
  <c r="B361" i="4"/>
  <c r="C361" i="4"/>
  <c r="O361" i="4" s="1"/>
  <c r="D361" i="4"/>
  <c r="E361" i="4"/>
  <c r="F361" i="4"/>
  <c r="K361" i="4" s="1"/>
  <c r="A362" i="4"/>
  <c r="M362" i="4" s="1"/>
  <c r="B362" i="4"/>
  <c r="C362" i="4"/>
  <c r="O362" i="4" s="1"/>
  <c r="D362" i="4"/>
  <c r="E362" i="4"/>
  <c r="F362" i="4"/>
  <c r="K362" i="4" s="1"/>
  <c r="A363" i="4"/>
  <c r="M363" i="4" s="1"/>
  <c r="B363" i="4"/>
  <c r="C363" i="4"/>
  <c r="O363" i="4" s="1"/>
  <c r="D363" i="4"/>
  <c r="E363" i="4"/>
  <c r="F363" i="4"/>
  <c r="K363" i="4" s="1"/>
  <c r="A364" i="4"/>
  <c r="M364" i="4" s="1"/>
  <c r="B364" i="4"/>
  <c r="C364" i="4"/>
  <c r="O364" i="4" s="1"/>
  <c r="D364" i="4"/>
  <c r="E364" i="4"/>
  <c r="F364" i="4"/>
  <c r="K364" i="4" s="1"/>
  <c r="A365" i="4"/>
  <c r="M365" i="4" s="1"/>
  <c r="B365" i="4"/>
  <c r="C365" i="4"/>
  <c r="O365" i="4" s="1"/>
  <c r="D365" i="4"/>
  <c r="E365" i="4"/>
  <c r="F365" i="4"/>
  <c r="K365" i="4" s="1"/>
  <c r="A366" i="4"/>
  <c r="M366" i="4" s="1"/>
  <c r="B366" i="4"/>
  <c r="C366" i="4"/>
  <c r="O366" i="4" s="1"/>
  <c r="D366" i="4"/>
  <c r="E366" i="4"/>
  <c r="F366" i="4"/>
  <c r="K366" i="4" s="1"/>
  <c r="A367" i="4"/>
  <c r="M367" i="4" s="1"/>
  <c r="B367" i="4"/>
  <c r="C367" i="4"/>
  <c r="O367" i="4" s="1"/>
  <c r="D367" i="4"/>
  <c r="E367" i="4"/>
  <c r="F367" i="4"/>
  <c r="K367" i="4" s="1"/>
  <c r="A368" i="4"/>
  <c r="M368" i="4" s="1"/>
  <c r="B368" i="4"/>
  <c r="C368" i="4"/>
  <c r="O368" i="4" s="1"/>
  <c r="D368" i="4"/>
  <c r="E368" i="4"/>
  <c r="F368" i="4"/>
  <c r="K368" i="4" s="1"/>
  <c r="A369" i="4"/>
  <c r="M369" i="4" s="1"/>
  <c r="B369" i="4"/>
  <c r="C369" i="4"/>
  <c r="O369" i="4" s="1"/>
  <c r="D369" i="4"/>
  <c r="E369" i="4"/>
  <c r="F369" i="4"/>
  <c r="K369" i="4" s="1"/>
  <c r="A370" i="4"/>
  <c r="M370" i="4" s="1"/>
  <c r="B370" i="4"/>
  <c r="C370" i="4"/>
  <c r="O370" i="4" s="1"/>
  <c r="D370" i="4"/>
  <c r="E370" i="4"/>
  <c r="F370" i="4"/>
  <c r="K370" i="4" s="1"/>
  <c r="A371" i="4"/>
  <c r="M371" i="4" s="1"/>
  <c r="B371" i="4"/>
  <c r="C371" i="4"/>
  <c r="O371" i="4" s="1"/>
  <c r="D371" i="4"/>
  <c r="E371" i="4"/>
  <c r="F371" i="4"/>
  <c r="K371" i="4" s="1"/>
  <c r="A372" i="4"/>
  <c r="M372" i="4" s="1"/>
  <c r="B372" i="4"/>
  <c r="C372" i="4"/>
  <c r="O372" i="4" s="1"/>
  <c r="D372" i="4"/>
  <c r="E372" i="4"/>
  <c r="F372" i="4"/>
  <c r="K372" i="4" s="1"/>
  <c r="A373" i="4"/>
  <c r="M373" i="4" s="1"/>
  <c r="B373" i="4"/>
  <c r="C373" i="4"/>
  <c r="O373" i="4" s="1"/>
  <c r="D373" i="4"/>
  <c r="E373" i="4"/>
  <c r="F373" i="4"/>
  <c r="K373" i="4" s="1"/>
  <c r="A374" i="4"/>
  <c r="M374" i="4" s="1"/>
  <c r="B374" i="4"/>
  <c r="C374" i="4"/>
  <c r="O374" i="4" s="1"/>
  <c r="D374" i="4"/>
  <c r="E374" i="4"/>
  <c r="F374" i="4"/>
  <c r="K374" i="4" s="1"/>
  <c r="A375" i="4"/>
  <c r="M375" i="4" s="1"/>
  <c r="B375" i="4"/>
  <c r="C375" i="4"/>
  <c r="O375" i="4" s="1"/>
  <c r="D375" i="4"/>
  <c r="E375" i="4"/>
  <c r="F375" i="4"/>
  <c r="K375" i="4" s="1"/>
  <c r="A376" i="4"/>
  <c r="M376" i="4" s="1"/>
  <c r="B376" i="4"/>
  <c r="C376" i="4"/>
  <c r="O376" i="4" s="1"/>
  <c r="D376" i="4"/>
  <c r="E376" i="4"/>
  <c r="F376" i="4"/>
  <c r="K376" i="4" s="1"/>
  <c r="A377" i="4"/>
  <c r="M377" i="4" s="1"/>
  <c r="B377" i="4"/>
  <c r="C377" i="4"/>
  <c r="O377" i="4" s="1"/>
  <c r="D377" i="4"/>
  <c r="E377" i="4"/>
  <c r="F377" i="4"/>
  <c r="K377" i="4" s="1"/>
  <c r="A378" i="4"/>
  <c r="M378" i="4" s="1"/>
  <c r="B378" i="4"/>
  <c r="C378" i="4"/>
  <c r="O378" i="4" s="1"/>
  <c r="D378" i="4"/>
  <c r="E378" i="4"/>
  <c r="F378" i="4"/>
  <c r="K378" i="4" s="1"/>
  <c r="A379" i="4"/>
  <c r="M379" i="4" s="1"/>
  <c r="B379" i="4"/>
  <c r="C379" i="4"/>
  <c r="O379" i="4" s="1"/>
  <c r="D379" i="4"/>
  <c r="E379" i="4"/>
  <c r="F379" i="4"/>
  <c r="K379" i="4" s="1"/>
  <c r="A380" i="4"/>
  <c r="M380" i="4" s="1"/>
  <c r="B380" i="4"/>
  <c r="C380" i="4"/>
  <c r="O380" i="4" s="1"/>
  <c r="D380" i="4"/>
  <c r="E380" i="4"/>
  <c r="F380" i="4"/>
  <c r="K380" i="4" s="1"/>
  <c r="A381" i="4"/>
  <c r="M381" i="4" s="1"/>
  <c r="B381" i="4"/>
  <c r="C381" i="4"/>
  <c r="O381" i="4" s="1"/>
  <c r="D381" i="4"/>
  <c r="E381" i="4"/>
  <c r="F381" i="4"/>
  <c r="K381" i="4" s="1"/>
  <c r="A382" i="4"/>
  <c r="M382" i="4" s="1"/>
  <c r="B382" i="4"/>
  <c r="C382" i="4"/>
  <c r="O382" i="4" s="1"/>
  <c r="D382" i="4"/>
  <c r="E382" i="4"/>
  <c r="F382" i="4"/>
  <c r="K382" i="4" s="1"/>
  <c r="A383" i="4"/>
  <c r="M383" i="4" s="1"/>
  <c r="B383" i="4"/>
  <c r="C383" i="4"/>
  <c r="O383" i="4" s="1"/>
  <c r="D383" i="4"/>
  <c r="E383" i="4"/>
  <c r="F383" i="4"/>
  <c r="K383" i="4" s="1"/>
  <c r="A384" i="4"/>
  <c r="M384" i="4" s="1"/>
  <c r="B384" i="4"/>
  <c r="C384" i="4"/>
  <c r="O384" i="4" s="1"/>
  <c r="D384" i="4"/>
  <c r="E384" i="4"/>
  <c r="F384" i="4"/>
  <c r="K384" i="4" s="1"/>
  <c r="A385" i="4"/>
  <c r="M385" i="4" s="1"/>
  <c r="B385" i="4"/>
  <c r="C385" i="4"/>
  <c r="O385" i="4" s="1"/>
  <c r="D385" i="4"/>
  <c r="E385" i="4"/>
  <c r="F385" i="4"/>
  <c r="K385" i="4" s="1"/>
  <c r="A386" i="4"/>
  <c r="M386" i="4" s="1"/>
  <c r="B386" i="4"/>
  <c r="C386" i="4"/>
  <c r="O386" i="4" s="1"/>
  <c r="D386" i="4"/>
  <c r="E386" i="4"/>
  <c r="F386" i="4"/>
  <c r="K386" i="4" s="1"/>
  <c r="A387" i="4"/>
  <c r="M387" i="4" s="1"/>
  <c r="B387" i="4"/>
  <c r="C387" i="4"/>
  <c r="O387" i="4" s="1"/>
  <c r="D387" i="4"/>
  <c r="E387" i="4"/>
  <c r="F387" i="4"/>
  <c r="K387" i="4" s="1"/>
  <c r="A388" i="4"/>
  <c r="M388" i="4" s="1"/>
  <c r="B388" i="4"/>
  <c r="C388" i="4"/>
  <c r="O388" i="4" s="1"/>
  <c r="D388" i="4"/>
  <c r="E388" i="4"/>
  <c r="F388" i="4"/>
  <c r="K388" i="4" s="1"/>
  <c r="A389" i="4"/>
  <c r="M389" i="4" s="1"/>
  <c r="B389" i="4"/>
  <c r="C389" i="4"/>
  <c r="O389" i="4" s="1"/>
  <c r="D389" i="4"/>
  <c r="E389" i="4"/>
  <c r="F389" i="4"/>
  <c r="K389" i="4" s="1"/>
  <c r="A390" i="4"/>
  <c r="M390" i="4" s="1"/>
  <c r="B390" i="4"/>
  <c r="C390" i="4"/>
  <c r="O390" i="4" s="1"/>
  <c r="D390" i="4"/>
  <c r="E390" i="4"/>
  <c r="F390" i="4"/>
  <c r="K390" i="4" s="1"/>
  <c r="A391" i="4"/>
  <c r="M391" i="4" s="1"/>
  <c r="B391" i="4"/>
  <c r="C391" i="4"/>
  <c r="O391" i="4" s="1"/>
  <c r="D391" i="4"/>
  <c r="E391" i="4"/>
  <c r="F391" i="4"/>
  <c r="K391" i="4" s="1"/>
  <c r="A392" i="4"/>
  <c r="M392" i="4" s="1"/>
  <c r="B392" i="4"/>
  <c r="C392" i="4"/>
  <c r="O392" i="4" s="1"/>
  <c r="D392" i="4"/>
  <c r="E392" i="4"/>
  <c r="F392" i="4"/>
  <c r="K392" i="4" s="1"/>
  <c r="A393" i="4"/>
  <c r="M393" i="4" s="1"/>
  <c r="B393" i="4"/>
  <c r="C393" i="4"/>
  <c r="O393" i="4" s="1"/>
  <c r="D393" i="4"/>
  <c r="E393" i="4"/>
  <c r="F393" i="4"/>
  <c r="K393" i="4" s="1"/>
  <c r="A394" i="4"/>
  <c r="M394" i="4" s="1"/>
  <c r="B394" i="4"/>
  <c r="C394" i="4"/>
  <c r="O394" i="4" s="1"/>
  <c r="D394" i="4"/>
  <c r="E394" i="4"/>
  <c r="F394" i="4"/>
  <c r="K394" i="4" s="1"/>
  <c r="A395" i="4"/>
  <c r="M395" i="4" s="1"/>
  <c r="B395" i="4"/>
  <c r="C395" i="4"/>
  <c r="O395" i="4" s="1"/>
  <c r="D395" i="4"/>
  <c r="E395" i="4"/>
  <c r="F395" i="4"/>
  <c r="K395" i="4" s="1"/>
  <c r="A396" i="4"/>
  <c r="M396" i="4" s="1"/>
  <c r="B396" i="4"/>
  <c r="C396" i="4"/>
  <c r="O396" i="4" s="1"/>
  <c r="D396" i="4"/>
  <c r="E396" i="4"/>
  <c r="F396" i="4"/>
  <c r="K396" i="4" s="1"/>
  <c r="A397" i="4"/>
  <c r="M397" i="4" s="1"/>
  <c r="B397" i="4"/>
  <c r="C397" i="4"/>
  <c r="O397" i="4" s="1"/>
  <c r="D397" i="4"/>
  <c r="E397" i="4"/>
  <c r="F397" i="4"/>
  <c r="K397" i="4" s="1"/>
  <c r="A398" i="4"/>
  <c r="M398" i="4" s="1"/>
  <c r="B398" i="4"/>
  <c r="C398" i="4"/>
  <c r="O398" i="4" s="1"/>
  <c r="D398" i="4"/>
  <c r="E398" i="4"/>
  <c r="F398" i="4"/>
  <c r="K398" i="4" s="1"/>
  <c r="A399" i="4"/>
  <c r="M399" i="4" s="1"/>
  <c r="B399" i="4"/>
  <c r="C399" i="4"/>
  <c r="O399" i="4" s="1"/>
  <c r="D399" i="4"/>
  <c r="E399" i="4"/>
  <c r="F399" i="4"/>
  <c r="K399" i="4" s="1"/>
  <c r="A400" i="4"/>
  <c r="M400" i="4" s="1"/>
  <c r="B400" i="4"/>
  <c r="C400" i="4"/>
  <c r="O400" i="4" s="1"/>
  <c r="D400" i="4"/>
  <c r="E400" i="4"/>
  <c r="F400" i="4"/>
  <c r="K400" i="4" s="1"/>
  <c r="A401" i="4"/>
  <c r="M401" i="4" s="1"/>
  <c r="B401" i="4"/>
  <c r="C401" i="4"/>
  <c r="O401" i="4" s="1"/>
  <c r="D401" i="4"/>
  <c r="E401" i="4"/>
  <c r="F401" i="4"/>
  <c r="K401" i="4" s="1"/>
  <c r="A402" i="4"/>
  <c r="M402" i="4" s="1"/>
  <c r="B402" i="4"/>
  <c r="C402" i="4"/>
  <c r="O402" i="4" s="1"/>
  <c r="D402" i="4"/>
  <c r="E402" i="4"/>
  <c r="F402" i="4"/>
  <c r="K402" i="4" s="1"/>
  <c r="A403" i="4"/>
  <c r="M403" i="4" s="1"/>
  <c r="B403" i="4"/>
  <c r="C403" i="4"/>
  <c r="O403" i="4" s="1"/>
  <c r="D403" i="4"/>
  <c r="E403" i="4"/>
  <c r="F403" i="4"/>
  <c r="K403" i="4" s="1"/>
  <c r="A404" i="4"/>
  <c r="M404" i="4" s="1"/>
  <c r="B404" i="4"/>
  <c r="C404" i="4"/>
  <c r="O404" i="4" s="1"/>
  <c r="D404" i="4"/>
  <c r="E404" i="4"/>
  <c r="F404" i="4"/>
  <c r="K404" i="4" s="1"/>
  <c r="A405" i="4"/>
  <c r="M405" i="4" s="1"/>
  <c r="B405" i="4"/>
  <c r="C405" i="4"/>
  <c r="O405" i="4" s="1"/>
  <c r="D405" i="4"/>
  <c r="E405" i="4"/>
  <c r="F405" i="4"/>
  <c r="K405" i="4" s="1"/>
  <c r="A406" i="4"/>
  <c r="M406" i="4" s="1"/>
  <c r="B406" i="4"/>
  <c r="C406" i="4"/>
  <c r="O406" i="4" s="1"/>
  <c r="D406" i="4"/>
  <c r="E406" i="4"/>
  <c r="F406" i="4"/>
  <c r="K406" i="4" s="1"/>
  <c r="A407" i="4"/>
  <c r="M407" i="4" s="1"/>
  <c r="B407" i="4"/>
  <c r="C407" i="4"/>
  <c r="O407" i="4" s="1"/>
  <c r="D407" i="4"/>
  <c r="E407" i="4"/>
  <c r="F407" i="4"/>
  <c r="K407" i="4" s="1"/>
  <c r="A408" i="4"/>
  <c r="M408" i="4" s="1"/>
  <c r="B408" i="4"/>
  <c r="C408" i="4"/>
  <c r="O408" i="4" s="1"/>
  <c r="D408" i="4"/>
  <c r="E408" i="4"/>
  <c r="F408" i="4"/>
  <c r="K408" i="4" s="1"/>
  <c r="A409" i="4"/>
  <c r="M409" i="4" s="1"/>
  <c r="B409" i="4"/>
  <c r="C409" i="4"/>
  <c r="O409" i="4" s="1"/>
  <c r="D409" i="4"/>
  <c r="E409" i="4"/>
  <c r="F409" i="4"/>
  <c r="K409" i="4" s="1"/>
  <c r="A410" i="4"/>
  <c r="M410" i="4" s="1"/>
  <c r="B410" i="4"/>
  <c r="C410" i="4"/>
  <c r="O410" i="4" s="1"/>
  <c r="D410" i="4"/>
  <c r="E410" i="4"/>
  <c r="F410" i="4"/>
  <c r="K410" i="4" s="1"/>
  <c r="A411" i="4"/>
  <c r="M411" i="4" s="1"/>
  <c r="B411" i="4"/>
  <c r="C411" i="4"/>
  <c r="O411" i="4" s="1"/>
  <c r="D411" i="4"/>
  <c r="E411" i="4"/>
  <c r="F411" i="4"/>
  <c r="K411" i="4" s="1"/>
  <c r="A412" i="4"/>
  <c r="M412" i="4" s="1"/>
  <c r="B412" i="4"/>
  <c r="C412" i="4"/>
  <c r="O412" i="4" s="1"/>
  <c r="D412" i="4"/>
  <c r="E412" i="4"/>
  <c r="F412" i="4"/>
  <c r="K412" i="4" s="1"/>
  <c r="A413" i="4"/>
  <c r="M413" i="4" s="1"/>
  <c r="B413" i="4"/>
  <c r="C413" i="4"/>
  <c r="O413" i="4" s="1"/>
  <c r="D413" i="4"/>
  <c r="E413" i="4"/>
  <c r="F413" i="4"/>
  <c r="K413" i="4" s="1"/>
  <c r="A414" i="4"/>
  <c r="M414" i="4" s="1"/>
  <c r="B414" i="4"/>
  <c r="C414" i="4"/>
  <c r="O414" i="4" s="1"/>
  <c r="D414" i="4"/>
  <c r="E414" i="4"/>
  <c r="F414" i="4"/>
  <c r="K414" i="4" s="1"/>
  <c r="A415" i="4"/>
  <c r="M415" i="4" s="1"/>
  <c r="B415" i="4"/>
  <c r="C415" i="4"/>
  <c r="O415" i="4" s="1"/>
  <c r="D415" i="4"/>
  <c r="E415" i="4"/>
  <c r="F415" i="4"/>
  <c r="K415" i="4" s="1"/>
  <c r="A416" i="4"/>
  <c r="M416" i="4" s="1"/>
  <c r="B416" i="4"/>
  <c r="C416" i="4"/>
  <c r="O416" i="4" s="1"/>
  <c r="D416" i="4"/>
  <c r="E416" i="4"/>
  <c r="F416" i="4"/>
  <c r="K416" i="4" s="1"/>
  <c r="A417" i="4"/>
  <c r="M417" i="4" s="1"/>
  <c r="B417" i="4"/>
  <c r="C417" i="4"/>
  <c r="O417" i="4" s="1"/>
  <c r="D417" i="4"/>
  <c r="E417" i="4"/>
  <c r="F417" i="4"/>
  <c r="K417" i="4" s="1"/>
  <c r="A418" i="4"/>
  <c r="M418" i="4" s="1"/>
  <c r="B418" i="4"/>
  <c r="C418" i="4"/>
  <c r="O418" i="4" s="1"/>
  <c r="D418" i="4"/>
  <c r="E418" i="4"/>
  <c r="F418" i="4"/>
  <c r="K418" i="4" s="1"/>
  <c r="A419" i="4"/>
  <c r="M419" i="4" s="1"/>
  <c r="B419" i="4"/>
  <c r="C419" i="4"/>
  <c r="O419" i="4" s="1"/>
  <c r="D419" i="4"/>
  <c r="E419" i="4"/>
  <c r="F419" i="4"/>
  <c r="K419" i="4" s="1"/>
  <c r="A420" i="4"/>
  <c r="M420" i="4" s="1"/>
  <c r="B420" i="4"/>
  <c r="C420" i="4"/>
  <c r="O420" i="4" s="1"/>
  <c r="D420" i="4"/>
  <c r="E420" i="4"/>
  <c r="F420" i="4"/>
  <c r="K420" i="4" s="1"/>
  <c r="A421" i="4"/>
  <c r="M421" i="4" s="1"/>
  <c r="B421" i="4"/>
  <c r="C421" i="4"/>
  <c r="O421" i="4" s="1"/>
  <c r="D421" i="4"/>
  <c r="E421" i="4"/>
  <c r="F421" i="4"/>
  <c r="K421" i="4" s="1"/>
  <c r="A422" i="4"/>
  <c r="M422" i="4" s="1"/>
  <c r="B422" i="4"/>
  <c r="C422" i="4"/>
  <c r="O422" i="4" s="1"/>
  <c r="D422" i="4"/>
  <c r="E422" i="4"/>
  <c r="F422" i="4"/>
  <c r="K422" i="4" s="1"/>
  <c r="A423" i="4"/>
  <c r="M423" i="4" s="1"/>
  <c r="B423" i="4"/>
  <c r="C423" i="4"/>
  <c r="O423" i="4" s="1"/>
  <c r="D423" i="4"/>
  <c r="E423" i="4"/>
  <c r="F423" i="4"/>
  <c r="K423" i="4" s="1"/>
  <c r="A424" i="4"/>
  <c r="M424" i="4" s="1"/>
  <c r="B424" i="4"/>
  <c r="C424" i="4"/>
  <c r="O424" i="4" s="1"/>
  <c r="D424" i="4"/>
  <c r="E424" i="4"/>
  <c r="F424" i="4"/>
  <c r="K424" i="4" s="1"/>
  <c r="A425" i="4"/>
  <c r="M425" i="4" s="1"/>
  <c r="B425" i="4"/>
  <c r="C425" i="4"/>
  <c r="O425" i="4" s="1"/>
  <c r="D425" i="4"/>
  <c r="E425" i="4"/>
  <c r="F425" i="4"/>
  <c r="K425" i="4" s="1"/>
  <c r="A426" i="4"/>
  <c r="M426" i="4" s="1"/>
  <c r="B426" i="4"/>
  <c r="C426" i="4"/>
  <c r="O426" i="4" s="1"/>
  <c r="D426" i="4"/>
  <c r="E426" i="4"/>
  <c r="F426" i="4"/>
  <c r="K426" i="4" s="1"/>
  <c r="A427" i="4"/>
  <c r="M427" i="4" s="1"/>
  <c r="B427" i="4"/>
  <c r="C427" i="4"/>
  <c r="O427" i="4" s="1"/>
  <c r="D427" i="4"/>
  <c r="E427" i="4"/>
  <c r="F427" i="4"/>
  <c r="K427" i="4" s="1"/>
  <c r="A428" i="4"/>
  <c r="M428" i="4" s="1"/>
  <c r="B428" i="4"/>
  <c r="C428" i="4"/>
  <c r="O428" i="4" s="1"/>
  <c r="D428" i="4"/>
  <c r="E428" i="4"/>
  <c r="F428" i="4"/>
  <c r="K428" i="4" s="1"/>
  <c r="A429" i="4"/>
  <c r="M429" i="4" s="1"/>
  <c r="B429" i="4"/>
  <c r="C429" i="4"/>
  <c r="O429" i="4" s="1"/>
  <c r="D429" i="4"/>
  <c r="E429" i="4"/>
  <c r="F429" i="4"/>
  <c r="K429" i="4" s="1"/>
  <c r="A430" i="4"/>
  <c r="M430" i="4" s="1"/>
  <c r="B430" i="4"/>
  <c r="C430" i="4"/>
  <c r="O430" i="4" s="1"/>
  <c r="D430" i="4"/>
  <c r="E430" i="4"/>
  <c r="F430" i="4"/>
  <c r="K430" i="4" s="1"/>
  <c r="A431" i="4"/>
  <c r="M431" i="4" s="1"/>
  <c r="B431" i="4"/>
  <c r="C431" i="4"/>
  <c r="O431" i="4" s="1"/>
  <c r="D431" i="4"/>
  <c r="E431" i="4"/>
  <c r="F431" i="4"/>
  <c r="K431" i="4" s="1"/>
  <c r="A432" i="4"/>
  <c r="M432" i="4" s="1"/>
  <c r="B432" i="4"/>
  <c r="C432" i="4"/>
  <c r="O432" i="4" s="1"/>
  <c r="D432" i="4"/>
  <c r="E432" i="4"/>
  <c r="F432" i="4"/>
  <c r="K432" i="4" s="1"/>
  <c r="A433" i="4"/>
  <c r="M433" i="4" s="1"/>
  <c r="B433" i="4"/>
  <c r="C433" i="4"/>
  <c r="O433" i="4" s="1"/>
  <c r="D433" i="4"/>
  <c r="E433" i="4"/>
  <c r="F433" i="4"/>
  <c r="K433" i="4" s="1"/>
  <c r="A434" i="4"/>
  <c r="M434" i="4" s="1"/>
  <c r="B434" i="4"/>
  <c r="C434" i="4"/>
  <c r="O434" i="4" s="1"/>
  <c r="D434" i="4"/>
  <c r="E434" i="4"/>
  <c r="F434" i="4"/>
  <c r="K434" i="4" s="1"/>
  <c r="A435" i="4"/>
  <c r="M435" i="4" s="1"/>
  <c r="B435" i="4"/>
  <c r="C435" i="4"/>
  <c r="O435" i="4" s="1"/>
  <c r="D435" i="4"/>
  <c r="E435" i="4"/>
  <c r="F435" i="4"/>
  <c r="K435" i="4" s="1"/>
  <c r="A436" i="4"/>
  <c r="M436" i="4" s="1"/>
  <c r="B436" i="4"/>
  <c r="C436" i="4"/>
  <c r="O436" i="4" s="1"/>
  <c r="D436" i="4"/>
  <c r="E436" i="4"/>
  <c r="F436" i="4"/>
  <c r="K436" i="4" s="1"/>
  <c r="A437" i="4"/>
  <c r="M437" i="4" s="1"/>
  <c r="B437" i="4"/>
  <c r="C437" i="4"/>
  <c r="O437" i="4" s="1"/>
  <c r="D437" i="4"/>
  <c r="E437" i="4"/>
  <c r="F437" i="4"/>
  <c r="K437" i="4" s="1"/>
  <c r="A438" i="4"/>
  <c r="M438" i="4" s="1"/>
  <c r="B438" i="4"/>
  <c r="C438" i="4"/>
  <c r="O438" i="4" s="1"/>
  <c r="D438" i="4"/>
  <c r="E438" i="4"/>
  <c r="F438" i="4"/>
  <c r="K438" i="4" s="1"/>
  <c r="A439" i="4"/>
  <c r="M439" i="4" s="1"/>
  <c r="B439" i="4"/>
  <c r="C439" i="4"/>
  <c r="O439" i="4" s="1"/>
  <c r="D439" i="4"/>
  <c r="E439" i="4"/>
  <c r="F439" i="4"/>
  <c r="K439" i="4" s="1"/>
  <c r="A440" i="4"/>
  <c r="M440" i="4" s="1"/>
  <c r="B440" i="4"/>
  <c r="C440" i="4"/>
  <c r="O440" i="4" s="1"/>
  <c r="D440" i="4"/>
  <c r="E440" i="4"/>
  <c r="F440" i="4"/>
  <c r="K440" i="4" s="1"/>
  <c r="A441" i="4"/>
  <c r="M441" i="4" s="1"/>
  <c r="B441" i="4"/>
  <c r="C441" i="4"/>
  <c r="O441" i="4" s="1"/>
  <c r="D441" i="4"/>
  <c r="E441" i="4"/>
  <c r="F441" i="4"/>
  <c r="K441" i="4" s="1"/>
  <c r="A442" i="4"/>
  <c r="M442" i="4" s="1"/>
  <c r="B442" i="4"/>
  <c r="C442" i="4"/>
  <c r="O442" i="4" s="1"/>
  <c r="D442" i="4"/>
  <c r="E442" i="4"/>
  <c r="F442" i="4"/>
  <c r="K442" i="4" s="1"/>
  <c r="A443" i="4"/>
  <c r="M443" i="4" s="1"/>
  <c r="B443" i="4"/>
  <c r="C443" i="4"/>
  <c r="O443" i="4" s="1"/>
  <c r="D443" i="4"/>
  <c r="E443" i="4"/>
  <c r="F443" i="4"/>
  <c r="K443" i="4" s="1"/>
  <c r="A444" i="4"/>
  <c r="M444" i="4" s="1"/>
  <c r="B444" i="4"/>
  <c r="C444" i="4"/>
  <c r="O444" i="4" s="1"/>
  <c r="D444" i="4"/>
  <c r="E444" i="4"/>
  <c r="F444" i="4"/>
  <c r="K444" i="4" s="1"/>
  <c r="A445" i="4"/>
  <c r="M445" i="4" s="1"/>
  <c r="B445" i="4"/>
  <c r="C445" i="4"/>
  <c r="O445" i="4" s="1"/>
  <c r="D445" i="4"/>
  <c r="E445" i="4"/>
  <c r="F445" i="4"/>
  <c r="K445" i="4" s="1"/>
  <c r="A446" i="4"/>
  <c r="M446" i="4" s="1"/>
  <c r="B446" i="4"/>
  <c r="C446" i="4"/>
  <c r="O446" i="4" s="1"/>
  <c r="D446" i="4"/>
  <c r="E446" i="4"/>
  <c r="F446" i="4"/>
  <c r="K446" i="4" s="1"/>
  <c r="A447" i="4"/>
  <c r="M447" i="4" s="1"/>
  <c r="B447" i="4"/>
  <c r="C447" i="4"/>
  <c r="O447" i="4" s="1"/>
  <c r="D447" i="4"/>
  <c r="E447" i="4"/>
  <c r="F447" i="4"/>
  <c r="K447" i="4" s="1"/>
  <c r="A448" i="4"/>
  <c r="M448" i="4" s="1"/>
  <c r="B448" i="4"/>
  <c r="C448" i="4"/>
  <c r="O448" i="4" s="1"/>
  <c r="D448" i="4"/>
  <c r="E448" i="4"/>
  <c r="F448" i="4"/>
  <c r="K448" i="4" s="1"/>
  <c r="A449" i="4"/>
  <c r="M449" i="4" s="1"/>
  <c r="B449" i="4"/>
  <c r="C449" i="4"/>
  <c r="O449" i="4" s="1"/>
  <c r="D449" i="4"/>
  <c r="E449" i="4"/>
  <c r="F449" i="4"/>
  <c r="K449" i="4" s="1"/>
  <c r="A450" i="4"/>
  <c r="M450" i="4" s="1"/>
  <c r="B450" i="4"/>
  <c r="C450" i="4"/>
  <c r="O450" i="4" s="1"/>
  <c r="D450" i="4"/>
  <c r="E450" i="4"/>
  <c r="F450" i="4"/>
  <c r="K450" i="4" s="1"/>
  <c r="A451" i="4"/>
  <c r="M451" i="4" s="1"/>
  <c r="B451" i="4"/>
  <c r="C451" i="4"/>
  <c r="O451" i="4" s="1"/>
  <c r="D451" i="4"/>
  <c r="E451" i="4"/>
  <c r="F451" i="4"/>
  <c r="K451" i="4" s="1"/>
  <c r="A452" i="4"/>
  <c r="M452" i="4" s="1"/>
  <c r="B452" i="4"/>
  <c r="C452" i="4"/>
  <c r="O452" i="4" s="1"/>
  <c r="D452" i="4"/>
  <c r="E452" i="4"/>
  <c r="F452" i="4"/>
  <c r="K452" i="4" s="1"/>
  <c r="A453" i="4"/>
  <c r="M453" i="4" s="1"/>
  <c r="B453" i="4"/>
  <c r="C453" i="4"/>
  <c r="O453" i="4" s="1"/>
  <c r="D453" i="4"/>
  <c r="E453" i="4"/>
  <c r="F453" i="4"/>
  <c r="K453" i="4" s="1"/>
  <c r="A454" i="4"/>
  <c r="M454" i="4" s="1"/>
  <c r="B454" i="4"/>
  <c r="C454" i="4"/>
  <c r="O454" i="4" s="1"/>
  <c r="D454" i="4"/>
  <c r="E454" i="4"/>
  <c r="F454" i="4"/>
  <c r="K454" i="4" s="1"/>
  <c r="A455" i="4"/>
  <c r="M455" i="4" s="1"/>
  <c r="B455" i="4"/>
  <c r="C455" i="4"/>
  <c r="O455" i="4" s="1"/>
  <c r="D455" i="4"/>
  <c r="E455" i="4"/>
  <c r="F455" i="4"/>
  <c r="K455" i="4" s="1"/>
  <c r="A456" i="4"/>
  <c r="M456" i="4" s="1"/>
  <c r="B456" i="4"/>
  <c r="C456" i="4"/>
  <c r="O456" i="4" s="1"/>
  <c r="D456" i="4"/>
  <c r="E456" i="4"/>
  <c r="F456" i="4"/>
  <c r="K456" i="4" s="1"/>
  <c r="A457" i="4"/>
  <c r="M457" i="4" s="1"/>
  <c r="B457" i="4"/>
  <c r="C457" i="4"/>
  <c r="O457" i="4" s="1"/>
  <c r="D457" i="4"/>
  <c r="E457" i="4"/>
  <c r="F457" i="4"/>
  <c r="K457" i="4" s="1"/>
  <c r="A458" i="4"/>
  <c r="M458" i="4" s="1"/>
  <c r="B458" i="4"/>
  <c r="C458" i="4"/>
  <c r="O458" i="4" s="1"/>
  <c r="D458" i="4"/>
  <c r="E458" i="4"/>
  <c r="F458" i="4"/>
  <c r="K458" i="4" s="1"/>
  <c r="A459" i="4"/>
  <c r="M459" i="4" s="1"/>
  <c r="B459" i="4"/>
  <c r="C459" i="4"/>
  <c r="O459" i="4" s="1"/>
  <c r="D459" i="4"/>
  <c r="E459" i="4"/>
  <c r="F459" i="4"/>
  <c r="K459" i="4" s="1"/>
  <c r="A460" i="4"/>
  <c r="M460" i="4" s="1"/>
  <c r="B460" i="4"/>
  <c r="C460" i="4"/>
  <c r="O460" i="4" s="1"/>
  <c r="D460" i="4"/>
  <c r="E460" i="4"/>
  <c r="F460" i="4"/>
  <c r="K460" i="4" s="1"/>
  <c r="A461" i="4"/>
  <c r="M461" i="4" s="1"/>
  <c r="B461" i="4"/>
  <c r="C461" i="4"/>
  <c r="O461" i="4" s="1"/>
  <c r="D461" i="4"/>
  <c r="E461" i="4"/>
  <c r="F461" i="4"/>
  <c r="K461" i="4" s="1"/>
  <c r="A462" i="4"/>
  <c r="M462" i="4" s="1"/>
  <c r="B462" i="4"/>
  <c r="C462" i="4"/>
  <c r="O462" i="4" s="1"/>
  <c r="D462" i="4"/>
  <c r="E462" i="4"/>
  <c r="F462" i="4"/>
  <c r="K462" i="4" s="1"/>
  <c r="A463" i="4"/>
  <c r="M463" i="4" s="1"/>
  <c r="B463" i="4"/>
  <c r="C463" i="4"/>
  <c r="O463" i="4" s="1"/>
  <c r="D463" i="4"/>
  <c r="E463" i="4"/>
  <c r="F463" i="4"/>
  <c r="K463" i="4" s="1"/>
  <c r="A464" i="4"/>
  <c r="M464" i="4" s="1"/>
  <c r="B464" i="4"/>
  <c r="C464" i="4"/>
  <c r="O464" i="4" s="1"/>
  <c r="D464" i="4"/>
  <c r="E464" i="4"/>
  <c r="F464" i="4"/>
  <c r="K464" i="4" s="1"/>
  <c r="A465" i="4"/>
  <c r="M465" i="4" s="1"/>
  <c r="B465" i="4"/>
  <c r="C465" i="4"/>
  <c r="O465" i="4" s="1"/>
  <c r="D465" i="4"/>
  <c r="E465" i="4"/>
  <c r="F465" i="4"/>
  <c r="K465" i="4" s="1"/>
  <c r="A466" i="4"/>
  <c r="M466" i="4" s="1"/>
  <c r="B466" i="4"/>
  <c r="C466" i="4"/>
  <c r="O466" i="4" s="1"/>
  <c r="D466" i="4"/>
  <c r="E466" i="4"/>
  <c r="F466" i="4"/>
  <c r="K466" i="4" s="1"/>
  <c r="A467" i="4"/>
  <c r="M467" i="4" s="1"/>
  <c r="B467" i="4"/>
  <c r="C467" i="4"/>
  <c r="O467" i="4" s="1"/>
  <c r="D467" i="4"/>
  <c r="E467" i="4"/>
  <c r="F467" i="4"/>
  <c r="K467" i="4" s="1"/>
  <c r="A468" i="4"/>
  <c r="M468" i="4" s="1"/>
  <c r="B468" i="4"/>
  <c r="C468" i="4"/>
  <c r="O468" i="4" s="1"/>
  <c r="D468" i="4"/>
  <c r="E468" i="4"/>
  <c r="F468" i="4"/>
  <c r="K468" i="4" s="1"/>
  <c r="A469" i="4"/>
  <c r="M469" i="4" s="1"/>
  <c r="B469" i="4"/>
  <c r="C469" i="4"/>
  <c r="O469" i="4" s="1"/>
  <c r="D469" i="4"/>
  <c r="E469" i="4"/>
  <c r="F469" i="4"/>
  <c r="K469" i="4" s="1"/>
  <c r="A470" i="4"/>
  <c r="M470" i="4" s="1"/>
  <c r="B470" i="4"/>
  <c r="C470" i="4"/>
  <c r="O470" i="4" s="1"/>
  <c r="D470" i="4"/>
  <c r="E470" i="4"/>
  <c r="F470" i="4"/>
  <c r="K470" i="4" s="1"/>
  <c r="A471" i="4"/>
  <c r="M471" i="4" s="1"/>
  <c r="B471" i="4"/>
  <c r="C471" i="4"/>
  <c r="O471" i="4" s="1"/>
  <c r="D471" i="4"/>
  <c r="E471" i="4"/>
  <c r="F471" i="4"/>
  <c r="K471" i="4" s="1"/>
  <c r="A472" i="4"/>
  <c r="M472" i="4" s="1"/>
  <c r="B472" i="4"/>
  <c r="C472" i="4"/>
  <c r="O472" i="4" s="1"/>
  <c r="D472" i="4"/>
  <c r="E472" i="4"/>
  <c r="F472" i="4"/>
  <c r="K472" i="4" s="1"/>
  <c r="A473" i="4"/>
  <c r="M473" i="4" s="1"/>
  <c r="B473" i="4"/>
  <c r="C473" i="4"/>
  <c r="O473" i="4" s="1"/>
  <c r="D473" i="4"/>
  <c r="E473" i="4"/>
  <c r="F473" i="4"/>
  <c r="K473" i="4" s="1"/>
  <c r="A474" i="4"/>
  <c r="M474" i="4" s="1"/>
  <c r="B474" i="4"/>
  <c r="C474" i="4"/>
  <c r="O474" i="4" s="1"/>
  <c r="D474" i="4"/>
  <c r="E474" i="4"/>
  <c r="F474" i="4"/>
  <c r="K474" i="4" s="1"/>
  <c r="A475" i="4"/>
  <c r="M475" i="4" s="1"/>
  <c r="B475" i="4"/>
  <c r="C475" i="4"/>
  <c r="O475" i="4" s="1"/>
  <c r="D475" i="4"/>
  <c r="E475" i="4"/>
  <c r="F475" i="4"/>
  <c r="K475" i="4" s="1"/>
  <c r="A476" i="4"/>
  <c r="M476" i="4" s="1"/>
  <c r="B476" i="4"/>
  <c r="C476" i="4"/>
  <c r="O476" i="4" s="1"/>
  <c r="D476" i="4"/>
  <c r="E476" i="4"/>
  <c r="F476" i="4"/>
  <c r="K476" i="4" s="1"/>
  <c r="A477" i="4"/>
  <c r="M477" i="4" s="1"/>
  <c r="B477" i="4"/>
  <c r="C477" i="4"/>
  <c r="O477" i="4" s="1"/>
  <c r="D477" i="4"/>
  <c r="E477" i="4"/>
  <c r="F477" i="4"/>
  <c r="K477" i="4" s="1"/>
  <c r="A478" i="4"/>
  <c r="M478" i="4" s="1"/>
  <c r="B478" i="4"/>
  <c r="C478" i="4"/>
  <c r="O478" i="4" s="1"/>
  <c r="D478" i="4"/>
  <c r="E478" i="4"/>
  <c r="F478" i="4"/>
  <c r="K478" i="4" s="1"/>
  <c r="A479" i="4"/>
  <c r="M479" i="4" s="1"/>
  <c r="B479" i="4"/>
  <c r="C479" i="4"/>
  <c r="O479" i="4" s="1"/>
  <c r="D479" i="4"/>
  <c r="E479" i="4"/>
  <c r="F479" i="4"/>
  <c r="K479" i="4" s="1"/>
  <c r="A480" i="4"/>
  <c r="M480" i="4" s="1"/>
  <c r="B480" i="4"/>
  <c r="C480" i="4"/>
  <c r="O480" i="4" s="1"/>
  <c r="D480" i="4"/>
  <c r="E480" i="4"/>
  <c r="F480" i="4"/>
  <c r="K480" i="4" s="1"/>
  <c r="A481" i="4"/>
  <c r="M481" i="4" s="1"/>
  <c r="B481" i="4"/>
  <c r="C481" i="4"/>
  <c r="O481" i="4" s="1"/>
  <c r="D481" i="4"/>
  <c r="E481" i="4"/>
  <c r="F481" i="4"/>
  <c r="K481" i="4" s="1"/>
  <c r="A482" i="4"/>
  <c r="M482" i="4" s="1"/>
  <c r="B482" i="4"/>
  <c r="C482" i="4"/>
  <c r="O482" i="4" s="1"/>
  <c r="D482" i="4"/>
  <c r="E482" i="4"/>
  <c r="F482" i="4"/>
  <c r="K482" i="4" s="1"/>
  <c r="A483" i="4"/>
  <c r="M483" i="4" s="1"/>
  <c r="B483" i="4"/>
  <c r="C483" i="4"/>
  <c r="O483" i="4" s="1"/>
  <c r="D483" i="4"/>
  <c r="E483" i="4"/>
  <c r="F483" i="4"/>
  <c r="K483" i="4" s="1"/>
  <c r="A484" i="4"/>
  <c r="M484" i="4" s="1"/>
  <c r="B484" i="4"/>
  <c r="C484" i="4"/>
  <c r="O484" i="4" s="1"/>
  <c r="D484" i="4"/>
  <c r="E484" i="4"/>
  <c r="F484" i="4"/>
  <c r="K484" i="4" s="1"/>
  <c r="A485" i="4"/>
  <c r="M485" i="4" s="1"/>
  <c r="B485" i="4"/>
  <c r="C485" i="4"/>
  <c r="O485" i="4" s="1"/>
  <c r="D485" i="4"/>
  <c r="E485" i="4"/>
  <c r="F485" i="4"/>
  <c r="K485" i="4" s="1"/>
  <c r="A486" i="4"/>
  <c r="M486" i="4" s="1"/>
  <c r="B486" i="4"/>
  <c r="C486" i="4"/>
  <c r="O486" i="4" s="1"/>
  <c r="D486" i="4"/>
  <c r="E486" i="4"/>
  <c r="F486" i="4"/>
  <c r="K486" i="4" s="1"/>
  <c r="A487" i="4"/>
  <c r="M487" i="4" s="1"/>
  <c r="B487" i="4"/>
  <c r="C487" i="4"/>
  <c r="O487" i="4" s="1"/>
  <c r="D487" i="4"/>
  <c r="E487" i="4"/>
  <c r="F487" i="4"/>
  <c r="K487" i="4" s="1"/>
  <c r="A488" i="4"/>
  <c r="M488" i="4" s="1"/>
  <c r="B488" i="4"/>
  <c r="C488" i="4"/>
  <c r="O488" i="4" s="1"/>
  <c r="D488" i="4"/>
  <c r="E488" i="4"/>
  <c r="F488" i="4"/>
  <c r="K488" i="4" s="1"/>
  <c r="A489" i="4"/>
  <c r="M489" i="4" s="1"/>
  <c r="B489" i="4"/>
  <c r="C489" i="4"/>
  <c r="O489" i="4" s="1"/>
  <c r="D489" i="4"/>
  <c r="E489" i="4"/>
  <c r="F489" i="4"/>
  <c r="K489" i="4" s="1"/>
  <c r="A490" i="4"/>
  <c r="M490" i="4" s="1"/>
  <c r="B490" i="4"/>
  <c r="C490" i="4"/>
  <c r="O490" i="4" s="1"/>
  <c r="D490" i="4"/>
  <c r="E490" i="4"/>
  <c r="F490" i="4"/>
  <c r="K490" i="4" s="1"/>
  <c r="A491" i="4"/>
  <c r="M491" i="4" s="1"/>
  <c r="B491" i="4"/>
  <c r="C491" i="4"/>
  <c r="O491" i="4" s="1"/>
  <c r="D491" i="4"/>
  <c r="E491" i="4"/>
  <c r="F491" i="4"/>
  <c r="K491" i="4" s="1"/>
  <c r="A492" i="4"/>
  <c r="M492" i="4" s="1"/>
  <c r="B492" i="4"/>
  <c r="C492" i="4"/>
  <c r="O492" i="4" s="1"/>
  <c r="D492" i="4"/>
  <c r="E492" i="4"/>
  <c r="F492" i="4"/>
  <c r="K492" i="4" s="1"/>
  <c r="A493" i="4"/>
  <c r="M493" i="4" s="1"/>
  <c r="B493" i="4"/>
  <c r="C493" i="4"/>
  <c r="O493" i="4" s="1"/>
  <c r="D493" i="4"/>
  <c r="E493" i="4"/>
  <c r="F493" i="4"/>
  <c r="K493" i="4" s="1"/>
  <c r="A494" i="4"/>
  <c r="M494" i="4" s="1"/>
  <c r="B494" i="4"/>
  <c r="C494" i="4"/>
  <c r="O494" i="4" s="1"/>
  <c r="D494" i="4"/>
  <c r="E494" i="4"/>
  <c r="F494" i="4"/>
  <c r="K494" i="4" s="1"/>
  <c r="A495" i="4"/>
  <c r="M495" i="4" s="1"/>
  <c r="B495" i="4"/>
  <c r="C495" i="4"/>
  <c r="O495" i="4" s="1"/>
  <c r="D495" i="4"/>
  <c r="E495" i="4"/>
  <c r="F495" i="4"/>
  <c r="K495" i="4" s="1"/>
  <c r="A496" i="4"/>
  <c r="M496" i="4" s="1"/>
  <c r="B496" i="4"/>
  <c r="C496" i="4"/>
  <c r="O496" i="4" s="1"/>
  <c r="D496" i="4"/>
  <c r="E496" i="4"/>
  <c r="F496" i="4"/>
  <c r="K496" i="4" s="1"/>
  <c r="A497" i="4"/>
  <c r="M497" i="4" s="1"/>
  <c r="B497" i="4"/>
  <c r="C497" i="4"/>
  <c r="O497" i="4" s="1"/>
  <c r="D497" i="4"/>
  <c r="E497" i="4"/>
  <c r="F497" i="4"/>
  <c r="K497" i="4" s="1"/>
  <c r="A498" i="4"/>
  <c r="M498" i="4" s="1"/>
  <c r="B498" i="4"/>
  <c r="C498" i="4"/>
  <c r="O498" i="4" s="1"/>
  <c r="D498" i="4"/>
  <c r="E498" i="4"/>
  <c r="F498" i="4"/>
  <c r="K498" i="4" s="1"/>
  <c r="A499" i="4"/>
  <c r="M499" i="4" s="1"/>
  <c r="B499" i="4"/>
  <c r="C499" i="4"/>
  <c r="O499" i="4" s="1"/>
  <c r="D499" i="4"/>
  <c r="E499" i="4"/>
  <c r="F499" i="4"/>
  <c r="K499" i="4" s="1"/>
  <c r="A500" i="4"/>
  <c r="M500" i="4" s="1"/>
  <c r="B500" i="4"/>
  <c r="C500" i="4"/>
  <c r="O500" i="4" s="1"/>
  <c r="D500" i="4"/>
  <c r="E500" i="4"/>
  <c r="F500" i="4"/>
  <c r="K500" i="4" s="1"/>
  <c r="A501" i="4"/>
  <c r="M501" i="4" s="1"/>
  <c r="B501" i="4"/>
  <c r="C501" i="4"/>
  <c r="O501" i="4" s="1"/>
  <c r="D501" i="4"/>
  <c r="E501" i="4"/>
  <c r="F501" i="4"/>
  <c r="K501" i="4" s="1"/>
  <c r="A502" i="4"/>
  <c r="M502" i="4" s="1"/>
  <c r="B502" i="4"/>
  <c r="C502" i="4"/>
  <c r="O502" i="4" s="1"/>
  <c r="D502" i="4"/>
  <c r="E502" i="4"/>
  <c r="F502" i="4"/>
  <c r="K502" i="4" s="1"/>
  <c r="A503" i="4"/>
  <c r="M503" i="4" s="1"/>
  <c r="B503" i="4"/>
  <c r="C503" i="4"/>
  <c r="O503" i="4" s="1"/>
  <c r="D503" i="4"/>
  <c r="E503" i="4"/>
  <c r="F503" i="4"/>
  <c r="K503" i="4" s="1"/>
  <c r="A504" i="4"/>
  <c r="M504" i="4" s="1"/>
  <c r="B504" i="4"/>
  <c r="C504" i="4"/>
  <c r="O504" i="4" s="1"/>
  <c r="D504" i="4"/>
  <c r="E504" i="4"/>
  <c r="F504" i="4"/>
  <c r="K504" i="4" s="1"/>
  <c r="A505" i="4"/>
  <c r="M505" i="4" s="1"/>
  <c r="B505" i="4"/>
  <c r="C505" i="4"/>
  <c r="O505" i="4" s="1"/>
  <c r="D505" i="4"/>
  <c r="E505" i="4"/>
  <c r="F505" i="4"/>
  <c r="K505" i="4" s="1"/>
  <c r="A506" i="4"/>
  <c r="M506" i="4" s="1"/>
  <c r="B506" i="4"/>
  <c r="C506" i="4"/>
  <c r="O506" i="4" s="1"/>
  <c r="D506" i="4"/>
  <c r="E506" i="4"/>
  <c r="F506" i="4"/>
  <c r="K506" i="4" s="1"/>
  <c r="A507" i="4"/>
  <c r="M507" i="4" s="1"/>
  <c r="B507" i="4"/>
  <c r="C507" i="4"/>
  <c r="O507" i="4" s="1"/>
  <c r="D507" i="4"/>
  <c r="E507" i="4"/>
  <c r="F507" i="4"/>
  <c r="K507" i="4" s="1"/>
  <c r="A508" i="4"/>
  <c r="M508" i="4" s="1"/>
  <c r="B508" i="4"/>
  <c r="C508" i="4"/>
  <c r="O508" i="4" s="1"/>
  <c r="D508" i="4"/>
  <c r="E508" i="4"/>
  <c r="F508" i="4"/>
  <c r="K508" i="4" s="1"/>
  <c r="A509" i="4"/>
  <c r="M509" i="4" s="1"/>
  <c r="B509" i="4"/>
  <c r="C509" i="4"/>
  <c r="O509" i="4" s="1"/>
  <c r="D509" i="4"/>
  <c r="E509" i="4"/>
  <c r="F509" i="4"/>
  <c r="K509" i="4" s="1"/>
  <c r="A510" i="4"/>
  <c r="M510" i="4" s="1"/>
  <c r="B510" i="4"/>
  <c r="C510" i="4"/>
  <c r="O510" i="4" s="1"/>
  <c r="D510" i="4"/>
  <c r="E510" i="4"/>
  <c r="F510" i="4"/>
  <c r="K510" i="4" s="1"/>
  <c r="A511" i="4"/>
  <c r="M511" i="4" s="1"/>
  <c r="B511" i="4"/>
  <c r="C511" i="4"/>
  <c r="O511" i="4" s="1"/>
  <c r="D511" i="4"/>
  <c r="E511" i="4"/>
  <c r="F511" i="4"/>
  <c r="K511" i="4" s="1"/>
  <c r="A512" i="4"/>
  <c r="M512" i="4" s="1"/>
  <c r="B512" i="4"/>
  <c r="C512" i="4"/>
  <c r="O512" i="4" s="1"/>
  <c r="D512" i="4"/>
  <c r="E512" i="4"/>
  <c r="F512" i="4"/>
  <c r="K512" i="4" s="1"/>
  <c r="A513" i="4"/>
  <c r="M513" i="4" s="1"/>
  <c r="B513" i="4"/>
  <c r="C513" i="4"/>
  <c r="O513" i="4" s="1"/>
  <c r="D513" i="4"/>
  <c r="E513" i="4"/>
  <c r="F513" i="4"/>
  <c r="K513" i="4" s="1"/>
  <c r="A514" i="4"/>
  <c r="M514" i="4" s="1"/>
  <c r="B514" i="4"/>
  <c r="C514" i="4"/>
  <c r="O514" i="4" s="1"/>
  <c r="D514" i="4"/>
  <c r="E514" i="4"/>
  <c r="F514" i="4"/>
  <c r="K514" i="4" s="1"/>
  <c r="A515" i="4"/>
  <c r="M515" i="4" s="1"/>
  <c r="B515" i="4"/>
  <c r="C515" i="4"/>
  <c r="O515" i="4" s="1"/>
  <c r="D515" i="4"/>
  <c r="E515" i="4"/>
  <c r="F515" i="4"/>
  <c r="K515" i="4" s="1"/>
  <c r="A516" i="4"/>
  <c r="M516" i="4" s="1"/>
  <c r="B516" i="4"/>
  <c r="C516" i="4"/>
  <c r="O516" i="4" s="1"/>
  <c r="D516" i="4"/>
  <c r="E516" i="4"/>
  <c r="F516" i="4"/>
  <c r="K516" i="4" s="1"/>
  <c r="A517" i="4"/>
  <c r="M517" i="4" s="1"/>
  <c r="B517" i="4"/>
  <c r="C517" i="4"/>
  <c r="O517" i="4" s="1"/>
  <c r="D517" i="4"/>
  <c r="E517" i="4"/>
  <c r="F517" i="4"/>
  <c r="K517" i="4" s="1"/>
  <c r="A518" i="4"/>
  <c r="M518" i="4" s="1"/>
  <c r="B518" i="4"/>
  <c r="C518" i="4"/>
  <c r="O518" i="4" s="1"/>
  <c r="D518" i="4"/>
  <c r="E518" i="4"/>
  <c r="F518" i="4"/>
  <c r="K518" i="4" s="1"/>
  <c r="A519" i="4"/>
  <c r="M519" i="4" s="1"/>
  <c r="B519" i="4"/>
  <c r="C519" i="4"/>
  <c r="O519" i="4" s="1"/>
  <c r="D519" i="4"/>
  <c r="E519" i="4"/>
  <c r="F519" i="4"/>
  <c r="K519" i="4" s="1"/>
  <c r="A520" i="4"/>
  <c r="M520" i="4" s="1"/>
  <c r="B520" i="4"/>
  <c r="C520" i="4"/>
  <c r="O520" i="4" s="1"/>
  <c r="D520" i="4"/>
  <c r="E520" i="4"/>
  <c r="F520" i="4"/>
  <c r="K520" i="4" s="1"/>
  <c r="A521" i="4"/>
  <c r="M521" i="4" s="1"/>
  <c r="B521" i="4"/>
  <c r="C521" i="4"/>
  <c r="O521" i="4" s="1"/>
  <c r="D521" i="4"/>
  <c r="E521" i="4"/>
  <c r="F521" i="4"/>
  <c r="K521" i="4" s="1"/>
  <c r="A522" i="4"/>
  <c r="M522" i="4" s="1"/>
  <c r="B522" i="4"/>
  <c r="C522" i="4"/>
  <c r="O522" i="4" s="1"/>
  <c r="D522" i="4"/>
  <c r="E522" i="4"/>
  <c r="F522" i="4"/>
  <c r="K522" i="4" s="1"/>
  <c r="A523" i="4"/>
  <c r="M523" i="4" s="1"/>
  <c r="B523" i="4"/>
  <c r="C523" i="4"/>
  <c r="O523" i="4" s="1"/>
  <c r="D523" i="4"/>
  <c r="E523" i="4"/>
  <c r="F523" i="4"/>
  <c r="K523" i="4" s="1"/>
  <c r="A524" i="4"/>
  <c r="M524" i="4" s="1"/>
  <c r="B524" i="4"/>
  <c r="C524" i="4"/>
  <c r="O524" i="4" s="1"/>
  <c r="D524" i="4"/>
  <c r="E524" i="4"/>
  <c r="F524" i="4"/>
  <c r="K524" i="4" s="1"/>
  <c r="A525" i="4"/>
  <c r="M525" i="4" s="1"/>
  <c r="B525" i="4"/>
  <c r="C525" i="4"/>
  <c r="O525" i="4" s="1"/>
  <c r="D525" i="4"/>
  <c r="E525" i="4"/>
  <c r="F525" i="4"/>
  <c r="K525" i="4" s="1"/>
  <c r="A526" i="4"/>
  <c r="M526" i="4" s="1"/>
  <c r="B526" i="4"/>
  <c r="C526" i="4"/>
  <c r="O526" i="4" s="1"/>
  <c r="D526" i="4"/>
  <c r="E526" i="4"/>
  <c r="F526" i="4"/>
  <c r="K526" i="4" s="1"/>
  <c r="A527" i="4"/>
  <c r="M527" i="4" s="1"/>
  <c r="B527" i="4"/>
  <c r="C527" i="4"/>
  <c r="O527" i="4" s="1"/>
  <c r="D527" i="4"/>
  <c r="E527" i="4"/>
  <c r="F527" i="4"/>
  <c r="K527" i="4" s="1"/>
  <c r="A528" i="4"/>
  <c r="M528" i="4" s="1"/>
  <c r="B528" i="4"/>
  <c r="C528" i="4"/>
  <c r="O528" i="4" s="1"/>
  <c r="D528" i="4"/>
  <c r="E528" i="4"/>
  <c r="F528" i="4"/>
  <c r="K528" i="4" s="1"/>
  <c r="A529" i="4"/>
  <c r="M529" i="4" s="1"/>
  <c r="B529" i="4"/>
  <c r="C529" i="4"/>
  <c r="O529" i="4" s="1"/>
  <c r="D529" i="4"/>
  <c r="E529" i="4"/>
  <c r="F529" i="4"/>
  <c r="K529" i="4" s="1"/>
  <c r="A530" i="4"/>
  <c r="M530" i="4" s="1"/>
  <c r="B530" i="4"/>
  <c r="C530" i="4"/>
  <c r="O530" i="4" s="1"/>
  <c r="D530" i="4"/>
  <c r="E530" i="4"/>
  <c r="F530" i="4"/>
  <c r="K530" i="4" s="1"/>
  <c r="A531" i="4"/>
  <c r="M531" i="4" s="1"/>
  <c r="B531" i="4"/>
  <c r="C531" i="4"/>
  <c r="O531" i="4" s="1"/>
  <c r="D531" i="4"/>
  <c r="E531" i="4"/>
  <c r="F531" i="4"/>
  <c r="K531" i="4" s="1"/>
  <c r="A532" i="4"/>
  <c r="M532" i="4" s="1"/>
  <c r="B532" i="4"/>
  <c r="C532" i="4"/>
  <c r="O532" i="4" s="1"/>
  <c r="D532" i="4"/>
  <c r="E532" i="4"/>
  <c r="F532" i="4"/>
  <c r="K532" i="4" s="1"/>
  <c r="A533" i="4"/>
  <c r="M533" i="4" s="1"/>
  <c r="B533" i="4"/>
  <c r="C533" i="4"/>
  <c r="O533" i="4" s="1"/>
  <c r="D533" i="4"/>
  <c r="E533" i="4"/>
  <c r="F533" i="4"/>
  <c r="K533" i="4" s="1"/>
  <c r="A534" i="4"/>
  <c r="M534" i="4" s="1"/>
  <c r="B534" i="4"/>
  <c r="C534" i="4"/>
  <c r="O534" i="4" s="1"/>
  <c r="D534" i="4"/>
  <c r="E534" i="4"/>
  <c r="F534" i="4"/>
  <c r="K534" i="4" s="1"/>
  <c r="A535" i="4"/>
  <c r="M535" i="4" s="1"/>
  <c r="B535" i="4"/>
  <c r="C535" i="4"/>
  <c r="O535" i="4" s="1"/>
  <c r="D535" i="4"/>
  <c r="E535" i="4"/>
  <c r="F535" i="4"/>
  <c r="K535" i="4" s="1"/>
  <c r="A536" i="4"/>
  <c r="M536" i="4" s="1"/>
  <c r="B536" i="4"/>
  <c r="C536" i="4"/>
  <c r="O536" i="4" s="1"/>
  <c r="D536" i="4"/>
  <c r="E536" i="4"/>
  <c r="F536" i="4"/>
  <c r="K536" i="4" s="1"/>
  <c r="A537" i="4"/>
  <c r="M537" i="4" s="1"/>
  <c r="B537" i="4"/>
  <c r="C537" i="4"/>
  <c r="O537" i="4" s="1"/>
  <c r="D537" i="4"/>
  <c r="E537" i="4"/>
  <c r="F537" i="4"/>
  <c r="K537" i="4" s="1"/>
  <c r="A538" i="4"/>
  <c r="M538" i="4" s="1"/>
  <c r="B538" i="4"/>
  <c r="C538" i="4"/>
  <c r="O538" i="4" s="1"/>
  <c r="D538" i="4"/>
  <c r="E538" i="4"/>
  <c r="F538" i="4"/>
  <c r="K538" i="4" s="1"/>
  <c r="A539" i="4"/>
  <c r="M539" i="4" s="1"/>
  <c r="B539" i="4"/>
  <c r="C539" i="4"/>
  <c r="O539" i="4" s="1"/>
  <c r="D539" i="4"/>
  <c r="E539" i="4"/>
  <c r="F539" i="4"/>
  <c r="K539" i="4" s="1"/>
  <c r="A540" i="4"/>
  <c r="M540" i="4" s="1"/>
  <c r="B540" i="4"/>
  <c r="C540" i="4"/>
  <c r="O540" i="4" s="1"/>
  <c r="D540" i="4"/>
  <c r="E540" i="4"/>
  <c r="F540" i="4"/>
  <c r="K540" i="4" s="1"/>
  <c r="A541" i="4"/>
  <c r="M541" i="4" s="1"/>
  <c r="B541" i="4"/>
  <c r="C541" i="4"/>
  <c r="O541" i="4" s="1"/>
  <c r="D541" i="4"/>
  <c r="E541" i="4"/>
  <c r="F541" i="4"/>
  <c r="K541" i="4" s="1"/>
  <c r="A542" i="4"/>
  <c r="M542" i="4" s="1"/>
  <c r="B542" i="4"/>
  <c r="C542" i="4"/>
  <c r="O542" i="4" s="1"/>
  <c r="D542" i="4"/>
  <c r="E542" i="4"/>
  <c r="F542" i="4"/>
  <c r="K542" i="4" s="1"/>
  <c r="A543" i="4"/>
  <c r="M543" i="4" s="1"/>
  <c r="B543" i="4"/>
  <c r="C543" i="4"/>
  <c r="O543" i="4" s="1"/>
  <c r="D543" i="4"/>
  <c r="E543" i="4"/>
  <c r="F543" i="4"/>
  <c r="K543" i="4" s="1"/>
  <c r="A544" i="4"/>
  <c r="M544" i="4" s="1"/>
  <c r="B544" i="4"/>
  <c r="C544" i="4"/>
  <c r="O544" i="4" s="1"/>
  <c r="D544" i="4"/>
  <c r="E544" i="4"/>
  <c r="F544" i="4"/>
  <c r="K544" i="4" s="1"/>
  <c r="A545" i="4"/>
  <c r="M545" i="4" s="1"/>
  <c r="B545" i="4"/>
  <c r="C545" i="4"/>
  <c r="O545" i="4" s="1"/>
  <c r="D545" i="4"/>
  <c r="E545" i="4"/>
  <c r="F545" i="4"/>
  <c r="K545" i="4" s="1"/>
  <c r="A546" i="4"/>
  <c r="M546" i="4" s="1"/>
  <c r="B546" i="4"/>
  <c r="C546" i="4"/>
  <c r="O546" i="4" s="1"/>
  <c r="D546" i="4"/>
  <c r="E546" i="4"/>
  <c r="F546" i="4"/>
  <c r="K546" i="4" s="1"/>
  <c r="A547" i="4"/>
  <c r="M547" i="4" s="1"/>
  <c r="B547" i="4"/>
  <c r="C547" i="4"/>
  <c r="O547" i="4" s="1"/>
  <c r="D547" i="4"/>
  <c r="E547" i="4"/>
  <c r="F547" i="4"/>
  <c r="K547" i="4" s="1"/>
  <c r="A548" i="4"/>
  <c r="M548" i="4" s="1"/>
  <c r="B548" i="4"/>
  <c r="C548" i="4"/>
  <c r="O548" i="4" s="1"/>
  <c r="D548" i="4"/>
  <c r="E548" i="4"/>
  <c r="F548" i="4"/>
  <c r="K548" i="4" s="1"/>
  <c r="A549" i="4"/>
  <c r="M549" i="4" s="1"/>
  <c r="B549" i="4"/>
  <c r="C549" i="4"/>
  <c r="O549" i="4" s="1"/>
  <c r="D549" i="4"/>
  <c r="E549" i="4"/>
  <c r="F549" i="4"/>
  <c r="K549" i="4" s="1"/>
  <c r="A550" i="4"/>
  <c r="M550" i="4" s="1"/>
  <c r="B550" i="4"/>
  <c r="C550" i="4"/>
  <c r="O550" i="4" s="1"/>
  <c r="D550" i="4"/>
  <c r="E550" i="4"/>
  <c r="F550" i="4"/>
  <c r="K550" i="4" s="1"/>
  <c r="A551" i="4"/>
  <c r="M551" i="4" s="1"/>
  <c r="B551" i="4"/>
  <c r="C551" i="4"/>
  <c r="O551" i="4" s="1"/>
  <c r="D551" i="4"/>
  <c r="E551" i="4"/>
  <c r="F551" i="4"/>
  <c r="K551" i="4" s="1"/>
  <c r="A552" i="4"/>
  <c r="M552" i="4" s="1"/>
  <c r="B552" i="4"/>
  <c r="C552" i="4"/>
  <c r="O552" i="4" s="1"/>
  <c r="D552" i="4"/>
  <c r="E552" i="4"/>
  <c r="F552" i="4"/>
  <c r="K552" i="4" s="1"/>
  <c r="A553" i="4"/>
  <c r="M553" i="4" s="1"/>
  <c r="B553" i="4"/>
  <c r="C553" i="4"/>
  <c r="O553" i="4" s="1"/>
  <c r="D553" i="4"/>
  <c r="E553" i="4"/>
  <c r="F553" i="4"/>
  <c r="K553" i="4" s="1"/>
  <c r="A554" i="4"/>
  <c r="M554" i="4" s="1"/>
  <c r="B554" i="4"/>
  <c r="C554" i="4"/>
  <c r="O554" i="4" s="1"/>
  <c r="D554" i="4"/>
  <c r="E554" i="4"/>
  <c r="F554" i="4"/>
  <c r="K554" i="4" s="1"/>
  <c r="A555" i="4"/>
  <c r="M555" i="4" s="1"/>
  <c r="B555" i="4"/>
  <c r="C555" i="4"/>
  <c r="O555" i="4" s="1"/>
  <c r="D555" i="4"/>
  <c r="E555" i="4"/>
  <c r="F555" i="4"/>
  <c r="K555" i="4" s="1"/>
  <c r="A556" i="4"/>
  <c r="M556" i="4" s="1"/>
  <c r="B556" i="4"/>
  <c r="C556" i="4"/>
  <c r="O556" i="4" s="1"/>
  <c r="D556" i="4"/>
  <c r="E556" i="4"/>
  <c r="F556" i="4"/>
  <c r="K556" i="4" s="1"/>
  <c r="A557" i="4"/>
  <c r="M557" i="4" s="1"/>
  <c r="B557" i="4"/>
  <c r="C557" i="4"/>
  <c r="O557" i="4" s="1"/>
  <c r="D557" i="4"/>
  <c r="E557" i="4"/>
  <c r="F557" i="4"/>
  <c r="K557" i="4" s="1"/>
  <c r="A558" i="4"/>
  <c r="M558" i="4" s="1"/>
  <c r="B558" i="4"/>
  <c r="C558" i="4"/>
  <c r="O558" i="4" s="1"/>
  <c r="D558" i="4"/>
  <c r="E558" i="4"/>
  <c r="F558" i="4"/>
  <c r="K558" i="4" s="1"/>
  <c r="A559" i="4"/>
  <c r="M559" i="4" s="1"/>
  <c r="B559" i="4"/>
  <c r="C559" i="4"/>
  <c r="O559" i="4" s="1"/>
  <c r="D559" i="4"/>
  <c r="E559" i="4"/>
  <c r="F559" i="4"/>
  <c r="K559" i="4" s="1"/>
  <c r="A560" i="4"/>
  <c r="M560" i="4" s="1"/>
  <c r="B560" i="4"/>
  <c r="C560" i="4"/>
  <c r="O560" i="4" s="1"/>
  <c r="D560" i="4"/>
  <c r="E560" i="4"/>
  <c r="F560" i="4"/>
  <c r="K560" i="4" s="1"/>
  <c r="A561" i="4"/>
  <c r="M561" i="4" s="1"/>
  <c r="B561" i="4"/>
  <c r="C561" i="4"/>
  <c r="O561" i="4" s="1"/>
  <c r="D561" i="4"/>
  <c r="E561" i="4"/>
  <c r="F561" i="4"/>
  <c r="K561" i="4" s="1"/>
  <c r="A562" i="4"/>
  <c r="M562" i="4" s="1"/>
  <c r="B562" i="4"/>
  <c r="C562" i="4"/>
  <c r="O562" i="4" s="1"/>
  <c r="D562" i="4"/>
  <c r="E562" i="4"/>
  <c r="F562" i="4"/>
  <c r="K562" i="4" s="1"/>
  <c r="A563" i="4"/>
  <c r="M563" i="4" s="1"/>
  <c r="B563" i="4"/>
  <c r="C563" i="4"/>
  <c r="O563" i="4" s="1"/>
  <c r="D563" i="4"/>
  <c r="E563" i="4"/>
  <c r="F563" i="4"/>
  <c r="K563" i="4" s="1"/>
  <c r="A564" i="4"/>
  <c r="M564" i="4" s="1"/>
  <c r="B564" i="4"/>
  <c r="C564" i="4"/>
  <c r="O564" i="4" s="1"/>
  <c r="D564" i="4"/>
  <c r="E564" i="4"/>
  <c r="F564" i="4"/>
  <c r="K564" i="4" s="1"/>
  <c r="A565" i="4"/>
  <c r="M565" i="4" s="1"/>
  <c r="B565" i="4"/>
  <c r="C565" i="4"/>
  <c r="O565" i="4" s="1"/>
  <c r="D565" i="4"/>
  <c r="E565" i="4"/>
  <c r="F565" i="4"/>
  <c r="K565" i="4" s="1"/>
  <c r="A566" i="4"/>
  <c r="M566" i="4" s="1"/>
  <c r="B566" i="4"/>
  <c r="C566" i="4"/>
  <c r="O566" i="4" s="1"/>
  <c r="D566" i="4"/>
  <c r="E566" i="4"/>
  <c r="F566" i="4"/>
  <c r="K566" i="4" s="1"/>
  <c r="A567" i="4"/>
  <c r="M567" i="4" s="1"/>
  <c r="B567" i="4"/>
  <c r="C567" i="4"/>
  <c r="O567" i="4" s="1"/>
  <c r="D567" i="4"/>
  <c r="E567" i="4"/>
  <c r="F567" i="4"/>
  <c r="K567" i="4" s="1"/>
  <c r="A568" i="4"/>
  <c r="M568" i="4" s="1"/>
  <c r="B568" i="4"/>
  <c r="C568" i="4"/>
  <c r="O568" i="4" s="1"/>
  <c r="D568" i="4"/>
  <c r="E568" i="4"/>
  <c r="F568" i="4"/>
  <c r="K568" i="4" s="1"/>
  <c r="A569" i="4"/>
  <c r="M569" i="4" s="1"/>
  <c r="B569" i="4"/>
  <c r="C569" i="4"/>
  <c r="O569" i="4" s="1"/>
  <c r="D569" i="4"/>
  <c r="E569" i="4"/>
  <c r="F569" i="4"/>
  <c r="K569" i="4" s="1"/>
  <c r="A570" i="4"/>
  <c r="M570" i="4" s="1"/>
  <c r="B570" i="4"/>
  <c r="C570" i="4"/>
  <c r="O570" i="4" s="1"/>
  <c r="D570" i="4"/>
  <c r="E570" i="4"/>
  <c r="F570" i="4"/>
  <c r="K570" i="4" s="1"/>
  <c r="A571" i="4"/>
  <c r="M571" i="4" s="1"/>
  <c r="B571" i="4"/>
  <c r="C571" i="4"/>
  <c r="O571" i="4" s="1"/>
  <c r="D571" i="4"/>
  <c r="E571" i="4"/>
  <c r="F571" i="4"/>
  <c r="K571" i="4" s="1"/>
  <c r="A572" i="4"/>
  <c r="M572" i="4" s="1"/>
  <c r="B572" i="4"/>
  <c r="C572" i="4"/>
  <c r="O572" i="4" s="1"/>
  <c r="D572" i="4"/>
  <c r="E572" i="4"/>
  <c r="F572" i="4"/>
  <c r="K572" i="4" s="1"/>
  <c r="A573" i="4"/>
  <c r="M573" i="4" s="1"/>
  <c r="B573" i="4"/>
  <c r="C573" i="4"/>
  <c r="O573" i="4" s="1"/>
  <c r="D573" i="4"/>
  <c r="E573" i="4"/>
  <c r="F573" i="4"/>
  <c r="K573" i="4" s="1"/>
  <c r="A574" i="4"/>
  <c r="M574" i="4" s="1"/>
  <c r="B574" i="4"/>
  <c r="C574" i="4"/>
  <c r="O574" i="4" s="1"/>
  <c r="D574" i="4"/>
  <c r="E574" i="4"/>
  <c r="F574" i="4"/>
  <c r="K574" i="4" s="1"/>
  <c r="A575" i="4"/>
  <c r="M575" i="4" s="1"/>
  <c r="B575" i="4"/>
  <c r="C575" i="4"/>
  <c r="O575" i="4" s="1"/>
  <c r="D575" i="4"/>
  <c r="E575" i="4"/>
  <c r="F575" i="4"/>
  <c r="K575" i="4" s="1"/>
  <c r="A576" i="4"/>
  <c r="M576" i="4" s="1"/>
  <c r="B576" i="4"/>
  <c r="C576" i="4"/>
  <c r="O576" i="4" s="1"/>
  <c r="D576" i="4"/>
  <c r="E576" i="4"/>
  <c r="F576" i="4"/>
  <c r="K576" i="4" s="1"/>
  <c r="A577" i="4"/>
  <c r="M577" i="4" s="1"/>
  <c r="B577" i="4"/>
  <c r="C577" i="4"/>
  <c r="O577" i="4" s="1"/>
  <c r="D577" i="4"/>
  <c r="E577" i="4"/>
  <c r="F577" i="4"/>
  <c r="K577" i="4" s="1"/>
  <c r="A578" i="4"/>
  <c r="M578" i="4" s="1"/>
  <c r="B578" i="4"/>
  <c r="C578" i="4"/>
  <c r="O578" i="4" s="1"/>
  <c r="D578" i="4"/>
  <c r="E578" i="4"/>
  <c r="F578" i="4"/>
  <c r="K578" i="4" s="1"/>
  <c r="A579" i="4"/>
  <c r="M579" i="4" s="1"/>
  <c r="B579" i="4"/>
  <c r="C579" i="4"/>
  <c r="O579" i="4" s="1"/>
  <c r="D579" i="4"/>
  <c r="E579" i="4"/>
  <c r="F579" i="4"/>
  <c r="K579" i="4" s="1"/>
  <c r="A580" i="4"/>
  <c r="M580" i="4" s="1"/>
  <c r="B580" i="4"/>
  <c r="C580" i="4"/>
  <c r="O580" i="4" s="1"/>
  <c r="D580" i="4"/>
  <c r="E580" i="4"/>
  <c r="F580" i="4"/>
  <c r="K580" i="4" s="1"/>
  <c r="A581" i="4"/>
  <c r="M581" i="4" s="1"/>
  <c r="B581" i="4"/>
  <c r="C581" i="4"/>
  <c r="O581" i="4" s="1"/>
  <c r="D581" i="4"/>
  <c r="E581" i="4"/>
  <c r="F581" i="4"/>
  <c r="K581" i="4" s="1"/>
  <c r="A582" i="4"/>
  <c r="M582" i="4" s="1"/>
  <c r="B582" i="4"/>
  <c r="C582" i="4"/>
  <c r="O582" i="4" s="1"/>
  <c r="D582" i="4"/>
  <c r="E582" i="4"/>
  <c r="F582" i="4"/>
  <c r="K582" i="4" s="1"/>
  <c r="A583" i="4"/>
  <c r="M583" i="4" s="1"/>
  <c r="B583" i="4"/>
  <c r="C583" i="4"/>
  <c r="O583" i="4" s="1"/>
  <c r="D583" i="4"/>
  <c r="E583" i="4"/>
  <c r="F583" i="4"/>
  <c r="K583" i="4" s="1"/>
  <c r="A584" i="4"/>
  <c r="M584" i="4" s="1"/>
  <c r="B584" i="4"/>
  <c r="C584" i="4"/>
  <c r="O584" i="4" s="1"/>
  <c r="D584" i="4"/>
  <c r="E584" i="4"/>
  <c r="F584" i="4"/>
  <c r="K584" i="4" s="1"/>
  <c r="A585" i="4"/>
  <c r="M585" i="4" s="1"/>
  <c r="B585" i="4"/>
  <c r="C585" i="4"/>
  <c r="O585" i="4" s="1"/>
  <c r="D585" i="4"/>
  <c r="E585" i="4"/>
  <c r="F585" i="4"/>
  <c r="K585" i="4" s="1"/>
  <c r="A586" i="4"/>
  <c r="M586" i="4" s="1"/>
  <c r="B586" i="4"/>
  <c r="C586" i="4"/>
  <c r="O586" i="4" s="1"/>
  <c r="D586" i="4"/>
  <c r="E586" i="4"/>
  <c r="F586" i="4"/>
  <c r="K586" i="4" s="1"/>
  <c r="A587" i="4"/>
  <c r="M587" i="4" s="1"/>
  <c r="B587" i="4"/>
  <c r="C587" i="4"/>
  <c r="O587" i="4" s="1"/>
  <c r="D587" i="4"/>
  <c r="E587" i="4"/>
  <c r="F587" i="4"/>
  <c r="K587" i="4" s="1"/>
  <c r="A588" i="4"/>
  <c r="M588" i="4" s="1"/>
  <c r="B588" i="4"/>
  <c r="C588" i="4"/>
  <c r="O588" i="4" s="1"/>
  <c r="D588" i="4"/>
  <c r="E588" i="4"/>
  <c r="F588" i="4"/>
  <c r="K588" i="4" s="1"/>
  <c r="A589" i="4"/>
  <c r="M589" i="4" s="1"/>
  <c r="B589" i="4"/>
  <c r="C589" i="4"/>
  <c r="O589" i="4" s="1"/>
  <c r="D589" i="4"/>
  <c r="E589" i="4"/>
  <c r="F589" i="4"/>
  <c r="K589" i="4" s="1"/>
  <c r="A590" i="4"/>
  <c r="M590" i="4" s="1"/>
  <c r="B590" i="4"/>
  <c r="C590" i="4"/>
  <c r="O590" i="4" s="1"/>
  <c r="D590" i="4"/>
  <c r="E590" i="4"/>
  <c r="F590" i="4"/>
  <c r="K590" i="4" s="1"/>
  <c r="A591" i="4"/>
  <c r="M591" i="4" s="1"/>
  <c r="B591" i="4"/>
  <c r="C591" i="4"/>
  <c r="O591" i="4" s="1"/>
  <c r="D591" i="4"/>
  <c r="E591" i="4"/>
  <c r="F591" i="4"/>
  <c r="K591" i="4" s="1"/>
  <c r="A592" i="4"/>
  <c r="M592" i="4" s="1"/>
  <c r="B592" i="4"/>
  <c r="C592" i="4"/>
  <c r="O592" i="4" s="1"/>
  <c r="D592" i="4"/>
  <c r="E592" i="4"/>
  <c r="F592" i="4"/>
  <c r="K592" i="4" s="1"/>
  <c r="A593" i="4"/>
  <c r="M593" i="4" s="1"/>
  <c r="B593" i="4"/>
  <c r="C593" i="4"/>
  <c r="O593" i="4" s="1"/>
  <c r="D593" i="4"/>
  <c r="E593" i="4"/>
  <c r="F593" i="4"/>
  <c r="K593" i="4" s="1"/>
  <c r="A594" i="4"/>
  <c r="M594" i="4" s="1"/>
  <c r="B594" i="4"/>
  <c r="C594" i="4"/>
  <c r="O594" i="4" s="1"/>
  <c r="D594" i="4"/>
  <c r="E594" i="4"/>
  <c r="F594" i="4"/>
  <c r="K594" i="4" s="1"/>
  <c r="A595" i="4"/>
  <c r="M595" i="4" s="1"/>
  <c r="B595" i="4"/>
  <c r="C595" i="4"/>
  <c r="O595" i="4" s="1"/>
  <c r="D595" i="4"/>
  <c r="E595" i="4"/>
  <c r="F595" i="4"/>
  <c r="K595" i="4" s="1"/>
  <c r="A596" i="4"/>
  <c r="M596" i="4" s="1"/>
  <c r="B596" i="4"/>
  <c r="C596" i="4"/>
  <c r="O596" i="4" s="1"/>
  <c r="D596" i="4"/>
  <c r="E596" i="4"/>
  <c r="F596" i="4"/>
  <c r="K596" i="4" s="1"/>
  <c r="A597" i="4"/>
  <c r="M597" i="4" s="1"/>
  <c r="B597" i="4"/>
  <c r="C597" i="4"/>
  <c r="O597" i="4" s="1"/>
  <c r="D597" i="4"/>
  <c r="E597" i="4"/>
  <c r="F597" i="4"/>
  <c r="K597" i="4" s="1"/>
  <c r="A598" i="4"/>
  <c r="M598" i="4" s="1"/>
  <c r="B598" i="4"/>
  <c r="C598" i="4"/>
  <c r="O598" i="4" s="1"/>
  <c r="D598" i="4"/>
  <c r="E598" i="4"/>
  <c r="F598" i="4"/>
  <c r="K598" i="4" s="1"/>
  <c r="A599" i="4"/>
  <c r="M599" i="4" s="1"/>
  <c r="B599" i="4"/>
  <c r="C599" i="4"/>
  <c r="O599" i="4" s="1"/>
  <c r="D599" i="4"/>
  <c r="E599" i="4"/>
  <c r="F599" i="4"/>
  <c r="K599" i="4" s="1"/>
  <c r="A600" i="4"/>
  <c r="M600" i="4" s="1"/>
  <c r="B600" i="4"/>
  <c r="C600" i="4"/>
  <c r="O600" i="4" s="1"/>
  <c r="D600" i="4"/>
  <c r="E600" i="4"/>
  <c r="F600" i="4"/>
  <c r="K600" i="4" s="1"/>
  <c r="A601" i="4"/>
  <c r="M601" i="4" s="1"/>
  <c r="B601" i="4"/>
  <c r="C601" i="4"/>
  <c r="O601" i="4" s="1"/>
  <c r="D601" i="4"/>
  <c r="E601" i="4"/>
  <c r="F601" i="4"/>
  <c r="K601" i="4" s="1"/>
  <c r="A602" i="4"/>
  <c r="M602" i="4" s="1"/>
  <c r="B602" i="4"/>
  <c r="C602" i="4"/>
  <c r="O602" i="4" s="1"/>
  <c r="D602" i="4"/>
  <c r="E602" i="4"/>
  <c r="F602" i="4"/>
  <c r="K602" i="4" s="1"/>
  <c r="A603" i="4"/>
  <c r="M603" i="4" s="1"/>
  <c r="B603" i="4"/>
  <c r="C603" i="4"/>
  <c r="O603" i="4" s="1"/>
  <c r="D603" i="4"/>
  <c r="E603" i="4"/>
  <c r="F603" i="4"/>
  <c r="K603" i="4" s="1"/>
  <c r="A604" i="4"/>
  <c r="M604" i="4" s="1"/>
  <c r="B604" i="4"/>
  <c r="C604" i="4"/>
  <c r="O604" i="4" s="1"/>
  <c r="D604" i="4"/>
  <c r="E604" i="4"/>
  <c r="F604" i="4"/>
  <c r="K604" i="4" s="1"/>
  <c r="A605" i="4"/>
  <c r="M605" i="4" s="1"/>
  <c r="B605" i="4"/>
  <c r="C605" i="4"/>
  <c r="O605" i="4" s="1"/>
  <c r="D605" i="4"/>
  <c r="E605" i="4"/>
  <c r="F605" i="4"/>
  <c r="K605" i="4" s="1"/>
  <c r="A606" i="4"/>
  <c r="M606" i="4" s="1"/>
  <c r="B606" i="4"/>
  <c r="C606" i="4"/>
  <c r="O606" i="4" s="1"/>
  <c r="D606" i="4"/>
  <c r="E606" i="4"/>
  <c r="F606" i="4"/>
  <c r="K606" i="4" s="1"/>
  <c r="A607" i="4"/>
  <c r="M607" i="4" s="1"/>
  <c r="B607" i="4"/>
  <c r="C607" i="4"/>
  <c r="O607" i="4" s="1"/>
  <c r="D607" i="4"/>
  <c r="E607" i="4"/>
  <c r="F607" i="4"/>
  <c r="K607" i="4" s="1"/>
  <c r="A608" i="4"/>
  <c r="M608" i="4" s="1"/>
  <c r="B608" i="4"/>
  <c r="C608" i="4"/>
  <c r="O608" i="4" s="1"/>
  <c r="D608" i="4"/>
  <c r="E608" i="4"/>
  <c r="F608" i="4"/>
  <c r="K608" i="4" s="1"/>
  <c r="A609" i="4"/>
  <c r="M609" i="4" s="1"/>
  <c r="B609" i="4"/>
  <c r="C609" i="4"/>
  <c r="O609" i="4" s="1"/>
  <c r="D609" i="4"/>
  <c r="E609" i="4"/>
  <c r="F609" i="4"/>
  <c r="K609" i="4" s="1"/>
  <c r="A610" i="4"/>
  <c r="M610" i="4" s="1"/>
  <c r="B610" i="4"/>
  <c r="C610" i="4"/>
  <c r="O610" i="4" s="1"/>
  <c r="D610" i="4"/>
  <c r="E610" i="4"/>
  <c r="F610" i="4"/>
  <c r="K610" i="4" s="1"/>
  <c r="A611" i="4"/>
  <c r="M611" i="4" s="1"/>
  <c r="B611" i="4"/>
  <c r="C611" i="4"/>
  <c r="O611" i="4" s="1"/>
  <c r="D611" i="4"/>
  <c r="E611" i="4"/>
  <c r="F611" i="4"/>
  <c r="K611" i="4" s="1"/>
  <c r="A612" i="4"/>
  <c r="M612" i="4" s="1"/>
  <c r="B612" i="4"/>
  <c r="C612" i="4"/>
  <c r="O612" i="4" s="1"/>
  <c r="D612" i="4"/>
  <c r="E612" i="4"/>
  <c r="F612" i="4"/>
  <c r="K612" i="4" s="1"/>
  <c r="A613" i="4"/>
  <c r="M613" i="4" s="1"/>
  <c r="B613" i="4"/>
  <c r="C613" i="4"/>
  <c r="O613" i="4" s="1"/>
  <c r="D613" i="4"/>
  <c r="E613" i="4"/>
  <c r="F613" i="4"/>
  <c r="K613" i="4" s="1"/>
  <c r="A614" i="4"/>
  <c r="M614" i="4" s="1"/>
  <c r="B614" i="4"/>
  <c r="C614" i="4"/>
  <c r="O614" i="4" s="1"/>
  <c r="D614" i="4"/>
  <c r="E614" i="4"/>
  <c r="F614" i="4"/>
  <c r="K614" i="4" s="1"/>
  <c r="A615" i="4"/>
  <c r="M615" i="4" s="1"/>
  <c r="B615" i="4"/>
  <c r="C615" i="4"/>
  <c r="O615" i="4" s="1"/>
  <c r="D615" i="4"/>
  <c r="E615" i="4"/>
  <c r="F615" i="4"/>
  <c r="K615" i="4" s="1"/>
  <c r="A616" i="4"/>
  <c r="M616" i="4" s="1"/>
  <c r="B616" i="4"/>
  <c r="C616" i="4"/>
  <c r="O616" i="4" s="1"/>
  <c r="D616" i="4"/>
  <c r="E616" i="4"/>
  <c r="F616" i="4"/>
  <c r="K616" i="4" s="1"/>
  <c r="A617" i="4"/>
  <c r="M617" i="4" s="1"/>
  <c r="B617" i="4"/>
  <c r="C617" i="4"/>
  <c r="O617" i="4" s="1"/>
  <c r="D617" i="4"/>
  <c r="E617" i="4"/>
  <c r="F617" i="4"/>
  <c r="K617" i="4" s="1"/>
  <c r="A618" i="4"/>
  <c r="M618" i="4" s="1"/>
  <c r="B618" i="4"/>
  <c r="C618" i="4"/>
  <c r="O618" i="4" s="1"/>
  <c r="D618" i="4"/>
  <c r="E618" i="4"/>
  <c r="F618" i="4"/>
  <c r="K618" i="4" s="1"/>
  <c r="A619" i="4"/>
  <c r="M619" i="4" s="1"/>
  <c r="B619" i="4"/>
  <c r="C619" i="4"/>
  <c r="O619" i="4" s="1"/>
  <c r="D619" i="4"/>
  <c r="E619" i="4"/>
  <c r="F619" i="4"/>
  <c r="K619" i="4" s="1"/>
  <c r="A620" i="4"/>
  <c r="M620" i="4" s="1"/>
  <c r="B620" i="4"/>
  <c r="C620" i="4"/>
  <c r="O620" i="4" s="1"/>
  <c r="D620" i="4"/>
  <c r="E620" i="4"/>
  <c r="F620" i="4"/>
  <c r="K620" i="4" s="1"/>
  <c r="A621" i="4"/>
  <c r="M621" i="4" s="1"/>
  <c r="B621" i="4"/>
  <c r="C621" i="4"/>
  <c r="O621" i="4" s="1"/>
  <c r="D621" i="4"/>
  <c r="E621" i="4"/>
  <c r="F621" i="4"/>
  <c r="K621" i="4" s="1"/>
  <c r="A622" i="4"/>
  <c r="M622" i="4" s="1"/>
  <c r="B622" i="4"/>
  <c r="C622" i="4"/>
  <c r="O622" i="4" s="1"/>
  <c r="D622" i="4"/>
  <c r="E622" i="4"/>
  <c r="F622" i="4"/>
  <c r="K622" i="4" s="1"/>
  <c r="A623" i="4"/>
  <c r="M623" i="4" s="1"/>
  <c r="B623" i="4"/>
  <c r="C623" i="4"/>
  <c r="O623" i="4" s="1"/>
  <c r="D623" i="4"/>
  <c r="E623" i="4"/>
  <c r="F623" i="4"/>
  <c r="K623" i="4" s="1"/>
  <c r="A624" i="4"/>
  <c r="M624" i="4" s="1"/>
  <c r="B624" i="4"/>
  <c r="C624" i="4"/>
  <c r="O624" i="4" s="1"/>
  <c r="D624" i="4"/>
  <c r="E624" i="4"/>
  <c r="F624" i="4"/>
  <c r="K624" i="4" s="1"/>
  <c r="A625" i="4"/>
  <c r="M625" i="4" s="1"/>
  <c r="B625" i="4"/>
  <c r="C625" i="4"/>
  <c r="O625" i="4" s="1"/>
  <c r="D625" i="4"/>
  <c r="E625" i="4"/>
  <c r="F625" i="4"/>
  <c r="K625" i="4" s="1"/>
  <c r="A626" i="4"/>
  <c r="M626" i="4" s="1"/>
  <c r="B626" i="4"/>
  <c r="C626" i="4"/>
  <c r="O626" i="4" s="1"/>
  <c r="D626" i="4"/>
  <c r="E626" i="4"/>
  <c r="F626" i="4"/>
  <c r="K626" i="4" s="1"/>
  <c r="A627" i="4"/>
  <c r="M627" i="4" s="1"/>
  <c r="B627" i="4"/>
  <c r="C627" i="4"/>
  <c r="O627" i="4" s="1"/>
  <c r="D627" i="4"/>
  <c r="E627" i="4"/>
  <c r="F627" i="4"/>
  <c r="K627" i="4" s="1"/>
  <c r="A628" i="4"/>
  <c r="M628" i="4" s="1"/>
  <c r="B628" i="4"/>
  <c r="C628" i="4"/>
  <c r="O628" i="4" s="1"/>
  <c r="D628" i="4"/>
  <c r="E628" i="4"/>
  <c r="F628" i="4"/>
  <c r="K628" i="4" s="1"/>
  <c r="A629" i="4"/>
  <c r="M629" i="4" s="1"/>
  <c r="B629" i="4"/>
  <c r="C629" i="4"/>
  <c r="O629" i="4" s="1"/>
  <c r="D629" i="4"/>
  <c r="E629" i="4"/>
  <c r="F629" i="4"/>
  <c r="K629" i="4" s="1"/>
  <c r="A630" i="4"/>
  <c r="M630" i="4" s="1"/>
  <c r="B630" i="4"/>
  <c r="C630" i="4"/>
  <c r="O630" i="4" s="1"/>
  <c r="D630" i="4"/>
  <c r="E630" i="4"/>
  <c r="F630" i="4"/>
  <c r="K630" i="4" s="1"/>
  <c r="A631" i="4"/>
  <c r="M631" i="4" s="1"/>
  <c r="B631" i="4"/>
  <c r="C631" i="4"/>
  <c r="O631" i="4" s="1"/>
  <c r="D631" i="4"/>
  <c r="E631" i="4"/>
  <c r="F631" i="4"/>
  <c r="K631" i="4" s="1"/>
  <c r="A632" i="4"/>
  <c r="M632" i="4" s="1"/>
  <c r="B632" i="4"/>
  <c r="C632" i="4"/>
  <c r="O632" i="4" s="1"/>
  <c r="D632" i="4"/>
  <c r="E632" i="4"/>
  <c r="F632" i="4"/>
  <c r="K632" i="4" s="1"/>
  <c r="A633" i="4"/>
  <c r="M633" i="4" s="1"/>
  <c r="B633" i="4"/>
  <c r="C633" i="4"/>
  <c r="O633" i="4" s="1"/>
  <c r="D633" i="4"/>
  <c r="E633" i="4"/>
  <c r="F633" i="4"/>
  <c r="K633" i="4" s="1"/>
  <c r="A634" i="4"/>
  <c r="M634" i="4" s="1"/>
  <c r="B634" i="4"/>
  <c r="C634" i="4"/>
  <c r="O634" i="4" s="1"/>
  <c r="D634" i="4"/>
  <c r="E634" i="4"/>
  <c r="F634" i="4"/>
  <c r="K634" i="4" s="1"/>
  <c r="A635" i="4"/>
  <c r="M635" i="4" s="1"/>
  <c r="B635" i="4"/>
  <c r="C635" i="4"/>
  <c r="O635" i="4" s="1"/>
  <c r="D635" i="4"/>
  <c r="E635" i="4"/>
  <c r="F635" i="4"/>
  <c r="K635" i="4" s="1"/>
  <c r="A636" i="4"/>
  <c r="M636" i="4" s="1"/>
  <c r="B636" i="4"/>
  <c r="C636" i="4"/>
  <c r="O636" i="4" s="1"/>
  <c r="D636" i="4"/>
  <c r="E636" i="4"/>
  <c r="F636" i="4"/>
  <c r="K636" i="4" s="1"/>
  <c r="A637" i="4"/>
  <c r="M637" i="4" s="1"/>
  <c r="B637" i="4"/>
  <c r="C637" i="4"/>
  <c r="O637" i="4" s="1"/>
  <c r="D637" i="4"/>
  <c r="E637" i="4"/>
  <c r="F637" i="4"/>
  <c r="K637" i="4" s="1"/>
  <c r="A638" i="4"/>
  <c r="M638" i="4" s="1"/>
  <c r="B638" i="4"/>
  <c r="C638" i="4"/>
  <c r="O638" i="4" s="1"/>
  <c r="D638" i="4"/>
  <c r="E638" i="4"/>
  <c r="F638" i="4"/>
  <c r="K638" i="4" s="1"/>
  <c r="A639" i="4"/>
  <c r="M639" i="4" s="1"/>
  <c r="B639" i="4"/>
  <c r="C639" i="4"/>
  <c r="O639" i="4" s="1"/>
  <c r="D639" i="4"/>
  <c r="E639" i="4"/>
  <c r="F639" i="4"/>
  <c r="K639" i="4" s="1"/>
  <c r="A640" i="4"/>
  <c r="M640" i="4" s="1"/>
  <c r="B640" i="4"/>
  <c r="C640" i="4"/>
  <c r="O640" i="4" s="1"/>
  <c r="D640" i="4"/>
  <c r="E640" i="4"/>
  <c r="F640" i="4"/>
  <c r="K640" i="4" s="1"/>
  <c r="A641" i="4"/>
  <c r="M641" i="4" s="1"/>
  <c r="B641" i="4"/>
  <c r="C641" i="4"/>
  <c r="O641" i="4" s="1"/>
  <c r="D641" i="4"/>
  <c r="E641" i="4"/>
  <c r="F641" i="4"/>
  <c r="K641" i="4" s="1"/>
  <c r="A642" i="4"/>
  <c r="M642" i="4" s="1"/>
  <c r="B642" i="4"/>
  <c r="C642" i="4"/>
  <c r="O642" i="4" s="1"/>
  <c r="D642" i="4"/>
  <c r="E642" i="4"/>
  <c r="F642" i="4"/>
  <c r="K642" i="4" s="1"/>
  <c r="A643" i="4"/>
  <c r="M643" i="4" s="1"/>
  <c r="B643" i="4"/>
  <c r="C643" i="4"/>
  <c r="O643" i="4" s="1"/>
  <c r="D643" i="4"/>
  <c r="E643" i="4"/>
  <c r="F643" i="4"/>
  <c r="K643" i="4" s="1"/>
  <c r="A644" i="4"/>
  <c r="M644" i="4" s="1"/>
  <c r="B644" i="4"/>
  <c r="C644" i="4"/>
  <c r="O644" i="4" s="1"/>
  <c r="D644" i="4"/>
  <c r="E644" i="4"/>
  <c r="F644" i="4"/>
  <c r="K644" i="4" s="1"/>
  <c r="A645" i="4"/>
  <c r="M645" i="4" s="1"/>
  <c r="B645" i="4"/>
  <c r="C645" i="4"/>
  <c r="O645" i="4" s="1"/>
  <c r="D645" i="4"/>
  <c r="E645" i="4"/>
  <c r="F645" i="4"/>
  <c r="K645" i="4" s="1"/>
  <c r="A646" i="4"/>
  <c r="M646" i="4" s="1"/>
  <c r="B646" i="4"/>
  <c r="C646" i="4"/>
  <c r="O646" i="4" s="1"/>
  <c r="D646" i="4"/>
  <c r="E646" i="4"/>
  <c r="F646" i="4"/>
  <c r="K646" i="4" s="1"/>
  <c r="A647" i="4"/>
  <c r="M647" i="4" s="1"/>
  <c r="B647" i="4"/>
  <c r="C647" i="4"/>
  <c r="O647" i="4" s="1"/>
  <c r="D647" i="4"/>
  <c r="E647" i="4"/>
  <c r="F647" i="4"/>
  <c r="K647" i="4" s="1"/>
  <c r="A648" i="4"/>
  <c r="M648" i="4" s="1"/>
  <c r="B648" i="4"/>
  <c r="C648" i="4"/>
  <c r="O648" i="4" s="1"/>
  <c r="D648" i="4"/>
  <c r="E648" i="4"/>
  <c r="F648" i="4"/>
  <c r="K648" i="4" s="1"/>
  <c r="A649" i="4"/>
  <c r="M649" i="4" s="1"/>
  <c r="B649" i="4"/>
  <c r="C649" i="4"/>
  <c r="O649" i="4" s="1"/>
  <c r="D649" i="4"/>
  <c r="E649" i="4"/>
  <c r="F649" i="4"/>
  <c r="K649" i="4" s="1"/>
  <c r="A650" i="4"/>
  <c r="M650" i="4" s="1"/>
  <c r="B650" i="4"/>
  <c r="C650" i="4"/>
  <c r="O650" i="4" s="1"/>
  <c r="D650" i="4"/>
  <c r="E650" i="4"/>
  <c r="F650" i="4"/>
  <c r="K650" i="4" s="1"/>
  <c r="A651" i="4"/>
  <c r="M651" i="4" s="1"/>
  <c r="B651" i="4"/>
  <c r="C651" i="4"/>
  <c r="O651" i="4" s="1"/>
  <c r="D651" i="4"/>
  <c r="E651" i="4"/>
  <c r="F651" i="4"/>
  <c r="K651" i="4" s="1"/>
  <c r="A652" i="4"/>
  <c r="M652" i="4" s="1"/>
  <c r="B652" i="4"/>
  <c r="C652" i="4"/>
  <c r="O652" i="4" s="1"/>
  <c r="D652" i="4"/>
  <c r="E652" i="4"/>
  <c r="F652" i="4"/>
  <c r="K652" i="4" s="1"/>
  <c r="A653" i="4"/>
  <c r="M653" i="4" s="1"/>
  <c r="B653" i="4"/>
  <c r="C653" i="4"/>
  <c r="O653" i="4" s="1"/>
  <c r="D653" i="4"/>
  <c r="E653" i="4"/>
  <c r="F653" i="4"/>
  <c r="K653" i="4" s="1"/>
  <c r="A654" i="4"/>
  <c r="M654" i="4" s="1"/>
  <c r="B654" i="4"/>
  <c r="C654" i="4"/>
  <c r="O654" i="4" s="1"/>
  <c r="D654" i="4"/>
  <c r="E654" i="4"/>
  <c r="F654" i="4"/>
  <c r="K654" i="4" s="1"/>
  <c r="A655" i="4"/>
  <c r="M655" i="4" s="1"/>
  <c r="B655" i="4"/>
  <c r="C655" i="4"/>
  <c r="O655" i="4" s="1"/>
  <c r="D655" i="4"/>
  <c r="E655" i="4"/>
  <c r="F655" i="4"/>
  <c r="K655" i="4" s="1"/>
  <c r="A656" i="4"/>
  <c r="M656" i="4" s="1"/>
  <c r="B656" i="4"/>
  <c r="C656" i="4"/>
  <c r="O656" i="4" s="1"/>
  <c r="D656" i="4"/>
  <c r="E656" i="4"/>
  <c r="F656" i="4"/>
  <c r="K656" i="4" s="1"/>
  <c r="A657" i="4"/>
  <c r="M657" i="4" s="1"/>
  <c r="B657" i="4"/>
  <c r="C657" i="4"/>
  <c r="O657" i="4" s="1"/>
  <c r="D657" i="4"/>
  <c r="E657" i="4"/>
  <c r="F657" i="4"/>
  <c r="K657" i="4" s="1"/>
  <c r="A658" i="4"/>
  <c r="M658" i="4" s="1"/>
  <c r="B658" i="4"/>
  <c r="C658" i="4"/>
  <c r="O658" i="4" s="1"/>
  <c r="D658" i="4"/>
  <c r="E658" i="4"/>
  <c r="F658" i="4"/>
  <c r="K658" i="4" s="1"/>
  <c r="A659" i="4"/>
  <c r="M659" i="4" s="1"/>
  <c r="B659" i="4"/>
  <c r="C659" i="4"/>
  <c r="O659" i="4" s="1"/>
  <c r="D659" i="4"/>
  <c r="E659" i="4"/>
  <c r="F659" i="4"/>
  <c r="K659" i="4" s="1"/>
  <c r="A660" i="4"/>
  <c r="M660" i="4" s="1"/>
  <c r="B660" i="4"/>
  <c r="C660" i="4"/>
  <c r="O660" i="4" s="1"/>
  <c r="D660" i="4"/>
  <c r="E660" i="4"/>
  <c r="F660" i="4"/>
  <c r="K660" i="4" s="1"/>
  <c r="A661" i="4"/>
  <c r="M661" i="4" s="1"/>
  <c r="B661" i="4"/>
  <c r="C661" i="4"/>
  <c r="O661" i="4" s="1"/>
  <c r="D661" i="4"/>
  <c r="E661" i="4"/>
  <c r="F661" i="4"/>
  <c r="K661" i="4" s="1"/>
  <c r="A662" i="4"/>
  <c r="M662" i="4" s="1"/>
  <c r="B662" i="4"/>
  <c r="C662" i="4"/>
  <c r="O662" i="4" s="1"/>
  <c r="D662" i="4"/>
  <c r="E662" i="4"/>
  <c r="F662" i="4"/>
  <c r="K662" i="4" s="1"/>
  <c r="A663" i="4"/>
  <c r="M663" i="4" s="1"/>
  <c r="B663" i="4"/>
  <c r="C663" i="4"/>
  <c r="O663" i="4" s="1"/>
  <c r="D663" i="4"/>
  <c r="E663" i="4"/>
  <c r="F663" i="4"/>
  <c r="K663" i="4" s="1"/>
  <c r="A664" i="4"/>
  <c r="M664" i="4" s="1"/>
  <c r="B664" i="4"/>
  <c r="C664" i="4"/>
  <c r="O664" i="4" s="1"/>
  <c r="D664" i="4"/>
  <c r="E664" i="4"/>
  <c r="F664" i="4"/>
  <c r="K664" i="4" s="1"/>
  <c r="A665" i="4"/>
  <c r="M665" i="4" s="1"/>
  <c r="B665" i="4"/>
  <c r="C665" i="4"/>
  <c r="O665" i="4" s="1"/>
  <c r="D665" i="4"/>
  <c r="E665" i="4"/>
  <c r="F665" i="4"/>
  <c r="K665" i="4" s="1"/>
  <c r="A666" i="4"/>
  <c r="M666" i="4" s="1"/>
  <c r="B666" i="4"/>
  <c r="C666" i="4"/>
  <c r="O666" i="4" s="1"/>
  <c r="D666" i="4"/>
  <c r="E666" i="4"/>
  <c r="F666" i="4"/>
  <c r="K666" i="4" s="1"/>
  <c r="A667" i="4"/>
  <c r="M667" i="4" s="1"/>
  <c r="B667" i="4"/>
  <c r="C667" i="4"/>
  <c r="O667" i="4" s="1"/>
  <c r="D667" i="4"/>
  <c r="E667" i="4"/>
  <c r="F667" i="4"/>
  <c r="K667" i="4" s="1"/>
  <c r="A668" i="4"/>
  <c r="M668" i="4" s="1"/>
  <c r="B668" i="4"/>
  <c r="C668" i="4"/>
  <c r="O668" i="4" s="1"/>
  <c r="D668" i="4"/>
  <c r="E668" i="4"/>
  <c r="F668" i="4"/>
  <c r="K668" i="4" s="1"/>
  <c r="A669" i="4"/>
  <c r="M669" i="4" s="1"/>
  <c r="B669" i="4"/>
  <c r="C669" i="4"/>
  <c r="O669" i="4" s="1"/>
  <c r="D669" i="4"/>
  <c r="E669" i="4"/>
  <c r="F669" i="4"/>
  <c r="K669" i="4" s="1"/>
  <c r="A670" i="4"/>
  <c r="M670" i="4" s="1"/>
  <c r="B670" i="4"/>
  <c r="C670" i="4"/>
  <c r="O670" i="4" s="1"/>
  <c r="D670" i="4"/>
  <c r="E670" i="4"/>
  <c r="F670" i="4"/>
  <c r="K670" i="4" s="1"/>
  <c r="A671" i="4"/>
  <c r="M671" i="4" s="1"/>
  <c r="B671" i="4"/>
  <c r="C671" i="4"/>
  <c r="O671" i="4" s="1"/>
  <c r="D671" i="4"/>
  <c r="E671" i="4"/>
  <c r="F671" i="4"/>
  <c r="K671" i="4" s="1"/>
  <c r="A672" i="4"/>
  <c r="M672" i="4" s="1"/>
  <c r="B672" i="4"/>
  <c r="C672" i="4"/>
  <c r="O672" i="4" s="1"/>
  <c r="D672" i="4"/>
  <c r="E672" i="4"/>
  <c r="F672" i="4"/>
  <c r="K672" i="4" s="1"/>
  <c r="A673" i="4"/>
  <c r="M673" i="4" s="1"/>
  <c r="B673" i="4"/>
  <c r="C673" i="4"/>
  <c r="O673" i="4" s="1"/>
  <c r="D673" i="4"/>
  <c r="E673" i="4"/>
  <c r="F673" i="4"/>
  <c r="K673" i="4" s="1"/>
  <c r="A674" i="4"/>
  <c r="M674" i="4" s="1"/>
  <c r="B674" i="4"/>
  <c r="C674" i="4"/>
  <c r="O674" i="4" s="1"/>
  <c r="D674" i="4"/>
  <c r="E674" i="4"/>
  <c r="F674" i="4"/>
  <c r="K674" i="4" s="1"/>
  <c r="A675" i="4"/>
  <c r="M675" i="4" s="1"/>
  <c r="B675" i="4"/>
  <c r="C675" i="4"/>
  <c r="O675" i="4" s="1"/>
  <c r="D675" i="4"/>
  <c r="E675" i="4"/>
  <c r="F675" i="4"/>
  <c r="K675" i="4" s="1"/>
  <c r="A676" i="4"/>
  <c r="M676" i="4" s="1"/>
  <c r="B676" i="4"/>
  <c r="C676" i="4"/>
  <c r="O676" i="4" s="1"/>
  <c r="D676" i="4"/>
  <c r="E676" i="4"/>
  <c r="F676" i="4"/>
  <c r="K676" i="4" s="1"/>
  <c r="A677" i="4"/>
  <c r="M677" i="4" s="1"/>
  <c r="B677" i="4"/>
  <c r="C677" i="4"/>
  <c r="O677" i="4" s="1"/>
  <c r="D677" i="4"/>
  <c r="E677" i="4"/>
  <c r="F677" i="4"/>
  <c r="K677" i="4" s="1"/>
  <c r="A678" i="4"/>
  <c r="M678" i="4" s="1"/>
  <c r="B678" i="4"/>
  <c r="C678" i="4"/>
  <c r="O678" i="4" s="1"/>
  <c r="D678" i="4"/>
  <c r="E678" i="4"/>
  <c r="F678" i="4"/>
  <c r="K678" i="4" s="1"/>
  <c r="A679" i="4"/>
  <c r="M679" i="4" s="1"/>
  <c r="B679" i="4"/>
  <c r="C679" i="4"/>
  <c r="O679" i="4" s="1"/>
  <c r="D679" i="4"/>
  <c r="E679" i="4"/>
  <c r="F679" i="4"/>
  <c r="K679" i="4" s="1"/>
  <c r="A680" i="4"/>
  <c r="M680" i="4" s="1"/>
  <c r="B680" i="4"/>
  <c r="C680" i="4"/>
  <c r="O680" i="4" s="1"/>
  <c r="D680" i="4"/>
  <c r="E680" i="4"/>
  <c r="F680" i="4"/>
  <c r="K680" i="4" s="1"/>
  <c r="A681" i="4"/>
  <c r="M681" i="4" s="1"/>
  <c r="B681" i="4"/>
  <c r="C681" i="4"/>
  <c r="O681" i="4" s="1"/>
  <c r="D681" i="4"/>
  <c r="E681" i="4"/>
  <c r="F681" i="4"/>
  <c r="K681" i="4" s="1"/>
  <c r="A682" i="4"/>
  <c r="M682" i="4" s="1"/>
  <c r="B682" i="4"/>
  <c r="C682" i="4"/>
  <c r="O682" i="4" s="1"/>
  <c r="D682" i="4"/>
  <c r="E682" i="4"/>
  <c r="F682" i="4"/>
  <c r="K682" i="4" s="1"/>
  <c r="A683" i="4"/>
  <c r="M683" i="4" s="1"/>
  <c r="B683" i="4"/>
  <c r="C683" i="4"/>
  <c r="O683" i="4" s="1"/>
  <c r="D683" i="4"/>
  <c r="E683" i="4"/>
  <c r="F683" i="4"/>
  <c r="K683" i="4" s="1"/>
  <c r="A684" i="4"/>
  <c r="M684" i="4" s="1"/>
  <c r="B684" i="4"/>
  <c r="C684" i="4"/>
  <c r="O684" i="4" s="1"/>
  <c r="D684" i="4"/>
  <c r="E684" i="4"/>
  <c r="F684" i="4"/>
  <c r="K684" i="4" s="1"/>
  <c r="A685" i="4"/>
  <c r="M685" i="4" s="1"/>
  <c r="B685" i="4"/>
  <c r="C685" i="4"/>
  <c r="O685" i="4" s="1"/>
  <c r="D685" i="4"/>
  <c r="E685" i="4"/>
  <c r="F685" i="4"/>
  <c r="K685" i="4" s="1"/>
  <c r="A686" i="4"/>
  <c r="M686" i="4" s="1"/>
  <c r="B686" i="4"/>
  <c r="C686" i="4"/>
  <c r="O686" i="4" s="1"/>
  <c r="D686" i="4"/>
  <c r="E686" i="4"/>
  <c r="F686" i="4"/>
  <c r="K686" i="4" s="1"/>
  <c r="A687" i="4"/>
  <c r="M687" i="4" s="1"/>
  <c r="B687" i="4"/>
  <c r="C687" i="4"/>
  <c r="O687" i="4" s="1"/>
  <c r="D687" i="4"/>
  <c r="E687" i="4"/>
  <c r="F687" i="4"/>
  <c r="K687" i="4" s="1"/>
  <c r="A688" i="4"/>
  <c r="M688" i="4" s="1"/>
  <c r="B688" i="4"/>
  <c r="C688" i="4"/>
  <c r="O688" i="4" s="1"/>
  <c r="D688" i="4"/>
  <c r="E688" i="4"/>
  <c r="F688" i="4"/>
  <c r="K688" i="4" s="1"/>
  <c r="A689" i="4"/>
  <c r="M689" i="4" s="1"/>
  <c r="B689" i="4"/>
  <c r="C689" i="4"/>
  <c r="O689" i="4" s="1"/>
  <c r="D689" i="4"/>
  <c r="E689" i="4"/>
  <c r="F689" i="4"/>
  <c r="K689" i="4" s="1"/>
  <c r="A690" i="4"/>
  <c r="M690" i="4" s="1"/>
  <c r="B690" i="4"/>
  <c r="C690" i="4"/>
  <c r="O690" i="4" s="1"/>
  <c r="D690" i="4"/>
  <c r="E690" i="4"/>
  <c r="F690" i="4"/>
  <c r="K690" i="4" s="1"/>
  <c r="A691" i="4"/>
  <c r="M691" i="4" s="1"/>
  <c r="B691" i="4"/>
  <c r="C691" i="4"/>
  <c r="O691" i="4" s="1"/>
  <c r="D691" i="4"/>
  <c r="E691" i="4"/>
  <c r="F691" i="4"/>
  <c r="K691" i="4" s="1"/>
  <c r="A692" i="4"/>
  <c r="M692" i="4" s="1"/>
  <c r="B692" i="4"/>
  <c r="C692" i="4"/>
  <c r="O692" i="4" s="1"/>
  <c r="D692" i="4"/>
  <c r="E692" i="4"/>
  <c r="F692" i="4"/>
  <c r="K692" i="4" s="1"/>
  <c r="A693" i="4"/>
  <c r="M693" i="4" s="1"/>
  <c r="B693" i="4"/>
  <c r="C693" i="4"/>
  <c r="O693" i="4" s="1"/>
  <c r="D693" i="4"/>
  <c r="E693" i="4"/>
  <c r="F693" i="4"/>
  <c r="K693" i="4" s="1"/>
  <c r="A694" i="4"/>
  <c r="M694" i="4" s="1"/>
  <c r="B694" i="4"/>
  <c r="C694" i="4"/>
  <c r="O694" i="4" s="1"/>
  <c r="D694" i="4"/>
  <c r="E694" i="4"/>
  <c r="F694" i="4"/>
  <c r="K694" i="4" s="1"/>
  <c r="A695" i="4"/>
  <c r="M695" i="4" s="1"/>
  <c r="B695" i="4"/>
  <c r="C695" i="4"/>
  <c r="O695" i="4" s="1"/>
  <c r="D695" i="4"/>
  <c r="E695" i="4"/>
  <c r="F695" i="4"/>
  <c r="K695" i="4" s="1"/>
  <c r="A696" i="4"/>
  <c r="M696" i="4" s="1"/>
  <c r="B696" i="4"/>
  <c r="C696" i="4"/>
  <c r="O696" i="4" s="1"/>
  <c r="D696" i="4"/>
  <c r="E696" i="4"/>
  <c r="F696" i="4"/>
  <c r="K696" i="4" s="1"/>
  <c r="A697" i="4"/>
  <c r="M697" i="4" s="1"/>
  <c r="B697" i="4"/>
  <c r="C697" i="4"/>
  <c r="O697" i="4" s="1"/>
  <c r="D697" i="4"/>
  <c r="E697" i="4"/>
  <c r="F697" i="4"/>
  <c r="K697" i="4" s="1"/>
  <c r="A698" i="4"/>
  <c r="M698" i="4" s="1"/>
  <c r="B698" i="4"/>
  <c r="C698" i="4"/>
  <c r="O698" i="4" s="1"/>
  <c r="D698" i="4"/>
  <c r="E698" i="4"/>
  <c r="F698" i="4"/>
  <c r="K698" i="4" s="1"/>
  <c r="A699" i="4"/>
  <c r="M699" i="4" s="1"/>
  <c r="B699" i="4"/>
  <c r="C699" i="4"/>
  <c r="O699" i="4" s="1"/>
  <c r="D699" i="4"/>
  <c r="E699" i="4"/>
  <c r="F699" i="4"/>
  <c r="K699" i="4" s="1"/>
  <c r="A700" i="4"/>
  <c r="M700" i="4" s="1"/>
  <c r="B700" i="4"/>
  <c r="C700" i="4"/>
  <c r="O700" i="4" s="1"/>
  <c r="D700" i="4"/>
  <c r="E700" i="4"/>
  <c r="F700" i="4"/>
  <c r="K700" i="4" s="1"/>
  <c r="A701" i="4"/>
  <c r="M701" i="4" s="1"/>
  <c r="B701" i="4"/>
  <c r="C701" i="4"/>
  <c r="O701" i="4" s="1"/>
  <c r="D701" i="4"/>
  <c r="E701" i="4"/>
  <c r="F701" i="4"/>
  <c r="K701" i="4" s="1"/>
  <c r="A702" i="4"/>
  <c r="M702" i="4" s="1"/>
  <c r="B702" i="4"/>
  <c r="C702" i="4"/>
  <c r="O702" i="4" s="1"/>
  <c r="D702" i="4"/>
  <c r="E702" i="4"/>
  <c r="F702" i="4"/>
  <c r="K702" i="4" s="1"/>
  <c r="A703" i="4"/>
  <c r="M703" i="4" s="1"/>
  <c r="B703" i="4"/>
  <c r="C703" i="4"/>
  <c r="O703" i="4" s="1"/>
  <c r="D703" i="4"/>
  <c r="E703" i="4"/>
  <c r="F703" i="4"/>
  <c r="K703" i="4" s="1"/>
  <c r="A704" i="4"/>
  <c r="M704" i="4" s="1"/>
  <c r="B704" i="4"/>
  <c r="C704" i="4"/>
  <c r="O704" i="4" s="1"/>
  <c r="D704" i="4"/>
  <c r="E704" i="4"/>
  <c r="F704" i="4"/>
  <c r="K704" i="4" s="1"/>
  <c r="A705" i="4"/>
  <c r="M705" i="4" s="1"/>
  <c r="B705" i="4"/>
  <c r="C705" i="4"/>
  <c r="O705" i="4" s="1"/>
  <c r="D705" i="4"/>
  <c r="E705" i="4"/>
  <c r="F705" i="4"/>
  <c r="K705" i="4" s="1"/>
  <c r="A706" i="4"/>
  <c r="M706" i="4" s="1"/>
  <c r="B706" i="4"/>
  <c r="C706" i="4"/>
  <c r="O706" i="4" s="1"/>
  <c r="D706" i="4"/>
  <c r="E706" i="4"/>
  <c r="F706" i="4"/>
  <c r="K706" i="4" s="1"/>
  <c r="A707" i="4"/>
  <c r="M707" i="4" s="1"/>
  <c r="B707" i="4"/>
  <c r="C707" i="4"/>
  <c r="O707" i="4" s="1"/>
  <c r="D707" i="4"/>
  <c r="E707" i="4"/>
  <c r="F707" i="4"/>
  <c r="K707" i="4" s="1"/>
  <c r="A708" i="4"/>
  <c r="M708" i="4" s="1"/>
  <c r="B708" i="4"/>
  <c r="C708" i="4"/>
  <c r="O708" i="4" s="1"/>
  <c r="D708" i="4"/>
  <c r="E708" i="4"/>
  <c r="F708" i="4"/>
  <c r="K708" i="4" s="1"/>
  <c r="A709" i="4"/>
  <c r="M709" i="4" s="1"/>
  <c r="B709" i="4"/>
  <c r="C709" i="4"/>
  <c r="O709" i="4" s="1"/>
  <c r="D709" i="4"/>
  <c r="E709" i="4"/>
  <c r="F709" i="4"/>
  <c r="K709" i="4" s="1"/>
  <c r="A710" i="4"/>
  <c r="M710" i="4" s="1"/>
  <c r="B710" i="4"/>
  <c r="C710" i="4"/>
  <c r="O710" i="4" s="1"/>
  <c r="D710" i="4"/>
  <c r="E710" i="4"/>
  <c r="F710" i="4"/>
  <c r="K710" i="4" s="1"/>
  <c r="A711" i="4"/>
  <c r="M711" i="4" s="1"/>
  <c r="B711" i="4"/>
  <c r="C711" i="4"/>
  <c r="O711" i="4" s="1"/>
  <c r="D711" i="4"/>
  <c r="E711" i="4"/>
  <c r="F711" i="4"/>
  <c r="K711" i="4" s="1"/>
  <c r="A712" i="4"/>
  <c r="M712" i="4" s="1"/>
  <c r="B712" i="4"/>
  <c r="C712" i="4"/>
  <c r="O712" i="4" s="1"/>
  <c r="D712" i="4"/>
  <c r="E712" i="4"/>
  <c r="F712" i="4"/>
  <c r="K712" i="4" s="1"/>
  <c r="A713" i="4"/>
  <c r="M713" i="4" s="1"/>
  <c r="B713" i="4"/>
  <c r="C713" i="4"/>
  <c r="O713" i="4" s="1"/>
  <c r="D713" i="4"/>
  <c r="E713" i="4"/>
  <c r="F713" i="4"/>
  <c r="K713" i="4" s="1"/>
  <c r="A714" i="4"/>
  <c r="M714" i="4" s="1"/>
  <c r="B714" i="4"/>
  <c r="C714" i="4"/>
  <c r="O714" i="4" s="1"/>
  <c r="D714" i="4"/>
  <c r="E714" i="4"/>
  <c r="F714" i="4"/>
  <c r="K714" i="4" s="1"/>
  <c r="A715" i="4"/>
  <c r="M715" i="4" s="1"/>
  <c r="B715" i="4"/>
  <c r="C715" i="4"/>
  <c r="O715" i="4" s="1"/>
  <c r="D715" i="4"/>
  <c r="E715" i="4"/>
  <c r="F715" i="4"/>
  <c r="K715" i="4" s="1"/>
  <c r="A716" i="4"/>
  <c r="M716" i="4" s="1"/>
  <c r="B716" i="4"/>
  <c r="C716" i="4"/>
  <c r="O716" i="4" s="1"/>
  <c r="D716" i="4"/>
  <c r="E716" i="4"/>
  <c r="F716" i="4"/>
  <c r="K716" i="4" s="1"/>
  <c r="A717" i="4"/>
  <c r="M717" i="4" s="1"/>
  <c r="B717" i="4"/>
  <c r="C717" i="4"/>
  <c r="O717" i="4" s="1"/>
  <c r="D717" i="4"/>
  <c r="E717" i="4"/>
  <c r="F717" i="4"/>
  <c r="K717" i="4" s="1"/>
  <c r="A718" i="4"/>
  <c r="M718" i="4" s="1"/>
  <c r="B718" i="4"/>
  <c r="C718" i="4"/>
  <c r="O718" i="4" s="1"/>
  <c r="D718" i="4"/>
  <c r="E718" i="4"/>
  <c r="F718" i="4"/>
  <c r="K718" i="4" s="1"/>
  <c r="A719" i="4"/>
  <c r="M719" i="4" s="1"/>
  <c r="B719" i="4"/>
  <c r="C719" i="4"/>
  <c r="O719" i="4" s="1"/>
  <c r="D719" i="4"/>
  <c r="E719" i="4"/>
  <c r="F719" i="4"/>
  <c r="K719" i="4" s="1"/>
  <c r="A720" i="4"/>
  <c r="M720" i="4" s="1"/>
  <c r="B720" i="4"/>
  <c r="C720" i="4"/>
  <c r="O720" i="4" s="1"/>
  <c r="D720" i="4"/>
  <c r="E720" i="4"/>
  <c r="F720" i="4"/>
  <c r="K720" i="4" s="1"/>
  <c r="A721" i="4"/>
  <c r="M721" i="4" s="1"/>
  <c r="B721" i="4"/>
  <c r="C721" i="4"/>
  <c r="O721" i="4" s="1"/>
  <c r="D721" i="4"/>
  <c r="E721" i="4"/>
  <c r="F721" i="4"/>
  <c r="K721" i="4" s="1"/>
  <c r="A722" i="4"/>
  <c r="M722" i="4" s="1"/>
  <c r="B722" i="4"/>
  <c r="C722" i="4"/>
  <c r="O722" i="4" s="1"/>
  <c r="D722" i="4"/>
  <c r="E722" i="4"/>
  <c r="F722" i="4"/>
  <c r="K722" i="4" s="1"/>
  <c r="A723" i="4"/>
  <c r="M723" i="4" s="1"/>
  <c r="B723" i="4"/>
  <c r="C723" i="4"/>
  <c r="O723" i="4" s="1"/>
  <c r="D723" i="4"/>
  <c r="E723" i="4"/>
  <c r="F723" i="4"/>
  <c r="K723" i="4" s="1"/>
  <c r="A724" i="4"/>
  <c r="M724" i="4" s="1"/>
  <c r="B724" i="4"/>
  <c r="C724" i="4"/>
  <c r="O724" i="4" s="1"/>
  <c r="D724" i="4"/>
  <c r="E724" i="4"/>
  <c r="F724" i="4"/>
  <c r="K724" i="4" s="1"/>
  <c r="A725" i="4"/>
  <c r="M725" i="4" s="1"/>
  <c r="B725" i="4"/>
  <c r="C725" i="4"/>
  <c r="O725" i="4" s="1"/>
  <c r="D725" i="4"/>
  <c r="E725" i="4"/>
  <c r="F725" i="4"/>
  <c r="K725" i="4" s="1"/>
  <c r="A726" i="4"/>
  <c r="M726" i="4" s="1"/>
  <c r="B726" i="4"/>
  <c r="C726" i="4"/>
  <c r="O726" i="4" s="1"/>
  <c r="D726" i="4"/>
  <c r="E726" i="4"/>
  <c r="F726" i="4"/>
  <c r="K726" i="4" s="1"/>
  <c r="A727" i="4"/>
  <c r="M727" i="4" s="1"/>
  <c r="B727" i="4"/>
  <c r="C727" i="4"/>
  <c r="O727" i="4" s="1"/>
  <c r="D727" i="4"/>
  <c r="E727" i="4"/>
  <c r="F727" i="4"/>
  <c r="K727" i="4" s="1"/>
  <c r="A728" i="4"/>
  <c r="M728" i="4" s="1"/>
  <c r="B728" i="4"/>
  <c r="C728" i="4"/>
  <c r="O728" i="4" s="1"/>
  <c r="D728" i="4"/>
  <c r="E728" i="4"/>
  <c r="F728" i="4"/>
  <c r="K728" i="4" s="1"/>
  <c r="A729" i="4"/>
  <c r="M729" i="4" s="1"/>
  <c r="B729" i="4"/>
  <c r="C729" i="4"/>
  <c r="O729" i="4" s="1"/>
  <c r="D729" i="4"/>
  <c r="E729" i="4"/>
  <c r="F729" i="4"/>
  <c r="K729" i="4" s="1"/>
  <c r="A730" i="4"/>
  <c r="M730" i="4" s="1"/>
  <c r="B730" i="4"/>
  <c r="C730" i="4"/>
  <c r="O730" i="4" s="1"/>
  <c r="D730" i="4"/>
  <c r="E730" i="4"/>
  <c r="F730" i="4"/>
  <c r="K730" i="4" s="1"/>
  <c r="A731" i="4"/>
  <c r="M731" i="4" s="1"/>
  <c r="B731" i="4"/>
  <c r="C731" i="4"/>
  <c r="O731" i="4" s="1"/>
  <c r="D731" i="4"/>
  <c r="E731" i="4"/>
  <c r="F731" i="4"/>
  <c r="K731" i="4" s="1"/>
  <c r="A732" i="4"/>
  <c r="M732" i="4" s="1"/>
  <c r="B732" i="4"/>
  <c r="C732" i="4"/>
  <c r="O732" i="4" s="1"/>
  <c r="D732" i="4"/>
  <c r="E732" i="4"/>
  <c r="F732" i="4"/>
  <c r="K732" i="4" s="1"/>
  <c r="A733" i="4"/>
  <c r="M733" i="4" s="1"/>
  <c r="B733" i="4"/>
  <c r="C733" i="4"/>
  <c r="O733" i="4" s="1"/>
  <c r="D733" i="4"/>
  <c r="E733" i="4"/>
  <c r="F733" i="4"/>
  <c r="K733" i="4" s="1"/>
  <c r="A734" i="4"/>
  <c r="M734" i="4" s="1"/>
  <c r="B734" i="4"/>
  <c r="C734" i="4"/>
  <c r="O734" i="4" s="1"/>
  <c r="D734" i="4"/>
  <c r="E734" i="4"/>
  <c r="F734" i="4"/>
  <c r="K734" i="4" s="1"/>
  <c r="A735" i="4"/>
  <c r="M735" i="4" s="1"/>
  <c r="B735" i="4"/>
  <c r="C735" i="4"/>
  <c r="O735" i="4" s="1"/>
  <c r="D735" i="4"/>
  <c r="E735" i="4"/>
  <c r="F735" i="4"/>
  <c r="K735" i="4" s="1"/>
  <c r="A736" i="4"/>
  <c r="M736" i="4" s="1"/>
  <c r="B736" i="4"/>
  <c r="C736" i="4"/>
  <c r="O736" i="4" s="1"/>
  <c r="D736" i="4"/>
  <c r="E736" i="4"/>
  <c r="F736" i="4"/>
  <c r="K736" i="4" s="1"/>
  <c r="A737" i="4"/>
  <c r="M737" i="4" s="1"/>
  <c r="B737" i="4"/>
  <c r="C737" i="4"/>
  <c r="O737" i="4" s="1"/>
  <c r="D737" i="4"/>
  <c r="E737" i="4"/>
  <c r="F737" i="4"/>
  <c r="K737" i="4" s="1"/>
  <c r="A738" i="4"/>
  <c r="M738" i="4" s="1"/>
  <c r="B738" i="4"/>
  <c r="C738" i="4"/>
  <c r="O738" i="4" s="1"/>
  <c r="D738" i="4"/>
  <c r="E738" i="4"/>
  <c r="F738" i="4"/>
  <c r="K738" i="4" s="1"/>
  <c r="A739" i="4"/>
  <c r="M739" i="4" s="1"/>
  <c r="B739" i="4"/>
  <c r="C739" i="4"/>
  <c r="O739" i="4" s="1"/>
  <c r="D739" i="4"/>
  <c r="E739" i="4"/>
  <c r="F739" i="4"/>
  <c r="K739" i="4" s="1"/>
  <c r="A740" i="4"/>
  <c r="M740" i="4" s="1"/>
  <c r="B740" i="4"/>
  <c r="C740" i="4"/>
  <c r="O740" i="4" s="1"/>
  <c r="D740" i="4"/>
  <c r="E740" i="4"/>
  <c r="F740" i="4"/>
  <c r="K740" i="4" s="1"/>
  <c r="A741" i="4"/>
  <c r="M741" i="4" s="1"/>
  <c r="B741" i="4"/>
  <c r="C741" i="4"/>
  <c r="O741" i="4" s="1"/>
  <c r="D741" i="4"/>
  <c r="E741" i="4"/>
  <c r="F741" i="4"/>
  <c r="K741" i="4" s="1"/>
  <c r="A742" i="4"/>
  <c r="M742" i="4" s="1"/>
  <c r="B742" i="4"/>
  <c r="C742" i="4"/>
  <c r="O742" i="4" s="1"/>
  <c r="D742" i="4"/>
  <c r="E742" i="4"/>
  <c r="F742" i="4"/>
  <c r="K742" i="4" s="1"/>
  <c r="A743" i="4"/>
  <c r="M743" i="4" s="1"/>
  <c r="B743" i="4"/>
  <c r="C743" i="4"/>
  <c r="O743" i="4" s="1"/>
  <c r="D743" i="4"/>
  <c r="E743" i="4"/>
  <c r="F743" i="4"/>
  <c r="K743" i="4" s="1"/>
  <c r="A744" i="4"/>
  <c r="M744" i="4" s="1"/>
  <c r="B744" i="4"/>
  <c r="C744" i="4"/>
  <c r="O744" i="4" s="1"/>
  <c r="D744" i="4"/>
  <c r="E744" i="4"/>
  <c r="F744" i="4"/>
  <c r="K744" i="4" s="1"/>
  <c r="A745" i="4"/>
  <c r="M745" i="4" s="1"/>
  <c r="B745" i="4"/>
  <c r="C745" i="4"/>
  <c r="O745" i="4" s="1"/>
  <c r="D745" i="4"/>
  <c r="E745" i="4"/>
  <c r="F745" i="4"/>
  <c r="K745" i="4" s="1"/>
  <c r="A746" i="4"/>
  <c r="M746" i="4" s="1"/>
  <c r="B746" i="4"/>
  <c r="C746" i="4"/>
  <c r="O746" i="4" s="1"/>
  <c r="D746" i="4"/>
  <c r="E746" i="4"/>
  <c r="F746" i="4"/>
  <c r="K746" i="4" s="1"/>
  <c r="A747" i="4"/>
  <c r="M747" i="4" s="1"/>
  <c r="B747" i="4"/>
  <c r="C747" i="4"/>
  <c r="O747" i="4" s="1"/>
  <c r="D747" i="4"/>
  <c r="E747" i="4"/>
  <c r="F747" i="4"/>
  <c r="K747" i="4" s="1"/>
  <c r="A748" i="4"/>
  <c r="M748" i="4" s="1"/>
  <c r="B748" i="4"/>
  <c r="C748" i="4"/>
  <c r="O748" i="4" s="1"/>
  <c r="D748" i="4"/>
  <c r="E748" i="4"/>
  <c r="F748" i="4"/>
  <c r="K748" i="4" s="1"/>
  <c r="A749" i="4"/>
  <c r="M749" i="4" s="1"/>
  <c r="B749" i="4"/>
  <c r="C749" i="4"/>
  <c r="O749" i="4" s="1"/>
  <c r="D749" i="4"/>
  <c r="E749" i="4"/>
  <c r="F749" i="4"/>
  <c r="K749" i="4" s="1"/>
  <c r="A750" i="4"/>
  <c r="M750" i="4" s="1"/>
  <c r="B750" i="4"/>
  <c r="C750" i="4"/>
  <c r="O750" i="4" s="1"/>
  <c r="D750" i="4"/>
  <c r="E750" i="4"/>
  <c r="F750" i="4"/>
  <c r="K750" i="4" s="1"/>
  <c r="A751" i="4"/>
  <c r="M751" i="4" s="1"/>
  <c r="B751" i="4"/>
  <c r="C751" i="4"/>
  <c r="O751" i="4" s="1"/>
  <c r="D751" i="4"/>
  <c r="E751" i="4"/>
  <c r="F751" i="4"/>
  <c r="K751" i="4" s="1"/>
  <c r="A752" i="4"/>
  <c r="M752" i="4" s="1"/>
  <c r="B752" i="4"/>
  <c r="C752" i="4"/>
  <c r="O752" i="4" s="1"/>
  <c r="D752" i="4"/>
  <c r="E752" i="4"/>
  <c r="F752" i="4"/>
  <c r="K752" i="4" s="1"/>
  <c r="A753" i="4"/>
  <c r="M753" i="4" s="1"/>
  <c r="B753" i="4"/>
  <c r="C753" i="4"/>
  <c r="O753" i="4" s="1"/>
  <c r="D753" i="4"/>
  <c r="E753" i="4"/>
  <c r="F753" i="4"/>
  <c r="K753" i="4" s="1"/>
  <c r="A754" i="4"/>
  <c r="M754" i="4" s="1"/>
  <c r="B754" i="4"/>
  <c r="C754" i="4"/>
  <c r="O754" i="4" s="1"/>
  <c r="D754" i="4"/>
  <c r="E754" i="4"/>
  <c r="F754" i="4"/>
  <c r="K754" i="4" s="1"/>
  <c r="A755" i="4"/>
  <c r="M755" i="4" s="1"/>
  <c r="B755" i="4"/>
  <c r="C755" i="4"/>
  <c r="O755" i="4" s="1"/>
  <c r="D755" i="4"/>
  <c r="E755" i="4"/>
  <c r="F755" i="4"/>
  <c r="K755" i="4" s="1"/>
  <c r="A756" i="4"/>
  <c r="M756" i="4" s="1"/>
  <c r="B756" i="4"/>
  <c r="C756" i="4"/>
  <c r="O756" i="4" s="1"/>
  <c r="D756" i="4"/>
  <c r="E756" i="4"/>
  <c r="F756" i="4"/>
  <c r="K756" i="4" s="1"/>
  <c r="A757" i="4"/>
  <c r="M757" i="4" s="1"/>
  <c r="B757" i="4"/>
  <c r="C757" i="4"/>
  <c r="O757" i="4" s="1"/>
  <c r="D757" i="4"/>
  <c r="E757" i="4"/>
  <c r="F757" i="4"/>
  <c r="K757" i="4" s="1"/>
  <c r="A758" i="4"/>
  <c r="M758" i="4" s="1"/>
  <c r="B758" i="4"/>
  <c r="C758" i="4"/>
  <c r="O758" i="4" s="1"/>
  <c r="D758" i="4"/>
  <c r="E758" i="4"/>
  <c r="F758" i="4"/>
  <c r="K758" i="4" s="1"/>
  <c r="A759" i="4"/>
  <c r="M759" i="4" s="1"/>
  <c r="B759" i="4"/>
  <c r="C759" i="4"/>
  <c r="O759" i="4" s="1"/>
  <c r="D759" i="4"/>
  <c r="E759" i="4"/>
  <c r="F759" i="4"/>
  <c r="K759" i="4" s="1"/>
  <c r="A760" i="4"/>
  <c r="M760" i="4" s="1"/>
  <c r="B760" i="4"/>
  <c r="C760" i="4"/>
  <c r="O760" i="4" s="1"/>
  <c r="D760" i="4"/>
  <c r="E760" i="4"/>
  <c r="F760" i="4"/>
  <c r="K760" i="4" s="1"/>
  <c r="A761" i="4"/>
  <c r="M761" i="4" s="1"/>
  <c r="B761" i="4"/>
  <c r="C761" i="4"/>
  <c r="O761" i="4" s="1"/>
  <c r="D761" i="4"/>
  <c r="E761" i="4"/>
  <c r="F761" i="4"/>
  <c r="K761" i="4" s="1"/>
  <c r="A762" i="4"/>
  <c r="M762" i="4" s="1"/>
  <c r="B762" i="4"/>
  <c r="C762" i="4"/>
  <c r="O762" i="4" s="1"/>
  <c r="D762" i="4"/>
  <c r="E762" i="4"/>
  <c r="F762" i="4"/>
  <c r="K762" i="4" s="1"/>
  <c r="A763" i="4"/>
  <c r="M763" i="4" s="1"/>
  <c r="B763" i="4"/>
  <c r="C763" i="4"/>
  <c r="O763" i="4" s="1"/>
  <c r="D763" i="4"/>
  <c r="E763" i="4"/>
  <c r="F763" i="4"/>
  <c r="K763" i="4" s="1"/>
  <c r="A764" i="4"/>
  <c r="M764" i="4" s="1"/>
  <c r="B764" i="4"/>
  <c r="C764" i="4"/>
  <c r="O764" i="4" s="1"/>
  <c r="D764" i="4"/>
  <c r="E764" i="4"/>
  <c r="F764" i="4"/>
  <c r="K764" i="4" s="1"/>
  <c r="A765" i="4"/>
  <c r="M765" i="4" s="1"/>
  <c r="B765" i="4"/>
  <c r="C765" i="4"/>
  <c r="O765" i="4" s="1"/>
  <c r="D765" i="4"/>
  <c r="E765" i="4"/>
  <c r="F765" i="4"/>
  <c r="K765" i="4" s="1"/>
  <c r="A766" i="4"/>
  <c r="M766" i="4" s="1"/>
  <c r="B766" i="4"/>
  <c r="C766" i="4"/>
  <c r="O766" i="4" s="1"/>
  <c r="D766" i="4"/>
  <c r="E766" i="4"/>
  <c r="F766" i="4"/>
  <c r="K766" i="4" s="1"/>
  <c r="A767" i="4"/>
  <c r="M767" i="4" s="1"/>
  <c r="B767" i="4"/>
  <c r="C767" i="4"/>
  <c r="O767" i="4" s="1"/>
  <c r="D767" i="4"/>
  <c r="E767" i="4"/>
  <c r="F767" i="4"/>
  <c r="K767" i="4" s="1"/>
  <c r="A768" i="4"/>
  <c r="M768" i="4" s="1"/>
  <c r="B768" i="4"/>
  <c r="C768" i="4"/>
  <c r="O768" i="4" s="1"/>
  <c r="D768" i="4"/>
  <c r="E768" i="4"/>
  <c r="F768" i="4"/>
  <c r="K768" i="4" s="1"/>
  <c r="A769" i="4"/>
  <c r="M769" i="4" s="1"/>
  <c r="B769" i="4"/>
  <c r="C769" i="4"/>
  <c r="O769" i="4" s="1"/>
  <c r="D769" i="4"/>
  <c r="E769" i="4"/>
  <c r="F769" i="4"/>
  <c r="K769" i="4" s="1"/>
  <c r="A770" i="4"/>
  <c r="M770" i="4" s="1"/>
  <c r="B770" i="4"/>
  <c r="C770" i="4"/>
  <c r="O770" i="4" s="1"/>
  <c r="D770" i="4"/>
  <c r="E770" i="4"/>
  <c r="F770" i="4"/>
  <c r="K770" i="4" s="1"/>
  <c r="A771" i="4"/>
  <c r="M771" i="4" s="1"/>
  <c r="B771" i="4"/>
  <c r="C771" i="4"/>
  <c r="O771" i="4" s="1"/>
  <c r="D771" i="4"/>
  <c r="E771" i="4"/>
  <c r="F771" i="4"/>
  <c r="K771" i="4" s="1"/>
  <c r="A772" i="4"/>
  <c r="M772" i="4" s="1"/>
  <c r="B772" i="4"/>
  <c r="C772" i="4"/>
  <c r="O772" i="4" s="1"/>
  <c r="D772" i="4"/>
  <c r="E772" i="4"/>
  <c r="F772" i="4"/>
  <c r="K772" i="4" s="1"/>
  <c r="A773" i="4"/>
  <c r="M773" i="4" s="1"/>
  <c r="B773" i="4"/>
  <c r="C773" i="4"/>
  <c r="O773" i="4" s="1"/>
  <c r="D773" i="4"/>
  <c r="E773" i="4"/>
  <c r="F773" i="4"/>
  <c r="K773" i="4" s="1"/>
  <c r="A774" i="4"/>
  <c r="M774" i="4" s="1"/>
  <c r="B774" i="4"/>
  <c r="C774" i="4"/>
  <c r="O774" i="4" s="1"/>
  <c r="D774" i="4"/>
  <c r="E774" i="4"/>
  <c r="F774" i="4"/>
  <c r="K774" i="4" s="1"/>
  <c r="A775" i="4"/>
  <c r="M775" i="4" s="1"/>
  <c r="B775" i="4"/>
  <c r="C775" i="4"/>
  <c r="O775" i="4" s="1"/>
  <c r="D775" i="4"/>
  <c r="E775" i="4"/>
  <c r="F775" i="4"/>
  <c r="K775" i="4" s="1"/>
  <c r="A776" i="4"/>
  <c r="M776" i="4" s="1"/>
  <c r="B776" i="4"/>
  <c r="C776" i="4"/>
  <c r="O776" i="4" s="1"/>
  <c r="D776" i="4"/>
  <c r="E776" i="4"/>
  <c r="F776" i="4"/>
  <c r="K776" i="4" s="1"/>
  <c r="A777" i="4"/>
  <c r="M777" i="4" s="1"/>
  <c r="B777" i="4"/>
  <c r="C777" i="4"/>
  <c r="O777" i="4" s="1"/>
  <c r="D777" i="4"/>
  <c r="E777" i="4"/>
  <c r="F777" i="4"/>
  <c r="K777" i="4" s="1"/>
  <c r="A778" i="4"/>
  <c r="M778" i="4" s="1"/>
  <c r="B778" i="4"/>
  <c r="C778" i="4"/>
  <c r="O778" i="4" s="1"/>
  <c r="D778" i="4"/>
  <c r="E778" i="4"/>
  <c r="F778" i="4"/>
  <c r="K778" i="4" s="1"/>
  <c r="A779" i="4"/>
  <c r="M779" i="4" s="1"/>
  <c r="B779" i="4"/>
  <c r="C779" i="4"/>
  <c r="O779" i="4" s="1"/>
  <c r="D779" i="4"/>
  <c r="E779" i="4"/>
  <c r="F779" i="4"/>
  <c r="K779" i="4" s="1"/>
  <c r="A780" i="4"/>
  <c r="M780" i="4" s="1"/>
  <c r="B780" i="4"/>
  <c r="C780" i="4"/>
  <c r="O780" i="4" s="1"/>
  <c r="D780" i="4"/>
  <c r="E780" i="4"/>
  <c r="F780" i="4"/>
  <c r="K780" i="4" s="1"/>
  <c r="A781" i="4"/>
  <c r="M781" i="4" s="1"/>
  <c r="B781" i="4"/>
  <c r="C781" i="4"/>
  <c r="O781" i="4" s="1"/>
  <c r="D781" i="4"/>
  <c r="E781" i="4"/>
  <c r="F781" i="4"/>
  <c r="K781" i="4" s="1"/>
  <c r="A782" i="4"/>
  <c r="M782" i="4" s="1"/>
  <c r="B782" i="4"/>
  <c r="C782" i="4"/>
  <c r="O782" i="4" s="1"/>
  <c r="D782" i="4"/>
  <c r="E782" i="4"/>
  <c r="F782" i="4"/>
  <c r="K782" i="4" s="1"/>
  <c r="A783" i="4"/>
  <c r="M783" i="4" s="1"/>
  <c r="B783" i="4"/>
  <c r="C783" i="4"/>
  <c r="O783" i="4" s="1"/>
  <c r="D783" i="4"/>
  <c r="E783" i="4"/>
  <c r="F783" i="4"/>
  <c r="K783" i="4" s="1"/>
  <c r="A784" i="4"/>
  <c r="M784" i="4" s="1"/>
  <c r="B784" i="4"/>
  <c r="C784" i="4"/>
  <c r="O784" i="4" s="1"/>
  <c r="D784" i="4"/>
  <c r="E784" i="4"/>
  <c r="F784" i="4"/>
  <c r="K784" i="4" s="1"/>
  <c r="A785" i="4"/>
  <c r="M785" i="4" s="1"/>
  <c r="B785" i="4"/>
  <c r="C785" i="4"/>
  <c r="O785" i="4" s="1"/>
  <c r="D785" i="4"/>
  <c r="E785" i="4"/>
  <c r="F785" i="4"/>
  <c r="K785" i="4" s="1"/>
  <c r="A786" i="4"/>
  <c r="M786" i="4" s="1"/>
  <c r="B786" i="4"/>
  <c r="C786" i="4"/>
  <c r="O786" i="4" s="1"/>
  <c r="D786" i="4"/>
  <c r="E786" i="4"/>
  <c r="F786" i="4"/>
  <c r="K786" i="4" s="1"/>
  <c r="A787" i="4"/>
  <c r="M787" i="4" s="1"/>
  <c r="B787" i="4"/>
  <c r="C787" i="4"/>
  <c r="O787" i="4" s="1"/>
  <c r="D787" i="4"/>
  <c r="E787" i="4"/>
  <c r="F787" i="4"/>
  <c r="K787" i="4" s="1"/>
  <c r="A788" i="4"/>
  <c r="M788" i="4" s="1"/>
  <c r="B788" i="4"/>
  <c r="C788" i="4"/>
  <c r="O788" i="4" s="1"/>
  <c r="D788" i="4"/>
  <c r="E788" i="4"/>
  <c r="F788" i="4"/>
  <c r="K788" i="4" s="1"/>
  <c r="A789" i="4"/>
  <c r="M789" i="4" s="1"/>
  <c r="B789" i="4"/>
  <c r="C789" i="4"/>
  <c r="O789" i="4" s="1"/>
  <c r="D789" i="4"/>
  <c r="E789" i="4"/>
  <c r="F789" i="4"/>
  <c r="K789" i="4" s="1"/>
  <c r="A790" i="4"/>
  <c r="M790" i="4" s="1"/>
  <c r="B790" i="4"/>
  <c r="C790" i="4"/>
  <c r="O790" i="4" s="1"/>
  <c r="D790" i="4"/>
  <c r="E790" i="4"/>
  <c r="F790" i="4"/>
  <c r="K790" i="4" s="1"/>
  <c r="A791" i="4"/>
  <c r="M791" i="4" s="1"/>
  <c r="B791" i="4"/>
  <c r="C791" i="4"/>
  <c r="O791" i="4" s="1"/>
  <c r="D791" i="4"/>
  <c r="E791" i="4"/>
  <c r="F791" i="4"/>
  <c r="K791" i="4" s="1"/>
  <c r="A792" i="4"/>
  <c r="M792" i="4" s="1"/>
  <c r="B792" i="4"/>
  <c r="C792" i="4"/>
  <c r="O792" i="4" s="1"/>
  <c r="D792" i="4"/>
  <c r="E792" i="4"/>
  <c r="F792" i="4"/>
  <c r="K792" i="4" s="1"/>
  <c r="A793" i="4"/>
  <c r="M793" i="4" s="1"/>
  <c r="B793" i="4"/>
  <c r="C793" i="4"/>
  <c r="O793" i="4" s="1"/>
  <c r="D793" i="4"/>
  <c r="E793" i="4"/>
  <c r="F793" i="4"/>
  <c r="K793" i="4" s="1"/>
  <c r="A794" i="4"/>
  <c r="M794" i="4" s="1"/>
  <c r="B794" i="4"/>
  <c r="C794" i="4"/>
  <c r="O794" i="4" s="1"/>
  <c r="D794" i="4"/>
  <c r="E794" i="4"/>
  <c r="F794" i="4"/>
  <c r="K794" i="4" s="1"/>
  <c r="A795" i="4"/>
  <c r="M795" i="4" s="1"/>
  <c r="B795" i="4"/>
  <c r="C795" i="4"/>
  <c r="O795" i="4" s="1"/>
  <c r="D795" i="4"/>
  <c r="E795" i="4"/>
  <c r="F795" i="4"/>
  <c r="K795" i="4" s="1"/>
  <c r="A796" i="4"/>
  <c r="M796" i="4" s="1"/>
  <c r="B796" i="4"/>
  <c r="C796" i="4"/>
  <c r="O796" i="4" s="1"/>
  <c r="D796" i="4"/>
  <c r="E796" i="4"/>
  <c r="F796" i="4"/>
  <c r="K796" i="4" s="1"/>
  <c r="A797" i="4"/>
  <c r="M797" i="4" s="1"/>
  <c r="B797" i="4"/>
  <c r="C797" i="4"/>
  <c r="O797" i="4" s="1"/>
  <c r="D797" i="4"/>
  <c r="E797" i="4"/>
  <c r="F797" i="4"/>
  <c r="K797" i="4" s="1"/>
  <c r="A798" i="4"/>
  <c r="M798" i="4" s="1"/>
  <c r="B798" i="4"/>
  <c r="C798" i="4"/>
  <c r="O798" i="4" s="1"/>
  <c r="D798" i="4"/>
  <c r="E798" i="4"/>
  <c r="F798" i="4"/>
  <c r="K798" i="4" s="1"/>
  <c r="A799" i="4"/>
  <c r="M799" i="4" s="1"/>
  <c r="B799" i="4"/>
  <c r="C799" i="4"/>
  <c r="O799" i="4" s="1"/>
  <c r="D799" i="4"/>
  <c r="E799" i="4"/>
  <c r="F799" i="4"/>
  <c r="K799" i="4" s="1"/>
  <c r="A800" i="4"/>
  <c r="M800" i="4" s="1"/>
  <c r="B800" i="4"/>
  <c r="C800" i="4"/>
  <c r="O800" i="4" s="1"/>
  <c r="D800" i="4"/>
  <c r="E800" i="4"/>
  <c r="F800" i="4"/>
  <c r="K800" i="4" s="1"/>
  <c r="A801" i="4"/>
  <c r="M801" i="4" s="1"/>
  <c r="B801" i="4"/>
  <c r="C801" i="4"/>
  <c r="O801" i="4" s="1"/>
  <c r="D801" i="4"/>
  <c r="E801" i="4"/>
  <c r="F801" i="4"/>
  <c r="K801" i="4" s="1"/>
  <c r="A802" i="4"/>
  <c r="M802" i="4" s="1"/>
  <c r="B802" i="4"/>
  <c r="C802" i="4"/>
  <c r="O802" i="4" s="1"/>
  <c r="D802" i="4"/>
  <c r="E802" i="4"/>
  <c r="F802" i="4"/>
  <c r="K802" i="4" s="1"/>
  <c r="A803" i="4"/>
  <c r="M803" i="4" s="1"/>
  <c r="B803" i="4"/>
  <c r="C803" i="4"/>
  <c r="O803" i="4" s="1"/>
  <c r="D803" i="4"/>
  <c r="E803" i="4"/>
  <c r="F803" i="4"/>
  <c r="K803" i="4" s="1"/>
  <c r="A804" i="4"/>
  <c r="M804" i="4" s="1"/>
  <c r="B804" i="4"/>
  <c r="C804" i="4"/>
  <c r="O804" i="4" s="1"/>
  <c r="D804" i="4"/>
  <c r="E804" i="4"/>
  <c r="F804" i="4"/>
  <c r="K804" i="4" s="1"/>
  <c r="A805" i="4"/>
  <c r="M805" i="4" s="1"/>
  <c r="B805" i="4"/>
  <c r="C805" i="4"/>
  <c r="O805" i="4" s="1"/>
  <c r="D805" i="4"/>
  <c r="E805" i="4"/>
  <c r="F805" i="4"/>
  <c r="K805" i="4" s="1"/>
  <c r="A806" i="4"/>
  <c r="M806" i="4" s="1"/>
  <c r="B806" i="4"/>
  <c r="C806" i="4"/>
  <c r="O806" i="4" s="1"/>
  <c r="D806" i="4"/>
  <c r="E806" i="4"/>
  <c r="F806" i="4"/>
  <c r="K806" i="4" s="1"/>
  <c r="A807" i="4"/>
  <c r="M807" i="4" s="1"/>
  <c r="B807" i="4"/>
  <c r="C807" i="4"/>
  <c r="O807" i="4" s="1"/>
  <c r="D807" i="4"/>
  <c r="E807" i="4"/>
  <c r="F807" i="4"/>
  <c r="K807" i="4" s="1"/>
  <c r="A808" i="4"/>
  <c r="M808" i="4" s="1"/>
  <c r="B808" i="4"/>
  <c r="C808" i="4"/>
  <c r="O808" i="4" s="1"/>
  <c r="D808" i="4"/>
  <c r="E808" i="4"/>
  <c r="F808" i="4"/>
  <c r="K808" i="4" s="1"/>
  <c r="A809" i="4"/>
  <c r="M809" i="4" s="1"/>
  <c r="B809" i="4"/>
  <c r="C809" i="4"/>
  <c r="O809" i="4" s="1"/>
  <c r="D809" i="4"/>
  <c r="E809" i="4"/>
  <c r="F809" i="4"/>
  <c r="K809" i="4" s="1"/>
  <c r="A810" i="4"/>
  <c r="M810" i="4" s="1"/>
  <c r="B810" i="4"/>
  <c r="C810" i="4"/>
  <c r="O810" i="4" s="1"/>
  <c r="D810" i="4"/>
  <c r="E810" i="4"/>
  <c r="F810" i="4"/>
  <c r="K810" i="4" s="1"/>
  <c r="A811" i="4"/>
  <c r="M811" i="4" s="1"/>
  <c r="B811" i="4"/>
  <c r="C811" i="4"/>
  <c r="O811" i="4" s="1"/>
  <c r="D811" i="4"/>
  <c r="E811" i="4"/>
  <c r="F811" i="4"/>
  <c r="K811" i="4" s="1"/>
  <c r="A812" i="4"/>
  <c r="M812" i="4" s="1"/>
  <c r="B812" i="4"/>
  <c r="C812" i="4"/>
  <c r="O812" i="4" s="1"/>
  <c r="D812" i="4"/>
  <c r="E812" i="4"/>
  <c r="F812" i="4"/>
  <c r="K812" i="4" s="1"/>
  <c r="A813" i="4"/>
  <c r="M813" i="4" s="1"/>
  <c r="B813" i="4"/>
  <c r="C813" i="4"/>
  <c r="O813" i="4" s="1"/>
  <c r="D813" i="4"/>
  <c r="E813" i="4"/>
  <c r="F813" i="4"/>
  <c r="K813" i="4" s="1"/>
  <c r="A814" i="4"/>
  <c r="M814" i="4" s="1"/>
  <c r="B814" i="4"/>
  <c r="C814" i="4"/>
  <c r="O814" i="4" s="1"/>
  <c r="D814" i="4"/>
  <c r="E814" i="4"/>
  <c r="F814" i="4"/>
  <c r="K814" i="4" s="1"/>
  <c r="A815" i="4"/>
  <c r="M815" i="4" s="1"/>
  <c r="B815" i="4"/>
  <c r="C815" i="4"/>
  <c r="O815" i="4" s="1"/>
  <c r="D815" i="4"/>
  <c r="E815" i="4"/>
  <c r="F815" i="4"/>
  <c r="K815" i="4" s="1"/>
  <c r="A816" i="4"/>
  <c r="M816" i="4" s="1"/>
  <c r="B816" i="4"/>
  <c r="C816" i="4"/>
  <c r="O816" i="4" s="1"/>
  <c r="D816" i="4"/>
  <c r="E816" i="4"/>
  <c r="F816" i="4"/>
  <c r="K816" i="4" s="1"/>
  <c r="A817" i="4"/>
  <c r="M817" i="4" s="1"/>
  <c r="B817" i="4"/>
  <c r="C817" i="4"/>
  <c r="O817" i="4" s="1"/>
  <c r="D817" i="4"/>
  <c r="E817" i="4"/>
  <c r="F817" i="4"/>
  <c r="K817" i="4" s="1"/>
  <c r="A818" i="4"/>
  <c r="M818" i="4" s="1"/>
  <c r="B818" i="4"/>
  <c r="C818" i="4"/>
  <c r="O818" i="4" s="1"/>
  <c r="D818" i="4"/>
  <c r="E818" i="4"/>
  <c r="F818" i="4"/>
  <c r="K818" i="4" s="1"/>
  <c r="A819" i="4"/>
  <c r="M819" i="4" s="1"/>
  <c r="B819" i="4"/>
  <c r="C819" i="4"/>
  <c r="O819" i="4" s="1"/>
  <c r="D819" i="4"/>
  <c r="E819" i="4"/>
  <c r="F819" i="4"/>
  <c r="K819" i="4" s="1"/>
  <c r="A820" i="4"/>
  <c r="M820" i="4" s="1"/>
  <c r="B820" i="4"/>
  <c r="C820" i="4"/>
  <c r="O820" i="4" s="1"/>
  <c r="D820" i="4"/>
  <c r="E820" i="4"/>
  <c r="F820" i="4"/>
  <c r="K820" i="4" s="1"/>
  <c r="A821" i="4"/>
  <c r="M821" i="4" s="1"/>
  <c r="B821" i="4"/>
  <c r="C821" i="4"/>
  <c r="O821" i="4" s="1"/>
  <c r="D821" i="4"/>
  <c r="E821" i="4"/>
  <c r="F821" i="4"/>
  <c r="K821" i="4" s="1"/>
  <c r="A822" i="4"/>
  <c r="M822" i="4" s="1"/>
  <c r="B822" i="4"/>
  <c r="C822" i="4"/>
  <c r="O822" i="4" s="1"/>
  <c r="D822" i="4"/>
  <c r="E822" i="4"/>
  <c r="F822" i="4"/>
  <c r="K822" i="4" s="1"/>
  <c r="A823" i="4"/>
  <c r="M823" i="4" s="1"/>
  <c r="B823" i="4"/>
  <c r="C823" i="4"/>
  <c r="O823" i="4" s="1"/>
  <c r="D823" i="4"/>
  <c r="E823" i="4"/>
  <c r="F823" i="4"/>
  <c r="K823" i="4" s="1"/>
  <c r="A824" i="4"/>
  <c r="M824" i="4" s="1"/>
  <c r="B824" i="4"/>
  <c r="C824" i="4"/>
  <c r="O824" i="4" s="1"/>
  <c r="D824" i="4"/>
  <c r="E824" i="4"/>
  <c r="F824" i="4"/>
  <c r="K824" i="4" s="1"/>
  <c r="A825" i="4"/>
  <c r="M825" i="4" s="1"/>
  <c r="B825" i="4"/>
  <c r="C825" i="4"/>
  <c r="O825" i="4" s="1"/>
  <c r="D825" i="4"/>
  <c r="E825" i="4"/>
  <c r="F825" i="4"/>
  <c r="K825" i="4" s="1"/>
  <c r="A826" i="4"/>
  <c r="M826" i="4" s="1"/>
  <c r="B826" i="4"/>
  <c r="C826" i="4"/>
  <c r="O826" i="4" s="1"/>
  <c r="D826" i="4"/>
  <c r="E826" i="4"/>
  <c r="F826" i="4"/>
  <c r="K826" i="4" s="1"/>
  <c r="A827" i="4"/>
  <c r="M827" i="4" s="1"/>
  <c r="B827" i="4"/>
  <c r="C827" i="4"/>
  <c r="O827" i="4" s="1"/>
  <c r="D827" i="4"/>
  <c r="E827" i="4"/>
  <c r="F827" i="4"/>
  <c r="K827" i="4" s="1"/>
  <c r="A828" i="4"/>
  <c r="M828" i="4" s="1"/>
  <c r="B828" i="4"/>
  <c r="C828" i="4"/>
  <c r="O828" i="4" s="1"/>
  <c r="D828" i="4"/>
  <c r="E828" i="4"/>
  <c r="F828" i="4"/>
  <c r="K828" i="4" s="1"/>
  <c r="A829" i="4"/>
  <c r="M829" i="4" s="1"/>
  <c r="B829" i="4"/>
  <c r="C829" i="4"/>
  <c r="O829" i="4" s="1"/>
  <c r="D829" i="4"/>
  <c r="E829" i="4"/>
  <c r="F829" i="4"/>
  <c r="K829" i="4" s="1"/>
  <c r="A830" i="4"/>
  <c r="M830" i="4" s="1"/>
  <c r="B830" i="4"/>
  <c r="C830" i="4"/>
  <c r="O830" i="4" s="1"/>
  <c r="D830" i="4"/>
  <c r="E830" i="4"/>
  <c r="F830" i="4"/>
  <c r="K830" i="4" s="1"/>
  <c r="A831" i="4"/>
  <c r="M831" i="4" s="1"/>
  <c r="B831" i="4"/>
  <c r="C831" i="4"/>
  <c r="O831" i="4" s="1"/>
  <c r="D831" i="4"/>
  <c r="E831" i="4"/>
  <c r="F831" i="4"/>
  <c r="K831" i="4" s="1"/>
  <c r="A832" i="4"/>
  <c r="M832" i="4" s="1"/>
  <c r="B832" i="4"/>
  <c r="C832" i="4"/>
  <c r="O832" i="4" s="1"/>
  <c r="D832" i="4"/>
  <c r="E832" i="4"/>
  <c r="F832" i="4"/>
  <c r="K832" i="4" s="1"/>
  <c r="A833" i="4"/>
  <c r="M833" i="4" s="1"/>
  <c r="B833" i="4"/>
  <c r="C833" i="4"/>
  <c r="O833" i="4" s="1"/>
  <c r="D833" i="4"/>
  <c r="E833" i="4"/>
  <c r="F833" i="4"/>
  <c r="K833" i="4" s="1"/>
  <c r="A834" i="4"/>
  <c r="M834" i="4" s="1"/>
  <c r="B834" i="4"/>
  <c r="C834" i="4"/>
  <c r="O834" i="4" s="1"/>
  <c r="D834" i="4"/>
  <c r="E834" i="4"/>
  <c r="F834" i="4"/>
  <c r="K834" i="4" s="1"/>
  <c r="A835" i="4"/>
  <c r="M835" i="4" s="1"/>
  <c r="B835" i="4"/>
  <c r="C835" i="4"/>
  <c r="O835" i="4" s="1"/>
  <c r="D835" i="4"/>
  <c r="E835" i="4"/>
  <c r="F835" i="4"/>
  <c r="K835" i="4" s="1"/>
  <c r="A836" i="4"/>
  <c r="M836" i="4" s="1"/>
  <c r="B836" i="4"/>
  <c r="C836" i="4"/>
  <c r="O836" i="4" s="1"/>
  <c r="D836" i="4"/>
  <c r="E836" i="4"/>
  <c r="F836" i="4"/>
  <c r="K836" i="4" s="1"/>
  <c r="A837" i="4"/>
  <c r="M837" i="4" s="1"/>
  <c r="B837" i="4"/>
  <c r="C837" i="4"/>
  <c r="O837" i="4" s="1"/>
  <c r="D837" i="4"/>
  <c r="E837" i="4"/>
  <c r="F837" i="4"/>
  <c r="K837" i="4" s="1"/>
  <c r="A838" i="4"/>
  <c r="M838" i="4" s="1"/>
  <c r="B838" i="4"/>
  <c r="C838" i="4"/>
  <c r="O838" i="4" s="1"/>
  <c r="D838" i="4"/>
  <c r="E838" i="4"/>
  <c r="F838" i="4"/>
  <c r="K838" i="4" s="1"/>
  <c r="A839" i="4"/>
  <c r="M839" i="4" s="1"/>
  <c r="B839" i="4"/>
  <c r="C839" i="4"/>
  <c r="O839" i="4" s="1"/>
  <c r="D839" i="4"/>
  <c r="E839" i="4"/>
  <c r="F839" i="4"/>
  <c r="K839" i="4" s="1"/>
  <c r="A840" i="4"/>
  <c r="M840" i="4" s="1"/>
  <c r="B840" i="4"/>
  <c r="C840" i="4"/>
  <c r="O840" i="4" s="1"/>
  <c r="D840" i="4"/>
  <c r="E840" i="4"/>
  <c r="F840" i="4"/>
  <c r="K840" i="4" s="1"/>
  <c r="A841" i="4"/>
  <c r="M841" i="4" s="1"/>
  <c r="B841" i="4"/>
  <c r="C841" i="4"/>
  <c r="O841" i="4" s="1"/>
  <c r="D841" i="4"/>
  <c r="E841" i="4"/>
  <c r="F841" i="4"/>
  <c r="K841" i="4" s="1"/>
  <c r="A842" i="4"/>
  <c r="M842" i="4" s="1"/>
  <c r="B842" i="4"/>
  <c r="C842" i="4"/>
  <c r="O842" i="4" s="1"/>
  <c r="D842" i="4"/>
  <c r="E842" i="4"/>
  <c r="F842" i="4"/>
  <c r="K842" i="4" s="1"/>
  <c r="A843" i="4"/>
  <c r="M843" i="4" s="1"/>
  <c r="B843" i="4"/>
  <c r="C843" i="4"/>
  <c r="O843" i="4" s="1"/>
  <c r="D843" i="4"/>
  <c r="E843" i="4"/>
  <c r="F843" i="4"/>
  <c r="K843" i="4" s="1"/>
  <c r="A844" i="4"/>
  <c r="M844" i="4" s="1"/>
  <c r="B844" i="4"/>
  <c r="C844" i="4"/>
  <c r="O844" i="4" s="1"/>
  <c r="D844" i="4"/>
  <c r="E844" i="4"/>
  <c r="F844" i="4"/>
  <c r="K844" i="4" s="1"/>
  <c r="A845" i="4"/>
  <c r="M845" i="4" s="1"/>
  <c r="B845" i="4"/>
  <c r="C845" i="4"/>
  <c r="O845" i="4" s="1"/>
  <c r="D845" i="4"/>
  <c r="E845" i="4"/>
  <c r="F845" i="4"/>
  <c r="K845" i="4" s="1"/>
  <c r="A846" i="4"/>
  <c r="M846" i="4" s="1"/>
  <c r="B846" i="4"/>
  <c r="C846" i="4"/>
  <c r="O846" i="4" s="1"/>
  <c r="D846" i="4"/>
  <c r="E846" i="4"/>
  <c r="F846" i="4"/>
  <c r="K846" i="4" s="1"/>
  <c r="A847" i="4"/>
  <c r="M847" i="4" s="1"/>
  <c r="B847" i="4"/>
  <c r="C847" i="4"/>
  <c r="O847" i="4" s="1"/>
  <c r="D847" i="4"/>
  <c r="E847" i="4"/>
  <c r="F847" i="4"/>
  <c r="K847" i="4" s="1"/>
  <c r="A848" i="4"/>
  <c r="M848" i="4" s="1"/>
  <c r="B848" i="4"/>
  <c r="C848" i="4"/>
  <c r="O848" i="4" s="1"/>
  <c r="D848" i="4"/>
  <c r="E848" i="4"/>
  <c r="F848" i="4"/>
  <c r="K848" i="4" s="1"/>
  <c r="A849" i="4"/>
  <c r="M849" i="4" s="1"/>
  <c r="B849" i="4"/>
  <c r="C849" i="4"/>
  <c r="O849" i="4" s="1"/>
  <c r="D849" i="4"/>
  <c r="E849" i="4"/>
  <c r="F849" i="4"/>
  <c r="K849" i="4" s="1"/>
  <c r="A850" i="4"/>
  <c r="M850" i="4" s="1"/>
  <c r="B850" i="4"/>
  <c r="C850" i="4"/>
  <c r="O850" i="4" s="1"/>
  <c r="D850" i="4"/>
  <c r="E850" i="4"/>
  <c r="F850" i="4"/>
  <c r="K850" i="4" s="1"/>
  <c r="A851" i="4"/>
  <c r="M851" i="4" s="1"/>
  <c r="B851" i="4"/>
  <c r="C851" i="4"/>
  <c r="O851" i="4" s="1"/>
  <c r="D851" i="4"/>
  <c r="E851" i="4"/>
  <c r="F851" i="4"/>
  <c r="K851" i="4" s="1"/>
  <c r="A852" i="4"/>
  <c r="M852" i="4" s="1"/>
  <c r="B852" i="4"/>
  <c r="C852" i="4"/>
  <c r="O852" i="4" s="1"/>
  <c r="D852" i="4"/>
  <c r="E852" i="4"/>
  <c r="F852" i="4"/>
  <c r="K852" i="4" s="1"/>
  <c r="A853" i="4"/>
  <c r="M853" i="4" s="1"/>
  <c r="B853" i="4"/>
  <c r="C853" i="4"/>
  <c r="O853" i="4" s="1"/>
  <c r="D853" i="4"/>
  <c r="E853" i="4"/>
  <c r="F853" i="4"/>
  <c r="K853" i="4" s="1"/>
  <c r="A854" i="4"/>
  <c r="M854" i="4" s="1"/>
  <c r="B854" i="4"/>
  <c r="C854" i="4"/>
  <c r="O854" i="4" s="1"/>
  <c r="D854" i="4"/>
  <c r="E854" i="4"/>
  <c r="F854" i="4"/>
  <c r="K854" i="4" s="1"/>
  <c r="A855" i="4"/>
  <c r="M855" i="4" s="1"/>
  <c r="B855" i="4"/>
  <c r="C855" i="4"/>
  <c r="O855" i="4" s="1"/>
  <c r="D855" i="4"/>
  <c r="E855" i="4"/>
  <c r="F855" i="4"/>
  <c r="K855" i="4" s="1"/>
  <c r="A856" i="4"/>
  <c r="M856" i="4" s="1"/>
  <c r="B856" i="4"/>
  <c r="C856" i="4"/>
  <c r="O856" i="4" s="1"/>
  <c r="D856" i="4"/>
  <c r="E856" i="4"/>
  <c r="F856" i="4"/>
  <c r="K856" i="4" s="1"/>
  <c r="A857" i="4"/>
  <c r="M857" i="4" s="1"/>
  <c r="B857" i="4"/>
  <c r="C857" i="4"/>
  <c r="O857" i="4" s="1"/>
  <c r="D857" i="4"/>
  <c r="E857" i="4"/>
  <c r="F857" i="4"/>
  <c r="K857" i="4" s="1"/>
  <c r="A858" i="4"/>
  <c r="M858" i="4" s="1"/>
  <c r="B858" i="4"/>
  <c r="C858" i="4"/>
  <c r="O858" i="4" s="1"/>
  <c r="D858" i="4"/>
  <c r="E858" i="4"/>
  <c r="F858" i="4"/>
  <c r="K858" i="4" s="1"/>
  <c r="A859" i="4"/>
  <c r="M859" i="4" s="1"/>
  <c r="B859" i="4"/>
  <c r="C859" i="4"/>
  <c r="O859" i="4" s="1"/>
  <c r="D859" i="4"/>
  <c r="E859" i="4"/>
  <c r="F859" i="4"/>
  <c r="K859" i="4" s="1"/>
  <c r="A860" i="4"/>
  <c r="M860" i="4" s="1"/>
  <c r="B860" i="4"/>
  <c r="C860" i="4"/>
  <c r="O860" i="4" s="1"/>
  <c r="D860" i="4"/>
  <c r="E860" i="4"/>
  <c r="F860" i="4"/>
  <c r="K860" i="4" s="1"/>
  <c r="A861" i="4"/>
  <c r="M861" i="4" s="1"/>
  <c r="B861" i="4"/>
  <c r="C861" i="4"/>
  <c r="O861" i="4" s="1"/>
  <c r="D861" i="4"/>
  <c r="E861" i="4"/>
  <c r="F861" i="4"/>
  <c r="K861" i="4" s="1"/>
  <c r="A862" i="4"/>
  <c r="M862" i="4" s="1"/>
  <c r="B862" i="4"/>
  <c r="C862" i="4"/>
  <c r="O862" i="4" s="1"/>
  <c r="D862" i="4"/>
  <c r="E862" i="4"/>
  <c r="F862" i="4"/>
  <c r="K862" i="4" s="1"/>
  <c r="A863" i="4"/>
  <c r="M863" i="4" s="1"/>
  <c r="B863" i="4"/>
  <c r="C863" i="4"/>
  <c r="O863" i="4" s="1"/>
  <c r="D863" i="4"/>
  <c r="E863" i="4"/>
  <c r="F863" i="4"/>
  <c r="K863" i="4" s="1"/>
  <c r="A864" i="4"/>
  <c r="M864" i="4" s="1"/>
  <c r="B864" i="4"/>
  <c r="C864" i="4"/>
  <c r="O864" i="4" s="1"/>
  <c r="D864" i="4"/>
  <c r="E864" i="4"/>
  <c r="F864" i="4"/>
  <c r="K864" i="4" s="1"/>
  <c r="A865" i="4"/>
  <c r="M865" i="4" s="1"/>
  <c r="B865" i="4"/>
  <c r="C865" i="4"/>
  <c r="O865" i="4" s="1"/>
  <c r="D865" i="4"/>
  <c r="E865" i="4"/>
  <c r="F865" i="4"/>
  <c r="K865" i="4" s="1"/>
  <c r="A866" i="4"/>
  <c r="M866" i="4" s="1"/>
  <c r="B866" i="4"/>
  <c r="C866" i="4"/>
  <c r="O866" i="4" s="1"/>
  <c r="D866" i="4"/>
  <c r="E866" i="4"/>
  <c r="F866" i="4"/>
  <c r="K866" i="4" s="1"/>
  <c r="A867" i="4"/>
  <c r="M867" i="4" s="1"/>
  <c r="B867" i="4"/>
  <c r="C867" i="4"/>
  <c r="O867" i="4" s="1"/>
  <c r="D867" i="4"/>
  <c r="E867" i="4"/>
  <c r="F867" i="4"/>
  <c r="K867" i="4" s="1"/>
  <c r="A868" i="4"/>
  <c r="M868" i="4" s="1"/>
  <c r="B868" i="4"/>
  <c r="C868" i="4"/>
  <c r="O868" i="4" s="1"/>
  <c r="D868" i="4"/>
  <c r="E868" i="4"/>
  <c r="F868" i="4"/>
  <c r="K868" i="4" s="1"/>
  <c r="A869" i="4"/>
  <c r="M869" i="4" s="1"/>
  <c r="B869" i="4"/>
  <c r="C869" i="4"/>
  <c r="O869" i="4" s="1"/>
  <c r="D869" i="4"/>
  <c r="E869" i="4"/>
  <c r="F869" i="4"/>
  <c r="K869" i="4" s="1"/>
  <c r="A870" i="4"/>
  <c r="M870" i="4" s="1"/>
  <c r="B870" i="4"/>
  <c r="C870" i="4"/>
  <c r="O870" i="4" s="1"/>
  <c r="D870" i="4"/>
  <c r="E870" i="4"/>
  <c r="F870" i="4"/>
  <c r="K870" i="4" s="1"/>
  <c r="A871" i="4"/>
  <c r="M871" i="4" s="1"/>
  <c r="B871" i="4"/>
  <c r="C871" i="4"/>
  <c r="O871" i="4" s="1"/>
  <c r="D871" i="4"/>
  <c r="E871" i="4"/>
  <c r="F871" i="4"/>
  <c r="K871" i="4" s="1"/>
  <c r="A872" i="4"/>
  <c r="M872" i="4" s="1"/>
  <c r="B872" i="4"/>
  <c r="C872" i="4"/>
  <c r="O872" i="4" s="1"/>
  <c r="D872" i="4"/>
  <c r="E872" i="4"/>
  <c r="F872" i="4"/>
  <c r="K872" i="4" s="1"/>
  <c r="A873" i="4"/>
  <c r="M873" i="4" s="1"/>
  <c r="B873" i="4"/>
  <c r="C873" i="4"/>
  <c r="O873" i="4" s="1"/>
  <c r="D873" i="4"/>
  <c r="E873" i="4"/>
  <c r="F873" i="4"/>
  <c r="K873" i="4" s="1"/>
  <c r="A874" i="4"/>
  <c r="M874" i="4" s="1"/>
  <c r="B874" i="4"/>
  <c r="C874" i="4"/>
  <c r="O874" i="4" s="1"/>
  <c r="D874" i="4"/>
  <c r="E874" i="4"/>
  <c r="F874" i="4"/>
  <c r="K874" i="4" s="1"/>
  <c r="A875" i="4"/>
  <c r="M875" i="4" s="1"/>
  <c r="B875" i="4"/>
  <c r="C875" i="4"/>
  <c r="O875" i="4" s="1"/>
  <c r="D875" i="4"/>
  <c r="E875" i="4"/>
  <c r="F875" i="4"/>
  <c r="K875" i="4" s="1"/>
  <c r="A876" i="4"/>
  <c r="M876" i="4" s="1"/>
  <c r="B876" i="4"/>
  <c r="C876" i="4"/>
  <c r="O876" i="4" s="1"/>
  <c r="D876" i="4"/>
  <c r="E876" i="4"/>
  <c r="F876" i="4"/>
  <c r="K876" i="4" s="1"/>
  <c r="A877" i="4"/>
  <c r="M877" i="4" s="1"/>
  <c r="B877" i="4"/>
  <c r="C877" i="4"/>
  <c r="O877" i="4" s="1"/>
  <c r="D877" i="4"/>
  <c r="E877" i="4"/>
  <c r="F877" i="4"/>
  <c r="K877" i="4" s="1"/>
  <c r="A878" i="4"/>
  <c r="M878" i="4" s="1"/>
  <c r="B878" i="4"/>
  <c r="C878" i="4"/>
  <c r="O878" i="4" s="1"/>
  <c r="D878" i="4"/>
  <c r="E878" i="4"/>
  <c r="F878" i="4"/>
  <c r="K878" i="4" s="1"/>
  <c r="A879" i="4"/>
  <c r="M879" i="4" s="1"/>
  <c r="B879" i="4"/>
  <c r="C879" i="4"/>
  <c r="O879" i="4" s="1"/>
  <c r="D879" i="4"/>
  <c r="E879" i="4"/>
  <c r="F879" i="4"/>
  <c r="K879" i="4" s="1"/>
  <c r="A880" i="4"/>
  <c r="M880" i="4" s="1"/>
  <c r="B880" i="4"/>
  <c r="C880" i="4"/>
  <c r="O880" i="4" s="1"/>
  <c r="D880" i="4"/>
  <c r="E880" i="4"/>
  <c r="F880" i="4"/>
  <c r="K880" i="4" s="1"/>
  <c r="A881" i="4"/>
  <c r="M881" i="4" s="1"/>
  <c r="B881" i="4"/>
  <c r="C881" i="4"/>
  <c r="O881" i="4" s="1"/>
  <c r="D881" i="4"/>
  <c r="E881" i="4"/>
  <c r="F881" i="4"/>
  <c r="K881" i="4" s="1"/>
  <c r="A882" i="4"/>
  <c r="M882" i="4" s="1"/>
  <c r="B882" i="4"/>
  <c r="C882" i="4"/>
  <c r="O882" i="4" s="1"/>
  <c r="D882" i="4"/>
  <c r="E882" i="4"/>
  <c r="F882" i="4"/>
  <c r="K882" i="4" s="1"/>
  <c r="A883" i="4"/>
  <c r="M883" i="4" s="1"/>
  <c r="B883" i="4"/>
  <c r="C883" i="4"/>
  <c r="O883" i="4" s="1"/>
  <c r="D883" i="4"/>
  <c r="E883" i="4"/>
  <c r="F883" i="4"/>
  <c r="K883" i="4" s="1"/>
  <c r="A884" i="4"/>
  <c r="M884" i="4" s="1"/>
  <c r="B884" i="4"/>
  <c r="C884" i="4"/>
  <c r="O884" i="4" s="1"/>
  <c r="D884" i="4"/>
  <c r="E884" i="4"/>
  <c r="F884" i="4"/>
  <c r="K884" i="4" s="1"/>
  <c r="A885" i="4"/>
  <c r="M885" i="4" s="1"/>
  <c r="B885" i="4"/>
  <c r="C885" i="4"/>
  <c r="O885" i="4" s="1"/>
  <c r="D885" i="4"/>
  <c r="E885" i="4"/>
  <c r="F885" i="4"/>
  <c r="K885" i="4" s="1"/>
  <c r="A886" i="4"/>
  <c r="M886" i="4" s="1"/>
  <c r="B886" i="4"/>
  <c r="C886" i="4"/>
  <c r="O886" i="4" s="1"/>
  <c r="D886" i="4"/>
  <c r="E886" i="4"/>
  <c r="F886" i="4"/>
  <c r="K886" i="4" s="1"/>
  <c r="A887" i="4"/>
  <c r="M887" i="4" s="1"/>
  <c r="B887" i="4"/>
  <c r="C887" i="4"/>
  <c r="O887" i="4" s="1"/>
  <c r="D887" i="4"/>
  <c r="E887" i="4"/>
  <c r="F887" i="4"/>
  <c r="K887" i="4" s="1"/>
  <c r="A888" i="4"/>
  <c r="M888" i="4" s="1"/>
  <c r="B888" i="4"/>
  <c r="C888" i="4"/>
  <c r="O888" i="4" s="1"/>
  <c r="D888" i="4"/>
  <c r="E888" i="4"/>
  <c r="F888" i="4"/>
  <c r="K888" i="4" s="1"/>
  <c r="A889" i="4"/>
  <c r="M889" i="4" s="1"/>
  <c r="B889" i="4"/>
  <c r="C889" i="4"/>
  <c r="O889" i="4" s="1"/>
  <c r="D889" i="4"/>
  <c r="E889" i="4"/>
  <c r="F889" i="4"/>
  <c r="K889" i="4" s="1"/>
  <c r="A890" i="4"/>
  <c r="M890" i="4" s="1"/>
  <c r="B890" i="4"/>
  <c r="C890" i="4"/>
  <c r="O890" i="4" s="1"/>
  <c r="D890" i="4"/>
  <c r="E890" i="4"/>
  <c r="F890" i="4"/>
  <c r="K890" i="4" s="1"/>
  <c r="A891" i="4"/>
  <c r="M891" i="4" s="1"/>
  <c r="B891" i="4"/>
  <c r="C891" i="4"/>
  <c r="O891" i="4" s="1"/>
  <c r="D891" i="4"/>
  <c r="E891" i="4"/>
  <c r="F891" i="4"/>
  <c r="K891" i="4" s="1"/>
  <c r="A892" i="4"/>
  <c r="M892" i="4" s="1"/>
  <c r="B892" i="4"/>
  <c r="C892" i="4"/>
  <c r="O892" i="4" s="1"/>
  <c r="D892" i="4"/>
  <c r="E892" i="4"/>
  <c r="F892" i="4"/>
  <c r="K892" i="4" s="1"/>
  <c r="A893" i="4"/>
  <c r="M893" i="4" s="1"/>
  <c r="B893" i="4"/>
  <c r="C893" i="4"/>
  <c r="O893" i="4" s="1"/>
  <c r="D893" i="4"/>
  <c r="E893" i="4"/>
  <c r="F893" i="4"/>
  <c r="K893" i="4" s="1"/>
  <c r="A894" i="4"/>
  <c r="M894" i="4" s="1"/>
  <c r="B894" i="4"/>
  <c r="C894" i="4"/>
  <c r="O894" i="4" s="1"/>
  <c r="D894" i="4"/>
  <c r="E894" i="4"/>
  <c r="F894" i="4"/>
  <c r="K894" i="4" s="1"/>
  <c r="A895" i="4"/>
  <c r="M895" i="4" s="1"/>
  <c r="B895" i="4"/>
  <c r="C895" i="4"/>
  <c r="O895" i="4" s="1"/>
  <c r="D895" i="4"/>
  <c r="E895" i="4"/>
  <c r="F895" i="4"/>
  <c r="K895" i="4" s="1"/>
  <c r="A896" i="4"/>
  <c r="M896" i="4" s="1"/>
  <c r="B896" i="4"/>
  <c r="C896" i="4"/>
  <c r="O896" i="4" s="1"/>
  <c r="D896" i="4"/>
  <c r="E896" i="4"/>
  <c r="F896" i="4"/>
  <c r="K896" i="4" s="1"/>
  <c r="A897" i="4"/>
  <c r="M897" i="4" s="1"/>
  <c r="B897" i="4"/>
  <c r="C897" i="4"/>
  <c r="O897" i="4" s="1"/>
  <c r="D897" i="4"/>
  <c r="E897" i="4"/>
  <c r="F897" i="4"/>
  <c r="K897" i="4" s="1"/>
  <c r="A898" i="4"/>
  <c r="M898" i="4" s="1"/>
  <c r="B898" i="4"/>
  <c r="C898" i="4"/>
  <c r="O898" i="4" s="1"/>
  <c r="D898" i="4"/>
  <c r="E898" i="4"/>
  <c r="F898" i="4"/>
  <c r="K898" i="4" s="1"/>
  <c r="A899" i="4"/>
  <c r="M899" i="4" s="1"/>
  <c r="B899" i="4"/>
  <c r="C899" i="4"/>
  <c r="O899" i="4" s="1"/>
  <c r="D899" i="4"/>
  <c r="E899" i="4"/>
  <c r="F899" i="4"/>
  <c r="K899" i="4" s="1"/>
  <c r="A900" i="4"/>
  <c r="M900" i="4" s="1"/>
  <c r="B900" i="4"/>
  <c r="C900" i="4"/>
  <c r="O900" i="4" s="1"/>
  <c r="D900" i="4"/>
  <c r="E900" i="4"/>
  <c r="F900" i="4"/>
  <c r="K900" i="4" s="1"/>
  <c r="A901" i="4"/>
  <c r="M901" i="4" s="1"/>
  <c r="B901" i="4"/>
  <c r="C901" i="4"/>
  <c r="O901" i="4" s="1"/>
  <c r="D901" i="4"/>
  <c r="E901" i="4"/>
  <c r="F901" i="4"/>
  <c r="K901" i="4" s="1"/>
  <c r="A902" i="4"/>
  <c r="M902" i="4" s="1"/>
  <c r="B902" i="4"/>
  <c r="C902" i="4"/>
  <c r="O902" i="4" s="1"/>
  <c r="D902" i="4"/>
  <c r="E902" i="4"/>
  <c r="F902" i="4"/>
  <c r="K902" i="4" s="1"/>
  <c r="A903" i="4"/>
  <c r="M903" i="4" s="1"/>
  <c r="B903" i="4"/>
  <c r="C903" i="4"/>
  <c r="O903" i="4" s="1"/>
  <c r="D903" i="4"/>
  <c r="E903" i="4"/>
  <c r="F903" i="4"/>
  <c r="K903" i="4" s="1"/>
  <c r="A904" i="4"/>
  <c r="M904" i="4" s="1"/>
  <c r="B904" i="4"/>
  <c r="C904" i="4"/>
  <c r="O904" i="4" s="1"/>
  <c r="D904" i="4"/>
  <c r="E904" i="4"/>
  <c r="F904" i="4"/>
  <c r="K904" i="4" s="1"/>
  <c r="A905" i="4"/>
  <c r="M905" i="4" s="1"/>
  <c r="B905" i="4"/>
  <c r="C905" i="4"/>
  <c r="O905" i="4" s="1"/>
  <c r="D905" i="4"/>
  <c r="E905" i="4"/>
  <c r="F905" i="4"/>
  <c r="K905" i="4" s="1"/>
  <c r="A906" i="4"/>
  <c r="M906" i="4" s="1"/>
  <c r="B906" i="4"/>
  <c r="C906" i="4"/>
  <c r="O906" i="4" s="1"/>
  <c r="D906" i="4"/>
  <c r="E906" i="4"/>
  <c r="F906" i="4"/>
  <c r="K906" i="4" s="1"/>
  <c r="A907" i="4"/>
  <c r="M907" i="4" s="1"/>
  <c r="B907" i="4"/>
  <c r="C907" i="4"/>
  <c r="O907" i="4" s="1"/>
  <c r="D907" i="4"/>
  <c r="E907" i="4"/>
  <c r="F907" i="4"/>
  <c r="K907" i="4" s="1"/>
  <c r="A908" i="4"/>
  <c r="M908" i="4" s="1"/>
  <c r="B908" i="4"/>
  <c r="C908" i="4"/>
  <c r="O908" i="4" s="1"/>
  <c r="D908" i="4"/>
  <c r="E908" i="4"/>
  <c r="F908" i="4"/>
  <c r="K908" i="4" s="1"/>
  <c r="A909" i="4"/>
  <c r="M909" i="4" s="1"/>
  <c r="B909" i="4"/>
  <c r="C909" i="4"/>
  <c r="O909" i="4" s="1"/>
  <c r="D909" i="4"/>
  <c r="E909" i="4"/>
  <c r="F909" i="4"/>
  <c r="K909" i="4" s="1"/>
  <c r="A910" i="4"/>
  <c r="M910" i="4" s="1"/>
  <c r="B910" i="4"/>
  <c r="C910" i="4"/>
  <c r="O910" i="4" s="1"/>
  <c r="D910" i="4"/>
  <c r="E910" i="4"/>
  <c r="F910" i="4"/>
  <c r="K910" i="4" s="1"/>
  <c r="A911" i="4"/>
  <c r="M911" i="4" s="1"/>
  <c r="B911" i="4"/>
  <c r="C911" i="4"/>
  <c r="O911" i="4" s="1"/>
  <c r="D911" i="4"/>
  <c r="E911" i="4"/>
  <c r="F911" i="4"/>
  <c r="K911" i="4" s="1"/>
  <c r="A912" i="4"/>
  <c r="M912" i="4" s="1"/>
  <c r="B912" i="4"/>
  <c r="C912" i="4"/>
  <c r="O912" i="4" s="1"/>
  <c r="D912" i="4"/>
  <c r="E912" i="4"/>
  <c r="F912" i="4"/>
  <c r="K912" i="4" s="1"/>
  <c r="A913" i="4"/>
  <c r="M913" i="4" s="1"/>
  <c r="B913" i="4"/>
  <c r="C913" i="4"/>
  <c r="O913" i="4" s="1"/>
  <c r="D913" i="4"/>
  <c r="E913" i="4"/>
  <c r="F913" i="4"/>
  <c r="K913" i="4" s="1"/>
  <c r="A914" i="4"/>
  <c r="M914" i="4" s="1"/>
  <c r="B914" i="4"/>
  <c r="C914" i="4"/>
  <c r="O914" i="4" s="1"/>
  <c r="D914" i="4"/>
  <c r="E914" i="4"/>
  <c r="F914" i="4"/>
  <c r="K914" i="4" s="1"/>
  <c r="A915" i="4"/>
  <c r="M915" i="4" s="1"/>
  <c r="B915" i="4"/>
  <c r="C915" i="4"/>
  <c r="O915" i="4" s="1"/>
  <c r="D915" i="4"/>
  <c r="E915" i="4"/>
  <c r="F915" i="4"/>
  <c r="K915" i="4" s="1"/>
  <c r="A916" i="4"/>
  <c r="M916" i="4" s="1"/>
  <c r="B916" i="4"/>
  <c r="C916" i="4"/>
  <c r="O916" i="4" s="1"/>
  <c r="D916" i="4"/>
  <c r="E916" i="4"/>
  <c r="F916" i="4"/>
  <c r="K916" i="4" s="1"/>
  <c r="A917" i="4"/>
  <c r="M917" i="4" s="1"/>
  <c r="B917" i="4"/>
  <c r="C917" i="4"/>
  <c r="O917" i="4" s="1"/>
  <c r="D917" i="4"/>
  <c r="E917" i="4"/>
  <c r="F917" i="4"/>
  <c r="K917" i="4" s="1"/>
  <c r="A918" i="4"/>
  <c r="M918" i="4" s="1"/>
  <c r="B918" i="4"/>
  <c r="C918" i="4"/>
  <c r="O918" i="4" s="1"/>
  <c r="D918" i="4"/>
  <c r="E918" i="4"/>
  <c r="F918" i="4"/>
  <c r="K918" i="4" s="1"/>
  <c r="A919" i="4"/>
  <c r="M919" i="4" s="1"/>
  <c r="B919" i="4"/>
  <c r="C919" i="4"/>
  <c r="O919" i="4" s="1"/>
  <c r="D919" i="4"/>
  <c r="E919" i="4"/>
  <c r="F919" i="4"/>
  <c r="K919" i="4" s="1"/>
  <c r="A920" i="4"/>
  <c r="M920" i="4" s="1"/>
  <c r="B920" i="4"/>
  <c r="C920" i="4"/>
  <c r="O920" i="4" s="1"/>
  <c r="D920" i="4"/>
  <c r="E920" i="4"/>
  <c r="F920" i="4"/>
  <c r="K920" i="4" s="1"/>
  <c r="A921" i="4"/>
  <c r="M921" i="4" s="1"/>
  <c r="B921" i="4"/>
  <c r="C921" i="4"/>
  <c r="O921" i="4" s="1"/>
  <c r="D921" i="4"/>
  <c r="E921" i="4"/>
  <c r="F921" i="4"/>
  <c r="K921" i="4" s="1"/>
  <c r="A922" i="4"/>
  <c r="M922" i="4" s="1"/>
  <c r="B922" i="4"/>
  <c r="C922" i="4"/>
  <c r="O922" i="4" s="1"/>
  <c r="D922" i="4"/>
  <c r="E922" i="4"/>
  <c r="F922" i="4"/>
  <c r="K922" i="4" s="1"/>
  <c r="A923" i="4"/>
  <c r="M923" i="4" s="1"/>
  <c r="B923" i="4"/>
  <c r="C923" i="4"/>
  <c r="O923" i="4" s="1"/>
  <c r="D923" i="4"/>
  <c r="E923" i="4"/>
  <c r="F923" i="4"/>
  <c r="K923" i="4" s="1"/>
  <c r="A924" i="4"/>
  <c r="M924" i="4" s="1"/>
  <c r="B924" i="4"/>
  <c r="C924" i="4"/>
  <c r="O924" i="4" s="1"/>
  <c r="D924" i="4"/>
  <c r="E924" i="4"/>
  <c r="F924" i="4"/>
  <c r="K924" i="4" s="1"/>
  <c r="A925" i="4"/>
  <c r="M925" i="4" s="1"/>
  <c r="B925" i="4"/>
  <c r="C925" i="4"/>
  <c r="O925" i="4" s="1"/>
  <c r="D925" i="4"/>
  <c r="E925" i="4"/>
  <c r="F925" i="4"/>
  <c r="K925" i="4" s="1"/>
  <c r="A926" i="4"/>
  <c r="M926" i="4" s="1"/>
  <c r="B926" i="4"/>
  <c r="C926" i="4"/>
  <c r="O926" i="4" s="1"/>
  <c r="D926" i="4"/>
  <c r="E926" i="4"/>
  <c r="F926" i="4"/>
  <c r="K926" i="4" s="1"/>
  <c r="A927" i="4"/>
  <c r="M927" i="4" s="1"/>
  <c r="B927" i="4"/>
  <c r="C927" i="4"/>
  <c r="O927" i="4" s="1"/>
  <c r="D927" i="4"/>
  <c r="E927" i="4"/>
  <c r="F927" i="4"/>
  <c r="K927" i="4" s="1"/>
  <c r="A928" i="4"/>
  <c r="M928" i="4" s="1"/>
  <c r="B928" i="4"/>
  <c r="C928" i="4"/>
  <c r="O928" i="4" s="1"/>
  <c r="D928" i="4"/>
  <c r="E928" i="4"/>
  <c r="F928" i="4"/>
  <c r="K928" i="4" s="1"/>
  <c r="A929" i="4"/>
  <c r="M929" i="4" s="1"/>
  <c r="B929" i="4"/>
  <c r="C929" i="4"/>
  <c r="O929" i="4" s="1"/>
  <c r="D929" i="4"/>
  <c r="E929" i="4"/>
  <c r="F929" i="4"/>
  <c r="K929" i="4" s="1"/>
  <c r="A930" i="4"/>
  <c r="M930" i="4" s="1"/>
  <c r="B930" i="4"/>
  <c r="C930" i="4"/>
  <c r="O930" i="4" s="1"/>
  <c r="D930" i="4"/>
  <c r="E930" i="4"/>
  <c r="F930" i="4"/>
  <c r="K930" i="4" s="1"/>
  <c r="A931" i="4"/>
  <c r="M931" i="4" s="1"/>
  <c r="B931" i="4"/>
  <c r="C931" i="4"/>
  <c r="O931" i="4" s="1"/>
  <c r="D931" i="4"/>
  <c r="E931" i="4"/>
  <c r="F931" i="4"/>
  <c r="K931" i="4" s="1"/>
  <c r="A932" i="4"/>
  <c r="M932" i="4" s="1"/>
  <c r="B932" i="4"/>
  <c r="C932" i="4"/>
  <c r="O932" i="4" s="1"/>
  <c r="D932" i="4"/>
  <c r="E932" i="4"/>
  <c r="F932" i="4"/>
  <c r="K932" i="4" s="1"/>
  <c r="A933" i="4"/>
  <c r="M933" i="4" s="1"/>
  <c r="B933" i="4"/>
  <c r="C933" i="4"/>
  <c r="O933" i="4" s="1"/>
  <c r="D933" i="4"/>
  <c r="E933" i="4"/>
  <c r="F933" i="4"/>
  <c r="K933" i="4" s="1"/>
  <c r="A934" i="4"/>
  <c r="M934" i="4" s="1"/>
  <c r="B934" i="4"/>
  <c r="C934" i="4"/>
  <c r="O934" i="4" s="1"/>
  <c r="D934" i="4"/>
  <c r="E934" i="4"/>
  <c r="F934" i="4"/>
  <c r="K934" i="4" s="1"/>
  <c r="A935" i="4"/>
  <c r="M935" i="4" s="1"/>
  <c r="B935" i="4"/>
  <c r="C935" i="4"/>
  <c r="O935" i="4" s="1"/>
  <c r="D935" i="4"/>
  <c r="E935" i="4"/>
  <c r="F935" i="4"/>
  <c r="K935" i="4" s="1"/>
  <c r="A936" i="4"/>
  <c r="M936" i="4" s="1"/>
  <c r="B936" i="4"/>
  <c r="C936" i="4"/>
  <c r="O936" i="4" s="1"/>
  <c r="D936" i="4"/>
  <c r="E936" i="4"/>
  <c r="F936" i="4"/>
  <c r="K936" i="4" s="1"/>
  <c r="A937" i="4"/>
  <c r="M937" i="4" s="1"/>
  <c r="B937" i="4"/>
  <c r="C937" i="4"/>
  <c r="O937" i="4" s="1"/>
  <c r="D937" i="4"/>
  <c r="E937" i="4"/>
  <c r="F937" i="4"/>
  <c r="K937" i="4" s="1"/>
  <c r="A938" i="4"/>
  <c r="M938" i="4" s="1"/>
  <c r="B938" i="4"/>
  <c r="C938" i="4"/>
  <c r="O938" i="4" s="1"/>
  <c r="D938" i="4"/>
  <c r="E938" i="4"/>
  <c r="F938" i="4"/>
  <c r="K938" i="4" s="1"/>
  <c r="A939" i="4"/>
  <c r="M939" i="4" s="1"/>
  <c r="B939" i="4"/>
  <c r="C939" i="4"/>
  <c r="O939" i="4" s="1"/>
  <c r="D939" i="4"/>
  <c r="E939" i="4"/>
  <c r="F939" i="4"/>
  <c r="K939" i="4" s="1"/>
  <c r="A940" i="4"/>
  <c r="M940" i="4" s="1"/>
  <c r="B940" i="4"/>
  <c r="C940" i="4"/>
  <c r="O940" i="4" s="1"/>
  <c r="D940" i="4"/>
  <c r="E940" i="4"/>
  <c r="F940" i="4"/>
  <c r="K940" i="4" s="1"/>
  <c r="A941" i="4"/>
  <c r="M941" i="4" s="1"/>
  <c r="B941" i="4"/>
  <c r="C941" i="4"/>
  <c r="O941" i="4" s="1"/>
  <c r="D941" i="4"/>
  <c r="E941" i="4"/>
  <c r="F941" i="4"/>
  <c r="K941" i="4" s="1"/>
  <c r="A942" i="4"/>
  <c r="M942" i="4" s="1"/>
  <c r="B942" i="4"/>
  <c r="C942" i="4"/>
  <c r="O942" i="4" s="1"/>
  <c r="D942" i="4"/>
  <c r="E942" i="4"/>
  <c r="F942" i="4"/>
  <c r="K942" i="4" s="1"/>
  <c r="A943" i="4"/>
  <c r="M943" i="4" s="1"/>
  <c r="B943" i="4"/>
  <c r="C943" i="4"/>
  <c r="O943" i="4" s="1"/>
  <c r="D943" i="4"/>
  <c r="E943" i="4"/>
  <c r="F943" i="4"/>
  <c r="K943" i="4" s="1"/>
  <c r="A944" i="4"/>
  <c r="M944" i="4" s="1"/>
  <c r="B944" i="4"/>
  <c r="C944" i="4"/>
  <c r="O944" i="4" s="1"/>
  <c r="D944" i="4"/>
  <c r="E944" i="4"/>
  <c r="F944" i="4"/>
  <c r="K944" i="4" s="1"/>
  <c r="A945" i="4"/>
  <c r="M945" i="4" s="1"/>
  <c r="B945" i="4"/>
  <c r="C945" i="4"/>
  <c r="O945" i="4" s="1"/>
  <c r="D945" i="4"/>
  <c r="E945" i="4"/>
  <c r="F945" i="4"/>
  <c r="K945" i="4" s="1"/>
  <c r="A946" i="4"/>
  <c r="M946" i="4" s="1"/>
  <c r="B946" i="4"/>
  <c r="C946" i="4"/>
  <c r="O946" i="4" s="1"/>
  <c r="D946" i="4"/>
  <c r="E946" i="4"/>
  <c r="F946" i="4"/>
  <c r="K946" i="4" s="1"/>
  <c r="A947" i="4"/>
  <c r="M947" i="4" s="1"/>
  <c r="B947" i="4"/>
  <c r="C947" i="4"/>
  <c r="O947" i="4" s="1"/>
  <c r="D947" i="4"/>
  <c r="E947" i="4"/>
  <c r="F947" i="4"/>
  <c r="K947" i="4" s="1"/>
  <c r="A948" i="4"/>
  <c r="M948" i="4" s="1"/>
  <c r="B948" i="4"/>
  <c r="C948" i="4"/>
  <c r="O948" i="4" s="1"/>
  <c r="D948" i="4"/>
  <c r="E948" i="4"/>
  <c r="F948" i="4"/>
  <c r="K948" i="4" s="1"/>
  <c r="A949" i="4"/>
  <c r="M949" i="4" s="1"/>
  <c r="B949" i="4"/>
  <c r="C949" i="4"/>
  <c r="O949" i="4" s="1"/>
  <c r="D949" i="4"/>
  <c r="E949" i="4"/>
  <c r="F949" i="4"/>
  <c r="K949" i="4" s="1"/>
  <c r="A950" i="4"/>
  <c r="M950" i="4" s="1"/>
  <c r="B950" i="4"/>
  <c r="C950" i="4"/>
  <c r="O950" i="4" s="1"/>
  <c r="D950" i="4"/>
  <c r="E950" i="4"/>
  <c r="F950" i="4"/>
  <c r="K950" i="4" s="1"/>
  <c r="A951" i="4"/>
  <c r="M951" i="4" s="1"/>
  <c r="B951" i="4"/>
  <c r="C951" i="4"/>
  <c r="O951" i="4" s="1"/>
  <c r="D951" i="4"/>
  <c r="E951" i="4"/>
  <c r="F951" i="4"/>
  <c r="K951" i="4" s="1"/>
  <c r="A952" i="4"/>
  <c r="M952" i="4" s="1"/>
  <c r="B952" i="4"/>
  <c r="C952" i="4"/>
  <c r="O952" i="4" s="1"/>
  <c r="D952" i="4"/>
  <c r="E952" i="4"/>
  <c r="F952" i="4"/>
  <c r="K952" i="4" s="1"/>
  <c r="A953" i="4"/>
  <c r="M953" i="4" s="1"/>
  <c r="B953" i="4"/>
  <c r="C953" i="4"/>
  <c r="O953" i="4" s="1"/>
  <c r="D953" i="4"/>
  <c r="E953" i="4"/>
  <c r="F953" i="4"/>
  <c r="K953" i="4" s="1"/>
  <c r="A954" i="4"/>
  <c r="M954" i="4" s="1"/>
  <c r="B954" i="4"/>
  <c r="C954" i="4"/>
  <c r="O954" i="4" s="1"/>
  <c r="D954" i="4"/>
  <c r="E954" i="4"/>
  <c r="F954" i="4"/>
  <c r="K954" i="4" s="1"/>
  <c r="A955" i="4"/>
  <c r="M955" i="4" s="1"/>
  <c r="B955" i="4"/>
  <c r="C955" i="4"/>
  <c r="O955" i="4" s="1"/>
  <c r="D955" i="4"/>
  <c r="E955" i="4"/>
  <c r="F955" i="4"/>
  <c r="K955" i="4" s="1"/>
  <c r="A956" i="4"/>
  <c r="M956" i="4" s="1"/>
  <c r="B956" i="4"/>
  <c r="C956" i="4"/>
  <c r="O956" i="4" s="1"/>
  <c r="D956" i="4"/>
  <c r="E956" i="4"/>
  <c r="F956" i="4"/>
  <c r="K956" i="4" s="1"/>
  <c r="A957" i="4"/>
  <c r="M957" i="4" s="1"/>
  <c r="B957" i="4"/>
  <c r="C957" i="4"/>
  <c r="O957" i="4" s="1"/>
  <c r="D957" i="4"/>
  <c r="E957" i="4"/>
  <c r="F957" i="4"/>
  <c r="K957" i="4" s="1"/>
  <c r="A958" i="4"/>
  <c r="M958" i="4" s="1"/>
  <c r="B958" i="4"/>
  <c r="C958" i="4"/>
  <c r="O958" i="4" s="1"/>
  <c r="D958" i="4"/>
  <c r="E958" i="4"/>
  <c r="F958" i="4"/>
  <c r="K958" i="4" s="1"/>
  <c r="A959" i="4"/>
  <c r="M959" i="4" s="1"/>
  <c r="B959" i="4"/>
  <c r="C959" i="4"/>
  <c r="O959" i="4" s="1"/>
  <c r="D959" i="4"/>
  <c r="E959" i="4"/>
  <c r="F959" i="4"/>
  <c r="K959" i="4" s="1"/>
  <c r="A960" i="4"/>
  <c r="M960" i="4" s="1"/>
  <c r="B960" i="4"/>
  <c r="C960" i="4"/>
  <c r="O960" i="4" s="1"/>
  <c r="D960" i="4"/>
  <c r="E960" i="4"/>
  <c r="F960" i="4"/>
  <c r="K960" i="4" s="1"/>
  <c r="A961" i="4"/>
  <c r="M961" i="4" s="1"/>
  <c r="B961" i="4"/>
  <c r="C961" i="4"/>
  <c r="O961" i="4" s="1"/>
  <c r="D961" i="4"/>
  <c r="E961" i="4"/>
  <c r="F961" i="4"/>
  <c r="K961" i="4" s="1"/>
  <c r="A962" i="4"/>
  <c r="M962" i="4" s="1"/>
  <c r="B962" i="4"/>
  <c r="C962" i="4"/>
  <c r="O962" i="4" s="1"/>
  <c r="D962" i="4"/>
  <c r="E962" i="4"/>
  <c r="F962" i="4"/>
  <c r="K962" i="4" s="1"/>
  <c r="A963" i="4"/>
  <c r="M963" i="4" s="1"/>
  <c r="B963" i="4"/>
  <c r="C963" i="4"/>
  <c r="O963" i="4" s="1"/>
  <c r="D963" i="4"/>
  <c r="E963" i="4"/>
  <c r="F963" i="4"/>
  <c r="K963" i="4" s="1"/>
  <c r="A964" i="4"/>
  <c r="M964" i="4" s="1"/>
  <c r="B964" i="4"/>
  <c r="C964" i="4"/>
  <c r="O964" i="4" s="1"/>
  <c r="D964" i="4"/>
  <c r="E964" i="4"/>
  <c r="F964" i="4"/>
  <c r="K964" i="4" s="1"/>
  <c r="A965" i="4"/>
  <c r="M965" i="4" s="1"/>
  <c r="B965" i="4"/>
  <c r="C965" i="4"/>
  <c r="O965" i="4" s="1"/>
  <c r="D965" i="4"/>
  <c r="E965" i="4"/>
  <c r="F965" i="4"/>
  <c r="K965" i="4" s="1"/>
  <c r="A966" i="4"/>
  <c r="M966" i="4" s="1"/>
  <c r="B966" i="4"/>
  <c r="C966" i="4"/>
  <c r="O966" i="4" s="1"/>
  <c r="D966" i="4"/>
  <c r="E966" i="4"/>
  <c r="F966" i="4"/>
  <c r="K966" i="4" s="1"/>
  <c r="A967" i="4"/>
  <c r="M967" i="4" s="1"/>
  <c r="B967" i="4"/>
  <c r="C967" i="4"/>
  <c r="O967" i="4" s="1"/>
  <c r="D967" i="4"/>
  <c r="E967" i="4"/>
  <c r="F967" i="4"/>
  <c r="K967" i="4" s="1"/>
  <c r="A968" i="4"/>
  <c r="M968" i="4" s="1"/>
  <c r="B968" i="4"/>
  <c r="C968" i="4"/>
  <c r="O968" i="4" s="1"/>
  <c r="D968" i="4"/>
  <c r="E968" i="4"/>
  <c r="F968" i="4"/>
  <c r="K968" i="4" s="1"/>
  <c r="A969" i="4"/>
  <c r="M969" i="4" s="1"/>
  <c r="B969" i="4"/>
  <c r="C969" i="4"/>
  <c r="O969" i="4" s="1"/>
  <c r="D969" i="4"/>
  <c r="E969" i="4"/>
  <c r="F969" i="4"/>
  <c r="K969" i="4" s="1"/>
  <c r="A970" i="4"/>
  <c r="M970" i="4" s="1"/>
  <c r="B970" i="4"/>
  <c r="C970" i="4"/>
  <c r="O970" i="4" s="1"/>
  <c r="D970" i="4"/>
  <c r="E970" i="4"/>
  <c r="F970" i="4"/>
  <c r="K970" i="4" s="1"/>
  <c r="A971" i="4"/>
  <c r="M971" i="4" s="1"/>
  <c r="B971" i="4"/>
  <c r="C971" i="4"/>
  <c r="O971" i="4" s="1"/>
  <c r="D971" i="4"/>
  <c r="E971" i="4"/>
  <c r="F971" i="4"/>
  <c r="K971" i="4" s="1"/>
  <c r="A972" i="4"/>
  <c r="M972" i="4" s="1"/>
  <c r="B972" i="4"/>
  <c r="C972" i="4"/>
  <c r="O972" i="4" s="1"/>
  <c r="D972" i="4"/>
  <c r="E972" i="4"/>
  <c r="F972" i="4"/>
  <c r="K972" i="4" s="1"/>
  <c r="A973" i="4"/>
  <c r="M973" i="4" s="1"/>
  <c r="B973" i="4"/>
  <c r="C973" i="4"/>
  <c r="O973" i="4" s="1"/>
  <c r="D973" i="4"/>
  <c r="E973" i="4"/>
  <c r="F973" i="4"/>
  <c r="K973" i="4" s="1"/>
  <c r="A974" i="4"/>
  <c r="M974" i="4" s="1"/>
  <c r="B974" i="4"/>
  <c r="C974" i="4"/>
  <c r="O974" i="4" s="1"/>
  <c r="D974" i="4"/>
  <c r="E974" i="4"/>
  <c r="F974" i="4"/>
  <c r="K974" i="4" s="1"/>
  <c r="A975" i="4"/>
  <c r="M975" i="4" s="1"/>
  <c r="B975" i="4"/>
  <c r="C975" i="4"/>
  <c r="O975" i="4" s="1"/>
  <c r="D975" i="4"/>
  <c r="E975" i="4"/>
  <c r="F975" i="4"/>
  <c r="K975" i="4" s="1"/>
  <c r="A976" i="4"/>
  <c r="M976" i="4" s="1"/>
  <c r="B976" i="4"/>
  <c r="C976" i="4"/>
  <c r="O976" i="4" s="1"/>
  <c r="D976" i="4"/>
  <c r="E976" i="4"/>
  <c r="F976" i="4"/>
  <c r="K976" i="4" s="1"/>
  <c r="A977" i="4"/>
  <c r="M977" i="4" s="1"/>
  <c r="B977" i="4"/>
  <c r="C977" i="4"/>
  <c r="O977" i="4" s="1"/>
  <c r="D977" i="4"/>
  <c r="E977" i="4"/>
  <c r="F977" i="4"/>
  <c r="K977" i="4" s="1"/>
  <c r="A978" i="4"/>
  <c r="M978" i="4" s="1"/>
  <c r="B978" i="4"/>
  <c r="C978" i="4"/>
  <c r="O978" i="4" s="1"/>
  <c r="D978" i="4"/>
  <c r="E978" i="4"/>
  <c r="F978" i="4"/>
  <c r="K978" i="4" s="1"/>
  <c r="A979" i="4"/>
  <c r="M979" i="4" s="1"/>
  <c r="B979" i="4"/>
  <c r="C979" i="4"/>
  <c r="O979" i="4" s="1"/>
  <c r="D979" i="4"/>
  <c r="E979" i="4"/>
  <c r="F979" i="4"/>
  <c r="K979" i="4" s="1"/>
  <c r="A980" i="4"/>
  <c r="M980" i="4" s="1"/>
  <c r="B980" i="4"/>
  <c r="C980" i="4"/>
  <c r="O980" i="4" s="1"/>
  <c r="D980" i="4"/>
  <c r="E980" i="4"/>
  <c r="F980" i="4"/>
  <c r="K980" i="4" s="1"/>
  <c r="A981" i="4"/>
  <c r="M981" i="4" s="1"/>
  <c r="B981" i="4"/>
  <c r="C981" i="4"/>
  <c r="O981" i="4" s="1"/>
  <c r="D981" i="4"/>
  <c r="E981" i="4"/>
  <c r="F981" i="4"/>
  <c r="K981" i="4" s="1"/>
  <c r="A982" i="4"/>
  <c r="M982" i="4" s="1"/>
  <c r="B982" i="4"/>
  <c r="C982" i="4"/>
  <c r="O982" i="4" s="1"/>
  <c r="D982" i="4"/>
  <c r="E982" i="4"/>
  <c r="F982" i="4"/>
  <c r="K982" i="4" s="1"/>
  <c r="A983" i="4"/>
  <c r="M983" i="4" s="1"/>
  <c r="B983" i="4"/>
  <c r="C983" i="4"/>
  <c r="O983" i="4" s="1"/>
  <c r="D983" i="4"/>
  <c r="E983" i="4"/>
  <c r="F983" i="4"/>
  <c r="K983" i="4" s="1"/>
  <c r="A984" i="4"/>
  <c r="M984" i="4" s="1"/>
  <c r="B984" i="4"/>
  <c r="C984" i="4"/>
  <c r="O984" i="4" s="1"/>
  <c r="D984" i="4"/>
  <c r="E984" i="4"/>
  <c r="F984" i="4"/>
  <c r="K984" i="4" s="1"/>
  <c r="A985" i="4"/>
  <c r="M985" i="4" s="1"/>
  <c r="B985" i="4"/>
  <c r="C985" i="4"/>
  <c r="O985" i="4" s="1"/>
  <c r="D985" i="4"/>
  <c r="E985" i="4"/>
  <c r="F985" i="4"/>
  <c r="K985" i="4" s="1"/>
  <c r="A986" i="4"/>
  <c r="M986" i="4" s="1"/>
  <c r="B986" i="4"/>
  <c r="C986" i="4"/>
  <c r="O986" i="4" s="1"/>
  <c r="D986" i="4"/>
  <c r="E986" i="4"/>
  <c r="F986" i="4"/>
  <c r="K986" i="4" s="1"/>
  <c r="A987" i="4"/>
  <c r="M987" i="4" s="1"/>
  <c r="B987" i="4"/>
  <c r="C987" i="4"/>
  <c r="O987" i="4" s="1"/>
  <c r="D987" i="4"/>
  <c r="E987" i="4"/>
  <c r="F987" i="4"/>
  <c r="K987" i="4" s="1"/>
  <c r="A988" i="4"/>
  <c r="M988" i="4" s="1"/>
  <c r="B988" i="4"/>
  <c r="C988" i="4"/>
  <c r="O988" i="4" s="1"/>
  <c r="D988" i="4"/>
  <c r="E988" i="4"/>
  <c r="F988" i="4"/>
  <c r="K988" i="4" s="1"/>
  <c r="A989" i="4"/>
  <c r="M989" i="4" s="1"/>
  <c r="B989" i="4"/>
  <c r="C989" i="4"/>
  <c r="O989" i="4" s="1"/>
  <c r="D989" i="4"/>
  <c r="E989" i="4"/>
  <c r="F989" i="4"/>
  <c r="K989" i="4" s="1"/>
  <c r="A990" i="4"/>
  <c r="M990" i="4" s="1"/>
  <c r="B990" i="4"/>
  <c r="C990" i="4"/>
  <c r="O990" i="4" s="1"/>
  <c r="D990" i="4"/>
  <c r="E990" i="4"/>
  <c r="F990" i="4"/>
  <c r="K990" i="4" s="1"/>
  <c r="A991" i="4"/>
  <c r="M991" i="4" s="1"/>
  <c r="B991" i="4"/>
  <c r="C991" i="4"/>
  <c r="O991" i="4" s="1"/>
  <c r="D991" i="4"/>
  <c r="E991" i="4"/>
  <c r="F991" i="4"/>
  <c r="K991" i="4" s="1"/>
  <c r="A992" i="4"/>
  <c r="M992" i="4" s="1"/>
  <c r="B992" i="4"/>
  <c r="C992" i="4"/>
  <c r="O992" i="4" s="1"/>
  <c r="D992" i="4"/>
  <c r="E992" i="4"/>
  <c r="F992" i="4"/>
  <c r="K992" i="4" s="1"/>
  <c r="A993" i="4"/>
  <c r="M993" i="4" s="1"/>
  <c r="B993" i="4"/>
  <c r="C993" i="4"/>
  <c r="O993" i="4" s="1"/>
  <c r="D993" i="4"/>
  <c r="E993" i="4"/>
  <c r="F993" i="4"/>
  <c r="K993" i="4" s="1"/>
  <c r="A994" i="4"/>
  <c r="M994" i="4" s="1"/>
  <c r="B994" i="4"/>
  <c r="C994" i="4"/>
  <c r="O994" i="4" s="1"/>
  <c r="D994" i="4"/>
  <c r="E994" i="4"/>
  <c r="F994" i="4"/>
  <c r="K994" i="4" s="1"/>
  <c r="A995" i="4"/>
  <c r="M995" i="4" s="1"/>
  <c r="B995" i="4"/>
  <c r="C995" i="4"/>
  <c r="O995" i="4" s="1"/>
  <c r="D995" i="4"/>
  <c r="E995" i="4"/>
  <c r="F995" i="4"/>
  <c r="K995" i="4" s="1"/>
  <c r="A996" i="4"/>
  <c r="M996" i="4" s="1"/>
  <c r="B996" i="4"/>
  <c r="C996" i="4"/>
  <c r="O996" i="4" s="1"/>
  <c r="D996" i="4"/>
  <c r="E996" i="4"/>
  <c r="F996" i="4"/>
  <c r="K996" i="4" s="1"/>
  <c r="A997" i="4"/>
  <c r="M997" i="4" s="1"/>
  <c r="B997" i="4"/>
  <c r="C997" i="4"/>
  <c r="O997" i="4" s="1"/>
  <c r="D997" i="4"/>
  <c r="E997" i="4"/>
  <c r="F997" i="4"/>
  <c r="K997" i="4" s="1"/>
  <c r="A998" i="4"/>
  <c r="M998" i="4" s="1"/>
  <c r="B998" i="4"/>
  <c r="C998" i="4"/>
  <c r="O998" i="4" s="1"/>
  <c r="D998" i="4"/>
  <c r="E998" i="4"/>
  <c r="F998" i="4"/>
  <c r="K998" i="4" s="1"/>
  <c r="A999" i="4"/>
  <c r="M999" i="4" s="1"/>
  <c r="B999" i="4"/>
  <c r="C999" i="4"/>
  <c r="O999" i="4" s="1"/>
  <c r="D999" i="4"/>
  <c r="E999" i="4"/>
  <c r="F999" i="4"/>
  <c r="K999" i="4" s="1"/>
  <c r="A1000" i="4"/>
  <c r="M1000" i="4" s="1"/>
  <c r="B1000" i="4"/>
  <c r="C1000" i="4"/>
  <c r="O1000" i="4" s="1"/>
  <c r="D1000" i="4"/>
  <c r="E1000" i="4"/>
  <c r="F1000" i="4"/>
  <c r="K1000" i="4" s="1"/>
  <c r="A1001" i="4"/>
  <c r="M1001" i="4" s="1"/>
  <c r="B1001" i="4"/>
  <c r="C1001" i="4"/>
  <c r="O1001" i="4" s="1"/>
  <c r="D1001" i="4"/>
  <c r="E1001" i="4"/>
  <c r="F1001" i="4"/>
  <c r="K1001" i="4" s="1"/>
  <c r="F2" i="4"/>
  <c r="K2" i="4" s="1"/>
  <c r="E2" i="4"/>
  <c r="D2" i="4"/>
  <c r="C2" i="4"/>
  <c r="O2" i="4" s="1"/>
  <c r="B2" i="4"/>
  <c r="A2" i="4"/>
  <c r="M2" i="4" s="1"/>
  <c r="F1" i="4"/>
  <c r="A1" i="4"/>
  <c r="L1" i="4"/>
  <c r="C1" i="4"/>
  <c r="B1" i="4"/>
  <c r="E1" i="4"/>
  <c r="D1" i="4"/>
  <c r="M1192" i="24" l="1"/>
  <c r="Q1192" i="24" s="1"/>
  <c r="M605" i="24"/>
  <c r="Q605" i="24" s="1"/>
  <c r="M1463" i="24"/>
  <c r="Q1463" i="24" s="1"/>
  <c r="M456" i="24"/>
  <c r="Q456" i="24" s="1"/>
  <c r="AF90" i="18"/>
  <c r="AF113" i="18"/>
  <c r="M518" i="24"/>
  <c r="Q518" i="24" s="1"/>
  <c r="M568" i="24"/>
  <c r="Q568" i="24" s="1"/>
  <c r="M599" i="24"/>
  <c r="Q599" i="24" s="1"/>
  <c r="M608" i="24"/>
  <c r="Q608" i="24" s="1"/>
  <c r="M1617" i="24"/>
  <c r="Q1617" i="24" s="1"/>
  <c r="M1627" i="24"/>
  <c r="Q1627" i="24" s="1"/>
  <c r="M1628" i="24"/>
  <c r="Q1628" i="24" s="1"/>
  <c r="M1651" i="24"/>
  <c r="Q1651" i="24" s="1"/>
  <c r="M447" i="24"/>
  <c r="Q447" i="24" s="1"/>
  <c r="M1633" i="24"/>
  <c r="Q1633" i="24" s="1"/>
  <c r="M1295" i="24"/>
  <c r="Q1295" i="24" s="1"/>
  <c r="M1285" i="24"/>
  <c r="Q1285" i="24" s="1"/>
  <c r="M1299" i="24"/>
  <c r="Q1299" i="24" s="1"/>
  <c r="M1221" i="24"/>
  <c r="Q1221" i="24" s="1"/>
  <c r="M1241" i="24"/>
  <c r="Q1241" i="24" s="1"/>
  <c r="M1195" i="24"/>
  <c r="Q1195" i="24" s="1"/>
  <c r="M1197" i="24"/>
  <c r="Q1197" i="24" s="1"/>
  <c r="M1199" i="24"/>
  <c r="Q1199" i="24" s="1"/>
  <c r="M1252" i="24"/>
  <c r="Q1252" i="24" s="1"/>
  <c r="M1294" i="24"/>
  <c r="Q1294" i="24" s="1"/>
  <c r="M1248" i="24"/>
  <c r="Q1248" i="24" s="1"/>
  <c r="M1282" i="24"/>
  <c r="Q1282" i="24" s="1"/>
  <c r="M1208" i="24"/>
  <c r="Q1208" i="24" s="1"/>
  <c r="M442" i="24"/>
  <c r="Q442" i="24" s="1"/>
  <c r="M1280" i="24"/>
  <c r="Q1280" i="24" s="1"/>
  <c r="M564" i="24"/>
  <c r="Q564" i="24" s="1"/>
  <c r="M572" i="24"/>
  <c r="Q572" i="24" s="1"/>
  <c r="M588" i="24"/>
  <c r="Q588" i="24" s="1"/>
  <c r="M474" i="24"/>
  <c r="Q474" i="24" s="1"/>
  <c r="M1191" i="24"/>
  <c r="Q1191" i="24" s="1"/>
  <c r="M1583" i="24"/>
  <c r="Q1583" i="24" s="1"/>
  <c r="M1485" i="24"/>
  <c r="Q1485" i="24" s="1"/>
  <c r="M1607" i="24"/>
  <c r="Q1607" i="24" s="1"/>
  <c r="M1493" i="24"/>
  <c r="Q1493" i="24" s="1"/>
  <c r="M1650" i="24"/>
  <c r="Q1650" i="24" s="1"/>
  <c r="M1264" i="24"/>
  <c r="Q1264" i="24" s="1"/>
  <c r="M478" i="24"/>
  <c r="Q478" i="24" s="1"/>
  <c r="M469" i="24"/>
  <c r="Q469" i="24" s="1"/>
  <c r="M606" i="24"/>
  <c r="Q606" i="24" s="1"/>
  <c r="M612" i="24"/>
  <c r="Q612" i="24" s="1"/>
  <c r="M1464" i="24"/>
  <c r="Q1464" i="24" s="1"/>
  <c r="M1488" i="24"/>
  <c r="Q1488" i="24" s="1"/>
  <c r="M1622" i="24"/>
  <c r="Q1622" i="24" s="1"/>
  <c r="M1632" i="24"/>
  <c r="Q1632" i="24" s="1"/>
  <c r="M1536" i="24"/>
  <c r="Q1536" i="24" s="1"/>
  <c r="M1544" i="24"/>
  <c r="Q1544" i="24" s="1"/>
  <c r="M1279" i="24"/>
  <c r="Q1279" i="24" s="1"/>
  <c r="M1269" i="24"/>
  <c r="Q1269" i="24" s="1"/>
  <c r="M1283" i="24"/>
  <c r="Q1283" i="24" s="1"/>
  <c r="M1297" i="24"/>
  <c r="Q1297" i="24" s="1"/>
  <c r="M1253" i="24"/>
  <c r="Q1253" i="24" s="1"/>
  <c r="M1213" i="24"/>
  <c r="Q1213" i="24" s="1"/>
  <c r="M1243" i="24"/>
  <c r="Q1243" i="24" s="1"/>
  <c r="M1300" i="24"/>
  <c r="Q1300" i="24" s="1"/>
  <c r="M1236" i="24"/>
  <c r="Q1236" i="24" s="1"/>
  <c r="M1278" i="24"/>
  <c r="Q1278" i="24" s="1"/>
  <c r="M1231" i="24"/>
  <c r="Q1231" i="24" s="1"/>
  <c r="M1266" i="24"/>
  <c r="Q1266" i="24" s="1"/>
  <c r="M1202" i="24"/>
  <c r="Q1202" i="24" s="1"/>
  <c r="M1218" i="24"/>
  <c r="Q1218" i="24" s="1"/>
  <c r="M1204" i="24"/>
  <c r="Q1204" i="24" s="1"/>
  <c r="M574" i="24"/>
  <c r="Q574" i="24" s="1"/>
  <c r="M586" i="24"/>
  <c r="Q586" i="24" s="1"/>
  <c r="M488" i="24"/>
  <c r="Q488" i="24" s="1"/>
  <c r="M609" i="24"/>
  <c r="Q609" i="24" s="1"/>
  <c r="M1593" i="24"/>
  <c r="Q1593" i="24" s="1"/>
  <c r="M1507" i="24"/>
  <c r="Q1507" i="24" s="1"/>
  <c r="M1515" i="24"/>
  <c r="Q1515" i="24" s="1"/>
  <c r="M1539" i="24"/>
  <c r="Q1539" i="24" s="1"/>
  <c r="M1271" i="24"/>
  <c r="Q1271" i="24" s="1"/>
  <c r="M1261" i="24"/>
  <c r="Q1261" i="24" s="1"/>
  <c r="M1275" i="24"/>
  <c r="Q1275" i="24" s="1"/>
  <c r="M1289" i="24"/>
  <c r="Q1289" i="24" s="1"/>
  <c r="M1308" i="24"/>
  <c r="Q1308" i="24" s="1"/>
  <c r="M1205" i="24"/>
  <c r="Q1205" i="24" s="1"/>
  <c r="M1290" i="24"/>
  <c r="Q1290" i="24" s="1"/>
  <c r="M1288" i="24"/>
  <c r="Q1288" i="24" s="1"/>
  <c r="M1226" i="24"/>
  <c r="Q1226" i="24" s="1"/>
  <c r="M1200" i="24"/>
  <c r="Q1200" i="24" s="1"/>
  <c r="M1210" i="24"/>
  <c r="Q1210" i="24" s="1"/>
  <c r="M507" i="24"/>
  <c r="Q507" i="24" s="1"/>
  <c r="AF89" i="18"/>
  <c r="M451" i="24"/>
  <c r="Q451" i="24" s="1"/>
  <c r="M459" i="24"/>
  <c r="Q459" i="24" s="1"/>
  <c r="M581" i="24"/>
  <c r="Q581" i="24" s="1"/>
  <c r="M467" i="24"/>
  <c r="Q467" i="24" s="1"/>
  <c r="M491" i="24"/>
  <c r="Q491" i="24" s="1"/>
  <c r="M1470" i="24"/>
  <c r="Q1470" i="24" s="1"/>
  <c r="M1478" i="24"/>
  <c r="Q1478" i="24" s="1"/>
  <c r="M1600" i="24"/>
  <c r="Q1600" i="24" s="1"/>
  <c r="M1486" i="24"/>
  <c r="Q1486" i="24" s="1"/>
  <c r="M1510" i="24"/>
  <c r="Q1510" i="24" s="1"/>
  <c r="M1642" i="24"/>
  <c r="Q1642" i="24" s="1"/>
  <c r="M1654" i="24"/>
  <c r="Q1654" i="24" s="1"/>
  <c r="M454" i="24"/>
  <c r="Q454" i="24" s="1"/>
  <c r="M1473" i="24"/>
  <c r="Q1473" i="24" s="1"/>
  <c r="M1529" i="24"/>
  <c r="Q1529" i="24" s="1"/>
  <c r="M1537" i="24"/>
  <c r="Q1537" i="24" s="1"/>
  <c r="M1309" i="24"/>
  <c r="Q1309" i="24" s="1"/>
  <c r="M1259" i="24"/>
  <c r="Q1259" i="24" s="1"/>
  <c r="M1273" i="24"/>
  <c r="Q1273" i="24" s="1"/>
  <c r="M1255" i="24"/>
  <c r="Q1255" i="24" s="1"/>
  <c r="M1292" i="24"/>
  <c r="Q1292" i="24" s="1"/>
  <c r="M1237" i="24"/>
  <c r="Q1237" i="24" s="1"/>
  <c r="M1302" i="24"/>
  <c r="Q1302" i="24" s="1"/>
  <c r="M1223" i="24"/>
  <c r="Q1223" i="24" s="1"/>
  <c r="M1274" i="24"/>
  <c r="Q1274" i="24" s="1"/>
  <c r="M1227" i="24"/>
  <c r="Q1227" i="24" s="1"/>
  <c r="M1217" i="24"/>
  <c r="Q1217" i="24" s="1"/>
  <c r="M1220" i="24"/>
  <c r="Q1220" i="24" s="1"/>
  <c r="M1272" i="24"/>
  <c r="Q1272" i="24" s="1"/>
  <c r="M1207" i="24"/>
  <c r="Q1207" i="24" s="1"/>
  <c r="M1242" i="24"/>
  <c r="Q1242" i="24" s="1"/>
  <c r="M1194" i="24"/>
  <c r="Q1194" i="24" s="1"/>
  <c r="M1240" i="24"/>
  <c r="Q1240" i="24" s="1"/>
  <c r="M1196" i="24"/>
  <c r="Q1196" i="24" s="1"/>
  <c r="AF86" i="18"/>
  <c r="M519" i="24"/>
  <c r="Q519" i="24" s="1"/>
  <c r="M569" i="24"/>
  <c r="Q569" i="24" s="1"/>
  <c r="M579" i="24"/>
  <c r="Q579" i="24" s="1"/>
  <c r="M473" i="24"/>
  <c r="Q473" i="24" s="1"/>
  <c r="M481" i="24"/>
  <c r="Q481" i="24" s="1"/>
  <c r="M603" i="24"/>
  <c r="Q603" i="24" s="1"/>
  <c r="M1562" i="24"/>
  <c r="Q1562" i="24" s="1"/>
  <c r="M1588" i="24"/>
  <c r="Q1588" i="24" s="1"/>
  <c r="M1492" i="24"/>
  <c r="Q1492" i="24" s="1"/>
  <c r="M1532" i="24"/>
  <c r="Q1532" i="24" s="1"/>
  <c r="M1301" i="24"/>
  <c r="Q1301" i="24" s="1"/>
  <c r="M1265" i="24"/>
  <c r="Q1265" i="24" s="1"/>
  <c r="M1251" i="24"/>
  <c r="Q1251" i="24" s="1"/>
  <c r="M1230" i="24"/>
  <c r="Q1230" i="24" s="1"/>
  <c r="M1211" i="24"/>
  <c r="Q1211" i="24" s="1"/>
  <c r="M1229" i="24"/>
  <c r="Q1229" i="24" s="1"/>
  <c r="M1268" i="24"/>
  <c r="Q1268" i="24" s="1"/>
  <c r="M1209" i="24"/>
  <c r="Q1209" i="24" s="1"/>
  <c r="M1254" i="24"/>
  <c r="Q1254" i="24" s="1"/>
  <c r="M1298" i="24"/>
  <c r="Q1298" i="24" s="1"/>
  <c r="M1216" i="24"/>
  <c r="Q1216" i="24" s="1"/>
  <c r="M596" i="24"/>
  <c r="Q596" i="24" s="1"/>
  <c r="M441" i="24"/>
  <c r="Q441" i="24" s="1"/>
  <c r="M444" i="24"/>
  <c r="Q444" i="24" s="1"/>
  <c r="M565" i="24"/>
  <c r="Q565" i="24" s="1"/>
  <c r="M476" i="24"/>
  <c r="Q476" i="24" s="1"/>
  <c r="M1584" i="24"/>
  <c r="Q1584" i="24" s="1"/>
  <c r="M1637" i="24"/>
  <c r="Q1637" i="24" s="1"/>
  <c r="M583" i="24"/>
  <c r="Q583" i="24" s="1"/>
  <c r="M592" i="24"/>
  <c r="Q592" i="24" s="1"/>
  <c r="M601" i="24"/>
  <c r="Q601" i="24" s="1"/>
  <c r="M495" i="24"/>
  <c r="Q495" i="24" s="1"/>
  <c r="M1601" i="24"/>
  <c r="Q1601" i="24" s="1"/>
  <c r="M1608" i="24"/>
  <c r="Q1608" i="24" s="1"/>
  <c r="M1514" i="24"/>
  <c r="Q1514" i="24" s="1"/>
  <c r="M1522" i="24"/>
  <c r="Q1522" i="24" s="1"/>
  <c r="M1644" i="24"/>
  <c r="Q1644" i="24" s="1"/>
  <c r="AE31" i="18"/>
  <c r="M1660" i="24"/>
  <c r="Q1660" i="24" s="1"/>
  <c r="M1558" i="24"/>
  <c r="Q1558" i="24" s="1"/>
  <c r="M1506" i="24"/>
  <c r="Q1506" i="24" s="1"/>
  <c r="M484" i="24"/>
  <c r="Q484" i="24" s="1"/>
  <c r="M1655" i="24"/>
  <c r="Q1655" i="24" s="1"/>
  <c r="M1589" i="24"/>
  <c r="Q1589" i="24" s="1"/>
  <c r="M1597" i="24"/>
  <c r="Q1597" i="24" s="1"/>
  <c r="M1542" i="24"/>
  <c r="Q1542" i="24" s="1"/>
  <c r="M1483" i="24"/>
  <c r="Q1483" i="24" s="1"/>
  <c r="M1547" i="24"/>
  <c r="Q1547" i="24" s="1"/>
  <c r="M1527" i="24"/>
  <c r="Q1527" i="24" s="1"/>
  <c r="M1504" i="24"/>
  <c r="Q1504" i="24" s="1"/>
  <c r="M602" i="24"/>
  <c r="Q602" i="24" s="1"/>
  <c r="M613" i="24"/>
  <c r="Q613" i="24" s="1"/>
  <c r="M563" i="24"/>
  <c r="Q563" i="24" s="1"/>
  <c r="M525" i="24"/>
  <c r="Q525" i="24" s="1"/>
  <c r="M475" i="24"/>
  <c r="Q475" i="24" s="1"/>
  <c r="M463" i="24"/>
  <c r="Q463" i="24" s="1"/>
  <c r="M1605" i="24"/>
  <c r="Q1605" i="24" s="1"/>
  <c r="M1474" i="24"/>
  <c r="Q1474" i="24" s="1"/>
  <c r="M496" i="24"/>
  <c r="Q496" i="24" s="1"/>
  <c r="M1489" i="24"/>
  <c r="Q1489" i="24" s="1"/>
  <c r="M610" i="24"/>
  <c r="Q610" i="24" s="1"/>
  <c r="M571" i="24"/>
  <c r="Q571" i="24" s="1"/>
  <c r="M455" i="24"/>
  <c r="Q455" i="24" s="1"/>
  <c r="M1614" i="24"/>
  <c r="Q1614" i="24" s="1"/>
  <c r="M1571" i="24"/>
  <c r="Q1571" i="24" s="1"/>
  <c r="M1596" i="24"/>
  <c r="Q1596" i="24" s="1"/>
  <c r="M1534" i="24"/>
  <c r="Q1534" i="24" s="1"/>
  <c r="M480" i="24"/>
  <c r="Q480" i="24" s="1"/>
  <c r="M513" i="24"/>
  <c r="Q513" i="24" s="1"/>
  <c r="M556" i="24"/>
  <c r="Q556" i="24" s="1"/>
  <c r="M557" i="24"/>
  <c r="Q557" i="24" s="1"/>
  <c r="M492" i="24"/>
  <c r="Q492" i="24" s="1"/>
  <c r="M468" i="24"/>
  <c r="Q468" i="24" s="1"/>
  <c r="AF54" i="18"/>
  <c r="M1471" i="24"/>
  <c r="Q1471" i="24" s="1"/>
  <c r="M561" i="24"/>
  <c r="Q561" i="24" s="1"/>
  <c r="M1550" i="24"/>
  <c r="Q1550" i="24" s="1"/>
  <c r="M1599" i="24"/>
  <c r="Q1599" i="24" s="1"/>
  <c r="M1516" i="24"/>
  <c r="Q1516" i="24" s="1"/>
  <c r="M1519" i="24"/>
  <c r="Q1519" i="24" s="1"/>
  <c r="M595" i="24"/>
  <c r="Q595" i="24" s="1"/>
  <c r="M1645" i="24"/>
  <c r="Q1645" i="24" s="1"/>
  <c r="M1609" i="24"/>
  <c r="Q1609" i="24" s="1"/>
  <c r="M1561" i="24"/>
  <c r="Q1561" i="24" s="1"/>
  <c r="M1577" i="24"/>
  <c r="Q1577" i="24" s="1"/>
  <c r="M1574" i="24"/>
  <c r="Q1574" i="24" s="1"/>
  <c r="M1526" i="24"/>
  <c r="Q1526" i="24" s="1"/>
  <c r="M1499" i="24"/>
  <c r="Q1499" i="24" s="1"/>
  <c r="M1540" i="24"/>
  <c r="Q1540" i="24" s="1"/>
  <c r="M1484" i="24"/>
  <c r="Q1484" i="24" s="1"/>
  <c r="M598" i="24"/>
  <c r="Q598" i="24" s="1"/>
  <c r="M594" i="24"/>
  <c r="Q594" i="24" s="1"/>
  <c r="M477" i="24"/>
  <c r="Q477" i="24" s="1"/>
  <c r="M470" i="24"/>
  <c r="Q470" i="24" s="1"/>
  <c r="M485" i="24"/>
  <c r="Q485" i="24" s="1"/>
  <c r="AE105" i="18"/>
  <c r="M1553" i="24"/>
  <c r="Q1553" i="24" s="1"/>
  <c r="M1659" i="24"/>
  <c r="Q1659" i="24" s="1"/>
  <c r="M1543" i="24"/>
  <c r="Q1543" i="24" s="1"/>
  <c r="M1518" i="24"/>
  <c r="Q1518" i="24" s="1"/>
  <c r="M1611" i="24"/>
  <c r="Q1611" i="24" s="1"/>
  <c r="M1535" i="24"/>
  <c r="Q1535" i="24" s="1"/>
  <c r="M1533" i="24"/>
  <c r="Q1533" i="24" s="1"/>
  <c r="M578" i="24"/>
  <c r="Q578" i="24" s="1"/>
  <c r="M590" i="24"/>
  <c r="Q590" i="24" s="1"/>
  <c r="M547" i="24"/>
  <c r="Q547" i="24" s="1"/>
  <c r="M453" i="24"/>
  <c r="Q453" i="24" s="1"/>
  <c r="M464" i="24"/>
  <c r="Q464" i="24" s="1"/>
  <c r="M529" i="24"/>
  <c r="Q529" i="24" s="1"/>
  <c r="M504" i="24"/>
  <c r="Q504" i="24" s="1"/>
  <c r="M1604" i="24"/>
  <c r="Q1604" i="24" s="1"/>
  <c r="M1638" i="24"/>
  <c r="Q1638" i="24" s="1"/>
  <c r="M1639" i="24"/>
  <c r="Q1639" i="24" s="1"/>
  <c r="M1635" i="24"/>
  <c r="Q1635" i="24" s="1"/>
  <c r="M1652" i="24"/>
  <c r="Q1652" i="24" s="1"/>
  <c r="M1640" i="24"/>
  <c r="Q1640" i="24" s="1"/>
  <c r="M1648" i="24"/>
  <c r="Q1648" i="24" s="1"/>
  <c r="M1468" i="24"/>
  <c r="Q1468" i="24" s="1"/>
  <c r="M611" i="24"/>
  <c r="Q611" i="24" s="1"/>
  <c r="M587" i="24"/>
  <c r="Q587" i="24" s="1"/>
  <c r="M591" i="24"/>
  <c r="Q591" i="24" s="1"/>
  <c r="M462" i="24"/>
  <c r="Q462" i="24" s="1"/>
  <c r="M554" i="24"/>
  <c r="Q554" i="24" s="1"/>
  <c r="M449" i="24"/>
  <c r="Q449" i="24" s="1"/>
  <c r="M460" i="24"/>
  <c r="Q460" i="24" s="1"/>
  <c r="M457" i="24"/>
  <c r="Q457" i="24" s="1"/>
  <c r="M555" i="24"/>
  <c r="Q555" i="24" s="1"/>
  <c r="M514" i="24"/>
  <c r="Q514" i="24" s="1"/>
  <c r="M570" i="24"/>
  <c r="Q570" i="24" s="1"/>
  <c r="AE98" i="18"/>
  <c r="M1624" i="24"/>
  <c r="Q1624" i="24" s="1"/>
  <c r="M1618" i="24"/>
  <c r="Q1618" i="24" s="1"/>
  <c r="M1570" i="24"/>
  <c r="Q1570" i="24" s="1"/>
  <c r="M1625" i="24"/>
  <c r="Q1625" i="24" s="1"/>
  <c r="M1490" i="24"/>
  <c r="Q1490" i="24" s="1"/>
  <c r="M559" i="24"/>
  <c r="Q559" i="24" s="1"/>
  <c r="M521" i="24"/>
  <c r="Q521" i="24" s="1"/>
  <c r="M1615" i="24"/>
  <c r="Q1615" i="24" s="1"/>
  <c r="M1595" i="24"/>
  <c r="Q1595" i="24" s="1"/>
  <c r="M1653" i="24"/>
  <c r="Q1653" i="24" s="1"/>
  <c r="M1606" i="24"/>
  <c r="Q1606" i="24" s="1"/>
  <c r="M1580" i="24"/>
  <c r="Q1580" i="24" s="1"/>
  <c r="M1564" i="24"/>
  <c r="Q1564" i="24" s="1"/>
  <c r="M1513" i="24"/>
  <c r="Q1513" i="24" s="1"/>
  <c r="M593" i="24"/>
  <c r="Q593" i="24" s="1"/>
  <c r="M576" i="24"/>
  <c r="Q576" i="24" s="1"/>
  <c r="M506" i="24"/>
  <c r="Q506" i="24" s="1"/>
  <c r="M510" i="24"/>
  <c r="Q510" i="24" s="1"/>
  <c r="M541" i="24"/>
  <c r="Q541" i="24" s="1"/>
  <c r="M538" i="24"/>
  <c r="Q538" i="24" s="1"/>
  <c r="M527" i="24"/>
  <c r="Q527" i="24" s="1"/>
  <c r="M511" i="24"/>
  <c r="Q511" i="24" s="1"/>
  <c r="M1613" i="24"/>
  <c r="Q1613" i="24" s="1"/>
  <c r="M1494" i="24"/>
  <c r="Q1494" i="24" s="1"/>
  <c r="M560" i="24"/>
  <c r="Q560" i="24" s="1"/>
  <c r="M1592" i="24"/>
  <c r="Q1592" i="24" s="1"/>
  <c r="E124" i="18"/>
  <c r="M1590" i="24"/>
  <c r="Q1590" i="24" s="1"/>
  <c r="M1646" i="24"/>
  <c r="Q1646" i="24" s="1"/>
  <c r="M1551" i="24"/>
  <c r="Q1551" i="24" s="1"/>
  <c r="M1641" i="24"/>
  <c r="Q1641" i="24" s="1"/>
  <c r="M1509" i="24"/>
  <c r="Q1509" i="24" s="1"/>
  <c r="M1556" i="24"/>
  <c r="Q1556" i="24" s="1"/>
  <c r="M1482" i="24"/>
  <c r="Q1482" i="24" s="1"/>
  <c r="M1467" i="24"/>
  <c r="Q1467" i="24" s="1"/>
  <c r="M1476" i="24"/>
  <c r="Q1476" i="24" s="1"/>
  <c r="M575" i="24"/>
  <c r="Q575" i="24" s="1"/>
  <c r="M589" i="24"/>
  <c r="Q589" i="24" s="1"/>
  <c r="M534" i="24"/>
  <c r="Q534" i="24" s="1"/>
  <c r="M531" i="24"/>
  <c r="Q531" i="24" s="1"/>
  <c r="M520" i="24"/>
  <c r="Q520" i="24" s="1"/>
  <c r="M500" i="24"/>
  <c r="Q500" i="24" s="1"/>
  <c r="M522" i="24"/>
  <c r="Q522" i="24" s="1"/>
  <c r="M450" i="24"/>
  <c r="Q450" i="24" s="1"/>
  <c r="M1469" i="24"/>
  <c r="Q1469" i="24" s="1"/>
  <c r="M1563" i="24"/>
  <c r="Q1563" i="24" s="1"/>
  <c r="M1626" i="24"/>
  <c r="Q1626" i="24" s="1"/>
  <c r="M1629" i="24"/>
  <c r="Q1629" i="24" s="1"/>
  <c r="M1586" i="24"/>
  <c r="Q1586" i="24" s="1"/>
  <c r="M1541" i="24"/>
  <c r="Q1541" i="24" s="1"/>
  <c r="M465" i="24"/>
  <c r="Q465" i="24" s="1"/>
  <c r="M553" i="24"/>
  <c r="Q553" i="24" s="1"/>
  <c r="M466" i="24"/>
  <c r="Q466" i="24" s="1"/>
  <c r="M562" i="24"/>
  <c r="Q562" i="24" s="1"/>
  <c r="M573" i="24"/>
  <c r="Q573" i="24" s="1"/>
  <c r="M600" i="24"/>
  <c r="Q600" i="24" s="1"/>
  <c r="M1643" i="24"/>
  <c r="Q1643" i="24" s="1"/>
  <c r="M1612" i="24"/>
  <c r="Q1612" i="24" s="1"/>
  <c r="M1479" i="24"/>
  <c r="Q1479" i="24" s="1"/>
  <c r="M1523" i="24"/>
  <c r="Q1523" i="24" s="1"/>
  <c r="M537" i="24"/>
  <c r="Q537" i="24" s="1"/>
  <c r="M523" i="24"/>
  <c r="Q523" i="24" s="1"/>
  <c r="M546" i="24"/>
  <c r="Q546" i="24" s="1"/>
  <c r="M445" i="24"/>
  <c r="Q445" i="24" s="1"/>
  <c r="M551" i="24"/>
  <c r="Q551" i="24" s="1"/>
  <c r="M1621" i="24"/>
  <c r="Q1621" i="24" s="1"/>
  <c r="M1578" i="24"/>
  <c r="Q1578" i="24" s="1"/>
  <c r="M1610" i="24"/>
  <c r="Q1610" i="24" s="1"/>
  <c r="M1466" i="24"/>
  <c r="Q1466" i="24" s="1"/>
  <c r="M607" i="24"/>
  <c r="Q607" i="24" s="1"/>
  <c r="M614" i="24"/>
  <c r="Q614" i="24" s="1"/>
  <c r="M597" i="24"/>
  <c r="Q597" i="24" s="1"/>
  <c r="M530" i="24"/>
  <c r="Q530" i="24" s="1"/>
  <c r="M443" i="24"/>
  <c r="Q443" i="24" s="1"/>
  <c r="AE21" i="18"/>
  <c r="M1603" i="24"/>
  <c r="Q1603" i="24" s="1"/>
  <c r="M1585" i="24"/>
  <c r="Q1585" i="24" s="1"/>
  <c r="M1658" i="24"/>
  <c r="Q1658" i="24" s="1"/>
  <c r="M1511" i="24"/>
  <c r="Q1511" i="24" s="1"/>
  <c r="M1501" i="24"/>
  <c r="Q1501" i="24" s="1"/>
  <c r="M1552" i="24"/>
  <c r="Q1552" i="24" s="1"/>
  <c r="M1480" i="24"/>
  <c r="Q1480" i="24" s="1"/>
  <c r="M577" i="24"/>
  <c r="Q577" i="24" s="1"/>
  <c r="M503" i="24"/>
  <c r="Q503" i="24" s="1"/>
  <c r="M526" i="24"/>
  <c r="Q526" i="24" s="1"/>
  <c r="M516" i="24"/>
  <c r="Q516" i="24" s="1"/>
  <c r="M501" i="24"/>
  <c r="Q501" i="24" s="1"/>
  <c r="M1576" i="24"/>
  <c r="Q1576" i="24" s="1"/>
  <c r="M533" i="24"/>
  <c r="Q533" i="24" s="1"/>
  <c r="M1616" i="24"/>
  <c r="Q1616" i="24" s="1"/>
  <c r="M1475" i="24"/>
  <c r="Q1475" i="24" s="1"/>
  <c r="M566" i="24"/>
  <c r="Q566" i="24" s="1"/>
  <c r="M448" i="24"/>
  <c r="Q448" i="24" s="1"/>
  <c r="M584" i="24"/>
  <c r="Q584" i="24" s="1"/>
  <c r="M1568" i="24"/>
  <c r="Q1568" i="24" s="1"/>
  <c r="M580" i="24"/>
  <c r="Q580" i="24" s="1"/>
  <c r="M544" i="24"/>
  <c r="Q544" i="24" s="1"/>
  <c r="AF37" i="18"/>
  <c r="M1572" i="24"/>
  <c r="Q1572" i="24" s="1"/>
  <c r="M1602" i="24"/>
  <c r="Q1602" i="24" s="1"/>
  <c r="M1623" i="24"/>
  <c r="Q1623" i="24" s="1"/>
  <c r="M1503" i="24"/>
  <c r="Q1503" i="24" s="1"/>
  <c r="M1557" i="24"/>
  <c r="Q1557" i="24" s="1"/>
  <c r="M543" i="24"/>
  <c r="Q543" i="24" s="1"/>
  <c r="M604" i="24"/>
  <c r="Q604" i="24" s="1"/>
  <c r="M499" i="24"/>
  <c r="Q499" i="24" s="1"/>
  <c r="M505" i="24"/>
  <c r="Q505" i="24" s="1"/>
  <c r="M509" i="24"/>
  <c r="Q509" i="24" s="1"/>
  <c r="M483" i="24"/>
  <c r="Q483" i="24" s="1"/>
  <c r="M1521" i="24"/>
  <c r="Q1521" i="24" s="1"/>
  <c r="M508" i="24"/>
  <c r="Q508" i="24" s="1"/>
  <c r="M1465" i="24"/>
  <c r="Q1465" i="24" s="1"/>
  <c r="M549" i="24"/>
  <c r="Q549" i="24" s="1"/>
  <c r="M552" i="24"/>
  <c r="Q552" i="24" s="1"/>
  <c r="M528" i="24"/>
  <c r="Q528" i="24" s="1"/>
  <c r="M498" i="24"/>
  <c r="Q498" i="24" s="1"/>
  <c r="M472" i="24"/>
  <c r="Q472" i="24" s="1"/>
  <c r="M487" i="24"/>
  <c r="Q487" i="24" s="1"/>
  <c r="M1524" i="24"/>
  <c r="Q1524" i="24" s="1"/>
  <c r="M1487" i="24"/>
  <c r="Q1487" i="24" s="1"/>
  <c r="M1559" i="24"/>
  <c r="Q1559" i="24" s="1"/>
  <c r="M1565" i="24"/>
  <c r="Q1565" i="24" s="1"/>
  <c r="M1594" i="24"/>
  <c r="Q1594" i="24" s="1"/>
  <c r="M1582" i="24"/>
  <c r="Q1582" i="24" s="1"/>
  <c r="M1512" i="24"/>
  <c r="Q1512" i="24" s="1"/>
  <c r="M1496" i="24"/>
  <c r="Q1496" i="24" s="1"/>
  <c r="M536" i="24"/>
  <c r="Q536" i="24" s="1"/>
  <c r="M494" i="24"/>
  <c r="Q494" i="24" s="1"/>
  <c r="M497" i="24"/>
  <c r="Q497" i="24" s="1"/>
  <c r="M512" i="24"/>
  <c r="Q512" i="24" s="1"/>
  <c r="M471" i="24"/>
  <c r="Q471" i="24" s="1"/>
  <c r="M1508" i="24"/>
  <c r="Q1508" i="24" s="1"/>
  <c r="M1620" i="24"/>
  <c r="Q1620" i="24" s="1"/>
  <c r="M1630" i="24"/>
  <c r="Q1630" i="24" s="1"/>
  <c r="M1502" i="24"/>
  <c r="Q1502" i="24" s="1"/>
  <c r="M1517" i="24"/>
  <c r="Q1517" i="24" s="1"/>
  <c r="M532" i="24"/>
  <c r="Q532" i="24" s="1"/>
  <c r="M1649" i="24"/>
  <c r="Q1649" i="24" s="1"/>
  <c r="M567" i="24"/>
  <c r="Q567" i="24" s="1"/>
  <c r="M1495" i="24"/>
  <c r="Q1495" i="24" s="1"/>
  <c r="M1549" i="24"/>
  <c r="Q1549" i="24" s="1"/>
  <c r="M542" i="24"/>
  <c r="Q542" i="24" s="1"/>
  <c r="M1657" i="24"/>
  <c r="Q1657" i="24" s="1"/>
  <c r="M1598" i="24"/>
  <c r="Q1598" i="24" s="1"/>
  <c r="M1472" i="24"/>
  <c r="Q1472" i="24" s="1"/>
  <c r="M539" i="24"/>
  <c r="Q539" i="24" s="1"/>
  <c r="M548" i="24"/>
  <c r="Q548" i="24" s="1"/>
  <c r="M489" i="24"/>
  <c r="Q489" i="24" s="1"/>
  <c r="M1656" i="24"/>
  <c r="Q1656" i="24" s="1"/>
  <c r="M1581" i="24"/>
  <c r="Q1581" i="24" s="1"/>
  <c r="M1546" i="24"/>
  <c r="Q1546" i="24" s="1"/>
  <c r="M1591" i="24"/>
  <c r="Q1591" i="24" s="1"/>
  <c r="M1587" i="24"/>
  <c r="Q1587" i="24" s="1"/>
  <c r="M1575" i="24"/>
  <c r="Q1575" i="24" s="1"/>
  <c r="M535" i="24"/>
  <c r="Q535" i="24" s="1"/>
  <c r="M545" i="24"/>
  <c r="Q545" i="24" s="1"/>
  <c r="M517" i="24"/>
  <c r="Q517" i="24" s="1"/>
  <c r="M493" i="24"/>
  <c r="Q493" i="24" s="1"/>
  <c r="M486" i="24"/>
  <c r="Q486" i="24" s="1"/>
  <c r="M1498" i="24"/>
  <c r="Q1498" i="24" s="1"/>
  <c r="M452" i="24"/>
  <c r="Q452" i="24" s="1"/>
  <c r="M1530" i="24"/>
  <c r="Q1530" i="24" s="1"/>
  <c r="M585" i="24"/>
  <c r="Q585" i="24" s="1"/>
  <c r="M524" i="24"/>
  <c r="Q524" i="24" s="1"/>
  <c r="M482" i="24"/>
  <c r="Q482" i="24" s="1"/>
  <c r="M1554" i="24"/>
  <c r="Q1554" i="24" s="1"/>
  <c r="M1528" i="24"/>
  <c r="Q1528" i="24" s="1"/>
  <c r="M1548" i="24"/>
  <c r="Q1548" i="24" s="1"/>
  <c r="M550" i="24"/>
  <c r="Q550" i="24" s="1"/>
  <c r="M1619" i="24"/>
  <c r="Q1619" i="24" s="1"/>
  <c r="M1579" i="24"/>
  <c r="Q1579" i="24" s="1"/>
  <c r="M1560" i="24"/>
  <c r="Q1560" i="24" s="1"/>
  <c r="M1505" i="24"/>
  <c r="Q1505" i="24" s="1"/>
  <c r="M1531" i="24"/>
  <c r="Q1531" i="24" s="1"/>
  <c r="M1525" i="24"/>
  <c r="Q1525" i="24" s="1"/>
  <c r="M1545" i="24"/>
  <c r="Q1545" i="24" s="1"/>
  <c r="M515" i="24"/>
  <c r="Q515" i="24" s="1"/>
  <c r="M479" i="24"/>
  <c r="Q479" i="24" s="1"/>
  <c r="M461" i="24"/>
  <c r="Q461" i="24" s="1"/>
  <c r="M1569" i="24"/>
  <c r="Q1569" i="24" s="1"/>
  <c r="AF51" i="18"/>
  <c r="M1491" i="24"/>
  <c r="Q1491" i="24" s="1"/>
  <c r="M1500" i="24"/>
  <c r="Q1500" i="24" s="1"/>
  <c r="M446" i="24"/>
  <c r="Q446" i="24" s="1"/>
  <c r="M1567" i="24"/>
  <c r="Q1567" i="24" s="1"/>
  <c r="M1481" i="24"/>
  <c r="Q1481" i="24" s="1"/>
  <c r="M490" i="24"/>
  <c r="Q490" i="24" s="1"/>
  <c r="M558" i="24"/>
  <c r="Q558" i="24" s="1"/>
  <c r="M1573" i="24"/>
  <c r="Q1573" i="24" s="1"/>
  <c r="M1477" i="24"/>
  <c r="Q1477" i="24" s="1"/>
  <c r="M1520" i="24"/>
  <c r="Q1520" i="24" s="1"/>
  <c r="M1538" i="24"/>
  <c r="Q1538" i="24" s="1"/>
  <c r="M1566" i="24"/>
  <c r="Q1566" i="24" s="1"/>
  <c r="M1555" i="24"/>
  <c r="Q1555" i="24" s="1"/>
  <c r="M1497" i="24"/>
  <c r="Q1497" i="24" s="1"/>
  <c r="M502" i="24"/>
  <c r="Q502" i="24" s="1"/>
  <c r="M458" i="24"/>
  <c r="Q458" i="24" s="1"/>
  <c r="AE30" i="18"/>
  <c r="AF39" i="18"/>
  <c r="AE70" i="18"/>
  <c r="AF62" i="18"/>
  <c r="AF72" i="18"/>
  <c r="AF101" i="18"/>
  <c r="AF112" i="18"/>
  <c r="AE113" i="18"/>
  <c r="AF26" i="18"/>
  <c r="AE96" i="18"/>
  <c r="AE37" i="18"/>
  <c r="I93" i="18"/>
  <c r="I94" i="18" s="1"/>
  <c r="I95" i="18" s="1"/>
  <c r="I96" i="18" s="1"/>
  <c r="I97" i="18" s="1"/>
  <c r="I98" i="18" s="1"/>
  <c r="I99" i="18" s="1"/>
  <c r="I100" i="18" s="1"/>
  <c r="I101" i="18" s="1"/>
  <c r="I102" i="18" s="1"/>
  <c r="I103" i="18" s="1"/>
  <c r="I104" i="18" s="1"/>
  <c r="I105" i="18" s="1"/>
  <c r="I106" i="18" s="1"/>
  <c r="I107" i="18" s="1"/>
  <c r="I108" i="18" s="1"/>
  <c r="I109" i="18" s="1"/>
  <c r="I110" i="18" s="1"/>
  <c r="I111" i="18" s="1"/>
  <c r="I112" i="18" s="1"/>
  <c r="I113" i="18" s="1"/>
  <c r="I114" i="18" s="1"/>
  <c r="I115" i="18" s="1"/>
  <c r="I116" i="18" s="1"/>
  <c r="C126" i="18" s="1"/>
  <c r="AE39" i="18"/>
  <c r="AF23" i="18"/>
  <c r="AE56" i="18"/>
  <c r="AE51" i="18"/>
  <c r="AE41" i="18"/>
  <c r="AE90" i="18"/>
  <c r="AE101" i="18"/>
  <c r="AE75" i="18"/>
  <c r="AE86" i="18"/>
  <c r="AE91" i="18"/>
  <c r="AE74" i="18"/>
  <c r="AF22" i="18"/>
  <c r="Y22" i="18"/>
  <c r="Y23" i="18" s="1"/>
  <c r="Y24" i="18" s="1"/>
  <c r="Y25" i="18" s="1"/>
  <c r="Y26" i="18" s="1"/>
  <c r="Y27" i="18" s="1"/>
  <c r="Y28" i="18" s="1"/>
  <c r="Y29" i="18" s="1"/>
  <c r="Y30" i="18" s="1"/>
  <c r="Y31" i="18" s="1"/>
  <c r="Y32" i="18" s="1"/>
  <c r="Y33" i="18" s="1"/>
  <c r="Y34" i="18" s="1"/>
  <c r="Y35" i="18" s="1"/>
  <c r="Y36" i="18" s="1"/>
  <c r="Y37" i="18" s="1"/>
  <c r="Y38" i="18" s="1"/>
  <c r="Y39" i="18" s="1"/>
  <c r="Y40" i="18" s="1"/>
  <c r="Y41" i="18" s="1"/>
  <c r="Y42" i="18" s="1"/>
  <c r="Y43" i="18" s="1"/>
  <c r="Y44" i="18" s="1"/>
  <c r="Y45" i="18" s="1"/>
  <c r="Y46" i="18" s="1"/>
  <c r="Y47" i="18" s="1"/>
  <c r="Y48" i="18" s="1"/>
  <c r="Y49" i="18" s="1"/>
  <c r="Y50" i="18" s="1"/>
  <c r="Y51" i="18" s="1"/>
  <c r="Y52" i="18" s="1"/>
  <c r="Y53" i="18" s="1"/>
  <c r="Y54" i="18" s="1"/>
  <c r="Y55" i="18" s="1"/>
  <c r="Y56" i="18" s="1"/>
  <c r="Y57" i="18" s="1"/>
  <c r="Y58" i="18" s="1"/>
  <c r="Y59" i="18" s="1"/>
  <c r="Y60" i="18" s="1"/>
  <c r="Y61" i="18" s="1"/>
  <c r="Y62" i="18" s="1"/>
  <c r="Y63" i="18" s="1"/>
  <c r="Y64" i="18" s="1"/>
  <c r="Y65" i="18" s="1"/>
  <c r="Y66" i="18" s="1"/>
  <c r="Y67" i="18" s="1"/>
  <c r="Y68" i="18" s="1"/>
  <c r="Y69" i="18" s="1"/>
  <c r="Y70" i="18" s="1"/>
  <c r="Y71" i="18" s="1"/>
  <c r="Y72" i="18" s="1"/>
  <c r="Y73" i="18" s="1"/>
  <c r="Y74" i="18" s="1"/>
  <c r="Y75" i="18" s="1"/>
  <c r="Y76" i="18" s="1"/>
  <c r="Y77" i="18" s="1"/>
  <c r="Y78" i="18" s="1"/>
  <c r="Y79" i="18" s="1"/>
  <c r="Y80" i="18" s="1"/>
  <c r="Y81" i="18" s="1"/>
  <c r="Y82" i="18" s="1"/>
  <c r="Y83" i="18" s="1"/>
  <c r="Y84" i="18" s="1"/>
  <c r="Y85" i="18" s="1"/>
  <c r="Y86" i="18" s="1"/>
  <c r="Y87" i="18" s="1"/>
  <c r="Y88" i="18" s="1"/>
  <c r="Y89" i="18" s="1"/>
  <c r="Y90" i="18" s="1"/>
  <c r="Y91" i="18" s="1"/>
  <c r="Y92" i="18" s="1"/>
  <c r="Y93" i="18" s="1"/>
  <c r="Y94" i="18" s="1"/>
  <c r="Y95" i="18" s="1"/>
  <c r="Y96" i="18" s="1"/>
  <c r="Y97" i="18" s="1"/>
  <c r="Y98" i="18" s="1"/>
  <c r="Y99" i="18" s="1"/>
  <c r="Y100" i="18" s="1"/>
  <c r="Y101" i="18" s="1"/>
  <c r="Y102" i="18" s="1"/>
  <c r="Y103" i="18" s="1"/>
  <c r="Y104" i="18" s="1"/>
  <c r="Y105" i="18" s="1"/>
  <c r="Y106" i="18" s="1"/>
  <c r="Y107" i="18" s="1"/>
  <c r="Y108" i="18" s="1"/>
  <c r="Y109" i="18" s="1"/>
  <c r="Y110" i="18" s="1"/>
  <c r="Y111" i="18" s="1"/>
  <c r="Y112" i="18" s="1"/>
  <c r="Y113" i="18" s="1"/>
  <c r="Y114" i="18" s="1"/>
  <c r="Y115" i="18" s="1"/>
  <c r="Y116" i="18" s="1"/>
  <c r="AE73" i="18"/>
  <c r="AF67" i="18"/>
  <c r="AF41" i="18"/>
  <c r="AF27" i="18"/>
  <c r="AF48" i="18"/>
  <c r="AF73" i="18"/>
  <c r="Q53" i="18"/>
  <c r="AF81" i="18"/>
  <c r="AF56" i="18"/>
  <c r="AE68" i="18"/>
  <c r="M1754" i="24"/>
  <c r="Q1754" i="24" s="1"/>
  <c r="AF98" i="18"/>
  <c r="AE45" i="18"/>
  <c r="S12" i="24"/>
  <c r="S13" i="24" s="1"/>
  <c r="S14" i="24" s="1"/>
  <c r="S15" i="24" s="1"/>
  <c r="S16" i="24" s="1"/>
  <c r="S17" i="24" s="1"/>
  <c r="S18" i="24" s="1"/>
  <c r="S19" i="24" s="1"/>
  <c r="S20" i="24" s="1"/>
  <c r="S21" i="24" s="1"/>
  <c r="S22" i="24" s="1"/>
  <c r="S23" i="24" s="1"/>
  <c r="S24" i="24" s="1"/>
  <c r="S25" i="24" s="1"/>
  <c r="S26" i="24" s="1"/>
  <c r="S27" i="24" s="1"/>
  <c r="S28" i="24" s="1"/>
  <c r="S29" i="24" s="1"/>
  <c r="S30" i="24" s="1"/>
  <c r="S31" i="24" s="1"/>
  <c r="S32" i="24" s="1"/>
  <c r="S33" i="24" s="1"/>
  <c r="S34" i="24" s="1"/>
  <c r="S35" i="24" s="1"/>
  <c r="S36" i="24" s="1"/>
  <c r="S37" i="24" s="1"/>
  <c r="S38" i="24" s="1"/>
  <c r="S39" i="24" s="1"/>
  <c r="S40" i="24" s="1"/>
  <c r="S41" i="24" s="1"/>
  <c r="S42" i="24" s="1"/>
  <c r="S43" i="24" s="1"/>
  <c r="S44" i="24" s="1"/>
  <c r="S45" i="24" s="1"/>
  <c r="S46" i="24" s="1"/>
  <c r="S47" i="24" s="1"/>
  <c r="S48" i="24" s="1"/>
  <c r="S49" i="24" s="1"/>
  <c r="S50" i="24" s="1"/>
  <c r="S51" i="24" s="1"/>
  <c r="S52" i="24" s="1"/>
  <c r="S53" i="24" s="1"/>
  <c r="S54" i="24" s="1"/>
  <c r="S55" i="24" s="1"/>
  <c r="S56" i="24" s="1"/>
  <c r="S57" i="24" s="1"/>
  <c r="S58" i="24" s="1"/>
  <c r="S59" i="24" s="1"/>
  <c r="S60" i="24" s="1"/>
  <c r="S61" i="24" s="1"/>
  <c r="S62" i="24" s="1"/>
  <c r="S63" i="24" s="1"/>
  <c r="S64" i="24" s="1"/>
  <c r="S65" i="24" s="1"/>
  <c r="S66" i="24" s="1"/>
  <c r="S67" i="24" s="1"/>
  <c r="S68" i="24" s="1"/>
  <c r="S69" i="24" s="1"/>
  <c r="S70" i="24" s="1"/>
  <c r="S71" i="24" s="1"/>
  <c r="S72" i="24" s="1"/>
  <c r="S73" i="24" s="1"/>
  <c r="S74" i="24" s="1"/>
  <c r="S75" i="24" s="1"/>
  <c r="S76" i="24" s="1"/>
  <c r="S77" i="24" s="1"/>
  <c r="S78" i="24" s="1"/>
  <c r="S79" i="24" s="1"/>
  <c r="S80" i="24" s="1"/>
  <c r="S81" i="24" s="1"/>
  <c r="S82" i="24" s="1"/>
  <c r="S83" i="24" s="1"/>
  <c r="S84" i="24" s="1"/>
  <c r="S85" i="24" s="1"/>
  <c r="S86" i="24" s="1"/>
  <c r="S87" i="24" s="1"/>
  <c r="S88" i="24" s="1"/>
  <c r="S89" i="24" s="1"/>
  <c r="S90" i="24" s="1"/>
  <c r="S91" i="24" s="1"/>
  <c r="S92" i="24" s="1"/>
  <c r="S93" i="24" s="1"/>
  <c r="S94" i="24" s="1"/>
  <c r="S95" i="24" s="1"/>
  <c r="S96" i="24" s="1"/>
  <c r="S97" i="24" s="1"/>
  <c r="S98" i="24" s="1"/>
  <c r="S99" i="24" s="1"/>
  <c r="S100" i="24" s="1"/>
  <c r="S101" i="24" s="1"/>
  <c r="S102" i="24" s="1"/>
  <c r="S103" i="24" s="1"/>
  <c r="S104" i="24" s="1"/>
  <c r="S105" i="24" s="1"/>
  <c r="S106" i="24" s="1"/>
  <c r="S107" i="24" s="1"/>
  <c r="S108" i="24" s="1"/>
  <c r="S109" i="24" s="1"/>
  <c r="S110" i="24" s="1"/>
  <c r="S111" i="24" s="1"/>
  <c r="S112" i="24" s="1"/>
  <c r="S113" i="24" s="1"/>
  <c r="S114" i="24" s="1"/>
  <c r="S115" i="24" s="1"/>
  <c r="S116" i="24" s="1"/>
  <c r="S117" i="24" s="1"/>
  <c r="S118" i="24" s="1"/>
  <c r="S119" i="24" s="1"/>
  <c r="S120" i="24" s="1"/>
  <c r="S121" i="24" s="1"/>
  <c r="S122" i="24" s="1"/>
  <c r="S123" i="24" s="1"/>
  <c r="S124" i="24" s="1"/>
  <c r="S125" i="24" s="1"/>
  <c r="S126" i="24" s="1"/>
  <c r="S127" i="24" s="1"/>
  <c r="S128" i="24" s="1"/>
  <c r="S129" i="24" s="1"/>
  <c r="AF50" i="18"/>
  <c r="AE93" i="18"/>
  <c r="M1721" i="24"/>
  <c r="Q1721" i="24" s="1"/>
  <c r="AE64" i="18"/>
  <c r="AF115" i="18"/>
  <c r="AE60" i="18"/>
  <c r="AF91" i="18"/>
  <c r="AE89" i="18"/>
  <c r="E126" i="18"/>
  <c r="AE72" i="18"/>
  <c r="AE67" i="18"/>
  <c r="AE58" i="18"/>
  <c r="D15" i="18"/>
  <c r="AE55" i="18"/>
  <c r="AF82" i="18"/>
  <c r="AE54" i="18"/>
  <c r="M1689" i="24"/>
  <c r="Q1689" i="24" s="1"/>
  <c r="AE109" i="18"/>
  <c r="AF44" i="18"/>
  <c r="AF75" i="18"/>
  <c r="AF45" i="18"/>
  <c r="AF24" i="18"/>
  <c r="AE112" i="18"/>
  <c r="AF64" i="18"/>
  <c r="M1802" i="24"/>
  <c r="Q1802" i="24" s="1"/>
  <c r="M1744" i="24"/>
  <c r="Q1744" i="24" s="1"/>
  <c r="M1672" i="24"/>
  <c r="Q1672" i="24" s="1"/>
  <c r="M1666" i="24"/>
  <c r="Q1666" i="24" s="1"/>
  <c r="M1661" i="24"/>
  <c r="Q1661" i="24" s="1"/>
  <c r="AF60" i="18"/>
  <c r="AF109" i="18"/>
  <c r="AF93" i="18"/>
  <c r="AE24" i="18"/>
  <c r="AF104" i="18"/>
  <c r="AE50" i="18"/>
  <c r="AF30" i="18"/>
  <c r="AF71" i="18"/>
  <c r="AF96" i="18"/>
  <c r="AE44" i="18"/>
  <c r="AF70" i="18"/>
  <c r="T120" i="18"/>
  <c r="AF106" i="18"/>
  <c r="AE104" i="18"/>
  <c r="S121" i="18"/>
  <c r="AE82" i="18"/>
  <c r="X121" i="18"/>
  <c r="M1787" i="24"/>
  <c r="Q1787" i="24" s="1"/>
  <c r="M1706" i="24"/>
  <c r="Q1706" i="24" s="1"/>
  <c r="AF74" i="18"/>
  <c r="AF59" i="18"/>
  <c r="M1688" i="24"/>
  <c r="Q1688" i="24" s="1"/>
  <c r="AE83" i="18"/>
  <c r="AF63" i="18"/>
  <c r="AF97" i="18"/>
  <c r="AF83" i="18"/>
  <c r="AE71" i="18"/>
  <c r="AF52" i="18"/>
  <c r="AE52" i="18"/>
  <c r="AE115" i="18"/>
  <c r="M1807" i="24"/>
  <c r="Q1807" i="24" s="1"/>
  <c r="M1731" i="24"/>
  <c r="Q1731" i="24" s="1"/>
  <c r="M1727" i="24"/>
  <c r="Q1727" i="24" s="1"/>
  <c r="M1670" i="24"/>
  <c r="Q1670" i="24" s="1"/>
  <c r="AE114" i="18"/>
  <c r="AF114" i="18"/>
  <c r="W121" i="18"/>
  <c r="AE59" i="18"/>
  <c r="AF105" i="18"/>
  <c r="AE62" i="18"/>
  <c r="X122" i="18"/>
  <c r="M1746" i="24"/>
  <c r="Q1746" i="24" s="1"/>
  <c r="M1679" i="24"/>
  <c r="Q1679" i="24" s="1"/>
  <c r="M1692" i="24"/>
  <c r="Q1692" i="24" s="1"/>
  <c r="M1707" i="24"/>
  <c r="Q1707" i="24" s="1"/>
  <c r="AE106" i="18"/>
  <c r="AE97" i="18"/>
  <c r="T121" i="18"/>
  <c r="M1737" i="24"/>
  <c r="Q1737" i="24" s="1"/>
  <c r="M1761" i="24"/>
  <c r="Q1761" i="24" s="1"/>
  <c r="M1740" i="24"/>
  <c r="Q1740" i="24" s="1"/>
  <c r="M1693" i="24"/>
  <c r="Q1693" i="24" s="1"/>
  <c r="AE63" i="18"/>
  <c r="M122" i="18"/>
  <c r="M120" i="18"/>
  <c r="AE27" i="18"/>
  <c r="AF55" i="18"/>
  <c r="M1770" i="24"/>
  <c r="Q1770" i="24" s="1"/>
  <c r="M1756" i="24"/>
  <c r="Q1756" i="24" s="1"/>
  <c r="M1730" i="24"/>
  <c r="Q1730" i="24" s="1"/>
  <c r="M1781" i="24"/>
  <c r="Q1781" i="24" s="1"/>
  <c r="M1760" i="24"/>
  <c r="Q1760" i="24" s="1"/>
  <c r="M1803" i="24"/>
  <c r="Q1803" i="24" s="1"/>
  <c r="M1816" i="24"/>
  <c r="Q1816" i="24" s="1"/>
  <c r="M1839" i="24"/>
  <c r="Q1839" i="24" s="1"/>
  <c r="M1832" i="24"/>
  <c r="Q1832" i="24" s="1"/>
  <c r="M1809" i="24"/>
  <c r="Q1809" i="24" s="1"/>
  <c r="M1759" i="24"/>
  <c r="Q1759" i="24" s="1"/>
  <c r="M1747" i="24"/>
  <c r="Q1747" i="24" s="1"/>
  <c r="M1724" i="24"/>
  <c r="Q1724" i="24" s="1"/>
  <c r="M1771" i="24"/>
  <c r="Q1771" i="24" s="1"/>
  <c r="M1708" i="24"/>
  <c r="Q1708" i="24" s="1"/>
  <c r="M1741" i="24"/>
  <c r="Q1741" i="24" s="1"/>
  <c r="M1709" i="24"/>
  <c r="Q1709" i="24" s="1"/>
  <c r="M1681" i="24"/>
  <c r="Q1681" i="24" s="1"/>
  <c r="M1685" i="24"/>
  <c r="Q1685" i="24" s="1"/>
  <c r="M1800" i="24"/>
  <c r="Q1800" i="24" s="1"/>
  <c r="M1810" i="24"/>
  <c r="Q1810" i="24" s="1"/>
  <c r="M1843" i="24"/>
  <c r="Q1843" i="24" s="1"/>
  <c r="M1818" i="24"/>
  <c r="Q1818" i="24" s="1"/>
  <c r="M1789" i="24"/>
  <c r="Q1789" i="24" s="1"/>
  <c r="M1831" i="24"/>
  <c r="Q1831" i="24" s="1"/>
  <c r="M1841" i="24"/>
  <c r="Q1841" i="24" s="1"/>
  <c r="M1778" i="24"/>
  <c r="Q1778" i="24" s="1"/>
  <c r="M1777" i="24"/>
  <c r="Q1777" i="24" s="1"/>
  <c r="M1797" i="24"/>
  <c r="Q1797" i="24" s="1"/>
  <c r="M1723" i="24"/>
  <c r="Q1723" i="24" s="1"/>
  <c r="M1705" i="24"/>
  <c r="Q1705" i="24" s="1"/>
  <c r="M1808" i="24"/>
  <c r="Q1808" i="24" s="1"/>
  <c r="M1805" i="24"/>
  <c r="Q1805" i="24" s="1"/>
  <c r="M1812" i="24"/>
  <c r="Q1812" i="24" s="1"/>
  <c r="M1845" i="24"/>
  <c r="Q1845" i="24" s="1"/>
  <c r="M1820" i="24"/>
  <c r="Q1820" i="24" s="1"/>
  <c r="M1791" i="24"/>
  <c r="Q1791" i="24" s="1"/>
  <c r="M1833" i="24"/>
  <c r="Q1833" i="24" s="1"/>
  <c r="M1798" i="24"/>
  <c r="Q1798" i="24" s="1"/>
  <c r="M1732" i="24"/>
  <c r="Q1732" i="24" s="1"/>
  <c r="M1773" i="24"/>
  <c r="Q1773" i="24" s="1"/>
  <c r="M1718" i="24"/>
  <c r="Q1718" i="24" s="1"/>
  <c r="M1719" i="24"/>
  <c r="Q1719" i="24" s="1"/>
  <c r="M1764" i="24"/>
  <c r="Q1764" i="24" s="1"/>
  <c r="M1796" i="24"/>
  <c r="Q1796" i="24" s="1"/>
  <c r="M1678" i="24"/>
  <c r="Q1678" i="24" s="1"/>
  <c r="M1674" i="24"/>
  <c r="Q1674" i="24" s="1"/>
  <c r="M1804" i="24"/>
  <c r="Q1804" i="24" s="1"/>
  <c r="M1738" i="24"/>
  <c r="Q1738" i="24" s="1"/>
  <c r="M1668" i="24"/>
  <c r="Q1668" i="24" s="1"/>
  <c r="M1671" i="24"/>
  <c r="Q1671" i="24" s="1"/>
  <c r="M1699" i="24"/>
  <c r="Q1699" i="24" s="1"/>
  <c r="M1665" i="24"/>
  <c r="Q1665" i="24" s="1"/>
  <c r="M1715" i="24"/>
  <c r="Q1715" i="24" s="1"/>
  <c r="M1790" i="24"/>
  <c r="Q1790" i="24" s="1"/>
  <c r="M1779" i="24"/>
  <c r="Q1779" i="24" s="1"/>
  <c r="M1838" i="24"/>
  <c r="Q1838" i="24" s="1"/>
  <c r="M1780" i="24"/>
  <c r="Q1780" i="24" s="1"/>
  <c r="M1814" i="24"/>
  <c r="Q1814" i="24" s="1"/>
  <c r="M1847" i="24"/>
  <c r="Q1847" i="24" s="1"/>
  <c r="M1793" i="24"/>
  <c r="Q1793" i="24" s="1"/>
  <c r="M1835" i="24"/>
  <c r="Q1835" i="24" s="1"/>
  <c r="M1849" i="24"/>
  <c r="Q1849" i="24" s="1"/>
  <c r="M1765" i="24"/>
  <c r="Q1765" i="24" s="1"/>
  <c r="M1825" i="24"/>
  <c r="Q1825" i="24" s="1"/>
  <c r="M1720" i="24"/>
  <c r="Q1720" i="24" s="1"/>
  <c r="M1767" i="24"/>
  <c r="Q1767" i="24" s="1"/>
  <c r="M1753" i="24"/>
  <c r="Q1753" i="24" s="1"/>
  <c r="M1751" i="24"/>
  <c r="Q1751" i="24" s="1"/>
  <c r="M1702" i="24"/>
  <c r="Q1702" i="24" s="1"/>
  <c r="M1766" i="24"/>
  <c r="Q1766" i="24" s="1"/>
  <c r="M1704" i="24"/>
  <c r="Q1704" i="24" s="1"/>
  <c r="M1735" i="24"/>
  <c r="Q1735" i="24" s="1"/>
  <c r="M1676" i="24"/>
  <c r="Q1676" i="24" s="1"/>
  <c r="M1739" i="24"/>
  <c r="Q1739" i="24" s="1"/>
  <c r="M1717" i="24"/>
  <c r="Q1717" i="24" s="1"/>
  <c r="M1662" i="24"/>
  <c r="Q1662" i="24" s="1"/>
  <c r="M1762" i="24"/>
  <c r="Q1762" i="24" s="1"/>
  <c r="M1733" i="24"/>
  <c r="Q1733" i="24" s="1"/>
  <c r="M1664" i="24"/>
  <c r="Q1664" i="24" s="1"/>
  <c r="M1669" i="24"/>
  <c r="Q1669" i="24" s="1"/>
  <c r="M1698" i="24"/>
  <c r="Q1698" i="24" s="1"/>
  <c r="J11" i="24"/>
  <c r="L10" i="24"/>
  <c r="M1817" i="24"/>
  <c r="Q1817" i="24" s="1"/>
  <c r="M1785" i="24"/>
  <c r="Q1785" i="24" s="1"/>
  <c r="M1755" i="24"/>
  <c r="Q1755" i="24" s="1"/>
  <c r="M1846" i="24"/>
  <c r="Q1846" i="24" s="1"/>
  <c r="M1782" i="24"/>
  <c r="Q1782" i="24" s="1"/>
  <c r="M1827" i="24"/>
  <c r="Q1827" i="24" s="1"/>
  <c r="M1819" i="24"/>
  <c r="Q1819" i="24" s="1"/>
  <c r="M1850" i="24"/>
  <c r="Q1850" i="24" s="1"/>
  <c r="M1824" i="24"/>
  <c r="Q1824" i="24" s="1"/>
  <c r="M1829" i="24"/>
  <c r="Q1829" i="24" s="1"/>
  <c r="M1786" i="24"/>
  <c r="Q1786" i="24" s="1"/>
  <c r="M1701" i="24"/>
  <c r="Q1701" i="24" s="1"/>
  <c r="M1822" i="24"/>
  <c r="Q1822" i="24" s="1"/>
  <c r="M1799" i="24"/>
  <c r="Q1799" i="24" s="1"/>
  <c r="M1725" i="24"/>
  <c r="Q1725" i="24" s="1"/>
  <c r="M1769" i="24"/>
  <c r="Q1769" i="24" s="1"/>
  <c r="M1736" i="24"/>
  <c r="Q1736" i="24" s="1"/>
  <c r="M1763" i="24"/>
  <c r="Q1763" i="24" s="1"/>
  <c r="M1703" i="24"/>
  <c r="Q1703" i="24" s="1"/>
  <c r="M1729" i="24"/>
  <c r="Q1729" i="24" s="1"/>
  <c r="M1784" i="24"/>
  <c r="Q1784" i="24" s="1"/>
  <c r="M1752" i="24"/>
  <c r="Q1752" i="24" s="1"/>
  <c r="M1795" i="24"/>
  <c r="Q1795" i="24" s="1"/>
  <c r="M1673" i="24"/>
  <c r="Q1673" i="24" s="1"/>
  <c r="M1694" i="24"/>
  <c r="Q1694" i="24" s="1"/>
  <c r="M1774" i="24"/>
  <c r="Q1774" i="24" s="1"/>
  <c r="M1716" i="24"/>
  <c r="Q1716" i="24" s="1"/>
  <c r="M1728" i="24"/>
  <c r="Q1728" i="24" s="1"/>
  <c r="M1696" i="24"/>
  <c r="Q1696" i="24" s="1"/>
  <c r="M1667" i="24"/>
  <c r="Q1667" i="24" s="1"/>
  <c r="M1675" i="24"/>
  <c r="Q1675" i="24" s="1"/>
  <c r="M1811" i="24"/>
  <c r="Q1811" i="24" s="1"/>
  <c r="M1813" i="24"/>
  <c r="Q1813" i="24" s="1"/>
  <c r="M1768" i="24"/>
  <c r="Q1768" i="24" s="1"/>
  <c r="M1821" i="24"/>
  <c r="Q1821" i="24" s="1"/>
  <c r="M1840" i="24"/>
  <c r="Q1840" i="24" s="1"/>
  <c r="M1815" i="24"/>
  <c r="Q1815" i="24" s="1"/>
  <c r="M1749" i="24"/>
  <c r="Q1749" i="24" s="1"/>
  <c r="M1712" i="24"/>
  <c r="Q1712" i="24" s="1"/>
  <c r="M1757" i="24"/>
  <c r="Q1757" i="24" s="1"/>
  <c r="M1726" i="24"/>
  <c r="Q1726" i="24" s="1"/>
  <c r="M1700" i="24"/>
  <c r="Q1700" i="24" s="1"/>
  <c r="M1722" i="24"/>
  <c r="Q1722" i="24" s="1"/>
  <c r="M1690" i="24"/>
  <c r="Q1690" i="24" s="1"/>
  <c r="M1663" i="24"/>
  <c r="Q1663" i="24" s="1"/>
  <c r="M1682" i="24"/>
  <c r="Q1682" i="24" s="1"/>
  <c r="M1776" i="24"/>
  <c r="Q1776" i="24" s="1"/>
  <c r="M1792" i="24"/>
  <c r="Q1792" i="24" s="1"/>
  <c r="M1742" i="24"/>
  <c r="Q1742" i="24" s="1"/>
  <c r="M1750" i="24"/>
  <c r="Q1750" i="24" s="1"/>
  <c r="M1686" i="24"/>
  <c r="Q1686" i="24" s="1"/>
  <c r="M1695" i="24"/>
  <c r="Q1695" i="24" s="1"/>
  <c r="M1687" i="24"/>
  <c r="Q1687" i="24" s="1"/>
  <c r="M1823" i="24"/>
  <c r="Q1823" i="24" s="1"/>
  <c r="M1842" i="24"/>
  <c r="Q1842" i="24" s="1"/>
  <c r="M1848" i="24"/>
  <c r="Q1848" i="24" s="1"/>
  <c r="M1828" i="24"/>
  <c r="Q1828" i="24" s="1"/>
  <c r="M1836" i="24"/>
  <c r="Q1836" i="24" s="1"/>
  <c r="M1806" i="24"/>
  <c r="Q1806" i="24" s="1"/>
  <c r="M1826" i="24"/>
  <c r="Q1826" i="24" s="1"/>
  <c r="M1834" i="24"/>
  <c r="Q1834" i="24" s="1"/>
  <c r="M1775" i="24"/>
  <c r="Q1775" i="24" s="1"/>
  <c r="M1851" i="24"/>
  <c r="Q1851" i="24" s="1"/>
  <c r="M1788" i="24"/>
  <c r="Q1788" i="24" s="1"/>
  <c r="M1772" i="24"/>
  <c r="Q1772" i="24" s="1"/>
  <c r="M1794" i="24"/>
  <c r="Q1794" i="24" s="1"/>
  <c r="M1758" i="24"/>
  <c r="Q1758" i="24" s="1"/>
  <c r="M1801" i="24"/>
  <c r="Q1801" i="24" s="1"/>
  <c r="M1852" i="24"/>
  <c r="Q1852" i="24" s="1"/>
  <c r="M1844" i="24"/>
  <c r="Q1844" i="24" s="1"/>
  <c r="M1837" i="24"/>
  <c r="Q1837" i="24" s="1"/>
  <c r="M1830" i="24"/>
  <c r="Q1830" i="24" s="1"/>
  <c r="M1783" i="24"/>
  <c r="Q1783" i="24" s="1"/>
  <c r="M1714" i="24"/>
  <c r="Q1714" i="24" s="1"/>
  <c r="M1748" i="24"/>
  <c r="Q1748" i="24" s="1"/>
  <c r="M1734" i="24"/>
  <c r="Q1734" i="24" s="1"/>
  <c r="M1745" i="24"/>
  <c r="Q1745" i="24" s="1"/>
  <c r="M1711" i="24"/>
  <c r="Q1711" i="24" s="1"/>
  <c r="M1713" i="24"/>
  <c r="Q1713" i="24" s="1"/>
  <c r="M1677" i="24"/>
  <c r="Q1677" i="24" s="1"/>
  <c r="M1691" i="24"/>
  <c r="Q1691" i="24" s="1"/>
  <c r="M1743" i="24"/>
  <c r="Q1743" i="24" s="1"/>
  <c r="M1680" i="24"/>
  <c r="Q1680" i="24" s="1"/>
  <c r="M1683" i="24"/>
  <c r="Q1683" i="24" s="1"/>
  <c r="M1697" i="24"/>
  <c r="Q1697" i="24" s="1"/>
  <c r="M1710" i="24"/>
  <c r="Q1710" i="24" s="1"/>
  <c r="M1684" i="24"/>
  <c r="Q1684" i="24" s="1"/>
  <c r="C11" i="19"/>
  <c r="R10" i="19"/>
  <c r="K10" i="19"/>
  <c r="AF87" i="18"/>
  <c r="AE87" i="18"/>
  <c r="V121" i="18"/>
  <c r="AF66" i="18"/>
  <c r="AE66" i="18"/>
  <c r="AF65" i="18"/>
  <c r="AE65" i="18"/>
  <c r="AE95" i="18"/>
  <c r="AF95" i="18"/>
  <c r="K120" i="18"/>
  <c r="AF29" i="18"/>
  <c r="AE29" i="18"/>
  <c r="F125" i="18"/>
  <c r="F126" i="18"/>
  <c r="F124" i="18"/>
  <c r="AF108" i="18"/>
  <c r="AE108" i="18"/>
  <c r="L121" i="18"/>
  <c r="AF80" i="18"/>
  <c r="AE80" i="18"/>
  <c r="AF88" i="18"/>
  <c r="AE88" i="18"/>
  <c r="AF42" i="18"/>
  <c r="AE42" i="18"/>
  <c r="AF28" i="18"/>
  <c r="AE28" i="18"/>
  <c r="AE33" i="18"/>
  <c r="AF33" i="18"/>
  <c r="AF40" i="18"/>
  <c r="AE40" i="18"/>
  <c r="Z27" i="18"/>
  <c r="Z28" i="18" s="1"/>
  <c r="Z29" i="18" s="1"/>
  <c r="Z30" i="18" s="1"/>
  <c r="Z31" i="18" s="1"/>
  <c r="Z32" i="18" s="1"/>
  <c r="Z33" i="18" s="1"/>
  <c r="Z34" i="18" s="1"/>
  <c r="Z35" i="18" s="1"/>
  <c r="Z36" i="18" s="1"/>
  <c r="Z37" i="18" s="1"/>
  <c r="Z38" i="18" s="1"/>
  <c r="Z39" i="18" s="1"/>
  <c r="Z40" i="18" s="1"/>
  <c r="Z41" i="18" s="1"/>
  <c r="Z42" i="18" s="1"/>
  <c r="Z43" i="18" s="1"/>
  <c r="Z44" i="18" s="1"/>
  <c r="Z45" i="18" s="1"/>
  <c r="Z46" i="18" s="1"/>
  <c r="Z47" i="18" s="1"/>
  <c r="Z48" i="18" s="1"/>
  <c r="Z49" i="18" s="1"/>
  <c r="Z50" i="18" s="1"/>
  <c r="Z51" i="18" s="1"/>
  <c r="Z52" i="18" s="1"/>
  <c r="Z53" i="18" s="1"/>
  <c r="Z54" i="18" s="1"/>
  <c r="Z55" i="18" s="1"/>
  <c r="Z56" i="18" s="1"/>
  <c r="Z57" i="18" s="1"/>
  <c r="Z58" i="18" s="1"/>
  <c r="Z59" i="18" s="1"/>
  <c r="Z60" i="18" s="1"/>
  <c r="Z61" i="18" s="1"/>
  <c r="Z62" i="18" s="1"/>
  <c r="Z63" i="18" s="1"/>
  <c r="Z64" i="18" s="1"/>
  <c r="Z65" i="18" s="1"/>
  <c r="Z66" i="18" s="1"/>
  <c r="Z67" i="18" s="1"/>
  <c r="Z68" i="18" s="1"/>
  <c r="Z69" i="18" s="1"/>
  <c r="Z70" i="18" s="1"/>
  <c r="Z71" i="18" s="1"/>
  <c r="Z72" i="18" s="1"/>
  <c r="Z73" i="18" s="1"/>
  <c r="Z74" i="18" s="1"/>
  <c r="Z75" i="18" s="1"/>
  <c r="Z76" i="18" s="1"/>
  <c r="Z77" i="18" s="1"/>
  <c r="Z78" i="18" s="1"/>
  <c r="Z79" i="18" s="1"/>
  <c r="Z80" i="18" s="1"/>
  <c r="Z81" i="18" s="1"/>
  <c r="Z82" i="18" s="1"/>
  <c r="Z83" i="18" s="1"/>
  <c r="Z84" i="18" s="1"/>
  <c r="Z85" i="18" s="1"/>
  <c r="Z86" i="18" s="1"/>
  <c r="Z87" i="18" s="1"/>
  <c r="Z88" i="18" s="1"/>
  <c r="Z89" i="18" s="1"/>
  <c r="Z90" i="18" s="1"/>
  <c r="Z91" i="18" s="1"/>
  <c r="Z92" i="18" s="1"/>
  <c r="Z93" i="18" s="1"/>
  <c r="Z94" i="18" s="1"/>
  <c r="Z95" i="18" s="1"/>
  <c r="Z96" i="18" s="1"/>
  <c r="Z97" i="18" s="1"/>
  <c r="Z98" i="18" s="1"/>
  <c r="Z99" i="18" s="1"/>
  <c r="Z100" i="18" s="1"/>
  <c r="Z101" i="18" s="1"/>
  <c r="Z102" i="18" s="1"/>
  <c r="Z103" i="18" s="1"/>
  <c r="Z104" i="18" s="1"/>
  <c r="Z105" i="18" s="1"/>
  <c r="Z106" i="18" s="1"/>
  <c r="Z107" i="18" s="1"/>
  <c r="Z108" i="18" s="1"/>
  <c r="Z109" i="18" s="1"/>
  <c r="Z110" i="18" s="1"/>
  <c r="Z111" i="18" s="1"/>
  <c r="Z112" i="18" s="1"/>
  <c r="Z113" i="18" s="1"/>
  <c r="Z114" i="18" s="1"/>
  <c r="Z115" i="18" s="1"/>
  <c r="Z116" i="18" s="1"/>
  <c r="K121" i="18"/>
  <c r="J121" i="18"/>
  <c r="U120" i="18"/>
  <c r="AA21" i="18"/>
  <c r="AA22" i="18" s="1"/>
  <c r="AA23" i="18" s="1"/>
  <c r="AA24" i="18" s="1"/>
  <c r="AA25" i="18" s="1"/>
  <c r="AA26" i="18" s="1"/>
  <c r="AA27" i="18" s="1"/>
  <c r="AA28" i="18" s="1"/>
  <c r="AA29" i="18" s="1"/>
  <c r="AA30" i="18" s="1"/>
  <c r="AA31" i="18" s="1"/>
  <c r="AA32" i="18" s="1"/>
  <c r="AA33" i="18" s="1"/>
  <c r="AA34" i="18" s="1"/>
  <c r="AA35" i="18" s="1"/>
  <c r="AA36" i="18" s="1"/>
  <c r="AA37" i="18" s="1"/>
  <c r="AA38" i="18" s="1"/>
  <c r="AA39" i="18" s="1"/>
  <c r="AA40" i="18" s="1"/>
  <c r="AA41" i="18" s="1"/>
  <c r="AA42" i="18" s="1"/>
  <c r="AA43" i="18" s="1"/>
  <c r="AA44" i="18" s="1"/>
  <c r="AA45" i="18" s="1"/>
  <c r="AA46" i="18" s="1"/>
  <c r="AA47" i="18" s="1"/>
  <c r="AA48" i="18" s="1"/>
  <c r="AA49" i="18" s="1"/>
  <c r="AA50" i="18" s="1"/>
  <c r="AA51" i="18" s="1"/>
  <c r="AA52" i="18" s="1"/>
  <c r="AA53" i="18" s="1"/>
  <c r="AA54" i="18" s="1"/>
  <c r="AA55" i="18" s="1"/>
  <c r="AA56" i="18" s="1"/>
  <c r="AA57" i="18" s="1"/>
  <c r="AA58" i="18" s="1"/>
  <c r="AA59" i="18" s="1"/>
  <c r="AA60" i="18" s="1"/>
  <c r="AA61" i="18" s="1"/>
  <c r="AA62" i="18" s="1"/>
  <c r="AA63" i="18" s="1"/>
  <c r="AA64" i="18" s="1"/>
  <c r="AA65" i="18" s="1"/>
  <c r="AA66" i="18" s="1"/>
  <c r="AA67" i="18" s="1"/>
  <c r="AA68" i="18" s="1"/>
  <c r="AA69" i="18" s="1"/>
  <c r="AA70" i="18" s="1"/>
  <c r="AA71" i="18" s="1"/>
  <c r="AA72" i="18" s="1"/>
  <c r="AA73" i="18" s="1"/>
  <c r="AA74" i="18" s="1"/>
  <c r="AA75" i="18" s="1"/>
  <c r="AA76" i="18" s="1"/>
  <c r="AA77" i="18" s="1"/>
  <c r="AA78" i="18" s="1"/>
  <c r="AA79" i="18" s="1"/>
  <c r="AA80" i="18" s="1"/>
  <c r="AA81" i="18" s="1"/>
  <c r="AA82" i="18" s="1"/>
  <c r="AA83" i="18" s="1"/>
  <c r="AA84" i="18" s="1"/>
  <c r="AA85" i="18" s="1"/>
  <c r="AA86" i="18" s="1"/>
  <c r="AA87" i="18" s="1"/>
  <c r="AA88" i="18" s="1"/>
  <c r="AA89" i="18" s="1"/>
  <c r="AA90" i="18" s="1"/>
  <c r="AA91" i="18" s="1"/>
  <c r="AA92" i="18" s="1"/>
  <c r="AA93" i="18" s="1"/>
  <c r="AA94" i="18" s="1"/>
  <c r="AA95" i="18" s="1"/>
  <c r="AA96" i="18" s="1"/>
  <c r="AA97" i="18" s="1"/>
  <c r="AA98" i="18" s="1"/>
  <c r="AA99" i="18" s="1"/>
  <c r="AA100" i="18" s="1"/>
  <c r="AA101" i="18" s="1"/>
  <c r="AA102" i="18" s="1"/>
  <c r="AA103" i="18" s="1"/>
  <c r="AA104" i="18" s="1"/>
  <c r="AA105" i="18" s="1"/>
  <c r="AA106" i="18" s="1"/>
  <c r="AA107" i="18" s="1"/>
  <c r="AA108" i="18" s="1"/>
  <c r="AA109" i="18" s="1"/>
  <c r="AA110" i="18" s="1"/>
  <c r="AA111" i="18" s="1"/>
  <c r="AA112" i="18" s="1"/>
  <c r="AA113" i="18" s="1"/>
  <c r="AA114" i="18" s="1"/>
  <c r="AA115" i="18" s="1"/>
  <c r="AA116" i="18" s="1"/>
  <c r="L122" i="18"/>
  <c r="AF102" i="18"/>
  <c r="AE102" i="18"/>
  <c r="AF79" i="18"/>
  <c r="AE79" i="18"/>
  <c r="AE94" i="18"/>
  <c r="AF94" i="18"/>
  <c r="U121" i="18"/>
  <c r="AF38" i="18"/>
  <c r="AE38" i="18"/>
  <c r="AF35" i="18"/>
  <c r="AE35" i="18"/>
  <c r="X120" i="18"/>
  <c r="AD21" i="18"/>
  <c r="AD22" i="18" s="1"/>
  <c r="AD23" i="18" s="1"/>
  <c r="AD24" i="18" s="1"/>
  <c r="AD25" i="18" s="1"/>
  <c r="AD26" i="18" s="1"/>
  <c r="AD27" i="18" s="1"/>
  <c r="AD28" i="18" s="1"/>
  <c r="AD29" i="18" s="1"/>
  <c r="AD30" i="18" s="1"/>
  <c r="AD31" i="18" s="1"/>
  <c r="AD32" i="18" s="1"/>
  <c r="AD33" i="18" s="1"/>
  <c r="AD34" i="18" s="1"/>
  <c r="AD35" i="18" s="1"/>
  <c r="AD36" i="18" s="1"/>
  <c r="AD37" i="18" s="1"/>
  <c r="AD38" i="18" s="1"/>
  <c r="AD39" i="18" s="1"/>
  <c r="AD40" i="18" s="1"/>
  <c r="AD41" i="18" s="1"/>
  <c r="AD42" i="18" s="1"/>
  <c r="AD43" i="18" s="1"/>
  <c r="AD44" i="18" s="1"/>
  <c r="AD45" i="18" s="1"/>
  <c r="AD46" i="18" s="1"/>
  <c r="AD47" i="18" s="1"/>
  <c r="AD48" i="18" s="1"/>
  <c r="AD49" i="18" s="1"/>
  <c r="AD50" i="18" s="1"/>
  <c r="AD51" i="18" s="1"/>
  <c r="AD52" i="18" s="1"/>
  <c r="AD53" i="18" s="1"/>
  <c r="AD54" i="18" s="1"/>
  <c r="AD55" i="18" s="1"/>
  <c r="AD56" i="18" s="1"/>
  <c r="AD57" i="18" s="1"/>
  <c r="AD58" i="18" s="1"/>
  <c r="AD59" i="18" s="1"/>
  <c r="AD60" i="18" s="1"/>
  <c r="AD61" i="18" s="1"/>
  <c r="AD62" i="18" s="1"/>
  <c r="AD63" i="18" s="1"/>
  <c r="AD64" i="18" s="1"/>
  <c r="AD65" i="18" s="1"/>
  <c r="AD66" i="18" s="1"/>
  <c r="AD67" i="18" s="1"/>
  <c r="AD68" i="18" s="1"/>
  <c r="AD69" i="18" s="1"/>
  <c r="AD70" i="18" s="1"/>
  <c r="AD71" i="18" s="1"/>
  <c r="AD72" i="18" s="1"/>
  <c r="AD73" i="18" s="1"/>
  <c r="AD74" i="18" s="1"/>
  <c r="AD75" i="18" s="1"/>
  <c r="AD76" i="18" s="1"/>
  <c r="AD77" i="18" s="1"/>
  <c r="AD78" i="18" s="1"/>
  <c r="AD79" i="18" s="1"/>
  <c r="AD80" i="18" s="1"/>
  <c r="AD81" i="18" s="1"/>
  <c r="AD82" i="18" s="1"/>
  <c r="AD83" i="18" s="1"/>
  <c r="AD84" i="18" s="1"/>
  <c r="AD85" i="18" s="1"/>
  <c r="AD86" i="18" s="1"/>
  <c r="AD87" i="18" s="1"/>
  <c r="AD88" i="18" s="1"/>
  <c r="AD89" i="18" s="1"/>
  <c r="AD90" i="18" s="1"/>
  <c r="AD91" i="18" s="1"/>
  <c r="AD92" i="18" s="1"/>
  <c r="AD93" i="18" s="1"/>
  <c r="AD94" i="18" s="1"/>
  <c r="AD95" i="18" s="1"/>
  <c r="AD96" i="18" s="1"/>
  <c r="AD97" i="18" s="1"/>
  <c r="AD98" i="18" s="1"/>
  <c r="AD99" i="18" s="1"/>
  <c r="AD100" i="18" s="1"/>
  <c r="AD101" i="18" s="1"/>
  <c r="AD102" i="18" s="1"/>
  <c r="AD103" i="18" s="1"/>
  <c r="AD104" i="18" s="1"/>
  <c r="AD105" i="18" s="1"/>
  <c r="AD106" i="18" s="1"/>
  <c r="AD107" i="18" s="1"/>
  <c r="AD108" i="18" s="1"/>
  <c r="AD109" i="18" s="1"/>
  <c r="AD110" i="18" s="1"/>
  <c r="AD111" i="18" s="1"/>
  <c r="AD112" i="18" s="1"/>
  <c r="AD113" i="18" s="1"/>
  <c r="AD114" i="18" s="1"/>
  <c r="AD115" i="18" s="1"/>
  <c r="AD116" i="18" s="1"/>
  <c r="AF25" i="18"/>
  <c r="AE25" i="18"/>
  <c r="AF47" i="18"/>
  <c r="AE47" i="18"/>
  <c r="AF111" i="18"/>
  <c r="AE111" i="18"/>
  <c r="AE92" i="18"/>
  <c r="AF92" i="18"/>
  <c r="AF110" i="18"/>
  <c r="AE110" i="18"/>
  <c r="V122" i="18"/>
  <c r="M121" i="18"/>
  <c r="AF43" i="18"/>
  <c r="AE43" i="18"/>
  <c r="AF84" i="18"/>
  <c r="AE84" i="18"/>
  <c r="AF21" i="18"/>
  <c r="AF32" i="18"/>
  <c r="AE32" i="18"/>
  <c r="S122" i="18"/>
  <c r="AF107" i="18"/>
  <c r="AE107" i="18"/>
  <c r="W122" i="18"/>
  <c r="AE116" i="18"/>
  <c r="AF116" i="18"/>
  <c r="T122" i="18"/>
  <c r="AF99" i="18"/>
  <c r="AE99" i="18"/>
  <c r="AF61" i="18"/>
  <c r="AE61" i="18"/>
  <c r="W120" i="18"/>
  <c r="AC21" i="18"/>
  <c r="AC22" i="18" s="1"/>
  <c r="AC23" i="18" s="1"/>
  <c r="AC24" i="18" s="1"/>
  <c r="AC25" i="18" s="1"/>
  <c r="AC26" i="18" s="1"/>
  <c r="AC27" i="18" s="1"/>
  <c r="AC28" i="18" s="1"/>
  <c r="AC29" i="18" s="1"/>
  <c r="AC30" i="18" s="1"/>
  <c r="AC31" i="18" s="1"/>
  <c r="AC32" i="18" s="1"/>
  <c r="AC33" i="18" s="1"/>
  <c r="AC34" i="18" s="1"/>
  <c r="AC35" i="18" s="1"/>
  <c r="AC36" i="18" s="1"/>
  <c r="AC37" i="18" s="1"/>
  <c r="AC38" i="18" s="1"/>
  <c r="AC39" i="18" s="1"/>
  <c r="AC40" i="18" s="1"/>
  <c r="AC41" i="18" s="1"/>
  <c r="AC42" i="18" s="1"/>
  <c r="AC43" i="18" s="1"/>
  <c r="AC44" i="18" s="1"/>
  <c r="AC45" i="18" s="1"/>
  <c r="AC46" i="18" s="1"/>
  <c r="AC47" i="18" s="1"/>
  <c r="AC48" i="18" s="1"/>
  <c r="AC49" i="18" s="1"/>
  <c r="AC50" i="18" s="1"/>
  <c r="AC51" i="18" s="1"/>
  <c r="AC52" i="18" s="1"/>
  <c r="AC53" i="18" s="1"/>
  <c r="AC54" i="18" s="1"/>
  <c r="AC55" i="18" s="1"/>
  <c r="AC56" i="18" s="1"/>
  <c r="AC57" i="18" s="1"/>
  <c r="AC58" i="18" s="1"/>
  <c r="AC59" i="18" s="1"/>
  <c r="AC60" i="18" s="1"/>
  <c r="AC61" i="18" s="1"/>
  <c r="AC62" i="18" s="1"/>
  <c r="AC63" i="18" s="1"/>
  <c r="AC64" i="18" s="1"/>
  <c r="AC65" i="18" s="1"/>
  <c r="AC66" i="18" s="1"/>
  <c r="AC67" i="18" s="1"/>
  <c r="AC68" i="18" s="1"/>
  <c r="AC69" i="18" s="1"/>
  <c r="AC70" i="18" s="1"/>
  <c r="AC71" i="18" s="1"/>
  <c r="AC72" i="18" s="1"/>
  <c r="AC73" i="18" s="1"/>
  <c r="AC74" i="18" s="1"/>
  <c r="AC75" i="18" s="1"/>
  <c r="AC76" i="18" s="1"/>
  <c r="AC77" i="18" s="1"/>
  <c r="AC78" i="18" s="1"/>
  <c r="AC79" i="18" s="1"/>
  <c r="AC80" i="18" s="1"/>
  <c r="AC81" i="18" s="1"/>
  <c r="AC82" i="18" s="1"/>
  <c r="AC83" i="18" s="1"/>
  <c r="AC84" i="18" s="1"/>
  <c r="AC85" i="18" s="1"/>
  <c r="AC86" i="18" s="1"/>
  <c r="AC87" i="18" s="1"/>
  <c r="AC88" i="18" s="1"/>
  <c r="AC89" i="18" s="1"/>
  <c r="AC90" i="18" s="1"/>
  <c r="AC91" i="18" s="1"/>
  <c r="AC92" i="18" s="1"/>
  <c r="AC93" i="18" s="1"/>
  <c r="AC94" i="18" s="1"/>
  <c r="AC95" i="18" s="1"/>
  <c r="AC96" i="18" s="1"/>
  <c r="AC97" i="18" s="1"/>
  <c r="AC98" i="18" s="1"/>
  <c r="AC99" i="18" s="1"/>
  <c r="AC100" i="18" s="1"/>
  <c r="AC101" i="18" s="1"/>
  <c r="AC102" i="18" s="1"/>
  <c r="AC103" i="18" s="1"/>
  <c r="AC104" i="18" s="1"/>
  <c r="AC105" i="18" s="1"/>
  <c r="AC106" i="18" s="1"/>
  <c r="AC107" i="18" s="1"/>
  <c r="AC108" i="18" s="1"/>
  <c r="AC109" i="18" s="1"/>
  <c r="AC110" i="18" s="1"/>
  <c r="AC111" i="18" s="1"/>
  <c r="AC112" i="18" s="1"/>
  <c r="AC113" i="18" s="1"/>
  <c r="AC114" i="18" s="1"/>
  <c r="AC115" i="18" s="1"/>
  <c r="AC116" i="18" s="1"/>
  <c r="V120" i="18"/>
  <c r="AB21" i="18"/>
  <c r="AB22" i="18" s="1"/>
  <c r="AB23" i="18" s="1"/>
  <c r="AB24" i="18" s="1"/>
  <c r="AB25" i="18" s="1"/>
  <c r="AB26" i="18" s="1"/>
  <c r="AB27" i="18" s="1"/>
  <c r="AB28" i="18" s="1"/>
  <c r="AB29" i="18" s="1"/>
  <c r="AB30" i="18" s="1"/>
  <c r="AB31" i="18" s="1"/>
  <c r="AB32" i="18" s="1"/>
  <c r="AB33" i="18" s="1"/>
  <c r="AB34" i="18" s="1"/>
  <c r="AB35" i="18" s="1"/>
  <c r="AB36" i="18" s="1"/>
  <c r="AB37" i="18" s="1"/>
  <c r="AB38" i="18" s="1"/>
  <c r="AB39" i="18" s="1"/>
  <c r="AB40" i="18" s="1"/>
  <c r="AB41" i="18" s="1"/>
  <c r="AB42" i="18" s="1"/>
  <c r="AB43" i="18" s="1"/>
  <c r="AB44" i="18" s="1"/>
  <c r="AB45" i="18" s="1"/>
  <c r="AB46" i="18" s="1"/>
  <c r="AB47" i="18" s="1"/>
  <c r="AB48" i="18" s="1"/>
  <c r="AB49" i="18" s="1"/>
  <c r="AB50" i="18" s="1"/>
  <c r="AB51" i="18" s="1"/>
  <c r="AB52" i="18" s="1"/>
  <c r="AB53" i="18" s="1"/>
  <c r="AB54" i="18" s="1"/>
  <c r="AB55" i="18" s="1"/>
  <c r="AB56" i="18" s="1"/>
  <c r="AB57" i="18" s="1"/>
  <c r="AB58" i="18" s="1"/>
  <c r="AB59" i="18" s="1"/>
  <c r="AB60" i="18" s="1"/>
  <c r="AB61" i="18" s="1"/>
  <c r="AB62" i="18" s="1"/>
  <c r="AB63" i="18" s="1"/>
  <c r="AB64" i="18" s="1"/>
  <c r="AB65" i="18" s="1"/>
  <c r="AB66" i="18" s="1"/>
  <c r="AB67" i="18" s="1"/>
  <c r="AB68" i="18" s="1"/>
  <c r="AB69" i="18" s="1"/>
  <c r="AB70" i="18" s="1"/>
  <c r="AB71" i="18" s="1"/>
  <c r="AB72" i="18" s="1"/>
  <c r="AB73" i="18" s="1"/>
  <c r="AB74" i="18" s="1"/>
  <c r="AB75" i="18" s="1"/>
  <c r="AB76" i="18" s="1"/>
  <c r="AB77" i="18" s="1"/>
  <c r="AB78" i="18" s="1"/>
  <c r="AB79" i="18" s="1"/>
  <c r="AB80" i="18" s="1"/>
  <c r="AB81" i="18" s="1"/>
  <c r="AB82" i="18" s="1"/>
  <c r="AB83" i="18" s="1"/>
  <c r="AB84" i="18" s="1"/>
  <c r="AB85" i="18" s="1"/>
  <c r="AB86" i="18" s="1"/>
  <c r="AB87" i="18" s="1"/>
  <c r="AB88" i="18" s="1"/>
  <c r="AB89" i="18" s="1"/>
  <c r="AB90" i="18" s="1"/>
  <c r="AB91" i="18" s="1"/>
  <c r="AB92" i="18" s="1"/>
  <c r="AB93" i="18" s="1"/>
  <c r="AB94" i="18" s="1"/>
  <c r="AB95" i="18" s="1"/>
  <c r="AB96" i="18" s="1"/>
  <c r="AB97" i="18" s="1"/>
  <c r="AB98" i="18" s="1"/>
  <c r="AB99" i="18" s="1"/>
  <c r="AB100" i="18" s="1"/>
  <c r="AB101" i="18" s="1"/>
  <c r="AB102" i="18" s="1"/>
  <c r="AB103" i="18" s="1"/>
  <c r="AB104" i="18" s="1"/>
  <c r="AB105" i="18" s="1"/>
  <c r="AB106" i="18" s="1"/>
  <c r="AB107" i="18" s="1"/>
  <c r="AB108" i="18" s="1"/>
  <c r="AB109" i="18" s="1"/>
  <c r="AB110" i="18" s="1"/>
  <c r="AB111" i="18" s="1"/>
  <c r="AB112" i="18" s="1"/>
  <c r="AB113" i="18" s="1"/>
  <c r="AB114" i="18" s="1"/>
  <c r="AB115" i="18" s="1"/>
  <c r="AB116" i="18" s="1"/>
  <c r="S120" i="18"/>
  <c r="K122" i="18"/>
  <c r="J122" i="18"/>
  <c r="AE100" i="18"/>
  <c r="AF100" i="18"/>
  <c r="AF76" i="18"/>
  <c r="AE76" i="18"/>
  <c r="U122" i="18"/>
  <c r="AF85" i="18"/>
  <c r="AE85" i="18"/>
  <c r="AF49" i="18"/>
  <c r="AE49" i="18"/>
  <c r="AF69" i="18"/>
  <c r="AE69" i="18"/>
  <c r="AF57" i="18"/>
  <c r="AE57" i="18"/>
  <c r="AF53" i="18"/>
  <c r="AE53" i="18"/>
  <c r="L120" i="18"/>
  <c r="AF34" i="18"/>
  <c r="AE34" i="18"/>
  <c r="M93" i="18"/>
  <c r="M94" i="18" s="1"/>
  <c r="M95" i="18" s="1"/>
  <c r="M96" i="18" s="1"/>
  <c r="M97" i="18" s="1"/>
  <c r="M98" i="18" s="1"/>
  <c r="M99" i="18" s="1"/>
  <c r="M100" i="18" s="1"/>
  <c r="M101" i="18" s="1"/>
  <c r="M102" i="18" s="1"/>
  <c r="M103" i="18" s="1"/>
  <c r="M104" i="18" s="1"/>
  <c r="M105" i="18" s="1"/>
  <c r="M106" i="18" s="1"/>
  <c r="M107" i="18" s="1"/>
  <c r="M108" i="18" s="1"/>
  <c r="M109" i="18" s="1"/>
  <c r="M110" i="18" s="1"/>
  <c r="M111" i="18" s="1"/>
  <c r="M112" i="18" s="1"/>
  <c r="M113" i="18" s="1"/>
  <c r="M114" i="18" s="1"/>
  <c r="M115" i="18" s="1"/>
  <c r="M116" i="18" s="1"/>
  <c r="D16" i="18"/>
  <c r="D125" i="18"/>
  <c r="D124" i="18"/>
  <c r="D126" i="18"/>
  <c r="H55" i="18"/>
  <c r="Q54" i="18"/>
  <c r="AF46" i="18"/>
  <c r="AE46" i="18"/>
  <c r="AF77" i="18"/>
  <c r="AE77" i="18"/>
  <c r="AF103" i="18"/>
  <c r="AE103" i="18"/>
  <c r="AF36" i="18"/>
  <c r="AE36" i="18"/>
  <c r="G31" i="1"/>
  <c r="N958" i="4"/>
  <c r="R958" i="4"/>
  <c r="N954" i="4"/>
  <c r="R954" i="4"/>
  <c r="N942" i="4"/>
  <c r="R942" i="4"/>
  <c r="N938" i="4"/>
  <c r="R938" i="4"/>
  <c r="N930" i="4"/>
  <c r="R930" i="4"/>
  <c r="N926" i="4"/>
  <c r="R926" i="4"/>
  <c r="N922" i="4"/>
  <c r="R922" i="4"/>
  <c r="N910" i="4"/>
  <c r="R910" i="4"/>
  <c r="N902" i="4"/>
  <c r="R902" i="4"/>
  <c r="N898" i="4"/>
  <c r="R898" i="4"/>
  <c r="N894" i="4"/>
  <c r="R894" i="4"/>
  <c r="N886" i="4"/>
  <c r="R886" i="4"/>
  <c r="N882" i="4"/>
  <c r="R882" i="4"/>
  <c r="N878" i="4"/>
  <c r="R878" i="4"/>
  <c r="N866" i="4"/>
  <c r="R866" i="4"/>
  <c r="N862" i="4"/>
  <c r="R862" i="4"/>
  <c r="N858" i="4"/>
  <c r="R858" i="4"/>
  <c r="N854" i="4"/>
  <c r="R854" i="4"/>
  <c r="N850" i="4"/>
  <c r="R850" i="4"/>
  <c r="N846" i="4"/>
  <c r="R846" i="4"/>
  <c r="N842" i="4"/>
  <c r="R842" i="4"/>
  <c r="N838" i="4"/>
  <c r="R838" i="4"/>
  <c r="N830" i="4"/>
  <c r="R830" i="4"/>
  <c r="N826" i="4"/>
  <c r="R826" i="4"/>
  <c r="N822" i="4"/>
  <c r="R822" i="4"/>
  <c r="N818" i="4"/>
  <c r="R818" i="4"/>
  <c r="N810" i="4"/>
  <c r="R810" i="4"/>
  <c r="N806" i="4"/>
  <c r="R806" i="4"/>
  <c r="N778" i="4"/>
  <c r="R778" i="4"/>
  <c r="N706" i="4"/>
  <c r="R706" i="4"/>
  <c r="N702" i="4"/>
  <c r="R702" i="4"/>
  <c r="N698" i="4"/>
  <c r="R698" i="4"/>
  <c r="N694" i="4"/>
  <c r="R694" i="4"/>
  <c r="N690" i="4"/>
  <c r="R690" i="4"/>
  <c r="N682" i="4"/>
  <c r="R682" i="4"/>
  <c r="N678" i="4"/>
  <c r="R678" i="4"/>
  <c r="N674" i="4"/>
  <c r="R674" i="4"/>
  <c r="N670" i="4"/>
  <c r="R670" i="4"/>
  <c r="N666" i="4"/>
  <c r="R666" i="4"/>
  <c r="N662" i="4"/>
  <c r="R662" i="4"/>
  <c r="N658" i="4"/>
  <c r="R658" i="4"/>
  <c r="N654" i="4"/>
  <c r="R654" i="4"/>
  <c r="N650" i="4"/>
  <c r="R650" i="4"/>
  <c r="N630" i="4"/>
  <c r="R630" i="4"/>
  <c r="N622" i="4"/>
  <c r="R622" i="4"/>
  <c r="N598" i="4"/>
  <c r="R598" i="4"/>
  <c r="N594" i="4"/>
  <c r="R594" i="4"/>
  <c r="N590" i="4"/>
  <c r="R590" i="4"/>
  <c r="N586" i="4"/>
  <c r="R586" i="4"/>
  <c r="N550" i="4"/>
  <c r="R550" i="4"/>
  <c r="N546" i="4"/>
  <c r="R546" i="4"/>
  <c r="N542" i="4"/>
  <c r="R542" i="4"/>
  <c r="N510" i="4"/>
  <c r="R510" i="4"/>
  <c r="N506" i="4"/>
  <c r="R506" i="4"/>
  <c r="N502" i="4"/>
  <c r="R502" i="4"/>
  <c r="N482" i="4"/>
  <c r="R482" i="4"/>
  <c r="N466" i="4"/>
  <c r="R466" i="4"/>
  <c r="N458" i="4"/>
  <c r="R458" i="4"/>
  <c r="N454" i="4"/>
  <c r="R454" i="4"/>
  <c r="N450" i="4"/>
  <c r="R450" i="4"/>
  <c r="N446" i="4"/>
  <c r="R446" i="4"/>
  <c r="N442" i="4"/>
  <c r="R442" i="4"/>
  <c r="N438" i="4"/>
  <c r="R438" i="4"/>
  <c r="N434" i="4"/>
  <c r="R434" i="4"/>
  <c r="N418" i="4"/>
  <c r="R418" i="4"/>
  <c r="N414" i="4"/>
  <c r="R414" i="4"/>
  <c r="N410" i="4"/>
  <c r="R410" i="4"/>
  <c r="N406" i="4"/>
  <c r="R406" i="4"/>
  <c r="N402" i="4"/>
  <c r="R402" i="4"/>
  <c r="N394" i="4"/>
  <c r="R394" i="4"/>
  <c r="N382" i="4"/>
  <c r="R382" i="4"/>
  <c r="N378" i="4"/>
  <c r="R378" i="4"/>
  <c r="N374" i="4"/>
  <c r="R374" i="4"/>
  <c r="N362" i="4"/>
  <c r="R362" i="4"/>
  <c r="N358" i="4"/>
  <c r="R358" i="4"/>
  <c r="N354" i="4"/>
  <c r="R354" i="4"/>
  <c r="N330" i="4"/>
  <c r="R330" i="4"/>
  <c r="N326" i="4"/>
  <c r="R326" i="4"/>
  <c r="N322" i="4"/>
  <c r="R322" i="4"/>
  <c r="N318" i="4"/>
  <c r="R318" i="4"/>
  <c r="N314" i="4"/>
  <c r="R314" i="4"/>
  <c r="N266" i="4"/>
  <c r="R266" i="4"/>
  <c r="J944" i="4"/>
  <c r="Q944" i="4"/>
  <c r="N982" i="4"/>
  <c r="R982" i="4"/>
  <c r="N970" i="4"/>
  <c r="R970" i="4"/>
  <c r="N962" i="4"/>
  <c r="R962" i="4"/>
  <c r="N914" i="4"/>
  <c r="R914" i="4"/>
  <c r="N890" i="4"/>
  <c r="R890" i="4"/>
  <c r="N874" i="4"/>
  <c r="R874" i="4"/>
  <c r="N834" i="4"/>
  <c r="R834" i="4"/>
  <c r="N750" i="4"/>
  <c r="R750" i="4"/>
  <c r="N746" i="4"/>
  <c r="R746" i="4"/>
  <c r="N742" i="4"/>
  <c r="R742" i="4"/>
  <c r="N738" i="4"/>
  <c r="R738" i="4"/>
  <c r="N734" i="4"/>
  <c r="R734" i="4"/>
  <c r="N730" i="4"/>
  <c r="R730" i="4"/>
  <c r="N718" i="4"/>
  <c r="R718" i="4"/>
  <c r="N714" i="4"/>
  <c r="R714" i="4"/>
  <c r="N686" i="4"/>
  <c r="R686" i="4"/>
  <c r="N646" i="4"/>
  <c r="R646" i="4"/>
  <c r="N614" i="4"/>
  <c r="R614" i="4"/>
  <c r="N534" i="4"/>
  <c r="R534" i="4"/>
  <c r="N486" i="4"/>
  <c r="R486" i="4"/>
  <c r="N462" i="4"/>
  <c r="R462" i="4"/>
  <c r="N430" i="4"/>
  <c r="R430" i="4"/>
  <c r="N398" i="4"/>
  <c r="R398" i="4"/>
  <c r="N390" i="4"/>
  <c r="R390" i="4"/>
  <c r="N342" i="4"/>
  <c r="R342" i="4"/>
  <c r="N334" i="4"/>
  <c r="R334" i="4"/>
  <c r="N238" i="4"/>
  <c r="R238" i="4"/>
  <c r="N226" i="4"/>
  <c r="R226" i="4"/>
  <c r="N218" i="4"/>
  <c r="R218" i="4"/>
  <c r="N206" i="4"/>
  <c r="R206" i="4"/>
  <c r="N202" i="4"/>
  <c r="R202" i="4"/>
  <c r="N194" i="4"/>
  <c r="R194" i="4"/>
  <c r="N190" i="4"/>
  <c r="R190" i="4"/>
  <c r="N182" i="4"/>
  <c r="R182" i="4"/>
  <c r="N174" i="4"/>
  <c r="R174" i="4"/>
  <c r="N170" i="4"/>
  <c r="R170" i="4"/>
  <c r="N158" i="4"/>
  <c r="R158" i="4"/>
  <c r="N154" i="4"/>
  <c r="R154" i="4"/>
  <c r="N150" i="4"/>
  <c r="R150" i="4"/>
  <c r="N146" i="4"/>
  <c r="R146" i="4"/>
  <c r="N142" i="4"/>
  <c r="R142" i="4"/>
  <c r="N134" i="4"/>
  <c r="R134" i="4"/>
  <c r="N126" i="4"/>
  <c r="R126" i="4"/>
  <c r="N122" i="4"/>
  <c r="R122" i="4"/>
  <c r="N118" i="4"/>
  <c r="R118" i="4"/>
  <c r="N110" i="4"/>
  <c r="R110" i="4"/>
  <c r="N102" i="4"/>
  <c r="R102" i="4"/>
  <c r="N94" i="4"/>
  <c r="R94" i="4"/>
  <c r="N82" i="4"/>
  <c r="R82" i="4"/>
  <c r="N74" i="4"/>
  <c r="R74" i="4"/>
  <c r="N66" i="4"/>
  <c r="R66" i="4"/>
  <c r="N58" i="4"/>
  <c r="R58" i="4"/>
  <c r="N50" i="4"/>
  <c r="R50" i="4"/>
  <c r="N34" i="4"/>
  <c r="R34" i="4"/>
  <c r="N22" i="4"/>
  <c r="R22" i="4"/>
  <c r="N10" i="4"/>
  <c r="R10" i="4"/>
  <c r="N6" i="4"/>
  <c r="R6" i="4"/>
  <c r="Q2" i="4"/>
  <c r="J2" i="4"/>
  <c r="N998" i="4"/>
  <c r="R998" i="4"/>
  <c r="N994" i="4"/>
  <c r="R994" i="4"/>
  <c r="N990" i="4"/>
  <c r="R990" i="4"/>
  <c r="N986" i="4"/>
  <c r="R986" i="4"/>
  <c r="N978" i="4"/>
  <c r="R978" i="4"/>
  <c r="N974" i="4"/>
  <c r="R974" i="4"/>
  <c r="N966" i="4"/>
  <c r="R966" i="4"/>
  <c r="N906" i="4"/>
  <c r="R906" i="4"/>
  <c r="N814" i="4"/>
  <c r="R814" i="4"/>
  <c r="N802" i="4"/>
  <c r="R802" i="4"/>
  <c r="N774" i="4"/>
  <c r="R774" i="4"/>
  <c r="N638" i="4"/>
  <c r="R638" i="4"/>
  <c r="N634" i="4"/>
  <c r="R634" i="4"/>
  <c r="N618" i="4"/>
  <c r="R618" i="4"/>
  <c r="N610" i="4"/>
  <c r="R610" i="4"/>
  <c r="N606" i="4"/>
  <c r="R606" i="4"/>
  <c r="N582" i="4"/>
  <c r="R582" i="4"/>
  <c r="N574" i="4"/>
  <c r="R574" i="4"/>
  <c r="N570" i="4"/>
  <c r="R570" i="4"/>
  <c r="N566" i="4"/>
  <c r="R566" i="4"/>
  <c r="N562" i="4"/>
  <c r="R562" i="4"/>
  <c r="N558" i="4"/>
  <c r="R558" i="4"/>
  <c r="N538" i="4"/>
  <c r="R538" i="4"/>
  <c r="N530" i="4"/>
  <c r="R530" i="4"/>
  <c r="N526" i="4"/>
  <c r="R526" i="4"/>
  <c r="N498" i="4"/>
  <c r="R498" i="4"/>
  <c r="N494" i="4"/>
  <c r="R494" i="4"/>
  <c r="N490" i="4"/>
  <c r="R490" i="4"/>
  <c r="N478" i="4"/>
  <c r="R478" i="4"/>
  <c r="N474" i="4"/>
  <c r="R474" i="4"/>
  <c r="N470" i="4"/>
  <c r="R470" i="4"/>
  <c r="N422" i="4"/>
  <c r="R422" i="4"/>
  <c r="N386" i="4"/>
  <c r="R386" i="4"/>
  <c r="N370" i="4"/>
  <c r="R370" i="4"/>
  <c r="N366" i="4"/>
  <c r="R366" i="4"/>
  <c r="N350" i="4"/>
  <c r="R350" i="4"/>
  <c r="N346" i="4"/>
  <c r="R346" i="4"/>
  <c r="N338" i="4"/>
  <c r="R338" i="4"/>
  <c r="N310" i="4"/>
  <c r="R310" i="4"/>
  <c r="N302" i="4"/>
  <c r="R302" i="4"/>
  <c r="N298" i="4"/>
  <c r="R298" i="4"/>
  <c r="N294" i="4"/>
  <c r="R294" i="4"/>
  <c r="N290" i="4"/>
  <c r="R290" i="4"/>
  <c r="N282" i="4"/>
  <c r="R282" i="4"/>
  <c r="N278" i="4"/>
  <c r="R278" i="4"/>
  <c r="N274" i="4"/>
  <c r="R274" i="4"/>
  <c r="N270" i="4"/>
  <c r="R270" i="4"/>
  <c r="N262" i="4"/>
  <c r="R262" i="4"/>
  <c r="N258" i="4"/>
  <c r="R258" i="4"/>
  <c r="N246" i="4"/>
  <c r="R246" i="4"/>
  <c r="N242" i="4"/>
  <c r="R242" i="4"/>
  <c r="N210" i="4"/>
  <c r="R210" i="4"/>
  <c r="J948" i="4"/>
  <c r="Q948" i="4"/>
  <c r="N950" i="4"/>
  <c r="R950" i="4"/>
  <c r="N946" i="4"/>
  <c r="R946" i="4"/>
  <c r="N934" i="4"/>
  <c r="R934" i="4"/>
  <c r="N918" i="4"/>
  <c r="R918" i="4"/>
  <c r="N870" i="4"/>
  <c r="R870" i="4"/>
  <c r="N798" i="4"/>
  <c r="R798" i="4"/>
  <c r="N794" i="4"/>
  <c r="R794" i="4"/>
  <c r="N790" i="4"/>
  <c r="R790" i="4"/>
  <c r="N786" i="4"/>
  <c r="R786" i="4"/>
  <c r="N782" i="4"/>
  <c r="R782" i="4"/>
  <c r="N770" i="4"/>
  <c r="R770" i="4"/>
  <c r="N766" i="4"/>
  <c r="R766" i="4"/>
  <c r="N762" i="4"/>
  <c r="R762" i="4"/>
  <c r="N758" i="4"/>
  <c r="R758" i="4"/>
  <c r="N754" i="4"/>
  <c r="R754" i="4"/>
  <c r="N726" i="4"/>
  <c r="R726" i="4"/>
  <c r="N722" i="4"/>
  <c r="R722" i="4"/>
  <c r="N710" i="4"/>
  <c r="R710" i="4"/>
  <c r="N642" i="4"/>
  <c r="R642" i="4"/>
  <c r="N626" i="4"/>
  <c r="R626" i="4"/>
  <c r="N602" i="4"/>
  <c r="R602" i="4"/>
  <c r="N578" i="4"/>
  <c r="R578" i="4"/>
  <c r="N554" i="4"/>
  <c r="R554" i="4"/>
  <c r="N522" i="4"/>
  <c r="R522" i="4"/>
  <c r="N518" i="4"/>
  <c r="R518" i="4"/>
  <c r="N514" i="4"/>
  <c r="R514" i="4"/>
  <c r="N426" i="4"/>
  <c r="R426" i="4"/>
  <c r="N306" i="4"/>
  <c r="R306" i="4"/>
  <c r="N286" i="4"/>
  <c r="R286" i="4"/>
  <c r="N254" i="4"/>
  <c r="R254" i="4"/>
  <c r="N250" i="4"/>
  <c r="R250" i="4"/>
  <c r="N234" i="4"/>
  <c r="R234" i="4"/>
  <c r="N230" i="4"/>
  <c r="R230" i="4"/>
  <c r="N222" i="4"/>
  <c r="R222" i="4"/>
  <c r="N214" i="4"/>
  <c r="R214" i="4"/>
  <c r="N198" i="4"/>
  <c r="R198" i="4"/>
  <c r="N186" i="4"/>
  <c r="R186" i="4"/>
  <c r="N178" i="4"/>
  <c r="R178" i="4"/>
  <c r="N166" i="4"/>
  <c r="R166" i="4"/>
  <c r="N162" i="4"/>
  <c r="R162" i="4"/>
  <c r="N138" i="4"/>
  <c r="R138" i="4"/>
  <c r="N130" i="4"/>
  <c r="R130" i="4"/>
  <c r="N114" i="4"/>
  <c r="R114" i="4"/>
  <c r="N106" i="4"/>
  <c r="R106" i="4"/>
  <c r="N98" i="4"/>
  <c r="R98" i="4"/>
  <c r="N90" i="4"/>
  <c r="R90" i="4"/>
  <c r="N86" i="4"/>
  <c r="R86" i="4"/>
  <c r="N78" i="4"/>
  <c r="R78" i="4"/>
  <c r="N70" i="4"/>
  <c r="R70" i="4"/>
  <c r="N62" i="4"/>
  <c r="R62" i="4"/>
  <c r="N54" i="4"/>
  <c r="R54" i="4"/>
  <c r="N46" i="4"/>
  <c r="R46" i="4"/>
  <c r="N42" i="4"/>
  <c r="R42" i="4"/>
  <c r="N38" i="4"/>
  <c r="R38" i="4"/>
  <c r="N30" i="4"/>
  <c r="R30" i="4"/>
  <c r="N26" i="4"/>
  <c r="R26" i="4"/>
  <c r="N18" i="4"/>
  <c r="R18" i="4"/>
  <c r="N14" i="4"/>
  <c r="R14" i="4"/>
  <c r="J1000" i="4"/>
  <c r="Q1000" i="4"/>
  <c r="J996" i="4"/>
  <c r="Q996" i="4"/>
  <c r="J992" i="4"/>
  <c r="Q992" i="4"/>
  <c r="J988" i="4"/>
  <c r="Q988" i="4"/>
  <c r="J984" i="4"/>
  <c r="Q984" i="4"/>
  <c r="J980" i="4"/>
  <c r="Q980" i="4"/>
  <c r="J976" i="4"/>
  <c r="Q976" i="4"/>
  <c r="J972" i="4"/>
  <c r="Q972" i="4"/>
  <c r="J968" i="4"/>
  <c r="Q968" i="4"/>
  <c r="J964" i="4"/>
  <c r="Q964" i="4"/>
  <c r="J960" i="4"/>
  <c r="Q960" i="4"/>
  <c r="J956" i="4"/>
  <c r="Q956" i="4"/>
  <c r="J952" i="4"/>
  <c r="Q952" i="4"/>
  <c r="J936" i="4"/>
  <c r="Q936" i="4"/>
  <c r="J928" i="4"/>
  <c r="Q928" i="4"/>
  <c r="J916" i="4"/>
  <c r="Q916" i="4"/>
  <c r="J912" i="4"/>
  <c r="Q912" i="4"/>
  <c r="J904" i="4"/>
  <c r="Q904" i="4"/>
  <c r="J900" i="4"/>
  <c r="Q900" i="4"/>
  <c r="J888" i="4"/>
  <c r="Q888" i="4"/>
  <c r="J884" i="4"/>
  <c r="Q884" i="4"/>
  <c r="J868" i="4"/>
  <c r="Q868" i="4"/>
  <c r="J864" i="4"/>
  <c r="Q864" i="4"/>
  <c r="J852" i="4"/>
  <c r="Q852" i="4"/>
  <c r="J820" i="4"/>
  <c r="Q820" i="4"/>
  <c r="J804" i="4"/>
  <c r="Q804" i="4"/>
  <c r="J800" i="4"/>
  <c r="Q800" i="4"/>
  <c r="J788" i="4"/>
  <c r="Q788" i="4"/>
  <c r="J784" i="4"/>
  <c r="Q784" i="4"/>
  <c r="J780" i="4"/>
  <c r="Q780" i="4"/>
  <c r="J760" i="4"/>
  <c r="Q760" i="4"/>
  <c r="J740" i="4"/>
  <c r="Q740" i="4"/>
  <c r="J728" i="4"/>
  <c r="Q728" i="4"/>
  <c r="J724" i="4"/>
  <c r="Q724" i="4"/>
  <c r="J712" i="4"/>
  <c r="Q712" i="4"/>
  <c r="J704" i="4"/>
  <c r="Q704" i="4"/>
  <c r="J696" i="4"/>
  <c r="Q696" i="4"/>
  <c r="J692" i="4"/>
  <c r="Q692" i="4"/>
  <c r="J656" i="4"/>
  <c r="Q656" i="4"/>
  <c r="J652" i="4"/>
  <c r="Q652" i="4"/>
  <c r="J632" i="4"/>
  <c r="Q632" i="4"/>
  <c r="J608" i="4"/>
  <c r="Q608" i="4"/>
  <c r="J604" i="4"/>
  <c r="Q604" i="4"/>
  <c r="J600" i="4"/>
  <c r="Q600" i="4"/>
  <c r="J580" i="4"/>
  <c r="Q580" i="4"/>
  <c r="J564" i="4"/>
  <c r="Q564" i="4"/>
  <c r="J560" i="4"/>
  <c r="Q560" i="4"/>
  <c r="J556" i="4"/>
  <c r="Q556" i="4"/>
  <c r="J536" i="4"/>
  <c r="Q536" i="4"/>
  <c r="J516" i="4"/>
  <c r="Q516" i="4"/>
  <c r="J492" i="4"/>
  <c r="Q492" i="4"/>
  <c r="J480" i="4"/>
  <c r="Q480" i="4"/>
  <c r="J476" i="4"/>
  <c r="Q476" i="4"/>
  <c r="J468" i="4"/>
  <c r="Q468" i="4"/>
  <c r="J464" i="4"/>
  <c r="Q464" i="4"/>
  <c r="J456" i="4"/>
  <c r="Q456" i="4"/>
  <c r="J444" i="4"/>
  <c r="Q444" i="4"/>
  <c r="J436" i="4"/>
  <c r="Q436" i="4"/>
  <c r="J424" i="4"/>
  <c r="Q424" i="4"/>
  <c r="J416" i="4"/>
  <c r="Q416" i="4"/>
  <c r="J412" i="4"/>
  <c r="Q412" i="4"/>
  <c r="J404" i="4"/>
  <c r="Q404" i="4"/>
  <c r="J400" i="4"/>
  <c r="Q400" i="4"/>
  <c r="J388" i="4"/>
  <c r="Q388" i="4"/>
  <c r="J380" i="4"/>
  <c r="Q380" i="4"/>
  <c r="J364" i="4"/>
  <c r="Q364" i="4"/>
  <c r="J356" i="4"/>
  <c r="Q356" i="4"/>
  <c r="J348" i="4"/>
  <c r="Q348" i="4"/>
  <c r="J336" i="4"/>
  <c r="Q336" i="4"/>
  <c r="J332" i="4"/>
  <c r="Q332" i="4"/>
  <c r="J308" i="4"/>
  <c r="Q308" i="4"/>
  <c r="J292" i="4"/>
  <c r="Q292" i="4"/>
  <c r="J284" i="4"/>
  <c r="Q284" i="4"/>
  <c r="J280" i="4"/>
  <c r="Q280" i="4"/>
  <c r="J268" i="4"/>
  <c r="Q268" i="4"/>
  <c r="J264" i="4"/>
  <c r="Q264" i="4"/>
  <c r="J236" i="4"/>
  <c r="Q236" i="4"/>
  <c r="J232" i="4"/>
  <c r="Q232" i="4"/>
  <c r="J224" i="4"/>
  <c r="Q224" i="4"/>
  <c r="J212" i="4"/>
  <c r="Q212" i="4"/>
  <c r="J200" i="4"/>
  <c r="Q200" i="4"/>
  <c r="J196" i="4"/>
  <c r="Q196" i="4"/>
  <c r="J180" i="4"/>
  <c r="Q180" i="4"/>
  <c r="J176" i="4"/>
  <c r="Q176" i="4"/>
  <c r="J168" i="4"/>
  <c r="Q168" i="4"/>
  <c r="J160" i="4"/>
  <c r="Q160" i="4"/>
  <c r="J96" i="4"/>
  <c r="Q96" i="4"/>
  <c r="J72" i="4"/>
  <c r="Q72" i="4"/>
  <c r="J68" i="4"/>
  <c r="Q68" i="4"/>
  <c r="J52" i="4"/>
  <c r="Q52" i="4"/>
  <c r="N991" i="4"/>
  <c r="R991" i="4"/>
  <c r="N967" i="4"/>
  <c r="R967" i="4"/>
  <c r="N943" i="4"/>
  <c r="R943" i="4"/>
  <c r="N939" i="4"/>
  <c r="R939" i="4"/>
  <c r="N923" i="4"/>
  <c r="R923" i="4"/>
  <c r="N919" i="4"/>
  <c r="R919" i="4"/>
  <c r="N907" i="4"/>
  <c r="R907" i="4"/>
  <c r="N903" i="4"/>
  <c r="R903" i="4"/>
  <c r="N899" i="4"/>
  <c r="R899" i="4"/>
  <c r="N891" i="4"/>
  <c r="R891" i="4"/>
  <c r="N887" i="4"/>
  <c r="R887" i="4"/>
  <c r="N883" i="4"/>
  <c r="R883" i="4"/>
  <c r="N867" i="4"/>
  <c r="R867" i="4"/>
  <c r="N863" i="4"/>
  <c r="R863" i="4"/>
  <c r="N859" i="4"/>
  <c r="R859" i="4"/>
  <c r="N855" i="4"/>
  <c r="R855" i="4"/>
  <c r="N851" i="4"/>
  <c r="R851" i="4"/>
  <c r="N847" i="4"/>
  <c r="R847" i="4"/>
  <c r="N831" i="4"/>
  <c r="R831" i="4"/>
  <c r="N823" i="4"/>
  <c r="R823" i="4"/>
  <c r="N819" i="4"/>
  <c r="R819" i="4"/>
  <c r="N799" i="4"/>
  <c r="R799" i="4"/>
  <c r="N771" i="4"/>
  <c r="R771" i="4"/>
  <c r="N767" i="4"/>
  <c r="R767" i="4"/>
  <c r="N763" i="4"/>
  <c r="R763" i="4"/>
  <c r="N727" i="4"/>
  <c r="R727" i="4"/>
  <c r="N679" i="4"/>
  <c r="R679" i="4"/>
  <c r="N675" i="4"/>
  <c r="R675" i="4"/>
  <c r="N671" i="4"/>
  <c r="R671" i="4"/>
  <c r="N655" i="4"/>
  <c r="R655" i="4"/>
  <c r="N643" i="4"/>
  <c r="R643" i="4"/>
  <c r="N639" i="4"/>
  <c r="R639" i="4"/>
  <c r="N631" i="4"/>
  <c r="R631" i="4"/>
  <c r="N627" i="4"/>
  <c r="R627" i="4"/>
  <c r="N623" i="4"/>
  <c r="R623" i="4"/>
  <c r="N619" i="4"/>
  <c r="R619" i="4"/>
  <c r="N615" i="4"/>
  <c r="R615" i="4"/>
  <c r="N607" i="4"/>
  <c r="R607" i="4"/>
  <c r="N603" i="4"/>
  <c r="R603" i="4"/>
  <c r="N599" i="4"/>
  <c r="R599" i="4"/>
  <c r="N595" i="4"/>
  <c r="R595" i="4"/>
  <c r="N591" i="4"/>
  <c r="R591" i="4"/>
  <c r="N587" i="4"/>
  <c r="R587" i="4"/>
  <c r="N583" i="4"/>
  <c r="R583" i="4"/>
  <c r="N579" i="4"/>
  <c r="R579" i="4"/>
  <c r="N575" i="4"/>
  <c r="R575" i="4"/>
  <c r="N551" i="4"/>
  <c r="R551" i="4"/>
  <c r="N543" i="4"/>
  <c r="R543" i="4"/>
  <c r="N535" i="4"/>
  <c r="R535" i="4"/>
  <c r="N507" i="4"/>
  <c r="R507" i="4"/>
  <c r="N495" i="4"/>
  <c r="R495" i="4"/>
  <c r="N491" i="4"/>
  <c r="R491" i="4"/>
  <c r="N487" i="4"/>
  <c r="R487" i="4"/>
  <c r="N483" i="4"/>
  <c r="R483" i="4"/>
  <c r="N475" i="4"/>
  <c r="R475" i="4"/>
  <c r="N439" i="4"/>
  <c r="R439" i="4"/>
  <c r="N435" i="4"/>
  <c r="R435" i="4"/>
  <c r="N431" i="4"/>
  <c r="R431" i="4"/>
  <c r="N383" i="4"/>
  <c r="R383" i="4"/>
  <c r="N319" i="4"/>
  <c r="R319" i="4"/>
  <c r="N315" i="4"/>
  <c r="R315" i="4"/>
  <c r="N311" i="4"/>
  <c r="R311" i="4"/>
  <c r="N307" i="4"/>
  <c r="R307" i="4"/>
  <c r="N303" i="4"/>
  <c r="R303" i="4"/>
  <c r="N299" i="4"/>
  <c r="R299" i="4"/>
  <c r="N295" i="4"/>
  <c r="R295" i="4"/>
  <c r="N287" i="4"/>
  <c r="R287" i="4"/>
  <c r="N283" i="4"/>
  <c r="R283" i="4"/>
  <c r="N279" i="4"/>
  <c r="R279" i="4"/>
  <c r="N275" i="4"/>
  <c r="R275" i="4"/>
  <c r="N247" i="4"/>
  <c r="R247" i="4"/>
  <c r="N243" i="4"/>
  <c r="R243" i="4"/>
  <c r="N239" i="4"/>
  <c r="R239" i="4"/>
  <c r="N235" i="4"/>
  <c r="R235" i="4"/>
  <c r="N231" i="4"/>
  <c r="R231" i="4"/>
  <c r="N227" i="4"/>
  <c r="R227" i="4"/>
  <c r="N219" i="4"/>
  <c r="R219" i="4"/>
  <c r="N215" i="4"/>
  <c r="R215" i="4"/>
  <c r="N211" i="4"/>
  <c r="R211" i="4"/>
  <c r="N207" i="4"/>
  <c r="R207" i="4"/>
  <c r="N199" i="4"/>
  <c r="R199" i="4"/>
  <c r="N195" i="4"/>
  <c r="R195" i="4"/>
  <c r="N191" i="4"/>
  <c r="R191" i="4"/>
  <c r="N187" i="4"/>
  <c r="R187" i="4"/>
  <c r="N183" i="4"/>
  <c r="R183" i="4"/>
  <c r="N7" i="4"/>
  <c r="R7" i="4"/>
  <c r="J932" i="4"/>
  <c r="Q932" i="4"/>
  <c r="J892" i="4"/>
  <c r="Q892" i="4"/>
  <c r="J848" i="4"/>
  <c r="Q848" i="4"/>
  <c r="J836" i="4"/>
  <c r="Q836" i="4"/>
  <c r="J832" i="4"/>
  <c r="Q832" i="4"/>
  <c r="J796" i="4"/>
  <c r="Q796" i="4"/>
  <c r="J792" i="4"/>
  <c r="Q792" i="4"/>
  <c r="J764" i="4"/>
  <c r="Q764" i="4"/>
  <c r="J716" i="4"/>
  <c r="Q716" i="4"/>
  <c r="J664" i="4"/>
  <c r="Q664" i="4"/>
  <c r="J628" i="4"/>
  <c r="Q628" i="4"/>
  <c r="J520" i="4"/>
  <c r="Q520" i="4"/>
  <c r="J508" i="4"/>
  <c r="Q508" i="4"/>
  <c r="J432" i="4"/>
  <c r="Q432" i="4"/>
  <c r="J304" i="4"/>
  <c r="Q304" i="4"/>
  <c r="J300" i="4"/>
  <c r="Q300" i="4"/>
  <c r="J248" i="4"/>
  <c r="Q248" i="4"/>
  <c r="J244" i="4"/>
  <c r="Q244" i="4"/>
  <c r="J208" i="4"/>
  <c r="Q208" i="4"/>
  <c r="J188" i="4"/>
  <c r="Q188" i="4"/>
  <c r="J152" i="4"/>
  <c r="Q152" i="4"/>
  <c r="J116" i="4"/>
  <c r="Q116" i="4"/>
  <c r="J104" i="4"/>
  <c r="Q104" i="4"/>
  <c r="J100" i="4"/>
  <c r="Q100" i="4"/>
  <c r="J80" i="4"/>
  <c r="Q80" i="4"/>
  <c r="J56" i="4"/>
  <c r="Q56" i="4"/>
  <c r="J44" i="4"/>
  <c r="Q44" i="4"/>
  <c r="J36" i="4"/>
  <c r="Q36" i="4"/>
  <c r="J28" i="4"/>
  <c r="Q28" i="4"/>
  <c r="J20" i="4"/>
  <c r="Q20" i="4"/>
  <c r="J12" i="4"/>
  <c r="Q12" i="4"/>
  <c r="N983" i="4"/>
  <c r="R983" i="4"/>
  <c r="N951" i="4"/>
  <c r="R951" i="4"/>
  <c r="N935" i="4"/>
  <c r="R935" i="4"/>
  <c r="N895" i="4"/>
  <c r="R895" i="4"/>
  <c r="N843" i="4"/>
  <c r="R843" i="4"/>
  <c r="N839" i="4"/>
  <c r="R839" i="4"/>
  <c r="N835" i="4"/>
  <c r="R835" i="4"/>
  <c r="N827" i="4"/>
  <c r="R827" i="4"/>
  <c r="N803" i="4"/>
  <c r="R803" i="4"/>
  <c r="N791" i="4"/>
  <c r="R791" i="4"/>
  <c r="N775" i="4"/>
  <c r="R775" i="4"/>
  <c r="N759" i="4"/>
  <c r="R759" i="4"/>
  <c r="N755" i="4"/>
  <c r="R755" i="4"/>
  <c r="N751" i="4"/>
  <c r="R751" i="4"/>
  <c r="N747" i="4"/>
  <c r="R747" i="4"/>
  <c r="N739" i="4"/>
  <c r="R739" i="4"/>
  <c r="N647" i="4"/>
  <c r="R647" i="4"/>
  <c r="N567" i="4"/>
  <c r="R567" i="4"/>
  <c r="N511" i="4"/>
  <c r="R511" i="4"/>
  <c r="N499" i="4"/>
  <c r="R499" i="4"/>
  <c r="N427" i="4"/>
  <c r="R427" i="4"/>
  <c r="N379" i="4"/>
  <c r="R379" i="4"/>
  <c r="N323" i="4"/>
  <c r="R323" i="4"/>
  <c r="N291" i="4"/>
  <c r="R291" i="4"/>
  <c r="N251" i="4"/>
  <c r="R251" i="4"/>
  <c r="N179" i="4"/>
  <c r="R179" i="4"/>
  <c r="N171" i="4"/>
  <c r="R171" i="4"/>
  <c r="N167" i="4"/>
  <c r="R167" i="4"/>
  <c r="N163" i="4"/>
  <c r="R163" i="4"/>
  <c r="N159" i="4"/>
  <c r="R159" i="4"/>
  <c r="N155" i="4"/>
  <c r="R155" i="4"/>
  <c r="N151" i="4"/>
  <c r="R151" i="4"/>
  <c r="N139" i="4"/>
  <c r="R139" i="4"/>
  <c r="N131" i="4"/>
  <c r="R131" i="4"/>
  <c r="N119" i="4"/>
  <c r="R119" i="4"/>
  <c r="N111" i="4"/>
  <c r="R111" i="4"/>
  <c r="N103" i="4"/>
  <c r="R103" i="4"/>
  <c r="N99" i="4"/>
  <c r="R99" i="4"/>
  <c r="N95" i="4"/>
  <c r="R95" i="4"/>
  <c r="N71" i="4"/>
  <c r="R71" i="4"/>
  <c r="N55" i="4"/>
  <c r="R55" i="4"/>
  <c r="N35" i="4"/>
  <c r="R35" i="4"/>
  <c r="N11" i="4"/>
  <c r="R11" i="4"/>
  <c r="J940" i="4"/>
  <c r="Q940" i="4"/>
  <c r="J924" i="4"/>
  <c r="Q924" i="4"/>
  <c r="J920" i="4"/>
  <c r="Q920" i="4"/>
  <c r="J908" i="4"/>
  <c r="Q908" i="4"/>
  <c r="J880" i="4"/>
  <c r="Q880" i="4"/>
  <c r="J872" i="4"/>
  <c r="Q872" i="4"/>
  <c r="J860" i="4"/>
  <c r="Q860" i="4"/>
  <c r="J856" i="4"/>
  <c r="Q856" i="4"/>
  <c r="J844" i="4"/>
  <c r="Q844" i="4"/>
  <c r="J840" i="4"/>
  <c r="Q840" i="4"/>
  <c r="J828" i="4"/>
  <c r="Q828" i="4"/>
  <c r="J824" i="4"/>
  <c r="Q824" i="4"/>
  <c r="J812" i="4"/>
  <c r="Q812" i="4"/>
  <c r="J808" i="4"/>
  <c r="Q808" i="4"/>
  <c r="J776" i="4"/>
  <c r="Q776" i="4"/>
  <c r="J772" i="4"/>
  <c r="Q772" i="4"/>
  <c r="J768" i="4"/>
  <c r="Q768" i="4"/>
  <c r="J756" i="4"/>
  <c r="Q756" i="4"/>
  <c r="J752" i="4"/>
  <c r="Q752" i="4"/>
  <c r="J744" i="4"/>
  <c r="Q744" i="4"/>
  <c r="J736" i="4"/>
  <c r="Q736" i="4"/>
  <c r="J732" i="4"/>
  <c r="Q732" i="4"/>
  <c r="J708" i="4"/>
  <c r="Q708" i="4"/>
  <c r="J700" i="4"/>
  <c r="Q700" i="4"/>
  <c r="J688" i="4"/>
  <c r="Q688" i="4"/>
  <c r="J684" i="4"/>
  <c r="Q684" i="4"/>
  <c r="J680" i="4"/>
  <c r="Q680" i="4"/>
  <c r="J668" i="4"/>
  <c r="Q668" i="4"/>
  <c r="J660" i="4"/>
  <c r="Q660" i="4"/>
  <c r="J648" i="4"/>
  <c r="Q648" i="4"/>
  <c r="J644" i="4"/>
  <c r="Q644" i="4"/>
  <c r="J640" i="4"/>
  <c r="Q640" i="4"/>
  <c r="J612" i="4"/>
  <c r="Q612" i="4"/>
  <c r="J596" i="4"/>
  <c r="Q596" i="4"/>
  <c r="J592" i="4"/>
  <c r="Q592" i="4"/>
  <c r="J584" i="4"/>
  <c r="Q584" i="4"/>
  <c r="J568" i="4"/>
  <c r="Q568" i="4"/>
  <c r="J552" i="4"/>
  <c r="Q552" i="4"/>
  <c r="J548" i="4"/>
  <c r="Q548" i="4"/>
  <c r="J540" i="4"/>
  <c r="Q540" i="4"/>
  <c r="J532" i="4"/>
  <c r="Q532" i="4"/>
  <c r="J528" i="4"/>
  <c r="Q528" i="4"/>
  <c r="J512" i="4"/>
  <c r="Q512" i="4"/>
  <c r="J488" i="4"/>
  <c r="Q488" i="4"/>
  <c r="J484" i="4"/>
  <c r="Q484" i="4"/>
  <c r="J472" i="4"/>
  <c r="Q472" i="4"/>
  <c r="J460" i="4"/>
  <c r="Q460" i="4"/>
  <c r="J452" i="4"/>
  <c r="Q452" i="4"/>
  <c r="J448" i="4"/>
  <c r="Q448" i="4"/>
  <c r="J440" i="4"/>
  <c r="Q440" i="4"/>
  <c r="J420" i="4"/>
  <c r="Q420" i="4"/>
  <c r="J408" i="4"/>
  <c r="Q408" i="4"/>
  <c r="J396" i="4"/>
  <c r="Q396" i="4"/>
  <c r="J392" i="4"/>
  <c r="Q392" i="4"/>
  <c r="J384" i="4"/>
  <c r="Q384" i="4"/>
  <c r="J376" i="4"/>
  <c r="Q376" i="4"/>
  <c r="J372" i="4"/>
  <c r="Q372" i="4"/>
  <c r="J368" i="4"/>
  <c r="Q368" i="4"/>
  <c r="J360" i="4"/>
  <c r="Q360" i="4"/>
  <c r="J352" i="4"/>
  <c r="Q352" i="4"/>
  <c r="J344" i="4"/>
  <c r="Q344" i="4"/>
  <c r="J340" i="4"/>
  <c r="Q340" i="4"/>
  <c r="J320" i="4"/>
  <c r="Q320" i="4"/>
  <c r="J316" i="4"/>
  <c r="Q316" i="4"/>
  <c r="J312" i="4"/>
  <c r="Q312" i="4"/>
  <c r="J296" i="4"/>
  <c r="Q296" i="4"/>
  <c r="J288" i="4"/>
  <c r="Q288" i="4"/>
  <c r="J260" i="4"/>
  <c r="Q260" i="4"/>
  <c r="J256" i="4"/>
  <c r="Q256" i="4"/>
  <c r="J252" i="4"/>
  <c r="Q252" i="4"/>
  <c r="J240" i="4"/>
  <c r="Q240" i="4"/>
  <c r="J228" i="4"/>
  <c r="Q228" i="4"/>
  <c r="J220" i="4"/>
  <c r="Q220" i="4"/>
  <c r="J216" i="4"/>
  <c r="Q216" i="4"/>
  <c r="J184" i="4"/>
  <c r="Q184" i="4"/>
  <c r="J172" i="4"/>
  <c r="Q172" i="4"/>
  <c r="J164" i="4"/>
  <c r="Q164" i="4"/>
  <c r="J156" i="4"/>
  <c r="Q156" i="4"/>
  <c r="J148" i="4"/>
  <c r="Q148" i="4"/>
  <c r="J144" i="4"/>
  <c r="Q144" i="4"/>
  <c r="J140" i="4"/>
  <c r="Q140" i="4"/>
  <c r="J128" i="4"/>
  <c r="Q128" i="4"/>
  <c r="J124" i="4"/>
  <c r="Q124" i="4"/>
  <c r="J120" i="4"/>
  <c r="Q120" i="4"/>
  <c r="J108" i="4"/>
  <c r="Q108" i="4"/>
  <c r="J84" i="4"/>
  <c r="Q84" i="4"/>
  <c r="J76" i="4"/>
  <c r="Q76" i="4"/>
  <c r="J60" i="4"/>
  <c r="Q60" i="4"/>
  <c r="N999" i="4"/>
  <c r="R999" i="4"/>
  <c r="N995" i="4"/>
  <c r="R995" i="4"/>
  <c r="N975" i="4"/>
  <c r="R975" i="4"/>
  <c r="N971" i="4"/>
  <c r="R971" i="4"/>
  <c r="N959" i="4"/>
  <c r="R959" i="4"/>
  <c r="N955" i="4"/>
  <c r="R955" i="4"/>
  <c r="N931" i="4"/>
  <c r="R931" i="4"/>
  <c r="N927" i="4"/>
  <c r="R927" i="4"/>
  <c r="N911" i="4"/>
  <c r="R911" i="4"/>
  <c r="N879" i="4"/>
  <c r="R879" i="4"/>
  <c r="N875" i="4"/>
  <c r="R875" i="4"/>
  <c r="N871" i="4"/>
  <c r="R871" i="4"/>
  <c r="N795" i="4"/>
  <c r="R795" i="4"/>
  <c r="N723" i="4"/>
  <c r="R723" i="4"/>
  <c r="N719" i="4"/>
  <c r="R719" i="4"/>
  <c r="N715" i="4"/>
  <c r="R715" i="4"/>
  <c r="N711" i="4"/>
  <c r="R711" i="4"/>
  <c r="N703" i="4"/>
  <c r="R703" i="4"/>
  <c r="N699" i="4"/>
  <c r="R699" i="4"/>
  <c r="N695" i="4"/>
  <c r="R695" i="4"/>
  <c r="N691" i="4"/>
  <c r="R691" i="4"/>
  <c r="N687" i="4"/>
  <c r="R687" i="4"/>
  <c r="N663" i="4"/>
  <c r="R663" i="4"/>
  <c r="N659" i="4"/>
  <c r="R659" i="4"/>
  <c r="N571" i="4"/>
  <c r="R571" i="4"/>
  <c r="N563" i="4"/>
  <c r="R563" i="4"/>
  <c r="N559" i="4"/>
  <c r="R559" i="4"/>
  <c r="N555" i="4"/>
  <c r="R555" i="4"/>
  <c r="N531" i="4"/>
  <c r="R531" i="4"/>
  <c r="N527" i="4"/>
  <c r="R527" i="4"/>
  <c r="N523" i="4"/>
  <c r="R523" i="4"/>
  <c r="N519" i="4"/>
  <c r="R519" i="4"/>
  <c r="N515" i="4"/>
  <c r="R515" i="4"/>
  <c r="N479" i="4"/>
  <c r="R479" i="4"/>
  <c r="N471" i="4"/>
  <c r="R471" i="4"/>
  <c r="N467" i="4"/>
  <c r="R467" i="4"/>
  <c r="N463" i="4"/>
  <c r="R463" i="4"/>
  <c r="N459" i="4"/>
  <c r="R459" i="4"/>
  <c r="N455" i="4"/>
  <c r="R455" i="4"/>
  <c r="N451" i="4"/>
  <c r="R451" i="4"/>
  <c r="N447" i="4"/>
  <c r="R447" i="4"/>
  <c r="N443" i="4"/>
  <c r="R443" i="4"/>
  <c r="N423" i="4"/>
  <c r="R423" i="4"/>
  <c r="N419" i="4"/>
  <c r="R419" i="4"/>
  <c r="N415" i="4"/>
  <c r="R415" i="4"/>
  <c r="N411" i="4"/>
  <c r="R411" i="4"/>
  <c r="N407" i="4"/>
  <c r="R407" i="4"/>
  <c r="N403" i="4"/>
  <c r="R403" i="4"/>
  <c r="N395" i="4"/>
  <c r="R395" i="4"/>
  <c r="N391" i="4"/>
  <c r="R391" i="4"/>
  <c r="N387" i="4"/>
  <c r="R387" i="4"/>
  <c r="N375" i="4"/>
  <c r="R375" i="4"/>
  <c r="N371" i="4"/>
  <c r="R371" i="4"/>
  <c r="N367" i="4"/>
  <c r="R367" i="4"/>
  <c r="N363" i="4"/>
  <c r="R363" i="4"/>
  <c r="N359" i="4"/>
  <c r="R359" i="4"/>
  <c r="N355" i="4"/>
  <c r="R355" i="4"/>
  <c r="N351" i="4"/>
  <c r="R351" i="4"/>
  <c r="N347" i="4"/>
  <c r="R347" i="4"/>
  <c r="N343" i="4"/>
  <c r="R343" i="4"/>
  <c r="N339" i="4"/>
  <c r="R339" i="4"/>
  <c r="N335" i="4"/>
  <c r="R335" i="4"/>
  <c r="N331" i="4"/>
  <c r="R331" i="4"/>
  <c r="N327" i="4"/>
  <c r="R327" i="4"/>
  <c r="N267" i="4"/>
  <c r="R267" i="4"/>
  <c r="N263" i="4"/>
  <c r="R263" i="4"/>
  <c r="N259" i="4"/>
  <c r="R259" i="4"/>
  <c r="N255" i="4"/>
  <c r="R255" i="4"/>
  <c r="N223" i="4"/>
  <c r="R223" i="4"/>
  <c r="N203" i="4"/>
  <c r="R203" i="4"/>
  <c r="N175" i="4"/>
  <c r="R175" i="4"/>
  <c r="N147" i="4"/>
  <c r="R147" i="4"/>
  <c r="N143" i="4"/>
  <c r="R143" i="4"/>
  <c r="N135" i="4"/>
  <c r="R135" i="4"/>
  <c r="N127" i="4"/>
  <c r="R127" i="4"/>
  <c r="N123" i="4"/>
  <c r="R123" i="4"/>
  <c r="N107" i="4"/>
  <c r="R107" i="4"/>
  <c r="N91" i="4"/>
  <c r="R91" i="4"/>
  <c r="N87" i="4"/>
  <c r="R87" i="4"/>
  <c r="N59" i="4"/>
  <c r="R59" i="4"/>
  <c r="N51" i="4"/>
  <c r="R51" i="4"/>
  <c r="N43" i="4"/>
  <c r="R43" i="4"/>
  <c r="N39" i="4"/>
  <c r="R39" i="4"/>
  <c r="N31" i="4"/>
  <c r="R31" i="4"/>
  <c r="N3" i="4"/>
  <c r="R3" i="4"/>
  <c r="J1001" i="4"/>
  <c r="Q1001" i="4"/>
  <c r="J997" i="4"/>
  <c r="Q997" i="4"/>
  <c r="J993" i="4"/>
  <c r="Q993" i="4"/>
  <c r="J985" i="4"/>
  <c r="Q985" i="4"/>
  <c r="J981" i="4"/>
  <c r="Q981" i="4"/>
  <c r="J977" i="4"/>
  <c r="Q977" i="4"/>
  <c r="J973" i="4"/>
  <c r="Q973" i="4"/>
  <c r="J969" i="4"/>
  <c r="Q969" i="4"/>
  <c r="J965" i="4"/>
  <c r="Q965" i="4"/>
  <c r="J961" i="4"/>
  <c r="Q961" i="4"/>
  <c r="J957" i="4"/>
  <c r="Q957" i="4"/>
  <c r="J953" i="4"/>
  <c r="Q953" i="4"/>
  <c r="J949" i="4"/>
  <c r="Q949" i="4"/>
  <c r="J945" i="4"/>
  <c r="Q945" i="4"/>
  <c r="J941" i="4"/>
  <c r="Q941" i="4"/>
  <c r="J933" i="4"/>
  <c r="Q933" i="4"/>
  <c r="J929" i="4"/>
  <c r="Q929" i="4"/>
  <c r="J925" i="4"/>
  <c r="Q925" i="4"/>
  <c r="J921" i="4"/>
  <c r="Q921" i="4"/>
  <c r="J917" i="4"/>
  <c r="Q917" i="4"/>
  <c r="J913" i="4"/>
  <c r="Q913" i="4"/>
  <c r="J909" i="4"/>
  <c r="Q909" i="4"/>
  <c r="J905" i="4"/>
  <c r="Q905" i="4"/>
  <c r="J897" i="4"/>
  <c r="Q897" i="4"/>
  <c r="J885" i="4"/>
  <c r="Q885" i="4"/>
  <c r="J881" i="4"/>
  <c r="Q881" i="4"/>
  <c r="J877" i="4"/>
  <c r="Q877" i="4"/>
  <c r="J873" i="4"/>
  <c r="Q873" i="4"/>
  <c r="J865" i="4"/>
  <c r="Q865" i="4"/>
  <c r="J861" i="4"/>
  <c r="Q861" i="4"/>
  <c r="J857" i="4"/>
  <c r="Q857" i="4"/>
  <c r="J853" i="4"/>
  <c r="Q853" i="4"/>
  <c r="J845" i="4"/>
  <c r="Q845" i="4"/>
  <c r="J841" i="4"/>
  <c r="Q841" i="4"/>
  <c r="J837" i="4"/>
  <c r="Q837" i="4"/>
  <c r="J833" i="4"/>
  <c r="Q833" i="4"/>
  <c r="J829" i="4"/>
  <c r="Q829" i="4"/>
  <c r="J821" i="4"/>
  <c r="Q821" i="4"/>
  <c r="J817" i="4"/>
  <c r="Q817" i="4"/>
  <c r="J813" i="4"/>
  <c r="Q813" i="4"/>
  <c r="J805" i="4"/>
  <c r="Q805" i="4"/>
  <c r="J801" i="4"/>
  <c r="Q801" i="4"/>
  <c r="J797" i="4"/>
  <c r="Q797" i="4"/>
  <c r="J793" i="4"/>
  <c r="Q793" i="4"/>
  <c r="J789" i="4"/>
  <c r="Q789" i="4"/>
  <c r="J785" i="4"/>
  <c r="Q785" i="4"/>
  <c r="J781" i="4"/>
  <c r="Q781" i="4"/>
  <c r="J777" i="4"/>
  <c r="Q777" i="4"/>
  <c r="J773" i="4"/>
  <c r="Q773" i="4"/>
  <c r="J769" i="4"/>
  <c r="Q769" i="4"/>
  <c r="J765" i="4"/>
  <c r="Q765" i="4"/>
  <c r="J753" i="4"/>
  <c r="Q753" i="4"/>
  <c r="J749" i="4"/>
  <c r="Q749" i="4"/>
  <c r="J745" i="4"/>
  <c r="Q745" i="4"/>
  <c r="J741" i="4"/>
  <c r="Q741" i="4"/>
  <c r="J737" i="4"/>
  <c r="Q737" i="4"/>
  <c r="J729" i="4"/>
  <c r="Q729" i="4"/>
  <c r="J725" i="4"/>
  <c r="Q725" i="4"/>
  <c r="J713" i="4"/>
  <c r="Q713" i="4"/>
  <c r="J709" i="4"/>
  <c r="Q709" i="4"/>
  <c r="J701" i="4"/>
  <c r="Q701" i="4"/>
  <c r="J697" i="4"/>
  <c r="Q697" i="4"/>
  <c r="J693" i="4"/>
  <c r="Q693" i="4"/>
  <c r="J685" i="4"/>
  <c r="Q685" i="4"/>
  <c r="J681" i="4"/>
  <c r="Q681" i="4"/>
  <c r="J673" i="4"/>
  <c r="Q673" i="4"/>
  <c r="J669" i="4"/>
  <c r="Q669" i="4"/>
  <c r="J665" i="4"/>
  <c r="Q665" i="4"/>
  <c r="J661" i="4"/>
  <c r="Q661" i="4"/>
  <c r="J657" i="4"/>
  <c r="Q657" i="4"/>
  <c r="J653" i="4"/>
  <c r="Q653" i="4"/>
  <c r="J649" i="4"/>
  <c r="Q649" i="4"/>
  <c r="J637" i="4"/>
  <c r="Q637" i="4"/>
  <c r="J633" i="4"/>
  <c r="Q633" i="4"/>
  <c r="J629" i="4"/>
  <c r="Q629" i="4"/>
  <c r="J625" i="4"/>
  <c r="Q625" i="4"/>
  <c r="J621" i="4"/>
  <c r="Q621" i="4"/>
  <c r="J617" i="4"/>
  <c r="Q617" i="4"/>
  <c r="J613" i="4"/>
  <c r="Q613" i="4"/>
  <c r="J609" i="4"/>
  <c r="Q609" i="4"/>
  <c r="J561" i="4"/>
  <c r="Q561" i="4"/>
  <c r="J229" i="4"/>
  <c r="Q229" i="4"/>
  <c r="J225" i="4"/>
  <c r="Q225" i="4"/>
  <c r="J217" i="4"/>
  <c r="Q217" i="4"/>
  <c r="J209" i="4"/>
  <c r="Q209" i="4"/>
  <c r="J201" i="4"/>
  <c r="Q201" i="4"/>
  <c r="J197" i="4"/>
  <c r="Q197" i="4"/>
  <c r="J189" i="4"/>
  <c r="Q189" i="4"/>
  <c r="J181" i="4"/>
  <c r="Q181" i="4"/>
  <c r="J173" i="4"/>
  <c r="Q173" i="4"/>
  <c r="J165" i="4"/>
  <c r="Q165" i="4"/>
  <c r="J161" i="4"/>
  <c r="Q161" i="4"/>
  <c r="J153" i="4"/>
  <c r="Q153" i="4"/>
  <c r="J145" i="4"/>
  <c r="Q145" i="4"/>
  <c r="J137" i="4"/>
  <c r="Q137" i="4"/>
  <c r="J129" i="4"/>
  <c r="Q129" i="4"/>
  <c r="J121" i="4"/>
  <c r="Q121" i="4"/>
  <c r="J117" i="4"/>
  <c r="Q117" i="4"/>
  <c r="J113" i="4"/>
  <c r="Q113" i="4"/>
  <c r="J105" i="4"/>
  <c r="Q105" i="4"/>
  <c r="J97" i="4"/>
  <c r="Q97" i="4"/>
  <c r="J93" i="4"/>
  <c r="Q93" i="4"/>
  <c r="J85" i="4"/>
  <c r="Q85" i="4"/>
  <c r="J77" i="4"/>
  <c r="Q77" i="4"/>
  <c r="J73" i="4"/>
  <c r="Q73" i="4"/>
  <c r="J65" i="4"/>
  <c r="Q65" i="4"/>
  <c r="J57" i="4"/>
  <c r="Q57" i="4"/>
  <c r="J53" i="4"/>
  <c r="Q53" i="4"/>
  <c r="J45" i="4"/>
  <c r="Q45" i="4"/>
  <c r="J37" i="4"/>
  <c r="Q37" i="4"/>
  <c r="J33" i="4"/>
  <c r="Q33" i="4"/>
  <c r="J29" i="4"/>
  <c r="Q29" i="4"/>
  <c r="J25" i="4"/>
  <c r="Q25" i="4"/>
  <c r="J21" i="4"/>
  <c r="Q21" i="4"/>
  <c r="J17" i="4"/>
  <c r="Q17" i="4"/>
  <c r="J13" i="4"/>
  <c r="Q13" i="4"/>
  <c r="J9" i="4"/>
  <c r="Q9" i="4"/>
  <c r="J5" i="4"/>
  <c r="Q5" i="4"/>
  <c r="N996" i="4"/>
  <c r="R996" i="4"/>
  <c r="N988" i="4"/>
  <c r="R988" i="4"/>
  <c r="N980" i="4"/>
  <c r="R980" i="4"/>
  <c r="N972" i="4"/>
  <c r="R972" i="4"/>
  <c r="N964" i="4"/>
  <c r="R964" i="4"/>
  <c r="N956" i="4"/>
  <c r="R956" i="4"/>
  <c r="N944" i="4"/>
  <c r="R944" i="4"/>
  <c r="N936" i="4"/>
  <c r="R936" i="4"/>
  <c r="N928" i="4"/>
  <c r="R928" i="4"/>
  <c r="N920" i="4"/>
  <c r="R920" i="4"/>
  <c r="N912" i="4"/>
  <c r="R912" i="4"/>
  <c r="N908" i="4"/>
  <c r="R908" i="4"/>
  <c r="N900" i="4"/>
  <c r="R900" i="4"/>
  <c r="N892" i="4"/>
  <c r="R892" i="4"/>
  <c r="N884" i="4"/>
  <c r="R884" i="4"/>
  <c r="N876" i="4"/>
  <c r="R876" i="4"/>
  <c r="N868" i="4"/>
  <c r="R868" i="4"/>
  <c r="N860" i="4"/>
  <c r="R860" i="4"/>
  <c r="N852" i="4"/>
  <c r="R852" i="4"/>
  <c r="N848" i="4"/>
  <c r="R848" i="4"/>
  <c r="N844" i="4"/>
  <c r="R844" i="4"/>
  <c r="N836" i="4"/>
  <c r="R836" i="4"/>
  <c r="N832" i="4"/>
  <c r="R832" i="4"/>
  <c r="N828" i="4"/>
  <c r="R828" i="4"/>
  <c r="N820" i="4"/>
  <c r="R820" i="4"/>
  <c r="N812" i="4"/>
  <c r="R812" i="4"/>
  <c r="N804" i="4"/>
  <c r="R804" i="4"/>
  <c r="N772" i="4"/>
  <c r="R772" i="4"/>
  <c r="N112" i="4"/>
  <c r="R112" i="4"/>
  <c r="N104" i="4"/>
  <c r="R104" i="4"/>
  <c r="N96" i="4"/>
  <c r="R96" i="4"/>
  <c r="N88" i="4"/>
  <c r="R88" i="4"/>
  <c r="N80" i="4"/>
  <c r="R80" i="4"/>
  <c r="N76" i="4"/>
  <c r="R76" i="4"/>
  <c r="N68" i="4"/>
  <c r="R68" i="4"/>
  <c r="N64" i="4"/>
  <c r="R64" i="4"/>
  <c r="N60" i="4"/>
  <c r="R60" i="4"/>
  <c r="N48" i="4"/>
  <c r="R48" i="4"/>
  <c r="N32" i="4"/>
  <c r="R32" i="4"/>
  <c r="N24" i="4"/>
  <c r="R24" i="4"/>
  <c r="N20" i="4"/>
  <c r="R20" i="4"/>
  <c r="N16" i="4"/>
  <c r="R16" i="4"/>
  <c r="N12" i="4"/>
  <c r="R12" i="4"/>
  <c r="N8" i="4"/>
  <c r="R8" i="4"/>
  <c r="N4" i="4"/>
  <c r="R4" i="4"/>
  <c r="J994" i="4"/>
  <c r="Q994" i="4"/>
  <c r="J986" i="4"/>
  <c r="Q986" i="4"/>
  <c r="J978" i="4"/>
  <c r="Q978" i="4"/>
  <c r="J974" i="4"/>
  <c r="Q974" i="4"/>
  <c r="J970" i="4"/>
  <c r="Q970" i="4"/>
  <c r="J966" i="4"/>
  <c r="Q966" i="4"/>
  <c r="J962" i="4"/>
  <c r="Q962" i="4"/>
  <c r="J958" i="4"/>
  <c r="Q958" i="4"/>
  <c r="J954" i="4"/>
  <c r="Q954" i="4"/>
  <c r="J950" i="4"/>
  <c r="Q950" i="4"/>
  <c r="J946" i="4"/>
  <c r="Q946" i="4"/>
  <c r="J942" i="4"/>
  <c r="Q942" i="4"/>
  <c r="J934" i="4"/>
  <c r="Q934" i="4"/>
  <c r="J926" i="4"/>
  <c r="Q926" i="4"/>
  <c r="J918" i="4"/>
  <c r="Q918" i="4"/>
  <c r="J910" i="4"/>
  <c r="Q910" i="4"/>
  <c r="J902" i="4"/>
  <c r="Q902" i="4"/>
  <c r="J894" i="4"/>
  <c r="Q894" i="4"/>
  <c r="J886" i="4"/>
  <c r="Q886" i="4"/>
  <c r="J878" i="4"/>
  <c r="Q878" i="4"/>
  <c r="J870" i="4"/>
  <c r="Q870" i="4"/>
  <c r="J862" i="4"/>
  <c r="Q862" i="4"/>
  <c r="J854" i="4"/>
  <c r="Q854" i="4"/>
  <c r="J846" i="4"/>
  <c r="Q846" i="4"/>
  <c r="J838" i="4"/>
  <c r="Q838" i="4"/>
  <c r="J834" i="4"/>
  <c r="Q834" i="4"/>
  <c r="J826" i="4"/>
  <c r="Q826" i="4"/>
  <c r="J818" i="4"/>
  <c r="Q818" i="4"/>
  <c r="J810" i="4"/>
  <c r="Q810" i="4"/>
  <c r="J802" i="4"/>
  <c r="Q802" i="4"/>
  <c r="J794" i="4"/>
  <c r="Q794" i="4"/>
  <c r="J786" i="4"/>
  <c r="Q786" i="4"/>
  <c r="J778" i="4"/>
  <c r="Q778" i="4"/>
  <c r="J770" i="4"/>
  <c r="Q770" i="4"/>
  <c r="J762" i="4"/>
  <c r="Q762" i="4"/>
  <c r="J754" i="4"/>
  <c r="Q754" i="4"/>
  <c r="J746" i="4"/>
  <c r="Q746" i="4"/>
  <c r="J738" i="4"/>
  <c r="Q738" i="4"/>
  <c r="J730" i="4"/>
  <c r="Q730" i="4"/>
  <c r="J722" i="4"/>
  <c r="Q722" i="4"/>
  <c r="J714" i="4"/>
  <c r="Q714" i="4"/>
  <c r="J706" i="4"/>
  <c r="Q706" i="4"/>
  <c r="J698" i="4"/>
  <c r="Q698" i="4"/>
  <c r="J690" i="4"/>
  <c r="Q690" i="4"/>
  <c r="J682" i="4"/>
  <c r="Q682" i="4"/>
  <c r="J670" i="4"/>
  <c r="Q670" i="4"/>
  <c r="J662" i="4"/>
  <c r="Q662" i="4"/>
  <c r="J654" i="4"/>
  <c r="Q654" i="4"/>
  <c r="J646" i="4"/>
  <c r="Q646" i="4"/>
  <c r="J638" i="4"/>
  <c r="Q638" i="4"/>
  <c r="J634" i="4"/>
  <c r="Q634" i="4"/>
  <c r="J626" i="4"/>
  <c r="Q626" i="4"/>
  <c r="J618" i="4"/>
  <c r="Q618" i="4"/>
  <c r="J610" i="4"/>
  <c r="Q610" i="4"/>
  <c r="J602" i="4"/>
  <c r="Q602" i="4"/>
  <c r="J594" i="4"/>
  <c r="Q594" i="4"/>
  <c r="J586" i="4"/>
  <c r="Q586" i="4"/>
  <c r="J578" i="4"/>
  <c r="Q578" i="4"/>
  <c r="J570" i="4"/>
  <c r="Q570" i="4"/>
  <c r="J558" i="4"/>
  <c r="Q558" i="4"/>
  <c r="J550" i="4"/>
  <c r="Q550" i="4"/>
  <c r="J546" i="4"/>
  <c r="Q546" i="4"/>
  <c r="J538" i="4"/>
  <c r="Q538" i="4"/>
  <c r="J530" i="4"/>
  <c r="Q530" i="4"/>
  <c r="J522" i="4"/>
  <c r="Q522" i="4"/>
  <c r="J514" i="4"/>
  <c r="Q514" i="4"/>
  <c r="J502" i="4"/>
  <c r="Q502" i="4"/>
  <c r="J494" i="4"/>
  <c r="Q494" i="4"/>
  <c r="J486" i="4"/>
  <c r="Q486" i="4"/>
  <c r="J478" i="4"/>
  <c r="Q478" i="4"/>
  <c r="J470" i="4"/>
  <c r="Q470" i="4"/>
  <c r="J462" i="4"/>
  <c r="Q462" i="4"/>
  <c r="J454" i="4"/>
  <c r="Q454" i="4"/>
  <c r="J450" i="4"/>
  <c r="Q450" i="4"/>
  <c r="J442" i="4"/>
  <c r="Q442" i="4"/>
  <c r="J434" i="4"/>
  <c r="Q434" i="4"/>
  <c r="J422" i="4"/>
  <c r="Q422" i="4"/>
  <c r="J414" i="4"/>
  <c r="Q414" i="4"/>
  <c r="J406" i="4"/>
  <c r="Q406" i="4"/>
  <c r="J398" i="4"/>
  <c r="Q398" i="4"/>
  <c r="J390" i="4"/>
  <c r="Q390" i="4"/>
  <c r="J382" i="4"/>
  <c r="Q382" i="4"/>
  <c r="J374" i="4"/>
  <c r="Q374" i="4"/>
  <c r="J366" i="4"/>
  <c r="Q366" i="4"/>
  <c r="J358" i="4"/>
  <c r="Q358" i="4"/>
  <c r="J350" i="4"/>
  <c r="Q350" i="4"/>
  <c r="J342" i="4"/>
  <c r="Q342" i="4"/>
  <c r="J338" i="4"/>
  <c r="Q338" i="4"/>
  <c r="J330" i="4"/>
  <c r="Q330" i="4"/>
  <c r="J322" i="4"/>
  <c r="Q322" i="4"/>
  <c r="J314" i="4"/>
  <c r="Q314" i="4"/>
  <c r="J306" i="4"/>
  <c r="Q306" i="4"/>
  <c r="J298" i="4"/>
  <c r="Q298" i="4"/>
  <c r="J290" i="4"/>
  <c r="Q290" i="4"/>
  <c r="J282" i="4"/>
  <c r="Q282" i="4"/>
  <c r="J270" i="4"/>
  <c r="Q270" i="4"/>
  <c r="J266" i="4"/>
  <c r="Q266" i="4"/>
  <c r="J258" i="4"/>
  <c r="Q258" i="4"/>
  <c r="J250" i="4"/>
  <c r="Q250" i="4"/>
  <c r="J242" i="4"/>
  <c r="Q242" i="4"/>
  <c r="J234" i="4"/>
  <c r="Q234" i="4"/>
  <c r="J230" i="4"/>
  <c r="Q230" i="4"/>
  <c r="J222" i="4"/>
  <c r="Q222" i="4"/>
  <c r="J210" i="4"/>
  <c r="Q210" i="4"/>
  <c r="J206" i="4"/>
  <c r="Q206" i="4"/>
  <c r="J202" i="4"/>
  <c r="Q202" i="4"/>
  <c r="J198" i="4"/>
  <c r="Q198" i="4"/>
  <c r="J194" i="4"/>
  <c r="Q194" i="4"/>
  <c r="J190" i="4"/>
  <c r="Q190" i="4"/>
  <c r="J186" i="4"/>
  <c r="Q186" i="4"/>
  <c r="J182" i="4"/>
  <c r="Q182" i="4"/>
  <c r="J178" i="4"/>
  <c r="Q178" i="4"/>
  <c r="J174" i="4"/>
  <c r="Q174" i="4"/>
  <c r="J170" i="4"/>
  <c r="Q170" i="4"/>
  <c r="J166" i="4"/>
  <c r="Q166" i="4"/>
  <c r="J162" i="4"/>
  <c r="Q162" i="4"/>
  <c r="J158" i="4"/>
  <c r="Q158" i="4"/>
  <c r="J154" i="4"/>
  <c r="Q154" i="4"/>
  <c r="J146" i="4"/>
  <c r="Q146" i="4"/>
  <c r="J142" i="4"/>
  <c r="Q142" i="4"/>
  <c r="J138" i="4"/>
  <c r="Q138" i="4"/>
  <c r="J134" i="4"/>
  <c r="Q134" i="4"/>
  <c r="J130" i="4"/>
  <c r="Q130" i="4"/>
  <c r="J126" i="4"/>
  <c r="Q126" i="4"/>
  <c r="J122" i="4"/>
  <c r="Q122" i="4"/>
  <c r="J118" i="4"/>
  <c r="Q118" i="4"/>
  <c r="J114" i="4"/>
  <c r="Q114" i="4"/>
  <c r="J110" i="4"/>
  <c r="Q110" i="4"/>
  <c r="J106" i="4"/>
  <c r="Q106" i="4"/>
  <c r="J102" i="4"/>
  <c r="Q102" i="4"/>
  <c r="J98" i="4"/>
  <c r="Q98" i="4"/>
  <c r="J94" i="4"/>
  <c r="Q94" i="4"/>
  <c r="J90" i="4"/>
  <c r="Q90" i="4"/>
  <c r="J86" i="4"/>
  <c r="Q86" i="4"/>
  <c r="J82" i="4"/>
  <c r="Q82" i="4"/>
  <c r="J78" i="4"/>
  <c r="Q78" i="4"/>
  <c r="J74" i="4"/>
  <c r="Q74" i="4"/>
  <c r="J70" i="4"/>
  <c r="Q70" i="4"/>
  <c r="J66" i="4"/>
  <c r="Q66" i="4"/>
  <c r="J62" i="4"/>
  <c r="Q62" i="4"/>
  <c r="J58" i="4"/>
  <c r="Q58" i="4"/>
  <c r="J54" i="4"/>
  <c r="Q54" i="4"/>
  <c r="J50" i="4"/>
  <c r="Q50" i="4"/>
  <c r="J46" i="4"/>
  <c r="Q46" i="4"/>
  <c r="J42" i="4"/>
  <c r="Q42" i="4"/>
  <c r="J38" i="4"/>
  <c r="Q38" i="4"/>
  <c r="J34" i="4"/>
  <c r="Q34" i="4"/>
  <c r="J30" i="4"/>
  <c r="Q30" i="4"/>
  <c r="J26" i="4"/>
  <c r="Q26" i="4"/>
  <c r="J22" i="4"/>
  <c r="Q22" i="4"/>
  <c r="J18" i="4"/>
  <c r="Q18" i="4"/>
  <c r="J14" i="4"/>
  <c r="Q14" i="4"/>
  <c r="J10" i="4"/>
  <c r="Q10" i="4"/>
  <c r="J6" i="4"/>
  <c r="Q6" i="4"/>
  <c r="N1001" i="4"/>
  <c r="R1001" i="4"/>
  <c r="N997" i="4"/>
  <c r="R997" i="4"/>
  <c r="N993" i="4"/>
  <c r="R993" i="4"/>
  <c r="N989" i="4"/>
  <c r="R989" i="4"/>
  <c r="N985" i="4"/>
  <c r="R985" i="4"/>
  <c r="N981" i="4"/>
  <c r="R981" i="4"/>
  <c r="N977" i="4"/>
  <c r="R977" i="4"/>
  <c r="N973" i="4"/>
  <c r="R973" i="4"/>
  <c r="N969" i="4"/>
  <c r="R969" i="4"/>
  <c r="N965" i="4"/>
  <c r="R965" i="4"/>
  <c r="N961" i="4"/>
  <c r="R961" i="4"/>
  <c r="N957" i="4"/>
  <c r="R957" i="4"/>
  <c r="N953" i="4"/>
  <c r="R953" i="4"/>
  <c r="N949" i="4"/>
  <c r="R949" i="4"/>
  <c r="N945" i="4"/>
  <c r="R945" i="4"/>
  <c r="N941" i="4"/>
  <c r="R941" i="4"/>
  <c r="N937" i="4"/>
  <c r="R937" i="4"/>
  <c r="N933" i="4"/>
  <c r="R933" i="4"/>
  <c r="N929" i="4"/>
  <c r="R929" i="4"/>
  <c r="N925" i="4"/>
  <c r="R925" i="4"/>
  <c r="N921" i="4"/>
  <c r="R921" i="4"/>
  <c r="N917" i="4"/>
  <c r="R917" i="4"/>
  <c r="N913" i="4"/>
  <c r="R913" i="4"/>
  <c r="N909" i="4"/>
  <c r="R909" i="4"/>
  <c r="N905" i="4"/>
  <c r="R905" i="4"/>
  <c r="N901" i="4"/>
  <c r="R901" i="4"/>
  <c r="N897" i="4"/>
  <c r="R897" i="4"/>
  <c r="N893" i="4"/>
  <c r="R893" i="4"/>
  <c r="N889" i="4"/>
  <c r="R889" i="4"/>
  <c r="N885" i="4"/>
  <c r="R885" i="4"/>
  <c r="N881" i="4"/>
  <c r="R881" i="4"/>
  <c r="N877" i="4"/>
  <c r="R877" i="4"/>
  <c r="N873" i="4"/>
  <c r="R873" i="4"/>
  <c r="N869" i="4"/>
  <c r="R869" i="4"/>
  <c r="N865" i="4"/>
  <c r="R865" i="4"/>
  <c r="N861" i="4"/>
  <c r="R861" i="4"/>
  <c r="N857" i="4"/>
  <c r="R857" i="4"/>
  <c r="N853" i="4"/>
  <c r="R853" i="4"/>
  <c r="N849" i="4"/>
  <c r="R849" i="4"/>
  <c r="N845" i="4"/>
  <c r="R845" i="4"/>
  <c r="N841" i="4"/>
  <c r="R841" i="4"/>
  <c r="N837" i="4"/>
  <c r="R837" i="4"/>
  <c r="N833" i="4"/>
  <c r="R833" i="4"/>
  <c r="N829" i="4"/>
  <c r="R829" i="4"/>
  <c r="N825" i="4"/>
  <c r="R825" i="4"/>
  <c r="N821" i="4"/>
  <c r="R821" i="4"/>
  <c r="N817" i="4"/>
  <c r="R817" i="4"/>
  <c r="N813" i="4"/>
  <c r="R813" i="4"/>
  <c r="N809" i="4"/>
  <c r="R809" i="4"/>
  <c r="N805" i="4"/>
  <c r="R805" i="4"/>
  <c r="N801" i="4"/>
  <c r="R801" i="4"/>
  <c r="N797" i="4"/>
  <c r="R797" i="4"/>
  <c r="N793" i="4"/>
  <c r="R793" i="4"/>
  <c r="N789" i="4"/>
  <c r="R789" i="4"/>
  <c r="N785" i="4"/>
  <c r="R785" i="4"/>
  <c r="N781" i="4"/>
  <c r="R781" i="4"/>
  <c r="N777" i="4"/>
  <c r="R777" i="4"/>
  <c r="N773" i="4"/>
  <c r="R773" i="4"/>
  <c r="N769" i="4"/>
  <c r="R769" i="4"/>
  <c r="N765" i="4"/>
  <c r="R765" i="4"/>
  <c r="N761" i="4"/>
  <c r="R761" i="4"/>
  <c r="N757" i="4"/>
  <c r="R757" i="4"/>
  <c r="N753" i="4"/>
  <c r="R753" i="4"/>
  <c r="N749" i="4"/>
  <c r="R749" i="4"/>
  <c r="N745" i="4"/>
  <c r="R745" i="4"/>
  <c r="N741" i="4"/>
  <c r="R741" i="4"/>
  <c r="N737" i="4"/>
  <c r="R737" i="4"/>
  <c r="N733" i="4"/>
  <c r="R733" i="4"/>
  <c r="N729" i="4"/>
  <c r="R729" i="4"/>
  <c r="N725" i="4"/>
  <c r="R725" i="4"/>
  <c r="N721" i="4"/>
  <c r="R721" i="4"/>
  <c r="N717" i="4"/>
  <c r="R717" i="4"/>
  <c r="N713" i="4"/>
  <c r="R713" i="4"/>
  <c r="N709" i="4"/>
  <c r="R709" i="4"/>
  <c r="N705" i="4"/>
  <c r="R705" i="4"/>
  <c r="N701" i="4"/>
  <c r="R701" i="4"/>
  <c r="N697" i="4"/>
  <c r="R697" i="4"/>
  <c r="N693" i="4"/>
  <c r="R693" i="4"/>
  <c r="N689" i="4"/>
  <c r="R689" i="4"/>
  <c r="N685" i="4"/>
  <c r="R685" i="4"/>
  <c r="N681" i="4"/>
  <c r="R681" i="4"/>
  <c r="N677" i="4"/>
  <c r="R677" i="4"/>
  <c r="N673" i="4"/>
  <c r="R673" i="4"/>
  <c r="N669" i="4"/>
  <c r="R669" i="4"/>
  <c r="N665" i="4"/>
  <c r="R665" i="4"/>
  <c r="N661" i="4"/>
  <c r="R661" i="4"/>
  <c r="N657" i="4"/>
  <c r="R657" i="4"/>
  <c r="N653" i="4"/>
  <c r="R653" i="4"/>
  <c r="N649" i="4"/>
  <c r="R649" i="4"/>
  <c r="N645" i="4"/>
  <c r="R645" i="4"/>
  <c r="N641" i="4"/>
  <c r="R641" i="4"/>
  <c r="N637" i="4"/>
  <c r="R637" i="4"/>
  <c r="N633" i="4"/>
  <c r="R633" i="4"/>
  <c r="N629" i="4"/>
  <c r="R629" i="4"/>
  <c r="N625" i="4"/>
  <c r="R625" i="4"/>
  <c r="N621" i="4"/>
  <c r="R621" i="4"/>
  <c r="N617" i="4"/>
  <c r="R617" i="4"/>
  <c r="N613" i="4"/>
  <c r="R613" i="4"/>
  <c r="N609" i="4"/>
  <c r="R609" i="4"/>
  <c r="N605" i="4"/>
  <c r="R605" i="4"/>
  <c r="N601" i="4"/>
  <c r="R601" i="4"/>
  <c r="N597" i="4"/>
  <c r="R597" i="4"/>
  <c r="N593" i="4"/>
  <c r="R593" i="4"/>
  <c r="N589" i="4"/>
  <c r="R589" i="4"/>
  <c r="N585" i="4"/>
  <c r="R585" i="4"/>
  <c r="N581" i="4"/>
  <c r="R581" i="4"/>
  <c r="N577" i="4"/>
  <c r="R577" i="4"/>
  <c r="N573" i="4"/>
  <c r="R573" i="4"/>
  <c r="N569" i="4"/>
  <c r="R569" i="4"/>
  <c r="N565" i="4"/>
  <c r="R565" i="4"/>
  <c r="N561" i="4"/>
  <c r="R561" i="4"/>
  <c r="N557" i="4"/>
  <c r="R557" i="4"/>
  <c r="N553" i="4"/>
  <c r="R553" i="4"/>
  <c r="N549" i="4"/>
  <c r="R549" i="4"/>
  <c r="N545" i="4"/>
  <c r="R545" i="4"/>
  <c r="N541" i="4"/>
  <c r="R541" i="4"/>
  <c r="N537" i="4"/>
  <c r="R537" i="4"/>
  <c r="N533" i="4"/>
  <c r="R533" i="4"/>
  <c r="N529" i="4"/>
  <c r="R529" i="4"/>
  <c r="N525" i="4"/>
  <c r="R525" i="4"/>
  <c r="N521" i="4"/>
  <c r="R521" i="4"/>
  <c r="N517" i="4"/>
  <c r="R517" i="4"/>
  <c r="N513" i="4"/>
  <c r="R513" i="4"/>
  <c r="N509" i="4"/>
  <c r="R509" i="4"/>
  <c r="N505" i="4"/>
  <c r="R505" i="4"/>
  <c r="N501" i="4"/>
  <c r="R501" i="4"/>
  <c r="N497" i="4"/>
  <c r="R497" i="4"/>
  <c r="N493" i="4"/>
  <c r="R493" i="4"/>
  <c r="N489" i="4"/>
  <c r="R489" i="4"/>
  <c r="N485" i="4"/>
  <c r="R485" i="4"/>
  <c r="N481" i="4"/>
  <c r="R481" i="4"/>
  <c r="N477" i="4"/>
  <c r="R477" i="4"/>
  <c r="N473" i="4"/>
  <c r="R473" i="4"/>
  <c r="N469" i="4"/>
  <c r="R469" i="4"/>
  <c r="N465" i="4"/>
  <c r="R465" i="4"/>
  <c r="N461" i="4"/>
  <c r="R461" i="4"/>
  <c r="N457" i="4"/>
  <c r="R457" i="4"/>
  <c r="N453" i="4"/>
  <c r="R453" i="4"/>
  <c r="N449" i="4"/>
  <c r="R449" i="4"/>
  <c r="N445" i="4"/>
  <c r="R445" i="4"/>
  <c r="N441" i="4"/>
  <c r="R441" i="4"/>
  <c r="N437" i="4"/>
  <c r="R437" i="4"/>
  <c r="N433" i="4"/>
  <c r="R433" i="4"/>
  <c r="N429" i="4"/>
  <c r="R429" i="4"/>
  <c r="N425" i="4"/>
  <c r="R425" i="4"/>
  <c r="N421" i="4"/>
  <c r="R421" i="4"/>
  <c r="N417" i="4"/>
  <c r="R417" i="4"/>
  <c r="N413" i="4"/>
  <c r="R413" i="4"/>
  <c r="N409" i="4"/>
  <c r="R409" i="4"/>
  <c r="N405" i="4"/>
  <c r="R405" i="4"/>
  <c r="N401" i="4"/>
  <c r="R401" i="4"/>
  <c r="N397" i="4"/>
  <c r="R397" i="4"/>
  <c r="N393" i="4"/>
  <c r="R393" i="4"/>
  <c r="N389" i="4"/>
  <c r="R389" i="4"/>
  <c r="N385" i="4"/>
  <c r="R385" i="4"/>
  <c r="N381" i="4"/>
  <c r="R381" i="4"/>
  <c r="N377" i="4"/>
  <c r="R377" i="4"/>
  <c r="N373" i="4"/>
  <c r="R373" i="4"/>
  <c r="N369" i="4"/>
  <c r="R369" i="4"/>
  <c r="N365" i="4"/>
  <c r="R365" i="4"/>
  <c r="N361" i="4"/>
  <c r="R361" i="4"/>
  <c r="N357" i="4"/>
  <c r="R357" i="4"/>
  <c r="N353" i="4"/>
  <c r="R353" i="4"/>
  <c r="N349" i="4"/>
  <c r="R349" i="4"/>
  <c r="N345" i="4"/>
  <c r="R345" i="4"/>
  <c r="N341" i="4"/>
  <c r="R341" i="4"/>
  <c r="N337" i="4"/>
  <c r="R337" i="4"/>
  <c r="N333" i="4"/>
  <c r="R333" i="4"/>
  <c r="N329" i="4"/>
  <c r="R329" i="4"/>
  <c r="N325" i="4"/>
  <c r="R325" i="4"/>
  <c r="N321" i="4"/>
  <c r="R321" i="4"/>
  <c r="N317" i="4"/>
  <c r="R317" i="4"/>
  <c r="N313" i="4"/>
  <c r="R313" i="4"/>
  <c r="N309" i="4"/>
  <c r="R309" i="4"/>
  <c r="N305" i="4"/>
  <c r="R305" i="4"/>
  <c r="N301" i="4"/>
  <c r="R301" i="4"/>
  <c r="N297" i="4"/>
  <c r="R297" i="4"/>
  <c r="N293" i="4"/>
  <c r="R293" i="4"/>
  <c r="N289" i="4"/>
  <c r="R289" i="4"/>
  <c r="N285" i="4"/>
  <c r="R285" i="4"/>
  <c r="N281" i="4"/>
  <c r="R281" i="4"/>
  <c r="N277" i="4"/>
  <c r="R277" i="4"/>
  <c r="N273" i="4"/>
  <c r="R273" i="4"/>
  <c r="N269" i="4"/>
  <c r="R269" i="4"/>
  <c r="N265" i="4"/>
  <c r="R265" i="4"/>
  <c r="N261" i="4"/>
  <c r="R261" i="4"/>
  <c r="N257" i="4"/>
  <c r="R257" i="4"/>
  <c r="N253" i="4"/>
  <c r="R253" i="4"/>
  <c r="N249" i="4"/>
  <c r="R249" i="4"/>
  <c r="N245" i="4"/>
  <c r="R245" i="4"/>
  <c r="N241" i="4"/>
  <c r="R241" i="4"/>
  <c r="N237" i="4"/>
  <c r="R237" i="4"/>
  <c r="N233" i="4"/>
  <c r="R233" i="4"/>
  <c r="N229" i="4"/>
  <c r="R229" i="4"/>
  <c r="N225" i="4"/>
  <c r="R225" i="4"/>
  <c r="N221" i="4"/>
  <c r="R221" i="4"/>
  <c r="N217" i="4"/>
  <c r="R217" i="4"/>
  <c r="N213" i="4"/>
  <c r="R213" i="4"/>
  <c r="N209" i="4"/>
  <c r="R209" i="4"/>
  <c r="N205" i="4"/>
  <c r="R205" i="4"/>
  <c r="N201" i="4"/>
  <c r="R201" i="4"/>
  <c r="N197" i="4"/>
  <c r="R197" i="4"/>
  <c r="N193" i="4"/>
  <c r="R193" i="4"/>
  <c r="N189" i="4"/>
  <c r="R189" i="4"/>
  <c r="N185" i="4"/>
  <c r="R185" i="4"/>
  <c r="N181" i="4"/>
  <c r="R181" i="4"/>
  <c r="N177" i="4"/>
  <c r="R177" i="4"/>
  <c r="N173" i="4"/>
  <c r="R173" i="4"/>
  <c r="N169" i="4"/>
  <c r="R169" i="4"/>
  <c r="N165" i="4"/>
  <c r="R165" i="4"/>
  <c r="N161" i="4"/>
  <c r="R161" i="4"/>
  <c r="N157" i="4"/>
  <c r="R157" i="4"/>
  <c r="N153" i="4"/>
  <c r="R153" i="4"/>
  <c r="N149" i="4"/>
  <c r="R149" i="4"/>
  <c r="N145" i="4"/>
  <c r="R145" i="4"/>
  <c r="N141" i="4"/>
  <c r="R141" i="4"/>
  <c r="N137" i="4"/>
  <c r="R137" i="4"/>
  <c r="N133" i="4"/>
  <c r="R133" i="4"/>
  <c r="N129" i="4"/>
  <c r="R129" i="4"/>
  <c r="N125" i="4"/>
  <c r="R125" i="4"/>
  <c r="N121" i="4"/>
  <c r="R121" i="4"/>
  <c r="N117" i="4"/>
  <c r="R117" i="4"/>
  <c r="N113" i="4"/>
  <c r="R113" i="4"/>
  <c r="N109" i="4"/>
  <c r="R109" i="4"/>
  <c r="N105" i="4"/>
  <c r="R105" i="4"/>
  <c r="N101" i="4"/>
  <c r="R101" i="4"/>
  <c r="N97" i="4"/>
  <c r="R97" i="4"/>
  <c r="N93" i="4"/>
  <c r="R93" i="4"/>
  <c r="N89" i="4"/>
  <c r="R89" i="4"/>
  <c r="N85" i="4"/>
  <c r="R85" i="4"/>
  <c r="N81" i="4"/>
  <c r="R81" i="4"/>
  <c r="N77" i="4"/>
  <c r="R77" i="4"/>
  <c r="N73" i="4"/>
  <c r="R73" i="4"/>
  <c r="N69" i="4"/>
  <c r="R69" i="4"/>
  <c r="N65" i="4"/>
  <c r="R65" i="4"/>
  <c r="N61" i="4"/>
  <c r="R61" i="4"/>
  <c r="N57" i="4"/>
  <c r="R57" i="4"/>
  <c r="N53" i="4"/>
  <c r="R53" i="4"/>
  <c r="N49" i="4"/>
  <c r="R49" i="4"/>
  <c r="N45" i="4"/>
  <c r="R45" i="4"/>
  <c r="N41" i="4"/>
  <c r="R41" i="4"/>
  <c r="N37" i="4"/>
  <c r="R37" i="4"/>
  <c r="N33" i="4"/>
  <c r="R33" i="4"/>
  <c r="N29" i="4"/>
  <c r="R29" i="4"/>
  <c r="N25" i="4"/>
  <c r="R25" i="4"/>
  <c r="N21" i="4"/>
  <c r="R21" i="4"/>
  <c r="N17" i="4"/>
  <c r="R17" i="4"/>
  <c r="N13" i="4"/>
  <c r="R13" i="4"/>
  <c r="N9" i="4"/>
  <c r="R9" i="4"/>
  <c r="N5" i="4"/>
  <c r="R5" i="4"/>
  <c r="J896" i="4"/>
  <c r="Q896" i="4"/>
  <c r="J876" i="4"/>
  <c r="Q876" i="4"/>
  <c r="J816" i="4"/>
  <c r="Q816" i="4"/>
  <c r="J748" i="4"/>
  <c r="Q748" i="4"/>
  <c r="J720" i="4"/>
  <c r="Q720" i="4"/>
  <c r="J676" i="4"/>
  <c r="Q676" i="4"/>
  <c r="J672" i="4"/>
  <c r="Q672" i="4"/>
  <c r="J636" i="4"/>
  <c r="Q636" i="4"/>
  <c r="J624" i="4"/>
  <c r="Q624" i="4"/>
  <c r="J620" i="4"/>
  <c r="Q620" i="4"/>
  <c r="J616" i="4"/>
  <c r="Q616" i="4"/>
  <c r="J588" i="4"/>
  <c r="Q588" i="4"/>
  <c r="J576" i="4"/>
  <c r="Q576" i="4"/>
  <c r="J572" i="4"/>
  <c r="Q572" i="4"/>
  <c r="J544" i="4"/>
  <c r="Q544" i="4"/>
  <c r="J524" i="4"/>
  <c r="Q524" i="4"/>
  <c r="J504" i="4"/>
  <c r="Q504" i="4"/>
  <c r="J500" i="4"/>
  <c r="Q500" i="4"/>
  <c r="J496" i="4"/>
  <c r="Q496" i="4"/>
  <c r="J428" i="4"/>
  <c r="Q428" i="4"/>
  <c r="J328" i="4"/>
  <c r="Q328" i="4"/>
  <c r="J324" i="4"/>
  <c r="Q324" i="4"/>
  <c r="J276" i="4"/>
  <c r="Q276" i="4"/>
  <c r="J272" i="4"/>
  <c r="Q272" i="4"/>
  <c r="J204" i="4"/>
  <c r="Q204" i="4"/>
  <c r="J192" i="4"/>
  <c r="Q192" i="4"/>
  <c r="J136" i="4"/>
  <c r="Q136" i="4"/>
  <c r="J132" i="4"/>
  <c r="Q132" i="4"/>
  <c r="J112" i="4"/>
  <c r="Q112" i="4"/>
  <c r="J92" i="4"/>
  <c r="Q92" i="4"/>
  <c r="J88" i="4"/>
  <c r="Q88" i="4"/>
  <c r="J64" i="4"/>
  <c r="Q64" i="4"/>
  <c r="J48" i="4"/>
  <c r="Q48" i="4"/>
  <c r="J40" i="4"/>
  <c r="Q40" i="4"/>
  <c r="J32" i="4"/>
  <c r="Q32" i="4"/>
  <c r="J24" i="4"/>
  <c r="Q24" i="4"/>
  <c r="J16" i="4"/>
  <c r="Q16" i="4"/>
  <c r="J8" i="4"/>
  <c r="Q8" i="4"/>
  <c r="J4" i="4"/>
  <c r="Q4" i="4"/>
  <c r="N987" i="4"/>
  <c r="R987" i="4"/>
  <c r="N979" i="4"/>
  <c r="R979" i="4"/>
  <c r="N963" i="4"/>
  <c r="R963" i="4"/>
  <c r="N947" i="4"/>
  <c r="R947" i="4"/>
  <c r="N915" i="4"/>
  <c r="R915" i="4"/>
  <c r="N815" i="4"/>
  <c r="R815" i="4"/>
  <c r="N811" i="4"/>
  <c r="R811" i="4"/>
  <c r="N807" i="4"/>
  <c r="R807" i="4"/>
  <c r="N787" i="4"/>
  <c r="R787" i="4"/>
  <c r="N783" i="4"/>
  <c r="R783" i="4"/>
  <c r="N779" i="4"/>
  <c r="R779" i="4"/>
  <c r="N743" i="4"/>
  <c r="R743" i="4"/>
  <c r="N735" i="4"/>
  <c r="R735" i="4"/>
  <c r="N731" i="4"/>
  <c r="R731" i="4"/>
  <c r="N707" i="4"/>
  <c r="R707" i="4"/>
  <c r="N683" i="4"/>
  <c r="R683" i="4"/>
  <c r="N667" i="4"/>
  <c r="R667" i="4"/>
  <c r="N651" i="4"/>
  <c r="R651" i="4"/>
  <c r="N635" i="4"/>
  <c r="R635" i="4"/>
  <c r="N611" i="4"/>
  <c r="R611" i="4"/>
  <c r="N547" i="4"/>
  <c r="R547" i="4"/>
  <c r="N539" i="4"/>
  <c r="R539" i="4"/>
  <c r="N503" i="4"/>
  <c r="R503" i="4"/>
  <c r="N399" i="4"/>
  <c r="R399" i="4"/>
  <c r="N271" i="4"/>
  <c r="R271" i="4"/>
  <c r="N115" i="4"/>
  <c r="R115" i="4"/>
  <c r="N83" i="4"/>
  <c r="R83" i="4"/>
  <c r="N79" i="4"/>
  <c r="R79" i="4"/>
  <c r="N75" i="4"/>
  <c r="R75" i="4"/>
  <c r="N67" i="4"/>
  <c r="R67" i="4"/>
  <c r="N63" i="4"/>
  <c r="R63" i="4"/>
  <c r="N47" i="4"/>
  <c r="R47" i="4"/>
  <c r="N27" i="4"/>
  <c r="R27" i="4"/>
  <c r="N23" i="4"/>
  <c r="R23" i="4"/>
  <c r="N19" i="4"/>
  <c r="R19" i="4"/>
  <c r="N15" i="4"/>
  <c r="R15" i="4"/>
  <c r="J989" i="4"/>
  <c r="Q989" i="4"/>
  <c r="J937" i="4"/>
  <c r="Q937" i="4"/>
  <c r="J901" i="4"/>
  <c r="Q901" i="4"/>
  <c r="J893" i="4"/>
  <c r="Q893" i="4"/>
  <c r="J889" i="4"/>
  <c r="Q889" i="4"/>
  <c r="J869" i="4"/>
  <c r="Q869" i="4"/>
  <c r="J849" i="4"/>
  <c r="Q849" i="4"/>
  <c r="J825" i="4"/>
  <c r="Q825" i="4"/>
  <c r="J809" i="4"/>
  <c r="Q809" i="4"/>
  <c r="J761" i="4"/>
  <c r="Q761" i="4"/>
  <c r="J757" i="4"/>
  <c r="Q757" i="4"/>
  <c r="J733" i="4"/>
  <c r="Q733" i="4"/>
  <c r="J721" i="4"/>
  <c r="Q721" i="4"/>
  <c r="J717" i="4"/>
  <c r="Q717" i="4"/>
  <c r="J705" i="4"/>
  <c r="Q705" i="4"/>
  <c r="J689" i="4"/>
  <c r="Q689" i="4"/>
  <c r="J677" i="4"/>
  <c r="Q677" i="4"/>
  <c r="J645" i="4"/>
  <c r="Q645" i="4"/>
  <c r="J641" i="4"/>
  <c r="Q641" i="4"/>
  <c r="J605" i="4"/>
  <c r="Q605" i="4"/>
  <c r="J601" i="4"/>
  <c r="Q601" i="4"/>
  <c r="J597" i="4"/>
  <c r="Q597" i="4"/>
  <c r="J593" i="4"/>
  <c r="Q593" i="4"/>
  <c r="J589" i="4"/>
  <c r="Q589" i="4"/>
  <c r="J585" i="4"/>
  <c r="Q585" i="4"/>
  <c r="J581" i="4"/>
  <c r="Q581" i="4"/>
  <c r="J577" i="4"/>
  <c r="Q577" i="4"/>
  <c r="J573" i="4"/>
  <c r="Q573" i="4"/>
  <c r="J569" i="4"/>
  <c r="Q569" i="4"/>
  <c r="J565" i="4"/>
  <c r="Q565" i="4"/>
  <c r="J557" i="4"/>
  <c r="Q557" i="4"/>
  <c r="J553" i="4"/>
  <c r="Q553" i="4"/>
  <c r="J549" i="4"/>
  <c r="Q549" i="4"/>
  <c r="J545" i="4"/>
  <c r="Q545" i="4"/>
  <c r="J541" i="4"/>
  <c r="Q541" i="4"/>
  <c r="J537" i="4"/>
  <c r="Q537" i="4"/>
  <c r="J533" i="4"/>
  <c r="Q533" i="4"/>
  <c r="J529" i="4"/>
  <c r="Q529" i="4"/>
  <c r="J525" i="4"/>
  <c r="Q525" i="4"/>
  <c r="J521" i="4"/>
  <c r="Q521" i="4"/>
  <c r="J517" i="4"/>
  <c r="Q517" i="4"/>
  <c r="J513" i="4"/>
  <c r="Q513" i="4"/>
  <c r="J509" i="4"/>
  <c r="Q509" i="4"/>
  <c r="J505" i="4"/>
  <c r="Q505" i="4"/>
  <c r="J501" i="4"/>
  <c r="Q501" i="4"/>
  <c r="J497" i="4"/>
  <c r="Q497" i="4"/>
  <c r="J493" i="4"/>
  <c r="Q493" i="4"/>
  <c r="J489" i="4"/>
  <c r="Q489" i="4"/>
  <c r="J485" i="4"/>
  <c r="Q485" i="4"/>
  <c r="J481" i="4"/>
  <c r="Q481" i="4"/>
  <c r="J477" i="4"/>
  <c r="Q477" i="4"/>
  <c r="J473" i="4"/>
  <c r="Q473" i="4"/>
  <c r="J469" i="4"/>
  <c r="Q469" i="4"/>
  <c r="J465" i="4"/>
  <c r="Q465" i="4"/>
  <c r="J461" i="4"/>
  <c r="Q461" i="4"/>
  <c r="J457" i="4"/>
  <c r="Q457" i="4"/>
  <c r="J453" i="4"/>
  <c r="Q453" i="4"/>
  <c r="J449" i="4"/>
  <c r="Q449" i="4"/>
  <c r="J445" i="4"/>
  <c r="Q445" i="4"/>
  <c r="J441" i="4"/>
  <c r="Q441" i="4"/>
  <c r="J437" i="4"/>
  <c r="Q437" i="4"/>
  <c r="J433" i="4"/>
  <c r="Q433" i="4"/>
  <c r="J429" i="4"/>
  <c r="Q429" i="4"/>
  <c r="J425" i="4"/>
  <c r="Q425" i="4"/>
  <c r="J421" i="4"/>
  <c r="Q421" i="4"/>
  <c r="J417" i="4"/>
  <c r="Q417" i="4"/>
  <c r="J413" i="4"/>
  <c r="Q413" i="4"/>
  <c r="J409" i="4"/>
  <c r="Q409" i="4"/>
  <c r="J405" i="4"/>
  <c r="Q405" i="4"/>
  <c r="J401" i="4"/>
  <c r="Q401" i="4"/>
  <c r="J397" i="4"/>
  <c r="Q397" i="4"/>
  <c r="J393" i="4"/>
  <c r="Q393" i="4"/>
  <c r="J389" i="4"/>
  <c r="Q389" i="4"/>
  <c r="J385" i="4"/>
  <c r="Q385" i="4"/>
  <c r="J381" i="4"/>
  <c r="Q381" i="4"/>
  <c r="J377" i="4"/>
  <c r="Q377" i="4"/>
  <c r="J373" i="4"/>
  <c r="Q373" i="4"/>
  <c r="J369" i="4"/>
  <c r="Q369" i="4"/>
  <c r="J365" i="4"/>
  <c r="Q365" i="4"/>
  <c r="J361" i="4"/>
  <c r="Q361" i="4"/>
  <c r="J357" i="4"/>
  <c r="Q357" i="4"/>
  <c r="J353" i="4"/>
  <c r="Q353" i="4"/>
  <c r="J349" i="4"/>
  <c r="Q349" i="4"/>
  <c r="J345" i="4"/>
  <c r="Q345" i="4"/>
  <c r="J341" i="4"/>
  <c r="Q341" i="4"/>
  <c r="J337" i="4"/>
  <c r="Q337" i="4"/>
  <c r="J333" i="4"/>
  <c r="Q333" i="4"/>
  <c r="J329" i="4"/>
  <c r="Q329" i="4"/>
  <c r="J325" i="4"/>
  <c r="Q325" i="4"/>
  <c r="J321" i="4"/>
  <c r="Q321" i="4"/>
  <c r="J317" i="4"/>
  <c r="Q317" i="4"/>
  <c r="J313" i="4"/>
  <c r="Q313" i="4"/>
  <c r="J309" i="4"/>
  <c r="Q309" i="4"/>
  <c r="J305" i="4"/>
  <c r="Q305" i="4"/>
  <c r="J301" i="4"/>
  <c r="Q301" i="4"/>
  <c r="J297" i="4"/>
  <c r="Q297" i="4"/>
  <c r="J293" i="4"/>
  <c r="Q293" i="4"/>
  <c r="J289" i="4"/>
  <c r="Q289" i="4"/>
  <c r="J285" i="4"/>
  <c r="Q285" i="4"/>
  <c r="J281" i="4"/>
  <c r="Q281" i="4"/>
  <c r="J277" i="4"/>
  <c r="Q277" i="4"/>
  <c r="J273" i="4"/>
  <c r="Q273" i="4"/>
  <c r="J269" i="4"/>
  <c r="Q269" i="4"/>
  <c r="J265" i="4"/>
  <c r="Q265" i="4"/>
  <c r="J261" i="4"/>
  <c r="Q261" i="4"/>
  <c r="J257" i="4"/>
  <c r="Q257" i="4"/>
  <c r="J253" i="4"/>
  <c r="Q253" i="4"/>
  <c r="J249" i="4"/>
  <c r="Q249" i="4"/>
  <c r="J245" i="4"/>
  <c r="Q245" i="4"/>
  <c r="J241" i="4"/>
  <c r="Q241" i="4"/>
  <c r="J237" i="4"/>
  <c r="Q237" i="4"/>
  <c r="J233" i="4"/>
  <c r="Q233" i="4"/>
  <c r="J221" i="4"/>
  <c r="Q221" i="4"/>
  <c r="J213" i="4"/>
  <c r="Q213" i="4"/>
  <c r="J205" i="4"/>
  <c r="Q205" i="4"/>
  <c r="J193" i="4"/>
  <c r="Q193" i="4"/>
  <c r="J185" i="4"/>
  <c r="Q185" i="4"/>
  <c r="J177" i="4"/>
  <c r="Q177" i="4"/>
  <c r="J169" i="4"/>
  <c r="Q169" i="4"/>
  <c r="J157" i="4"/>
  <c r="Q157" i="4"/>
  <c r="J149" i="4"/>
  <c r="Q149" i="4"/>
  <c r="J141" i="4"/>
  <c r="Q141" i="4"/>
  <c r="J133" i="4"/>
  <c r="Q133" i="4"/>
  <c r="J125" i="4"/>
  <c r="Q125" i="4"/>
  <c r="J109" i="4"/>
  <c r="Q109" i="4"/>
  <c r="J101" i="4"/>
  <c r="Q101" i="4"/>
  <c r="J89" i="4"/>
  <c r="Q89" i="4"/>
  <c r="J81" i="4"/>
  <c r="Q81" i="4"/>
  <c r="J69" i="4"/>
  <c r="Q69" i="4"/>
  <c r="J61" i="4"/>
  <c r="Q61" i="4"/>
  <c r="J49" i="4"/>
  <c r="Q49" i="4"/>
  <c r="J41" i="4"/>
  <c r="Q41" i="4"/>
  <c r="N1000" i="4"/>
  <c r="R1000" i="4"/>
  <c r="N992" i="4"/>
  <c r="R992" i="4"/>
  <c r="N984" i="4"/>
  <c r="R984" i="4"/>
  <c r="N976" i="4"/>
  <c r="R976" i="4"/>
  <c r="N968" i="4"/>
  <c r="R968" i="4"/>
  <c r="N960" i="4"/>
  <c r="R960" i="4"/>
  <c r="N952" i="4"/>
  <c r="R952" i="4"/>
  <c r="N948" i="4"/>
  <c r="R948" i="4"/>
  <c r="N940" i="4"/>
  <c r="R940" i="4"/>
  <c r="N932" i="4"/>
  <c r="R932" i="4"/>
  <c r="N924" i="4"/>
  <c r="R924" i="4"/>
  <c r="N916" i="4"/>
  <c r="R916" i="4"/>
  <c r="N904" i="4"/>
  <c r="R904" i="4"/>
  <c r="N896" i="4"/>
  <c r="R896" i="4"/>
  <c r="N888" i="4"/>
  <c r="R888" i="4"/>
  <c r="N880" i="4"/>
  <c r="R880" i="4"/>
  <c r="N872" i="4"/>
  <c r="R872" i="4"/>
  <c r="N864" i="4"/>
  <c r="R864" i="4"/>
  <c r="N856" i="4"/>
  <c r="R856" i="4"/>
  <c r="N840" i="4"/>
  <c r="R840" i="4"/>
  <c r="N824" i="4"/>
  <c r="R824" i="4"/>
  <c r="N816" i="4"/>
  <c r="R816" i="4"/>
  <c r="N808" i="4"/>
  <c r="R808" i="4"/>
  <c r="N800" i="4"/>
  <c r="R800" i="4"/>
  <c r="N796" i="4"/>
  <c r="R796" i="4"/>
  <c r="N792" i="4"/>
  <c r="R792" i="4"/>
  <c r="N788" i="4"/>
  <c r="R788" i="4"/>
  <c r="N784" i="4"/>
  <c r="R784" i="4"/>
  <c r="N780" i="4"/>
  <c r="R780" i="4"/>
  <c r="N776" i="4"/>
  <c r="R776" i="4"/>
  <c r="N768" i="4"/>
  <c r="R768" i="4"/>
  <c r="N764" i="4"/>
  <c r="R764" i="4"/>
  <c r="N760" i="4"/>
  <c r="R760" i="4"/>
  <c r="N756" i="4"/>
  <c r="R756" i="4"/>
  <c r="N752" i="4"/>
  <c r="R752" i="4"/>
  <c r="N748" i="4"/>
  <c r="R748" i="4"/>
  <c r="N744" i="4"/>
  <c r="R744" i="4"/>
  <c r="N740" i="4"/>
  <c r="R740" i="4"/>
  <c r="N736" i="4"/>
  <c r="R736" i="4"/>
  <c r="N732" i="4"/>
  <c r="R732" i="4"/>
  <c r="N728" i="4"/>
  <c r="R728" i="4"/>
  <c r="N724" i="4"/>
  <c r="R724" i="4"/>
  <c r="N720" i="4"/>
  <c r="R720" i="4"/>
  <c r="N716" i="4"/>
  <c r="R716" i="4"/>
  <c r="N712" i="4"/>
  <c r="R712" i="4"/>
  <c r="N708" i="4"/>
  <c r="R708" i="4"/>
  <c r="N704" i="4"/>
  <c r="R704" i="4"/>
  <c r="N700" i="4"/>
  <c r="R700" i="4"/>
  <c r="N696" i="4"/>
  <c r="R696" i="4"/>
  <c r="N692" i="4"/>
  <c r="R692" i="4"/>
  <c r="N688" i="4"/>
  <c r="R688" i="4"/>
  <c r="N684" i="4"/>
  <c r="R684" i="4"/>
  <c r="N680" i="4"/>
  <c r="R680" i="4"/>
  <c r="N676" i="4"/>
  <c r="R676" i="4"/>
  <c r="N672" i="4"/>
  <c r="R672" i="4"/>
  <c r="N668" i="4"/>
  <c r="R668" i="4"/>
  <c r="N664" i="4"/>
  <c r="R664" i="4"/>
  <c r="N660" i="4"/>
  <c r="R660" i="4"/>
  <c r="N656" i="4"/>
  <c r="R656" i="4"/>
  <c r="N652" i="4"/>
  <c r="R652" i="4"/>
  <c r="N648" i="4"/>
  <c r="R648" i="4"/>
  <c r="N644" i="4"/>
  <c r="R644" i="4"/>
  <c r="N640" i="4"/>
  <c r="R640" i="4"/>
  <c r="N636" i="4"/>
  <c r="R636" i="4"/>
  <c r="N632" i="4"/>
  <c r="R632" i="4"/>
  <c r="N628" i="4"/>
  <c r="R628" i="4"/>
  <c r="N624" i="4"/>
  <c r="R624" i="4"/>
  <c r="N620" i="4"/>
  <c r="R620" i="4"/>
  <c r="N616" i="4"/>
  <c r="R616" i="4"/>
  <c r="N612" i="4"/>
  <c r="R612" i="4"/>
  <c r="N608" i="4"/>
  <c r="R608" i="4"/>
  <c r="N604" i="4"/>
  <c r="R604" i="4"/>
  <c r="N600" i="4"/>
  <c r="R600" i="4"/>
  <c r="N596" i="4"/>
  <c r="R596" i="4"/>
  <c r="N592" i="4"/>
  <c r="R592" i="4"/>
  <c r="N588" i="4"/>
  <c r="R588" i="4"/>
  <c r="N584" i="4"/>
  <c r="R584" i="4"/>
  <c r="N580" i="4"/>
  <c r="R580" i="4"/>
  <c r="N576" i="4"/>
  <c r="R576" i="4"/>
  <c r="N572" i="4"/>
  <c r="R572" i="4"/>
  <c r="N568" i="4"/>
  <c r="R568" i="4"/>
  <c r="N564" i="4"/>
  <c r="R564" i="4"/>
  <c r="N560" i="4"/>
  <c r="R560" i="4"/>
  <c r="N556" i="4"/>
  <c r="R556" i="4"/>
  <c r="N552" i="4"/>
  <c r="R552" i="4"/>
  <c r="N548" i="4"/>
  <c r="R548" i="4"/>
  <c r="N544" i="4"/>
  <c r="R544" i="4"/>
  <c r="N540" i="4"/>
  <c r="R540" i="4"/>
  <c r="N536" i="4"/>
  <c r="R536" i="4"/>
  <c r="N532" i="4"/>
  <c r="R532" i="4"/>
  <c r="N528" i="4"/>
  <c r="R528" i="4"/>
  <c r="N524" i="4"/>
  <c r="R524" i="4"/>
  <c r="N520" i="4"/>
  <c r="R520" i="4"/>
  <c r="N516" i="4"/>
  <c r="R516" i="4"/>
  <c r="N512" i="4"/>
  <c r="R512" i="4"/>
  <c r="N508" i="4"/>
  <c r="R508" i="4"/>
  <c r="N504" i="4"/>
  <c r="R504" i="4"/>
  <c r="N500" i="4"/>
  <c r="R500" i="4"/>
  <c r="N496" i="4"/>
  <c r="R496" i="4"/>
  <c r="N492" i="4"/>
  <c r="R492" i="4"/>
  <c r="N488" i="4"/>
  <c r="R488" i="4"/>
  <c r="N484" i="4"/>
  <c r="R484" i="4"/>
  <c r="N480" i="4"/>
  <c r="R480" i="4"/>
  <c r="N476" i="4"/>
  <c r="R476" i="4"/>
  <c r="N472" i="4"/>
  <c r="R472" i="4"/>
  <c r="N468" i="4"/>
  <c r="R468" i="4"/>
  <c r="N464" i="4"/>
  <c r="R464" i="4"/>
  <c r="N460" i="4"/>
  <c r="R460" i="4"/>
  <c r="N456" i="4"/>
  <c r="R456" i="4"/>
  <c r="N452" i="4"/>
  <c r="R452" i="4"/>
  <c r="N448" i="4"/>
  <c r="R448" i="4"/>
  <c r="N444" i="4"/>
  <c r="R444" i="4"/>
  <c r="N440" i="4"/>
  <c r="R440" i="4"/>
  <c r="N436" i="4"/>
  <c r="R436" i="4"/>
  <c r="N432" i="4"/>
  <c r="R432" i="4"/>
  <c r="N428" i="4"/>
  <c r="R428" i="4"/>
  <c r="N424" i="4"/>
  <c r="R424" i="4"/>
  <c r="N420" i="4"/>
  <c r="R420" i="4"/>
  <c r="N416" i="4"/>
  <c r="R416" i="4"/>
  <c r="N412" i="4"/>
  <c r="R412" i="4"/>
  <c r="N408" i="4"/>
  <c r="R408" i="4"/>
  <c r="N404" i="4"/>
  <c r="R404" i="4"/>
  <c r="N400" i="4"/>
  <c r="R400" i="4"/>
  <c r="N396" i="4"/>
  <c r="R396" i="4"/>
  <c r="N392" i="4"/>
  <c r="R392" i="4"/>
  <c r="N388" i="4"/>
  <c r="R388" i="4"/>
  <c r="N384" i="4"/>
  <c r="R384" i="4"/>
  <c r="N380" i="4"/>
  <c r="R380" i="4"/>
  <c r="N376" i="4"/>
  <c r="R376" i="4"/>
  <c r="N372" i="4"/>
  <c r="R372" i="4"/>
  <c r="N368" i="4"/>
  <c r="R368" i="4"/>
  <c r="N364" i="4"/>
  <c r="R364" i="4"/>
  <c r="N360" i="4"/>
  <c r="R360" i="4"/>
  <c r="N356" i="4"/>
  <c r="R356" i="4"/>
  <c r="N352" i="4"/>
  <c r="R352" i="4"/>
  <c r="N348" i="4"/>
  <c r="R348" i="4"/>
  <c r="N344" i="4"/>
  <c r="R344" i="4"/>
  <c r="N340" i="4"/>
  <c r="R340" i="4"/>
  <c r="N336" i="4"/>
  <c r="R336" i="4"/>
  <c r="N332" i="4"/>
  <c r="R332" i="4"/>
  <c r="N328" i="4"/>
  <c r="R328" i="4"/>
  <c r="N324" i="4"/>
  <c r="R324" i="4"/>
  <c r="N320" i="4"/>
  <c r="R320" i="4"/>
  <c r="N316" i="4"/>
  <c r="R316" i="4"/>
  <c r="N312" i="4"/>
  <c r="R312" i="4"/>
  <c r="N308" i="4"/>
  <c r="R308" i="4"/>
  <c r="N304" i="4"/>
  <c r="R304" i="4"/>
  <c r="N300" i="4"/>
  <c r="R300" i="4"/>
  <c r="N296" i="4"/>
  <c r="R296" i="4"/>
  <c r="N292" i="4"/>
  <c r="R292" i="4"/>
  <c r="N288" i="4"/>
  <c r="R288" i="4"/>
  <c r="N284" i="4"/>
  <c r="R284" i="4"/>
  <c r="N280" i="4"/>
  <c r="R280" i="4"/>
  <c r="N276" i="4"/>
  <c r="R276" i="4"/>
  <c r="N272" i="4"/>
  <c r="R272" i="4"/>
  <c r="N268" i="4"/>
  <c r="R268" i="4"/>
  <c r="N264" i="4"/>
  <c r="R264" i="4"/>
  <c r="N260" i="4"/>
  <c r="R260" i="4"/>
  <c r="N256" i="4"/>
  <c r="R256" i="4"/>
  <c r="N252" i="4"/>
  <c r="R252" i="4"/>
  <c r="N248" i="4"/>
  <c r="R248" i="4"/>
  <c r="N244" i="4"/>
  <c r="R244" i="4"/>
  <c r="N240" i="4"/>
  <c r="R240" i="4"/>
  <c r="N236" i="4"/>
  <c r="R236" i="4"/>
  <c r="N232" i="4"/>
  <c r="R232" i="4"/>
  <c r="N228" i="4"/>
  <c r="R228" i="4"/>
  <c r="N224" i="4"/>
  <c r="R224" i="4"/>
  <c r="N220" i="4"/>
  <c r="R220" i="4"/>
  <c r="N216" i="4"/>
  <c r="R216" i="4"/>
  <c r="N212" i="4"/>
  <c r="R212" i="4"/>
  <c r="N208" i="4"/>
  <c r="R208" i="4"/>
  <c r="N204" i="4"/>
  <c r="R204" i="4"/>
  <c r="N200" i="4"/>
  <c r="R200" i="4"/>
  <c r="N196" i="4"/>
  <c r="R196" i="4"/>
  <c r="N192" i="4"/>
  <c r="R192" i="4"/>
  <c r="N188" i="4"/>
  <c r="R188" i="4"/>
  <c r="N184" i="4"/>
  <c r="R184" i="4"/>
  <c r="N180" i="4"/>
  <c r="R180" i="4"/>
  <c r="N176" i="4"/>
  <c r="R176" i="4"/>
  <c r="N172" i="4"/>
  <c r="R172" i="4"/>
  <c r="N168" i="4"/>
  <c r="R168" i="4"/>
  <c r="N164" i="4"/>
  <c r="R164" i="4"/>
  <c r="N160" i="4"/>
  <c r="R160" i="4"/>
  <c r="N156" i="4"/>
  <c r="R156" i="4"/>
  <c r="N152" i="4"/>
  <c r="R152" i="4"/>
  <c r="N148" i="4"/>
  <c r="R148" i="4"/>
  <c r="N144" i="4"/>
  <c r="R144" i="4"/>
  <c r="N140" i="4"/>
  <c r="R140" i="4"/>
  <c r="N136" i="4"/>
  <c r="R136" i="4"/>
  <c r="N132" i="4"/>
  <c r="R132" i="4"/>
  <c r="N128" i="4"/>
  <c r="R128" i="4"/>
  <c r="N124" i="4"/>
  <c r="R124" i="4"/>
  <c r="N120" i="4"/>
  <c r="R120" i="4"/>
  <c r="N116" i="4"/>
  <c r="R116" i="4"/>
  <c r="N108" i="4"/>
  <c r="R108" i="4"/>
  <c r="N100" i="4"/>
  <c r="R100" i="4"/>
  <c r="N92" i="4"/>
  <c r="R92" i="4"/>
  <c r="N84" i="4"/>
  <c r="R84" i="4"/>
  <c r="N72" i="4"/>
  <c r="R72" i="4"/>
  <c r="N56" i="4"/>
  <c r="R56" i="4"/>
  <c r="N52" i="4"/>
  <c r="R52" i="4"/>
  <c r="N44" i="4"/>
  <c r="R44" i="4"/>
  <c r="N40" i="4"/>
  <c r="R40" i="4"/>
  <c r="N36" i="4"/>
  <c r="R36" i="4"/>
  <c r="N28" i="4"/>
  <c r="R28" i="4"/>
  <c r="R2" i="4"/>
  <c r="N2" i="4"/>
  <c r="J998" i="4"/>
  <c r="Q998" i="4"/>
  <c r="J990" i="4"/>
  <c r="Q990" i="4"/>
  <c r="J982" i="4"/>
  <c r="Q982" i="4"/>
  <c r="J938" i="4"/>
  <c r="Q938" i="4"/>
  <c r="J930" i="4"/>
  <c r="Q930" i="4"/>
  <c r="J922" i="4"/>
  <c r="Q922" i="4"/>
  <c r="J914" i="4"/>
  <c r="Q914" i="4"/>
  <c r="J906" i="4"/>
  <c r="Q906" i="4"/>
  <c r="J898" i="4"/>
  <c r="Q898" i="4"/>
  <c r="J890" i="4"/>
  <c r="Q890" i="4"/>
  <c r="J882" i="4"/>
  <c r="Q882" i="4"/>
  <c r="J874" i="4"/>
  <c r="Q874" i="4"/>
  <c r="J866" i="4"/>
  <c r="Q866" i="4"/>
  <c r="J858" i="4"/>
  <c r="Q858" i="4"/>
  <c r="J850" i="4"/>
  <c r="Q850" i="4"/>
  <c r="J842" i="4"/>
  <c r="Q842" i="4"/>
  <c r="J830" i="4"/>
  <c r="Q830" i="4"/>
  <c r="J822" i="4"/>
  <c r="Q822" i="4"/>
  <c r="J814" i="4"/>
  <c r="Q814" i="4"/>
  <c r="J806" i="4"/>
  <c r="Q806" i="4"/>
  <c r="J798" i="4"/>
  <c r="Q798" i="4"/>
  <c r="J790" i="4"/>
  <c r="Q790" i="4"/>
  <c r="J782" i="4"/>
  <c r="Q782" i="4"/>
  <c r="J774" i="4"/>
  <c r="Q774" i="4"/>
  <c r="J766" i="4"/>
  <c r="Q766" i="4"/>
  <c r="J758" i="4"/>
  <c r="Q758" i="4"/>
  <c r="J750" i="4"/>
  <c r="Q750" i="4"/>
  <c r="J742" i="4"/>
  <c r="Q742" i="4"/>
  <c r="J734" i="4"/>
  <c r="Q734" i="4"/>
  <c r="J726" i="4"/>
  <c r="Q726" i="4"/>
  <c r="J718" i="4"/>
  <c r="Q718" i="4"/>
  <c r="J710" i="4"/>
  <c r="Q710" i="4"/>
  <c r="J702" i="4"/>
  <c r="Q702" i="4"/>
  <c r="J694" i="4"/>
  <c r="Q694" i="4"/>
  <c r="J686" i="4"/>
  <c r="Q686" i="4"/>
  <c r="J678" i="4"/>
  <c r="Q678" i="4"/>
  <c r="J674" i="4"/>
  <c r="Q674" i="4"/>
  <c r="J666" i="4"/>
  <c r="Q666" i="4"/>
  <c r="J658" i="4"/>
  <c r="Q658" i="4"/>
  <c r="J650" i="4"/>
  <c r="Q650" i="4"/>
  <c r="J642" i="4"/>
  <c r="Q642" i="4"/>
  <c r="J630" i="4"/>
  <c r="Q630" i="4"/>
  <c r="J622" i="4"/>
  <c r="Q622" i="4"/>
  <c r="J614" i="4"/>
  <c r="Q614" i="4"/>
  <c r="J606" i="4"/>
  <c r="Q606" i="4"/>
  <c r="J598" i="4"/>
  <c r="Q598" i="4"/>
  <c r="J590" i="4"/>
  <c r="Q590" i="4"/>
  <c r="J582" i="4"/>
  <c r="Q582" i="4"/>
  <c r="J574" i="4"/>
  <c r="Q574" i="4"/>
  <c r="J566" i="4"/>
  <c r="Q566" i="4"/>
  <c r="J562" i="4"/>
  <c r="Q562" i="4"/>
  <c r="J554" i="4"/>
  <c r="Q554" i="4"/>
  <c r="J542" i="4"/>
  <c r="Q542" i="4"/>
  <c r="J534" i="4"/>
  <c r="Q534" i="4"/>
  <c r="J526" i="4"/>
  <c r="Q526" i="4"/>
  <c r="J518" i="4"/>
  <c r="Q518" i="4"/>
  <c r="J510" i="4"/>
  <c r="Q510" i="4"/>
  <c r="J506" i="4"/>
  <c r="Q506" i="4"/>
  <c r="J498" i="4"/>
  <c r="Q498" i="4"/>
  <c r="J490" i="4"/>
  <c r="Q490" i="4"/>
  <c r="J482" i="4"/>
  <c r="Q482" i="4"/>
  <c r="J474" i="4"/>
  <c r="Q474" i="4"/>
  <c r="J466" i="4"/>
  <c r="Q466" i="4"/>
  <c r="J458" i="4"/>
  <c r="Q458" i="4"/>
  <c r="J446" i="4"/>
  <c r="Q446" i="4"/>
  <c r="J438" i="4"/>
  <c r="Q438" i="4"/>
  <c r="J430" i="4"/>
  <c r="Q430" i="4"/>
  <c r="J426" i="4"/>
  <c r="Q426" i="4"/>
  <c r="J418" i="4"/>
  <c r="Q418" i="4"/>
  <c r="J410" i="4"/>
  <c r="Q410" i="4"/>
  <c r="J402" i="4"/>
  <c r="Q402" i="4"/>
  <c r="J394" i="4"/>
  <c r="Q394" i="4"/>
  <c r="J386" i="4"/>
  <c r="Q386" i="4"/>
  <c r="J378" i="4"/>
  <c r="Q378" i="4"/>
  <c r="J370" i="4"/>
  <c r="Q370" i="4"/>
  <c r="J362" i="4"/>
  <c r="Q362" i="4"/>
  <c r="J354" i="4"/>
  <c r="Q354" i="4"/>
  <c r="J346" i="4"/>
  <c r="Q346" i="4"/>
  <c r="J334" i="4"/>
  <c r="Q334" i="4"/>
  <c r="J326" i="4"/>
  <c r="Q326" i="4"/>
  <c r="J318" i="4"/>
  <c r="Q318" i="4"/>
  <c r="J310" i="4"/>
  <c r="Q310" i="4"/>
  <c r="J302" i="4"/>
  <c r="Q302" i="4"/>
  <c r="J294" i="4"/>
  <c r="Q294" i="4"/>
  <c r="J286" i="4"/>
  <c r="Q286" i="4"/>
  <c r="J278" i="4"/>
  <c r="Q278" i="4"/>
  <c r="J274" i="4"/>
  <c r="Q274" i="4"/>
  <c r="J262" i="4"/>
  <c r="Q262" i="4"/>
  <c r="J254" i="4"/>
  <c r="Q254" i="4"/>
  <c r="J246" i="4"/>
  <c r="Q246" i="4"/>
  <c r="J238" i="4"/>
  <c r="Q238" i="4"/>
  <c r="J226" i="4"/>
  <c r="Q226" i="4"/>
  <c r="J218" i="4"/>
  <c r="Q218" i="4"/>
  <c r="J214" i="4"/>
  <c r="Q214" i="4"/>
  <c r="J150" i="4"/>
  <c r="Q150" i="4"/>
  <c r="J999" i="4"/>
  <c r="Q999" i="4"/>
  <c r="J995" i="4"/>
  <c r="Q995" i="4"/>
  <c r="J991" i="4"/>
  <c r="Q991" i="4"/>
  <c r="J987" i="4"/>
  <c r="Q987" i="4"/>
  <c r="J983" i="4"/>
  <c r="Q983" i="4"/>
  <c r="J979" i="4"/>
  <c r="Q979" i="4"/>
  <c r="J975" i="4"/>
  <c r="Q975" i="4"/>
  <c r="J971" i="4"/>
  <c r="Q971" i="4"/>
  <c r="J967" i="4"/>
  <c r="Q967" i="4"/>
  <c r="J963" i="4"/>
  <c r="Q963" i="4"/>
  <c r="J959" i="4"/>
  <c r="Q959" i="4"/>
  <c r="J955" i="4"/>
  <c r="Q955" i="4"/>
  <c r="J951" i="4"/>
  <c r="Q951" i="4"/>
  <c r="J947" i="4"/>
  <c r="Q947" i="4"/>
  <c r="J943" i="4"/>
  <c r="Q943" i="4"/>
  <c r="J939" i="4"/>
  <c r="Q939" i="4"/>
  <c r="J935" i="4"/>
  <c r="Q935" i="4"/>
  <c r="J931" i="4"/>
  <c r="Q931" i="4"/>
  <c r="J927" i="4"/>
  <c r="Q927" i="4"/>
  <c r="J923" i="4"/>
  <c r="Q923" i="4"/>
  <c r="J919" i="4"/>
  <c r="Q919" i="4"/>
  <c r="J915" i="4"/>
  <c r="Q915" i="4"/>
  <c r="J911" i="4"/>
  <c r="Q911" i="4"/>
  <c r="J907" i="4"/>
  <c r="Q907" i="4"/>
  <c r="J903" i="4"/>
  <c r="Q903" i="4"/>
  <c r="J899" i="4"/>
  <c r="Q899" i="4"/>
  <c r="J895" i="4"/>
  <c r="Q895" i="4"/>
  <c r="J891" i="4"/>
  <c r="Q891" i="4"/>
  <c r="J887" i="4"/>
  <c r="Q887" i="4"/>
  <c r="J883" i="4"/>
  <c r="Q883" i="4"/>
  <c r="J879" i="4"/>
  <c r="Q879" i="4"/>
  <c r="J875" i="4"/>
  <c r="Q875" i="4"/>
  <c r="J871" i="4"/>
  <c r="Q871" i="4"/>
  <c r="J867" i="4"/>
  <c r="Q867" i="4"/>
  <c r="J863" i="4"/>
  <c r="Q863" i="4"/>
  <c r="J859" i="4"/>
  <c r="Q859" i="4"/>
  <c r="J855" i="4"/>
  <c r="Q855" i="4"/>
  <c r="J851" i="4"/>
  <c r="Q851" i="4"/>
  <c r="J847" i="4"/>
  <c r="Q847" i="4"/>
  <c r="J843" i="4"/>
  <c r="Q843" i="4"/>
  <c r="J839" i="4"/>
  <c r="Q839" i="4"/>
  <c r="J835" i="4"/>
  <c r="Q835" i="4"/>
  <c r="J831" i="4"/>
  <c r="Q831" i="4"/>
  <c r="J827" i="4"/>
  <c r="Q827" i="4"/>
  <c r="J823" i="4"/>
  <c r="Q823" i="4"/>
  <c r="J819" i="4"/>
  <c r="Q819" i="4"/>
  <c r="J815" i="4"/>
  <c r="Q815" i="4"/>
  <c r="J811" i="4"/>
  <c r="Q811" i="4"/>
  <c r="J807" i="4"/>
  <c r="Q807" i="4"/>
  <c r="J803" i="4"/>
  <c r="Q803" i="4"/>
  <c r="J799" i="4"/>
  <c r="Q799" i="4"/>
  <c r="J795" i="4"/>
  <c r="Q795" i="4"/>
  <c r="J791" i="4"/>
  <c r="Q791" i="4"/>
  <c r="J787" i="4"/>
  <c r="Q787" i="4"/>
  <c r="J783" i="4"/>
  <c r="Q783" i="4"/>
  <c r="J779" i="4"/>
  <c r="Q779" i="4"/>
  <c r="J775" i="4"/>
  <c r="Q775" i="4"/>
  <c r="J771" i="4"/>
  <c r="Q771" i="4"/>
  <c r="J767" i="4"/>
  <c r="Q767" i="4"/>
  <c r="J763" i="4"/>
  <c r="Q763" i="4"/>
  <c r="J759" i="4"/>
  <c r="Q759" i="4"/>
  <c r="J755" i="4"/>
  <c r="Q755" i="4"/>
  <c r="J751" i="4"/>
  <c r="Q751" i="4"/>
  <c r="J747" i="4"/>
  <c r="Q747" i="4"/>
  <c r="J743" i="4"/>
  <c r="Q743" i="4"/>
  <c r="J739" i="4"/>
  <c r="Q739" i="4"/>
  <c r="J735" i="4"/>
  <c r="Q735" i="4"/>
  <c r="J731" i="4"/>
  <c r="Q731" i="4"/>
  <c r="J727" i="4"/>
  <c r="Q727" i="4"/>
  <c r="J723" i="4"/>
  <c r="Q723" i="4"/>
  <c r="J719" i="4"/>
  <c r="Q719" i="4"/>
  <c r="J715" i="4"/>
  <c r="Q715" i="4"/>
  <c r="J711" i="4"/>
  <c r="Q711" i="4"/>
  <c r="J707" i="4"/>
  <c r="Q707" i="4"/>
  <c r="J703" i="4"/>
  <c r="Q703" i="4"/>
  <c r="J699" i="4"/>
  <c r="Q699" i="4"/>
  <c r="J695" i="4"/>
  <c r="Q695" i="4"/>
  <c r="J691" i="4"/>
  <c r="Q691" i="4"/>
  <c r="J687" i="4"/>
  <c r="Q687" i="4"/>
  <c r="J683" i="4"/>
  <c r="Q683" i="4"/>
  <c r="J679" i="4"/>
  <c r="Q679" i="4"/>
  <c r="J675" i="4"/>
  <c r="Q675" i="4"/>
  <c r="J671" i="4"/>
  <c r="Q671" i="4"/>
  <c r="J667" i="4"/>
  <c r="Q667" i="4"/>
  <c r="J663" i="4"/>
  <c r="Q663" i="4"/>
  <c r="J659" i="4"/>
  <c r="Q659" i="4"/>
  <c r="J655" i="4"/>
  <c r="Q655" i="4"/>
  <c r="J651" i="4"/>
  <c r="Q651" i="4"/>
  <c r="J647" i="4"/>
  <c r="Q647" i="4"/>
  <c r="J643" i="4"/>
  <c r="Q643" i="4"/>
  <c r="J639" i="4"/>
  <c r="Q639" i="4"/>
  <c r="J635" i="4"/>
  <c r="Q635" i="4"/>
  <c r="J631" i="4"/>
  <c r="Q631" i="4"/>
  <c r="J627" i="4"/>
  <c r="Q627" i="4"/>
  <c r="J623" i="4"/>
  <c r="Q623" i="4"/>
  <c r="J619" i="4"/>
  <c r="Q619" i="4"/>
  <c r="J615" i="4"/>
  <c r="Q615" i="4"/>
  <c r="J611" i="4"/>
  <c r="Q611" i="4"/>
  <c r="J607" i="4"/>
  <c r="Q607" i="4"/>
  <c r="J603" i="4"/>
  <c r="Q603" i="4"/>
  <c r="J599" i="4"/>
  <c r="Q599" i="4"/>
  <c r="J595" i="4"/>
  <c r="Q595" i="4"/>
  <c r="J591" i="4"/>
  <c r="Q591" i="4"/>
  <c r="J587" i="4"/>
  <c r="Q587" i="4"/>
  <c r="J583" i="4"/>
  <c r="Q583" i="4"/>
  <c r="J579" i="4"/>
  <c r="Q579" i="4"/>
  <c r="J575" i="4"/>
  <c r="Q575" i="4"/>
  <c r="J571" i="4"/>
  <c r="Q571" i="4"/>
  <c r="J567" i="4"/>
  <c r="Q567" i="4"/>
  <c r="J563" i="4"/>
  <c r="Q563" i="4"/>
  <c r="J559" i="4"/>
  <c r="Q559" i="4"/>
  <c r="J555" i="4"/>
  <c r="Q555" i="4"/>
  <c r="J551" i="4"/>
  <c r="Q551" i="4"/>
  <c r="J547" i="4"/>
  <c r="Q547" i="4"/>
  <c r="J543" i="4"/>
  <c r="Q543" i="4"/>
  <c r="J539" i="4"/>
  <c r="Q539" i="4"/>
  <c r="J535" i="4"/>
  <c r="Q535" i="4"/>
  <c r="J531" i="4"/>
  <c r="Q531" i="4"/>
  <c r="J527" i="4"/>
  <c r="Q527" i="4"/>
  <c r="J523" i="4"/>
  <c r="Q523" i="4"/>
  <c r="J519" i="4"/>
  <c r="Q519" i="4"/>
  <c r="J515" i="4"/>
  <c r="Q515" i="4"/>
  <c r="J511" i="4"/>
  <c r="Q511" i="4"/>
  <c r="J507" i="4"/>
  <c r="Q507" i="4"/>
  <c r="J503" i="4"/>
  <c r="Q503" i="4"/>
  <c r="J499" i="4"/>
  <c r="Q499" i="4"/>
  <c r="J495" i="4"/>
  <c r="Q495" i="4"/>
  <c r="J491" i="4"/>
  <c r="Q491" i="4"/>
  <c r="J487" i="4"/>
  <c r="Q487" i="4"/>
  <c r="J483" i="4"/>
  <c r="Q483" i="4"/>
  <c r="J479" i="4"/>
  <c r="Q479" i="4"/>
  <c r="J475" i="4"/>
  <c r="Q475" i="4"/>
  <c r="J471" i="4"/>
  <c r="Q471" i="4"/>
  <c r="J467" i="4"/>
  <c r="Q467" i="4"/>
  <c r="J463" i="4"/>
  <c r="Q463" i="4"/>
  <c r="J459" i="4"/>
  <c r="Q459" i="4"/>
  <c r="J455" i="4"/>
  <c r="Q455" i="4"/>
  <c r="J451" i="4"/>
  <c r="Q451" i="4"/>
  <c r="J447" i="4"/>
  <c r="Q447" i="4"/>
  <c r="J443" i="4"/>
  <c r="Q443" i="4"/>
  <c r="J439" i="4"/>
  <c r="Q439" i="4"/>
  <c r="J435" i="4"/>
  <c r="Q435" i="4"/>
  <c r="J431" i="4"/>
  <c r="Q431" i="4"/>
  <c r="J427" i="4"/>
  <c r="Q427" i="4"/>
  <c r="J423" i="4"/>
  <c r="Q423" i="4"/>
  <c r="J419" i="4"/>
  <c r="Q419" i="4"/>
  <c r="J415" i="4"/>
  <c r="Q415" i="4"/>
  <c r="J411" i="4"/>
  <c r="Q411" i="4"/>
  <c r="J407" i="4"/>
  <c r="Q407" i="4"/>
  <c r="J403" i="4"/>
  <c r="Q403" i="4"/>
  <c r="J399" i="4"/>
  <c r="Q399" i="4"/>
  <c r="J395" i="4"/>
  <c r="Q395" i="4"/>
  <c r="J391" i="4"/>
  <c r="Q391" i="4"/>
  <c r="J387" i="4"/>
  <c r="Q387" i="4"/>
  <c r="J383" i="4"/>
  <c r="Q383" i="4"/>
  <c r="J379" i="4"/>
  <c r="Q379" i="4"/>
  <c r="J375" i="4"/>
  <c r="Q375" i="4"/>
  <c r="J371" i="4"/>
  <c r="Q371" i="4"/>
  <c r="J367" i="4"/>
  <c r="Q367" i="4"/>
  <c r="J363" i="4"/>
  <c r="Q363" i="4"/>
  <c r="J359" i="4"/>
  <c r="Q359" i="4"/>
  <c r="J355" i="4"/>
  <c r="Q355" i="4"/>
  <c r="J351" i="4"/>
  <c r="Q351" i="4"/>
  <c r="J347" i="4"/>
  <c r="Q347" i="4"/>
  <c r="J343" i="4"/>
  <c r="Q343" i="4"/>
  <c r="J339" i="4"/>
  <c r="Q339" i="4"/>
  <c r="J335" i="4"/>
  <c r="Q335" i="4"/>
  <c r="J331" i="4"/>
  <c r="Q331" i="4"/>
  <c r="J327" i="4"/>
  <c r="Q327" i="4"/>
  <c r="J323" i="4"/>
  <c r="Q323" i="4"/>
  <c r="J319" i="4"/>
  <c r="Q319" i="4"/>
  <c r="J315" i="4"/>
  <c r="Q315" i="4"/>
  <c r="J311" i="4"/>
  <c r="Q311" i="4"/>
  <c r="J307" i="4"/>
  <c r="Q307" i="4"/>
  <c r="J303" i="4"/>
  <c r="Q303" i="4"/>
  <c r="J299" i="4"/>
  <c r="Q299" i="4"/>
  <c r="J295" i="4"/>
  <c r="Q295" i="4"/>
  <c r="J291" i="4"/>
  <c r="Q291" i="4"/>
  <c r="J287" i="4"/>
  <c r="Q287" i="4"/>
  <c r="J283" i="4"/>
  <c r="Q283" i="4"/>
  <c r="J279" i="4"/>
  <c r="Q279" i="4"/>
  <c r="J275" i="4"/>
  <c r="Q275" i="4"/>
  <c r="J271" i="4"/>
  <c r="Q271" i="4"/>
  <c r="J267" i="4"/>
  <c r="Q267" i="4"/>
  <c r="J263" i="4"/>
  <c r="Q263" i="4"/>
  <c r="J259" i="4"/>
  <c r="Q259" i="4"/>
  <c r="J255" i="4"/>
  <c r="Q255" i="4"/>
  <c r="J251" i="4"/>
  <c r="Q251" i="4"/>
  <c r="J247" i="4"/>
  <c r="Q247" i="4"/>
  <c r="J243" i="4"/>
  <c r="Q243" i="4"/>
  <c r="J239" i="4"/>
  <c r="Q239" i="4"/>
  <c r="J235" i="4"/>
  <c r="Q235" i="4"/>
  <c r="J231" i="4"/>
  <c r="Q231" i="4"/>
  <c r="J227" i="4"/>
  <c r="Q227" i="4"/>
  <c r="J223" i="4"/>
  <c r="Q223" i="4"/>
  <c r="J219" i="4"/>
  <c r="Q219" i="4"/>
  <c r="J215" i="4"/>
  <c r="Q215" i="4"/>
  <c r="J211" i="4"/>
  <c r="Q211" i="4"/>
  <c r="J207" i="4"/>
  <c r="Q207" i="4"/>
  <c r="J203" i="4"/>
  <c r="Q203" i="4"/>
  <c r="J199" i="4"/>
  <c r="Q199" i="4"/>
  <c r="J195" i="4"/>
  <c r="Q195" i="4"/>
  <c r="J191" i="4"/>
  <c r="Q191" i="4"/>
  <c r="J187" i="4"/>
  <c r="Q187" i="4"/>
  <c r="J183" i="4"/>
  <c r="Q183" i="4"/>
  <c r="J179" i="4"/>
  <c r="Q179" i="4"/>
  <c r="J175" i="4"/>
  <c r="Q175" i="4"/>
  <c r="J171" i="4"/>
  <c r="Q171" i="4"/>
  <c r="J167" i="4"/>
  <c r="Q167" i="4"/>
  <c r="J163" i="4"/>
  <c r="Q163" i="4"/>
  <c r="J159" i="4"/>
  <c r="Q159" i="4"/>
  <c r="J155" i="4"/>
  <c r="Q155" i="4"/>
  <c r="J151" i="4"/>
  <c r="Q151" i="4"/>
  <c r="J147" i="4"/>
  <c r="Q147" i="4"/>
  <c r="J143" i="4"/>
  <c r="Q143" i="4"/>
  <c r="J139" i="4"/>
  <c r="Q139" i="4"/>
  <c r="J135" i="4"/>
  <c r="Q135" i="4"/>
  <c r="J131" i="4"/>
  <c r="Q131" i="4"/>
  <c r="J127" i="4"/>
  <c r="Q127" i="4"/>
  <c r="J123" i="4"/>
  <c r="Q123" i="4"/>
  <c r="J119" i="4"/>
  <c r="Q119" i="4"/>
  <c r="J115" i="4"/>
  <c r="Q115" i="4"/>
  <c r="J111" i="4"/>
  <c r="Q111" i="4"/>
  <c r="J107" i="4"/>
  <c r="Q107" i="4"/>
  <c r="J103" i="4"/>
  <c r="Q103" i="4"/>
  <c r="J99" i="4"/>
  <c r="Q99" i="4"/>
  <c r="J95" i="4"/>
  <c r="Q95" i="4"/>
  <c r="J91" i="4"/>
  <c r="Q91" i="4"/>
  <c r="J87" i="4"/>
  <c r="Q87" i="4"/>
  <c r="J83" i="4"/>
  <c r="Q83" i="4"/>
  <c r="J79" i="4"/>
  <c r="Q79" i="4"/>
  <c r="J75" i="4"/>
  <c r="Q75" i="4"/>
  <c r="J71" i="4"/>
  <c r="Q71" i="4"/>
  <c r="J67" i="4"/>
  <c r="Q67" i="4"/>
  <c r="J63" i="4"/>
  <c r="Q63" i="4"/>
  <c r="J59" i="4"/>
  <c r="Q59" i="4"/>
  <c r="J55" i="4"/>
  <c r="Q55" i="4"/>
  <c r="J51" i="4"/>
  <c r="Q51" i="4"/>
  <c r="J47" i="4"/>
  <c r="Q47" i="4"/>
  <c r="J43" i="4"/>
  <c r="Q43" i="4"/>
  <c r="J39" i="4"/>
  <c r="Q39" i="4"/>
  <c r="J35" i="4"/>
  <c r="Q35" i="4"/>
  <c r="J31" i="4"/>
  <c r="Q31" i="4"/>
  <c r="J27" i="4"/>
  <c r="Q27" i="4"/>
  <c r="J23" i="4"/>
  <c r="Q23" i="4"/>
  <c r="J19" i="4"/>
  <c r="Q19" i="4"/>
  <c r="J15" i="4"/>
  <c r="Q15" i="4"/>
  <c r="J11" i="4"/>
  <c r="Q11" i="4"/>
  <c r="J7" i="4"/>
  <c r="Q7" i="4"/>
  <c r="J3" i="4"/>
  <c r="Q3" i="4"/>
  <c r="I999" i="4"/>
  <c r="I995" i="4"/>
  <c r="I991" i="4"/>
  <c r="I987" i="4"/>
  <c r="I983" i="4"/>
  <c r="I979" i="4"/>
  <c r="I975" i="4"/>
  <c r="I971" i="4"/>
  <c r="I967" i="4"/>
  <c r="I963" i="4"/>
  <c r="I959" i="4"/>
  <c r="I955" i="4"/>
  <c r="I951" i="4"/>
  <c r="I947" i="4"/>
  <c r="I943" i="4"/>
  <c r="I939" i="4"/>
  <c r="I935" i="4"/>
  <c r="I931" i="4"/>
  <c r="I927" i="4"/>
  <c r="I923" i="4"/>
  <c r="I919" i="4"/>
  <c r="I915" i="4"/>
  <c r="I911" i="4"/>
  <c r="I907" i="4"/>
  <c r="I903" i="4"/>
  <c r="I899" i="4"/>
  <c r="I895" i="4"/>
  <c r="I891" i="4"/>
  <c r="I887" i="4"/>
  <c r="I883" i="4"/>
  <c r="I879" i="4"/>
  <c r="I875" i="4"/>
  <c r="I871" i="4"/>
  <c r="I867" i="4"/>
  <c r="I863" i="4"/>
  <c r="I859" i="4"/>
  <c r="I855" i="4"/>
  <c r="I851" i="4"/>
  <c r="I847" i="4"/>
  <c r="I843" i="4"/>
  <c r="I839" i="4"/>
  <c r="I835" i="4"/>
  <c r="I831" i="4"/>
  <c r="I827" i="4"/>
  <c r="I823" i="4"/>
  <c r="I819" i="4"/>
  <c r="I815" i="4"/>
  <c r="I811" i="4"/>
  <c r="I807" i="4"/>
  <c r="I803" i="4"/>
  <c r="I799" i="4"/>
  <c r="I795" i="4"/>
  <c r="I791" i="4"/>
  <c r="I787" i="4"/>
  <c r="I783" i="4"/>
  <c r="I779" i="4"/>
  <c r="I775" i="4"/>
  <c r="I771" i="4"/>
  <c r="I767" i="4"/>
  <c r="I763" i="4"/>
  <c r="I759" i="4"/>
  <c r="I755" i="4"/>
  <c r="I751" i="4"/>
  <c r="I747" i="4"/>
  <c r="I743" i="4"/>
  <c r="I739" i="4"/>
  <c r="I735" i="4"/>
  <c r="I731" i="4"/>
  <c r="I727" i="4"/>
  <c r="I723" i="4"/>
  <c r="I719" i="4"/>
  <c r="I715" i="4"/>
  <c r="I711" i="4"/>
  <c r="I707" i="4"/>
  <c r="I703" i="4"/>
  <c r="I699" i="4"/>
  <c r="I695" i="4"/>
  <c r="I691" i="4"/>
  <c r="I687" i="4"/>
  <c r="I683" i="4"/>
  <c r="I679" i="4"/>
  <c r="I675" i="4"/>
  <c r="I671" i="4"/>
  <c r="I667" i="4"/>
  <c r="I663" i="4"/>
  <c r="I659" i="4"/>
  <c r="I655" i="4"/>
  <c r="I651" i="4"/>
  <c r="I647" i="4"/>
  <c r="I643" i="4"/>
  <c r="I639" i="4"/>
  <c r="I635" i="4"/>
  <c r="I631" i="4"/>
  <c r="I627" i="4"/>
  <c r="I623" i="4"/>
  <c r="I619" i="4"/>
  <c r="I615" i="4"/>
  <c r="I611" i="4"/>
  <c r="I607" i="4"/>
  <c r="I603" i="4"/>
  <c r="I599" i="4"/>
  <c r="I595" i="4"/>
  <c r="I591" i="4"/>
  <c r="I587" i="4"/>
  <c r="I583" i="4"/>
  <c r="I579" i="4"/>
  <c r="I575" i="4"/>
  <c r="I571" i="4"/>
  <c r="I567" i="4"/>
  <c r="I563" i="4"/>
  <c r="I559" i="4"/>
  <c r="I555" i="4"/>
  <c r="I551" i="4"/>
  <c r="I547" i="4"/>
  <c r="I543" i="4"/>
  <c r="I539" i="4"/>
  <c r="I535" i="4"/>
  <c r="I531" i="4"/>
  <c r="I527" i="4"/>
  <c r="I523" i="4"/>
  <c r="I519" i="4"/>
  <c r="I515" i="4"/>
  <c r="I511" i="4"/>
  <c r="I507" i="4"/>
  <c r="I503" i="4"/>
  <c r="I499" i="4"/>
  <c r="I495" i="4"/>
  <c r="I491" i="4"/>
  <c r="I487" i="4"/>
  <c r="I483" i="4"/>
  <c r="I479" i="4"/>
  <c r="I475" i="4"/>
  <c r="I471" i="4"/>
  <c r="I467" i="4"/>
  <c r="I463" i="4"/>
  <c r="I459" i="4"/>
  <c r="I455" i="4"/>
  <c r="I451" i="4"/>
  <c r="I447" i="4"/>
  <c r="I443" i="4"/>
  <c r="I439" i="4"/>
  <c r="I435" i="4"/>
  <c r="I431" i="4"/>
  <c r="I427" i="4"/>
  <c r="I423" i="4"/>
  <c r="I419" i="4"/>
  <c r="I415" i="4"/>
  <c r="I411" i="4"/>
  <c r="I407" i="4"/>
  <c r="I403" i="4"/>
  <c r="I399" i="4"/>
  <c r="I395" i="4"/>
  <c r="I391" i="4"/>
  <c r="I387" i="4"/>
  <c r="I383" i="4"/>
  <c r="I379" i="4"/>
  <c r="I375" i="4"/>
  <c r="I371" i="4"/>
  <c r="I367" i="4"/>
  <c r="I363" i="4"/>
  <c r="I359" i="4"/>
  <c r="I355" i="4"/>
  <c r="I351" i="4"/>
  <c r="I347" i="4"/>
  <c r="I343" i="4"/>
  <c r="I339" i="4"/>
  <c r="I335" i="4"/>
  <c r="I331" i="4"/>
  <c r="I327" i="4"/>
  <c r="I323" i="4"/>
  <c r="I319" i="4"/>
  <c r="I315" i="4"/>
  <c r="I311" i="4"/>
  <c r="I307" i="4"/>
  <c r="I303" i="4"/>
  <c r="I299" i="4"/>
  <c r="I295" i="4"/>
  <c r="I291" i="4"/>
  <c r="I287" i="4"/>
  <c r="I283" i="4"/>
  <c r="I279" i="4"/>
  <c r="I275" i="4"/>
  <c r="I271" i="4"/>
  <c r="I267" i="4"/>
  <c r="I263" i="4"/>
  <c r="I259" i="4"/>
  <c r="I255" i="4"/>
  <c r="I251" i="4"/>
  <c r="I247" i="4"/>
  <c r="I243" i="4"/>
  <c r="I239" i="4"/>
  <c r="I235" i="4"/>
  <c r="I231" i="4"/>
  <c r="I227" i="4"/>
  <c r="I223" i="4"/>
  <c r="I219" i="4"/>
  <c r="I215" i="4"/>
  <c r="I211" i="4"/>
  <c r="I207" i="4"/>
  <c r="I203" i="4"/>
  <c r="I199" i="4"/>
  <c r="I195" i="4"/>
  <c r="I191" i="4"/>
  <c r="I187" i="4"/>
  <c r="I183" i="4"/>
  <c r="I179" i="4"/>
  <c r="I175" i="4"/>
  <c r="I171" i="4"/>
  <c r="I167" i="4"/>
  <c r="I163" i="4"/>
  <c r="I159" i="4"/>
  <c r="I155" i="4"/>
  <c r="I151" i="4"/>
  <c r="I147" i="4"/>
  <c r="I143" i="4"/>
  <c r="I139" i="4"/>
  <c r="I135" i="4"/>
  <c r="I131" i="4"/>
  <c r="I127" i="4"/>
  <c r="I123" i="4"/>
  <c r="I119" i="4"/>
  <c r="I115" i="4"/>
  <c r="I111" i="4"/>
  <c r="I107" i="4"/>
  <c r="I103" i="4"/>
  <c r="I99" i="4"/>
  <c r="I95" i="4"/>
  <c r="I91" i="4"/>
  <c r="I87" i="4"/>
  <c r="I83" i="4"/>
  <c r="I79" i="4"/>
  <c r="I75" i="4"/>
  <c r="I71" i="4"/>
  <c r="I67" i="4"/>
  <c r="I63" i="4"/>
  <c r="I59" i="4"/>
  <c r="I55" i="4"/>
  <c r="I51" i="4"/>
  <c r="I47" i="4"/>
  <c r="I43" i="4"/>
  <c r="I39" i="4"/>
  <c r="I35" i="4"/>
  <c r="I31" i="4"/>
  <c r="I27" i="4"/>
  <c r="I23" i="4"/>
  <c r="I19" i="4"/>
  <c r="I15" i="4"/>
  <c r="I11" i="4"/>
  <c r="I7" i="4"/>
  <c r="I3" i="4"/>
  <c r="I2" i="4"/>
  <c r="I1000" i="4"/>
  <c r="I996" i="4"/>
  <c r="I992" i="4"/>
  <c r="I988" i="4"/>
  <c r="I984" i="4"/>
  <c r="I980" i="4"/>
  <c r="I976" i="4"/>
  <c r="I972" i="4"/>
  <c r="I968" i="4"/>
  <c r="I964" i="4"/>
  <c r="I960" i="4"/>
  <c r="I956" i="4"/>
  <c r="I952" i="4"/>
  <c r="I948" i="4"/>
  <c r="I944" i="4"/>
  <c r="I940" i="4"/>
  <c r="I936" i="4"/>
  <c r="I932" i="4"/>
  <c r="I928" i="4"/>
  <c r="I924" i="4"/>
  <c r="I920" i="4"/>
  <c r="I916" i="4"/>
  <c r="I912" i="4"/>
  <c r="I908" i="4"/>
  <c r="I904" i="4"/>
  <c r="I900" i="4"/>
  <c r="I896" i="4"/>
  <c r="I892" i="4"/>
  <c r="I888" i="4"/>
  <c r="I884" i="4"/>
  <c r="I880" i="4"/>
  <c r="I876" i="4"/>
  <c r="I872" i="4"/>
  <c r="I868" i="4"/>
  <c r="I864" i="4"/>
  <c r="I860" i="4"/>
  <c r="I856" i="4"/>
  <c r="I852" i="4"/>
  <c r="I848" i="4"/>
  <c r="I844" i="4"/>
  <c r="I840" i="4"/>
  <c r="I836" i="4"/>
  <c r="I832" i="4"/>
  <c r="I828" i="4"/>
  <c r="I824" i="4"/>
  <c r="I820" i="4"/>
  <c r="I816" i="4"/>
  <c r="I812" i="4"/>
  <c r="I808" i="4"/>
  <c r="I804" i="4"/>
  <c r="I800" i="4"/>
  <c r="I796" i="4"/>
  <c r="I792" i="4"/>
  <c r="I788" i="4"/>
  <c r="I784" i="4"/>
  <c r="I780" i="4"/>
  <c r="I776" i="4"/>
  <c r="I772" i="4"/>
  <c r="I768" i="4"/>
  <c r="I764" i="4"/>
  <c r="I760" i="4"/>
  <c r="I756" i="4"/>
  <c r="I752" i="4"/>
  <c r="I748" i="4"/>
  <c r="I744" i="4"/>
  <c r="I740" i="4"/>
  <c r="I736" i="4"/>
  <c r="I732" i="4"/>
  <c r="I728" i="4"/>
  <c r="I724" i="4"/>
  <c r="I720" i="4"/>
  <c r="I716" i="4"/>
  <c r="I712" i="4"/>
  <c r="I708" i="4"/>
  <c r="I704" i="4"/>
  <c r="I700" i="4"/>
  <c r="I696" i="4"/>
  <c r="I692" i="4"/>
  <c r="I688" i="4"/>
  <c r="I684" i="4"/>
  <c r="I680" i="4"/>
  <c r="I676" i="4"/>
  <c r="I672" i="4"/>
  <c r="I668" i="4"/>
  <c r="I664" i="4"/>
  <c r="I660" i="4"/>
  <c r="I656" i="4"/>
  <c r="I652" i="4"/>
  <c r="I648" i="4"/>
  <c r="I644" i="4"/>
  <c r="I640" i="4"/>
  <c r="I636" i="4"/>
  <c r="I632" i="4"/>
  <c r="I628" i="4"/>
  <c r="I624" i="4"/>
  <c r="I620" i="4"/>
  <c r="I616" i="4"/>
  <c r="I612" i="4"/>
  <c r="I608" i="4"/>
  <c r="I604" i="4"/>
  <c r="I600" i="4"/>
  <c r="I596" i="4"/>
  <c r="I592" i="4"/>
  <c r="I588" i="4"/>
  <c r="I584" i="4"/>
  <c r="I580" i="4"/>
  <c r="I576" i="4"/>
  <c r="I572" i="4"/>
  <c r="I568" i="4"/>
  <c r="I564" i="4"/>
  <c r="I560" i="4"/>
  <c r="I556" i="4"/>
  <c r="I552" i="4"/>
  <c r="I548" i="4"/>
  <c r="I544" i="4"/>
  <c r="I540" i="4"/>
  <c r="I536" i="4"/>
  <c r="I532" i="4"/>
  <c r="I528" i="4"/>
  <c r="I524" i="4"/>
  <c r="I520" i="4"/>
  <c r="I516" i="4"/>
  <c r="I512" i="4"/>
  <c r="I508" i="4"/>
  <c r="I504" i="4"/>
  <c r="I500" i="4"/>
  <c r="I496" i="4"/>
  <c r="I492" i="4"/>
  <c r="I488" i="4"/>
  <c r="I484" i="4"/>
  <c r="I480" i="4"/>
  <c r="I476" i="4"/>
  <c r="I472" i="4"/>
  <c r="I468" i="4"/>
  <c r="I464" i="4"/>
  <c r="I460" i="4"/>
  <c r="I456" i="4"/>
  <c r="I452" i="4"/>
  <c r="I448" i="4"/>
  <c r="I444" i="4"/>
  <c r="I440" i="4"/>
  <c r="I436" i="4"/>
  <c r="I432" i="4"/>
  <c r="I428" i="4"/>
  <c r="I424" i="4"/>
  <c r="I420" i="4"/>
  <c r="I416" i="4"/>
  <c r="I412" i="4"/>
  <c r="I408" i="4"/>
  <c r="I404" i="4"/>
  <c r="I400" i="4"/>
  <c r="I396" i="4"/>
  <c r="I392" i="4"/>
  <c r="I388" i="4"/>
  <c r="I384" i="4"/>
  <c r="I380" i="4"/>
  <c r="I376" i="4"/>
  <c r="I372" i="4"/>
  <c r="I368" i="4"/>
  <c r="I364" i="4"/>
  <c r="I360" i="4"/>
  <c r="I356" i="4"/>
  <c r="I352" i="4"/>
  <c r="I348" i="4"/>
  <c r="I344" i="4"/>
  <c r="I340" i="4"/>
  <c r="I336" i="4"/>
  <c r="I332" i="4"/>
  <c r="I328" i="4"/>
  <c r="I324" i="4"/>
  <c r="I320" i="4"/>
  <c r="I316" i="4"/>
  <c r="I312" i="4"/>
  <c r="I308" i="4"/>
  <c r="I304" i="4"/>
  <c r="I300" i="4"/>
  <c r="I296" i="4"/>
  <c r="I292" i="4"/>
  <c r="I288" i="4"/>
  <c r="I284" i="4"/>
  <c r="I280" i="4"/>
  <c r="I276" i="4"/>
  <c r="I272" i="4"/>
  <c r="I268" i="4"/>
  <c r="I264" i="4"/>
  <c r="I260" i="4"/>
  <c r="I256" i="4"/>
  <c r="I252" i="4"/>
  <c r="I248" i="4"/>
  <c r="I244" i="4"/>
  <c r="I240" i="4"/>
  <c r="I236" i="4"/>
  <c r="I232" i="4"/>
  <c r="I228" i="4"/>
  <c r="I224" i="4"/>
  <c r="I220" i="4"/>
  <c r="I216" i="4"/>
  <c r="I212" i="4"/>
  <c r="I208" i="4"/>
  <c r="I204" i="4"/>
  <c r="I200" i="4"/>
  <c r="I196" i="4"/>
  <c r="I192" i="4"/>
  <c r="I188" i="4"/>
  <c r="I184" i="4"/>
  <c r="I180" i="4"/>
  <c r="I176" i="4"/>
  <c r="I172" i="4"/>
  <c r="I168" i="4"/>
  <c r="I164" i="4"/>
  <c r="I160" i="4"/>
  <c r="I156" i="4"/>
  <c r="I152" i="4"/>
  <c r="I148" i="4"/>
  <c r="I144" i="4"/>
  <c r="I140" i="4"/>
  <c r="I136" i="4"/>
  <c r="I132" i="4"/>
  <c r="I128" i="4"/>
  <c r="I124" i="4"/>
  <c r="I120" i="4"/>
  <c r="I116" i="4"/>
  <c r="I112" i="4"/>
  <c r="I108" i="4"/>
  <c r="I104" i="4"/>
  <c r="I100" i="4"/>
  <c r="I96" i="4"/>
  <c r="I92" i="4"/>
  <c r="I88" i="4"/>
  <c r="I84" i="4"/>
  <c r="I80" i="4"/>
  <c r="I76" i="4"/>
  <c r="I72" i="4"/>
  <c r="I68" i="4"/>
  <c r="I64" i="4"/>
  <c r="I60" i="4"/>
  <c r="I56" i="4"/>
  <c r="I52" i="4"/>
  <c r="I48" i="4"/>
  <c r="I44" i="4"/>
  <c r="I40" i="4"/>
  <c r="I36" i="4"/>
  <c r="I32" i="4"/>
  <c r="I28" i="4"/>
  <c r="I24" i="4"/>
  <c r="I20" i="4"/>
  <c r="I16" i="4"/>
  <c r="I12" i="4"/>
  <c r="I8" i="4"/>
  <c r="I4" i="4"/>
  <c r="I1001" i="4"/>
  <c r="I997" i="4"/>
  <c r="I993" i="4"/>
  <c r="I989" i="4"/>
  <c r="I985" i="4"/>
  <c r="I981" i="4"/>
  <c r="I977" i="4"/>
  <c r="I973" i="4"/>
  <c r="I969" i="4"/>
  <c r="I965" i="4"/>
  <c r="I961" i="4"/>
  <c r="I957" i="4"/>
  <c r="I953" i="4"/>
  <c r="I949" i="4"/>
  <c r="I945" i="4"/>
  <c r="I941" i="4"/>
  <c r="I937" i="4"/>
  <c r="I933" i="4"/>
  <c r="I929" i="4"/>
  <c r="I925" i="4"/>
  <c r="I921" i="4"/>
  <c r="I917" i="4"/>
  <c r="I913" i="4"/>
  <c r="I909" i="4"/>
  <c r="I905" i="4"/>
  <c r="I901" i="4"/>
  <c r="I897" i="4"/>
  <c r="I893" i="4"/>
  <c r="I889" i="4"/>
  <c r="I885" i="4"/>
  <c r="I881" i="4"/>
  <c r="I877" i="4"/>
  <c r="I873" i="4"/>
  <c r="I869" i="4"/>
  <c r="I865" i="4"/>
  <c r="I861" i="4"/>
  <c r="I857" i="4"/>
  <c r="I853" i="4"/>
  <c r="I849" i="4"/>
  <c r="I845" i="4"/>
  <c r="I841" i="4"/>
  <c r="I837" i="4"/>
  <c r="I833" i="4"/>
  <c r="I829" i="4"/>
  <c r="I825" i="4"/>
  <c r="I821" i="4"/>
  <c r="I817" i="4"/>
  <c r="I813" i="4"/>
  <c r="I809" i="4"/>
  <c r="I805" i="4"/>
  <c r="I801" i="4"/>
  <c r="I797" i="4"/>
  <c r="I793" i="4"/>
  <c r="I789" i="4"/>
  <c r="I785" i="4"/>
  <c r="I781" i="4"/>
  <c r="I777" i="4"/>
  <c r="I773" i="4"/>
  <c r="I769" i="4"/>
  <c r="I765" i="4"/>
  <c r="I761" i="4"/>
  <c r="I757" i="4"/>
  <c r="I753" i="4"/>
  <c r="I749" i="4"/>
  <c r="I745" i="4"/>
  <c r="I741" i="4"/>
  <c r="I737" i="4"/>
  <c r="I733" i="4"/>
  <c r="I729" i="4"/>
  <c r="I725" i="4"/>
  <c r="I721" i="4"/>
  <c r="I717" i="4"/>
  <c r="I713" i="4"/>
  <c r="I709" i="4"/>
  <c r="I705" i="4"/>
  <c r="I701" i="4"/>
  <c r="I697" i="4"/>
  <c r="I693" i="4"/>
  <c r="I689" i="4"/>
  <c r="I685" i="4"/>
  <c r="I681" i="4"/>
  <c r="I677" i="4"/>
  <c r="I673" i="4"/>
  <c r="I669" i="4"/>
  <c r="I665" i="4"/>
  <c r="I661" i="4"/>
  <c r="I657" i="4"/>
  <c r="I653" i="4"/>
  <c r="I649" i="4"/>
  <c r="I645" i="4"/>
  <c r="I641" i="4"/>
  <c r="I637" i="4"/>
  <c r="I633" i="4"/>
  <c r="I629" i="4"/>
  <c r="I625" i="4"/>
  <c r="I621" i="4"/>
  <c r="I617" i="4"/>
  <c r="I613" i="4"/>
  <c r="I609" i="4"/>
  <c r="I605" i="4"/>
  <c r="I601" i="4"/>
  <c r="I597" i="4"/>
  <c r="I593" i="4"/>
  <c r="I589" i="4"/>
  <c r="I585" i="4"/>
  <c r="I581" i="4"/>
  <c r="I577" i="4"/>
  <c r="I573" i="4"/>
  <c r="I569" i="4"/>
  <c r="I565" i="4"/>
  <c r="I561" i="4"/>
  <c r="I557" i="4"/>
  <c r="I553" i="4"/>
  <c r="I549" i="4"/>
  <c r="I545" i="4"/>
  <c r="I541" i="4"/>
  <c r="I537" i="4"/>
  <c r="I533" i="4"/>
  <c r="I529" i="4"/>
  <c r="I525" i="4"/>
  <c r="I521" i="4"/>
  <c r="I517" i="4"/>
  <c r="I513" i="4"/>
  <c r="I509" i="4"/>
  <c r="I505" i="4"/>
  <c r="I501" i="4"/>
  <c r="I497" i="4"/>
  <c r="I493" i="4"/>
  <c r="I489" i="4"/>
  <c r="I485" i="4"/>
  <c r="I481" i="4"/>
  <c r="I477" i="4"/>
  <c r="I473" i="4"/>
  <c r="I469" i="4"/>
  <c r="I465" i="4"/>
  <c r="I461" i="4"/>
  <c r="I457" i="4"/>
  <c r="I453" i="4"/>
  <c r="I449" i="4"/>
  <c r="I445" i="4"/>
  <c r="I441" i="4"/>
  <c r="I437" i="4"/>
  <c r="I433" i="4"/>
  <c r="I429" i="4"/>
  <c r="I425" i="4"/>
  <c r="I421" i="4"/>
  <c r="I417" i="4"/>
  <c r="I413" i="4"/>
  <c r="I409" i="4"/>
  <c r="I405" i="4"/>
  <c r="I401" i="4"/>
  <c r="I397" i="4"/>
  <c r="I393" i="4"/>
  <c r="I389" i="4"/>
  <c r="I385" i="4"/>
  <c r="I381" i="4"/>
  <c r="I377" i="4"/>
  <c r="I373" i="4"/>
  <c r="I369" i="4"/>
  <c r="I365" i="4"/>
  <c r="I361" i="4"/>
  <c r="I357" i="4"/>
  <c r="I353" i="4"/>
  <c r="I349" i="4"/>
  <c r="I345" i="4"/>
  <c r="I341" i="4"/>
  <c r="I337" i="4"/>
  <c r="I333" i="4"/>
  <c r="I329" i="4"/>
  <c r="I325" i="4"/>
  <c r="I321" i="4"/>
  <c r="I317" i="4"/>
  <c r="I313" i="4"/>
  <c r="I309" i="4"/>
  <c r="I305" i="4"/>
  <c r="I301" i="4"/>
  <c r="I297" i="4"/>
  <c r="I293" i="4"/>
  <c r="I289" i="4"/>
  <c r="I285" i="4"/>
  <c r="I281" i="4"/>
  <c r="I277" i="4"/>
  <c r="I273" i="4"/>
  <c r="I269" i="4"/>
  <c r="I265" i="4"/>
  <c r="I261" i="4"/>
  <c r="I257" i="4"/>
  <c r="I253" i="4"/>
  <c r="I249" i="4"/>
  <c r="I245" i="4"/>
  <c r="I241" i="4"/>
  <c r="I237" i="4"/>
  <c r="I233" i="4"/>
  <c r="I229" i="4"/>
  <c r="I225" i="4"/>
  <c r="I221" i="4"/>
  <c r="I217" i="4"/>
  <c r="I213" i="4"/>
  <c r="I209" i="4"/>
  <c r="I205" i="4"/>
  <c r="I201" i="4"/>
  <c r="I197" i="4"/>
  <c r="I193" i="4"/>
  <c r="I189" i="4"/>
  <c r="I185" i="4"/>
  <c r="I181" i="4"/>
  <c r="I177" i="4"/>
  <c r="I173" i="4"/>
  <c r="I169" i="4"/>
  <c r="I165" i="4"/>
  <c r="I161" i="4"/>
  <c r="I157" i="4"/>
  <c r="I153" i="4"/>
  <c r="I149" i="4"/>
  <c r="I145" i="4"/>
  <c r="I141" i="4"/>
  <c r="I137" i="4"/>
  <c r="I133" i="4"/>
  <c r="I129" i="4"/>
  <c r="I125" i="4"/>
  <c r="I121" i="4"/>
  <c r="I117" i="4"/>
  <c r="I113" i="4"/>
  <c r="I109" i="4"/>
  <c r="I105" i="4"/>
  <c r="I101" i="4"/>
  <c r="I97" i="4"/>
  <c r="I93" i="4"/>
  <c r="I89" i="4"/>
  <c r="I85" i="4"/>
  <c r="I81" i="4"/>
  <c r="I77" i="4"/>
  <c r="I73" i="4"/>
  <c r="I69" i="4"/>
  <c r="I65" i="4"/>
  <c r="I61" i="4"/>
  <c r="I57" i="4"/>
  <c r="I53" i="4"/>
  <c r="I49" i="4"/>
  <c r="I45" i="4"/>
  <c r="I41" i="4"/>
  <c r="I37" i="4"/>
  <c r="I33" i="4"/>
  <c r="I29" i="4"/>
  <c r="I25" i="4"/>
  <c r="I21" i="4"/>
  <c r="I17" i="4"/>
  <c r="I13" i="4"/>
  <c r="I9" i="4"/>
  <c r="I5" i="4"/>
  <c r="I998" i="4"/>
  <c r="I994" i="4"/>
  <c r="I990" i="4"/>
  <c r="I986" i="4"/>
  <c r="I982" i="4"/>
  <c r="I978" i="4"/>
  <c r="I974" i="4"/>
  <c r="I970" i="4"/>
  <c r="I966" i="4"/>
  <c r="I962" i="4"/>
  <c r="I958" i="4"/>
  <c r="I954" i="4"/>
  <c r="I950" i="4"/>
  <c r="I946" i="4"/>
  <c r="I942" i="4"/>
  <c r="I938" i="4"/>
  <c r="I934" i="4"/>
  <c r="I930" i="4"/>
  <c r="I926" i="4"/>
  <c r="I922" i="4"/>
  <c r="I918" i="4"/>
  <c r="I914" i="4"/>
  <c r="I910" i="4"/>
  <c r="I906" i="4"/>
  <c r="I902" i="4"/>
  <c r="I898" i="4"/>
  <c r="I894" i="4"/>
  <c r="I890" i="4"/>
  <c r="I886" i="4"/>
  <c r="I882" i="4"/>
  <c r="I878" i="4"/>
  <c r="I874" i="4"/>
  <c r="I870" i="4"/>
  <c r="I866" i="4"/>
  <c r="I862" i="4"/>
  <c r="I858" i="4"/>
  <c r="I854" i="4"/>
  <c r="I850" i="4"/>
  <c r="I846" i="4"/>
  <c r="I842" i="4"/>
  <c r="I838" i="4"/>
  <c r="I834" i="4"/>
  <c r="I830" i="4"/>
  <c r="I826" i="4"/>
  <c r="I822" i="4"/>
  <c r="I818" i="4"/>
  <c r="I814" i="4"/>
  <c r="I810" i="4"/>
  <c r="I806" i="4"/>
  <c r="I802" i="4"/>
  <c r="I798" i="4"/>
  <c r="I794" i="4"/>
  <c r="I790" i="4"/>
  <c r="I786" i="4"/>
  <c r="I782" i="4"/>
  <c r="I778" i="4"/>
  <c r="I774" i="4"/>
  <c r="I770" i="4"/>
  <c r="I766" i="4"/>
  <c r="I762" i="4"/>
  <c r="I758" i="4"/>
  <c r="I754" i="4"/>
  <c r="I750" i="4"/>
  <c r="I746" i="4"/>
  <c r="I742" i="4"/>
  <c r="I738" i="4"/>
  <c r="I734" i="4"/>
  <c r="I730" i="4"/>
  <c r="I726" i="4"/>
  <c r="I722" i="4"/>
  <c r="I718" i="4"/>
  <c r="I714" i="4"/>
  <c r="I710" i="4"/>
  <c r="I706" i="4"/>
  <c r="I702" i="4"/>
  <c r="I698" i="4"/>
  <c r="I694" i="4"/>
  <c r="I690" i="4"/>
  <c r="I686" i="4"/>
  <c r="I682" i="4"/>
  <c r="I678" i="4"/>
  <c r="I674" i="4"/>
  <c r="I670" i="4"/>
  <c r="I666" i="4"/>
  <c r="I662" i="4"/>
  <c r="I658" i="4"/>
  <c r="I654" i="4"/>
  <c r="I650" i="4"/>
  <c r="I646" i="4"/>
  <c r="I642" i="4"/>
  <c r="I638" i="4"/>
  <c r="I634" i="4"/>
  <c r="I630" i="4"/>
  <c r="I626" i="4"/>
  <c r="I622" i="4"/>
  <c r="I618" i="4"/>
  <c r="I614" i="4"/>
  <c r="I610" i="4"/>
  <c r="I606" i="4"/>
  <c r="I602" i="4"/>
  <c r="I598" i="4"/>
  <c r="I594" i="4"/>
  <c r="I590" i="4"/>
  <c r="I586" i="4"/>
  <c r="I582" i="4"/>
  <c r="I578" i="4"/>
  <c r="I574" i="4"/>
  <c r="I570" i="4"/>
  <c r="I566" i="4"/>
  <c r="I562" i="4"/>
  <c r="I558" i="4"/>
  <c r="I554" i="4"/>
  <c r="I550" i="4"/>
  <c r="I546" i="4"/>
  <c r="I542" i="4"/>
  <c r="I538" i="4"/>
  <c r="I534" i="4"/>
  <c r="I530" i="4"/>
  <c r="I526" i="4"/>
  <c r="I522" i="4"/>
  <c r="I518" i="4"/>
  <c r="I514" i="4"/>
  <c r="I510" i="4"/>
  <c r="I506" i="4"/>
  <c r="I502" i="4"/>
  <c r="I498" i="4"/>
  <c r="I494" i="4"/>
  <c r="I490" i="4"/>
  <c r="I486" i="4"/>
  <c r="I482" i="4"/>
  <c r="I478" i="4"/>
  <c r="I474" i="4"/>
  <c r="I470" i="4"/>
  <c r="I466" i="4"/>
  <c r="I462" i="4"/>
  <c r="I458" i="4"/>
  <c r="I454" i="4"/>
  <c r="I450" i="4"/>
  <c r="I446" i="4"/>
  <c r="I442" i="4"/>
  <c r="I438" i="4"/>
  <c r="I434" i="4"/>
  <c r="I430" i="4"/>
  <c r="I426" i="4"/>
  <c r="I422" i="4"/>
  <c r="I418" i="4"/>
  <c r="I414" i="4"/>
  <c r="I410" i="4"/>
  <c r="I406" i="4"/>
  <c r="I402" i="4"/>
  <c r="I398" i="4"/>
  <c r="I394" i="4"/>
  <c r="I390" i="4"/>
  <c r="I386" i="4"/>
  <c r="I382" i="4"/>
  <c r="I378" i="4"/>
  <c r="I374" i="4"/>
  <c r="I370" i="4"/>
  <c r="I366" i="4"/>
  <c r="I362" i="4"/>
  <c r="I358" i="4"/>
  <c r="I354" i="4"/>
  <c r="I350" i="4"/>
  <c r="I346" i="4"/>
  <c r="I342" i="4"/>
  <c r="I338" i="4"/>
  <c r="I334" i="4"/>
  <c r="I330" i="4"/>
  <c r="I326" i="4"/>
  <c r="I322" i="4"/>
  <c r="I318" i="4"/>
  <c r="I314" i="4"/>
  <c r="I310" i="4"/>
  <c r="I306" i="4"/>
  <c r="I302" i="4"/>
  <c r="I298" i="4"/>
  <c r="I294" i="4"/>
  <c r="I290" i="4"/>
  <c r="I286" i="4"/>
  <c r="I282" i="4"/>
  <c r="I278" i="4"/>
  <c r="I274" i="4"/>
  <c r="I270" i="4"/>
  <c r="I266" i="4"/>
  <c r="I262" i="4"/>
  <c r="I258" i="4"/>
  <c r="I254" i="4"/>
  <c r="I250" i="4"/>
  <c r="I246" i="4"/>
  <c r="I242" i="4"/>
  <c r="I238" i="4"/>
  <c r="I234" i="4"/>
  <c r="I230" i="4"/>
  <c r="I226" i="4"/>
  <c r="I222" i="4"/>
  <c r="I218" i="4"/>
  <c r="I214" i="4"/>
  <c r="I210" i="4"/>
  <c r="I206" i="4"/>
  <c r="I202" i="4"/>
  <c r="I198" i="4"/>
  <c r="I194" i="4"/>
  <c r="I190" i="4"/>
  <c r="I186" i="4"/>
  <c r="I182" i="4"/>
  <c r="I178" i="4"/>
  <c r="I174" i="4"/>
  <c r="I170" i="4"/>
  <c r="I166" i="4"/>
  <c r="I162" i="4"/>
  <c r="I158" i="4"/>
  <c r="I154" i="4"/>
  <c r="I150" i="4"/>
  <c r="I146" i="4"/>
  <c r="I142" i="4"/>
  <c r="I138" i="4"/>
  <c r="I134" i="4"/>
  <c r="I130" i="4"/>
  <c r="I126" i="4"/>
  <c r="I122" i="4"/>
  <c r="I118" i="4"/>
  <c r="I114" i="4"/>
  <c r="I110" i="4"/>
  <c r="I106" i="4"/>
  <c r="I102" i="4"/>
  <c r="I98" i="4"/>
  <c r="I94" i="4"/>
  <c r="I90" i="4"/>
  <c r="I86" i="4"/>
  <c r="I82" i="4"/>
  <c r="I78" i="4"/>
  <c r="I74" i="4"/>
  <c r="I70" i="4"/>
  <c r="I66" i="4"/>
  <c r="I62" i="4"/>
  <c r="I58" i="4"/>
  <c r="I54" i="4"/>
  <c r="I50" i="4"/>
  <c r="I46" i="4"/>
  <c r="I42" i="4"/>
  <c r="I38" i="4"/>
  <c r="I34" i="4"/>
  <c r="I30" i="4"/>
  <c r="I26" i="4"/>
  <c r="I22" i="4"/>
  <c r="I18" i="4"/>
  <c r="I14" i="4"/>
  <c r="I10" i="4"/>
  <c r="I6" i="4"/>
  <c r="F30" i="1"/>
  <c r="F29" i="1"/>
  <c r="F28" i="1"/>
  <c r="C30" i="1"/>
  <c r="C29" i="1"/>
  <c r="C28" i="1"/>
  <c r="B49" i="2"/>
  <c r="B44" i="2"/>
  <c r="B36" i="2"/>
  <c r="M1" i="4"/>
  <c r="N1" i="4"/>
  <c r="J1" i="4"/>
  <c r="P1" i="4"/>
  <c r="O1" i="4"/>
  <c r="Q1" i="4"/>
  <c r="R1" i="4"/>
  <c r="K1" i="4"/>
  <c r="I1" i="4"/>
  <c r="C124" i="18" l="1"/>
  <c r="C125" i="18"/>
  <c r="AD121" i="18"/>
  <c r="S130" i="24"/>
  <c r="U10" i="24" s="1"/>
  <c r="U9" i="24"/>
  <c r="AC121" i="18"/>
  <c r="AD122" i="18"/>
  <c r="J12" i="24"/>
  <c r="L11" i="24"/>
  <c r="K11" i="19"/>
  <c r="C12" i="19"/>
  <c r="R11" i="19"/>
  <c r="S124" i="18"/>
  <c r="S126" i="18"/>
  <c r="S125" i="18"/>
  <c r="G125" i="18"/>
  <c r="G126" i="18"/>
  <c r="G124" i="18"/>
  <c r="V124" i="18"/>
  <c r="V125" i="18"/>
  <c r="V126" i="18"/>
  <c r="T124" i="18"/>
  <c r="T125" i="18"/>
  <c r="T126" i="18"/>
  <c r="AC122" i="18"/>
  <c r="U124" i="18"/>
  <c r="U125" i="18"/>
  <c r="U126" i="18"/>
  <c r="W125" i="18"/>
  <c r="W126" i="18"/>
  <c r="W124" i="18"/>
  <c r="H56" i="18"/>
  <c r="Q55" i="18"/>
  <c r="X125" i="18"/>
  <c r="X126" i="18"/>
  <c r="X124" i="18"/>
  <c r="AC123" i="18"/>
  <c r="AD123" i="18"/>
  <c r="I29" i="1"/>
  <c r="H29" i="1"/>
  <c r="G30" i="1"/>
  <c r="G29" i="1"/>
  <c r="G28" i="1"/>
  <c r="A31" i="1"/>
  <c r="A30" i="1"/>
  <c r="A29" i="1"/>
  <c r="A28" i="1"/>
  <c r="D7" i="2"/>
  <c r="E7" i="2"/>
  <c r="F7" i="2"/>
  <c r="G7" i="2"/>
  <c r="H7" i="2"/>
  <c r="I7" i="2"/>
  <c r="J7" i="2"/>
  <c r="K7" i="2"/>
  <c r="L7" i="2"/>
  <c r="M7" i="2"/>
  <c r="N7" i="2"/>
  <c r="O7" i="2"/>
  <c r="P7" i="2"/>
  <c r="Q7" i="2"/>
  <c r="R7" i="2"/>
  <c r="S7" i="2"/>
  <c r="T7" i="2"/>
  <c r="U7" i="2"/>
  <c r="V7" i="2"/>
  <c r="W7" i="2"/>
  <c r="X7" i="2"/>
  <c r="Y7" i="2"/>
  <c r="Z7" i="2"/>
  <c r="AA7" i="2"/>
  <c r="AB7" i="2"/>
  <c r="AC7" i="2"/>
  <c r="AD7" i="2"/>
  <c r="AE7" i="2"/>
  <c r="AF7" i="2"/>
  <c r="AG7" i="2"/>
  <c r="AH7" i="2"/>
  <c r="AI7" i="2"/>
  <c r="AJ7" i="2"/>
  <c r="AK7" i="2"/>
  <c r="AL7" i="2"/>
  <c r="AM7" i="2"/>
  <c r="AN7" i="2"/>
  <c r="AO7" i="2"/>
  <c r="AP7" i="2"/>
  <c r="AQ7" i="2"/>
  <c r="AR7" i="2"/>
  <c r="AS7" i="2"/>
  <c r="AT7" i="2"/>
  <c r="AU7" i="2"/>
  <c r="AV7" i="2"/>
  <c r="AW7" i="2"/>
  <c r="AX7" i="2"/>
  <c r="AY7" i="2"/>
  <c r="AZ7" i="2"/>
  <c r="BA7" i="2"/>
  <c r="BB7" i="2"/>
  <c r="BC7" i="2"/>
  <c r="BD7" i="2"/>
  <c r="BE7" i="2"/>
  <c r="BF7" i="2"/>
  <c r="BG7" i="2"/>
  <c r="BH7" i="2"/>
  <c r="BI7" i="2"/>
  <c r="BJ7" i="2"/>
  <c r="BK7" i="2"/>
  <c r="BL7" i="2"/>
  <c r="BM7" i="2"/>
  <c r="BN7" i="2"/>
  <c r="BO7" i="2"/>
  <c r="BP7" i="2"/>
  <c r="BQ7" i="2"/>
  <c r="BR7" i="2"/>
  <c r="BS7" i="2"/>
  <c r="BT7" i="2"/>
  <c r="BU7" i="2"/>
  <c r="BV7" i="2"/>
  <c r="BW7" i="2"/>
  <c r="BX7" i="2"/>
  <c r="BY7" i="2"/>
  <c r="BZ7" i="2"/>
  <c r="CA7" i="2"/>
  <c r="CB7" i="2"/>
  <c r="CC7" i="2"/>
  <c r="CD7" i="2"/>
  <c r="CE7" i="2"/>
  <c r="CF7" i="2"/>
  <c r="CG7" i="2"/>
  <c r="CH7" i="2"/>
  <c r="CI7" i="2"/>
  <c r="CJ7" i="2"/>
  <c r="CK7" i="2"/>
  <c r="CL7" i="2"/>
  <c r="CM7" i="2"/>
  <c r="CN7" i="2"/>
  <c r="D8" i="2"/>
  <c r="E8" i="2"/>
  <c r="F8" i="2"/>
  <c r="G8" i="2"/>
  <c r="H8" i="2"/>
  <c r="I8" i="2"/>
  <c r="J8" i="2"/>
  <c r="K8" i="2"/>
  <c r="L8" i="2"/>
  <c r="M8" i="2"/>
  <c r="N8" i="2"/>
  <c r="O8" i="2"/>
  <c r="P8" i="2"/>
  <c r="Q8" i="2"/>
  <c r="R8" i="2"/>
  <c r="S8" i="2"/>
  <c r="T8" i="2"/>
  <c r="U8" i="2"/>
  <c r="V8" i="2"/>
  <c r="W8" i="2"/>
  <c r="X8" i="2"/>
  <c r="Y8" i="2"/>
  <c r="Z8" i="2"/>
  <c r="AA8" i="2"/>
  <c r="AB8" i="2"/>
  <c r="AC8" i="2"/>
  <c r="AD8" i="2"/>
  <c r="AE8" i="2"/>
  <c r="AF8" i="2"/>
  <c r="AG8" i="2"/>
  <c r="AH8" i="2"/>
  <c r="AI8" i="2"/>
  <c r="AJ8" i="2"/>
  <c r="AK8" i="2"/>
  <c r="AL8" i="2"/>
  <c r="AM8" i="2"/>
  <c r="AN8" i="2"/>
  <c r="AO8" i="2"/>
  <c r="AP8" i="2"/>
  <c r="AQ8" i="2"/>
  <c r="AR8" i="2"/>
  <c r="AS8" i="2"/>
  <c r="AT8" i="2"/>
  <c r="AU8" i="2"/>
  <c r="AV8" i="2"/>
  <c r="AW8" i="2"/>
  <c r="AX8" i="2"/>
  <c r="AY8" i="2"/>
  <c r="AZ8" i="2"/>
  <c r="BA8" i="2"/>
  <c r="BB8" i="2"/>
  <c r="BC8" i="2"/>
  <c r="BD8" i="2"/>
  <c r="BE8" i="2"/>
  <c r="BF8" i="2"/>
  <c r="BG8" i="2"/>
  <c r="BH8" i="2"/>
  <c r="BI8" i="2"/>
  <c r="BJ8" i="2"/>
  <c r="BK8" i="2"/>
  <c r="BL8" i="2"/>
  <c r="BM8" i="2"/>
  <c r="BN8" i="2"/>
  <c r="BO8" i="2"/>
  <c r="BP8" i="2"/>
  <c r="BQ8" i="2"/>
  <c r="BR8" i="2"/>
  <c r="BS8" i="2"/>
  <c r="BT8" i="2"/>
  <c r="BU8" i="2"/>
  <c r="BV8" i="2"/>
  <c r="BW8" i="2"/>
  <c r="BX8" i="2"/>
  <c r="BY8" i="2"/>
  <c r="BZ8" i="2"/>
  <c r="CA8" i="2"/>
  <c r="CB8" i="2"/>
  <c r="CC8" i="2"/>
  <c r="CD8" i="2"/>
  <c r="CE8" i="2"/>
  <c r="CF8" i="2"/>
  <c r="CG8" i="2"/>
  <c r="CH8" i="2"/>
  <c r="CI8" i="2"/>
  <c r="CJ8" i="2"/>
  <c r="CK8" i="2"/>
  <c r="CL8" i="2"/>
  <c r="CM8" i="2"/>
  <c r="CN8" i="2"/>
  <c r="C8" i="2"/>
  <c r="C7" i="2"/>
  <c r="C3" i="2"/>
  <c r="D6" i="2"/>
  <c r="E6" i="2"/>
  <c r="F6" i="2"/>
  <c r="G6" i="2"/>
  <c r="H6" i="2"/>
  <c r="I6" i="2"/>
  <c r="J6" i="2"/>
  <c r="K6" i="2"/>
  <c r="L6" i="2"/>
  <c r="M6" i="2"/>
  <c r="N6" i="2"/>
  <c r="O6" i="2"/>
  <c r="P6" i="2"/>
  <c r="Q6" i="2"/>
  <c r="R6" i="2"/>
  <c r="S6" i="2"/>
  <c r="T6" i="2"/>
  <c r="U6" i="2"/>
  <c r="V6" i="2"/>
  <c r="W6" i="2"/>
  <c r="X6" i="2"/>
  <c r="Y6" i="2"/>
  <c r="Z6" i="2"/>
  <c r="AA6" i="2"/>
  <c r="AB6" i="2"/>
  <c r="AC6" i="2"/>
  <c r="AD6" i="2"/>
  <c r="AE6" i="2"/>
  <c r="AF6" i="2"/>
  <c r="AG6" i="2"/>
  <c r="AH6" i="2"/>
  <c r="AI6" i="2"/>
  <c r="AJ6" i="2"/>
  <c r="AK6" i="2"/>
  <c r="AL6" i="2"/>
  <c r="AM6" i="2"/>
  <c r="AN6" i="2"/>
  <c r="AO6" i="2"/>
  <c r="AP6" i="2"/>
  <c r="AQ6" i="2"/>
  <c r="AR6" i="2"/>
  <c r="AS6" i="2"/>
  <c r="AT6" i="2"/>
  <c r="AU6" i="2"/>
  <c r="AV6" i="2"/>
  <c r="AW6" i="2"/>
  <c r="AX6" i="2"/>
  <c r="AY6" i="2"/>
  <c r="AZ6" i="2"/>
  <c r="BA6" i="2"/>
  <c r="BB6" i="2"/>
  <c r="BC6" i="2"/>
  <c r="BD6" i="2"/>
  <c r="BE6" i="2"/>
  <c r="BF6" i="2"/>
  <c r="BG6" i="2"/>
  <c r="BH6" i="2"/>
  <c r="BI6" i="2"/>
  <c r="BJ6" i="2"/>
  <c r="BK6" i="2"/>
  <c r="BL6" i="2"/>
  <c r="BM6" i="2"/>
  <c r="BN6" i="2"/>
  <c r="BO6" i="2"/>
  <c r="BP6" i="2"/>
  <c r="BQ6" i="2"/>
  <c r="BR6" i="2"/>
  <c r="BS6" i="2"/>
  <c r="BT6" i="2"/>
  <c r="BU6" i="2"/>
  <c r="BV6" i="2"/>
  <c r="BW6" i="2"/>
  <c r="BX6" i="2"/>
  <c r="BY6" i="2"/>
  <c r="BZ6" i="2"/>
  <c r="CA6" i="2"/>
  <c r="CB6" i="2"/>
  <c r="CC6" i="2"/>
  <c r="CD6" i="2"/>
  <c r="CE6" i="2"/>
  <c r="CF6" i="2"/>
  <c r="CG6" i="2"/>
  <c r="CH6" i="2"/>
  <c r="CI6" i="2"/>
  <c r="CJ6" i="2"/>
  <c r="CK6" i="2"/>
  <c r="CL6" i="2"/>
  <c r="CM6" i="2"/>
  <c r="CN6" i="2"/>
  <c r="C6" i="2"/>
  <c r="S131" i="24" l="1"/>
  <c r="U11" i="24" s="1"/>
  <c r="D10" i="2"/>
  <c r="C10" i="2"/>
  <c r="J13" i="24"/>
  <c r="L12" i="24"/>
  <c r="K12" i="19"/>
  <c r="C13" i="19"/>
  <c r="R12" i="19"/>
  <c r="H57" i="18"/>
  <c r="Q56" i="18"/>
  <c r="F10" i="2"/>
  <c r="E10" i="2"/>
  <c r="BV10" i="2"/>
  <c r="O10" i="2"/>
  <c r="CA10" i="2"/>
  <c r="AN10" i="2"/>
  <c r="CH10" i="2"/>
  <c r="BM10" i="2"/>
  <c r="AY10" i="2"/>
  <c r="R10" i="2"/>
  <c r="CD10" i="2"/>
  <c r="L10" i="2"/>
  <c r="BX10" i="2"/>
  <c r="BA10" i="2"/>
  <c r="Z10" i="2"/>
  <c r="T10" i="2"/>
  <c r="BI10" i="2"/>
  <c r="AE10" i="2"/>
  <c r="BD10" i="2"/>
  <c r="Q10" i="2"/>
  <c r="CC10" i="2"/>
  <c r="BO10" i="2"/>
  <c r="AQ10" i="2"/>
  <c r="AB10" i="2"/>
  <c r="CN10" i="2"/>
  <c r="BQ10" i="2"/>
  <c r="AM10" i="2"/>
  <c r="BL10" i="2"/>
  <c r="Y10" i="2"/>
  <c r="CK10" i="2"/>
  <c r="AP10" i="2"/>
  <c r="AJ10" i="2"/>
  <c r="BY10" i="2"/>
  <c r="BE10" i="2"/>
  <c r="BP10" i="2"/>
  <c r="W10" i="2"/>
  <c r="CI10" i="2"/>
  <c r="AV10" i="2"/>
  <c r="I10" i="2"/>
  <c r="BU10" i="2"/>
  <c r="BG10" i="2"/>
  <c r="CL10" i="2"/>
  <c r="CF10" i="2"/>
  <c r="AH10" i="2"/>
  <c r="AT10" i="2"/>
  <c r="BW10" i="2"/>
  <c r="CM10" i="2"/>
  <c r="M10" i="2"/>
  <c r="BS10" i="2"/>
  <c r="BZ10" i="2"/>
  <c r="AU10" i="2"/>
  <c r="H10" i="2"/>
  <c r="BT10" i="2"/>
  <c r="AG10" i="2"/>
  <c r="K10" i="2"/>
  <c r="CE10" i="2"/>
  <c r="AX10" i="2"/>
  <c r="N10" i="2"/>
  <c r="AR10" i="2"/>
  <c r="U10" i="2"/>
  <c r="CG10" i="2"/>
  <c r="BC10" i="2"/>
  <c r="P10" i="2"/>
  <c r="CB10" i="2"/>
  <c r="AO10" i="2"/>
  <c r="S10" i="2"/>
  <c r="V10" i="2"/>
  <c r="BF10" i="2"/>
  <c r="AD10" i="2"/>
  <c r="AZ10" i="2"/>
  <c r="AC10" i="2"/>
  <c r="BJ10" i="2"/>
  <c r="BK10" i="2"/>
  <c r="X10" i="2"/>
  <c r="CJ10" i="2"/>
  <c r="AW10" i="2"/>
  <c r="AA10" i="2"/>
  <c r="BR10" i="2"/>
  <c r="BN10" i="2"/>
  <c r="BB10" i="2"/>
  <c r="BH10" i="2"/>
  <c r="AK10" i="2"/>
  <c r="AL10" i="2"/>
  <c r="G10" i="2"/>
  <c r="AF10" i="2"/>
  <c r="AI10" i="2"/>
  <c r="J10" i="2"/>
  <c r="AS10" i="2"/>
  <c r="J9" i="2"/>
  <c r="R9" i="2"/>
  <c r="R70" i="2" s="1"/>
  <c r="R18" i="2" s="1"/>
  <c r="Z9" i="2"/>
  <c r="AH9" i="2"/>
  <c r="AH70" i="2" s="1"/>
  <c r="AH18" i="2" s="1"/>
  <c r="AP9" i="2"/>
  <c r="AX9" i="2"/>
  <c r="BF9" i="2"/>
  <c r="BF66" i="2" s="1"/>
  <c r="BN9" i="2"/>
  <c r="BN66" i="2" s="1"/>
  <c r="BV9" i="2"/>
  <c r="BV66" i="2" s="1"/>
  <c r="CD9" i="2"/>
  <c r="CD66" i="2" s="1"/>
  <c r="CL9" i="2"/>
  <c r="CL66" i="2" s="1"/>
  <c r="AD9" i="2"/>
  <c r="AD70" i="2" s="1"/>
  <c r="AD18" i="2" s="1"/>
  <c r="BJ9" i="2"/>
  <c r="BJ66" i="2" s="1"/>
  <c r="CH9" i="2"/>
  <c r="CH66" i="2" s="1"/>
  <c r="O9" i="2"/>
  <c r="O70" i="2" s="1"/>
  <c r="O18" i="2" s="1"/>
  <c r="AE9" i="2"/>
  <c r="AU9" i="2"/>
  <c r="BK9" i="2"/>
  <c r="BK66" i="2" s="1"/>
  <c r="CA9" i="2"/>
  <c r="CA66" i="2" s="1"/>
  <c r="K9" i="2"/>
  <c r="S9" i="2"/>
  <c r="S70" i="2" s="1"/>
  <c r="S18" i="2" s="1"/>
  <c r="AA9" i="2"/>
  <c r="AA70" i="2" s="1"/>
  <c r="AA18" i="2" s="1"/>
  <c r="AI9" i="2"/>
  <c r="AI70" i="2" s="1"/>
  <c r="AI18" i="2" s="1"/>
  <c r="AQ9" i="2"/>
  <c r="AY9" i="2"/>
  <c r="BG9" i="2"/>
  <c r="BG66" i="2" s="1"/>
  <c r="BO9" i="2"/>
  <c r="BO66" i="2" s="1"/>
  <c r="BW9" i="2"/>
  <c r="BW66" i="2" s="1"/>
  <c r="CE9" i="2"/>
  <c r="CE66" i="2" s="1"/>
  <c r="CM9" i="2"/>
  <c r="CM66" i="2" s="1"/>
  <c r="F9" i="2"/>
  <c r="N9" i="2"/>
  <c r="V9" i="2"/>
  <c r="AT9" i="2"/>
  <c r="BB9" i="2"/>
  <c r="BB66" i="2" s="1"/>
  <c r="BZ9" i="2"/>
  <c r="BZ66" i="2" s="1"/>
  <c r="G9" i="2"/>
  <c r="W9" i="2"/>
  <c r="W70" i="2" s="1"/>
  <c r="W18" i="2" s="1"/>
  <c r="AM9" i="2"/>
  <c r="AM70" i="2" s="1"/>
  <c r="AM18" i="2" s="1"/>
  <c r="BC9" i="2"/>
  <c r="BC66" i="2" s="1"/>
  <c r="BS9" i="2"/>
  <c r="BS66" i="2" s="1"/>
  <c r="CI9" i="2"/>
  <c r="CI66" i="2" s="1"/>
  <c r="D9" i="2"/>
  <c r="L9" i="2"/>
  <c r="T9" i="2"/>
  <c r="T70" i="2" s="1"/>
  <c r="T18" i="2" s="1"/>
  <c r="AB9" i="2"/>
  <c r="AB70" i="2" s="1"/>
  <c r="AB18" i="2" s="1"/>
  <c r="AJ9" i="2"/>
  <c r="AR9" i="2"/>
  <c r="AZ9" i="2"/>
  <c r="BH9" i="2"/>
  <c r="BH66" i="2" s="1"/>
  <c r="BP9" i="2"/>
  <c r="BP66" i="2" s="1"/>
  <c r="BX9" i="2"/>
  <c r="BX66" i="2" s="1"/>
  <c r="CF9" i="2"/>
  <c r="CF66" i="2" s="1"/>
  <c r="CN9" i="2"/>
  <c r="CN66" i="2" s="1"/>
  <c r="AL9" i="2"/>
  <c r="AL70" i="2" s="1"/>
  <c r="AL18" i="2" s="1"/>
  <c r="BR9" i="2"/>
  <c r="BR66" i="2" s="1"/>
  <c r="E9" i="2"/>
  <c r="M9" i="2"/>
  <c r="U9" i="2"/>
  <c r="U70" i="2" s="1"/>
  <c r="U18" i="2" s="1"/>
  <c r="AC9" i="2"/>
  <c r="AC70" i="2" s="1"/>
  <c r="AC18" i="2" s="1"/>
  <c r="AK9" i="2"/>
  <c r="AK70" i="2" s="1"/>
  <c r="AK18" i="2" s="1"/>
  <c r="AS9" i="2"/>
  <c r="BA9" i="2"/>
  <c r="BA66" i="2" s="1"/>
  <c r="BI9" i="2"/>
  <c r="BI66" i="2" s="1"/>
  <c r="BQ9" i="2"/>
  <c r="BQ66" i="2" s="1"/>
  <c r="BY9" i="2"/>
  <c r="BY66" i="2" s="1"/>
  <c r="CG9" i="2"/>
  <c r="CG66" i="2" s="1"/>
  <c r="C9" i="2"/>
  <c r="X9" i="2"/>
  <c r="X70" i="2" s="1"/>
  <c r="X18" i="2" s="1"/>
  <c r="BD9" i="2"/>
  <c r="BD66" i="2" s="1"/>
  <c r="CJ9" i="2"/>
  <c r="CJ66" i="2" s="1"/>
  <c r="H9" i="2"/>
  <c r="BT9" i="2"/>
  <c r="BT66" i="2" s="1"/>
  <c r="I9" i="2"/>
  <c r="AO9" i="2"/>
  <c r="AO70" i="2" s="1"/>
  <c r="AO18" i="2" s="1"/>
  <c r="BU9" i="2"/>
  <c r="BU66" i="2" s="1"/>
  <c r="P9" i="2"/>
  <c r="P70" i="2" s="1"/>
  <c r="P18" i="2" s="1"/>
  <c r="AV9" i="2"/>
  <c r="CB9" i="2"/>
  <c r="CB66" i="2" s="1"/>
  <c r="Q9" i="2"/>
  <c r="Q70" i="2" s="1"/>
  <c r="Q18" i="2" s="1"/>
  <c r="AW9" i="2"/>
  <c r="CC9" i="2"/>
  <c r="CC66" i="2" s="1"/>
  <c r="Y9" i="2"/>
  <c r="Y70" i="2" s="1"/>
  <c r="Y18" i="2" s="1"/>
  <c r="BE9" i="2"/>
  <c r="BE66" i="2" s="1"/>
  <c r="CK9" i="2"/>
  <c r="CK66" i="2" s="1"/>
  <c r="AG9" i="2"/>
  <c r="AG70" i="2" s="1"/>
  <c r="AG18" i="2" s="1"/>
  <c r="BM9" i="2"/>
  <c r="BM66" i="2" s="1"/>
  <c r="AN9" i="2"/>
  <c r="AN70" i="2" s="1"/>
  <c r="AN18" i="2" s="1"/>
  <c r="AF9" i="2"/>
  <c r="AF70" i="2" s="1"/>
  <c r="AF18" i="2" s="1"/>
  <c r="BL9" i="2"/>
  <c r="BL66" i="2" s="1"/>
  <c r="K70" i="2" l="1"/>
  <c r="K18" i="2" s="1"/>
  <c r="M70" i="2"/>
  <c r="M18" i="2" s="1"/>
  <c r="N70" i="2"/>
  <c r="N18" i="2" s="1"/>
  <c r="AS70" i="2"/>
  <c r="AS18" i="2" s="1"/>
  <c r="CM70" i="2"/>
  <c r="CM18" i="2" s="1"/>
  <c r="CH70" i="2"/>
  <c r="CH18" i="2" s="1"/>
  <c r="AX70" i="2"/>
  <c r="AX18" i="2" s="1"/>
  <c r="G17" i="2"/>
  <c r="G70" i="2"/>
  <c r="G18" i="2" s="1"/>
  <c r="AP70" i="2"/>
  <c r="AP18" i="2" s="1"/>
  <c r="CN70" i="2"/>
  <c r="CN18" i="2" s="1"/>
  <c r="CF70" i="2"/>
  <c r="CF18" i="2" s="1"/>
  <c r="BE70" i="2"/>
  <c r="BE18" i="2" s="1"/>
  <c r="L70" i="2"/>
  <c r="L18" i="2" s="1"/>
  <c r="BD70" i="2"/>
  <c r="BD18" i="2" s="1"/>
  <c r="BP70" i="2"/>
  <c r="BP18" i="2" s="1"/>
  <c r="D17" i="2"/>
  <c r="D70" i="2"/>
  <c r="D18" i="2" s="1"/>
  <c r="BB70" i="2"/>
  <c r="BB18" i="2" s="1"/>
  <c r="BO70" i="2"/>
  <c r="BO18" i="2" s="1"/>
  <c r="CA70" i="2"/>
  <c r="CA18" i="2" s="1"/>
  <c r="CL70" i="2"/>
  <c r="CL18" i="2" s="1"/>
  <c r="Z70" i="2"/>
  <c r="Z18" i="2" s="1"/>
  <c r="C17" i="2"/>
  <c r="C70" i="2"/>
  <c r="C18" i="2" s="1"/>
  <c r="BW70" i="2"/>
  <c r="BW18" i="2" s="1"/>
  <c r="BL70" i="2"/>
  <c r="BL18" i="2" s="1"/>
  <c r="I17" i="2"/>
  <c r="I70" i="2"/>
  <c r="I18" i="2" s="1"/>
  <c r="BH70" i="2"/>
  <c r="BH18" i="2" s="1"/>
  <c r="CI70" i="2"/>
  <c r="CI18" i="2" s="1"/>
  <c r="BG70" i="2"/>
  <c r="BG18" i="2" s="1"/>
  <c r="BK70" i="2"/>
  <c r="BK18" i="2" s="1"/>
  <c r="CD70" i="2"/>
  <c r="CD18" i="2" s="1"/>
  <c r="AV70" i="2"/>
  <c r="AV18" i="2" s="1"/>
  <c r="AT70" i="2"/>
  <c r="AT18" i="2" s="1"/>
  <c r="AW70" i="2"/>
  <c r="AW18" i="2" s="1"/>
  <c r="BT70" i="2"/>
  <c r="BT18" i="2" s="1"/>
  <c r="BQ70" i="2"/>
  <c r="BQ18" i="2" s="1"/>
  <c r="E17" i="2"/>
  <c r="E70" i="2"/>
  <c r="E18" i="2" s="1"/>
  <c r="AZ70" i="2"/>
  <c r="AZ18" i="2" s="1"/>
  <c r="BS70" i="2"/>
  <c r="BS18" i="2" s="1"/>
  <c r="V70" i="2"/>
  <c r="V18" i="2" s="1"/>
  <c r="AY70" i="2"/>
  <c r="AY18" i="2" s="1"/>
  <c r="AU70" i="2"/>
  <c r="AU18" i="2" s="1"/>
  <c r="BV70" i="2"/>
  <c r="BV18" i="2" s="1"/>
  <c r="J17" i="2"/>
  <c r="J70" i="2"/>
  <c r="J18" i="2" s="1"/>
  <c r="BJ70" i="2"/>
  <c r="BJ18" i="2" s="1"/>
  <c r="BU70" i="2"/>
  <c r="BU18" i="2" s="1"/>
  <c r="CC70" i="2"/>
  <c r="CC18" i="2" s="1"/>
  <c r="BY70" i="2"/>
  <c r="BY18" i="2" s="1"/>
  <c r="H17" i="2"/>
  <c r="H70" i="2"/>
  <c r="H18" i="2" s="1"/>
  <c r="BI70" i="2"/>
  <c r="BI18" i="2" s="1"/>
  <c r="BR70" i="2"/>
  <c r="BR18" i="2" s="1"/>
  <c r="AR70" i="2"/>
  <c r="AR18" i="2" s="1"/>
  <c r="BC70" i="2"/>
  <c r="BC18" i="2" s="1"/>
  <c r="AQ70" i="2"/>
  <c r="AQ18" i="2" s="1"/>
  <c r="AE70" i="2"/>
  <c r="AE18" i="2" s="1"/>
  <c r="BN70" i="2"/>
  <c r="BN18" i="2" s="1"/>
  <c r="CK70" i="2"/>
  <c r="CK18" i="2" s="1"/>
  <c r="CE70" i="2"/>
  <c r="CE18" i="2" s="1"/>
  <c r="BX70" i="2"/>
  <c r="BX18" i="2" s="1"/>
  <c r="BZ70" i="2"/>
  <c r="BZ18" i="2" s="1"/>
  <c r="CG70" i="2"/>
  <c r="CG18" i="2" s="1"/>
  <c r="BM70" i="2"/>
  <c r="BM18" i="2" s="1"/>
  <c r="CB70" i="2"/>
  <c r="CB18" i="2" s="1"/>
  <c r="CJ70" i="2"/>
  <c r="CJ18" i="2" s="1"/>
  <c r="BA70" i="2"/>
  <c r="BA18" i="2" s="1"/>
  <c r="AJ70" i="2"/>
  <c r="AJ18" i="2" s="1"/>
  <c r="F17" i="2"/>
  <c r="F70" i="2"/>
  <c r="F18" i="2" s="1"/>
  <c r="BF70" i="2"/>
  <c r="BF18" i="2" s="1"/>
  <c r="S132" i="24"/>
  <c r="U12" i="24" s="1"/>
  <c r="J14" i="24"/>
  <c r="L13" i="24"/>
  <c r="C14" i="19"/>
  <c r="K13" i="19"/>
  <c r="R13" i="19"/>
  <c r="H58" i="18"/>
  <c r="Q57" i="18"/>
  <c r="BL65" i="2"/>
  <c r="BL67" i="2"/>
  <c r="BY67" i="2"/>
  <c r="BY65" i="2"/>
  <c r="CI67" i="2"/>
  <c r="CI65" i="2"/>
  <c r="BK67" i="2"/>
  <c r="BK65" i="2"/>
  <c r="AW65" i="2"/>
  <c r="AW67" i="2"/>
  <c r="J4" i="5"/>
  <c r="E65" i="2"/>
  <c r="E67" i="2"/>
  <c r="AA4" i="5"/>
  <c r="V65" i="2"/>
  <c r="V67" i="2"/>
  <c r="BV65" i="2"/>
  <c r="BV67" i="2"/>
  <c r="V4" i="5"/>
  <c r="Q65" i="2"/>
  <c r="Q67" i="2"/>
  <c r="BR65" i="2"/>
  <c r="BR67" i="2"/>
  <c r="S4" i="5"/>
  <c r="N65" i="2"/>
  <c r="N67" i="2"/>
  <c r="BN65" i="2"/>
  <c r="BN67" i="2"/>
  <c r="CB65" i="2"/>
  <c r="CB67" i="2"/>
  <c r="AL65" i="2"/>
  <c r="AL67" i="2"/>
  <c r="AM67" i="2"/>
  <c r="AM65" i="2"/>
  <c r="AI65" i="2"/>
  <c r="AI67" i="2"/>
  <c r="BF65" i="2"/>
  <c r="BF67" i="2"/>
  <c r="AV65" i="2"/>
  <c r="AV67" i="2"/>
  <c r="AS65" i="2"/>
  <c r="AS67" i="2"/>
  <c r="AG4" i="5"/>
  <c r="AB65" i="2"/>
  <c r="AB67" i="2"/>
  <c r="AB4" i="5"/>
  <c r="W67" i="2"/>
  <c r="W65" i="2"/>
  <c r="AF4" i="5"/>
  <c r="AA65" i="2"/>
  <c r="AA67" i="2"/>
  <c r="CH65" i="2"/>
  <c r="CH67" i="2"/>
  <c r="AX65" i="2"/>
  <c r="AX67" i="2"/>
  <c r="CK65" i="2"/>
  <c r="CK67" i="2"/>
  <c r="U4" i="5"/>
  <c r="P65" i="2"/>
  <c r="P67" i="2"/>
  <c r="AC4" i="5"/>
  <c r="X65" i="2"/>
  <c r="X67" i="2"/>
  <c r="AK67" i="2"/>
  <c r="AK65" i="2"/>
  <c r="CF67" i="2"/>
  <c r="CF65" i="2"/>
  <c r="Y4" i="5"/>
  <c r="T65" i="2"/>
  <c r="T67" i="2"/>
  <c r="L4" i="5"/>
  <c r="G67" i="2"/>
  <c r="G65" i="2"/>
  <c r="CE65" i="2"/>
  <c r="CE67" i="2"/>
  <c r="X4" i="5"/>
  <c r="S65" i="2"/>
  <c r="S67" i="2"/>
  <c r="BJ65" i="2"/>
  <c r="BJ67" i="2"/>
  <c r="AP65" i="2"/>
  <c r="AP67" i="2"/>
  <c r="CC65" i="2"/>
  <c r="CC67" i="2"/>
  <c r="R4" i="5"/>
  <c r="M65" i="2"/>
  <c r="M67" i="2"/>
  <c r="AT65" i="2"/>
  <c r="AT67" i="2"/>
  <c r="CD65" i="2"/>
  <c r="CD67" i="2"/>
  <c r="BT65" i="2"/>
  <c r="BT67" i="2"/>
  <c r="AZ65" i="2"/>
  <c r="AZ67" i="2"/>
  <c r="AU67" i="2"/>
  <c r="AU65" i="2"/>
  <c r="M4" i="5"/>
  <c r="H65" i="2"/>
  <c r="H67" i="2"/>
  <c r="AR65" i="2"/>
  <c r="AR67" i="2"/>
  <c r="AE67" i="2"/>
  <c r="AE65" i="2"/>
  <c r="BM65" i="2"/>
  <c r="BM67" i="2"/>
  <c r="N4" i="5"/>
  <c r="I65" i="2"/>
  <c r="I67" i="2"/>
  <c r="BH65" i="2"/>
  <c r="BH67" i="2"/>
  <c r="BG65" i="2"/>
  <c r="BG67" i="2"/>
  <c r="W4" i="5"/>
  <c r="R65" i="2"/>
  <c r="R67" i="2"/>
  <c r="AF65" i="2"/>
  <c r="AF67" i="2"/>
  <c r="BQ65" i="2"/>
  <c r="BQ67" i="2"/>
  <c r="BS67" i="2"/>
  <c r="BS65" i="2"/>
  <c r="AY65" i="2"/>
  <c r="AY67" i="2"/>
  <c r="O4" i="5"/>
  <c r="J65" i="2"/>
  <c r="J67" i="2"/>
  <c r="AN65" i="2"/>
  <c r="AN67" i="2"/>
  <c r="BI65" i="2"/>
  <c r="BI67" i="2"/>
  <c r="BC67" i="2"/>
  <c r="BC65" i="2"/>
  <c r="AQ65" i="2"/>
  <c r="AQ67" i="2"/>
  <c r="CJ65" i="2"/>
  <c r="CJ67" i="2"/>
  <c r="BA65" i="2"/>
  <c r="BA67" i="2"/>
  <c r="AJ65" i="2"/>
  <c r="AJ67" i="2"/>
  <c r="K4" i="5"/>
  <c r="F65" i="2"/>
  <c r="F67" i="2"/>
  <c r="T4" i="5"/>
  <c r="O67" i="2"/>
  <c r="O65" i="2"/>
  <c r="AG65" i="2"/>
  <c r="AG67" i="2"/>
  <c r="BD65" i="2"/>
  <c r="BD67" i="2"/>
  <c r="CN67" i="2"/>
  <c r="CN65" i="2"/>
  <c r="CM67" i="2"/>
  <c r="CM65" i="2"/>
  <c r="BE65" i="2"/>
  <c r="BE67" i="2"/>
  <c r="BU65" i="2"/>
  <c r="BU67" i="2"/>
  <c r="C65" i="2"/>
  <c r="C67" i="2"/>
  <c r="AH4" i="5"/>
  <c r="AC65" i="2"/>
  <c r="AC67" i="2"/>
  <c r="BX65" i="2"/>
  <c r="BX67" i="2"/>
  <c r="Q4" i="5"/>
  <c r="L65" i="2"/>
  <c r="L67" i="2"/>
  <c r="BZ67" i="2"/>
  <c r="BZ65" i="2"/>
  <c r="BW65" i="2"/>
  <c r="BW67" i="2"/>
  <c r="P4" i="5"/>
  <c r="K65" i="2"/>
  <c r="K67" i="2"/>
  <c r="AD65" i="2"/>
  <c r="AD67" i="2"/>
  <c r="AH65" i="2"/>
  <c r="AH67" i="2"/>
  <c r="AD4" i="5"/>
  <c r="Y65" i="2"/>
  <c r="Y67" i="2"/>
  <c r="AO65" i="2"/>
  <c r="AO67" i="2"/>
  <c r="CG65" i="2"/>
  <c r="CG67" i="2"/>
  <c r="Z4" i="5"/>
  <c r="U65" i="2"/>
  <c r="U67" i="2"/>
  <c r="BP65" i="2"/>
  <c r="BP67" i="2"/>
  <c r="I4" i="5"/>
  <c r="D65" i="2"/>
  <c r="D67" i="2"/>
  <c r="BB65" i="2"/>
  <c r="BB67" i="2"/>
  <c r="BO67" i="2"/>
  <c r="BO65" i="2"/>
  <c r="CA67" i="2"/>
  <c r="CA65" i="2"/>
  <c r="CL65" i="2"/>
  <c r="CL67" i="2"/>
  <c r="AE4" i="5"/>
  <c r="Z65" i="2"/>
  <c r="Z67" i="2"/>
  <c r="AU4" i="5"/>
  <c r="BJ4" i="5"/>
  <c r="CD4" i="5"/>
  <c r="AK4" i="5"/>
  <c r="BV4" i="5"/>
  <c r="BE4" i="5"/>
  <c r="BX4" i="5"/>
  <c r="BD4" i="5"/>
  <c r="AZ4" i="5"/>
  <c r="CA4" i="5"/>
  <c r="CK4" i="5"/>
  <c r="BO4" i="5"/>
  <c r="BZ4" i="5"/>
  <c r="CN4" i="5"/>
  <c r="BP4" i="5"/>
  <c r="BB4" i="5"/>
  <c r="AS4" i="5"/>
  <c r="BN4" i="5"/>
  <c r="BW4" i="5"/>
  <c r="AW4" i="5"/>
  <c r="BH4" i="5"/>
  <c r="AV4" i="5"/>
  <c r="AJ4" i="5"/>
  <c r="BS4" i="5"/>
  <c r="AY4" i="5"/>
  <c r="CI4" i="5"/>
  <c r="BY4" i="5"/>
  <c r="BR4" i="5"/>
  <c r="CG4" i="5"/>
  <c r="CO4" i="5"/>
  <c r="BF4" i="5"/>
  <c r="AQ4" i="5"/>
  <c r="AO4" i="5"/>
  <c r="AR4" i="5"/>
  <c r="AN4" i="5"/>
  <c r="BK4" i="5"/>
  <c r="CP4" i="5"/>
  <c r="BQ4" i="5"/>
  <c r="CH4" i="5"/>
  <c r="BM4" i="5"/>
  <c r="BL4" i="5"/>
  <c r="AL4" i="5"/>
  <c r="BA4" i="5"/>
  <c r="BI4" i="5"/>
  <c r="AX4" i="5"/>
  <c r="CS4" i="5"/>
  <c r="CR4" i="5"/>
  <c r="CM4" i="5"/>
  <c r="BC4" i="5"/>
  <c r="AP4" i="5"/>
  <c r="CJ4" i="5"/>
  <c r="CC4" i="5"/>
  <c r="CE4" i="5"/>
  <c r="CB4" i="5"/>
  <c r="AI4" i="5"/>
  <c r="AM4" i="5"/>
  <c r="AT4" i="5"/>
  <c r="CL4" i="5"/>
  <c r="BU4" i="5"/>
  <c r="BG4" i="5"/>
  <c r="BT4" i="5"/>
  <c r="CF4" i="5"/>
  <c r="CQ4" i="5"/>
  <c r="H4" i="5"/>
  <c r="C12" i="2"/>
  <c r="D12" i="2" s="1"/>
  <c r="E12" i="2" s="1"/>
  <c r="F12" i="2" s="1"/>
  <c r="G12" i="2" s="1"/>
  <c r="H12" i="2" s="1"/>
  <c r="I12" i="2" s="1"/>
  <c r="J12" i="2" s="1"/>
  <c r="K12" i="2" s="1"/>
  <c r="L12" i="2" s="1"/>
  <c r="M12" i="2" s="1"/>
  <c r="N12" i="2" s="1"/>
  <c r="O12" i="2" s="1"/>
  <c r="P12" i="2" s="1"/>
  <c r="Q12" i="2" s="1"/>
  <c r="R12" i="2" s="1"/>
  <c r="S12" i="2" s="1"/>
  <c r="T12" i="2" s="1"/>
  <c r="U12" i="2" s="1"/>
  <c r="V12" i="2" s="1"/>
  <c r="W12" i="2" s="1"/>
  <c r="X12" i="2" s="1"/>
  <c r="Y12" i="2" s="1"/>
  <c r="Z12" i="2" s="1"/>
  <c r="AA12" i="2" s="1"/>
  <c r="AB12" i="2" s="1"/>
  <c r="AC12" i="2" s="1"/>
  <c r="AD12" i="2" s="1"/>
  <c r="AE12" i="2" s="1"/>
  <c r="AF12" i="2" s="1"/>
  <c r="AG12" i="2" s="1"/>
  <c r="AH12" i="2" s="1"/>
  <c r="AI12" i="2" s="1"/>
  <c r="AJ12" i="2" s="1"/>
  <c r="AK12" i="2" s="1"/>
  <c r="AL12" i="2" s="1"/>
  <c r="AM12" i="2" s="1"/>
  <c r="AN12" i="2" s="1"/>
  <c r="AO12" i="2" s="1"/>
  <c r="AP12" i="2" s="1"/>
  <c r="AQ12" i="2" s="1"/>
  <c r="AR12" i="2" s="1"/>
  <c r="AS12" i="2" s="1"/>
  <c r="AT12" i="2" s="1"/>
  <c r="AU12" i="2" s="1"/>
  <c r="AV12" i="2" s="1"/>
  <c r="AW12" i="2" s="1"/>
  <c r="AX12" i="2" s="1"/>
  <c r="AY12" i="2" s="1"/>
  <c r="AZ12" i="2" s="1"/>
  <c r="BA12" i="2" s="1"/>
  <c r="BB12" i="2" s="1"/>
  <c r="BC12" i="2" s="1"/>
  <c r="BD12" i="2" s="1"/>
  <c r="BE12" i="2" s="1"/>
  <c r="BF12" i="2" s="1"/>
  <c r="BG12" i="2" s="1"/>
  <c r="BH12" i="2" s="1"/>
  <c r="BI12" i="2" s="1"/>
  <c r="BJ12" i="2" s="1"/>
  <c r="BK12" i="2" s="1"/>
  <c r="BL12" i="2" s="1"/>
  <c r="BM12" i="2" s="1"/>
  <c r="BN12" i="2" s="1"/>
  <c r="BO12" i="2" s="1"/>
  <c r="BP12" i="2" s="1"/>
  <c r="BQ12" i="2" s="1"/>
  <c r="BR12" i="2" s="1"/>
  <c r="BS12" i="2" s="1"/>
  <c r="BT12" i="2" s="1"/>
  <c r="BU12" i="2" s="1"/>
  <c r="BV12" i="2" s="1"/>
  <c r="BW12" i="2" s="1"/>
  <c r="BX12" i="2" s="1"/>
  <c r="BY12" i="2" s="1"/>
  <c r="BZ12" i="2" s="1"/>
  <c r="CA12" i="2" s="1"/>
  <c r="CB12" i="2" s="1"/>
  <c r="CC12" i="2" s="1"/>
  <c r="CD12" i="2" s="1"/>
  <c r="CE12" i="2" s="1"/>
  <c r="CF12" i="2" s="1"/>
  <c r="CG12" i="2" s="1"/>
  <c r="CH12" i="2" s="1"/>
  <c r="CI12" i="2" s="1"/>
  <c r="CJ12" i="2" s="1"/>
  <c r="CK12" i="2" s="1"/>
  <c r="CL12" i="2" s="1"/>
  <c r="CM12" i="2" s="1"/>
  <c r="CN12" i="2" s="1"/>
  <c r="C11" i="2"/>
  <c r="D11" i="2" s="1"/>
  <c r="E11" i="2" s="1"/>
  <c r="F11" i="2" s="1"/>
  <c r="G11" i="2" s="1"/>
  <c r="H11" i="2" s="1"/>
  <c r="I11" i="2" s="1"/>
  <c r="J11" i="2" s="1"/>
  <c r="K11" i="2" s="1"/>
  <c r="L11" i="2" s="1"/>
  <c r="M11" i="2" s="1"/>
  <c r="N11" i="2" s="1"/>
  <c r="O11" i="2" s="1"/>
  <c r="P11" i="2" s="1"/>
  <c r="Q11" i="2" s="1"/>
  <c r="R11" i="2" s="1"/>
  <c r="S11" i="2" s="1"/>
  <c r="T11" i="2" s="1"/>
  <c r="U11" i="2" s="1"/>
  <c r="V11" i="2" s="1"/>
  <c r="W11" i="2" s="1"/>
  <c r="X11" i="2" s="1"/>
  <c r="Y11" i="2" s="1"/>
  <c r="Z11" i="2" s="1"/>
  <c r="AA11" i="2" s="1"/>
  <c r="AB11" i="2" s="1"/>
  <c r="AC11" i="2" s="1"/>
  <c r="AD11" i="2" s="1"/>
  <c r="AE11" i="2" s="1"/>
  <c r="AF11" i="2" s="1"/>
  <c r="AG11" i="2" s="1"/>
  <c r="AH11" i="2" s="1"/>
  <c r="AI11" i="2" s="1"/>
  <c r="AJ11" i="2" s="1"/>
  <c r="AK11" i="2" s="1"/>
  <c r="AL11" i="2" s="1"/>
  <c r="AM11" i="2" s="1"/>
  <c r="AN11" i="2" s="1"/>
  <c r="AO11" i="2" s="1"/>
  <c r="AP11" i="2" s="1"/>
  <c r="AQ11" i="2" s="1"/>
  <c r="AR11" i="2" s="1"/>
  <c r="AS11" i="2" s="1"/>
  <c r="AT11" i="2" s="1"/>
  <c r="AU11" i="2" s="1"/>
  <c r="AV11" i="2" s="1"/>
  <c r="AW11" i="2" s="1"/>
  <c r="AX11" i="2" s="1"/>
  <c r="AY11" i="2" s="1"/>
  <c r="AZ11" i="2" s="1"/>
  <c r="BA11" i="2" s="1"/>
  <c r="BB11" i="2" s="1"/>
  <c r="BC11" i="2" s="1"/>
  <c r="BD11" i="2" s="1"/>
  <c r="BE11" i="2" s="1"/>
  <c r="BF11" i="2" s="1"/>
  <c r="BG11" i="2" s="1"/>
  <c r="BH11" i="2" s="1"/>
  <c r="BI11" i="2" s="1"/>
  <c r="BJ11" i="2" s="1"/>
  <c r="BK11" i="2" s="1"/>
  <c r="BL11" i="2" s="1"/>
  <c r="BM11" i="2" s="1"/>
  <c r="BN11" i="2" s="1"/>
  <c r="BO11" i="2" s="1"/>
  <c r="BP11" i="2" s="1"/>
  <c r="BQ11" i="2" s="1"/>
  <c r="BR11" i="2" s="1"/>
  <c r="BS11" i="2" s="1"/>
  <c r="BT11" i="2" s="1"/>
  <c r="BU11" i="2" s="1"/>
  <c r="BV11" i="2" s="1"/>
  <c r="BW11" i="2" s="1"/>
  <c r="BX11" i="2" s="1"/>
  <c r="BY11" i="2" s="1"/>
  <c r="BZ11" i="2" s="1"/>
  <c r="CA11" i="2" s="1"/>
  <c r="CB11" i="2" s="1"/>
  <c r="CC11" i="2" s="1"/>
  <c r="CD11" i="2" s="1"/>
  <c r="CE11" i="2" s="1"/>
  <c r="CF11" i="2" s="1"/>
  <c r="CG11" i="2" s="1"/>
  <c r="CH11" i="2" s="1"/>
  <c r="CI11" i="2" s="1"/>
  <c r="CJ11" i="2" s="1"/>
  <c r="CK11" i="2" s="1"/>
  <c r="CL11" i="2" s="1"/>
  <c r="CM11" i="2" s="1"/>
  <c r="CN11" i="2" s="1"/>
  <c r="C30" i="2"/>
  <c r="C31" i="2" s="1"/>
  <c r="I20" i="2"/>
  <c r="N20" i="2"/>
  <c r="C20" i="2"/>
  <c r="K20" i="2"/>
  <c r="Q20" i="2"/>
  <c r="P20" i="2"/>
  <c r="D20" i="2"/>
  <c r="E20" i="2"/>
  <c r="L20" i="2"/>
  <c r="J20" i="2"/>
  <c r="G20" i="2"/>
  <c r="O20" i="2"/>
  <c r="F20" i="2"/>
  <c r="H20" i="2"/>
  <c r="D23" i="2"/>
  <c r="H23" i="2"/>
  <c r="I23" i="2"/>
  <c r="N23" i="2"/>
  <c r="AZ23" i="2"/>
  <c r="J23" i="2"/>
  <c r="G23" i="2"/>
  <c r="F23" i="2"/>
  <c r="C24" i="2"/>
  <c r="K23" i="2"/>
  <c r="L23" i="2"/>
  <c r="E23" i="2"/>
  <c r="F16" i="2"/>
  <c r="I16" i="2"/>
  <c r="K16" i="2"/>
  <c r="K17" i="2"/>
  <c r="N17" i="2"/>
  <c r="N16" i="2"/>
  <c r="Q17" i="2"/>
  <c r="Q16" i="2"/>
  <c r="O16" i="2"/>
  <c r="O17" i="2"/>
  <c r="H16" i="2"/>
  <c r="E16" i="2"/>
  <c r="P17" i="2"/>
  <c r="P16" i="2"/>
  <c r="C16" i="2"/>
  <c r="AZ17" i="2"/>
  <c r="AZ16" i="2"/>
  <c r="D16" i="2"/>
  <c r="L17" i="2"/>
  <c r="L16" i="2"/>
  <c r="J16" i="2"/>
  <c r="G16" i="2"/>
  <c r="P13" i="2"/>
  <c r="P47" i="2" s="1"/>
  <c r="O13" i="2"/>
  <c r="O47" i="2" s="1"/>
  <c r="H13" i="2"/>
  <c r="H47" i="2" s="1"/>
  <c r="K13" i="2"/>
  <c r="K47" i="2" s="1"/>
  <c r="E13" i="2"/>
  <c r="E47" i="2" s="1"/>
  <c r="D13" i="2"/>
  <c r="D47" i="2" s="1"/>
  <c r="C13" i="2"/>
  <c r="C47" i="2" s="1"/>
  <c r="G13" i="2"/>
  <c r="G47" i="2" s="1"/>
  <c r="AZ13" i="2"/>
  <c r="AZ47" i="2" s="1"/>
  <c r="I13" i="2"/>
  <c r="I47" i="2" s="1"/>
  <c r="Q13" i="2"/>
  <c r="Q47" i="2" s="1"/>
  <c r="J13" i="2"/>
  <c r="J47" i="2" s="1"/>
  <c r="F13" i="2"/>
  <c r="F47" i="2" s="1"/>
  <c r="L13" i="2"/>
  <c r="L47" i="2" s="1"/>
  <c r="N13" i="2"/>
  <c r="N47" i="2" s="1"/>
  <c r="S133" i="24" l="1"/>
  <c r="H23" i="5"/>
  <c r="I23" i="5" s="1"/>
  <c r="J23" i="5" s="1"/>
  <c r="K23" i="5" s="1"/>
  <c r="L23" i="5" s="1"/>
  <c r="M23" i="5" s="1"/>
  <c r="N23" i="5" s="1"/>
  <c r="O23" i="5" s="1"/>
  <c r="P23" i="5" s="1"/>
  <c r="Q23" i="5" s="1"/>
  <c r="R23" i="5" s="1"/>
  <c r="S23" i="5" s="1"/>
  <c r="T23" i="5" s="1"/>
  <c r="U23" i="5" s="1"/>
  <c r="V23" i="5" s="1"/>
  <c r="W23" i="5" s="1"/>
  <c r="X23" i="5" s="1"/>
  <c r="Y23" i="5" s="1"/>
  <c r="Z23" i="5" s="1"/>
  <c r="AA23" i="5" s="1"/>
  <c r="AB23" i="5" s="1"/>
  <c r="AC23" i="5" s="1"/>
  <c r="AD23" i="5" s="1"/>
  <c r="AE23" i="5" s="1"/>
  <c r="AF23" i="5" s="1"/>
  <c r="AG23" i="5" s="1"/>
  <c r="AH23" i="5" s="1"/>
  <c r="AI23" i="5" s="1"/>
  <c r="AJ23" i="5" s="1"/>
  <c r="AK23" i="5" s="1"/>
  <c r="AL23" i="5" s="1"/>
  <c r="AM23" i="5" s="1"/>
  <c r="AN23" i="5" s="1"/>
  <c r="AO23" i="5" s="1"/>
  <c r="AP23" i="5" s="1"/>
  <c r="AQ23" i="5" s="1"/>
  <c r="AR23" i="5" s="1"/>
  <c r="AS23" i="5" s="1"/>
  <c r="AT23" i="5" s="1"/>
  <c r="AU23" i="5" s="1"/>
  <c r="H25" i="5"/>
  <c r="I25" i="5" s="1"/>
  <c r="J25" i="5" s="1"/>
  <c r="K25" i="5" s="1"/>
  <c r="L25" i="5" s="1"/>
  <c r="M25" i="5" s="1"/>
  <c r="N25" i="5" s="1"/>
  <c r="O25" i="5" s="1"/>
  <c r="P25" i="5" s="1"/>
  <c r="Q25" i="5" s="1"/>
  <c r="R25" i="5" s="1"/>
  <c r="S25" i="5" s="1"/>
  <c r="T25" i="5" s="1"/>
  <c r="U25" i="5" s="1"/>
  <c r="C14" i="2"/>
  <c r="CP8" i="5"/>
  <c r="J15" i="24"/>
  <c r="L14" i="24"/>
  <c r="S134" i="24"/>
  <c r="U13" i="24"/>
  <c r="R14" i="19"/>
  <c r="K14" i="19"/>
  <c r="C15" i="19"/>
  <c r="Q58" i="18"/>
  <c r="H59" i="18"/>
  <c r="D53" i="2"/>
  <c r="L53" i="2"/>
  <c r="AZ53" i="2"/>
  <c r="O53" i="2"/>
  <c r="H53" i="2"/>
  <c r="Q53" i="2"/>
  <c r="E53" i="2"/>
  <c r="F53" i="2"/>
  <c r="N53" i="2"/>
  <c r="G53" i="2"/>
  <c r="P53" i="2"/>
  <c r="I53" i="2"/>
  <c r="J53" i="2"/>
  <c r="K53" i="2"/>
  <c r="D24" i="2"/>
  <c r="E24" i="2" s="1"/>
  <c r="F24" i="2" s="1"/>
  <c r="K40" i="5" s="1"/>
  <c r="D30" i="2"/>
  <c r="D31" i="2" s="1"/>
  <c r="H19" i="5"/>
  <c r="I19" i="5" s="1"/>
  <c r="J19" i="5" s="1"/>
  <c r="K19" i="5" s="1"/>
  <c r="L19" i="5" s="1"/>
  <c r="M19" i="5" s="1"/>
  <c r="N19" i="5" s="1"/>
  <c r="O19" i="5" s="1"/>
  <c r="P19" i="5" s="1"/>
  <c r="Q19" i="5" s="1"/>
  <c r="R19" i="5" s="1"/>
  <c r="S19" i="5" s="1"/>
  <c r="T19" i="5" s="1"/>
  <c r="U19" i="5" s="1"/>
  <c r="V19" i="5" s="1"/>
  <c r="W19" i="5" s="1"/>
  <c r="X19" i="5" s="1"/>
  <c r="Y19" i="5" s="1"/>
  <c r="Z19" i="5" s="1"/>
  <c r="AA19" i="5" s="1"/>
  <c r="AB19" i="5" s="1"/>
  <c r="AC19" i="5" s="1"/>
  <c r="AD19" i="5" s="1"/>
  <c r="AE19" i="5" s="1"/>
  <c r="AF19" i="5" s="1"/>
  <c r="AG19" i="5" s="1"/>
  <c r="AH19" i="5" s="1"/>
  <c r="AI19" i="5" s="1"/>
  <c r="AJ19" i="5" s="1"/>
  <c r="AK19" i="5" s="1"/>
  <c r="AL19" i="5" s="1"/>
  <c r="AM19" i="5" s="1"/>
  <c r="AN19" i="5" s="1"/>
  <c r="AO19" i="5" s="1"/>
  <c r="AP19" i="5" s="1"/>
  <c r="AQ19" i="5" s="1"/>
  <c r="AR19" i="5" s="1"/>
  <c r="AS19" i="5" s="1"/>
  <c r="AT19" i="5" s="1"/>
  <c r="AU19" i="5" s="1"/>
  <c r="H16" i="5"/>
  <c r="I16" i="5" s="1"/>
  <c r="J16" i="5" s="1"/>
  <c r="K16" i="5" s="1"/>
  <c r="L16" i="5" s="1"/>
  <c r="M16" i="5" s="1"/>
  <c r="N16" i="5" s="1"/>
  <c r="O16" i="5" s="1"/>
  <c r="P16" i="5" s="1"/>
  <c r="Q16" i="5" s="1"/>
  <c r="R16" i="5" s="1"/>
  <c r="S16" i="5" s="1"/>
  <c r="T16" i="5" s="1"/>
  <c r="U16" i="5" s="1"/>
  <c r="V16" i="5" s="1"/>
  <c r="W16" i="5" s="1"/>
  <c r="X16" i="5" s="1"/>
  <c r="Y16" i="5" s="1"/>
  <c r="Z16" i="5" s="1"/>
  <c r="AA16" i="5" s="1"/>
  <c r="AB16" i="5" s="1"/>
  <c r="AC16" i="5" s="1"/>
  <c r="AD16" i="5" s="1"/>
  <c r="AE16" i="5" s="1"/>
  <c r="AF16" i="5" s="1"/>
  <c r="AG16" i="5" s="1"/>
  <c r="AH16" i="5" s="1"/>
  <c r="AI16" i="5" s="1"/>
  <c r="AJ16" i="5" s="1"/>
  <c r="AK16" i="5" s="1"/>
  <c r="AL16" i="5" s="1"/>
  <c r="AM16" i="5" s="1"/>
  <c r="AN16" i="5" s="1"/>
  <c r="AO16" i="5" s="1"/>
  <c r="AP16" i="5" s="1"/>
  <c r="AQ16" i="5" s="1"/>
  <c r="AR16" i="5" s="1"/>
  <c r="AS16" i="5" s="1"/>
  <c r="AT16" i="5" s="1"/>
  <c r="AU16" i="5" s="1"/>
  <c r="H10" i="5"/>
  <c r="I10" i="5" s="1"/>
  <c r="J10" i="5" s="1"/>
  <c r="K10" i="5" s="1"/>
  <c r="L10" i="5" s="1"/>
  <c r="M10" i="5" s="1"/>
  <c r="N10" i="5" s="1"/>
  <c r="O10" i="5" s="1"/>
  <c r="P10" i="5" s="1"/>
  <c r="Q10" i="5" s="1"/>
  <c r="R10" i="5" s="1"/>
  <c r="S10" i="5" s="1"/>
  <c r="T10" i="5" s="1"/>
  <c r="U10" i="5" s="1"/>
  <c r="V10" i="5" s="1"/>
  <c r="W10" i="5" s="1"/>
  <c r="X10" i="5" s="1"/>
  <c r="Y10" i="5" s="1"/>
  <c r="Z10" i="5" s="1"/>
  <c r="AA10" i="5" s="1"/>
  <c r="AB10" i="5" s="1"/>
  <c r="AC10" i="5" s="1"/>
  <c r="AD10" i="5" s="1"/>
  <c r="AE10" i="5" s="1"/>
  <c r="AF10" i="5" s="1"/>
  <c r="AG10" i="5" s="1"/>
  <c r="AH10" i="5" s="1"/>
  <c r="AI10" i="5" s="1"/>
  <c r="AJ10" i="5" s="1"/>
  <c r="AK10" i="5" s="1"/>
  <c r="AL10" i="5" s="1"/>
  <c r="AM10" i="5" s="1"/>
  <c r="AN10" i="5" s="1"/>
  <c r="AO10" i="5" s="1"/>
  <c r="AP10" i="5" s="1"/>
  <c r="AQ10" i="5" s="1"/>
  <c r="AR10" i="5" s="1"/>
  <c r="AS10" i="5" s="1"/>
  <c r="AT10" i="5" s="1"/>
  <c r="AU10" i="5" s="1"/>
  <c r="H11" i="5"/>
  <c r="I11" i="5" s="1"/>
  <c r="J11" i="5" s="1"/>
  <c r="K11" i="5" s="1"/>
  <c r="L11" i="5" s="1"/>
  <c r="M11" i="5" s="1"/>
  <c r="N11" i="5" s="1"/>
  <c r="O11" i="5" s="1"/>
  <c r="P11" i="5" s="1"/>
  <c r="Q11" i="5" s="1"/>
  <c r="R11" i="5" s="1"/>
  <c r="S11" i="5" s="1"/>
  <c r="T11" i="5" s="1"/>
  <c r="U11" i="5" s="1"/>
  <c r="V11" i="5" s="1"/>
  <c r="W11" i="5" s="1"/>
  <c r="X11" i="5" s="1"/>
  <c r="Y11" i="5" s="1"/>
  <c r="Z11" i="5" s="1"/>
  <c r="AA11" i="5" s="1"/>
  <c r="AB11" i="5" s="1"/>
  <c r="AC11" i="5" s="1"/>
  <c r="AD11" i="5" s="1"/>
  <c r="AE11" i="5" s="1"/>
  <c r="AF11" i="5" s="1"/>
  <c r="AG11" i="5" s="1"/>
  <c r="AH11" i="5" s="1"/>
  <c r="AI11" i="5" s="1"/>
  <c r="AJ11" i="5" s="1"/>
  <c r="AK11" i="5" s="1"/>
  <c r="AL11" i="5" s="1"/>
  <c r="AM11" i="5" s="1"/>
  <c r="AN11" i="5" s="1"/>
  <c r="AO11" i="5" s="1"/>
  <c r="AP11" i="5" s="1"/>
  <c r="AQ11" i="5" s="1"/>
  <c r="AR11" i="5" s="1"/>
  <c r="AS11" i="5" s="1"/>
  <c r="AT11" i="5" s="1"/>
  <c r="AU11" i="5" s="1"/>
  <c r="AV11" i="5" s="1"/>
  <c r="AW11" i="5" s="1"/>
  <c r="AX11" i="5" s="1"/>
  <c r="AY11" i="5" s="1"/>
  <c r="AZ11" i="5" s="1"/>
  <c r="BA11" i="5" s="1"/>
  <c r="BB11" i="5" s="1"/>
  <c r="BC11" i="5" s="1"/>
  <c r="BD11" i="5" s="1"/>
  <c r="H18" i="5"/>
  <c r="I18" i="5" s="1"/>
  <c r="J18" i="5" s="1"/>
  <c r="K18" i="5" s="1"/>
  <c r="L18" i="5" s="1"/>
  <c r="M18" i="5" s="1"/>
  <c r="N18" i="5" s="1"/>
  <c r="O18" i="5" s="1"/>
  <c r="P18" i="5" s="1"/>
  <c r="Q18" i="5" s="1"/>
  <c r="R18" i="5" s="1"/>
  <c r="S18" i="5" s="1"/>
  <c r="T18" i="5" s="1"/>
  <c r="U18" i="5" s="1"/>
  <c r="V18" i="5" s="1"/>
  <c r="W18" i="5" s="1"/>
  <c r="X18" i="5" s="1"/>
  <c r="Y18" i="5" s="1"/>
  <c r="Z18" i="5" s="1"/>
  <c r="AA18" i="5" s="1"/>
  <c r="AB18" i="5" s="1"/>
  <c r="AC18" i="5" s="1"/>
  <c r="AD18" i="5" s="1"/>
  <c r="AE18" i="5" s="1"/>
  <c r="AF18" i="5" s="1"/>
  <c r="AG18" i="5" s="1"/>
  <c r="AH18" i="5" s="1"/>
  <c r="AI18" i="5" s="1"/>
  <c r="AJ18" i="5" s="1"/>
  <c r="AK18" i="5" s="1"/>
  <c r="AL18" i="5" s="1"/>
  <c r="AM18" i="5" s="1"/>
  <c r="AN18" i="5" s="1"/>
  <c r="AO18" i="5" s="1"/>
  <c r="AP18" i="5" s="1"/>
  <c r="AQ18" i="5" s="1"/>
  <c r="AR18" i="5" s="1"/>
  <c r="AS18" i="5" s="1"/>
  <c r="AT18" i="5" s="1"/>
  <c r="AU18" i="5" s="1"/>
  <c r="AV18" i="5" s="1"/>
  <c r="AW18" i="5" s="1"/>
  <c r="AX18" i="5" s="1"/>
  <c r="AY18" i="5" s="1"/>
  <c r="AZ18" i="5" s="1"/>
  <c r="BA18" i="5" s="1"/>
  <c r="BB18" i="5" s="1"/>
  <c r="H9" i="5"/>
  <c r="I9" i="5" s="1"/>
  <c r="J9" i="5" s="1"/>
  <c r="K9" i="5" s="1"/>
  <c r="L9" i="5" s="1"/>
  <c r="M9" i="5" s="1"/>
  <c r="N9" i="5" s="1"/>
  <c r="O9" i="5" s="1"/>
  <c r="P9" i="5" s="1"/>
  <c r="Q9" i="5" s="1"/>
  <c r="R9" i="5" s="1"/>
  <c r="S9" i="5" s="1"/>
  <c r="T9" i="5" s="1"/>
  <c r="U9" i="5" s="1"/>
  <c r="V9" i="5" s="1"/>
  <c r="W9" i="5" s="1"/>
  <c r="X9" i="5" s="1"/>
  <c r="Y9" i="5" s="1"/>
  <c r="Z9" i="5" s="1"/>
  <c r="AA9" i="5" s="1"/>
  <c r="AB9" i="5" s="1"/>
  <c r="AC9" i="5" s="1"/>
  <c r="AD9" i="5" s="1"/>
  <c r="AE9" i="5" s="1"/>
  <c r="AF9" i="5" s="1"/>
  <c r="AG9" i="5" s="1"/>
  <c r="AH9" i="5" s="1"/>
  <c r="AI9" i="5" s="1"/>
  <c r="AJ9" i="5" s="1"/>
  <c r="AK9" i="5" s="1"/>
  <c r="AL9" i="5" s="1"/>
  <c r="AM9" i="5" s="1"/>
  <c r="AN9" i="5" s="1"/>
  <c r="AO9" i="5" s="1"/>
  <c r="AP9" i="5" s="1"/>
  <c r="AQ9" i="5" s="1"/>
  <c r="AR9" i="5" s="1"/>
  <c r="AS9" i="5" s="1"/>
  <c r="AT9" i="5" s="1"/>
  <c r="AU9" i="5" s="1"/>
  <c r="AV9" i="5" s="1"/>
  <c r="AW9" i="5" s="1"/>
  <c r="AX9" i="5" s="1"/>
  <c r="AY9" i="5" s="1"/>
  <c r="AZ9" i="5" s="1"/>
  <c r="BA9" i="5" s="1"/>
  <c r="BB9" i="5" s="1"/>
  <c r="BC9" i="5" s="1"/>
  <c r="BD9" i="5" s="1"/>
  <c r="H22" i="5"/>
  <c r="I22" i="5" s="1"/>
  <c r="J22" i="5" s="1"/>
  <c r="K22" i="5" s="1"/>
  <c r="L22" i="5" s="1"/>
  <c r="M22" i="5" s="1"/>
  <c r="N22" i="5" s="1"/>
  <c r="O22" i="5" s="1"/>
  <c r="P22" i="5" s="1"/>
  <c r="Q22" i="5" s="1"/>
  <c r="R22" i="5" s="1"/>
  <c r="S22" i="5" s="1"/>
  <c r="T22" i="5" s="1"/>
  <c r="U22" i="5" s="1"/>
  <c r="V22" i="5" s="1"/>
  <c r="W22" i="5" s="1"/>
  <c r="X22" i="5" s="1"/>
  <c r="Y22" i="5" s="1"/>
  <c r="Z22" i="5" s="1"/>
  <c r="AA22" i="5" s="1"/>
  <c r="AB22" i="5" s="1"/>
  <c r="AC22" i="5" s="1"/>
  <c r="AD22" i="5" s="1"/>
  <c r="AE22" i="5" s="1"/>
  <c r="AF22" i="5" s="1"/>
  <c r="AG22" i="5" s="1"/>
  <c r="AH22" i="5" s="1"/>
  <c r="AI22" i="5" s="1"/>
  <c r="AJ22" i="5" s="1"/>
  <c r="AK22" i="5" s="1"/>
  <c r="AL22" i="5" s="1"/>
  <c r="AM22" i="5" s="1"/>
  <c r="AN22" i="5" s="1"/>
  <c r="AO22" i="5" s="1"/>
  <c r="AP22" i="5" s="1"/>
  <c r="AQ22" i="5" s="1"/>
  <c r="AR22" i="5" s="1"/>
  <c r="AS22" i="5" s="1"/>
  <c r="AT22" i="5" s="1"/>
  <c r="AU22" i="5" s="1"/>
  <c r="AV22" i="5" s="1"/>
  <c r="AW22" i="5" s="1"/>
  <c r="AX22" i="5" s="1"/>
  <c r="AY22" i="5" s="1"/>
  <c r="AZ22" i="5" s="1"/>
  <c r="BA22" i="5" s="1"/>
  <c r="BB22" i="5" s="1"/>
  <c r="BC22" i="5" s="1"/>
  <c r="BD22" i="5" s="1"/>
  <c r="BE22" i="5" s="1"/>
  <c r="BF22" i="5" s="1"/>
  <c r="BG22" i="5" s="1"/>
  <c r="BH22" i="5" s="1"/>
  <c r="BI22" i="5" s="1"/>
  <c r="BJ22" i="5" s="1"/>
  <c r="BK22" i="5" s="1"/>
  <c r="BL22" i="5" s="1"/>
  <c r="BM22" i="5" s="1"/>
  <c r="BN22" i="5" s="1"/>
  <c r="BO22" i="5" s="1"/>
  <c r="BP22" i="5" s="1"/>
  <c r="BQ22" i="5" s="1"/>
  <c r="BR22" i="5" s="1"/>
  <c r="BS22" i="5" s="1"/>
  <c r="BT22" i="5" s="1"/>
  <c r="BU22" i="5" s="1"/>
  <c r="BV22" i="5" s="1"/>
  <c r="BW22" i="5" s="1"/>
  <c r="BX22" i="5" s="1"/>
  <c r="BY22" i="5" s="1"/>
  <c r="BZ22" i="5" s="1"/>
  <c r="CA22" i="5" s="1"/>
  <c r="CB22" i="5" s="1"/>
  <c r="CC22" i="5" s="1"/>
  <c r="CD22" i="5" s="1"/>
  <c r="CE22" i="5" s="1"/>
  <c r="CF22" i="5" s="1"/>
  <c r="CG22" i="5" s="1"/>
  <c r="CH22" i="5" s="1"/>
  <c r="CI22" i="5" s="1"/>
  <c r="CJ22" i="5" s="1"/>
  <c r="CK22" i="5" s="1"/>
  <c r="CL22" i="5" s="1"/>
  <c r="CM22" i="5" s="1"/>
  <c r="CN22" i="5" s="1"/>
  <c r="CO22" i="5" s="1"/>
  <c r="CP22" i="5" s="1"/>
  <c r="CQ22" i="5" s="1"/>
  <c r="CR22" i="5" s="1"/>
  <c r="CS22" i="5" s="1"/>
  <c r="H21" i="5"/>
  <c r="I21" i="5" s="1"/>
  <c r="J21" i="5" s="1"/>
  <c r="K21" i="5" s="1"/>
  <c r="L21" i="5" s="1"/>
  <c r="M21" i="5" s="1"/>
  <c r="N21" i="5" s="1"/>
  <c r="O21" i="5" s="1"/>
  <c r="P21" i="5" s="1"/>
  <c r="Q21" i="5" s="1"/>
  <c r="R21" i="5" s="1"/>
  <c r="S21" i="5" s="1"/>
  <c r="T21" i="5" s="1"/>
  <c r="U21" i="5" s="1"/>
  <c r="V21" i="5" s="1"/>
  <c r="W21" i="5" s="1"/>
  <c r="X21" i="5" s="1"/>
  <c r="Y21" i="5" s="1"/>
  <c r="Z21" i="5" s="1"/>
  <c r="AA21" i="5" s="1"/>
  <c r="AB21" i="5" s="1"/>
  <c r="AC21" i="5" s="1"/>
  <c r="AD21" i="5" s="1"/>
  <c r="AE21" i="5" s="1"/>
  <c r="AF21" i="5" s="1"/>
  <c r="AG21" i="5" s="1"/>
  <c r="AH21" i="5" s="1"/>
  <c r="AI21" i="5" s="1"/>
  <c r="AJ21" i="5" s="1"/>
  <c r="AK21" i="5" s="1"/>
  <c r="AL21" i="5" s="1"/>
  <c r="AM21" i="5" s="1"/>
  <c r="AN21" i="5" s="1"/>
  <c r="AO21" i="5" s="1"/>
  <c r="AP21" i="5" s="1"/>
  <c r="AQ21" i="5" s="1"/>
  <c r="AR21" i="5" s="1"/>
  <c r="AS21" i="5" s="1"/>
  <c r="AT21" i="5" s="1"/>
  <c r="AU21" i="5" s="1"/>
  <c r="H20" i="5"/>
  <c r="I20" i="5" s="1"/>
  <c r="J20" i="5" s="1"/>
  <c r="K20" i="5" s="1"/>
  <c r="L20" i="5" s="1"/>
  <c r="M20" i="5" s="1"/>
  <c r="N20" i="5" s="1"/>
  <c r="O20" i="5" s="1"/>
  <c r="P20" i="5" s="1"/>
  <c r="Q20" i="5" s="1"/>
  <c r="R20" i="5" s="1"/>
  <c r="S20" i="5" s="1"/>
  <c r="T20" i="5" s="1"/>
  <c r="U20" i="5" s="1"/>
  <c r="V20" i="5" s="1"/>
  <c r="W20" i="5" s="1"/>
  <c r="X20" i="5" s="1"/>
  <c r="Y20" i="5" s="1"/>
  <c r="Z20" i="5" s="1"/>
  <c r="AA20" i="5" s="1"/>
  <c r="AB20" i="5" s="1"/>
  <c r="AC20" i="5" s="1"/>
  <c r="AD20" i="5" s="1"/>
  <c r="AE20" i="5" s="1"/>
  <c r="AF20" i="5" s="1"/>
  <c r="AG20" i="5" s="1"/>
  <c r="AH20" i="5" s="1"/>
  <c r="AI20" i="5" s="1"/>
  <c r="AJ20" i="5" s="1"/>
  <c r="AK20" i="5" s="1"/>
  <c r="AL20" i="5" s="1"/>
  <c r="AM20" i="5" s="1"/>
  <c r="AN20" i="5" s="1"/>
  <c r="AO20" i="5" s="1"/>
  <c r="AP20" i="5" s="1"/>
  <c r="AQ20" i="5" s="1"/>
  <c r="AR20" i="5" s="1"/>
  <c r="AS20" i="5" s="1"/>
  <c r="AT20" i="5" s="1"/>
  <c r="AU20" i="5" s="1"/>
  <c r="AV20" i="5" s="1"/>
  <c r="AW20" i="5" s="1"/>
  <c r="AX20" i="5" s="1"/>
  <c r="AY20" i="5" s="1"/>
  <c r="AZ20" i="5" s="1"/>
  <c r="BA20" i="5" s="1"/>
  <c r="BB20" i="5" s="1"/>
  <c r="BC20" i="5" s="1"/>
  <c r="BD20" i="5" s="1"/>
  <c r="BE20" i="5" s="1"/>
  <c r="BF20" i="5" s="1"/>
  <c r="BG20" i="5" s="1"/>
  <c r="BH20" i="5" s="1"/>
  <c r="BI20" i="5" s="1"/>
  <c r="BJ20" i="5" s="1"/>
  <c r="BK20" i="5" s="1"/>
  <c r="BL20" i="5" s="1"/>
  <c r="BM20" i="5" s="1"/>
  <c r="BN20" i="5" s="1"/>
  <c r="BO20" i="5" s="1"/>
  <c r="BP20" i="5" s="1"/>
  <c r="BQ20" i="5" s="1"/>
  <c r="BR20" i="5" s="1"/>
  <c r="BS20" i="5" s="1"/>
  <c r="BT20" i="5" s="1"/>
  <c r="BU20" i="5" s="1"/>
  <c r="BV20" i="5" s="1"/>
  <c r="BW20" i="5" s="1"/>
  <c r="BX20" i="5" s="1"/>
  <c r="BY20" i="5" s="1"/>
  <c r="BZ20" i="5" s="1"/>
  <c r="CA20" i="5" s="1"/>
  <c r="CB20" i="5" s="1"/>
  <c r="CC20" i="5" s="1"/>
  <c r="CD20" i="5" s="1"/>
  <c r="CE20" i="5" s="1"/>
  <c r="CF20" i="5" s="1"/>
  <c r="CG20" i="5" s="1"/>
  <c r="CH20" i="5" s="1"/>
  <c r="CI20" i="5" s="1"/>
  <c r="CJ20" i="5" s="1"/>
  <c r="CK20" i="5" s="1"/>
  <c r="CL20" i="5" s="1"/>
  <c r="CM20" i="5" s="1"/>
  <c r="CN20" i="5" s="1"/>
  <c r="H14" i="5"/>
  <c r="I14" i="5" s="1"/>
  <c r="J14" i="5" s="1"/>
  <c r="K14" i="5" s="1"/>
  <c r="L14" i="5" s="1"/>
  <c r="M14" i="5" s="1"/>
  <c r="N14" i="5" s="1"/>
  <c r="O14" i="5" s="1"/>
  <c r="P14" i="5" s="1"/>
  <c r="Q14" i="5" s="1"/>
  <c r="R14" i="5" s="1"/>
  <c r="S14" i="5" s="1"/>
  <c r="T14" i="5" s="1"/>
  <c r="U14" i="5" s="1"/>
  <c r="V14" i="5" s="1"/>
  <c r="W14" i="5" s="1"/>
  <c r="X14" i="5" s="1"/>
  <c r="Y14" i="5" s="1"/>
  <c r="Z14" i="5" s="1"/>
  <c r="AA14" i="5" s="1"/>
  <c r="AB14" i="5" s="1"/>
  <c r="AC14" i="5" s="1"/>
  <c r="AD14" i="5" s="1"/>
  <c r="AE14" i="5" s="1"/>
  <c r="AF14" i="5" s="1"/>
  <c r="AG14" i="5" s="1"/>
  <c r="AH14" i="5" s="1"/>
  <c r="AI14" i="5" s="1"/>
  <c r="AJ14" i="5" s="1"/>
  <c r="AK14" i="5" s="1"/>
  <c r="AL14" i="5" s="1"/>
  <c r="AM14" i="5" s="1"/>
  <c r="AN14" i="5" s="1"/>
  <c r="AO14" i="5" s="1"/>
  <c r="AP14" i="5" s="1"/>
  <c r="AQ14" i="5" s="1"/>
  <c r="AR14" i="5" s="1"/>
  <c r="AS14" i="5" s="1"/>
  <c r="AT14" i="5" s="1"/>
  <c r="AU14" i="5" s="1"/>
  <c r="AV14" i="5" s="1"/>
  <c r="AW14" i="5" s="1"/>
  <c r="AX14" i="5" s="1"/>
  <c r="AY14" i="5" s="1"/>
  <c r="AZ14" i="5" s="1"/>
  <c r="BA14" i="5" s="1"/>
  <c r="BB14" i="5" s="1"/>
  <c r="BC14" i="5" s="1"/>
  <c r="BD14" i="5" s="1"/>
  <c r="BE14" i="5" s="1"/>
  <c r="H8" i="5"/>
  <c r="H13" i="5"/>
  <c r="I13" i="5" s="1"/>
  <c r="J13" i="5" s="1"/>
  <c r="K13" i="5" s="1"/>
  <c r="L13" i="5" s="1"/>
  <c r="M13" i="5" s="1"/>
  <c r="N13" i="5" s="1"/>
  <c r="O13" i="5" s="1"/>
  <c r="P13" i="5" s="1"/>
  <c r="Q13" i="5" s="1"/>
  <c r="R13" i="5" s="1"/>
  <c r="S13" i="5" s="1"/>
  <c r="T13" i="5" s="1"/>
  <c r="U13" i="5" s="1"/>
  <c r="V13" i="5" s="1"/>
  <c r="W13" i="5" s="1"/>
  <c r="X13" i="5" s="1"/>
  <c r="Y13" i="5" s="1"/>
  <c r="Z13" i="5" s="1"/>
  <c r="AA13" i="5" s="1"/>
  <c r="AB13" i="5" s="1"/>
  <c r="AC13" i="5" s="1"/>
  <c r="AD13" i="5" s="1"/>
  <c r="AE13" i="5" s="1"/>
  <c r="AF13" i="5" s="1"/>
  <c r="AG13" i="5" s="1"/>
  <c r="AH13" i="5" s="1"/>
  <c r="AI13" i="5" s="1"/>
  <c r="AJ13" i="5" s="1"/>
  <c r="AK13" i="5" s="1"/>
  <c r="AL13" i="5" s="1"/>
  <c r="AM13" i="5" s="1"/>
  <c r="AN13" i="5" s="1"/>
  <c r="AO13" i="5" s="1"/>
  <c r="AP13" i="5" s="1"/>
  <c r="AQ13" i="5" s="1"/>
  <c r="AR13" i="5" s="1"/>
  <c r="AS13" i="5" s="1"/>
  <c r="AT13" i="5" s="1"/>
  <c r="AU13" i="5" s="1"/>
  <c r="BG19" i="5"/>
  <c r="BH19" i="5" s="1"/>
  <c r="BI19" i="5" s="1"/>
  <c r="BJ19" i="5" s="1"/>
  <c r="BK19" i="5" s="1"/>
  <c r="BL19" i="5" s="1"/>
  <c r="BM19" i="5" s="1"/>
  <c r="BN19" i="5" s="1"/>
  <c r="BO19" i="5" s="1"/>
  <c r="BP19" i="5" s="1"/>
  <c r="BQ19" i="5" s="1"/>
  <c r="BR19" i="5" s="1"/>
  <c r="BS19" i="5" s="1"/>
  <c r="BT19" i="5" s="1"/>
  <c r="BU19" i="5" s="1"/>
  <c r="BV19" i="5" s="1"/>
  <c r="BW19" i="5" s="1"/>
  <c r="BX19" i="5" s="1"/>
  <c r="BY19" i="5" s="1"/>
  <c r="BZ19" i="5" s="1"/>
  <c r="CA19" i="5" s="1"/>
  <c r="CB19" i="5" s="1"/>
  <c r="CC19" i="5" s="1"/>
  <c r="CD19" i="5" s="1"/>
  <c r="CE19" i="5" s="1"/>
  <c r="CF19" i="5" s="1"/>
  <c r="CG19" i="5" s="1"/>
  <c r="CH19" i="5" s="1"/>
  <c r="CI19" i="5" s="1"/>
  <c r="CJ19" i="5" s="1"/>
  <c r="CK19" i="5" s="1"/>
  <c r="CL19" i="5" s="1"/>
  <c r="CM19" i="5" s="1"/>
  <c r="CN19" i="5" s="1"/>
  <c r="CO19" i="5" s="1"/>
  <c r="CP19" i="5" s="1"/>
  <c r="CQ19" i="5" s="1"/>
  <c r="CR19" i="5" s="1"/>
  <c r="CS19" i="5" s="1"/>
  <c r="H24" i="5"/>
  <c r="I24" i="5" s="1"/>
  <c r="J24" i="5" s="1"/>
  <c r="K24" i="5" s="1"/>
  <c r="L24" i="5" s="1"/>
  <c r="M24" i="5" s="1"/>
  <c r="N24" i="5" s="1"/>
  <c r="O24" i="5" s="1"/>
  <c r="P24" i="5" s="1"/>
  <c r="Q24" i="5" s="1"/>
  <c r="R24" i="5" s="1"/>
  <c r="S24" i="5" s="1"/>
  <c r="T24" i="5" s="1"/>
  <c r="U24" i="5" s="1"/>
  <c r="V24" i="5" s="1"/>
  <c r="W24" i="5" s="1"/>
  <c r="X24" i="5" s="1"/>
  <c r="Y24" i="5" s="1"/>
  <c r="Z24" i="5" s="1"/>
  <c r="AA24" i="5" s="1"/>
  <c r="AB24" i="5" s="1"/>
  <c r="AC24" i="5" s="1"/>
  <c r="AD24" i="5" s="1"/>
  <c r="AE24" i="5" s="1"/>
  <c r="AF24" i="5" s="1"/>
  <c r="AG24" i="5" s="1"/>
  <c r="AH24" i="5" s="1"/>
  <c r="AI24" i="5" s="1"/>
  <c r="AJ24" i="5" s="1"/>
  <c r="AK24" i="5" s="1"/>
  <c r="AL24" i="5" s="1"/>
  <c r="AM24" i="5" s="1"/>
  <c r="AN24" i="5" s="1"/>
  <c r="AO24" i="5" s="1"/>
  <c r="AP24" i="5" s="1"/>
  <c r="AQ24" i="5" s="1"/>
  <c r="AR24" i="5" s="1"/>
  <c r="AS24" i="5" s="1"/>
  <c r="AT24" i="5" s="1"/>
  <c r="AU24" i="5" s="1"/>
  <c r="AV24" i="5" s="1"/>
  <c r="AW24" i="5" s="1"/>
  <c r="AX24" i="5" s="1"/>
  <c r="AY24" i="5" s="1"/>
  <c r="AZ24" i="5" s="1"/>
  <c r="BA24" i="5" s="1"/>
  <c r="BB24" i="5" s="1"/>
  <c r="BC24" i="5" s="1"/>
  <c r="BD24" i="5" s="1"/>
  <c r="BE24" i="5" s="1"/>
  <c r="BF24" i="5" s="1"/>
  <c r="BG24" i="5" s="1"/>
  <c r="BH24" i="5" s="1"/>
  <c r="BI24" i="5" s="1"/>
  <c r="BJ24" i="5" s="1"/>
  <c r="H12" i="5"/>
  <c r="I12" i="5" s="1"/>
  <c r="J12" i="5" s="1"/>
  <c r="K12" i="5" s="1"/>
  <c r="L12" i="5" s="1"/>
  <c r="M12" i="5" s="1"/>
  <c r="N12" i="5" s="1"/>
  <c r="O12" i="5" s="1"/>
  <c r="P12" i="5" s="1"/>
  <c r="Q12" i="5" s="1"/>
  <c r="R12" i="5" s="1"/>
  <c r="S12" i="5" s="1"/>
  <c r="T12" i="5" s="1"/>
  <c r="U12" i="5" s="1"/>
  <c r="V12" i="5" s="1"/>
  <c r="W12" i="5" s="1"/>
  <c r="X12" i="5" s="1"/>
  <c r="Y12" i="5" s="1"/>
  <c r="Z12" i="5" s="1"/>
  <c r="AA12" i="5" s="1"/>
  <c r="AB12" i="5" s="1"/>
  <c r="AC12" i="5" s="1"/>
  <c r="AD12" i="5" s="1"/>
  <c r="AE12" i="5" s="1"/>
  <c r="AF12" i="5" s="1"/>
  <c r="AG12" i="5" s="1"/>
  <c r="AH12" i="5" s="1"/>
  <c r="AI12" i="5" s="1"/>
  <c r="AJ12" i="5" s="1"/>
  <c r="AK12" i="5" s="1"/>
  <c r="AL12" i="5" s="1"/>
  <c r="AM12" i="5" s="1"/>
  <c r="AN12" i="5" s="1"/>
  <c r="AO12" i="5" s="1"/>
  <c r="AP12" i="5" s="1"/>
  <c r="AQ12" i="5" s="1"/>
  <c r="AR12" i="5" s="1"/>
  <c r="AS12" i="5" s="1"/>
  <c r="AT12" i="5" s="1"/>
  <c r="AU12" i="5" s="1"/>
  <c r="AV12" i="5" s="1"/>
  <c r="AW12" i="5" s="1"/>
  <c r="AX12" i="5" s="1"/>
  <c r="AY12" i="5" s="1"/>
  <c r="AZ12" i="5" s="1"/>
  <c r="BA12" i="5" s="1"/>
  <c r="BB12" i="5" s="1"/>
  <c r="BC12" i="5" s="1"/>
  <c r="BD12" i="5" s="1"/>
  <c r="BE12" i="5" s="1"/>
  <c r="BF12" i="5" s="1"/>
  <c r="BG12" i="5" s="1"/>
  <c r="BH12" i="5" s="1"/>
  <c r="BI12" i="5" s="1"/>
  <c r="BJ12" i="5" s="1"/>
  <c r="BK12" i="5" s="1"/>
  <c r="BL12" i="5" s="1"/>
  <c r="BM12" i="5" s="1"/>
  <c r="BN12" i="5" s="1"/>
  <c r="BO12" i="5" s="1"/>
  <c r="BP12" i="5" s="1"/>
  <c r="BQ12" i="5" s="1"/>
  <c r="BR12" i="5" s="1"/>
  <c r="BS12" i="5" s="1"/>
  <c r="BT12" i="5" s="1"/>
  <c r="BU12" i="5" s="1"/>
  <c r="BV12" i="5" s="1"/>
  <c r="BW12" i="5" s="1"/>
  <c r="BX12" i="5" s="1"/>
  <c r="BY12" i="5" s="1"/>
  <c r="BZ12" i="5" s="1"/>
  <c r="CA12" i="5" s="1"/>
  <c r="CB12" i="5" s="1"/>
  <c r="CC12" i="5" s="1"/>
  <c r="CD12" i="5" s="1"/>
  <c r="CE12" i="5" s="1"/>
  <c r="CF12" i="5" s="1"/>
  <c r="CG12" i="5" s="1"/>
  <c r="CH12" i="5" s="1"/>
  <c r="CI12" i="5" s="1"/>
  <c r="CJ12" i="5" s="1"/>
  <c r="CK12" i="5" s="1"/>
  <c r="CL12" i="5" s="1"/>
  <c r="CM12" i="5" s="1"/>
  <c r="CN12" i="5" s="1"/>
  <c r="CO12" i="5" s="1"/>
  <c r="CP12" i="5" s="1"/>
  <c r="CQ12" i="5" s="1"/>
  <c r="CR12" i="5" s="1"/>
  <c r="CS12" i="5" s="1"/>
  <c r="H15" i="5"/>
  <c r="I15" i="5" s="1"/>
  <c r="J15" i="5" s="1"/>
  <c r="K15" i="5" s="1"/>
  <c r="L15" i="5" s="1"/>
  <c r="M15" i="5" s="1"/>
  <c r="N15" i="5" s="1"/>
  <c r="O15" i="5" s="1"/>
  <c r="P15" i="5" s="1"/>
  <c r="Q15" i="5" s="1"/>
  <c r="R15" i="5" s="1"/>
  <c r="S15" i="5" s="1"/>
  <c r="T15" i="5" s="1"/>
  <c r="U15" i="5" s="1"/>
  <c r="V15" i="5" s="1"/>
  <c r="W15" i="5" s="1"/>
  <c r="X15" i="5" s="1"/>
  <c r="Y15" i="5" s="1"/>
  <c r="Z15" i="5" s="1"/>
  <c r="AA15" i="5" s="1"/>
  <c r="AB15" i="5" s="1"/>
  <c r="AC15" i="5" s="1"/>
  <c r="AD15" i="5" s="1"/>
  <c r="AE15" i="5" s="1"/>
  <c r="AF15" i="5" s="1"/>
  <c r="AG15" i="5" s="1"/>
  <c r="AH15" i="5" s="1"/>
  <c r="AI15" i="5" s="1"/>
  <c r="AJ15" i="5" s="1"/>
  <c r="AK15" i="5" s="1"/>
  <c r="AL15" i="5" s="1"/>
  <c r="AM15" i="5" s="1"/>
  <c r="AN15" i="5" s="1"/>
  <c r="AO15" i="5" s="1"/>
  <c r="AP15" i="5" s="1"/>
  <c r="AQ15" i="5" s="1"/>
  <c r="AR15" i="5" s="1"/>
  <c r="AS15" i="5" s="1"/>
  <c r="AT15" i="5" s="1"/>
  <c r="AU15" i="5" s="1"/>
  <c r="AV15" i="5" s="1"/>
  <c r="AW15" i="5" s="1"/>
  <c r="AX15" i="5" s="1"/>
  <c r="AY15" i="5" s="1"/>
  <c r="AZ15" i="5" s="1"/>
  <c r="BA15" i="5" s="1"/>
  <c r="BB15" i="5" s="1"/>
  <c r="BC15" i="5" s="1"/>
  <c r="BD15" i="5" s="1"/>
  <c r="BE15" i="5" s="1"/>
  <c r="BF15" i="5" s="1"/>
  <c r="BG15" i="5" s="1"/>
  <c r="BH15" i="5" s="1"/>
  <c r="BI15" i="5" s="1"/>
  <c r="BJ15" i="5" s="1"/>
  <c r="BK15" i="5" s="1"/>
  <c r="BL15" i="5" s="1"/>
  <c r="BM15" i="5" s="1"/>
  <c r="BN15" i="5" s="1"/>
  <c r="BO15" i="5" s="1"/>
  <c r="BP15" i="5" s="1"/>
  <c r="BQ15" i="5" s="1"/>
  <c r="BR15" i="5" s="1"/>
  <c r="BS15" i="5" s="1"/>
  <c r="BT15" i="5" s="1"/>
  <c r="BU15" i="5" s="1"/>
  <c r="BV15" i="5" s="1"/>
  <c r="BW15" i="5" s="1"/>
  <c r="BX15" i="5" s="1"/>
  <c r="BY15" i="5" s="1"/>
  <c r="BZ15" i="5" s="1"/>
  <c r="CA15" i="5" s="1"/>
  <c r="CB15" i="5" s="1"/>
  <c r="CC15" i="5" s="1"/>
  <c r="CD15" i="5" s="1"/>
  <c r="CE15" i="5" s="1"/>
  <c r="CF15" i="5" s="1"/>
  <c r="CG15" i="5" s="1"/>
  <c r="CH15" i="5" s="1"/>
  <c r="CI15" i="5" s="1"/>
  <c r="CJ15" i="5" s="1"/>
  <c r="CK15" i="5" s="1"/>
  <c r="CL15" i="5" s="1"/>
  <c r="CM15" i="5" s="1"/>
  <c r="CN15" i="5" s="1"/>
  <c r="CO15" i="5" s="1"/>
  <c r="CP15" i="5" s="1"/>
  <c r="CQ15" i="5" s="1"/>
  <c r="CR15" i="5" s="1"/>
  <c r="CS15" i="5" s="1"/>
  <c r="BG40" i="5"/>
  <c r="BK24" i="5"/>
  <c r="BL24" i="5" s="1"/>
  <c r="BM24" i="5" s="1"/>
  <c r="BN24" i="5" s="1"/>
  <c r="BO24" i="5" s="1"/>
  <c r="BP24" i="5" s="1"/>
  <c r="BQ24" i="5" s="1"/>
  <c r="BR24" i="5" s="1"/>
  <c r="BS24" i="5" s="1"/>
  <c r="BT24" i="5" s="1"/>
  <c r="BU24" i="5" s="1"/>
  <c r="BV24" i="5" s="1"/>
  <c r="BW24" i="5" s="1"/>
  <c r="BX24" i="5" s="1"/>
  <c r="BY24" i="5" s="1"/>
  <c r="BZ24" i="5" s="1"/>
  <c r="CA24" i="5" s="1"/>
  <c r="CB24" i="5" s="1"/>
  <c r="CC24" i="5" s="1"/>
  <c r="CD24" i="5" s="1"/>
  <c r="CE24" i="5" s="1"/>
  <c r="CF24" i="5" s="1"/>
  <c r="CG24" i="5" s="1"/>
  <c r="CH24" i="5" s="1"/>
  <c r="CI24" i="5" s="1"/>
  <c r="CJ24" i="5" s="1"/>
  <c r="CK24" i="5" s="1"/>
  <c r="CL24" i="5" s="1"/>
  <c r="CM24" i="5" s="1"/>
  <c r="CN24" i="5" s="1"/>
  <c r="CO24" i="5" s="1"/>
  <c r="CP24" i="5" s="1"/>
  <c r="CQ24" i="5" s="1"/>
  <c r="CR24" i="5" s="1"/>
  <c r="CS24" i="5" s="1"/>
  <c r="BK40" i="5"/>
  <c r="H17" i="5"/>
  <c r="I17" i="5" s="1"/>
  <c r="J17" i="5" s="1"/>
  <c r="K17" i="5" s="1"/>
  <c r="L17" i="5" s="1"/>
  <c r="M17" i="5" s="1"/>
  <c r="N17" i="5" s="1"/>
  <c r="O17" i="5" s="1"/>
  <c r="P17" i="5" s="1"/>
  <c r="Q17" i="5" s="1"/>
  <c r="R17" i="5" s="1"/>
  <c r="S17" i="5" s="1"/>
  <c r="T17" i="5" s="1"/>
  <c r="U17" i="5" s="1"/>
  <c r="V17" i="5" s="1"/>
  <c r="W17" i="5" s="1"/>
  <c r="X17" i="5" s="1"/>
  <c r="Y17" i="5" s="1"/>
  <c r="Z17" i="5" s="1"/>
  <c r="AA17" i="5" s="1"/>
  <c r="AB17" i="5" s="1"/>
  <c r="AC17" i="5" s="1"/>
  <c r="AD17" i="5" s="1"/>
  <c r="AE17" i="5" s="1"/>
  <c r="AF17" i="5" s="1"/>
  <c r="AG17" i="5" s="1"/>
  <c r="AH17" i="5" s="1"/>
  <c r="AI17" i="5" s="1"/>
  <c r="AJ17" i="5" s="1"/>
  <c r="AK17" i="5" s="1"/>
  <c r="AL17" i="5" s="1"/>
  <c r="AM17" i="5" s="1"/>
  <c r="AN17" i="5" s="1"/>
  <c r="AO17" i="5" s="1"/>
  <c r="AP17" i="5" s="1"/>
  <c r="AQ17" i="5" s="1"/>
  <c r="AR17" i="5" s="1"/>
  <c r="AS17" i="5" s="1"/>
  <c r="AT17" i="5" s="1"/>
  <c r="AU17" i="5" s="1"/>
  <c r="AV17" i="5" s="1"/>
  <c r="AW17" i="5" s="1"/>
  <c r="AX17" i="5" s="1"/>
  <c r="AY17" i="5" s="1"/>
  <c r="AZ17" i="5" s="1"/>
  <c r="BA17" i="5" s="1"/>
  <c r="BB17" i="5" s="1"/>
  <c r="BC17" i="5" s="1"/>
  <c r="BD17" i="5" s="1"/>
  <c r="BE17" i="5" s="1"/>
  <c r="BF17" i="5" s="1"/>
  <c r="BG17" i="5" s="1"/>
  <c r="BH17" i="5" s="1"/>
  <c r="BI17" i="5" s="1"/>
  <c r="BJ17" i="5" s="1"/>
  <c r="BK17" i="5" s="1"/>
  <c r="BL17" i="5" s="1"/>
  <c r="BM17" i="5" s="1"/>
  <c r="BN17" i="5" s="1"/>
  <c r="BO17" i="5" s="1"/>
  <c r="BP17" i="5" s="1"/>
  <c r="BQ17" i="5" s="1"/>
  <c r="BR17" i="5" s="1"/>
  <c r="BS17" i="5" s="1"/>
  <c r="BT17" i="5" s="1"/>
  <c r="BU17" i="5" s="1"/>
  <c r="BV17" i="5" s="1"/>
  <c r="BW17" i="5" s="1"/>
  <c r="BX17" i="5" s="1"/>
  <c r="BY17" i="5" s="1"/>
  <c r="BZ17" i="5" s="1"/>
  <c r="CA17" i="5" s="1"/>
  <c r="CB17" i="5" s="1"/>
  <c r="CC17" i="5" s="1"/>
  <c r="CD17" i="5" s="1"/>
  <c r="CE17" i="5" s="1"/>
  <c r="CF17" i="5" s="1"/>
  <c r="CG17" i="5" s="1"/>
  <c r="CH17" i="5" s="1"/>
  <c r="CI17" i="5" s="1"/>
  <c r="CJ17" i="5" s="1"/>
  <c r="CK17" i="5" s="1"/>
  <c r="CL17" i="5" s="1"/>
  <c r="CM17" i="5" s="1"/>
  <c r="CN17" i="5" s="1"/>
  <c r="CO17" i="5" s="1"/>
  <c r="CP17" i="5" s="1"/>
  <c r="CQ17" i="5" s="1"/>
  <c r="CR17" i="5" s="1"/>
  <c r="CS17" i="5" s="1"/>
  <c r="BE11" i="5"/>
  <c r="AV19" i="5"/>
  <c r="AW19" i="5" s="1"/>
  <c r="AX19" i="5" s="1"/>
  <c r="AY19" i="5" s="1"/>
  <c r="AZ19" i="5" s="1"/>
  <c r="BA19" i="5" s="1"/>
  <c r="BB19" i="5" s="1"/>
  <c r="BC19" i="5" s="1"/>
  <c r="BD19" i="5" s="1"/>
  <c r="BE19" i="5" s="1"/>
  <c r="CO20" i="5"/>
  <c r="CP20" i="5" s="1"/>
  <c r="CQ20" i="5" s="1"/>
  <c r="CR20" i="5" s="1"/>
  <c r="CS20" i="5" s="1"/>
  <c r="BF19" i="5"/>
  <c r="BR40" i="5"/>
  <c r="BE9" i="5"/>
  <c r="BF9" i="5" s="1"/>
  <c r="BG9" i="5" s="1"/>
  <c r="BH9" i="5" s="1"/>
  <c r="BI9" i="5" s="1"/>
  <c r="BJ9" i="5" s="1"/>
  <c r="BK9" i="5" s="1"/>
  <c r="BL9" i="5" s="1"/>
  <c r="BM9" i="5" s="1"/>
  <c r="BN9" i="5" s="1"/>
  <c r="BO9" i="5" s="1"/>
  <c r="BP9" i="5" s="1"/>
  <c r="BQ9" i="5" s="1"/>
  <c r="BR9" i="5" s="1"/>
  <c r="BS9" i="5" s="1"/>
  <c r="BT9" i="5" s="1"/>
  <c r="BU9" i="5" s="1"/>
  <c r="BV9" i="5" s="1"/>
  <c r="BW9" i="5" s="1"/>
  <c r="BX9" i="5" s="1"/>
  <c r="BY9" i="5" s="1"/>
  <c r="BZ9" i="5" s="1"/>
  <c r="CA9" i="5" s="1"/>
  <c r="CB9" i="5" s="1"/>
  <c r="CC9" i="5" s="1"/>
  <c r="CD9" i="5" s="1"/>
  <c r="CE9" i="5" s="1"/>
  <c r="CF9" i="5" s="1"/>
  <c r="CG9" i="5" s="1"/>
  <c r="CH9" i="5" s="1"/>
  <c r="CI9" i="5" s="1"/>
  <c r="CJ9" i="5" s="1"/>
  <c r="CK9" i="5" s="1"/>
  <c r="CL9" i="5" s="1"/>
  <c r="CM9" i="5" s="1"/>
  <c r="CN9" i="5" s="1"/>
  <c r="CO9" i="5" s="1"/>
  <c r="CP9" i="5" s="1"/>
  <c r="CQ9" i="5" s="1"/>
  <c r="CR9" i="5" s="1"/>
  <c r="CS9" i="5" s="1"/>
  <c r="BF18" i="5"/>
  <c r="BG18" i="5" s="1"/>
  <c r="BH18" i="5" s="1"/>
  <c r="BI18" i="5" s="1"/>
  <c r="BJ18" i="5" s="1"/>
  <c r="BK18" i="5" s="1"/>
  <c r="BL18" i="5" s="1"/>
  <c r="BM18" i="5" s="1"/>
  <c r="BN18" i="5" s="1"/>
  <c r="BO18" i="5" s="1"/>
  <c r="BP18" i="5" s="1"/>
  <c r="BQ18" i="5" s="1"/>
  <c r="BR18" i="5" s="1"/>
  <c r="BS18" i="5" s="1"/>
  <c r="BT18" i="5" s="1"/>
  <c r="BU18" i="5" s="1"/>
  <c r="BV18" i="5" s="1"/>
  <c r="BW18" i="5" s="1"/>
  <c r="BX18" i="5" s="1"/>
  <c r="BY18" i="5" s="1"/>
  <c r="BZ18" i="5" s="1"/>
  <c r="CA18" i="5" s="1"/>
  <c r="CB18" i="5" s="1"/>
  <c r="CC18" i="5" s="1"/>
  <c r="CD18" i="5" s="1"/>
  <c r="CE18" i="5" s="1"/>
  <c r="CF18" i="5" s="1"/>
  <c r="CG18" i="5" s="1"/>
  <c r="CH18" i="5" s="1"/>
  <c r="CI18" i="5" s="1"/>
  <c r="CJ18" i="5" s="1"/>
  <c r="CK18" i="5" s="1"/>
  <c r="CL18" i="5" s="1"/>
  <c r="CM18" i="5" s="1"/>
  <c r="CN18" i="5" s="1"/>
  <c r="CO18" i="5" s="1"/>
  <c r="CP18" i="5" s="1"/>
  <c r="CQ18" i="5" s="1"/>
  <c r="CR18" i="5" s="1"/>
  <c r="CS18" i="5" s="1"/>
  <c r="BF14" i="5"/>
  <c r="BG14" i="5" s="1"/>
  <c r="BH14" i="5" s="1"/>
  <c r="BC18" i="5"/>
  <c r="BD18" i="5" s="1"/>
  <c r="BE18" i="5" s="1"/>
  <c r="BI14" i="5"/>
  <c r="BJ14" i="5" s="1"/>
  <c r="BK14" i="5" s="1"/>
  <c r="BL14" i="5" s="1"/>
  <c r="BM14" i="5" s="1"/>
  <c r="BN14" i="5" s="1"/>
  <c r="BO14" i="5" s="1"/>
  <c r="BP14" i="5" s="1"/>
  <c r="BQ14" i="5" s="1"/>
  <c r="BR14" i="5" s="1"/>
  <c r="BS14" i="5" s="1"/>
  <c r="BT14" i="5" s="1"/>
  <c r="BU14" i="5" s="1"/>
  <c r="BV14" i="5" s="1"/>
  <c r="BW14" i="5" s="1"/>
  <c r="BX14" i="5" s="1"/>
  <c r="BY14" i="5" s="1"/>
  <c r="BZ14" i="5" s="1"/>
  <c r="CA14" i="5" s="1"/>
  <c r="CB14" i="5" s="1"/>
  <c r="CC14" i="5" s="1"/>
  <c r="CD14" i="5" s="1"/>
  <c r="CE14" i="5" s="1"/>
  <c r="CF14" i="5" s="1"/>
  <c r="CG14" i="5" s="1"/>
  <c r="CH14" i="5" s="1"/>
  <c r="CI14" i="5" s="1"/>
  <c r="CJ14" i="5" s="1"/>
  <c r="CK14" i="5" s="1"/>
  <c r="CL14" i="5" s="1"/>
  <c r="CM14" i="5" s="1"/>
  <c r="CN14" i="5" s="1"/>
  <c r="CO14" i="5" s="1"/>
  <c r="CP14" i="5" s="1"/>
  <c r="CQ14" i="5" s="1"/>
  <c r="CR14" i="5" s="1"/>
  <c r="CS14" i="5" s="1"/>
  <c r="BF11" i="5"/>
  <c r="BG11" i="5" s="1"/>
  <c r="BH11" i="5" s="1"/>
  <c r="BI11" i="5" s="1"/>
  <c r="BJ11" i="5" s="1"/>
  <c r="BK11" i="5" s="1"/>
  <c r="BL11" i="5" s="1"/>
  <c r="BM11" i="5" s="1"/>
  <c r="BN11" i="5" s="1"/>
  <c r="BO11" i="5" s="1"/>
  <c r="BP11" i="5" s="1"/>
  <c r="BQ11" i="5" s="1"/>
  <c r="BR11" i="5" s="1"/>
  <c r="BS11" i="5" s="1"/>
  <c r="BT11" i="5" s="1"/>
  <c r="BU11" i="5" s="1"/>
  <c r="BV11" i="5" s="1"/>
  <c r="BW11" i="5" s="1"/>
  <c r="BX11" i="5" s="1"/>
  <c r="BY11" i="5" s="1"/>
  <c r="BZ11" i="5" s="1"/>
  <c r="CA11" i="5" s="1"/>
  <c r="CB11" i="5" s="1"/>
  <c r="CC11" i="5" s="1"/>
  <c r="CD11" i="5" s="1"/>
  <c r="CE11" i="5" s="1"/>
  <c r="CF11" i="5" s="1"/>
  <c r="CG11" i="5" s="1"/>
  <c r="CH11" i="5" s="1"/>
  <c r="CI11" i="5" s="1"/>
  <c r="CJ11" i="5" s="1"/>
  <c r="CK11" i="5" s="1"/>
  <c r="CL11" i="5" s="1"/>
  <c r="CM11" i="5" s="1"/>
  <c r="CN11" i="5" s="1"/>
  <c r="CO11" i="5" s="1"/>
  <c r="CP11" i="5" s="1"/>
  <c r="CQ11" i="5" s="1"/>
  <c r="CR11" i="5" s="1"/>
  <c r="CS11" i="5" s="1"/>
  <c r="AV21" i="5"/>
  <c r="AW21" i="5" s="1"/>
  <c r="AX21" i="5" s="1"/>
  <c r="AY21" i="5" s="1"/>
  <c r="AZ21" i="5" s="1"/>
  <c r="BA21" i="5" s="1"/>
  <c r="BB21" i="5" s="1"/>
  <c r="BC21" i="5" s="1"/>
  <c r="BD21" i="5" s="1"/>
  <c r="BE21" i="5" s="1"/>
  <c r="BF21" i="5" s="1"/>
  <c r="BG21" i="5" s="1"/>
  <c r="BH21" i="5" s="1"/>
  <c r="BI21" i="5" s="1"/>
  <c r="BJ21" i="5" s="1"/>
  <c r="BK21" i="5" s="1"/>
  <c r="BL21" i="5" s="1"/>
  <c r="BM21" i="5" s="1"/>
  <c r="BN21" i="5" s="1"/>
  <c r="BO21" i="5" s="1"/>
  <c r="BP21" i="5" s="1"/>
  <c r="BQ21" i="5" s="1"/>
  <c r="BR21" i="5" s="1"/>
  <c r="BS21" i="5" s="1"/>
  <c r="BT21" i="5" s="1"/>
  <c r="BU21" i="5" s="1"/>
  <c r="BV21" i="5" s="1"/>
  <c r="BW21" i="5" s="1"/>
  <c r="BX21" i="5" s="1"/>
  <c r="BY21" i="5" s="1"/>
  <c r="BZ21" i="5" s="1"/>
  <c r="CA21" i="5" s="1"/>
  <c r="CB21" i="5" s="1"/>
  <c r="CC21" i="5" s="1"/>
  <c r="CD21" i="5" s="1"/>
  <c r="CE21" i="5" s="1"/>
  <c r="CF21" i="5" s="1"/>
  <c r="CG21" i="5" s="1"/>
  <c r="CH21" i="5" s="1"/>
  <c r="CI21" i="5" s="1"/>
  <c r="CJ21" i="5" s="1"/>
  <c r="CK21" i="5" s="1"/>
  <c r="CL21" i="5" s="1"/>
  <c r="CM21" i="5" s="1"/>
  <c r="CN21" i="5" s="1"/>
  <c r="CO21" i="5" s="1"/>
  <c r="CP21" i="5" s="1"/>
  <c r="CQ21" i="5" s="1"/>
  <c r="CR21" i="5" s="1"/>
  <c r="CS21" i="5" s="1"/>
  <c r="AV10" i="5"/>
  <c r="AW10" i="5" s="1"/>
  <c r="AX10" i="5" s="1"/>
  <c r="AY10" i="5" s="1"/>
  <c r="AZ10" i="5" s="1"/>
  <c r="BA10" i="5" s="1"/>
  <c r="BB10" i="5" s="1"/>
  <c r="BC10" i="5" s="1"/>
  <c r="BD10" i="5" s="1"/>
  <c r="BE10" i="5" s="1"/>
  <c r="BF10" i="5" s="1"/>
  <c r="BG10" i="5" s="1"/>
  <c r="BH10" i="5" s="1"/>
  <c r="BI10" i="5" s="1"/>
  <c r="BJ10" i="5" s="1"/>
  <c r="BK10" i="5" s="1"/>
  <c r="BL10" i="5" s="1"/>
  <c r="BM10" i="5" s="1"/>
  <c r="BN10" i="5" s="1"/>
  <c r="BO10" i="5" s="1"/>
  <c r="BP10" i="5" s="1"/>
  <c r="BQ10" i="5" s="1"/>
  <c r="BR10" i="5" s="1"/>
  <c r="BS10" i="5" s="1"/>
  <c r="BT10" i="5" s="1"/>
  <c r="BU10" i="5" s="1"/>
  <c r="BV10" i="5" s="1"/>
  <c r="BW10" i="5" s="1"/>
  <c r="BX10" i="5" s="1"/>
  <c r="BY10" i="5" s="1"/>
  <c r="BZ10" i="5" s="1"/>
  <c r="CA10" i="5" s="1"/>
  <c r="CB10" i="5" s="1"/>
  <c r="CC10" i="5" s="1"/>
  <c r="CD10" i="5" s="1"/>
  <c r="CE10" i="5" s="1"/>
  <c r="CF10" i="5" s="1"/>
  <c r="CG10" i="5" s="1"/>
  <c r="CH10" i="5" s="1"/>
  <c r="CI10" i="5" s="1"/>
  <c r="CJ10" i="5" s="1"/>
  <c r="CK10" i="5" s="1"/>
  <c r="CL10" i="5" s="1"/>
  <c r="CM10" i="5" s="1"/>
  <c r="CN10" i="5" s="1"/>
  <c r="CO10" i="5" s="1"/>
  <c r="CP10" i="5" s="1"/>
  <c r="CQ10" i="5" s="1"/>
  <c r="CR10" i="5" s="1"/>
  <c r="CS10" i="5" s="1"/>
  <c r="AV13" i="5"/>
  <c r="AW13" i="5" s="1"/>
  <c r="AX13" i="5" s="1"/>
  <c r="AY13" i="5" s="1"/>
  <c r="AZ13" i="5" s="1"/>
  <c r="BA13" i="5" s="1"/>
  <c r="BB13" i="5" s="1"/>
  <c r="BC13" i="5" s="1"/>
  <c r="BD13" i="5" s="1"/>
  <c r="BE13" i="5" s="1"/>
  <c r="BF13" i="5" s="1"/>
  <c r="BG13" i="5" s="1"/>
  <c r="BH13" i="5" s="1"/>
  <c r="BI13" i="5" s="1"/>
  <c r="BJ13" i="5" s="1"/>
  <c r="BK13" i="5" s="1"/>
  <c r="BL13" i="5" s="1"/>
  <c r="BM13" i="5" s="1"/>
  <c r="BN13" i="5" s="1"/>
  <c r="BO13" i="5" s="1"/>
  <c r="BP13" i="5" s="1"/>
  <c r="BQ13" i="5" s="1"/>
  <c r="BR13" i="5" s="1"/>
  <c r="BS13" i="5" s="1"/>
  <c r="BT13" i="5" s="1"/>
  <c r="BU13" i="5" s="1"/>
  <c r="BV13" i="5" s="1"/>
  <c r="BW13" i="5" s="1"/>
  <c r="BX13" i="5" s="1"/>
  <c r="BY13" i="5" s="1"/>
  <c r="BZ13" i="5" s="1"/>
  <c r="CA13" i="5" s="1"/>
  <c r="CB13" i="5" s="1"/>
  <c r="CC13" i="5" s="1"/>
  <c r="CD13" i="5" s="1"/>
  <c r="CE13" i="5" s="1"/>
  <c r="CF13" i="5" s="1"/>
  <c r="CG13" i="5" s="1"/>
  <c r="CH13" i="5" s="1"/>
  <c r="CI13" i="5" s="1"/>
  <c r="CJ13" i="5" s="1"/>
  <c r="CK13" i="5" s="1"/>
  <c r="CL13" i="5" s="1"/>
  <c r="CM13" i="5" s="1"/>
  <c r="CN13" i="5" s="1"/>
  <c r="CO13" i="5" s="1"/>
  <c r="CP13" i="5" s="1"/>
  <c r="CQ13" i="5" s="1"/>
  <c r="CR13" i="5" s="1"/>
  <c r="CS13" i="5" s="1"/>
  <c r="AV16" i="5"/>
  <c r="AW16" i="5" s="1"/>
  <c r="AX16" i="5" s="1"/>
  <c r="AY16" i="5" s="1"/>
  <c r="AZ16" i="5" s="1"/>
  <c r="BA16" i="5" s="1"/>
  <c r="BB16" i="5" s="1"/>
  <c r="BC16" i="5" s="1"/>
  <c r="BD16" i="5" s="1"/>
  <c r="BE16" i="5" s="1"/>
  <c r="BF16" i="5" s="1"/>
  <c r="BG16" i="5" s="1"/>
  <c r="BH16" i="5" s="1"/>
  <c r="BI16" i="5" s="1"/>
  <c r="BJ16" i="5" s="1"/>
  <c r="BK16" i="5" s="1"/>
  <c r="BL16" i="5" s="1"/>
  <c r="BM16" i="5" s="1"/>
  <c r="BN16" i="5" s="1"/>
  <c r="BO16" i="5" s="1"/>
  <c r="BP16" i="5" s="1"/>
  <c r="BQ16" i="5" s="1"/>
  <c r="BR16" i="5" s="1"/>
  <c r="BS16" i="5" s="1"/>
  <c r="BT16" i="5" s="1"/>
  <c r="BU16" i="5" s="1"/>
  <c r="BV16" i="5" s="1"/>
  <c r="BW16" i="5" s="1"/>
  <c r="BX16" i="5" s="1"/>
  <c r="BY16" i="5" s="1"/>
  <c r="BZ16" i="5" s="1"/>
  <c r="CA16" i="5" s="1"/>
  <c r="CB16" i="5" s="1"/>
  <c r="CC16" i="5" s="1"/>
  <c r="CD16" i="5" s="1"/>
  <c r="CE16" i="5" s="1"/>
  <c r="CF16" i="5" s="1"/>
  <c r="CG16" i="5" s="1"/>
  <c r="CH16" i="5" s="1"/>
  <c r="CI16" i="5" s="1"/>
  <c r="CJ16" i="5" s="1"/>
  <c r="CK16" i="5" s="1"/>
  <c r="CL16" i="5" s="1"/>
  <c r="CM16" i="5" s="1"/>
  <c r="CN16" i="5" s="1"/>
  <c r="CO16" i="5" s="1"/>
  <c r="CP16" i="5" s="1"/>
  <c r="CQ16" i="5" s="1"/>
  <c r="CR16" i="5" s="1"/>
  <c r="CS16" i="5" s="1"/>
  <c r="AV23" i="5"/>
  <c r="AW23" i="5" s="1"/>
  <c r="AX23" i="5" s="1"/>
  <c r="AY23" i="5" s="1"/>
  <c r="AZ23" i="5" s="1"/>
  <c r="BA23" i="5" s="1"/>
  <c r="BB23" i="5" s="1"/>
  <c r="BC23" i="5" s="1"/>
  <c r="BD23" i="5" s="1"/>
  <c r="BE23" i="5" s="1"/>
  <c r="BF23" i="5" s="1"/>
  <c r="BG23" i="5" s="1"/>
  <c r="BH23" i="5" s="1"/>
  <c r="BI23" i="5" s="1"/>
  <c r="BJ23" i="5" s="1"/>
  <c r="BK23" i="5" s="1"/>
  <c r="BL23" i="5" s="1"/>
  <c r="BM23" i="5" s="1"/>
  <c r="BN23" i="5" s="1"/>
  <c r="BO23" i="5" s="1"/>
  <c r="BP23" i="5" s="1"/>
  <c r="BQ23" i="5" s="1"/>
  <c r="BR23" i="5" s="1"/>
  <c r="BS23" i="5" s="1"/>
  <c r="BT23" i="5" s="1"/>
  <c r="BU23" i="5" s="1"/>
  <c r="BV23" i="5" s="1"/>
  <c r="BW23" i="5" s="1"/>
  <c r="BX23" i="5" s="1"/>
  <c r="BY23" i="5" s="1"/>
  <c r="BZ23" i="5" s="1"/>
  <c r="CA23" i="5" s="1"/>
  <c r="CB23" i="5" s="1"/>
  <c r="CC23" i="5" s="1"/>
  <c r="CD23" i="5" s="1"/>
  <c r="CE23" i="5" s="1"/>
  <c r="CF23" i="5" s="1"/>
  <c r="CG23" i="5" s="1"/>
  <c r="CH23" i="5" s="1"/>
  <c r="CI23" i="5" s="1"/>
  <c r="CJ23" i="5" s="1"/>
  <c r="CK23" i="5" s="1"/>
  <c r="CL23" i="5" s="1"/>
  <c r="CM23" i="5" s="1"/>
  <c r="CN23" i="5" s="1"/>
  <c r="CO23" i="5" s="1"/>
  <c r="CP23" i="5" s="1"/>
  <c r="CQ23" i="5" s="1"/>
  <c r="CR23" i="5" s="1"/>
  <c r="CS23" i="5" s="1"/>
  <c r="D14" i="2"/>
  <c r="D25" i="2" s="1"/>
  <c r="C32" i="2"/>
  <c r="C33" i="2"/>
  <c r="M17" i="2"/>
  <c r="M20" i="2"/>
  <c r="M23" i="2"/>
  <c r="M13" i="2"/>
  <c r="M47" i="2" s="1"/>
  <c r="M16" i="2"/>
  <c r="AO20" i="2"/>
  <c r="Y20" i="2"/>
  <c r="BT20" i="2"/>
  <c r="AD20" i="2"/>
  <c r="CK20" i="2"/>
  <c r="CI20" i="2"/>
  <c r="R20" i="2"/>
  <c r="BR20" i="2"/>
  <c r="CN20" i="2"/>
  <c r="BG20" i="2"/>
  <c r="AG20" i="2"/>
  <c r="BN20" i="2"/>
  <c r="BM20" i="2"/>
  <c r="BP20" i="2"/>
  <c r="BY20" i="2"/>
  <c r="BC20" i="2"/>
  <c r="BJ20" i="2"/>
  <c r="BS20" i="2"/>
  <c r="CL20" i="2"/>
  <c r="BE20" i="2"/>
  <c r="AA20" i="2"/>
  <c r="Z20" i="2"/>
  <c r="BQ20" i="2"/>
  <c r="BI20" i="2"/>
  <c r="CH20" i="2"/>
  <c r="BD20" i="2"/>
  <c r="BW20" i="2"/>
  <c r="CA20" i="2"/>
  <c r="AF20" i="2"/>
  <c r="BH20" i="2"/>
  <c r="AH20" i="2"/>
  <c r="W20" i="2"/>
  <c r="BL20" i="2"/>
  <c r="CJ20" i="2"/>
  <c r="BO20" i="2"/>
  <c r="T20" i="2"/>
  <c r="CF20" i="2"/>
  <c r="BV20" i="2"/>
  <c r="X20" i="2"/>
  <c r="CB20" i="2"/>
  <c r="BB20" i="2"/>
  <c r="AE20" i="2"/>
  <c r="U20" i="2"/>
  <c r="V20" i="2"/>
  <c r="BA20" i="2"/>
  <c r="CG20" i="2"/>
  <c r="BK20" i="2"/>
  <c r="AB20" i="2"/>
  <c r="BU20" i="2"/>
  <c r="CD20" i="2"/>
  <c r="BZ20" i="2"/>
  <c r="CC20" i="2"/>
  <c r="S20" i="2"/>
  <c r="AC20" i="2"/>
  <c r="BF20" i="2"/>
  <c r="CM20" i="2"/>
  <c r="CE20" i="2"/>
  <c r="BX20" i="2"/>
  <c r="S23" i="2"/>
  <c r="BZ24" i="2"/>
  <c r="BZ23" i="2"/>
  <c r="CE40" i="5" s="1"/>
  <c r="BO24" i="2"/>
  <c r="BO23" i="2"/>
  <c r="BT40" i="5" s="1"/>
  <c r="BS24" i="2"/>
  <c r="BS23" i="2"/>
  <c r="BX40" i="5" s="1"/>
  <c r="AF23" i="2"/>
  <c r="BH24" i="2"/>
  <c r="BH23" i="2"/>
  <c r="AS23" i="2"/>
  <c r="BV24" i="2"/>
  <c r="BV23" i="2"/>
  <c r="CA40" i="5" s="1"/>
  <c r="AW23" i="2"/>
  <c r="AX23" i="2"/>
  <c r="BE24" i="2"/>
  <c r="BE23" i="2"/>
  <c r="BJ40" i="5" s="1"/>
  <c r="CG24" i="2"/>
  <c r="CG23" i="2"/>
  <c r="CL40" i="5" s="1"/>
  <c r="BT24" i="2"/>
  <c r="BT23" i="2"/>
  <c r="BY40" i="5" s="1"/>
  <c r="BW24" i="2"/>
  <c r="BW23" i="2"/>
  <c r="CB40" i="5" s="1"/>
  <c r="CA24" i="2"/>
  <c r="CA23" i="2"/>
  <c r="CF40" i="5" s="1"/>
  <c r="AR23" i="2"/>
  <c r="AA23" i="2"/>
  <c r="BX24" i="2"/>
  <c r="BX23" i="2"/>
  <c r="CC40" i="5" s="1"/>
  <c r="BK24" i="2"/>
  <c r="BK23" i="2"/>
  <c r="BP40" i="5" s="1"/>
  <c r="BC24" i="2"/>
  <c r="BC23" i="2"/>
  <c r="BH40" i="5" s="1"/>
  <c r="BJ24" i="2"/>
  <c r="BJ23" i="2"/>
  <c r="BO40" i="5" s="1"/>
  <c r="CF24" i="2"/>
  <c r="CF23" i="2"/>
  <c r="CK40" i="5" s="1"/>
  <c r="AQ23" i="2"/>
  <c r="AN23" i="2"/>
  <c r="BR24" i="2"/>
  <c r="BR23" i="2"/>
  <c r="BW40" i="5" s="1"/>
  <c r="CN24" i="2"/>
  <c r="CN23" i="2"/>
  <c r="CS40" i="5" s="1"/>
  <c r="V23" i="2"/>
  <c r="AY23" i="2"/>
  <c r="BA24" i="2"/>
  <c r="BA23" i="2"/>
  <c r="BF40" i="5" s="1"/>
  <c r="CE24" i="2"/>
  <c r="CE23" i="2"/>
  <c r="CJ40" i="5" s="1"/>
  <c r="W23" i="2"/>
  <c r="CL24" i="2"/>
  <c r="CL23" i="2"/>
  <c r="CQ40" i="5" s="1"/>
  <c r="CJ24" i="2"/>
  <c r="CJ23" i="2"/>
  <c r="AH23" i="2"/>
  <c r="X23" i="2"/>
  <c r="AE23" i="2"/>
  <c r="BG24" i="2"/>
  <c r="BG23" i="2"/>
  <c r="BL40" i="5" s="1"/>
  <c r="CC24" i="2"/>
  <c r="CC23" i="2"/>
  <c r="CH40" i="5" s="1"/>
  <c r="AL23" i="2"/>
  <c r="AP23" i="2"/>
  <c r="BM24" i="2"/>
  <c r="BM23" i="2"/>
  <c r="Y23" i="2"/>
  <c r="AD23" i="2"/>
  <c r="AM23" i="2"/>
  <c r="T23" i="2"/>
  <c r="AV23" i="2"/>
  <c r="CB24" i="2"/>
  <c r="CB23" i="2"/>
  <c r="BB24" i="2"/>
  <c r="BB23" i="2"/>
  <c r="U23" i="2"/>
  <c r="AG23" i="2"/>
  <c r="AI23" i="2"/>
  <c r="AO23" i="2"/>
  <c r="AK23" i="2"/>
  <c r="AT23" i="2"/>
  <c r="AB23" i="2"/>
  <c r="BL24" i="2"/>
  <c r="BL23" i="2"/>
  <c r="BQ40" i="5" s="1"/>
  <c r="AU23" i="2"/>
  <c r="AC23" i="2"/>
  <c r="BF24" i="2"/>
  <c r="BF23" i="2"/>
  <c r="BN24" i="2"/>
  <c r="BN23" i="2"/>
  <c r="BS40" i="5" s="1"/>
  <c r="BP24" i="2"/>
  <c r="BP23" i="2"/>
  <c r="BU40" i="5" s="1"/>
  <c r="BY24" i="2"/>
  <c r="BY23" i="2"/>
  <c r="CD40" i="5" s="1"/>
  <c r="Z23" i="2"/>
  <c r="BQ24" i="2"/>
  <c r="BQ23" i="2"/>
  <c r="BV40" i="5" s="1"/>
  <c r="BI24" i="2"/>
  <c r="BI23" i="2"/>
  <c r="BN40" i="5" s="1"/>
  <c r="CH24" i="2"/>
  <c r="CH23" i="2"/>
  <c r="CM40" i="5" s="1"/>
  <c r="BD24" i="2"/>
  <c r="BD23" i="2"/>
  <c r="CK24" i="2"/>
  <c r="CK23" i="2"/>
  <c r="AJ23" i="2"/>
  <c r="CI24" i="2"/>
  <c r="CI23" i="2"/>
  <c r="CN40" i="5" s="1"/>
  <c r="BU24" i="2"/>
  <c r="BU23" i="2"/>
  <c r="BZ40" i="5" s="1"/>
  <c r="CM24" i="2"/>
  <c r="CM23" i="2"/>
  <c r="CR40" i="5" s="1"/>
  <c r="CD24" i="2"/>
  <c r="CD23" i="2"/>
  <c r="CI40" i="5" s="1"/>
  <c r="G24" i="2"/>
  <c r="L40" i="5" s="1"/>
  <c r="W13" i="2"/>
  <c r="W47" i="2" s="1"/>
  <c r="BP14" i="2"/>
  <c r="BZ14" i="2"/>
  <c r="CI14" i="2"/>
  <c r="CE14" i="2"/>
  <c r="BQ14" i="2"/>
  <c r="BU14" i="2"/>
  <c r="CD14" i="2"/>
  <c r="CN14" i="2"/>
  <c r="CJ14" i="2"/>
  <c r="BY14" i="2"/>
  <c r="BS14" i="2"/>
  <c r="CC14" i="2"/>
  <c r="BV14" i="2"/>
  <c r="CG14" i="2"/>
  <c r="CH14" i="2"/>
  <c r="CD13" i="2"/>
  <c r="CD47" i="2" s="1"/>
  <c r="CL14" i="2"/>
  <c r="CK14" i="2"/>
  <c r="CM14" i="2"/>
  <c r="CB14" i="2"/>
  <c r="BX14" i="2"/>
  <c r="BW14" i="2"/>
  <c r="BT14" i="2"/>
  <c r="CA14" i="2"/>
  <c r="CF14" i="2"/>
  <c r="BR14" i="2"/>
  <c r="CC17" i="2"/>
  <c r="CC16" i="2"/>
  <c r="AI16" i="2"/>
  <c r="AI17" i="2"/>
  <c r="BE17" i="2"/>
  <c r="BE16" i="2"/>
  <c r="AO17" i="2"/>
  <c r="AO16" i="2"/>
  <c r="AK17" i="2"/>
  <c r="AK16" i="2"/>
  <c r="AF17" i="2"/>
  <c r="AF16" i="2"/>
  <c r="BH17" i="2"/>
  <c r="BH16" i="2"/>
  <c r="S16" i="2"/>
  <c r="S17" i="2"/>
  <c r="Y17" i="2"/>
  <c r="Y16" i="2"/>
  <c r="BT17" i="2"/>
  <c r="BT16" i="2"/>
  <c r="AD17" i="2"/>
  <c r="AD16" i="2"/>
  <c r="AM17" i="2"/>
  <c r="AM16" i="2"/>
  <c r="BW16" i="2"/>
  <c r="BW17" i="2"/>
  <c r="CA17" i="2"/>
  <c r="CA16" i="2"/>
  <c r="AR17" i="2"/>
  <c r="AR16" i="2"/>
  <c r="BK17" i="2"/>
  <c r="BK16" i="2"/>
  <c r="BC16" i="2"/>
  <c r="BC17" i="2"/>
  <c r="BJ17" i="2"/>
  <c r="BJ16" i="2"/>
  <c r="CF17" i="2"/>
  <c r="CF16" i="2"/>
  <c r="AQ16" i="2"/>
  <c r="AQ17" i="2"/>
  <c r="BM17" i="2"/>
  <c r="BM16" i="2"/>
  <c r="BV16" i="2"/>
  <c r="BV17" i="2"/>
  <c r="AL17" i="2"/>
  <c r="AL16" i="2"/>
  <c r="AP17" i="2"/>
  <c r="AP16" i="2"/>
  <c r="CN17" i="2"/>
  <c r="CN16" i="2"/>
  <c r="BA17" i="2"/>
  <c r="BA16" i="2"/>
  <c r="AA17" i="2"/>
  <c r="AA16" i="2"/>
  <c r="BY17" i="2"/>
  <c r="BY16" i="2"/>
  <c r="AT17" i="2"/>
  <c r="AT16" i="2"/>
  <c r="AB17" i="2"/>
  <c r="AB16" i="2"/>
  <c r="BL17" i="2"/>
  <c r="BL16" i="2"/>
  <c r="AU17" i="2"/>
  <c r="AU16" i="2"/>
  <c r="AC17" i="2"/>
  <c r="AC16" i="2"/>
  <c r="BF16" i="2"/>
  <c r="BF17" i="2"/>
  <c r="BX17" i="2"/>
  <c r="BX16" i="2"/>
  <c r="CI16" i="2"/>
  <c r="CI17" i="2"/>
  <c r="AY16" i="2"/>
  <c r="AY17" i="2"/>
  <c r="BQ17" i="2"/>
  <c r="BQ16" i="2"/>
  <c r="CH17" i="2"/>
  <c r="CH16" i="2"/>
  <c r="BD17" i="2"/>
  <c r="BD16" i="2"/>
  <c r="CK17" i="2"/>
  <c r="CK16" i="2"/>
  <c r="AJ17" i="2"/>
  <c r="AJ16" i="2"/>
  <c r="CE16" i="2"/>
  <c r="CE17" i="2"/>
  <c r="AN17" i="2"/>
  <c r="AN16" i="2"/>
  <c r="CJ17" i="2"/>
  <c r="CJ16" i="2"/>
  <c r="BZ17" i="2"/>
  <c r="BZ16" i="2"/>
  <c r="BO17" i="2"/>
  <c r="BO16" i="2"/>
  <c r="T17" i="2"/>
  <c r="T16" i="2"/>
  <c r="AH16" i="2"/>
  <c r="AH17" i="2"/>
  <c r="AV17" i="2"/>
  <c r="AV16" i="2"/>
  <c r="BS17" i="2"/>
  <c r="BS16" i="2"/>
  <c r="BN16" i="2"/>
  <c r="BN17" i="2"/>
  <c r="W16" i="2"/>
  <c r="W17" i="2"/>
  <c r="CL16" i="2"/>
  <c r="CL17" i="2"/>
  <c r="AX16" i="2"/>
  <c r="AX17" i="2"/>
  <c r="BR17" i="2"/>
  <c r="BR16" i="2"/>
  <c r="V17" i="2"/>
  <c r="V16" i="2"/>
  <c r="Z16" i="2"/>
  <c r="Z17" i="2"/>
  <c r="BI17" i="2"/>
  <c r="BI16" i="2"/>
  <c r="R16" i="2"/>
  <c r="R17" i="2"/>
  <c r="CG17" i="2"/>
  <c r="CG16" i="2"/>
  <c r="X17" i="2"/>
  <c r="X16" i="2"/>
  <c r="CB17" i="2"/>
  <c r="CB16" i="2"/>
  <c r="BB17" i="2"/>
  <c r="BB16" i="2"/>
  <c r="AE17" i="2"/>
  <c r="AE16" i="2"/>
  <c r="U17" i="2"/>
  <c r="U16" i="2"/>
  <c r="AS17" i="2"/>
  <c r="AS16" i="2"/>
  <c r="BG16" i="2"/>
  <c r="BG17" i="2"/>
  <c r="AG17" i="2"/>
  <c r="AG16" i="2"/>
  <c r="BU17" i="2"/>
  <c r="BU16" i="2"/>
  <c r="CM16" i="2"/>
  <c r="CM17" i="2"/>
  <c r="BP13" i="2"/>
  <c r="BP47" i="2" s="1"/>
  <c r="BP17" i="2"/>
  <c r="BP16" i="2"/>
  <c r="AW17" i="2"/>
  <c r="AW16" i="2"/>
  <c r="CD17" i="2"/>
  <c r="CD16" i="2"/>
  <c r="CG13" i="2"/>
  <c r="CG47" i="2" s="1"/>
  <c r="BY13" i="2"/>
  <c r="BY47" i="2" s="1"/>
  <c r="BU13" i="2"/>
  <c r="BU47" i="2" s="1"/>
  <c r="AF13" i="2"/>
  <c r="AF47" i="2" s="1"/>
  <c r="BV13" i="2"/>
  <c r="BV47" i="2" s="1"/>
  <c r="R13" i="2"/>
  <c r="R47" i="2" s="1"/>
  <c r="CL13" i="2"/>
  <c r="CL47" i="2" s="1"/>
  <c r="BH13" i="2"/>
  <c r="BH47" i="2" s="1"/>
  <c r="AN13" i="2"/>
  <c r="AN47" i="2" s="1"/>
  <c r="CM13" i="2"/>
  <c r="CM47" i="2" s="1"/>
  <c r="BX13" i="2"/>
  <c r="BX47" i="2" s="1"/>
  <c r="AU13" i="2"/>
  <c r="AU47" i="2" s="1"/>
  <c r="V13" i="2"/>
  <c r="V47" i="2" s="1"/>
  <c r="AT13" i="2"/>
  <c r="AT47" i="2" s="1"/>
  <c r="T13" i="2"/>
  <c r="T47" i="2" s="1"/>
  <c r="AH13" i="2"/>
  <c r="AH47" i="2" s="1"/>
  <c r="AV13" i="2"/>
  <c r="AV47" i="2" s="1"/>
  <c r="AA13" i="2"/>
  <c r="AA47" i="2" s="1"/>
  <c r="AQ13" i="2"/>
  <c r="AQ47" i="2" s="1"/>
  <c r="AC13" i="2"/>
  <c r="AC47" i="2" s="1"/>
  <c r="Z13" i="2"/>
  <c r="Z47" i="2" s="1"/>
  <c r="AE13" i="2"/>
  <c r="AE47" i="2" s="1"/>
  <c r="U13" i="2"/>
  <c r="U47" i="2" s="1"/>
  <c r="AS13" i="2"/>
  <c r="AS47" i="2" s="1"/>
  <c r="AG13" i="2"/>
  <c r="AG47" i="2" s="1"/>
  <c r="BM13" i="2"/>
  <c r="BM47" i="2" s="1"/>
  <c r="AJ13" i="2"/>
  <c r="AJ47" i="2" s="1"/>
  <c r="AW13" i="2"/>
  <c r="AW47" i="2" s="1"/>
  <c r="AI13" i="2"/>
  <c r="AI47" i="2" s="1"/>
  <c r="AX13" i="2"/>
  <c r="AX47" i="2" s="1"/>
  <c r="AY13" i="2"/>
  <c r="AY47" i="2" s="1"/>
  <c r="AB13" i="2"/>
  <c r="AB47" i="2" s="1"/>
  <c r="X13" i="2"/>
  <c r="X47" i="2" s="1"/>
  <c r="AL13" i="2"/>
  <c r="AL47" i="2" s="1"/>
  <c r="AP13" i="2"/>
  <c r="AP47" i="2" s="1"/>
  <c r="AO13" i="2"/>
  <c r="AO47" i="2" s="1"/>
  <c r="Y13" i="2"/>
  <c r="Y47" i="2" s="1"/>
  <c r="AD13" i="2"/>
  <c r="AD47" i="2" s="1"/>
  <c r="AK13" i="2"/>
  <c r="AK47" i="2" s="1"/>
  <c r="AM13" i="2"/>
  <c r="AM47" i="2" s="1"/>
  <c r="AR13" i="2"/>
  <c r="AR47" i="2" s="1"/>
  <c r="BN13" i="2"/>
  <c r="BN47" i="2" s="1"/>
  <c r="CE13" i="2"/>
  <c r="CE47" i="2" s="1"/>
  <c r="CB13" i="2"/>
  <c r="CB47" i="2" s="1"/>
  <c r="BB13" i="2"/>
  <c r="BB47" i="2" s="1"/>
  <c r="BG13" i="2"/>
  <c r="BG47" i="2" s="1"/>
  <c r="CC13" i="2"/>
  <c r="CC47" i="2" s="1"/>
  <c r="S13" i="2"/>
  <c r="S47" i="2" s="1"/>
  <c r="BE13" i="2"/>
  <c r="BE47" i="2" s="1"/>
  <c r="BT13" i="2"/>
  <c r="BT47" i="2" s="1"/>
  <c r="BW13" i="2"/>
  <c r="BW47" i="2" s="1"/>
  <c r="CA13" i="2"/>
  <c r="CA47" i="2" s="1"/>
  <c r="BK13" i="2"/>
  <c r="BK47" i="2" s="1"/>
  <c r="BC13" i="2"/>
  <c r="BC47" i="2" s="1"/>
  <c r="BJ13" i="2"/>
  <c r="BJ47" i="2" s="1"/>
  <c r="CF13" i="2"/>
  <c r="CF47" i="2" s="1"/>
  <c r="BR13" i="2"/>
  <c r="BR47" i="2" s="1"/>
  <c r="CN13" i="2"/>
  <c r="CN47" i="2" s="1"/>
  <c r="BA13" i="2"/>
  <c r="BA47" i="2" s="1"/>
  <c r="BL13" i="2"/>
  <c r="BL47" i="2" s="1"/>
  <c r="BF13" i="2"/>
  <c r="BF47" i="2" s="1"/>
  <c r="BQ13" i="2"/>
  <c r="BQ47" i="2" s="1"/>
  <c r="BI13" i="2"/>
  <c r="BI47" i="2" s="1"/>
  <c r="CH13" i="2"/>
  <c r="CH47" i="2" s="1"/>
  <c r="BD13" i="2"/>
  <c r="BD47" i="2" s="1"/>
  <c r="CK13" i="2"/>
  <c r="CK47" i="2" s="1"/>
  <c r="CI13" i="2"/>
  <c r="CI47" i="2" s="1"/>
  <c r="CJ13" i="2"/>
  <c r="CJ47" i="2" s="1"/>
  <c r="BZ13" i="2"/>
  <c r="BZ47" i="2" s="1"/>
  <c r="BO13" i="2"/>
  <c r="BO47" i="2" s="1"/>
  <c r="BS13" i="2"/>
  <c r="BS47" i="2" s="1"/>
  <c r="V25" i="5" l="1"/>
  <c r="I8" i="5"/>
  <c r="I38" i="5" s="1"/>
  <c r="H38" i="5"/>
  <c r="D32" i="2"/>
  <c r="D33" i="2"/>
  <c r="E30" i="2"/>
  <c r="E31" i="2" s="1"/>
  <c r="E32" i="2" s="1"/>
  <c r="BI40" i="5"/>
  <c r="CO40" i="5"/>
  <c r="BM40" i="5"/>
  <c r="CP40" i="5"/>
  <c r="CG40" i="5"/>
  <c r="J40" i="5"/>
  <c r="U14" i="24"/>
  <c r="S135" i="24"/>
  <c r="J16" i="24"/>
  <c r="L15" i="24"/>
  <c r="R15" i="19"/>
  <c r="C16" i="19"/>
  <c r="K15" i="19"/>
  <c r="H60" i="18"/>
  <c r="Q59" i="18"/>
  <c r="I40" i="5"/>
  <c r="C53" i="2"/>
  <c r="CK53" i="2"/>
  <c r="BY53" i="2"/>
  <c r="AV53" i="2"/>
  <c r="CG53" i="2"/>
  <c r="CH53" i="2"/>
  <c r="CF53" i="2"/>
  <c r="AM53" i="2"/>
  <c r="AS53" i="2"/>
  <c r="AH53" i="2"/>
  <c r="BH53" i="2"/>
  <c r="AL53" i="2"/>
  <c r="BE53" i="2"/>
  <c r="AR53" i="2"/>
  <c r="AG53" i="2"/>
  <c r="AN53" i="2"/>
  <c r="BS53" i="2"/>
  <c r="BI53" i="2"/>
  <c r="BJ53" i="2"/>
  <c r="CC53" i="2"/>
  <c r="AK53" i="2"/>
  <c r="AY53" i="2"/>
  <c r="CL53" i="2"/>
  <c r="BT53" i="2"/>
  <c r="BD53" i="2"/>
  <c r="BC53" i="2"/>
  <c r="AD53" i="2"/>
  <c r="AE53" i="2"/>
  <c r="BZ53" i="2"/>
  <c r="BV53" i="2"/>
  <c r="CN53" i="2"/>
  <c r="BN53" i="2"/>
  <c r="CM53" i="2"/>
  <c r="BP53" i="2"/>
  <c r="BR53" i="2"/>
  <c r="BQ53" i="2"/>
  <c r="BG53" i="2"/>
  <c r="AX53" i="2"/>
  <c r="AT53" i="2"/>
  <c r="CD53" i="2"/>
  <c r="BF53" i="2"/>
  <c r="CJ53" i="2"/>
  <c r="BL53" i="2"/>
  <c r="CA53" i="2"/>
  <c r="CB53" i="2"/>
  <c r="AO53" i="2"/>
  <c r="AW53" i="2"/>
  <c r="AU53" i="2"/>
  <c r="AF53" i="2"/>
  <c r="BM53" i="2"/>
  <c r="BO53" i="2"/>
  <c r="BK53" i="2"/>
  <c r="BB53" i="2"/>
  <c r="AI53" i="2"/>
  <c r="CI53" i="2"/>
  <c r="BA53" i="2"/>
  <c r="BW53" i="2"/>
  <c r="CE53" i="2"/>
  <c r="AP53" i="2"/>
  <c r="AJ53" i="2"/>
  <c r="AQ53" i="2"/>
  <c r="BX53" i="2"/>
  <c r="BU53" i="2"/>
  <c r="AC53" i="2"/>
  <c r="X53" i="2"/>
  <c r="S53" i="2"/>
  <c r="AB53" i="2"/>
  <c r="M53" i="2"/>
  <c r="T53" i="2"/>
  <c r="AA53" i="2"/>
  <c r="U53" i="2"/>
  <c r="R53" i="2"/>
  <c r="W53" i="2"/>
  <c r="Y53" i="2"/>
  <c r="Z53" i="2"/>
  <c r="V53" i="2"/>
  <c r="E14" i="2"/>
  <c r="E25" i="2" s="1"/>
  <c r="H24" i="2"/>
  <c r="M40" i="5" s="1"/>
  <c r="CJ25" i="2"/>
  <c r="BT25" i="2"/>
  <c r="BR25" i="2"/>
  <c r="CH25" i="2"/>
  <c r="CK25" i="2"/>
  <c r="CN25" i="2"/>
  <c r="CA25" i="2"/>
  <c r="CG25" i="2"/>
  <c r="CI25" i="2"/>
  <c r="CD25" i="2"/>
  <c r="CB25" i="2"/>
  <c r="BZ25" i="2"/>
  <c r="BQ25" i="2"/>
  <c r="BV25" i="2"/>
  <c r="CF25" i="2"/>
  <c r="CL25" i="2"/>
  <c r="CC25" i="2"/>
  <c r="CM25" i="2"/>
  <c r="BP25" i="2"/>
  <c r="BS25" i="2"/>
  <c r="CE25" i="2"/>
  <c r="BX25" i="2"/>
  <c r="BY25" i="2"/>
  <c r="BU25" i="2"/>
  <c r="BW25" i="2"/>
  <c r="W25" i="5" l="1"/>
  <c r="F30" i="2"/>
  <c r="F31" i="2" s="1"/>
  <c r="F33" i="2" s="1"/>
  <c r="J8" i="5"/>
  <c r="J38" i="5" s="1"/>
  <c r="J41" i="5" s="1"/>
  <c r="E26" i="2" s="1"/>
  <c r="I41" i="5"/>
  <c r="D26" i="2" s="1"/>
  <c r="D64" i="2" s="1"/>
  <c r="D66" i="2" s="1"/>
  <c r="S136" i="24"/>
  <c r="U15" i="24"/>
  <c r="J17" i="24"/>
  <c r="L16" i="24"/>
  <c r="R16" i="19"/>
  <c r="K16" i="19"/>
  <c r="C17" i="19"/>
  <c r="H61" i="18"/>
  <c r="Q60" i="18"/>
  <c r="E33" i="2"/>
  <c r="F14" i="2"/>
  <c r="F25" i="2" s="1"/>
  <c r="I24" i="2"/>
  <c r="N40" i="5" s="1"/>
  <c r="X25" i="5" l="1"/>
  <c r="G30" i="2"/>
  <c r="G31" i="2" s="1"/>
  <c r="G32" i="2" s="1"/>
  <c r="D28" i="2"/>
  <c r="D29" i="2" s="1"/>
  <c r="K8" i="5"/>
  <c r="K38" i="5" s="1"/>
  <c r="K41" i="5" s="1"/>
  <c r="F26" i="2" s="1"/>
  <c r="E64" i="2"/>
  <c r="E66" i="2" s="1"/>
  <c r="J18" i="24"/>
  <c r="L17" i="24"/>
  <c r="U16" i="24"/>
  <c r="S137" i="24"/>
  <c r="C18" i="19"/>
  <c r="R17" i="19"/>
  <c r="K17" i="19"/>
  <c r="Q61" i="18"/>
  <c r="H62" i="18"/>
  <c r="F32" i="2"/>
  <c r="G14" i="2"/>
  <c r="G25" i="2" s="1"/>
  <c r="J24" i="2"/>
  <c r="O40" i="5" s="1"/>
  <c r="Y25" i="5" l="1"/>
  <c r="H30" i="2"/>
  <c r="H31" i="2" s="1"/>
  <c r="H33" i="2" s="1"/>
  <c r="E28" i="2"/>
  <c r="L8" i="5"/>
  <c r="L38" i="5" s="1"/>
  <c r="L41" i="5" s="1"/>
  <c r="G26" i="2" s="1"/>
  <c r="F64" i="2"/>
  <c r="F66" i="2" s="1"/>
  <c r="J19" i="24"/>
  <c r="L18" i="24"/>
  <c r="S138" i="24"/>
  <c r="U17" i="24"/>
  <c r="C19" i="19"/>
  <c r="K18" i="19"/>
  <c r="R18" i="19"/>
  <c r="Q62" i="18"/>
  <c r="H63" i="18"/>
  <c r="G33" i="2"/>
  <c r="H14" i="2"/>
  <c r="H25" i="2" s="1"/>
  <c r="K24" i="2"/>
  <c r="P40" i="5" s="1"/>
  <c r="M8" i="5" l="1"/>
  <c r="M38" i="5" s="1"/>
  <c r="M41" i="5" s="1"/>
  <c r="H26" i="2" s="1"/>
  <c r="Z25" i="5"/>
  <c r="I30" i="2"/>
  <c r="I31" i="2" s="1"/>
  <c r="I32" i="2" s="1"/>
  <c r="E29" i="2"/>
  <c r="F28" i="2"/>
  <c r="G64" i="2"/>
  <c r="G66" i="2" s="1"/>
  <c r="U18" i="24"/>
  <c r="S139" i="24"/>
  <c r="J20" i="24"/>
  <c r="L19" i="24"/>
  <c r="K19" i="19"/>
  <c r="R19" i="19"/>
  <c r="C20" i="19"/>
  <c r="Q63" i="18"/>
  <c r="H64" i="18"/>
  <c r="H32" i="2"/>
  <c r="I14" i="2"/>
  <c r="I25" i="2" s="1"/>
  <c r="L24" i="2"/>
  <c r="Q40" i="5" s="1"/>
  <c r="N8" i="5" l="1"/>
  <c r="N38" i="5" s="1"/>
  <c r="N41" i="5" s="1"/>
  <c r="I26" i="2" s="1"/>
  <c r="AA25" i="5"/>
  <c r="J30" i="2"/>
  <c r="J31" i="2" s="1"/>
  <c r="J33" i="2" s="1"/>
  <c r="F29" i="2"/>
  <c r="G28" i="2"/>
  <c r="H64" i="2"/>
  <c r="H66" i="2" s="1"/>
  <c r="J21" i="24"/>
  <c r="L20" i="24"/>
  <c r="S140" i="24"/>
  <c r="U19" i="24"/>
  <c r="K20" i="19"/>
  <c r="C21" i="19"/>
  <c r="R20" i="19"/>
  <c r="H65" i="18"/>
  <c r="Q64" i="18"/>
  <c r="I33" i="2"/>
  <c r="J14" i="2"/>
  <c r="J25" i="2" s="1"/>
  <c r="M24" i="2"/>
  <c r="R40" i="5" s="1"/>
  <c r="O8" i="5" l="1"/>
  <c r="O38" i="5" s="1"/>
  <c r="O41" i="5" s="1"/>
  <c r="J26" i="2" s="1"/>
  <c r="AB25" i="5"/>
  <c r="K30" i="2"/>
  <c r="K31" i="2" s="1"/>
  <c r="K33" i="2" s="1"/>
  <c r="G29" i="2"/>
  <c r="H28" i="2"/>
  <c r="I64" i="2"/>
  <c r="I66" i="2" s="1"/>
  <c r="S141" i="24"/>
  <c r="U20" i="24"/>
  <c r="J22" i="24"/>
  <c r="L21" i="24"/>
  <c r="C22" i="19"/>
  <c r="R21" i="19"/>
  <c r="K21" i="19"/>
  <c r="H66" i="18"/>
  <c r="Q65" i="18"/>
  <c r="J32" i="2"/>
  <c r="K14" i="2"/>
  <c r="K25" i="2" s="1"/>
  <c r="N24" i="2"/>
  <c r="S40" i="5" s="1"/>
  <c r="L30" i="2" l="1"/>
  <c r="L31" i="2" s="1"/>
  <c r="L33" i="2" s="1"/>
  <c r="P8" i="5"/>
  <c r="P38" i="5" s="1"/>
  <c r="P41" i="5" s="1"/>
  <c r="K26" i="2" s="1"/>
  <c r="AC25" i="5"/>
  <c r="H29" i="2"/>
  <c r="I28" i="2"/>
  <c r="J64" i="2"/>
  <c r="J66" i="2" s="1"/>
  <c r="J23" i="24"/>
  <c r="L22" i="24"/>
  <c r="S142" i="24"/>
  <c r="U21" i="24"/>
  <c r="R22" i="19"/>
  <c r="K22" i="19"/>
  <c r="C23" i="19"/>
  <c r="Q66" i="18"/>
  <c r="H67" i="18"/>
  <c r="K32" i="2"/>
  <c r="L14" i="2"/>
  <c r="L25" i="2" s="1"/>
  <c r="M30" i="2" l="1"/>
  <c r="N30" i="2" s="1"/>
  <c r="Q8" i="5"/>
  <c r="Q38" i="5" s="1"/>
  <c r="Q41" i="5" s="1"/>
  <c r="L26" i="2" s="1"/>
  <c r="AD25" i="5"/>
  <c r="I29" i="2"/>
  <c r="J28" i="2"/>
  <c r="K64" i="2"/>
  <c r="K66" i="2" s="1"/>
  <c r="J24" i="24"/>
  <c r="L23" i="24"/>
  <c r="U22" i="24"/>
  <c r="S143" i="24"/>
  <c r="R23" i="19"/>
  <c r="K23" i="19"/>
  <c r="C24" i="19"/>
  <c r="H68" i="18"/>
  <c r="Q67" i="18"/>
  <c r="L32" i="2"/>
  <c r="M14" i="2"/>
  <c r="M25" i="2" s="1"/>
  <c r="M31" i="2" l="1"/>
  <c r="M33" i="2" s="1"/>
  <c r="R8" i="5"/>
  <c r="R38" i="5" s="1"/>
  <c r="R41" i="5" s="1"/>
  <c r="M26" i="2" s="1"/>
  <c r="AE25" i="5"/>
  <c r="K28" i="2"/>
  <c r="J29" i="2"/>
  <c r="L64" i="2"/>
  <c r="L66" i="2" s="1"/>
  <c r="J25" i="24"/>
  <c r="L24" i="24"/>
  <c r="S144" i="24"/>
  <c r="U23" i="24"/>
  <c r="R24" i="19"/>
  <c r="K24" i="19"/>
  <c r="C25" i="19"/>
  <c r="H69" i="18"/>
  <c r="Q68" i="18"/>
  <c r="M32" i="2"/>
  <c r="N31" i="2"/>
  <c r="N33" i="2" s="1"/>
  <c r="O30" i="2"/>
  <c r="N14" i="2"/>
  <c r="N25" i="2" s="1"/>
  <c r="S8" i="5" l="1"/>
  <c r="S38" i="5" s="1"/>
  <c r="S41" i="5" s="1"/>
  <c r="N26" i="2" s="1"/>
  <c r="AF25" i="5"/>
  <c r="K29" i="2"/>
  <c r="L28" i="2"/>
  <c r="M64" i="2"/>
  <c r="M66" i="2" s="1"/>
  <c r="S145" i="24"/>
  <c r="U24" i="24"/>
  <c r="J26" i="24"/>
  <c r="L25" i="24"/>
  <c r="C26" i="19"/>
  <c r="R25" i="19"/>
  <c r="K25" i="19"/>
  <c r="Q69" i="18"/>
  <c r="H70" i="18"/>
  <c r="N32" i="2"/>
  <c r="O31" i="2"/>
  <c r="O32" i="2" s="1"/>
  <c r="P30" i="2"/>
  <c r="O14" i="2"/>
  <c r="T8" i="5" l="1"/>
  <c r="T38" i="5" s="1"/>
  <c r="AG25" i="5"/>
  <c r="L29" i="2"/>
  <c r="M28" i="2"/>
  <c r="N64" i="2"/>
  <c r="N66" i="2" s="1"/>
  <c r="J27" i="24"/>
  <c r="L26" i="24"/>
  <c r="S146" i="24"/>
  <c r="U25" i="24"/>
  <c r="C27" i="19"/>
  <c r="R26" i="19"/>
  <c r="K26" i="19"/>
  <c r="Q70" i="18"/>
  <c r="H71" i="18"/>
  <c r="O33" i="2"/>
  <c r="Q30" i="2"/>
  <c r="P31" i="2"/>
  <c r="P33" i="2" s="1"/>
  <c r="P14" i="2"/>
  <c r="U8" i="5" l="1"/>
  <c r="U38" i="5" s="1"/>
  <c r="AH25" i="5"/>
  <c r="M29" i="2"/>
  <c r="N28" i="2"/>
  <c r="S147" i="24"/>
  <c r="U26" i="24"/>
  <c r="J28" i="24"/>
  <c r="L27" i="24"/>
  <c r="K27" i="19"/>
  <c r="R27" i="19"/>
  <c r="C28" i="19"/>
  <c r="Q71" i="18"/>
  <c r="H72" i="18"/>
  <c r="P32" i="2"/>
  <c r="Q31" i="2"/>
  <c r="Q33" i="2" s="1"/>
  <c r="R30" i="2"/>
  <c r="Q14" i="2"/>
  <c r="V8" i="5" l="1"/>
  <c r="V38" i="5" s="1"/>
  <c r="AI25" i="5"/>
  <c r="N29" i="2"/>
  <c r="J29" i="24"/>
  <c r="L28" i="24"/>
  <c r="S148" i="24"/>
  <c r="U27" i="24"/>
  <c r="K28" i="19"/>
  <c r="C29" i="19"/>
  <c r="R28" i="19"/>
  <c r="H73" i="18"/>
  <c r="Q72" i="18"/>
  <c r="R31" i="2"/>
  <c r="R32" i="2" s="1"/>
  <c r="S30" i="2"/>
  <c r="Q32" i="2"/>
  <c r="R14" i="2"/>
  <c r="W8" i="5" l="1"/>
  <c r="W38" i="5" s="1"/>
  <c r="AJ25" i="5"/>
  <c r="AK25" i="5" s="1"/>
  <c r="AL25" i="5" s="1"/>
  <c r="AM25" i="5" s="1"/>
  <c r="AN25" i="5" s="1"/>
  <c r="AO25" i="5" s="1"/>
  <c r="AP25" i="5" s="1"/>
  <c r="AQ25" i="5" s="1"/>
  <c r="AR25" i="5" s="1"/>
  <c r="AS25" i="5" s="1"/>
  <c r="AT25" i="5" s="1"/>
  <c r="AU25" i="5" s="1"/>
  <c r="AV25" i="5" s="1"/>
  <c r="AW25" i="5" s="1"/>
  <c r="AX25" i="5" s="1"/>
  <c r="AY25" i="5" s="1"/>
  <c r="AZ25" i="5" s="1"/>
  <c r="BA25" i="5" s="1"/>
  <c r="BB25" i="5" s="1"/>
  <c r="BC25" i="5" s="1"/>
  <c r="BD25" i="5" s="1"/>
  <c r="BE25" i="5" s="1"/>
  <c r="BF25" i="5" s="1"/>
  <c r="BG25" i="5" s="1"/>
  <c r="BH25" i="5" s="1"/>
  <c r="BI25" i="5" s="1"/>
  <c r="BJ25" i="5" s="1"/>
  <c r="BK25" i="5" s="1"/>
  <c r="BL25" i="5" s="1"/>
  <c r="BM25" i="5" s="1"/>
  <c r="BN25" i="5" s="1"/>
  <c r="BO25" i="5" s="1"/>
  <c r="BP25" i="5" s="1"/>
  <c r="BQ25" i="5" s="1"/>
  <c r="BR25" i="5" s="1"/>
  <c r="BS25" i="5" s="1"/>
  <c r="BT25" i="5" s="1"/>
  <c r="BU25" i="5" s="1"/>
  <c r="BV25" i="5" s="1"/>
  <c r="BW25" i="5" s="1"/>
  <c r="BX25" i="5" s="1"/>
  <c r="BY25" i="5" s="1"/>
  <c r="BZ25" i="5" s="1"/>
  <c r="CA25" i="5" s="1"/>
  <c r="CB25" i="5" s="1"/>
  <c r="CC25" i="5" s="1"/>
  <c r="CD25" i="5" s="1"/>
  <c r="CE25" i="5" s="1"/>
  <c r="CF25" i="5" s="1"/>
  <c r="CG25" i="5" s="1"/>
  <c r="CH25" i="5" s="1"/>
  <c r="CI25" i="5" s="1"/>
  <c r="CJ25" i="5" s="1"/>
  <c r="CK25" i="5" s="1"/>
  <c r="CL25" i="5" s="1"/>
  <c r="CM25" i="5" s="1"/>
  <c r="CN25" i="5" s="1"/>
  <c r="CO25" i="5" s="1"/>
  <c r="CP25" i="5" s="1"/>
  <c r="S149" i="24"/>
  <c r="U28" i="24"/>
  <c r="J30" i="24"/>
  <c r="L29" i="24"/>
  <c r="C30" i="19"/>
  <c r="K29" i="19"/>
  <c r="R29" i="19"/>
  <c r="Q73" i="18"/>
  <c r="H74" i="18"/>
  <c r="R33" i="2"/>
  <c r="T30" i="2"/>
  <c r="S31" i="2"/>
  <c r="S32" i="2" s="1"/>
  <c r="S14" i="2"/>
  <c r="S25" i="2" s="1"/>
  <c r="X8" i="5" l="1"/>
  <c r="X38" i="5" s="1"/>
  <c r="CQ25" i="5"/>
  <c r="CR25" i="5" s="1"/>
  <c r="CS25" i="5" s="1"/>
  <c r="CP38" i="5"/>
  <c r="J31" i="24"/>
  <c r="L30" i="24"/>
  <c r="S150" i="24"/>
  <c r="U29" i="24"/>
  <c r="R30" i="19"/>
  <c r="K30" i="19"/>
  <c r="C31" i="19"/>
  <c r="Q74" i="18"/>
  <c r="H75" i="18"/>
  <c r="S33" i="2"/>
  <c r="U30" i="2"/>
  <c r="T31" i="2"/>
  <c r="T32" i="2" s="1"/>
  <c r="T14" i="2"/>
  <c r="T25" i="2" s="1"/>
  <c r="Y8" i="5" l="1"/>
  <c r="Y38" i="5" s="1"/>
  <c r="U30" i="24"/>
  <c r="S151" i="24"/>
  <c r="J32" i="24"/>
  <c r="L31" i="24"/>
  <c r="R31" i="19"/>
  <c r="K31" i="19"/>
  <c r="C32" i="19"/>
  <c r="H76" i="18"/>
  <c r="Q75" i="18"/>
  <c r="T33" i="2"/>
  <c r="V30" i="2"/>
  <c r="U31" i="2"/>
  <c r="U32" i="2" s="1"/>
  <c r="U14" i="2"/>
  <c r="U25" i="2" s="1"/>
  <c r="Z8" i="5" l="1"/>
  <c r="Z38" i="5" s="1"/>
  <c r="J33" i="24"/>
  <c r="L32" i="24"/>
  <c r="S152" i="24"/>
  <c r="U31" i="24"/>
  <c r="C33" i="19"/>
  <c r="K32" i="19"/>
  <c r="R32" i="19"/>
  <c r="H77" i="18"/>
  <c r="Q76" i="18"/>
  <c r="U33" i="2"/>
  <c r="V31" i="2"/>
  <c r="V32" i="2" s="1"/>
  <c r="W30" i="2"/>
  <c r="V14" i="2"/>
  <c r="V25" i="2" s="1"/>
  <c r="AA8" i="5" l="1"/>
  <c r="AA38" i="5" s="1"/>
  <c r="U32" i="24"/>
  <c r="S153" i="24"/>
  <c r="J34" i="24"/>
  <c r="L33" i="24"/>
  <c r="C34" i="19"/>
  <c r="K33" i="19"/>
  <c r="R33" i="19"/>
  <c r="Q77" i="18"/>
  <c r="H78" i="18"/>
  <c r="V33" i="2"/>
  <c r="X30" i="2"/>
  <c r="W31" i="2"/>
  <c r="W33" i="2" s="1"/>
  <c r="W14" i="2"/>
  <c r="W25" i="2" s="1"/>
  <c r="AB8" i="5" l="1"/>
  <c r="AB38" i="5" s="1"/>
  <c r="J35" i="24"/>
  <c r="L34" i="24"/>
  <c r="S154" i="24"/>
  <c r="U33" i="24"/>
  <c r="R34" i="19"/>
  <c r="K34" i="19"/>
  <c r="C35" i="19"/>
  <c r="H79" i="18"/>
  <c r="Q78" i="18"/>
  <c r="W32" i="2"/>
  <c r="Y30" i="2"/>
  <c r="X31" i="2"/>
  <c r="X33" i="2" s="1"/>
  <c r="X14" i="2"/>
  <c r="X25" i="2" s="1"/>
  <c r="AC8" i="5" l="1"/>
  <c r="AC38" i="5" s="1"/>
  <c r="S155" i="24"/>
  <c r="U34" i="24"/>
  <c r="J36" i="24"/>
  <c r="L35" i="24"/>
  <c r="C36" i="19"/>
  <c r="R35" i="19"/>
  <c r="K35" i="19"/>
  <c r="H80" i="18"/>
  <c r="Q79" i="18"/>
  <c r="X32" i="2"/>
  <c r="Z30" i="2"/>
  <c r="Y31" i="2"/>
  <c r="Y32" i="2" s="1"/>
  <c r="Y14" i="2"/>
  <c r="Y25" i="2" s="1"/>
  <c r="AD8" i="5" l="1"/>
  <c r="AD38" i="5" s="1"/>
  <c r="J37" i="24"/>
  <c r="L36" i="24"/>
  <c r="S156" i="24"/>
  <c r="U35" i="24"/>
  <c r="C37" i="19"/>
  <c r="K36" i="19"/>
  <c r="R36" i="19"/>
  <c r="Q80" i="18"/>
  <c r="H81" i="18"/>
  <c r="Z31" i="2"/>
  <c r="Z32" i="2" s="1"/>
  <c r="AA30" i="2"/>
  <c r="Y33" i="2"/>
  <c r="Z14" i="2"/>
  <c r="Z25" i="2" s="1"/>
  <c r="AE8" i="5" l="1"/>
  <c r="AE38" i="5" s="1"/>
  <c r="S157" i="24"/>
  <c r="U36" i="24"/>
  <c r="J38" i="24"/>
  <c r="L37" i="24"/>
  <c r="C38" i="19"/>
  <c r="R37" i="19"/>
  <c r="K37" i="19"/>
  <c r="Q81" i="18"/>
  <c r="H82" i="18"/>
  <c r="AA31" i="2"/>
  <c r="AA32" i="2" s="1"/>
  <c r="AB30" i="2"/>
  <c r="Z33" i="2"/>
  <c r="AA14" i="2"/>
  <c r="AA25" i="2" s="1"/>
  <c r="AF8" i="5" l="1"/>
  <c r="AF38" i="5" s="1"/>
  <c r="J39" i="24"/>
  <c r="L38" i="24"/>
  <c r="S158" i="24"/>
  <c r="U37" i="24"/>
  <c r="K38" i="19"/>
  <c r="C39" i="19"/>
  <c r="R38" i="19"/>
  <c r="Q82" i="18"/>
  <c r="H83" i="18"/>
  <c r="AA33" i="2"/>
  <c r="AQ24" i="2"/>
  <c r="AC30" i="2"/>
  <c r="AB31" i="2"/>
  <c r="AB33" i="2" s="1"/>
  <c r="AB14" i="2"/>
  <c r="AB25" i="2" s="1"/>
  <c r="AG8" i="5" l="1"/>
  <c r="AG38" i="5" s="1"/>
  <c r="U38" i="24"/>
  <c r="S159" i="24"/>
  <c r="J40" i="24"/>
  <c r="L39" i="24"/>
  <c r="R39" i="19"/>
  <c r="K39" i="19"/>
  <c r="C40" i="19"/>
  <c r="H84" i="18"/>
  <c r="Q83" i="18"/>
  <c r="AB32" i="2"/>
  <c r="AR24" i="2"/>
  <c r="AV40" i="5"/>
  <c r="AD30" i="2"/>
  <c r="AC31" i="2"/>
  <c r="AC33" i="2" s="1"/>
  <c r="AC14" i="2"/>
  <c r="AC25" i="2" s="1"/>
  <c r="AH8" i="5" l="1"/>
  <c r="AH38" i="5" s="1"/>
  <c r="J41" i="24"/>
  <c r="L40" i="24"/>
  <c r="S160" i="24"/>
  <c r="U39" i="24"/>
  <c r="C41" i="19"/>
  <c r="K40" i="19"/>
  <c r="R40" i="19"/>
  <c r="H85" i="18"/>
  <c r="Q84" i="18"/>
  <c r="AC32" i="2"/>
  <c r="AS24" i="2"/>
  <c r="AW40" i="5"/>
  <c r="AD31" i="2"/>
  <c r="AD33" i="2" s="1"/>
  <c r="AE30" i="2"/>
  <c r="AD14" i="2"/>
  <c r="AD25" i="2" s="1"/>
  <c r="AI8" i="5" l="1"/>
  <c r="AI38" i="5" s="1"/>
  <c r="S161" i="24"/>
  <c r="U40" i="24"/>
  <c r="J42" i="24"/>
  <c r="L41" i="24"/>
  <c r="C42" i="19"/>
  <c r="K41" i="19"/>
  <c r="R41" i="19"/>
  <c r="Q85" i="18"/>
  <c r="H86" i="18"/>
  <c r="AT24" i="2"/>
  <c r="AX40" i="5"/>
  <c r="AE31" i="2"/>
  <c r="AE33" i="2" s="1"/>
  <c r="AF30" i="2"/>
  <c r="AD32" i="2"/>
  <c r="AE14" i="2"/>
  <c r="AE25" i="2" s="1"/>
  <c r="AJ8" i="5" l="1"/>
  <c r="AJ38" i="5" s="1"/>
  <c r="J43" i="24"/>
  <c r="L42" i="24"/>
  <c r="S162" i="24"/>
  <c r="U41" i="24"/>
  <c r="C43" i="19"/>
  <c r="R42" i="19"/>
  <c r="K42" i="19"/>
  <c r="H87" i="18"/>
  <c r="Q86" i="18"/>
  <c r="AU24" i="2"/>
  <c r="AY40" i="5"/>
  <c r="AE32" i="2"/>
  <c r="AF31" i="2"/>
  <c r="AF33" i="2" s="1"/>
  <c r="AG30" i="2"/>
  <c r="AF14" i="2"/>
  <c r="AF25" i="2" s="1"/>
  <c r="AK8" i="5" l="1"/>
  <c r="AK38" i="5" s="1"/>
  <c r="U42" i="24"/>
  <c r="S163" i="24"/>
  <c r="J44" i="24"/>
  <c r="L43" i="24"/>
  <c r="R43" i="19"/>
  <c r="C44" i="19"/>
  <c r="K43" i="19"/>
  <c r="H88" i="18"/>
  <c r="Q87" i="18"/>
  <c r="AV24" i="2"/>
  <c r="AZ40" i="5"/>
  <c r="AH30" i="2"/>
  <c r="AG31" i="2"/>
  <c r="AG32" i="2" s="1"/>
  <c r="AF32" i="2"/>
  <c r="AG14" i="2"/>
  <c r="AG25" i="2" s="1"/>
  <c r="AL8" i="5" l="1"/>
  <c r="AL38" i="5" s="1"/>
  <c r="J45" i="24"/>
  <c r="L44" i="24"/>
  <c r="S164" i="24"/>
  <c r="U43" i="24"/>
  <c r="C45" i="19"/>
  <c r="K44" i="19"/>
  <c r="R44" i="19"/>
  <c r="Q88" i="18"/>
  <c r="H89" i="18"/>
  <c r="AG33" i="2"/>
  <c r="AM8" i="5"/>
  <c r="AM38" i="5" s="1"/>
  <c r="AW24" i="2"/>
  <c r="BA40" i="5"/>
  <c r="AI30" i="2"/>
  <c r="AH31" i="2"/>
  <c r="AH32" i="2" s="1"/>
  <c r="AH14" i="2"/>
  <c r="AH25" i="2" s="1"/>
  <c r="U44" i="24" l="1"/>
  <c r="S165" i="24"/>
  <c r="J46" i="24"/>
  <c r="L45" i="24"/>
  <c r="C46" i="19"/>
  <c r="R45" i="19"/>
  <c r="K45" i="19"/>
  <c r="Q89" i="18"/>
  <c r="H90" i="18"/>
  <c r="AH33" i="2"/>
  <c r="AN8" i="5"/>
  <c r="AN38" i="5" s="1"/>
  <c r="AX24" i="2"/>
  <c r="BC40" i="5" s="1"/>
  <c r="BB40" i="5"/>
  <c r="AI31" i="2"/>
  <c r="AI32" i="2" s="1"/>
  <c r="AJ30" i="2"/>
  <c r="AI14" i="2"/>
  <c r="AI25" i="2" s="1"/>
  <c r="L46" i="24" l="1"/>
  <c r="J47" i="24"/>
  <c r="U45" i="24"/>
  <c r="S166" i="24"/>
  <c r="K46" i="19"/>
  <c r="C47" i="19"/>
  <c r="R46" i="19"/>
  <c r="Q90" i="18"/>
  <c r="H91" i="18"/>
  <c r="AI33" i="2"/>
  <c r="AO8" i="5"/>
  <c r="AO38" i="5" s="1"/>
  <c r="AY24" i="2"/>
  <c r="BD40" i="5" s="1"/>
  <c r="AJ31" i="2"/>
  <c r="AJ32" i="2" s="1"/>
  <c r="AK30" i="2"/>
  <c r="AL30" i="2" s="1"/>
  <c r="AM30" i="2" s="1"/>
  <c r="AJ14" i="2"/>
  <c r="AJ25" i="2" s="1"/>
  <c r="S167" i="24" l="1"/>
  <c r="U46" i="24"/>
  <c r="J48" i="24"/>
  <c r="L47" i="24"/>
  <c r="R47" i="19"/>
  <c r="K47" i="19"/>
  <c r="C48" i="19"/>
  <c r="H92" i="18"/>
  <c r="Q91" i="18"/>
  <c r="AP8" i="5"/>
  <c r="AP38" i="5" s="1"/>
  <c r="AZ24" i="2"/>
  <c r="BE40" i="5" s="1"/>
  <c r="AN30" i="2"/>
  <c r="AM31" i="2"/>
  <c r="AM33" i="2" s="1"/>
  <c r="AJ33" i="2"/>
  <c r="AL31" i="2"/>
  <c r="AL33" i="2" s="1"/>
  <c r="AK31" i="2"/>
  <c r="AK33" i="2" s="1"/>
  <c r="AK14" i="2"/>
  <c r="AK25" i="2" s="1"/>
  <c r="J49" i="24" l="1"/>
  <c r="L48" i="24"/>
  <c r="S168" i="24"/>
  <c r="U47" i="24"/>
  <c r="C49" i="19"/>
  <c r="K48" i="19"/>
  <c r="R48" i="19"/>
  <c r="H93" i="18"/>
  <c r="Q92" i="18"/>
  <c r="D12" i="18"/>
  <c r="AL32" i="2"/>
  <c r="AM32" i="2"/>
  <c r="AQ8" i="5"/>
  <c r="AQ38" i="5" s="1"/>
  <c r="AN31" i="2"/>
  <c r="AN32" i="2" s="1"/>
  <c r="AO30" i="2"/>
  <c r="AK32" i="2"/>
  <c r="AL14" i="2"/>
  <c r="AL25" i="2" s="1"/>
  <c r="U48" i="24" l="1"/>
  <c r="S169" i="24"/>
  <c r="J50" i="24"/>
  <c r="L49" i="24"/>
  <c r="C50" i="19"/>
  <c r="K49" i="19"/>
  <c r="R49" i="19"/>
  <c r="Q93" i="18"/>
  <c r="H94" i="18"/>
  <c r="AR8" i="5"/>
  <c r="AR38" i="5" s="1"/>
  <c r="AN33" i="2"/>
  <c r="AP30" i="2"/>
  <c r="AO31" i="2"/>
  <c r="AO32" i="2" s="1"/>
  <c r="AM14" i="2"/>
  <c r="AM25" i="2" s="1"/>
  <c r="J51" i="24" l="1"/>
  <c r="L50" i="24"/>
  <c r="U49" i="24"/>
  <c r="S170" i="24"/>
  <c r="C51" i="19"/>
  <c r="R50" i="19"/>
  <c r="K50" i="19"/>
  <c r="H95" i="18"/>
  <c r="Q94" i="18"/>
  <c r="AO33" i="2"/>
  <c r="AS8" i="5"/>
  <c r="AS38" i="5" s="1"/>
  <c r="AP31" i="2"/>
  <c r="AP32" i="2" s="1"/>
  <c r="AQ30" i="2"/>
  <c r="AN14" i="2"/>
  <c r="AN25" i="2" s="1"/>
  <c r="J52" i="24" l="1"/>
  <c r="L51" i="24"/>
  <c r="S171" i="24"/>
  <c r="U50" i="24"/>
  <c r="C52" i="19"/>
  <c r="R51" i="19"/>
  <c r="K51" i="19"/>
  <c r="H96" i="18"/>
  <c r="Q95" i="18"/>
  <c r="AP33" i="2"/>
  <c r="AT8" i="5"/>
  <c r="AT38" i="5" s="1"/>
  <c r="AQ31" i="2"/>
  <c r="AQ33" i="2" s="1"/>
  <c r="AR30" i="2"/>
  <c r="AO14" i="2"/>
  <c r="AO25" i="2" s="1"/>
  <c r="AQ32" i="2" l="1"/>
  <c r="S172" i="24"/>
  <c r="U51" i="24"/>
  <c r="J53" i="24"/>
  <c r="L52" i="24"/>
  <c r="C53" i="19"/>
  <c r="R52" i="19"/>
  <c r="K52" i="19"/>
  <c r="Q96" i="18"/>
  <c r="H97" i="18"/>
  <c r="AU8" i="5"/>
  <c r="AU38" i="5" s="1"/>
  <c r="AS30" i="2"/>
  <c r="AR31" i="2"/>
  <c r="AR32" i="2"/>
  <c r="AR33" i="2"/>
  <c r="AP14" i="2"/>
  <c r="AP25" i="2" s="1"/>
  <c r="AV8" i="5" l="1"/>
  <c r="AV38" i="5" s="1"/>
  <c r="J54" i="24"/>
  <c r="L53" i="24"/>
  <c r="S173" i="24"/>
  <c r="U52" i="24"/>
  <c r="C54" i="19"/>
  <c r="K53" i="19"/>
  <c r="R53" i="19"/>
  <c r="Q97" i="18"/>
  <c r="H98" i="18"/>
  <c r="AT30" i="2"/>
  <c r="AS31" i="2"/>
  <c r="AS33" i="2" s="1"/>
  <c r="AQ14" i="2"/>
  <c r="AQ25" i="2" s="1"/>
  <c r="AV41" i="5" l="1"/>
  <c r="AQ26" i="2" s="1"/>
  <c r="AW8" i="5"/>
  <c r="AW38" i="5" s="1"/>
  <c r="U53" i="24"/>
  <c r="S174" i="24"/>
  <c r="J55" i="24"/>
  <c r="L54" i="24"/>
  <c r="K54" i="19"/>
  <c r="R54" i="19"/>
  <c r="C55" i="19"/>
  <c r="H99" i="18"/>
  <c r="Q98" i="18"/>
  <c r="AT31" i="2"/>
  <c r="AT33" i="2" s="1"/>
  <c r="AU30" i="2"/>
  <c r="AS32" i="2"/>
  <c r="AR14" i="2"/>
  <c r="AR25" i="2" s="1"/>
  <c r="AW41" i="5" l="1"/>
  <c r="AR26" i="2" s="1"/>
  <c r="AX8" i="5"/>
  <c r="AX38" i="5" s="1"/>
  <c r="AQ64" i="2"/>
  <c r="J56" i="24"/>
  <c r="L55" i="24"/>
  <c r="S175" i="24"/>
  <c r="U54" i="24"/>
  <c r="K55" i="19"/>
  <c r="C56" i="19"/>
  <c r="R55" i="19"/>
  <c r="Q99" i="18"/>
  <c r="H100" i="18"/>
  <c r="AT32" i="2"/>
  <c r="AV30" i="2"/>
  <c r="AU31" i="2"/>
  <c r="AU33" i="2" s="1"/>
  <c r="AU32" i="2"/>
  <c r="AS14" i="2"/>
  <c r="AS25" i="2" s="1"/>
  <c r="AQ66" i="2" l="1"/>
  <c r="AQ28" i="2" s="1"/>
  <c r="AQ29" i="2" s="1"/>
  <c r="AX41" i="5"/>
  <c r="AS26" i="2" s="1"/>
  <c r="AY8" i="5"/>
  <c r="AY38" i="5" s="1"/>
  <c r="AR64" i="2"/>
  <c r="S176" i="24"/>
  <c r="U55" i="24"/>
  <c r="L56" i="24"/>
  <c r="J57" i="24"/>
  <c r="C57" i="19"/>
  <c r="R56" i="19"/>
  <c r="K56" i="19"/>
  <c r="Q100" i="18"/>
  <c r="H101" i="18"/>
  <c r="AV31" i="2"/>
  <c r="AV32" i="2" s="1"/>
  <c r="AW30" i="2"/>
  <c r="AX30" i="2" s="1"/>
  <c r="AT14" i="2"/>
  <c r="AT25" i="2" s="1"/>
  <c r="AR66" i="2" l="1"/>
  <c r="AR28" i="2" s="1"/>
  <c r="AR29" i="2" s="1"/>
  <c r="AV33" i="2"/>
  <c r="AY30" i="2"/>
  <c r="AX31" i="2"/>
  <c r="AX33" i="2" s="1"/>
  <c r="AY41" i="5"/>
  <c r="AT26" i="2" s="1"/>
  <c r="AZ8" i="5"/>
  <c r="AZ38" i="5" s="1"/>
  <c r="AS64" i="2"/>
  <c r="J58" i="24"/>
  <c r="L57" i="24"/>
  <c r="S177" i="24"/>
  <c r="U56" i="24"/>
  <c r="C58" i="19"/>
  <c r="R57" i="19"/>
  <c r="K57" i="19"/>
  <c r="H102" i="18"/>
  <c r="Q101" i="18"/>
  <c r="AW31" i="2"/>
  <c r="AW32" i="2" s="1"/>
  <c r="AU14" i="2"/>
  <c r="AU25" i="2" s="1"/>
  <c r="AW33" i="2" l="1"/>
  <c r="AS66" i="2"/>
  <c r="AS28" i="2" s="1"/>
  <c r="AS29" i="2" s="1"/>
  <c r="AZ30" i="2"/>
  <c r="AY31" i="2"/>
  <c r="AY33" i="2" s="1"/>
  <c r="AZ41" i="5"/>
  <c r="AU26" i="2" s="1"/>
  <c r="BA8" i="5"/>
  <c r="BA38" i="5" s="1"/>
  <c r="AX32" i="2"/>
  <c r="AT64" i="2"/>
  <c r="S178" i="24"/>
  <c r="U57" i="24"/>
  <c r="J59" i="24"/>
  <c r="L58" i="24"/>
  <c r="C59" i="19"/>
  <c r="R58" i="19"/>
  <c r="K58" i="19"/>
  <c r="H103" i="18"/>
  <c r="Q102" i="18"/>
  <c r="AV14" i="2"/>
  <c r="AV25" i="2" s="1"/>
  <c r="AT66" i="2" l="1"/>
  <c r="AT28" i="2" s="1"/>
  <c r="AT29" i="2" s="1"/>
  <c r="AZ31" i="2"/>
  <c r="AZ32" i="2" s="1"/>
  <c r="BA30" i="2"/>
  <c r="BA41" i="5"/>
  <c r="AV26" i="2" s="1"/>
  <c r="BB8" i="5"/>
  <c r="BB38" i="5" s="1"/>
  <c r="AY32" i="2"/>
  <c r="AU64" i="2"/>
  <c r="J60" i="24"/>
  <c r="L59" i="24"/>
  <c r="S179" i="24"/>
  <c r="U58" i="24"/>
  <c r="K59" i="19"/>
  <c r="R59" i="19"/>
  <c r="C60" i="19"/>
  <c r="Q103" i="18"/>
  <c r="H104" i="18"/>
  <c r="AW14" i="2"/>
  <c r="AW25" i="2" s="1"/>
  <c r="AU66" i="2" l="1"/>
  <c r="AU28" i="2" s="1"/>
  <c r="AU29" i="2" s="1"/>
  <c r="BC8" i="5"/>
  <c r="BC38" i="5" s="1"/>
  <c r="BB41" i="5"/>
  <c r="AW26" i="2" s="1"/>
  <c r="AZ33" i="2"/>
  <c r="BB30" i="2"/>
  <c r="BA31" i="2"/>
  <c r="BA33" i="2" s="1"/>
  <c r="AV64" i="2"/>
  <c r="U59" i="24"/>
  <c r="S180" i="24"/>
  <c r="J61" i="24"/>
  <c r="L60" i="24"/>
  <c r="C61" i="19"/>
  <c r="R60" i="19"/>
  <c r="K60" i="19"/>
  <c r="Q104" i="18"/>
  <c r="H105" i="18"/>
  <c r="AX14" i="2"/>
  <c r="AX25" i="2" s="1"/>
  <c r="AV66" i="2" l="1"/>
  <c r="AV28" i="2" s="1"/>
  <c r="AV29" i="2" s="1"/>
  <c r="BA32" i="2"/>
  <c r="BD8" i="5"/>
  <c r="BD38" i="5" s="1"/>
  <c r="BC41" i="5"/>
  <c r="AX26" i="2" s="1"/>
  <c r="BB31" i="2"/>
  <c r="BB32" i="2" s="1"/>
  <c r="BC30" i="2"/>
  <c r="AW64" i="2"/>
  <c r="J62" i="24"/>
  <c r="L61" i="24"/>
  <c r="U60" i="24"/>
  <c r="S181" i="24"/>
  <c r="C62" i="19"/>
  <c r="K61" i="19"/>
  <c r="R61" i="19"/>
  <c r="Q105" i="18"/>
  <c r="H106" i="18"/>
  <c r="AY14" i="2"/>
  <c r="AY25" i="2" s="1"/>
  <c r="AW66" i="2" l="1"/>
  <c r="AW28" i="2" s="1"/>
  <c r="AW29" i="2" s="1"/>
  <c r="BC31" i="2"/>
  <c r="BC33" i="2" s="1"/>
  <c r="BD30" i="2"/>
  <c r="BC32" i="2"/>
  <c r="BB33" i="2"/>
  <c r="BE8" i="5"/>
  <c r="BE38" i="5" s="1"/>
  <c r="BD41" i="5"/>
  <c r="AY26" i="2" s="1"/>
  <c r="AX64" i="2"/>
  <c r="S182" i="24"/>
  <c r="U61" i="24"/>
  <c r="J63" i="24"/>
  <c r="L62" i="24"/>
  <c r="C63" i="19"/>
  <c r="R62" i="19"/>
  <c r="K62" i="19"/>
  <c r="H107" i="18"/>
  <c r="Q106" i="18"/>
  <c r="AZ14" i="2"/>
  <c r="AZ25" i="2" s="1"/>
  <c r="AX66" i="2" l="1"/>
  <c r="AX28" i="2" s="1"/>
  <c r="AX29" i="2" s="1"/>
  <c r="BF8" i="5"/>
  <c r="BF38" i="5" s="1"/>
  <c r="BE41" i="5"/>
  <c r="AZ26" i="2" s="1"/>
  <c r="BE30" i="2"/>
  <c r="BD31" i="2"/>
  <c r="BD33" i="2" s="1"/>
  <c r="BD32" i="2"/>
  <c r="AY64" i="2"/>
  <c r="J64" i="24"/>
  <c r="L63" i="24"/>
  <c r="S183" i="24"/>
  <c r="U62" i="24"/>
  <c r="K63" i="19"/>
  <c r="R63" i="19"/>
  <c r="C64" i="19"/>
  <c r="H108" i="18"/>
  <c r="Q107" i="18"/>
  <c r="BA14" i="2"/>
  <c r="BA25" i="2" s="1"/>
  <c r="AY66" i="2" l="1"/>
  <c r="AY28" i="2" s="1"/>
  <c r="AY29" i="2" s="1"/>
  <c r="BG8" i="5"/>
  <c r="BG38" i="5" s="1"/>
  <c r="BF41" i="5"/>
  <c r="BA26" i="2" s="1"/>
  <c r="BE31" i="2"/>
  <c r="BE32" i="2" s="1"/>
  <c r="BF30" i="2"/>
  <c r="AZ64" i="2"/>
  <c r="U63" i="24"/>
  <c r="S184" i="24"/>
  <c r="J65" i="24"/>
  <c r="L64" i="24"/>
  <c r="C65" i="19"/>
  <c r="R64" i="19"/>
  <c r="K64" i="19"/>
  <c r="Q108" i="18"/>
  <c r="H109" i="18"/>
  <c r="BB14" i="2"/>
  <c r="BB25" i="2" s="1"/>
  <c r="AZ66" i="2" l="1"/>
  <c r="AZ28" i="2" s="1"/>
  <c r="AZ29" i="2" s="1"/>
  <c r="BH8" i="5"/>
  <c r="BH38" i="5" s="1"/>
  <c r="BG41" i="5"/>
  <c r="BB26" i="2" s="1"/>
  <c r="BE33" i="2"/>
  <c r="BF31" i="2"/>
  <c r="BG30" i="2"/>
  <c r="BF32" i="2"/>
  <c r="BF33" i="2"/>
  <c r="BA64" i="2"/>
  <c r="BA28" i="2" s="1"/>
  <c r="S185" i="24"/>
  <c r="U64" i="24"/>
  <c r="J66" i="24"/>
  <c r="L65" i="24"/>
  <c r="C66" i="19"/>
  <c r="K65" i="19"/>
  <c r="R65" i="19"/>
  <c r="H110" i="18"/>
  <c r="Q109" i="18"/>
  <c r="BC14" i="2"/>
  <c r="BC25" i="2" s="1"/>
  <c r="BA29" i="2" l="1"/>
  <c r="BG31" i="2"/>
  <c r="BG32" i="2" s="1"/>
  <c r="BH30" i="2"/>
  <c r="BI8" i="5"/>
  <c r="BI38" i="5" s="1"/>
  <c r="BH41" i="5"/>
  <c r="BC26" i="2" s="1"/>
  <c r="BB64" i="2"/>
  <c r="BB28" i="2" s="1"/>
  <c r="J67" i="24"/>
  <c r="L66" i="24"/>
  <c r="S186" i="24"/>
  <c r="U65" i="24"/>
  <c r="R66" i="19"/>
  <c r="K66" i="19"/>
  <c r="C67" i="19"/>
  <c r="H111" i="18"/>
  <c r="Q110" i="18"/>
  <c r="BD14" i="2"/>
  <c r="BD25" i="2" s="1"/>
  <c r="BJ8" i="5" l="1"/>
  <c r="BJ38" i="5" s="1"/>
  <c r="BI41" i="5"/>
  <c r="BD26" i="2" s="1"/>
  <c r="BB29" i="2"/>
  <c r="BG33" i="2"/>
  <c r="BH31" i="2"/>
  <c r="BH32" i="2" s="1"/>
  <c r="BI30" i="2"/>
  <c r="BH33" i="2"/>
  <c r="BC64" i="2"/>
  <c r="BC28" i="2" s="1"/>
  <c r="S187" i="24"/>
  <c r="U66" i="24"/>
  <c r="J68" i="24"/>
  <c r="L67" i="24"/>
  <c r="K67" i="19"/>
  <c r="C68" i="19"/>
  <c r="R67" i="19"/>
  <c r="Q111" i="18"/>
  <c r="H112" i="18"/>
  <c r="BE14" i="2"/>
  <c r="BE25" i="2" s="1"/>
  <c r="BC29" i="2" l="1"/>
  <c r="BI31" i="2"/>
  <c r="BI32" i="2" s="1"/>
  <c r="BJ30" i="2"/>
  <c r="BK8" i="5"/>
  <c r="BK38" i="5" s="1"/>
  <c r="BJ41" i="5"/>
  <c r="BE26" i="2" s="1"/>
  <c r="BD64" i="2"/>
  <c r="BD28" i="2" s="1"/>
  <c r="J69" i="24"/>
  <c r="L68" i="24"/>
  <c r="U67" i="24"/>
  <c r="S188" i="24"/>
  <c r="C69" i="19"/>
  <c r="R68" i="19"/>
  <c r="K68" i="19"/>
  <c r="Q112" i="18"/>
  <c r="H113" i="18"/>
  <c r="BF14" i="2"/>
  <c r="BF25" i="2" s="1"/>
  <c r="BL8" i="5" l="1"/>
  <c r="BL38" i="5" s="1"/>
  <c r="BK41" i="5"/>
  <c r="BF26" i="2" s="1"/>
  <c r="BD29" i="2"/>
  <c r="BI33" i="2"/>
  <c r="BK30" i="2"/>
  <c r="BJ31" i="2"/>
  <c r="BJ33" i="2" s="1"/>
  <c r="BJ32" i="2"/>
  <c r="BE64" i="2"/>
  <c r="BE28" i="2" s="1"/>
  <c r="S189" i="24"/>
  <c r="U68" i="24"/>
  <c r="J70" i="24"/>
  <c r="L69" i="24"/>
  <c r="C70" i="19"/>
  <c r="K69" i="19"/>
  <c r="R69" i="19"/>
  <c r="Q113" i="18"/>
  <c r="H114" i="18"/>
  <c r="BG14" i="2"/>
  <c r="BG25" i="2" s="1"/>
  <c r="BE29" i="2" l="1"/>
  <c r="BM8" i="5"/>
  <c r="BM38" i="5" s="1"/>
  <c r="BL41" i="5"/>
  <c r="BG26" i="2" s="1"/>
  <c r="BK31" i="2"/>
  <c r="BK32" i="2" s="1"/>
  <c r="BL30" i="2"/>
  <c r="BF64" i="2"/>
  <c r="BF28" i="2" s="1"/>
  <c r="J71" i="24"/>
  <c r="L70" i="24"/>
  <c r="S190" i="24"/>
  <c r="U69" i="24"/>
  <c r="K70" i="19"/>
  <c r="R70" i="19"/>
  <c r="C71" i="19"/>
  <c r="Q114" i="18"/>
  <c r="H115" i="18"/>
  <c r="BH14" i="2"/>
  <c r="BH25" i="2" s="1"/>
  <c r="BM30" i="2" l="1"/>
  <c r="BL31" i="2"/>
  <c r="BL33" i="2" s="1"/>
  <c r="BL32" i="2"/>
  <c r="BF29" i="2"/>
  <c r="BK33" i="2"/>
  <c r="BN8" i="5"/>
  <c r="BN38" i="5" s="1"/>
  <c r="BM41" i="5"/>
  <c r="BH26" i="2" s="1"/>
  <c r="BG64" i="2"/>
  <c r="BG28" i="2" s="1"/>
  <c r="S191" i="24"/>
  <c r="U70" i="24"/>
  <c r="J72" i="24"/>
  <c r="L71" i="24"/>
  <c r="K71" i="19"/>
  <c r="R71" i="19"/>
  <c r="C72" i="19"/>
  <c r="Q115" i="18"/>
  <c r="H116" i="18"/>
  <c r="BI14" i="2"/>
  <c r="BI25" i="2" s="1"/>
  <c r="BG29" i="2" l="1"/>
  <c r="BO8" i="5"/>
  <c r="BO38" i="5" s="1"/>
  <c r="BN41" i="5"/>
  <c r="BI26" i="2" s="1"/>
  <c r="BM31" i="2"/>
  <c r="BM32" i="2" s="1"/>
  <c r="BN30" i="2"/>
  <c r="BH64" i="2"/>
  <c r="BH28" i="2" s="1"/>
  <c r="J73" i="24"/>
  <c r="L72" i="24"/>
  <c r="U71" i="24"/>
  <c r="S192" i="24"/>
  <c r="C73" i="19"/>
  <c r="R72" i="19"/>
  <c r="K72" i="19"/>
  <c r="B124" i="18"/>
  <c r="Q116" i="18"/>
  <c r="B126" i="18"/>
  <c r="B125" i="18"/>
  <c r="D17" i="18"/>
  <c r="BJ14" i="2"/>
  <c r="BJ25" i="2" s="1"/>
  <c r="BM33" i="2" l="1"/>
  <c r="BP8" i="5"/>
  <c r="BP38" i="5" s="1"/>
  <c r="BO41" i="5"/>
  <c r="BJ26" i="2" s="1"/>
  <c r="BH29" i="2"/>
  <c r="BO30" i="2"/>
  <c r="BN31" i="2"/>
  <c r="BN32" i="2" s="1"/>
  <c r="BI64" i="2"/>
  <c r="BI28" i="2" s="1"/>
  <c r="S193" i="24"/>
  <c r="U72" i="24"/>
  <c r="J74" i="24"/>
  <c r="L73" i="24"/>
  <c r="C74" i="19"/>
  <c r="R73" i="19"/>
  <c r="K73" i="19"/>
  <c r="K125" i="18"/>
  <c r="J125" i="18"/>
  <c r="K126" i="18"/>
  <c r="J126" i="18"/>
  <c r="K127" i="18"/>
  <c r="J127" i="18"/>
  <c r="BK14" i="2"/>
  <c r="BK25" i="2" s="1"/>
  <c r="BQ8" i="5" l="1"/>
  <c r="BQ38" i="5" s="1"/>
  <c r="BP41" i="5"/>
  <c r="BK26" i="2" s="1"/>
  <c r="BI29" i="2"/>
  <c r="BN33" i="2"/>
  <c r="BP30" i="2"/>
  <c r="BO31" i="2"/>
  <c r="BO33" i="2"/>
  <c r="BO32" i="2"/>
  <c r="BJ64" i="2"/>
  <c r="BJ28" i="2" s="1"/>
  <c r="J75" i="24"/>
  <c r="L74" i="24"/>
  <c r="S194" i="24"/>
  <c r="U73" i="24"/>
  <c r="C75" i="19"/>
  <c r="K74" i="19"/>
  <c r="R74" i="19"/>
  <c r="BL14" i="2"/>
  <c r="BL25" i="2" s="1"/>
  <c r="BJ29" i="2" l="1"/>
  <c r="BR8" i="5"/>
  <c r="BR38" i="5" s="1"/>
  <c r="BQ41" i="5"/>
  <c r="BL26" i="2" s="1"/>
  <c r="BP31" i="2"/>
  <c r="BP32" i="2" s="1"/>
  <c r="BQ30" i="2"/>
  <c r="BP33" i="2"/>
  <c r="BK64" i="2"/>
  <c r="BK28" i="2" s="1"/>
  <c r="S195" i="24"/>
  <c r="U74" i="24"/>
  <c r="J76" i="24"/>
  <c r="L75" i="24"/>
  <c r="K75" i="19"/>
  <c r="R75" i="19"/>
  <c r="C76" i="19"/>
  <c r="BM14" i="2"/>
  <c r="BM25" i="2" s="1"/>
  <c r="BK29" i="2" l="1"/>
  <c r="BS8" i="5"/>
  <c r="BS38" i="5" s="1"/>
  <c r="BR41" i="5"/>
  <c r="BM26" i="2" s="1"/>
  <c r="BQ31" i="2"/>
  <c r="BQ32" i="2" s="1"/>
  <c r="BR30" i="2"/>
  <c r="BQ33" i="2"/>
  <c r="BL64" i="2"/>
  <c r="BL28" i="2" s="1"/>
  <c r="J77" i="24"/>
  <c r="L76" i="24"/>
  <c r="S196" i="24"/>
  <c r="U75" i="24"/>
  <c r="C77" i="19"/>
  <c r="R76" i="19"/>
  <c r="K76" i="19"/>
  <c r="BO14" i="2"/>
  <c r="BO25" i="2" s="1"/>
  <c r="BN14" i="2"/>
  <c r="BN25" i="2" s="1"/>
  <c r="BL29" i="2" l="1"/>
  <c r="BT8" i="5"/>
  <c r="BT38" i="5" s="1"/>
  <c r="BS41" i="5"/>
  <c r="BN26" i="2" s="1"/>
  <c r="BR31" i="2"/>
  <c r="BR33" i="2" s="1"/>
  <c r="BS30" i="2"/>
  <c r="BR32" i="2"/>
  <c r="BM64" i="2"/>
  <c r="BM28" i="2" s="1"/>
  <c r="S197" i="24"/>
  <c r="U76" i="24"/>
  <c r="J78" i="24"/>
  <c r="L77" i="24"/>
  <c r="C78" i="19"/>
  <c r="K77" i="19"/>
  <c r="R77" i="19"/>
  <c r="P23" i="2"/>
  <c r="BU8" i="5" l="1"/>
  <c r="BU38" i="5" s="1"/>
  <c r="BT41" i="5"/>
  <c r="BO26" i="2" s="1"/>
  <c r="BM29" i="2"/>
  <c r="BS31" i="2"/>
  <c r="BT30" i="2"/>
  <c r="BS32" i="2"/>
  <c r="BS33" i="2"/>
  <c r="BN64" i="2"/>
  <c r="BN28" i="2" s="1"/>
  <c r="J79" i="24"/>
  <c r="L78" i="24"/>
  <c r="S198" i="24"/>
  <c r="U77" i="24"/>
  <c r="R78" i="19"/>
  <c r="K78" i="19"/>
  <c r="C79" i="19"/>
  <c r="P25" i="2"/>
  <c r="O23" i="2"/>
  <c r="BV8" i="5" l="1"/>
  <c r="BV38" i="5" s="1"/>
  <c r="BU41" i="5"/>
  <c r="BP26" i="2" s="1"/>
  <c r="BT31" i="2"/>
  <c r="BU30" i="2"/>
  <c r="BT33" i="2"/>
  <c r="BT32" i="2"/>
  <c r="BN29" i="2"/>
  <c r="BO64" i="2"/>
  <c r="BO28" i="2" s="1"/>
  <c r="S199" i="24"/>
  <c r="U78" i="24"/>
  <c r="J80" i="24"/>
  <c r="L79" i="24"/>
  <c r="K79" i="19"/>
  <c r="C80" i="19"/>
  <c r="R79" i="19"/>
  <c r="O24" i="2"/>
  <c r="P24" i="2" s="1"/>
  <c r="O25" i="2"/>
  <c r="BO29" i="2" l="1"/>
  <c r="BP64" i="2"/>
  <c r="BP28" i="2" s="1"/>
  <c r="BW8" i="5"/>
  <c r="BW38" i="5" s="1"/>
  <c r="BV41" i="5"/>
  <c r="BQ26" i="2" s="1"/>
  <c r="BU31" i="2"/>
  <c r="BV30" i="2"/>
  <c r="BU32" i="2"/>
  <c r="BU33" i="2"/>
  <c r="J81" i="24"/>
  <c r="L80" i="24"/>
  <c r="U79" i="24"/>
  <c r="S200" i="24"/>
  <c r="C81" i="19"/>
  <c r="R80" i="19"/>
  <c r="K80" i="19"/>
  <c r="T40" i="5"/>
  <c r="T41" i="5" s="1"/>
  <c r="O26" i="2" s="1"/>
  <c r="Q24" i="2"/>
  <c r="R24" i="2" s="1"/>
  <c r="S24" i="2" s="1"/>
  <c r="U40" i="5"/>
  <c r="U41" i="5" s="1"/>
  <c r="P26" i="2" s="1"/>
  <c r="R23" i="2"/>
  <c r="Q23" i="2"/>
  <c r="BP29" i="2" l="1"/>
  <c r="BQ64" i="2"/>
  <c r="BQ28" i="2" s="1"/>
  <c r="BV31" i="2"/>
  <c r="BV33" i="2" s="1"/>
  <c r="BW30" i="2"/>
  <c r="BV32" i="2"/>
  <c r="BX8" i="5"/>
  <c r="BX38" i="5" s="1"/>
  <c r="BW41" i="5"/>
  <c r="BR26" i="2" s="1"/>
  <c r="S201" i="24"/>
  <c r="U80" i="24"/>
  <c r="J82" i="24"/>
  <c r="L81" i="24"/>
  <c r="C82" i="19"/>
  <c r="R81" i="19"/>
  <c r="K81" i="19"/>
  <c r="P64" i="2"/>
  <c r="P66" i="2" s="1"/>
  <c r="O64" i="2"/>
  <c r="O66" i="2" s="1"/>
  <c r="V40" i="5"/>
  <c r="V41" i="5" s="1"/>
  <c r="X40" i="5"/>
  <c r="X41" i="5" s="1"/>
  <c r="S26" i="2" s="1"/>
  <c r="T24" i="2"/>
  <c r="W40" i="5"/>
  <c r="W41" i="5" s="1"/>
  <c r="Q25" i="2"/>
  <c r="R25" i="2"/>
  <c r="O28" i="2" l="1"/>
  <c r="P28" i="2"/>
  <c r="BY8" i="5"/>
  <c r="BY38" i="5" s="1"/>
  <c r="BX41" i="5"/>
  <c r="BS26" i="2" s="1"/>
  <c r="BW31" i="2"/>
  <c r="BW32" i="2" s="1"/>
  <c r="BX30" i="2"/>
  <c r="BQ29" i="2"/>
  <c r="BR64" i="2"/>
  <c r="BR28" i="2" s="1"/>
  <c r="J83" i="24"/>
  <c r="L82" i="24"/>
  <c r="S202" i="24"/>
  <c r="U81" i="24"/>
  <c r="R82" i="19"/>
  <c r="K82" i="19"/>
  <c r="C83" i="19"/>
  <c r="S64" i="2"/>
  <c r="S66" i="2" s="1"/>
  <c r="Q26" i="2"/>
  <c r="U24" i="2"/>
  <c r="Y40" i="5"/>
  <c r="Y41" i="5" s="1"/>
  <c r="T26" i="2" s="1"/>
  <c r="R26" i="2"/>
  <c r="P29" i="2" l="1"/>
  <c r="O29" i="2"/>
  <c r="S28" i="2"/>
  <c r="R64" i="2"/>
  <c r="R66" i="2" s="1"/>
  <c r="BZ8" i="5"/>
  <c r="BZ38" i="5" s="1"/>
  <c r="BY41" i="5"/>
  <c r="BT26" i="2" s="1"/>
  <c r="BW33" i="2"/>
  <c r="BS64" i="2"/>
  <c r="BS28" i="2" s="1"/>
  <c r="BX31" i="2"/>
  <c r="BX32" i="2" s="1"/>
  <c r="BY30" i="2"/>
  <c r="BX33" i="2"/>
  <c r="BR29" i="2"/>
  <c r="S203" i="24"/>
  <c r="U82" i="24"/>
  <c r="J84" i="24"/>
  <c r="L83" i="24"/>
  <c r="K83" i="19"/>
  <c r="C84" i="19"/>
  <c r="R83" i="19"/>
  <c r="T64" i="2"/>
  <c r="T66" i="2" s="1"/>
  <c r="Q64" i="2"/>
  <c r="Q66" i="2" s="1"/>
  <c r="V24" i="2"/>
  <c r="Z40" i="5"/>
  <c r="Z41" i="5" s="1"/>
  <c r="U26" i="2" s="1"/>
  <c r="S29" i="2" l="1"/>
  <c r="R28" i="2"/>
  <c r="Q28" i="2"/>
  <c r="T28" i="2"/>
  <c r="BT64" i="2"/>
  <c r="BT28" i="2" s="1"/>
  <c r="CA8" i="5"/>
  <c r="CA38" i="5" s="1"/>
  <c r="BZ41" i="5"/>
  <c r="BU26" i="2" s="1"/>
  <c r="BY31" i="2"/>
  <c r="BY33" i="2" s="1"/>
  <c r="BZ30" i="2"/>
  <c r="BY32" i="2"/>
  <c r="BS29" i="2"/>
  <c r="J85" i="24"/>
  <c r="L84" i="24"/>
  <c r="S204" i="24"/>
  <c r="U83" i="24"/>
  <c r="C85" i="19"/>
  <c r="R84" i="19"/>
  <c r="K84" i="19"/>
  <c r="U64" i="2"/>
  <c r="U66" i="2" s="1"/>
  <c r="W24" i="2"/>
  <c r="AA40" i="5"/>
  <c r="AA41" i="5" s="1"/>
  <c r="V26" i="2" s="1"/>
  <c r="T29" i="2" l="1"/>
  <c r="Q29" i="2"/>
  <c r="R29" i="2"/>
  <c r="U28" i="2"/>
  <c r="CB8" i="5"/>
  <c r="CB38" i="5" s="1"/>
  <c r="CA41" i="5"/>
  <c r="BV26" i="2" s="1"/>
  <c r="BZ31" i="2"/>
  <c r="CA30" i="2"/>
  <c r="BZ33" i="2"/>
  <c r="BZ32" i="2"/>
  <c r="BU64" i="2"/>
  <c r="BU28" i="2" s="1"/>
  <c r="BT29" i="2"/>
  <c r="U84" i="24"/>
  <c r="S205" i="24"/>
  <c r="J86" i="24"/>
  <c r="L85" i="24"/>
  <c r="C86" i="19"/>
  <c r="R85" i="19"/>
  <c r="K85" i="19"/>
  <c r="V64" i="2"/>
  <c r="V66" i="2" s="1"/>
  <c r="X24" i="2"/>
  <c r="AB40" i="5"/>
  <c r="AB41" i="5" s="1"/>
  <c r="W26" i="2" s="1"/>
  <c r="C23" i="2"/>
  <c r="H40" i="5" s="1"/>
  <c r="H41" i="5" s="1"/>
  <c r="U29" i="2" l="1"/>
  <c r="V28" i="2"/>
  <c r="CC8" i="5"/>
  <c r="CC38" i="5" s="1"/>
  <c r="CB41" i="5"/>
  <c r="BW26" i="2" s="1"/>
  <c r="BU29" i="2"/>
  <c r="CA31" i="2"/>
  <c r="CB30" i="2"/>
  <c r="CA33" i="2"/>
  <c r="CA32" i="2"/>
  <c r="BV64" i="2"/>
  <c r="BV28" i="2" s="1"/>
  <c r="J87" i="24"/>
  <c r="L86" i="24"/>
  <c r="S206" i="24"/>
  <c r="U85" i="24"/>
  <c r="K86" i="19"/>
  <c r="C87" i="19"/>
  <c r="R86" i="19"/>
  <c r="W64" i="2"/>
  <c r="W66" i="2" s="1"/>
  <c r="Y24" i="2"/>
  <c r="AC40" i="5"/>
  <c r="AC41" i="5" s="1"/>
  <c r="X26" i="2" s="1"/>
  <c r="C25" i="2"/>
  <c r="V29" i="2" l="1"/>
  <c r="W28" i="2"/>
  <c r="BV29" i="2"/>
  <c r="BW64" i="2"/>
  <c r="BW28" i="2" s="1"/>
  <c r="CD8" i="5"/>
  <c r="CD38" i="5" s="1"/>
  <c r="CC41" i="5"/>
  <c r="BX26" i="2" s="1"/>
  <c r="CB31" i="2"/>
  <c r="CB33" i="2" s="1"/>
  <c r="CC30" i="2"/>
  <c r="CB32" i="2"/>
  <c r="U86" i="24"/>
  <c r="S207" i="24"/>
  <c r="J88" i="24"/>
  <c r="L87" i="24"/>
  <c r="K87" i="19"/>
  <c r="C88" i="19"/>
  <c r="R87" i="19"/>
  <c r="X64" i="2"/>
  <c r="X66" i="2" s="1"/>
  <c r="C26" i="2"/>
  <c r="CP25" i="2"/>
  <c r="Z24" i="2"/>
  <c r="AD40" i="5"/>
  <c r="AD41" i="5" s="1"/>
  <c r="Y26" i="2" s="1"/>
  <c r="W29" i="2" l="1"/>
  <c r="X28" i="2"/>
  <c r="C50" i="2"/>
  <c r="C37" i="2"/>
  <c r="C34" i="2" s="1"/>
  <c r="CC31" i="2"/>
  <c r="CC32" i="2" s="1"/>
  <c r="CD30" i="2"/>
  <c r="CE8" i="5"/>
  <c r="CE38" i="5" s="1"/>
  <c r="CD41" i="5"/>
  <c r="BY26" i="2" s="1"/>
  <c r="BW29" i="2"/>
  <c r="BX64" i="2"/>
  <c r="BX28" i="2" s="1"/>
  <c r="C64" i="2"/>
  <c r="C66" i="2" s="1"/>
  <c r="J89" i="24"/>
  <c r="L88" i="24"/>
  <c r="S208" i="24"/>
  <c r="U87" i="24"/>
  <c r="C89" i="19"/>
  <c r="R88" i="19"/>
  <c r="K88" i="19"/>
  <c r="Y64" i="2"/>
  <c r="Y66" i="2" s="1"/>
  <c r="AE40" i="5"/>
  <c r="AE41" i="5" s="1"/>
  <c r="Z26" i="2" s="1"/>
  <c r="AA24" i="2"/>
  <c r="C28" i="2" l="1"/>
  <c r="X29" i="2"/>
  <c r="Y28" i="2"/>
  <c r="C46" i="2"/>
  <c r="BX29" i="2"/>
  <c r="CF8" i="5"/>
  <c r="CF38" i="5" s="1"/>
  <c r="CE41" i="5"/>
  <c r="BZ26" i="2" s="1"/>
  <c r="BY64" i="2"/>
  <c r="BY28" i="2" s="1"/>
  <c r="CC33" i="2"/>
  <c r="CD31" i="2"/>
  <c r="CD32" i="2" s="1"/>
  <c r="CE30" i="2"/>
  <c r="S209" i="24"/>
  <c r="U88" i="24"/>
  <c r="J90" i="24"/>
  <c r="L89" i="24"/>
  <c r="C90" i="19"/>
  <c r="R89" i="19"/>
  <c r="K89" i="19"/>
  <c r="Z64" i="2"/>
  <c r="Z66" i="2" s="1"/>
  <c r="AB24" i="2"/>
  <c r="AF40" i="5"/>
  <c r="AF41" i="5" s="1"/>
  <c r="AA26" i="2" s="1"/>
  <c r="C41" i="2" l="1"/>
  <c r="D41" i="2" s="1"/>
  <c r="C35" i="2"/>
  <c r="C29" i="2"/>
  <c r="C48" i="2"/>
  <c r="Y29" i="2"/>
  <c r="Z28" i="2"/>
  <c r="BY29" i="2"/>
  <c r="BZ64" i="2"/>
  <c r="BZ28" i="2" s="1"/>
  <c r="CG8" i="5"/>
  <c r="CG38" i="5" s="1"/>
  <c r="CF41" i="5"/>
  <c r="CA26" i="2" s="1"/>
  <c r="CD33" i="2"/>
  <c r="CE31" i="2"/>
  <c r="CE33" i="2" s="1"/>
  <c r="CF30" i="2"/>
  <c r="J91" i="24"/>
  <c r="L90" i="24"/>
  <c r="U89" i="24"/>
  <c r="S210" i="24"/>
  <c r="C91" i="19"/>
  <c r="K90" i="19"/>
  <c r="R90" i="19"/>
  <c r="AA64" i="2"/>
  <c r="AA66" i="2" s="1"/>
  <c r="AG40" i="5"/>
  <c r="AG41" i="5" s="1"/>
  <c r="AB26" i="2" s="1"/>
  <c r="AC24" i="2"/>
  <c r="C36" i="2" l="1"/>
  <c r="D37" i="2" s="1"/>
  <c r="D36" i="2" s="1"/>
  <c r="C49" i="2"/>
  <c r="D50" i="2" s="1"/>
  <c r="D42" i="2"/>
  <c r="E41" i="2"/>
  <c r="C42" i="2"/>
  <c r="Z29" i="2"/>
  <c r="AA28" i="2"/>
  <c r="CA64" i="2"/>
  <c r="CA28" i="2" s="1"/>
  <c r="CH8" i="5"/>
  <c r="CH38" i="5" s="1"/>
  <c r="CG41" i="5"/>
  <c r="CB26" i="2" s="1"/>
  <c r="CE32" i="2"/>
  <c r="BZ29" i="2"/>
  <c r="CF31" i="2"/>
  <c r="CG30" i="2"/>
  <c r="CF32" i="2"/>
  <c r="CF33" i="2"/>
  <c r="U90" i="24"/>
  <c r="S211" i="24"/>
  <c r="J92" i="24"/>
  <c r="L91" i="24"/>
  <c r="K91" i="19"/>
  <c r="R91" i="19"/>
  <c r="C92" i="19"/>
  <c r="AB64" i="2"/>
  <c r="AB66" i="2" s="1"/>
  <c r="AD24" i="2"/>
  <c r="AH40" i="5"/>
  <c r="AH41" i="5" s="1"/>
  <c r="AC26" i="2" s="1"/>
  <c r="D49" i="2" l="1"/>
  <c r="D46" i="2"/>
  <c r="D48" i="2" s="1"/>
  <c r="C56" i="2"/>
  <c r="C55" i="2" s="1"/>
  <c r="C45" i="2"/>
  <c r="C44" i="2" s="1"/>
  <c r="E42" i="2"/>
  <c r="F41" i="2"/>
  <c r="F42" i="2" s="1"/>
  <c r="AA29" i="2"/>
  <c r="AB28" i="2"/>
  <c r="CG31" i="2"/>
  <c r="CH30" i="2"/>
  <c r="CG33" i="2"/>
  <c r="CG32" i="2"/>
  <c r="CI8" i="5"/>
  <c r="CI38" i="5" s="1"/>
  <c r="CH41" i="5"/>
  <c r="CC26" i="2" s="1"/>
  <c r="CB64" i="2"/>
  <c r="CB28" i="2" s="1"/>
  <c r="CA29" i="2"/>
  <c r="J93" i="24"/>
  <c r="L92" i="24"/>
  <c r="S212" i="24"/>
  <c r="U91" i="24"/>
  <c r="C93" i="19"/>
  <c r="R92" i="19"/>
  <c r="K92" i="19"/>
  <c r="AC64" i="2"/>
  <c r="AC66" i="2" s="1"/>
  <c r="AE24" i="2"/>
  <c r="AI40" i="5"/>
  <c r="AI41" i="5" s="1"/>
  <c r="AD26" i="2" s="1"/>
  <c r="E50" i="2" l="1"/>
  <c r="E49" i="2" s="1"/>
  <c r="C52" i="2"/>
  <c r="C54" i="2" s="1"/>
  <c r="D56" i="2" s="1"/>
  <c r="D55" i="2" s="1"/>
  <c r="C39" i="2"/>
  <c r="C43" i="2" s="1"/>
  <c r="D45" i="2" s="1"/>
  <c r="D44" i="2" s="1"/>
  <c r="G41" i="2"/>
  <c r="AB29" i="2"/>
  <c r="AC28" i="2"/>
  <c r="CH31" i="2"/>
  <c r="CH32" i="2" s="1"/>
  <c r="CI30" i="2"/>
  <c r="CB29" i="2"/>
  <c r="CC64" i="2"/>
  <c r="CC28" i="2" s="1"/>
  <c r="CJ8" i="5"/>
  <c r="CJ38" i="5" s="1"/>
  <c r="CI41" i="5"/>
  <c r="CD26" i="2" s="1"/>
  <c r="U92" i="24"/>
  <c r="S213" i="24"/>
  <c r="J94" i="24"/>
  <c r="L93" i="24"/>
  <c r="C94" i="19"/>
  <c r="K93" i="19"/>
  <c r="R93" i="19"/>
  <c r="AD64" i="2"/>
  <c r="AD66" i="2" s="1"/>
  <c r="AF24" i="2"/>
  <c r="AJ40" i="5"/>
  <c r="AJ41" i="5" s="1"/>
  <c r="AE26" i="2" s="1"/>
  <c r="E46" i="2" l="1"/>
  <c r="E48" i="2" s="1"/>
  <c r="F50" i="2" s="1"/>
  <c r="F49" i="2" s="1"/>
  <c r="D39" i="2"/>
  <c r="D43" i="2" s="1"/>
  <c r="E45" i="2" s="1"/>
  <c r="D52" i="2"/>
  <c r="D54" i="2" s="1"/>
  <c r="E56" i="2" s="1"/>
  <c r="E55" i="2" s="1"/>
  <c r="G42" i="2"/>
  <c r="H41" i="2"/>
  <c r="AC29" i="2"/>
  <c r="AD28" i="2"/>
  <c r="CC29" i="2"/>
  <c r="CK8" i="5"/>
  <c r="CK38" i="5" s="1"/>
  <c r="CJ41" i="5"/>
  <c r="CE26" i="2" s="1"/>
  <c r="CH33" i="2"/>
  <c r="CD64" i="2"/>
  <c r="CD28" i="2" s="1"/>
  <c r="CI31" i="2"/>
  <c r="CJ30" i="2"/>
  <c r="CI33" i="2"/>
  <c r="CI32" i="2"/>
  <c r="J95" i="24"/>
  <c r="L94" i="24"/>
  <c r="U93" i="24"/>
  <c r="S214" i="24"/>
  <c r="R94" i="19"/>
  <c r="K94" i="19"/>
  <c r="C95" i="19"/>
  <c r="AE64" i="2"/>
  <c r="AE66" i="2" s="1"/>
  <c r="AK40" i="5"/>
  <c r="AK41" i="5" s="1"/>
  <c r="AF26" i="2" s="1"/>
  <c r="AG24" i="2"/>
  <c r="E39" i="2" l="1"/>
  <c r="E43" i="2" s="1"/>
  <c r="E44" i="2"/>
  <c r="E52" i="2"/>
  <c r="E54" i="2" s="1"/>
  <c r="F56" i="2" s="1"/>
  <c r="F55" i="2" s="1"/>
  <c r="H42" i="2"/>
  <c r="I41" i="2"/>
  <c r="AD29" i="2"/>
  <c r="AE28" i="2"/>
  <c r="CJ31" i="2"/>
  <c r="CJ32" i="2" s="1"/>
  <c r="CK30" i="2"/>
  <c r="CJ33" i="2"/>
  <c r="CD29" i="2"/>
  <c r="CE64" i="2"/>
  <c r="CE28" i="2" s="1"/>
  <c r="CL8" i="5"/>
  <c r="CL38" i="5" s="1"/>
  <c r="CK41" i="5"/>
  <c r="CF26" i="2" s="1"/>
  <c r="S215" i="24"/>
  <c r="U94" i="24"/>
  <c r="J96" i="24"/>
  <c r="L95" i="24"/>
  <c r="K95" i="19"/>
  <c r="C96" i="19"/>
  <c r="R95" i="19"/>
  <c r="AF64" i="2"/>
  <c r="AF66" i="2" s="1"/>
  <c r="AL40" i="5"/>
  <c r="AL41" i="5" s="1"/>
  <c r="AG26" i="2" s="1"/>
  <c r="AH24" i="2"/>
  <c r="F45" i="2" l="1"/>
  <c r="F39" i="2" s="1"/>
  <c r="F43" i="2" s="1"/>
  <c r="I42" i="2"/>
  <c r="J41" i="2"/>
  <c r="AE29" i="2"/>
  <c r="AF28" i="2"/>
  <c r="CM8" i="5"/>
  <c r="CM38" i="5" s="1"/>
  <c r="CL41" i="5"/>
  <c r="CG26" i="2" s="1"/>
  <c r="CE29" i="2"/>
  <c r="CF64" i="2"/>
  <c r="CF28" i="2" s="1"/>
  <c r="CK31" i="2"/>
  <c r="CL30" i="2"/>
  <c r="CK32" i="2"/>
  <c r="CK33" i="2"/>
  <c r="J97" i="24"/>
  <c r="L96" i="24"/>
  <c r="S216" i="24"/>
  <c r="U95" i="24"/>
  <c r="C97" i="19"/>
  <c r="R96" i="19"/>
  <c r="K96" i="19"/>
  <c r="AG64" i="2"/>
  <c r="AG66" i="2" s="1"/>
  <c r="AM40" i="5"/>
  <c r="AM41" i="5" s="1"/>
  <c r="AH26" i="2" s="1"/>
  <c r="AI24" i="2"/>
  <c r="F46" i="2"/>
  <c r="F48" i="2" s="1"/>
  <c r="G50" i="2" s="1"/>
  <c r="G49" i="2" s="1"/>
  <c r="F44" i="2" l="1"/>
  <c r="G45" i="2" s="1"/>
  <c r="G44" i="2" s="1"/>
  <c r="J42" i="2"/>
  <c r="K41" i="2"/>
  <c r="AF29" i="2"/>
  <c r="AG28" i="2"/>
  <c r="CL31" i="2"/>
  <c r="CL32" i="2" s="1"/>
  <c r="CM30" i="2"/>
  <c r="CL33" i="2"/>
  <c r="CF29" i="2"/>
  <c r="CG64" i="2"/>
  <c r="CG28" i="2" s="1"/>
  <c r="CN8" i="5"/>
  <c r="CN38" i="5" s="1"/>
  <c r="CM41" i="5"/>
  <c r="CH26" i="2" s="1"/>
  <c r="S217" i="24"/>
  <c r="U96" i="24"/>
  <c r="L97" i="24"/>
  <c r="J98" i="24"/>
  <c r="C98" i="19"/>
  <c r="R97" i="19"/>
  <c r="K97" i="19"/>
  <c r="AH64" i="2"/>
  <c r="AH66" i="2" s="1"/>
  <c r="F52" i="2"/>
  <c r="F54" i="2" s="1"/>
  <c r="G56" i="2" s="1"/>
  <c r="G55" i="2" s="1"/>
  <c r="AJ24" i="2"/>
  <c r="AN40" i="5"/>
  <c r="AN41" i="5" s="1"/>
  <c r="AI26" i="2" s="1"/>
  <c r="G39" i="2" l="1"/>
  <c r="G43" i="2" s="1"/>
  <c r="H45" i="2" s="1"/>
  <c r="H44" i="2" s="1"/>
  <c r="K42" i="2"/>
  <c r="L41" i="2"/>
  <c r="AG29" i="2"/>
  <c r="AH28" i="2"/>
  <c r="CG29" i="2"/>
  <c r="CM31" i="2"/>
  <c r="CM33" i="2" s="1"/>
  <c r="CN30" i="2"/>
  <c r="CH64" i="2"/>
  <c r="CH28" i="2" s="1"/>
  <c r="CO8" i="5"/>
  <c r="CO38" i="5" s="1"/>
  <c r="CN41" i="5"/>
  <c r="CI26" i="2" s="1"/>
  <c r="J99" i="24"/>
  <c r="L98" i="24"/>
  <c r="S218" i="24"/>
  <c r="U97" i="24"/>
  <c r="R98" i="19"/>
  <c r="K98" i="19"/>
  <c r="C99" i="19"/>
  <c r="AI64" i="2"/>
  <c r="AI66" i="2" s="1"/>
  <c r="AK24" i="2"/>
  <c r="AO40" i="5"/>
  <c r="AO41" i="5" s="1"/>
  <c r="AJ26" i="2" s="1"/>
  <c r="H39" i="2" l="1"/>
  <c r="H43" i="2" s="1"/>
  <c r="I45" i="2" s="1"/>
  <c r="I44" i="2" s="1"/>
  <c r="L42" i="2"/>
  <c r="M41" i="2"/>
  <c r="AH29" i="2"/>
  <c r="AI28" i="2"/>
  <c r="CO41" i="5"/>
  <c r="CJ26" i="2" s="1"/>
  <c r="CH29" i="2"/>
  <c r="CM32" i="2"/>
  <c r="CI64" i="2"/>
  <c r="CI28" i="2" s="1"/>
  <c r="CN31" i="2"/>
  <c r="CN33" i="2"/>
  <c r="CN32" i="2"/>
  <c r="S219" i="24"/>
  <c r="U98" i="24"/>
  <c r="J100" i="24"/>
  <c r="L99" i="24"/>
  <c r="K99" i="19"/>
  <c r="C100" i="19"/>
  <c r="R99" i="19"/>
  <c r="AJ64" i="2"/>
  <c r="AJ66" i="2" s="1"/>
  <c r="G52" i="2"/>
  <c r="G54" i="2" s="1"/>
  <c r="H56" i="2" s="1"/>
  <c r="H55" i="2" s="1"/>
  <c r="AL24" i="2"/>
  <c r="AP40" i="5"/>
  <c r="AP41" i="5" s="1"/>
  <c r="AK26" i="2" s="1"/>
  <c r="G46" i="2"/>
  <c r="G48" i="2" s="1"/>
  <c r="H50" i="2" s="1"/>
  <c r="H49" i="2" s="1"/>
  <c r="M42" i="2" l="1"/>
  <c r="N41" i="2"/>
  <c r="AI29" i="2"/>
  <c r="AJ28" i="2"/>
  <c r="CJ64" i="2"/>
  <c r="CJ28" i="2" s="1"/>
  <c r="CI29" i="2"/>
  <c r="CQ8" i="5"/>
  <c r="CQ38" i="5" s="1"/>
  <c r="CP41" i="5"/>
  <c r="CK26" i="2" s="1"/>
  <c r="J101" i="24"/>
  <c r="L100" i="24"/>
  <c r="S220" i="24"/>
  <c r="U99" i="24"/>
  <c r="C101" i="19"/>
  <c r="R100" i="19"/>
  <c r="K100" i="19"/>
  <c r="AK64" i="2"/>
  <c r="AK66" i="2" s="1"/>
  <c r="H52" i="2"/>
  <c r="H54" i="2" s="1"/>
  <c r="I56" i="2" s="1"/>
  <c r="I55" i="2" s="1"/>
  <c r="I39" i="2"/>
  <c r="AM24" i="2"/>
  <c r="AQ40" i="5"/>
  <c r="AQ41" i="5" s="1"/>
  <c r="AL26" i="2" s="1"/>
  <c r="N42" i="2" l="1"/>
  <c r="O41" i="2"/>
  <c r="AJ29" i="2"/>
  <c r="AK28" i="2"/>
  <c r="CJ29" i="2"/>
  <c r="CK64" i="2"/>
  <c r="CK28" i="2" s="1"/>
  <c r="CR8" i="5"/>
  <c r="CR38" i="5" s="1"/>
  <c r="CQ41" i="5"/>
  <c r="CL26" i="2" s="1"/>
  <c r="AL64" i="2"/>
  <c r="AL66" i="2" s="1"/>
  <c r="S221" i="24"/>
  <c r="U100" i="24"/>
  <c r="L101" i="24"/>
  <c r="J102" i="24"/>
  <c r="C102" i="19"/>
  <c r="R101" i="19"/>
  <c r="K101" i="19"/>
  <c r="I43" i="2"/>
  <c r="J45" i="2" s="1"/>
  <c r="J44" i="2" s="1"/>
  <c r="AN24" i="2"/>
  <c r="AR40" i="5"/>
  <c r="AR41" i="5" s="1"/>
  <c r="AM26" i="2" s="1"/>
  <c r="AL28" i="2" l="1"/>
  <c r="AL29" i="2" s="1"/>
  <c r="O42" i="2"/>
  <c r="AK29" i="2"/>
  <c r="CL64" i="2"/>
  <c r="CL28" i="2" s="1"/>
  <c r="CS8" i="5"/>
  <c r="CR41" i="5"/>
  <c r="CM26" i="2" s="1"/>
  <c r="CK29" i="2"/>
  <c r="AM64" i="2"/>
  <c r="AM66" i="2" s="1"/>
  <c r="J103" i="24"/>
  <c r="L102" i="24"/>
  <c r="S222" i="24"/>
  <c r="U101" i="24"/>
  <c r="C103" i="19"/>
  <c r="K102" i="19"/>
  <c r="R102" i="19"/>
  <c r="I52" i="2"/>
  <c r="I54" i="2" s="1"/>
  <c r="J56" i="2" s="1"/>
  <c r="J55" i="2" s="1"/>
  <c r="AO24" i="2"/>
  <c r="AS40" i="5"/>
  <c r="AS41" i="5" s="1"/>
  <c r="AN26" i="2" s="1"/>
  <c r="H46" i="2"/>
  <c r="H48" i="2" s="1"/>
  <c r="I50" i="2" s="1"/>
  <c r="I49" i="2" s="1"/>
  <c r="AM28" i="2" l="1"/>
  <c r="AM29" i="2" s="1"/>
  <c r="P41" i="2"/>
  <c r="P42" i="2" s="1"/>
  <c r="CS41" i="5"/>
  <c r="CN26" i="2" s="1"/>
  <c r="CN64" i="2" s="1"/>
  <c r="CN28" i="2" s="1"/>
  <c r="CS38" i="5"/>
  <c r="CL29" i="2"/>
  <c r="CM64" i="2"/>
  <c r="CM28" i="2" s="1"/>
  <c r="AN64" i="2"/>
  <c r="AN66" i="2" s="1"/>
  <c r="S223" i="24"/>
  <c r="U102" i="24"/>
  <c r="J104" i="24"/>
  <c r="L103" i="24"/>
  <c r="K103" i="19"/>
  <c r="R103" i="19"/>
  <c r="C104" i="19"/>
  <c r="J39" i="2"/>
  <c r="J43" i="2" s="1"/>
  <c r="K45" i="2" s="1"/>
  <c r="K44" i="2" s="1"/>
  <c r="AP24" i="2"/>
  <c r="AT40" i="5"/>
  <c r="AT41" i="5" s="1"/>
  <c r="AO26" i="2" s="1"/>
  <c r="AN28" i="2" l="1"/>
  <c r="AN29" i="2" s="1"/>
  <c r="Q41" i="2"/>
  <c r="R41" i="2" s="1"/>
  <c r="CM29" i="2"/>
  <c r="CN29" i="2"/>
  <c r="AO64" i="2"/>
  <c r="AO66" i="2" s="1"/>
  <c r="J105" i="24"/>
  <c r="L104" i="24"/>
  <c r="S224" i="24"/>
  <c r="U103" i="24"/>
  <c r="C105" i="19"/>
  <c r="R104" i="19"/>
  <c r="K104" i="19"/>
  <c r="J52" i="2"/>
  <c r="J54" i="2" s="1"/>
  <c r="K56" i="2" s="1"/>
  <c r="K55" i="2" s="1"/>
  <c r="AU40" i="5"/>
  <c r="AU41" i="5" s="1"/>
  <c r="AP26" i="2" s="1"/>
  <c r="I46" i="2"/>
  <c r="I48" i="2" s="1"/>
  <c r="J50" i="2" s="1"/>
  <c r="J49" i="2" s="1"/>
  <c r="K39" i="2"/>
  <c r="K43" i="2" s="1"/>
  <c r="L45" i="2" s="1"/>
  <c r="L44" i="2" s="1"/>
  <c r="AO28" i="2" l="1"/>
  <c r="AO29" i="2" s="1"/>
  <c r="Q42" i="2"/>
  <c r="S41" i="2"/>
  <c r="R42" i="2"/>
  <c r="AP64" i="2"/>
  <c r="S225" i="24"/>
  <c r="U104" i="24"/>
  <c r="J106" i="24"/>
  <c r="L105" i="24"/>
  <c r="C106" i="19"/>
  <c r="R105" i="19"/>
  <c r="K105" i="19"/>
  <c r="AP66" i="2" l="1"/>
  <c r="AP28" i="2" s="1"/>
  <c r="AP29" i="2" s="1"/>
  <c r="T41" i="2"/>
  <c r="S42" i="2"/>
  <c r="J107" i="24"/>
  <c r="L106" i="24"/>
  <c r="S226" i="24"/>
  <c r="U105" i="24"/>
  <c r="C107" i="19"/>
  <c r="K106" i="19"/>
  <c r="R106" i="19"/>
  <c r="K52" i="2"/>
  <c r="K54" i="2" s="1"/>
  <c r="L56" i="2" s="1"/>
  <c r="L55" i="2" s="1"/>
  <c r="J46" i="2"/>
  <c r="J48" i="2" s="1"/>
  <c r="K50" i="2" s="1"/>
  <c r="K49" i="2" s="1"/>
  <c r="L39" i="2"/>
  <c r="T42" i="2" l="1"/>
  <c r="U41" i="2"/>
  <c r="S227" i="24"/>
  <c r="U106" i="24"/>
  <c r="J108" i="24"/>
  <c r="L107" i="24"/>
  <c r="K107" i="19"/>
  <c r="R107" i="19"/>
  <c r="C108" i="19"/>
  <c r="L52" i="2"/>
  <c r="L54" i="2" s="1"/>
  <c r="M56" i="2" s="1"/>
  <c r="M55" i="2" s="1"/>
  <c r="L43" i="2"/>
  <c r="M45" i="2" s="1"/>
  <c r="M44" i="2" s="1"/>
  <c r="U42" i="2" l="1"/>
  <c r="V41" i="2"/>
  <c r="J109" i="24"/>
  <c r="L108" i="24"/>
  <c r="S228" i="24"/>
  <c r="U107" i="24"/>
  <c r="C109" i="19"/>
  <c r="R108" i="19"/>
  <c r="K108" i="19"/>
  <c r="V42" i="2" l="1"/>
  <c r="W41" i="2"/>
  <c r="S229" i="24"/>
  <c r="U108" i="24"/>
  <c r="J110" i="24"/>
  <c r="L109" i="24"/>
  <c r="C110" i="19"/>
  <c r="K109" i="19"/>
  <c r="R109" i="19"/>
  <c r="M52" i="2"/>
  <c r="M54" i="2" s="1"/>
  <c r="N56" i="2" s="1"/>
  <c r="N55" i="2" s="1"/>
  <c r="M39" i="2"/>
  <c r="K46" i="2"/>
  <c r="K48" i="2" s="1"/>
  <c r="L50" i="2" s="1"/>
  <c r="L49" i="2" s="1"/>
  <c r="W42" i="2" l="1"/>
  <c r="X41" i="2"/>
  <c r="J111" i="24"/>
  <c r="L110" i="24"/>
  <c r="S230" i="24"/>
  <c r="U109" i="24"/>
  <c r="C111" i="19"/>
  <c r="R110" i="19"/>
  <c r="K110" i="19"/>
  <c r="M43" i="2"/>
  <c r="N45" i="2" s="1"/>
  <c r="N44" i="2" s="1"/>
  <c r="X42" i="2" l="1"/>
  <c r="Y41" i="2"/>
  <c r="S231" i="24"/>
  <c r="U110" i="24"/>
  <c r="J112" i="24"/>
  <c r="L111" i="24"/>
  <c r="K111" i="19"/>
  <c r="C112" i="19"/>
  <c r="R111" i="19"/>
  <c r="N52" i="2"/>
  <c r="N54" i="2" s="1"/>
  <c r="O56" i="2" s="1"/>
  <c r="O55" i="2" s="1"/>
  <c r="Y42" i="2" l="1"/>
  <c r="Z41" i="2"/>
  <c r="J113" i="24"/>
  <c r="L112" i="24"/>
  <c r="U111" i="24"/>
  <c r="S232" i="24"/>
  <c r="C113" i="19"/>
  <c r="R112" i="19"/>
  <c r="K112" i="19"/>
  <c r="N39" i="2"/>
  <c r="N43" i="2" s="1"/>
  <c r="O45" i="2" s="1"/>
  <c r="O44" i="2" s="1"/>
  <c r="L46" i="2"/>
  <c r="L48" i="2" s="1"/>
  <c r="M50" i="2" s="1"/>
  <c r="M49" i="2" s="1"/>
  <c r="Z42" i="2" l="1"/>
  <c r="AA41" i="2"/>
  <c r="U112" i="24"/>
  <c r="S233" i="24"/>
  <c r="J114" i="24"/>
  <c r="L113" i="24"/>
  <c r="C114" i="19"/>
  <c r="R113" i="19"/>
  <c r="K113" i="19"/>
  <c r="O52" i="2"/>
  <c r="O39" i="2"/>
  <c r="O43" i="2" s="1"/>
  <c r="P45" i="2" s="1"/>
  <c r="P44" i="2" s="1"/>
  <c r="AA42" i="2" l="1"/>
  <c r="AB41" i="2"/>
  <c r="J115" i="24"/>
  <c r="L114" i="24"/>
  <c r="S234" i="24"/>
  <c r="U113" i="24"/>
  <c r="R114" i="19"/>
  <c r="K114" i="19"/>
  <c r="C115" i="19"/>
  <c r="O54" i="2"/>
  <c r="P56" i="2" s="1"/>
  <c r="P55" i="2" s="1"/>
  <c r="AB42" i="2" l="1"/>
  <c r="AC41" i="2"/>
  <c r="S235" i="24"/>
  <c r="U114" i="24"/>
  <c r="J116" i="24"/>
  <c r="L115" i="24"/>
  <c r="K115" i="19"/>
  <c r="C116" i="19"/>
  <c r="R115" i="19"/>
  <c r="P39" i="2"/>
  <c r="P43" i="2" s="1"/>
  <c r="Q45" i="2" s="1"/>
  <c r="Q44" i="2" s="1"/>
  <c r="M46" i="2"/>
  <c r="M48" i="2" s="1"/>
  <c r="N50" i="2" s="1"/>
  <c r="N49" i="2" s="1"/>
  <c r="AC42" i="2" l="1"/>
  <c r="AD41" i="2"/>
  <c r="J117" i="24"/>
  <c r="L116" i="24"/>
  <c r="U115" i="24"/>
  <c r="S236" i="24"/>
  <c r="C117" i="19"/>
  <c r="R116" i="19"/>
  <c r="K116" i="19"/>
  <c r="P52" i="2"/>
  <c r="P54" i="2" s="1"/>
  <c r="Q56" i="2" s="1"/>
  <c r="Q55" i="2" s="1"/>
  <c r="AD42" i="2" l="1"/>
  <c r="AE41" i="2"/>
  <c r="S237" i="24"/>
  <c r="U116" i="24"/>
  <c r="J118" i="24"/>
  <c r="L117" i="24"/>
  <c r="C118" i="19"/>
  <c r="R117" i="19"/>
  <c r="K117" i="19"/>
  <c r="Q39" i="2"/>
  <c r="Q43" i="2" s="1"/>
  <c r="R45" i="2" s="1"/>
  <c r="R44" i="2" s="1"/>
  <c r="AE42" i="2" l="1"/>
  <c r="AF41" i="2"/>
  <c r="J119" i="24"/>
  <c r="L118" i="24"/>
  <c r="S238" i="24"/>
  <c r="U117" i="24"/>
  <c r="C119" i="19"/>
  <c r="R118" i="19"/>
  <c r="K118" i="19"/>
  <c r="Q52" i="2"/>
  <c r="Q54" i="2" s="1"/>
  <c r="R56" i="2" s="1"/>
  <c r="R55" i="2" s="1"/>
  <c r="N46" i="2"/>
  <c r="N48" i="2" s="1"/>
  <c r="O50" i="2" s="1"/>
  <c r="O49" i="2" s="1"/>
  <c r="AF42" i="2" l="1"/>
  <c r="AG41" i="2"/>
  <c r="U118" i="24"/>
  <c r="S239" i="24"/>
  <c r="L119" i="24"/>
  <c r="J120" i="24"/>
  <c r="K119" i="19"/>
  <c r="C120" i="19"/>
  <c r="R119" i="19"/>
  <c r="R39" i="2"/>
  <c r="R43" i="2" s="1"/>
  <c r="S45" i="2" s="1"/>
  <c r="S44" i="2" s="1"/>
  <c r="AG42" i="2" l="1"/>
  <c r="AH41" i="2"/>
  <c r="S240" i="24"/>
  <c r="U119" i="24"/>
  <c r="J121" i="24"/>
  <c r="L120" i="24"/>
  <c r="C121" i="19"/>
  <c r="R120" i="19"/>
  <c r="K120" i="19"/>
  <c r="R52" i="2"/>
  <c r="O46" i="2"/>
  <c r="O48" i="2" s="1"/>
  <c r="P50" i="2" s="1"/>
  <c r="P49" i="2" s="1"/>
  <c r="AH42" i="2" l="1"/>
  <c r="AI41" i="2"/>
  <c r="J122" i="24"/>
  <c r="L121" i="24"/>
  <c r="S241" i="24"/>
  <c r="U120" i="24"/>
  <c r="C122" i="19"/>
  <c r="R121" i="19"/>
  <c r="K121" i="19"/>
  <c r="R54" i="2"/>
  <c r="S56" i="2" s="1"/>
  <c r="S55" i="2" s="1"/>
  <c r="S39" i="2"/>
  <c r="S43" i="2" s="1"/>
  <c r="T45" i="2" s="1"/>
  <c r="T44" i="2" s="1"/>
  <c r="AI42" i="2" l="1"/>
  <c r="AJ41" i="2"/>
  <c r="S242" i="24"/>
  <c r="U121" i="24"/>
  <c r="J123" i="24"/>
  <c r="L122" i="24"/>
  <c r="C123" i="19"/>
  <c r="K122" i="19"/>
  <c r="R122" i="19"/>
  <c r="P46" i="2"/>
  <c r="P48" i="2" s="1"/>
  <c r="Q50" i="2" s="1"/>
  <c r="Q49" i="2" s="1"/>
  <c r="T39" i="2"/>
  <c r="T43" i="2" s="1"/>
  <c r="U45" i="2" s="1"/>
  <c r="U44" i="2" s="1"/>
  <c r="AJ42" i="2" l="1"/>
  <c r="AK41" i="2"/>
  <c r="J124" i="24"/>
  <c r="L123" i="24"/>
  <c r="U122" i="24"/>
  <c r="S243" i="24"/>
  <c r="K123" i="19"/>
  <c r="R123" i="19"/>
  <c r="C124" i="19"/>
  <c r="S52" i="2"/>
  <c r="S54" i="2" s="1"/>
  <c r="T56" i="2" s="1"/>
  <c r="T55" i="2" s="1"/>
  <c r="AL41" i="2" l="1"/>
  <c r="AK42" i="2"/>
  <c r="U123" i="24"/>
  <c r="S244" i="24"/>
  <c r="L124" i="24"/>
  <c r="J125" i="24"/>
  <c r="C125" i="19"/>
  <c r="R124" i="19"/>
  <c r="K124" i="19"/>
  <c r="U39" i="2"/>
  <c r="U43" i="2" s="1"/>
  <c r="V45" i="2" s="1"/>
  <c r="V44" i="2" s="1"/>
  <c r="Q46" i="2"/>
  <c r="Q48" i="2" s="1"/>
  <c r="R50" i="2" s="1"/>
  <c r="R49" i="2" s="1"/>
  <c r="AM41" i="2" l="1"/>
  <c r="AL42" i="2"/>
  <c r="S245" i="24"/>
  <c r="U124" i="24"/>
  <c r="J126" i="24"/>
  <c r="L125" i="24"/>
  <c r="C126" i="19"/>
  <c r="K125" i="19"/>
  <c r="R125" i="19"/>
  <c r="T52" i="2"/>
  <c r="V39" i="2"/>
  <c r="V43" i="2" s="1"/>
  <c r="W45" i="2" s="1"/>
  <c r="W44" i="2" s="1"/>
  <c r="AN41" i="2" l="1"/>
  <c r="AM42" i="2"/>
  <c r="J127" i="24"/>
  <c r="L126" i="24"/>
  <c r="S246" i="24"/>
  <c r="U125" i="24"/>
  <c r="C127" i="19"/>
  <c r="R126" i="19"/>
  <c r="K126" i="19"/>
  <c r="T54" i="2"/>
  <c r="U56" i="2" s="1"/>
  <c r="U55" i="2" s="1"/>
  <c r="R46" i="2"/>
  <c r="R48" i="2" s="1"/>
  <c r="S50" i="2" s="1"/>
  <c r="S49" i="2" s="1"/>
  <c r="AO41" i="2" l="1"/>
  <c r="AN42" i="2"/>
  <c r="U126" i="24"/>
  <c r="S247" i="24"/>
  <c r="L127" i="24"/>
  <c r="J128" i="24"/>
  <c r="W39" i="2"/>
  <c r="W43" i="2" s="1"/>
  <c r="X45" i="2" s="1"/>
  <c r="X44" i="2" s="1"/>
  <c r="AP41" i="2" l="1"/>
  <c r="AO42" i="2"/>
  <c r="J129" i="24"/>
  <c r="L128" i="24"/>
  <c r="S248" i="24"/>
  <c r="U127" i="24"/>
  <c r="U52" i="2"/>
  <c r="U54" i="2" s="1"/>
  <c r="V56" i="2" s="1"/>
  <c r="V55" i="2" s="1"/>
  <c r="AQ41" i="2" l="1"/>
  <c r="AP42" i="2"/>
  <c r="S249" i="24"/>
  <c r="U128" i="24"/>
  <c r="J130" i="24"/>
  <c r="O129" i="24"/>
  <c r="T9" i="24"/>
  <c r="V9" i="24" s="1"/>
  <c r="L129" i="24"/>
  <c r="S46" i="2"/>
  <c r="S48" i="2" s="1"/>
  <c r="T50" i="2" s="1"/>
  <c r="T49" i="2" s="1"/>
  <c r="X39" i="2"/>
  <c r="X43" i="2" s="1"/>
  <c r="Y45" i="2" s="1"/>
  <c r="Y44" i="2" s="1"/>
  <c r="AR41" i="2" l="1"/>
  <c r="AQ42" i="2"/>
  <c r="J131" i="24"/>
  <c r="T10" i="24"/>
  <c r="V10" i="24" s="1"/>
  <c r="O130" i="24"/>
  <c r="L130" i="24"/>
  <c r="S250" i="24"/>
  <c r="U129" i="24"/>
  <c r="V52" i="2"/>
  <c r="V54" i="2" s="1"/>
  <c r="W56" i="2" s="1"/>
  <c r="W55" i="2" s="1"/>
  <c r="AS41" i="2" l="1"/>
  <c r="AR42" i="2"/>
  <c r="S251" i="24"/>
  <c r="U130" i="24"/>
  <c r="O131" i="24"/>
  <c r="J132" i="24"/>
  <c r="L131" i="24"/>
  <c r="T11" i="24"/>
  <c r="V11" i="24" s="1"/>
  <c r="T46" i="2"/>
  <c r="T48" i="2" s="1"/>
  <c r="U50" i="2" s="1"/>
  <c r="U49" i="2" s="1"/>
  <c r="Y39" i="2"/>
  <c r="Y43" i="2" s="1"/>
  <c r="Z45" i="2" s="1"/>
  <c r="Z44" i="2" s="1"/>
  <c r="AT41" i="2" l="1"/>
  <c r="AS42" i="2"/>
  <c r="T12" i="24"/>
  <c r="V12" i="24" s="1"/>
  <c r="J133" i="24"/>
  <c r="O132" i="24"/>
  <c r="L132" i="24"/>
  <c r="S252" i="24"/>
  <c r="U131" i="24"/>
  <c r="W52" i="2"/>
  <c r="W54" i="2" s="1"/>
  <c r="X56" i="2" s="1"/>
  <c r="X55" i="2" s="1"/>
  <c r="AU41" i="2" l="1"/>
  <c r="AT42" i="2"/>
  <c r="O133" i="24"/>
  <c r="T13" i="24"/>
  <c r="V13" i="24" s="1"/>
  <c r="J134" i="24"/>
  <c r="L133" i="24"/>
  <c r="S253" i="24"/>
  <c r="U132" i="24"/>
  <c r="U46" i="2"/>
  <c r="U48" i="2" s="1"/>
  <c r="V50" i="2" s="1"/>
  <c r="V49" i="2" s="1"/>
  <c r="Z39" i="2"/>
  <c r="Z43" i="2" s="1"/>
  <c r="AA45" i="2" s="1"/>
  <c r="AA44" i="2" s="1"/>
  <c r="AV41" i="2" l="1"/>
  <c r="AU42" i="2"/>
  <c r="S254" i="24"/>
  <c r="U133" i="24"/>
  <c r="J135" i="24"/>
  <c r="T14" i="24"/>
  <c r="V14" i="24" s="1"/>
  <c r="O134" i="24"/>
  <c r="L134" i="24"/>
  <c r="X52" i="2"/>
  <c r="X54" i="2" s="1"/>
  <c r="Y56" i="2" s="1"/>
  <c r="Y55" i="2" s="1"/>
  <c r="AW41" i="2" l="1"/>
  <c r="AV42" i="2"/>
  <c r="O135" i="24"/>
  <c r="J136" i="24"/>
  <c r="T15" i="24"/>
  <c r="V15" i="24" s="1"/>
  <c r="L135" i="24"/>
  <c r="S255" i="24"/>
  <c r="U134" i="24"/>
  <c r="V46" i="2"/>
  <c r="V48" i="2" s="1"/>
  <c r="W50" i="2" s="1"/>
  <c r="W49" i="2" s="1"/>
  <c r="AA39" i="2"/>
  <c r="AA43" i="2" s="1"/>
  <c r="AB45" i="2" s="1"/>
  <c r="AB44" i="2" s="1"/>
  <c r="AX41" i="2" l="1"/>
  <c r="AW42" i="2"/>
  <c r="S256" i="24"/>
  <c r="U135" i="24"/>
  <c r="T16" i="24"/>
  <c r="V16" i="24" s="1"/>
  <c r="J137" i="24"/>
  <c r="O136" i="24"/>
  <c r="L136" i="24"/>
  <c r="Y52" i="2"/>
  <c r="Y54" i="2" s="1"/>
  <c r="Z56" i="2" s="1"/>
  <c r="Z55" i="2" s="1"/>
  <c r="AY41" i="2" l="1"/>
  <c r="AX42" i="2"/>
  <c r="T17" i="24"/>
  <c r="V17" i="24" s="1"/>
  <c r="O137" i="24"/>
  <c r="J138" i="24"/>
  <c r="L137" i="24"/>
  <c r="S257" i="24"/>
  <c r="U136" i="24"/>
  <c r="Z52" i="2"/>
  <c r="Z54" i="2" s="1"/>
  <c r="AA56" i="2" s="1"/>
  <c r="AA55" i="2" s="1"/>
  <c r="W46" i="2"/>
  <c r="W48" i="2" s="1"/>
  <c r="X50" i="2" s="1"/>
  <c r="X49" i="2" s="1"/>
  <c r="AB39" i="2"/>
  <c r="AB43" i="2" s="1"/>
  <c r="AC45" i="2" s="1"/>
  <c r="AC44" i="2" s="1"/>
  <c r="AZ41" i="2" l="1"/>
  <c r="AY42" i="2"/>
  <c r="S258" i="24"/>
  <c r="U137" i="24"/>
  <c r="J139" i="24"/>
  <c r="T18" i="24"/>
  <c r="V18" i="24" s="1"/>
  <c r="O138" i="24"/>
  <c r="L138" i="24"/>
  <c r="BA41" i="2" l="1"/>
  <c r="AZ42" i="2"/>
  <c r="O139" i="24"/>
  <c r="T19" i="24"/>
  <c r="V19" i="24" s="1"/>
  <c r="J140" i="24"/>
  <c r="L139" i="24"/>
  <c r="S259" i="24"/>
  <c r="U138" i="24"/>
  <c r="AA52" i="2"/>
  <c r="X46" i="2"/>
  <c r="X48" i="2" s="1"/>
  <c r="Y50" i="2" s="1"/>
  <c r="Y49" i="2" s="1"/>
  <c r="AC39" i="2"/>
  <c r="AC43" i="2" s="1"/>
  <c r="AD45" i="2" s="1"/>
  <c r="AD44" i="2" s="1"/>
  <c r="BB41" i="2" l="1"/>
  <c r="BA42" i="2"/>
  <c r="T20" i="24"/>
  <c r="V20" i="24" s="1"/>
  <c r="J141" i="24"/>
  <c r="O140" i="24"/>
  <c r="L140" i="24"/>
  <c r="S260" i="24"/>
  <c r="U139" i="24"/>
  <c r="AA54" i="2"/>
  <c r="AB56" i="2" s="1"/>
  <c r="AB55" i="2" s="1"/>
  <c r="BC41" i="2" l="1"/>
  <c r="BB42" i="2"/>
  <c r="U140" i="24"/>
  <c r="S261" i="24"/>
  <c r="J142" i="24"/>
  <c r="O141" i="24"/>
  <c r="T21" i="24"/>
  <c r="V21" i="24" s="1"/>
  <c r="L141" i="24"/>
  <c r="Y46" i="2"/>
  <c r="Y48" i="2" s="1"/>
  <c r="Z50" i="2" s="1"/>
  <c r="Z49" i="2" s="1"/>
  <c r="AD39" i="2"/>
  <c r="AD43" i="2" s="1"/>
  <c r="AE45" i="2" s="1"/>
  <c r="AE44" i="2" s="1"/>
  <c r="BD41" i="2" l="1"/>
  <c r="BC42" i="2"/>
  <c r="S262" i="24"/>
  <c r="U141" i="24"/>
  <c r="O142" i="24"/>
  <c r="J143" i="24"/>
  <c r="T22" i="24"/>
  <c r="V22" i="24" s="1"/>
  <c r="L142" i="24"/>
  <c r="AB52" i="2"/>
  <c r="AB54" i="2" s="1"/>
  <c r="AC56" i="2" s="1"/>
  <c r="AC55" i="2" s="1"/>
  <c r="BE41" i="2" l="1"/>
  <c r="BD42" i="2"/>
  <c r="L143" i="24"/>
  <c r="J144" i="24"/>
  <c r="O143" i="24"/>
  <c r="T23" i="24"/>
  <c r="V23" i="24" s="1"/>
  <c r="S263" i="24"/>
  <c r="U142" i="24"/>
  <c r="AE39" i="2"/>
  <c r="AE43" i="2" s="1"/>
  <c r="AF45" i="2" s="1"/>
  <c r="AF44" i="2" s="1"/>
  <c r="BF41" i="2" l="1"/>
  <c r="BE42" i="2"/>
  <c r="S264" i="24"/>
  <c r="U143" i="24"/>
  <c r="J145" i="24"/>
  <c r="O144" i="24"/>
  <c r="T24" i="24"/>
  <c r="V24" i="24" s="1"/>
  <c r="L144" i="24"/>
  <c r="AC52" i="2"/>
  <c r="Z46" i="2"/>
  <c r="Z48" i="2" s="1"/>
  <c r="AA50" i="2" s="1"/>
  <c r="AA49" i="2" s="1"/>
  <c r="BG41" i="2" l="1"/>
  <c r="BF42" i="2"/>
  <c r="J146" i="24"/>
  <c r="O145" i="24"/>
  <c r="T25" i="24"/>
  <c r="V25" i="24" s="1"/>
  <c r="L145" i="24"/>
  <c r="S265" i="24"/>
  <c r="U144" i="24"/>
  <c r="AC54" i="2"/>
  <c r="AD56" i="2" s="1"/>
  <c r="AD55" i="2" s="1"/>
  <c r="AF39" i="2"/>
  <c r="AF43" i="2" s="1"/>
  <c r="AG45" i="2" s="1"/>
  <c r="AG44" i="2" s="1"/>
  <c r="BH41" i="2" l="1"/>
  <c r="BG42" i="2"/>
  <c r="S266" i="24"/>
  <c r="U145" i="24"/>
  <c r="O146" i="24"/>
  <c r="T26" i="24"/>
  <c r="V26" i="24" s="1"/>
  <c r="J147" i="24"/>
  <c r="L146" i="24"/>
  <c r="BI41" i="2" l="1"/>
  <c r="BH42" i="2"/>
  <c r="O147" i="24"/>
  <c r="J148" i="24"/>
  <c r="L147" i="24"/>
  <c r="T27" i="24"/>
  <c r="V27" i="24" s="1"/>
  <c r="S267" i="24"/>
  <c r="U146" i="24"/>
  <c r="AD52" i="2"/>
  <c r="AD54" i="2" s="1"/>
  <c r="AE56" i="2" s="1"/>
  <c r="AE55" i="2" s="1"/>
  <c r="AA46" i="2"/>
  <c r="AA48" i="2" s="1"/>
  <c r="AB50" i="2" s="1"/>
  <c r="AB49" i="2" s="1"/>
  <c r="AG39" i="2"/>
  <c r="AG43" i="2" s="1"/>
  <c r="AH45" i="2" s="1"/>
  <c r="AH44" i="2" s="1"/>
  <c r="BJ41" i="2" l="1"/>
  <c r="BI42" i="2"/>
  <c r="S268" i="24"/>
  <c r="U147" i="24"/>
  <c r="T28" i="24"/>
  <c r="V28" i="24" s="1"/>
  <c r="J149" i="24"/>
  <c r="O148" i="24"/>
  <c r="L148" i="24"/>
  <c r="BK41" i="2" l="1"/>
  <c r="BJ42" i="2"/>
  <c r="J150" i="24"/>
  <c r="O149" i="24"/>
  <c r="L149" i="24"/>
  <c r="T29" i="24"/>
  <c r="V29" i="24" s="1"/>
  <c r="S269" i="24"/>
  <c r="U148" i="24"/>
  <c r="AE52" i="2"/>
  <c r="AE54" i="2" s="1"/>
  <c r="AF56" i="2" s="1"/>
  <c r="AF55" i="2" s="1"/>
  <c r="AH39" i="2"/>
  <c r="AH43" i="2" s="1"/>
  <c r="AI45" i="2" s="1"/>
  <c r="AI44" i="2" s="1"/>
  <c r="AB46" i="2"/>
  <c r="AB48" i="2" s="1"/>
  <c r="AC50" i="2" s="1"/>
  <c r="AC49" i="2" s="1"/>
  <c r="BL41" i="2" l="1"/>
  <c r="BK42" i="2"/>
  <c r="S270" i="24"/>
  <c r="U149" i="24"/>
  <c r="J151" i="24"/>
  <c r="O150" i="24"/>
  <c r="T30" i="24"/>
  <c r="V30" i="24" s="1"/>
  <c r="L150" i="24"/>
  <c r="BM41" i="2" l="1"/>
  <c r="BL42" i="2"/>
  <c r="L151" i="24"/>
  <c r="J152" i="24"/>
  <c r="O151" i="24"/>
  <c r="T31" i="24"/>
  <c r="V31" i="24" s="1"/>
  <c r="S271" i="24"/>
  <c r="U150" i="24"/>
  <c r="AF52" i="2"/>
  <c r="AI39" i="2"/>
  <c r="AC46" i="2"/>
  <c r="AC48" i="2" s="1"/>
  <c r="AD50" i="2" s="1"/>
  <c r="AD49" i="2" s="1"/>
  <c r="BN41" i="2" l="1"/>
  <c r="BM42" i="2"/>
  <c r="S272" i="24"/>
  <c r="U151" i="24"/>
  <c r="J153" i="24"/>
  <c r="O152" i="24"/>
  <c r="T32" i="24"/>
  <c r="V32" i="24" s="1"/>
  <c r="L152" i="24"/>
  <c r="AF54" i="2"/>
  <c r="AG56" i="2" s="1"/>
  <c r="AG55" i="2" s="1"/>
  <c r="AI43" i="2"/>
  <c r="AJ45" i="2" s="1"/>
  <c r="AJ44" i="2" s="1"/>
  <c r="BO41" i="2" l="1"/>
  <c r="BN42" i="2"/>
  <c r="O153" i="24"/>
  <c r="J154" i="24"/>
  <c r="T33" i="24"/>
  <c r="V33" i="24" s="1"/>
  <c r="L153" i="24"/>
  <c r="U152" i="24"/>
  <c r="S273" i="24"/>
  <c r="AG52" i="2"/>
  <c r="AG54" i="2" s="1"/>
  <c r="AH56" i="2" s="1"/>
  <c r="AH55" i="2" s="1"/>
  <c r="BP41" i="2" l="1"/>
  <c r="BO42" i="2"/>
  <c r="S274" i="24"/>
  <c r="U153" i="24"/>
  <c r="O154" i="24"/>
  <c r="L154" i="24"/>
  <c r="T34" i="24"/>
  <c r="V34" i="24" s="1"/>
  <c r="J155" i="24"/>
  <c r="AJ39" i="2"/>
  <c r="AJ43" i="2" s="1"/>
  <c r="AK45" i="2" s="1"/>
  <c r="AK44" i="2" s="1"/>
  <c r="AD46" i="2"/>
  <c r="AD48" i="2" s="1"/>
  <c r="AE50" i="2" s="1"/>
  <c r="AE49" i="2" s="1"/>
  <c r="BQ41" i="2" l="1"/>
  <c r="BP42" i="2"/>
  <c r="J156" i="24"/>
  <c r="O155" i="24"/>
  <c r="T35" i="24"/>
  <c r="V35" i="24" s="1"/>
  <c r="L155" i="24"/>
  <c r="S275" i="24"/>
  <c r="U154" i="24"/>
  <c r="AH52" i="2"/>
  <c r="BR41" i="2" l="1"/>
  <c r="BQ42" i="2"/>
  <c r="S276" i="24"/>
  <c r="U155" i="24"/>
  <c r="J157" i="24"/>
  <c r="T36" i="24"/>
  <c r="V36" i="24" s="1"/>
  <c r="O156" i="24"/>
  <c r="L156" i="24"/>
  <c r="AH54" i="2"/>
  <c r="AI56" i="2" s="1"/>
  <c r="AI55" i="2" s="1"/>
  <c r="AK39" i="2"/>
  <c r="AK43" i="2" s="1"/>
  <c r="AL45" i="2" s="1"/>
  <c r="AL44" i="2" s="1"/>
  <c r="BS41" i="2" l="1"/>
  <c r="BR42" i="2"/>
  <c r="J158" i="24"/>
  <c r="O157" i="24"/>
  <c r="T37" i="24"/>
  <c r="V37" i="24" s="1"/>
  <c r="L157" i="24"/>
  <c r="S277" i="24"/>
  <c r="U156" i="24"/>
  <c r="AI52" i="2"/>
  <c r="AI54" i="2" s="1"/>
  <c r="AJ56" i="2" s="1"/>
  <c r="AJ55" i="2" s="1"/>
  <c r="AE46" i="2"/>
  <c r="AE48" i="2" s="1"/>
  <c r="AF50" i="2" s="1"/>
  <c r="AF49" i="2" s="1"/>
  <c r="BT41" i="2" l="1"/>
  <c r="BS42" i="2"/>
  <c r="S278" i="24"/>
  <c r="U157" i="24"/>
  <c r="J159" i="24"/>
  <c r="O158" i="24"/>
  <c r="L158" i="24"/>
  <c r="T38" i="24"/>
  <c r="V38" i="24" s="1"/>
  <c r="AL39" i="2"/>
  <c r="AL43" i="2" s="1"/>
  <c r="AM45" i="2" s="1"/>
  <c r="AM44" i="2" s="1"/>
  <c r="BU41" i="2" l="1"/>
  <c r="BT42" i="2"/>
  <c r="T39" i="24"/>
  <c r="V39" i="24" s="1"/>
  <c r="J160" i="24"/>
  <c r="O159" i="24"/>
  <c r="L159" i="24"/>
  <c r="S279" i="24"/>
  <c r="U158" i="24"/>
  <c r="AJ52" i="2"/>
  <c r="AJ54" i="2" s="1"/>
  <c r="AK56" i="2" s="1"/>
  <c r="AK55" i="2" s="1"/>
  <c r="BV41" i="2" l="1"/>
  <c r="BU42" i="2"/>
  <c r="U159" i="24"/>
  <c r="S280" i="24"/>
  <c r="J161" i="24"/>
  <c r="T40" i="24"/>
  <c r="V40" i="24" s="1"/>
  <c r="O160" i="24"/>
  <c r="L160" i="24"/>
  <c r="AM39" i="2"/>
  <c r="AM43" i="2" s="1"/>
  <c r="AN45" i="2" s="1"/>
  <c r="AN44" i="2" s="1"/>
  <c r="AF46" i="2"/>
  <c r="AF48" i="2" s="1"/>
  <c r="AG50" i="2" s="1"/>
  <c r="AG49" i="2" s="1"/>
  <c r="BW41" i="2" l="1"/>
  <c r="BV42" i="2"/>
  <c r="J162" i="24"/>
  <c r="O161" i="24"/>
  <c r="T41" i="24"/>
  <c r="V41" i="24" s="1"/>
  <c r="L161" i="24"/>
  <c r="S281" i="24"/>
  <c r="U160" i="24"/>
  <c r="AK52" i="2"/>
  <c r="AK54" i="2" s="1"/>
  <c r="AL56" i="2" s="1"/>
  <c r="AL55" i="2" s="1"/>
  <c r="BX41" i="2" l="1"/>
  <c r="BW42" i="2"/>
  <c r="AN39" i="2"/>
  <c r="AN43" i="2" s="1"/>
  <c r="AO45" i="2" s="1"/>
  <c r="AO44" i="2" s="1"/>
  <c r="S282" i="24"/>
  <c r="U161" i="24"/>
  <c r="O162" i="24"/>
  <c r="J163" i="24"/>
  <c r="L162" i="24"/>
  <c r="T42" i="24"/>
  <c r="V42" i="24" s="1"/>
  <c r="BY41" i="2" l="1"/>
  <c r="BX42" i="2"/>
  <c r="J164" i="24"/>
  <c r="O163" i="24"/>
  <c r="T43" i="24"/>
  <c r="V43" i="24" s="1"/>
  <c r="L163" i="24"/>
  <c r="S283" i="24"/>
  <c r="U162" i="24"/>
  <c r="AL52" i="2"/>
  <c r="AL54" i="2" s="1"/>
  <c r="AM56" i="2" s="1"/>
  <c r="AM55" i="2" s="1"/>
  <c r="AG46" i="2"/>
  <c r="AG48" i="2" s="1"/>
  <c r="AH50" i="2" s="1"/>
  <c r="AH49" i="2" s="1"/>
  <c r="BZ41" i="2" l="1"/>
  <c r="BY42" i="2"/>
  <c r="AO39" i="2"/>
  <c r="AO43" i="2" s="1"/>
  <c r="S284" i="24"/>
  <c r="U163" i="24"/>
  <c r="J165" i="24"/>
  <c r="T44" i="24"/>
  <c r="V44" i="24" s="1"/>
  <c r="O164" i="24"/>
  <c r="L164" i="24"/>
  <c r="CA41" i="2" l="1"/>
  <c r="BZ42" i="2"/>
  <c r="AP45" i="2"/>
  <c r="AP44" i="2" s="1"/>
  <c r="O165" i="24"/>
  <c r="T45" i="24"/>
  <c r="V45" i="24" s="1"/>
  <c r="L165" i="24"/>
  <c r="J166" i="24"/>
  <c r="S285" i="24"/>
  <c r="U164" i="24"/>
  <c r="AM52" i="2"/>
  <c r="AM54" i="2" s="1"/>
  <c r="AN56" i="2" s="1"/>
  <c r="AN55" i="2" s="1"/>
  <c r="AH46" i="2"/>
  <c r="CB41" i="2" l="1"/>
  <c r="CA42" i="2"/>
  <c r="AP39" i="2"/>
  <c r="AP43" i="2" s="1"/>
  <c r="AQ45" i="2" s="1"/>
  <c r="AQ44" i="2" s="1"/>
  <c r="S286" i="24"/>
  <c r="U165" i="24"/>
  <c r="O166" i="24"/>
  <c r="J167" i="24"/>
  <c r="T46" i="24"/>
  <c r="V46" i="24" s="1"/>
  <c r="L166" i="24"/>
  <c r="AN52" i="2"/>
  <c r="AN54" i="2" s="1"/>
  <c r="AO56" i="2" s="1"/>
  <c r="AO55" i="2" s="1"/>
  <c r="AH48" i="2"/>
  <c r="AI50" i="2" s="1"/>
  <c r="AI49" i="2" s="1"/>
  <c r="CC41" i="2" l="1"/>
  <c r="CB42" i="2"/>
  <c r="J168" i="24"/>
  <c r="T47" i="24"/>
  <c r="V47" i="24" s="1"/>
  <c r="O167" i="24"/>
  <c r="L167" i="24"/>
  <c r="U166" i="24"/>
  <c r="S287" i="24"/>
  <c r="CD41" i="2" l="1"/>
  <c r="CC42" i="2"/>
  <c r="AO52" i="2"/>
  <c r="AO54" i="2" s="1"/>
  <c r="AQ39" i="2"/>
  <c r="AQ43" i="2" s="1"/>
  <c r="AR45" i="2" s="1"/>
  <c r="AR44" i="2" s="1"/>
  <c r="S288" i="24"/>
  <c r="U167" i="24"/>
  <c r="J169" i="24"/>
  <c r="O168" i="24"/>
  <c r="T48" i="24"/>
  <c r="V48" i="24" s="1"/>
  <c r="L168" i="24"/>
  <c r="AI46" i="2"/>
  <c r="AI48" i="2" s="1"/>
  <c r="AJ50" i="2" s="1"/>
  <c r="AJ49" i="2" s="1"/>
  <c r="CE41" i="2" l="1"/>
  <c r="CD42" i="2"/>
  <c r="AP56" i="2"/>
  <c r="AP55" i="2" s="1"/>
  <c r="O169" i="24"/>
  <c r="J170" i="24"/>
  <c r="T49" i="24"/>
  <c r="V49" i="24" s="1"/>
  <c r="L169" i="24"/>
  <c r="S289" i="24"/>
  <c r="U168" i="24"/>
  <c r="CF41" i="2" l="1"/>
  <c r="CE42" i="2"/>
  <c r="AP52" i="2"/>
  <c r="AP54" i="2" s="1"/>
  <c r="AQ56" i="2" s="1"/>
  <c r="AQ55" i="2" s="1"/>
  <c r="AR39" i="2"/>
  <c r="AR43" i="2" s="1"/>
  <c r="AS45" i="2" s="1"/>
  <c r="AS44" i="2" s="1"/>
  <c r="T50" i="24"/>
  <c r="V50" i="24" s="1"/>
  <c r="O170" i="24"/>
  <c r="J171" i="24"/>
  <c r="L170" i="24"/>
  <c r="S290" i="24"/>
  <c r="U169" i="24"/>
  <c r="AJ46" i="2"/>
  <c r="AJ48" i="2" s="1"/>
  <c r="AK50" i="2" s="1"/>
  <c r="AK49" i="2" s="1"/>
  <c r="CG41" i="2" l="1"/>
  <c r="CF42" i="2"/>
  <c r="AQ52" i="2"/>
  <c r="AQ54" i="2"/>
  <c r="AR56" i="2" s="1"/>
  <c r="AR55" i="2" s="1"/>
  <c r="J172" i="24"/>
  <c r="T51" i="24"/>
  <c r="V51" i="24" s="1"/>
  <c r="O171" i="24"/>
  <c r="L171" i="24"/>
  <c r="S291" i="24"/>
  <c r="U170" i="24"/>
  <c r="AK46" i="2"/>
  <c r="AK48" i="2" s="1"/>
  <c r="AL50" i="2" s="1"/>
  <c r="AL49" i="2" s="1"/>
  <c r="CH41" i="2" l="1"/>
  <c r="CG42" i="2"/>
  <c r="AS39" i="2"/>
  <c r="AS43" i="2" s="1"/>
  <c r="AT45" i="2" s="1"/>
  <c r="AT44" i="2" s="1"/>
  <c r="S292" i="24"/>
  <c r="U171" i="24"/>
  <c r="J173" i="24"/>
  <c r="O172" i="24"/>
  <c r="L172" i="24"/>
  <c r="T52" i="24"/>
  <c r="V52" i="24" s="1"/>
  <c r="CI41" i="2" l="1"/>
  <c r="CH42" i="2"/>
  <c r="AR52" i="2"/>
  <c r="AR54" i="2" s="1"/>
  <c r="AS56" i="2" s="1"/>
  <c r="AS55" i="2" s="1"/>
  <c r="AT39" i="2"/>
  <c r="AT43" i="2" s="1"/>
  <c r="AU45" i="2" s="1"/>
  <c r="AU44" i="2" s="1"/>
  <c r="O173" i="24"/>
  <c r="T53" i="24"/>
  <c r="V53" i="24" s="1"/>
  <c r="J174" i="24"/>
  <c r="L173" i="24"/>
  <c r="S293" i="24"/>
  <c r="U172" i="24"/>
  <c r="AL46" i="2"/>
  <c r="AL48" i="2" s="1"/>
  <c r="AM50" i="2" s="1"/>
  <c r="AM49" i="2" s="1"/>
  <c r="CJ41" i="2" l="1"/>
  <c r="CI42" i="2"/>
  <c r="S294" i="24"/>
  <c r="U173" i="24"/>
  <c r="J175" i="24"/>
  <c r="T54" i="24"/>
  <c r="V54" i="24" s="1"/>
  <c r="O174" i="24"/>
  <c r="L174" i="24"/>
  <c r="CK41" i="2" l="1"/>
  <c r="CJ42" i="2"/>
  <c r="AU39" i="2"/>
  <c r="AU43" i="2" s="1"/>
  <c r="AV45" i="2" s="1"/>
  <c r="AV44" i="2" s="1"/>
  <c r="AS52" i="2"/>
  <c r="AS54" i="2" s="1"/>
  <c r="AT56" i="2" s="1"/>
  <c r="AT55" i="2" s="1"/>
  <c r="J176" i="24"/>
  <c r="T55" i="24"/>
  <c r="V55" i="24" s="1"/>
  <c r="O175" i="24"/>
  <c r="L175" i="24"/>
  <c r="U174" i="24"/>
  <c r="S295" i="24"/>
  <c r="AM46" i="2"/>
  <c r="AM48" i="2" s="1"/>
  <c r="AN50" i="2" s="1"/>
  <c r="AN49" i="2" s="1"/>
  <c r="CL41" i="2" l="1"/>
  <c r="CK42" i="2"/>
  <c r="AV39" i="2"/>
  <c r="AV43" i="2" s="1"/>
  <c r="AW45" i="2" s="1"/>
  <c r="AW44" i="2" s="1"/>
  <c r="S296" i="24"/>
  <c r="U175" i="24"/>
  <c r="O176" i="24"/>
  <c r="J177" i="24"/>
  <c r="T56" i="24"/>
  <c r="V56" i="24" s="1"/>
  <c r="L176" i="24"/>
  <c r="AN46" i="2"/>
  <c r="AN48" i="2" s="1"/>
  <c r="AO50" i="2" s="1"/>
  <c r="AO49" i="2" s="1"/>
  <c r="CM41" i="2" l="1"/>
  <c r="CL42" i="2"/>
  <c r="AT52" i="2"/>
  <c r="AT54" i="2" s="1"/>
  <c r="AU56" i="2" s="1"/>
  <c r="AU55" i="2" s="1"/>
  <c r="T57" i="24"/>
  <c r="V57" i="24" s="1"/>
  <c r="O177" i="24"/>
  <c r="J178" i="24"/>
  <c r="L177" i="24"/>
  <c r="S297" i="24"/>
  <c r="U176" i="24"/>
  <c r="CN41" i="2" l="1"/>
  <c r="CN42" i="2" s="1"/>
  <c r="CM42" i="2"/>
  <c r="AW39" i="2"/>
  <c r="AW43" i="2" s="1"/>
  <c r="AX45" i="2" s="1"/>
  <c r="AX44" i="2" s="1"/>
  <c r="AU52" i="2"/>
  <c r="AU54" i="2" s="1"/>
  <c r="AV56" i="2" s="1"/>
  <c r="AV55" i="2" s="1"/>
  <c r="U177" i="24"/>
  <c r="S298" i="24"/>
  <c r="J179" i="24"/>
  <c r="O178" i="24"/>
  <c r="T58" i="24"/>
  <c r="V58" i="24" s="1"/>
  <c r="L178" i="24"/>
  <c r="AO46" i="2"/>
  <c r="AO48" i="2" s="1"/>
  <c r="AP50" i="2" s="1"/>
  <c r="AP49" i="2" s="1"/>
  <c r="J180" i="24" l="1"/>
  <c r="O179" i="24"/>
  <c r="T59" i="24"/>
  <c r="V59" i="24" s="1"/>
  <c r="L179" i="24"/>
  <c r="S299" i="24"/>
  <c r="U178" i="24"/>
  <c r="AX39" i="2" l="1"/>
  <c r="AX43" i="2" s="1"/>
  <c r="AY45" i="2" s="1"/>
  <c r="AY44" i="2" s="1"/>
  <c r="AV52" i="2"/>
  <c r="AV54" i="2" s="1"/>
  <c r="AW56" i="2" s="1"/>
  <c r="AW55" i="2" s="1"/>
  <c r="S300" i="24"/>
  <c r="U179" i="24"/>
  <c r="O180" i="24"/>
  <c r="J181" i="24"/>
  <c r="L180" i="24"/>
  <c r="T60" i="24"/>
  <c r="V60" i="24" s="1"/>
  <c r="AP46" i="2"/>
  <c r="AP48" i="2" s="1"/>
  <c r="AQ50" i="2" s="1"/>
  <c r="AQ49" i="2" s="1"/>
  <c r="AW52" i="2" l="1"/>
  <c r="AW54" i="2"/>
  <c r="AX56" i="2" s="1"/>
  <c r="AX55" i="2" s="1"/>
  <c r="T61" i="24"/>
  <c r="V61" i="24" s="1"/>
  <c r="O181" i="24"/>
  <c r="J182" i="24"/>
  <c r="L181" i="24"/>
  <c r="S301" i="24"/>
  <c r="U180" i="24"/>
  <c r="AY39" i="2" l="1"/>
  <c r="AY43" i="2" s="1"/>
  <c r="AZ45" i="2" s="1"/>
  <c r="AZ44" i="2" s="1"/>
  <c r="CP44" i="2" s="1" a="1"/>
  <c r="CP44" i="2" s="1"/>
  <c r="U181" i="24"/>
  <c r="S302" i="24"/>
  <c r="J183" i="24"/>
  <c r="O182" i="24"/>
  <c r="T62" i="24"/>
  <c r="V62" i="24" s="1"/>
  <c r="L182" i="24"/>
  <c r="AQ46" i="2"/>
  <c r="AQ48" i="2" s="1"/>
  <c r="AR50" i="2" s="1"/>
  <c r="AR49" i="2" s="1"/>
  <c r="AX52" i="2" l="1"/>
  <c r="AX54" i="2" s="1"/>
  <c r="AY56" i="2" s="1"/>
  <c r="AY55" i="2" s="1"/>
  <c r="S303" i="24"/>
  <c r="U182" i="24"/>
  <c r="J184" i="24"/>
  <c r="O183" i="24"/>
  <c r="T63" i="24"/>
  <c r="V63" i="24" s="1"/>
  <c r="L183" i="24"/>
  <c r="AR46" i="2"/>
  <c r="AR48" i="2" s="1"/>
  <c r="AS50" i="2" s="1"/>
  <c r="AS49" i="2" s="1"/>
  <c r="AZ39" i="2" l="1"/>
  <c r="AZ43" i="2" s="1"/>
  <c r="O184" i="24"/>
  <c r="J185" i="24"/>
  <c r="L184" i="24"/>
  <c r="T64" i="24"/>
  <c r="V64" i="24" s="1"/>
  <c r="S304" i="24"/>
  <c r="U183" i="24"/>
  <c r="AS46" i="2"/>
  <c r="AS48" i="2" s="1"/>
  <c r="AT50" i="2" s="1"/>
  <c r="AT49" i="2" s="1"/>
  <c r="BA45" i="2" l="1"/>
  <c r="BA44" i="2" s="1"/>
  <c r="CP43" i="2" a="1"/>
  <c r="CP43" i="2" s="1"/>
  <c r="CP45" i="2" s="1"/>
  <c r="AY52" i="2"/>
  <c r="AY54" i="2" s="1"/>
  <c r="AZ56" i="2" s="1"/>
  <c r="AZ55" i="2" s="1"/>
  <c r="CP55" i="2" s="1" a="1"/>
  <c r="CP55" i="2" s="1"/>
  <c r="S305" i="24"/>
  <c r="U184" i="24"/>
  <c r="O185" i="24"/>
  <c r="J186" i="24"/>
  <c r="T65" i="24"/>
  <c r="V65" i="24" s="1"/>
  <c r="L185" i="24"/>
  <c r="AT46" i="2" l="1"/>
  <c r="AT48" i="2" s="1"/>
  <c r="AU50" i="2" s="1"/>
  <c r="AU49" i="2" s="1"/>
  <c r="BA39" i="2"/>
  <c r="BA43" i="2" s="1"/>
  <c r="BB45" i="2" s="1"/>
  <c r="BB44" i="2" s="1"/>
  <c r="J187" i="24"/>
  <c r="T66" i="24"/>
  <c r="V66" i="24" s="1"/>
  <c r="O186" i="24"/>
  <c r="L186" i="24"/>
  <c r="S306" i="24"/>
  <c r="U185" i="24"/>
  <c r="AU46" i="2" l="1"/>
  <c r="AU48" i="2" s="1"/>
  <c r="AV50" i="2" s="1"/>
  <c r="AV49" i="2" s="1"/>
  <c r="AZ52" i="2"/>
  <c r="AZ54" i="2" s="1"/>
  <c r="BB43" i="2"/>
  <c r="BC45" i="2" s="1"/>
  <c r="BC44" i="2" s="1"/>
  <c r="S307" i="24"/>
  <c r="U186" i="24"/>
  <c r="J188" i="24"/>
  <c r="O187" i="24"/>
  <c r="T67" i="24"/>
  <c r="V67" i="24" s="1"/>
  <c r="L187" i="24"/>
  <c r="BA56" i="2" l="1"/>
  <c r="BA55" i="2" s="1"/>
  <c r="CP54" i="2" a="1"/>
  <c r="CP54" i="2" s="1"/>
  <c r="CP56" i="2" s="1"/>
  <c r="BB39" i="2"/>
  <c r="BA54" i="2"/>
  <c r="BB56" i="2" s="1"/>
  <c r="BB55" i="2" s="1"/>
  <c r="BC43" i="2"/>
  <c r="BD45" i="2" s="1"/>
  <c r="BD44" i="2" s="1"/>
  <c r="O188" i="24"/>
  <c r="T68" i="24"/>
  <c r="V68" i="24" s="1"/>
  <c r="J189" i="24"/>
  <c r="L188" i="24"/>
  <c r="S308" i="24"/>
  <c r="U187" i="24"/>
  <c r="BA52" i="2" l="1"/>
  <c r="AV46" i="2"/>
  <c r="AV48" i="2" s="1"/>
  <c r="AW50" i="2" s="1"/>
  <c r="AW49" i="2" s="1"/>
  <c r="BC39" i="2"/>
  <c r="BB52" i="2"/>
  <c r="BB54" i="2"/>
  <c r="BC56" i="2" s="1"/>
  <c r="BC55" i="2" s="1"/>
  <c r="J190" i="24"/>
  <c r="T69" i="24"/>
  <c r="V69" i="24" s="1"/>
  <c r="O189" i="24"/>
  <c r="L189" i="24"/>
  <c r="S309" i="24"/>
  <c r="U188" i="24"/>
  <c r="AW46" i="2" l="1"/>
  <c r="AW48" i="2" s="1"/>
  <c r="AX50" i="2" s="1"/>
  <c r="AX49" i="2" s="1"/>
  <c r="BC52" i="2"/>
  <c r="BD39" i="2"/>
  <c r="BD43" i="2" s="1"/>
  <c r="BE45" i="2" s="1"/>
  <c r="BE44" i="2" s="1"/>
  <c r="BC54" i="2"/>
  <c r="BD56" i="2" s="1"/>
  <c r="BD55" i="2" s="1"/>
  <c r="S310" i="24"/>
  <c r="U189" i="24"/>
  <c r="J191" i="24"/>
  <c r="O190" i="24"/>
  <c r="L190" i="24"/>
  <c r="T70" i="24"/>
  <c r="V70" i="24" s="1"/>
  <c r="AX46" i="2" l="1"/>
  <c r="AX48" i="2" s="1"/>
  <c r="AY50" i="2" s="1"/>
  <c r="AY49" i="2" s="1"/>
  <c r="BD54" i="2"/>
  <c r="BE56" i="2" s="1"/>
  <c r="BE55" i="2" s="1"/>
  <c r="O191" i="24"/>
  <c r="J192" i="24"/>
  <c r="T71" i="24"/>
  <c r="V71" i="24" s="1"/>
  <c r="L191" i="24"/>
  <c r="S311" i="24"/>
  <c r="U190" i="24"/>
  <c r="BE52" i="2" l="1"/>
  <c r="BD52" i="2"/>
  <c r="BE39" i="2"/>
  <c r="BE43" i="2" s="1"/>
  <c r="BF45" i="2" s="1"/>
  <c r="BF44" i="2" s="1"/>
  <c r="BE54" i="2"/>
  <c r="BF56" i="2" s="1"/>
  <c r="BF55" i="2" s="1"/>
  <c r="U191" i="24"/>
  <c r="S312" i="24"/>
  <c r="J193" i="24"/>
  <c r="O192" i="24"/>
  <c r="T72" i="24"/>
  <c r="V72" i="24" s="1"/>
  <c r="L192" i="24"/>
  <c r="BF39" i="2" l="1"/>
  <c r="BF43" i="2" s="1"/>
  <c r="BG45" i="2" s="1"/>
  <c r="BG44" i="2" s="1"/>
  <c r="AY46" i="2"/>
  <c r="AY48" i="2" s="1"/>
  <c r="AZ50" i="2" s="1"/>
  <c r="AZ49" i="2" s="1"/>
  <c r="CP49" i="2" s="1" a="1"/>
  <c r="CP49" i="2" s="1"/>
  <c r="J194" i="24"/>
  <c r="T73" i="24"/>
  <c r="V73" i="24" s="1"/>
  <c r="O193" i="24"/>
  <c r="L193" i="24"/>
  <c r="S313" i="24"/>
  <c r="U192" i="24"/>
  <c r="BF52" i="2" l="1"/>
  <c r="BF54" i="2" s="1"/>
  <c r="BG56" i="2" s="1"/>
  <c r="BG55" i="2" s="1"/>
  <c r="S314" i="24"/>
  <c r="U193" i="24"/>
  <c r="J195" i="24"/>
  <c r="O194" i="24"/>
  <c r="T74" i="24"/>
  <c r="V74" i="24" s="1"/>
  <c r="L194" i="24"/>
  <c r="AZ46" i="2" l="1"/>
  <c r="AZ48" i="2" s="1"/>
  <c r="BG52" i="2"/>
  <c r="BG39" i="2"/>
  <c r="BG43" i="2" s="1"/>
  <c r="BH45" i="2" s="1"/>
  <c r="BH44" i="2" s="1"/>
  <c r="BG54" i="2"/>
  <c r="BH56" i="2" s="1"/>
  <c r="BH55" i="2" s="1"/>
  <c r="O195" i="24"/>
  <c r="T75" i="24"/>
  <c r="V75" i="24" s="1"/>
  <c r="J196" i="24"/>
  <c r="L195" i="24"/>
  <c r="S315" i="24"/>
  <c r="U194" i="24"/>
  <c r="BA50" i="2" l="1"/>
  <c r="BA49" i="2" s="1"/>
  <c r="CP48" i="2" a="1"/>
  <c r="CP48" i="2" s="1"/>
  <c r="CP50" i="2" s="1"/>
  <c r="BH39" i="2"/>
  <c r="BH43" i="2"/>
  <c r="BI45" i="2" s="1"/>
  <c r="BI44" i="2" s="1"/>
  <c r="BA46" i="2"/>
  <c r="BA48" i="2" s="1"/>
  <c r="BB50" i="2" s="1"/>
  <c r="BB49" i="2" s="1"/>
  <c r="S316" i="24"/>
  <c r="U195" i="24"/>
  <c r="O196" i="24"/>
  <c r="J197" i="24"/>
  <c r="T76" i="24"/>
  <c r="V76" i="24" s="1"/>
  <c r="L196" i="24"/>
  <c r="BH52" i="2" l="1"/>
  <c r="BH54" i="2" s="1"/>
  <c r="BI56" i="2" s="1"/>
  <c r="BI55" i="2" s="1"/>
  <c r="J198" i="24"/>
  <c r="O197" i="24"/>
  <c r="T77" i="24"/>
  <c r="V77" i="24" s="1"/>
  <c r="L197" i="24"/>
  <c r="U196" i="24"/>
  <c r="S317" i="24"/>
  <c r="BI39" i="2" l="1"/>
  <c r="BI43" i="2" s="1"/>
  <c r="BJ45" i="2" s="1"/>
  <c r="BJ44" i="2" s="1"/>
  <c r="BI54" i="2"/>
  <c r="BJ56" i="2" s="1"/>
  <c r="BJ55" i="2" s="1"/>
  <c r="BB46" i="2"/>
  <c r="BB48" i="2" s="1"/>
  <c r="BC50" i="2" s="1"/>
  <c r="BC49" i="2" s="1"/>
  <c r="S318" i="24"/>
  <c r="U197" i="24"/>
  <c r="J199" i="24"/>
  <c r="O198" i="24"/>
  <c r="T78" i="24"/>
  <c r="V78" i="24" s="1"/>
  <c r="L198" i="24"/>
  <c r="BI52" i="2" l="1"/>
  <c r="BC46" i="2"/>
  <c r="BC48" i="2"/>
  <c r="BD50" i="2" s="1"/>
  <c r="BD49" i="2" s="1"/>
  <c r="O199" i="24"/>
  <c r="L199" i="24"/>
  <c r="T79" i="24"/>
  <c r="V79" i="24" s="1"/>
  <c r="J200" i="24"/>
  <c r="S319" i="24"/>
  <c r="U198" i="24"/>
  <c r="D34" i="2"/>
  <c r="D35" i="2" s="1"/>
  <c r="E37" i="2" s="1"/>
  <c r="E36" i="2" s="1"/>
  <c r="BJ39" i="2" l="1"/>
  <c r="BJ43" i="2" s="1"/>
  <c r="BK45" i="2" s="1"/>
  <c r="BK44" i="2" s="1"/>
  <c r="BJ52" i="2"/>
  <c r="BJ54" i="2" s="1"/>
  <c r="BK56" i="2" s="1"/>
  <c r="BK55" i="2" s="1"/>
  <c r="S320" i="24"/>
  <c r="U199" i="24"/>
  <c r="J201" i="24"/>
  <c r="O200" i="24"/>
  <c r="T80" i="24"/>
  <c r="V80" i="24" s="1"/>
  <c r="L200" i="24"/>
  <c r="BD46" i="2" l="1"/>
  <c r="BD48" i="2" s="1"/>
  <c r="BE50" i="2" s="1"/>
  <c r="BE49" i="2" s="1"/>
  <c r="J202" i="24"/>
  <c r="O201" i="24"/>
  <c r="T81" i="24"/>
  <c r="V81" i="24" s="1"/>
  <c r="L201" i="24"/>
  <c r="S321" i="24"/>
  <c r="U200" i="24"/>
  <c r="BK52" i="2" l="1"/>
  <c r="BK54" i="2" s="1"/>
  <c r="BL56" i="2" s="1"/>
  <c r="BL55" i="2" s="1"/>
  <c r="BK39" i="2"/>
  <c r="BK43" i="2" s="1"/>
  <c r="BL45" i="2" s="1"/>
  <c r="BL44" i="2" s="1"/>
  <c r="BE48" i="2"/>
  <c r="BF50" i="2" s="1"/>
  <c r="BF49" i="2" s="1"/>
  <c r="S322" i="24"/>
  <c r="U201" i="24"/>
  <c r="O202" i="24"/>
  <c r="T82" i="24"/>
  <c r="V82" i="24" s="1"/>
  <c r="J203" i="24"/>
  <c r="L202" i="24"/>
  <c r="E34" i="2"/>
  <c r="E35" i="2" s="1"/>
  <c r="F37" i="2" s="1"/>
  <c r="F36" i="2" s="1"/>
  <c r="BE46" i="2" l="1"/>
  <c r="J204" i="24"/>
  <c r="T83" i="24"/>
  <c r="V83" i="24" s="1"/>
  <c r="O203" i="24"/>
  <c r="L203" i="24"/>
  <c r="S323" i="24"/>
  <c r="U202" i="24"/>
  <c r="BL52" i="2" l="1"/>
  <c r="BL54" i="2" s="1"/>
  <c r="BM56" i="2" s="1"/>
  <c r="BM55" i="2" s="1"/>
  <c r="BL39" i="2"/>
  <c r="BL43" i="2" s="1"/>
  <c r="BM45" i="2" s="1"/>
  <c r="BM44" i="2" s="1"/>
  <c r="BF46" i="2"/>
  <c r="BF48" i="2" s="1"/>
  <c r="BG50" i="2" s="1"/>
  <c r="BG49" i="2" s="1"/>
  <c r="U203" i="24"/>
  <c r="S324" i="24"/>
  <c r="J205" i="24"/>
  <c r="T84" i="24"/>
  <c r="V84" i="24" s="1"/>
  <c r="O204" i="24"/>
  <c r="L204" i="24"/>
  <c r="F34" i="2"/>
  <c r="BM39" i="2" l="1"/>
  <c r="BM43" i="2"/>
  <c r="BN45" i="2" s="1"/>
  <c r="BN44" i="2" s="1"/>
  <c r="J206" i="24"/>
  <c r="O205" i="24"/>
  <c r="T85" i="24"/>
  <c r="V85" i="24" s="1"/>
  <c r="L205" i="24"/>
  <c r="S325" i="24"/>
  <c r="U204" i="24"/>
  <c r="F35" i="2"/>
  <c r="G37" i="2" s="1"/>
  <c r="G36" i="2" s="1"/>
  <c r="BN39" i="2" l="1"/>
  <c r="BN43" i="2"/>
  <c r="BO45" i="2" s="1"/>
  <c r="BO44" i="2" s="1"/>
  <c r="BG46" i="2"/>
  <c r="BG48" i="2" s="1"/>
  <c r="BH50" i="2" s="1"/>
  <c r="BH49" i="2" s="1"/>
  <c r="BM52" i="2"/>
  <c r="BM54" i="2" s="1"/>
  <c r="BN56" i="2" s="1"/>
  <c r="BN55" i="2" s="1"/>
  <c r="S326" i="24"/>
  <c r="U205" i="24"/>
  <c r="O206" i="24"/>
  <c r="T86" i="24"/>
  <c r="V86" i="24" s="1"/>
  <c r="J207" i="24"/>
  <c r="L206" i="24"/>
  <c r="BN52" i="2" l="1"/>
  <c r="BN54" i="2"/>
  <c r="BO56" i="2" s="1"/>
  <c r="BO55" i="2" s="1"/>
  <c r="T87" i="24"/>
  <c r="V87" i="24" s="1"/>
  <c r="O207" i="24"/>
  <c r="J208" i="24"/>
  <c r="L207" i="24"/>
  <c r="U206" i="24"/>
  <c r="S327" i="24"/>
  <c r="G34" i="2"/>
  <c r="G35" i="2" s="1"/>
  <c r="H37" i="2" s="1"/>
  <c r="H36" i="2" s="1"/>
  <c r="BO39" i="2" l="1"/>
  <c r="BO43" i="2" s="1"/>
  <c r="BP45" i="2" s="1"/>
  <c r="BP44" i="2" s="1"/>
  <c r="BH46" i="2"/>
  <c r="BH48" i="2" s="1"/>
  <c r="BI50" i="2" s="1"/>
  <c r="BI49" i="2" s="1"/>
  <c r="J209" i="24"/>
  <c r="O208" i="24"/>
  <c r="T88" i="24"/>
  <c r="V88" i="24" s="1"/>
  <c r="L208" i="24"/>
  <c r="U207" i="24"/>
  <c r="S328" i="24"/>
  <c r="BO52" i="2" l="1"/>
  <c r="BO54" i="2" s="1"/>
  <c r="BP56" i="2" s="1"/>
  <c r="BP55" i="2" s="1"/>
  <c r="S329" i="24"/>
  <c r="U208" i="24"/>
  <c r="J210" i="24"/>
  <c r="O209" i="24"/>
  <c r="T89" i="24"/>
  <c r="V89" i="24" s="1"/>
  <c r="L209" i="24"/>
  <c r="H34" i="2"/>
  <c r="H35" i="2" s="1"/>
  <c r="I37" i="2" s="1"/>
  <c r="I36" i="2" s="1"/>
  <c r="BP39" i="2" l="1"/>
  <c r="BP43" i="2" s="1"/>
  <c r="BQ45" i="2" s="1"/>
  <c r="BQ44" i="2" s="1"/>
  <c r="BI46" i="2"/>
  <c r="BI48" i="2" s="1"/>
  <c r="BJ50" i="2" s="1"/>
  <c r="BJ49" i="2" s="1"/>
  <c r="O210" i="24"/>
  <c r="T90" i="24"/>
  <c r="V90" i="24" s="1"/>
  <c r="L210" i="24"/>
  <c r="J211" i="24"/>
  <c r="S330" i="24"/>
  <c r="U209" i="24"/>
  <c r="BP52" i="2" l="1"/>
  <c r="BP54" i="2" s="1"/>
  <c r="BQ56" i="2" s="1"/>
  <c r="BQ55" i="2" s="1"/>
  <c r="T91" i="24"/>
  <c r="V91" i="24" s="1"/>
  <c r="O211" i="24"/>
  <c r="J212" i="24"/>
  <c r="L211" i="24"/>
  <c r="S331" i="24"/>
  <c r="U210" i="24"/>
  <c r="I34" i="2"/>
  <c r="I35" i="2" s="1"/>
  <c r="J37" i="2" s="1"/>
  <c r="J36" i="2" s="1"/>
  <c r="BJ46" i="2" l="1"/>
  <c r="BJ48" i="2" s="1"/>
  <c r="BK50" i="2" s="1"/>
  <c r="BK49" i="2" s="1"/>
  <c r="BQ39" i="2"/>
  <c r="BQ43" i="2" s="1"/>
  <c r="BR45" i="2" s="1"/>
  <c r="BR44" i="2" s="1"/>
  <c r="BQ54" i="2"/>
  <c r="BR56" i="2" s="1"/>
  <c r="BR55" i="2" s="1"/>
  <c r="U211" i="24"/>
  <c r="S332" i="24"/>
  <c r="J213" i="24"/>
  <c r="O212" i="24"/>
  <c r="T92" i="24"/>
  <c r="V92" i="24" s="1"/>
  <c r="L212" i="24"/>
  <c r="BQ52" i="2" l="1"/>
  <c r="O213" i="24"/>
  <c r="J214" i="24"/>
  <c r="L213" i="24"/>
  <c r="T93" i="24"/>
  <c r="V93" i="24" s="1"/>
  <c r="S333" i="24"/>
  <c r="U212" i="24"/>
  <c r="J34" i="2"/>
  <c r="J35" i="2" s="1"/>
  <c r="K37" i="2" s="1"/>
  <c r="K36" i="2" s="1"/>
  <c r="BR52" i="2" l="1"/>
  <c r="BR54" i="2" s="1"/>
  <c r="BS56" i="2" s="1"/>
  <c r="BS55" i="2" s="1"/>
  <c r="BK46" i="2"/>
  <c r="BK48" i="2" s="1"/>
  <c r="BL50" i="2" s="1"/>
  <c r="BL49" i="2" s="1"/>
  <c r="BR39" i="2"/>
  <c r="BR43" i="2" s="1"/>
  <c r="BS45" i="2" s="1"/>
  <c r="BS44" i="2" s="1"/>
  <c r="J215" i="24"/>
  <c r="T94" i="24"/>
  <c r="V94" i="24" s="1"/>
  <c r="O214" i="24"/>
  <c r="L214" i="24"/>
  <c r="U213" i="24"/>
  <c r="S334" i="24"/>
  <c r="S335" i="24" l="1"/>
  <c r="U214" i="24"/>
  <c r="J216" i="24"/>
  <c r="T95" i="24"/>
  <c r="V95" i="24" s="1"/>
  <c r="O215" i="24"/>
  <c r="L215" i="24"/>
  <c r="K34" i="2"/>
  <c r="K35" i="2" s="1"/>
  <c r="L37" i="2" s="1"/>
  <c r="L36" i="2" s="1"/>
  <c r="BS52" i="2" l="1"/>
  <c r="BS54" i="2" s="1"/>
  <c r="BT56" i="2" s="1"/>
  <c r="BT55" i="2" s="1"/>
  <c r="BL46" i="2"/>
  <c r="BL48" i="2" s="1"/>
  <c r="BM50" i="2" s="1"/>
  <c r="BM49" i="2" s="1"/>
  <c r="BS39" i="2"/>
  <c r="BS43" i="2" s="1"/>
  <c r="BT45" i="2" s="1"/>
  <c r="BT44" i="2" s="1"/>
  <c r="J217" i="24"/>
  <c r="O216" i="24"/>
  <c r="T96" i="24"/>
  <c r="V96" i="24" s="1"/>
  <c r="L216" i="24"/>
  <c r="S336" i="24"/>
  <c r="U215" i="24"/>
  <c r="L34" i="2"/>
  <c r="L35" i="2" s="1"/>
  <c r="M37" i="2" l="1"/>
  <c r="M36" i="2" s="1"/>
  <c r="BT52" i="2"/>
  <c r="BM46" i="2"/>
  <c r="BM48" i="2"/>
  <c r="BN50" i="2" s="1"/>
  <c r="BN49" i="2" s="1"/>
  <c r="BT54" i="2"/>
  <c r="BU56" i="2" s="1"/>
  <c r="BU55" i="2" s="1"/>
  <c r="S337" i="24"/>
  <c r="U216" i="24"/>
  <c r="O217" i="24"/>
  <c r="J218" i="24"/>
  <c r="L217" i="24"/>
  <c r="T97" i="24"/>
  <c r="V97" i="24" s="1"/>
  <c r="BT39" i="2" l="1"/>
  <c r="BT43" i="2" s="1"/>
  <c r="BU45" i="2" s="1"/>
  <c r="BU44" i="2" s="1"/>
  <c r="O218" i="24"/>
  <c r="J219" i="24"/>
  <c r="T98" i="24"/>
  <c r="V98" i="24" s="1"/>
  <c r="L218" i="24"/>
  <c r="S338" i="24"/>
  <c r="U217" i="24"/>
  <c r="M34" i="2"/>
  <c r="M35" i="2" s="1"/>
  <c r="N37" i="2" s="1"/>
  <c r="N36" i="2" s="1"/>
  <c r="BN46" i="2" l="1"/>
  <c r="BN48" i="2" s="1"/>
  <c r="BO50" i="2" s="1"/>
  <c r="BO49" i="2" s="1"/>
  <c r="BU52" i="2"/>
  <c r="BU54" i="2" s="1"/>
  <c r="BV56" i="2" s="1"/>
  <c r="BV55" i="2" s="1"/>
  <c r="U218" i="24"/>
  <c r="S339" i="24"/>
  <c r="J220" i="24"/>
  <c r="O219" i="24"/>
  <c r="T99" i="24"/>
  <c r="V99" i="24" s="1"/>
  <c r="L219" i="24"/>
  <c r="N34" i="2"/>
  <c r="N35" i="2" s="1"/>
  <c r="O37" i="2" l="1"/>
  <c r="O36" i="2" s="1"/>
  <c r="BV52" i="2"/>
  <c r="BV54" i="2"/>
  <c r="BW56" i="2" s="1"/>
  <c r="BW55" i="2" s="1"/>
  <c r="BU39" i="2"/>
  <c r="BU43" i="2" s="1"/>
  <c r="BV45" i="2" s="1"/>
  <c r="BV44" i="2" s="1"/>
  <c r="J221" i="24"/>
  <c r="O220" i="24"/>
  <c r="T100" i="24"/>
  <c r="V100" i="24" s="1"/>
  <c r="L220" i="24"/>
  <c r="S340" i="24"/>
  <c r="U219" i="24"/>
  <c r="BO46" i="2" l="1"/>
  <c r="BO48" i="2" s="1"/>
  <c r="BP50" i="2" s="1"/>
  <c r="BP49" i="2" s="1"/>
  <c r="S341" i="24"/>
  <c r="U220" i="24"/>
  <c r="O221" i="24"/>
  <c r="L221" i="24"/>
  <c r="T101" i="24"/>
  <c r="V101" i="24" s="1"/>
  <c r="J222" i="24"/>
  <c r="O34" i="2"/>
  <c r="O35" i="2" s="1"/>
  <c r="P37" i="2" l="1"/>
  <c r="P36" i="2" s="1"/>
  <c r="BV39" i="2"/>
  <c r="BV43" i="2" s="1"/>
  <c r="BW45" i="2" s="1"/>
  <c r="BW44" i="2" s="1"/>
  <c r="BW52" i="2"/>
  <c r="BW54" i="2" s="1"/>
  <c r="BX56" i="2" s="1"/>
  <c r="BX55" i="2" s="1"/>
  <c r="O222" i="24"/>
  <c r="T102" i="24"/>
  <c r="V102" i="24" s="1"/>
  <c r="J223" i="24"/>
  <c r="L222" i="24"/>
  <c r="S342" i="24"/>
  <c r="U221" i="24"/>
  <c r="P34" i="2" l="1"/>
  <c r="P35" i="2" s="1"/>
  <c r="Q37" i="2" s="1"/>
  <c r="BP46" i="2"/>
  <c r="BP48" i="2" s="1"/>
  <c r="BQ50" i="2" s="1"/>
  <c r="BQ49" i="2" s="1"/>
  <c r="BW39" i="2"/>
  <c r="BW43" i="2" s="1"/>
  <c r="BX45" i="2" s="1"/>
  <c r="BX44" i="2" s="1"/>
  <c r="U222" i="24"/>
  <c r="S343" i="24"/>
  <c r="J224" i="24"/>
  <c r="T103" i="24"/>
  <c r="V103" i="24" s="1"/>
  <c r="O223" i="24"/>
  <c r="L223" i="24"/>
  <c r="Q34" i="2" l="1"/>
  <c r="Q35" i="2" s="1"/>
  <c r="Q36" i="2"/>
  <c r="BX52" i="2"/>
  <c r="BX54" i="2" s="1"/>
  <c r="BY56" i="2" s="1"/>
  <c r="BY55" i="2" s="1"/>
  <c r="O224" i="24"/>
  <c r="J225" i="24"/>
  <c r="T104" i="24"/>
  <c r="V104" i="24" s="1"/>
  <c r="L224" i="24"/>
  <c r="S344" i="24"/>
  <c r="U223" i="24"/>
  <c r="R37" i="2" l="1"/>
  <c r="R36" i="2" s="1"/>
  <c r="BX39" i="2"/>
  <c r="BX43" i="2" s="1"/>
  <c r="BY45" i="2" s="1"/>
  <c r="BY44" i="2" s="1"/>
  <c r="BQ46" i="2"/>
  <c r="BQ48" i="2" s="1"/>
  <c r="BR50" i="2" s="1"/>
  <c r="BR49" i="2" s="1"/>
  <c r="BY54" i="2"/>
  <c r="BZ56" i="2" s="1"/>
  <c r="BZ55" i="2" s="1"/>
  <c r="S345" i="24"/>
  <c r="U224" i="24"/>
  <c r="O225" i="24"/>
  <c r="J226" i="24"/>
  <c r="T105" i="24"/>
  <c r="V105" i="24" s="1"/>
  <c r="L225" i="24"/>
  <c r="R34" i="2" l="1"/>
  <c r="R35" i="2" s="1"/>
  <c r="S37" i="2" s="1"/>
  <c r="S36" i="2" s="1"/>
  <c r="BY52" i="2"/>
  <c r="BY39" i="2"/>
  <c r="BY43" i="2"/>
  <c r="BZ45" i="2" s="1"/>
  <c r="BZ44" i="2" s="1"/>
  <c r="J227" i="24"/>
  <c r="O226" i="24"/>
  <c r="T106" i="24"/>
  <c r="V106" i="24" s="1"/>
  <c r="L226" i="24"/>
  <c r="U225" i="24"/>
  <c r="S346" i="24"/>
  <c r="BR46" i="2" l="1"/>
  <c r="BR48" i="2" s="1"/>
  <c r="BS50" i="2" s="1"/>
  <c r="BS49" i="2" s="1"/>
  <c r="BZ52" i="2"/>
  <c r="BZ54" i="2" s="1"/>
  <c r="CA56" i="2" s="1"/>
  <c r="CA55" i="2" s="1"/>
  <c r="S347" i="24"/>
  <c r="U226" i="24"/>
  <c r="J228" i="24"/>
  <c r="O227" i="24"/>
  <c r="T107" i="24"/>
  <c r="V107" i="24" s="1"/>
  <c r="L227" i="24"/>
  <c r="S34" i="2"/>
  <c r="S35" i="2" s="1"/>
  <c r="T37" i="2" l="1"/>
  <c r="T36" i="2" s="1"/>
  <c r="BZ39" i="2"/>
  <c r="BZ43" i="2" s="1"/>
  <c r="CA45" i="2" s="1"/>
  <c r="CA44" i="2" s="1"/>
  <c r="O228" i="24"/>
  <c r="T108" i="24"/>
  <c r="V108" i="24" s="1"/>
  <c r="J229" i="24"/>
  <c r="L228" i="24"/>
  <c r="S348" i="24"/>
  <c r="U227" i="24"/>
  <c r="CA39" i="2" l="1"/>
  <c r="CA43" i="2" s="1"/>
  <c r="CB45" i="2" s="1"/>
  <c r="CB44" i="2" s="1"/>
  <c r="BS46" i="2"/>
  <c r="BS48" i="2" s="1"/>
  <c r="BT50" i="2" s="1"/>
  <c r="BT49" i="2" s="1"/>
  <c r="CA52" i="2"/>
  <c r="CA54" i="2" s="1"/>
  <c r="CB56" i="2" s="1"/>
  <c r="CB55" i="2" s="1"/>
  <c r="O229" i="24"/>
  <c r="J230" i="24"/>
  <c r="T109" i="24"/>
  <c r="V109" i="24" s="1"/>
  <c r="L229" i="24"/>
  <c r="U228" i="24"/>
  <c r="S349" i="24"/>
  <c r="T34" i="2"/>
  <c r="U229" i="24" l="1"/>
  <c r="S350" i="24"/>
  <c r="J231" i="24"/>
  <c r="O230" i="24"/>
  <c r="T110" i="24"/>
  <c r="V110" i="24" s="1"/>
  <c r="L230" i="24"/>
  <c r="T35" i="2"/>
  <c r="U37" i="2" s="1"/>
  <c r="U36" i="2" s="1"/>
  <c r="CB52" i="2" l="1"/>
  <c r="CB54" i="2" s="1"/>
  <c r="CC56" i="2" s="1"/>
  <c r="CC55" i="2" s="1"/>
  <c r="CB39" i="2"/>
  <c r="CB43" i="2" s="1"/>
  <c r="CC45" i="2" s="1"/>
  <c r="CC44" i="2" s="1"/>
  <c r="BT46" i="2"/>
  <c r="BT48" i="2" s="1"/>
  <c r="BU50" i="2" s="1"/>
  <c r="BU49" i="2" s="1"/>
  <c r="S351" i="24"/>
  <c r="U230" i="24"/>
  <c r="J232" i="24"/>
  <c r="O231" i="24"/>
  <c r="T111" i="24"/>
  <c r="V111" i="24" s="1"/>
  <c r="L231" i="24"/>
  <c r="CC52" i="2" l="1"/>
  <c r="CC54" i="2" s="1"/>
  <c r="CD56" i="2" s="1"/>
  <c r="CD55" i="2" s="1"/>
  <c r="O232" i="24"/>
  <c r="L232" i="24"/>
  <c r="T112" i="24"/>
  <c r="V112" i="24" s="1"/>
  <c r="J233" i="24"/>
  <c r="S352" i="24"/>
  <c r="U231" i="24"/>
  <c r="U34" i="2"/>
  <c r="U35" i="2" s="1"/>
  <c r="V37" i="2" l="1"/>
  <c r="CC39" i="2"/>
  <c r="CC43" i="2" s="1"/>
  <c r="CD45" i="2" s="1"/>
  <c r="CD44" i="2" s="1"/>
  <c r="BU46" i="2"/>
  <c r="BU48" i="2" s="1"/>
  <c r="BV50" i="2" s="1"/>
  <c r="BV49" i="2" s="1"/>
  <c r="S353" i="24"/>
  <c r="U232" i="24"/>
  <c r="O233" i="24"/>
  <c r="T113" i="24"/>
  <c r="V113" i="24" s="1"/>
  <c r="J234" i="24"/>
  <c r="L233" i="24"/>
  <c r="V34" i="2" l="1"/>
  <c r="V35" i="2" s="1"/>
  <c r="V36" i="2"/>
  <c r="CD52" i="2"/>
  <c r="CD54" i="2" s="1"/>
  <c r="CE56" i="2" s="1"/>
  <c r="CE55" i="2" s="1"/>
  <c r="J235" i="24"/>
  <c r="O234" i="24"/>
  <c r="T114" i="24"/>
  <c r="V114" i="24" s="1"/>
  <c r="L234" i="24"/>
  <c r="U233" i="24"/>
  <c r="S354" i="24"/>
  <c r="W37" i="2" l="1"/>
  <c r="W36" i="2" s="1"/>
  <c r="BV46" i="2"/>
  <c r="BV48" i="2" s="1"/>
  <c r="BW50" i="2" s="1"/>
  <c r="BW49" i="2" s="1"/>
  <c r="CD39" i="2"/>
  <c r="CD43" i="2" s="1"/>
  <c r="CE45" i="2" s="1"/>
  <c r="CE44" i="2" s="1"/>
  <c r="S355" i="24"/>
  <c r="U234" i="24"/>
  <c r="J236" i="24"/>
  <c r="O235" i="24"/>
  <c r="L235" i="24"/>
  <c r="T115" i="24"/>
  <c r="V115" i="24" s="1"/>
  <c r="W34" i="2" l="1"/>
  <c r="W35" i="2" s="1"/>
  <c r="X37" i="2" s="1"/>
  <c r="X36" i="2" s="1"/>
  <c r="CE52" i="2"/>
  <c r="CE54" i="2" s="1"/>
  <c r="CF56" i="2" s="1"/>
  <c r="CF55" i="2" s="1"/>
  <c r="O236" i="24"/>
  <c r="J237" i="24"/>
  <c r="L236" i="24"/>
  <c r="T116" i="24"/>
  <c r="V116" i="24" s="1"/>
  <c r="S356" i="24"/>
  <c r="U235" i="24"/>
  <c r="BW46" i="2" l="1"/>
  <c r="BW48" i="2" s="1"/>
  <c r="BX50" i="2" s="1"/>
  <c r="BX49" i="2" s="1"/>
  <c r="CE39" i="2"/>
  <c r="CE43" i="2" s="1"/>
  <c r="CF45" i="2" s="1"/>
  <c r="CF44" i="2" s="1"/>
  <c r="U236" i="24"/>
  <c r="S357" i="24"/>
  <c r="T117" i="24"/>
  <c r="V117" i="24" s="1"/>
  <c r="J238" i="24"/>
  <c r="O237" i="24"/>
  <c r="L237" i="24"/>
  <c r="X34" i="2"/>
  <c r="X35" i="2" s="1"/>
  <c r="Y37" i="2" l="1"/>
  <c r="Y36" i="2" s="1"/>
  <c r="CF52" i="2"/>
  <c r="CF54" i="2" s="1"/>
  <c r="CG56" i="2" s="1"/>
  <c r="CG55" i="2" s="1"/>
  <c r="S358" i="24"/>
  <c r="U237" i="24"/>
  <c r="J239" i="24"/>
  <c r="O238" i="24"/>
  <c r="T118" i="24"/>
  <c r="V118" i="24" s="1"/>
  <c r="L238" i="24"/>
  <c r="CG52" i="2" l="1"/>
  <c r="CF39" i="2"/>
  <c r="CF43" i="2" s="1"/>
  <c r="CG45" i="2" s="1"/>
  <c r="CG44" i="2" s="1"/>
  <c r="BX46" i="2"/>
  <c r="BX48" i="2" s="1"/>
  <c r="BY50" i="2" s="1"/>
  <c r="BY49" i="2" s="1"/>
  <c r="CG54" i="2"/>
  <c r="CH56" i="2" s="1"/>
  <c r="CH55" i="2" s="1"/>
  <c r="T119" i="24"/>
  <c r="V119" i="24" s="1"/>
  <c r="O239" i="24"/>
  <c r="J240" i="24"/>
  <c r="L239" i="24"/>
  <c r="S359" i="24"/>
  <c r="U238" i="24"/>
  <c r="Y34" i="2"/>
  <c r="S360" i="24" l="1"/>
  <c r="U239" i="24"/>
  <c r="T120" i="24"/>
  <c r="V120" i="24" s="1"/>
  <c r="O240" i="24"/>
  <c r="J241" i="24"/>
  <c r="L240" i="24"/>
  <c r="Y35" i="2"/>
  <c r="Z37" i="2" s="1"/>
  <c r="Z36" i="2" s="1"/>
  <c r="BY46" i="2" l="1"/>
  <c r="BY48" i="2" s="1"/>
  <c r="BZ50" i="2" s="1"/>
  <c r="BZ49" i="2" s="1"/>
  <c r="CG39" i="2"/>
  <c r="CG43" i="2" s="1"/>
  <c r="CH45" i="2" s="1"/>
  <c r="CH44" i="2" s="1"/>
  <c r="CH52" i="2"/>
  <c r="CH54" i="2" s="1"/>
  <c r="CI56" i="2" s="1"/>
  <c r="CI55" i="2" s="1"/>
  <c r="J242" i="24"/>
  <c r="T121" i="24"/>
  <c r="V121" i="24" s="1"/>
  <c r="O241" i="24"/>
  <c r="L241" i="24"/>
  <c r="U240" i="24"/>
  <c r="S361" i="24"/>
  <c r="S362" i="24" l="1"/>
  <c r="U241" i="24"/>
  <c r="J243" i="24"/>
  <c r="O242" i="24"/>
  <c r="T122" i="24"/>
  <c r="V122" i="24" s="1"/>
  <c r="L242" i="24"/>
  <c r="Z34" i="2"/>
  <c r="Z35" i="2" s="1"/>
  <c r="AA37" i="2" l="1"/>
  <c r="AA36" i="2" s="1"/>
  <c r="CI52" i="2"/>
  <c r="CI54" i="2" s="1"/>
  <c r="CJ56" i="2" s="1"/>
  <c r="CJ55" i="2" s="1"/>
  <c r="BZ46" i="2"/>
  <c r="BZ48" i="2" s="1"/>
  <c r="CA50" i="2" s="1"/>
  <c r="CA49" i="2" s="1"/>
  <c r="CH39" i="2"/>
  <c r="CH43" i="2" s="1"/>
  <c r="CI45" i="2" s="1"/>
  <c r="CI44" i="2" s="1"/>
  <c r="O243" i="24"/>
  <c r="T123" i="24"/>
  <c r="V123" i="24" s="1"/>
  <c r="J244" i="24"/>
  <c r="L243" i="24"/>
  <c r="S363" i="24"/>
  <c r="U242" i="24"/>
  <c r="CJ52" i="2" l="1"/>
  <c r="CJ54" i="2" s="1"/>
  <c r="CK56" i="2" s="1"/>
  <c r="CK55" i="2" s="1"/>
  <c r="T124" i="24"/>
  <c r="V124" i="24" s="1"/>
  <c r="J245" i="24"/>
  <c r="O244" i="24"/>
  <c r="L244" i="24"/>
  <c r="S364" i="24"/>
  <c r="U243" i="24"/>
  <c r="AA34" i="2"/>
  <c r="AA35" i="2" s="1"/>
  <c r="AB37" i="2" l="1"/>
  <c r="AB36" i="2" s="1"/>
  <c r="CK52" i="2"/>
  <c r="CI39" i="2"/>
  <c r="CI43" i="2" s="1"/>
  <c r="CJ45" i="2" s="1"/>
  <c r="CJ44" i="2" s="1"/>
  <c r="CK54" i="2"/>
  <c r="CL56" i="2" s="1"/>
  <c r="CL55" i="2" s="1"/>
  <c r="CA46" i="2"/>
  <c r="CA48" i="2" s="1"/>
  <c r="CB50" i="2" s="1"/>
  <c r="CB49" i="2" s="1"/>
  <c r="S365" i="24"/>
  <c r="U244" i="24"/>
  <c r="O245" i="24"/>
  <c r="T125" i="24"/>
  <c r="V125" i="24" s="1"/>
  <c r="J246" i="24"/>
  <c r="L245" i="24"/>
  <c r="CJ39" i="2" l="1"/>
  <c r="CJ43" i="2"/>
  <c r="CK45" i="2" s="1"/>
  <c r="CK44" i="2" s="1"/>
  <c r="J247" i="24"/>
  <c r="O246" i="24"/>
  <c r="T126" i="24"/>
  <c r="V126" i="24" s="1"/>
  <c r="L246" i="24"/>
  <c r="S366" i="24"/>
  <c r="U245" i="24"/>
  <c r="AB34" i="2"/>
  <c r="CB46" i="2" l="1"/>
  <c r="CB48" i="2" s="1"/>
  <c r="CC50" i="2" s="1"/>
  <c r="CC49" i="2" s="1"/>
  <c r="CL52" i="2"/>
  <c r="CL54" i="2" s="1"/>
  <c r="CM56" i="2" s="1"/>
  <c r="CM55" i="2" s="1"/>
  <c r="S367" i="24"/>
  <c r="U246" i="24"/>
  <c r="T127" i="24"/>
  <c r="V127" i="24" s="1"/>
  <c r="O247" i="24"/>
  <c r="L247" i="24"/>
  <c r="J248" i="24"/>
  <c r="AB35" i="2"/>
  <c r="AC37" i="2" s="1"/>
  <c r="AC36" i="2" s="1"/>
  <c r="CK39" i="2" l="1"/>
  <c r="CK43" i="2" s="1"/>
  <c r="CL45" i="2" s="1"/>
  <c r="CL44" i="2" s="1"/>
  <c r="J249" i="24"/>
  <c r="T128" i="24"/>
  <c r="V128" i="24" s="1"/>
  <c r="O248" i="24"/>
  <c r="L248" i="24"/>
  <c r="S368" i="24"/>
  <c r="U247" i="24"/>
  <c r="CC46" i="2" l="1"/>
  <c r="CC48" i="2" s="1"/>
  <c r="CD50" i="2" s="1"/>
  <c r="CD49" i="2" s="1"/>
  <c r="CM52" i="2"/>
  <c r="CM54" i="2" s="1"/>
  <c r="CN56" i="2" s="1"/>
  <c r="CN55" i="2" s="1"/>
  <c r="S369" i="24"/>
  <c r="U248" i="24"/>
  <c r="J250" i="24"/>
  <c r="O249" i="24"/>
  <c r="L249" i="24"/>
  <c r="T129" i="24"/>
  <c r="V129" i="24" s="1"/>
  <c r="AC34" i="2"/>
  <c r="AC35" i="2" s="1"/>
  <c r="AD37" i="2" l="1"/>
  <c r="AD36" i="2" s="1"/>
  <c r="CL39" i="2"/>
  <c r="CL43" i="2" s="1"/>
  <c r="CM45" i="2" s="1"/>
  <c r="CM44" i="2" s="1"/>
  <c r="CN54" i="2"/>
  <c r="O250" i="24"/>
  <c r="L250" i="24"/>
  <c r="T130" i="24"/>
  <c r="V130" i="24" s="1"/>
  <c r="J251" i="24"/>
  <c r="S370" i="24"/>
  <c r="U249" i="24"/>
  <c r="CN52" i="2" l="1"/>
  <c r="CD46" i="2"/>
  <c r="CD48" i="2" s="1"/>
  <c r="CE50" i="2" s="1"/>
  <c r="CE49" i="2" s="1"/>
  <c r="CM39" i="2"/>
  <c r="CM43" i="2" s="1"/>
  <c r="CN45" i="2" s="1"/>
  <c r="CN44" i="2" s="1"/>
  <c r="S371" i="24"/>
  <c r="U250" i="24"/>
  <c r="T131" i="24"/>
  <c r="V131" i="24" s="1"/>
  <c r="J252" i="24"/>
  <c r="O251" i="24"/>
  <c r="L251" i="24"/>
  <c r="AD34" i="2"/>
  <c r="O252" i="24" l="1"/>
  <c r="J253" i="24"/>
  <c r="T132" i="24"/>
  <c r="V132" i="24" s="1"/>
  <c r="L252" i="24"/>
  <c r="U251" i="24"/>
  <c r="S372" i="24"/>
  <c r="AD35" i="2"/>
  <c r="AE37" i="2" s="1"/>
  <c r="AE36" i="2" s="1"/>
  <c r="CE46" i="2" l="1"/>
  <c r="CE48" i="2" s="1"/>
  <c r="CF50" i="2" s="1"/>
  <c r="CF49" i="2" s="1"/>
  <c r="CN39" i="2"/>
  <c r="CN43" i="2" s="1"/>
  <c r="J254" i="24"/>
  <c r="O253" i="24"/>
  <c r="L253" i="24"/>
  <c r="T133" i="24"/>
  <c r="V133" i="24" s="1"/>
  <c r="S373" i="24"/>
  <c r="U252" i="24"/>
  <c r="S374" i="24" l="1"/>
  <c r="U253" i="24"/>
  <c r="O254" i="24"/>
  <c r="L254" i="24"/>
  <c r="T134" i="24"/>
  <c r="V134" i="24" s="1"/>
  <c r="J255" i="24"/>
  <c r="AE34" i="2"/>
  <c r="CF46" i="2" l="1"/>
  <c r="CF48" i="2" s="1"/>
  <c r="CG50" i="2" s="1"/>
  <c r="CG49" i="2" s="1"/>
  <c r="J256" i="24"/>
  <c r="T135" i="24"/>
  <c r="V135" i="24" s="1"/>
  <c r="O255" i="24"/>
  <c r="L255" i="24"/>
  <c r="S375" i="24"/>
  <c r="U254" i="24"/>
  <c r="AE35" i="2"/>
  <c r="AF37" i="2" s="1"/>
  <c r="AF36" i="2" s="1"/>
  <c r="U255" i="24" l="1"/>
  <c r="S376" i="24"/>
  <c r="J257" i="24"/>
  <c r="O256" i="24"/>
  <c r="T136" i="24"/>
  <c r="V136" i="24" s="1"/>
  <c r="L256" i="24"/>
  <c r="CG46" i="2" l="1"/>
  <c r="CG48" i="2" s="1"/>
  <c r="CH50" i="2" s="1"/>
  <c r="CH49" i="2" s="1"/>
  <c r="J258" i="24"/>
  <c r="O257" i="24"/>
  <c r="L257" i="24"/>
  <c r="T137" i="24"/>
  <c r="V137" i="24" s="1"/>
  <c r="S377" i="24"/>
  <c r="U256" i="24"/>
  <c r="AF34" i="2"/>
  <c r="AF35" i="2" s="1"/>
  <c r="AG37" i="2" l="1"/>
  <c r="AG36" i="2" s="1"/>
  <c r="S378" i="24"/>
  <c r="U257" i="24"/>
  <c r="O258" i="24"/>
  <c r="L258" i="24"/>
  <c r="J259" i="24"/>
  <c r="T138" i="24"/>
  <c r="V138" i="24" s="1"/>
  <c r="CH46" i="2" l="1"/>
  <c r="CH48" i="2" s="1"/>
  <c r="CI50" i="2" s="1"/>
  <c r="CI49" i="2" s="1"/>
  <c r="T139" i="24"/>
  <c r="V139" i="24" s="1"/>
  <c r="J260" i="24"/>
  <c r="O259" i="24"/>
  <c r="L259" i="24"/>
  <c r="U258" i="24"/>
  <c r="S379" i="24"/>
  <c r="AG34" i="2"/>
  <c r="AG35" i="2" s="1"/>
  <c r="AH37" i="2" l="1"/>
  <c r="AH36" i="2" s="1"/>
  <c r="S380" i="24"/>
  <c r="U259" i="24"/>
  <c r="J261" i="24"/>
  <c r="O260" i="24"/>
  <c r="T140" i="24"/>
  <c r="V140" i="24" s="1"/>
  <c r="L260" i="24"/>
  <c r="CI46" i="2" l="1"/>
  <c r="CI48" i="2" s="1"/>
  <c r="CJ50" i="2" s="1"/>
  <c r="CJ49" i="2" s="1"/>
  <c r="O261" i="24"/>
  <c r="L261" i="24"/>
  <c r="T141" i="24"/>
  <c r="V141" i="24" s="1"/>
  <c r="J262" i="24"/>
  <c r="S381" i="24"/>
  <c r="U260" i="24"/>
  <c r="AH34" i="2"/>
  <c r="S382" i="24" l="1"/>
  <c r="U261" i="24"/>
  <c r="J263" i="24"/>
  <c r="O262" i="24"/>
  <c r="T142" i="24"/>
  <c r="V142" i="24" s="1"/>
  <c r="L262" i="24"/>
  <c r="AH35" i="2"/>
  <c r="AI37" i="2" s="1"/>
  <c r="AI36" i="2" s="1"/>
  <c r="CJ46" i="2" l="1"/>
  <c r="CJ48" i="2" s="1"/>
  <c r="CK50" i="2" s="1"/>
  <c r="CK49" i="2" s="1"/>
  <c r="J264" i="24"/>
  <c r="O263" i="24"/>
  <c r="T143" i="24"/>
  <c r="V143" i="24" s="1"/>
  <c r="L263" i="24"/>
  <c r="U262" i="24"/>
  <c r="S383" i="24"/>
  <c r="S384" i="24" l="1"/>
  <c r="U263" i="24"/>
  <c r="J265" i="24"/>
  <c r="O264" i="24"/>
  <c r="L264" i="24"/>
  <c r="T144" i="24"/>
  <c r="V144" i="24" s="1"/>
  <c r="AI34" i="2"/>
  <c r="CK46" i="2" l="1"/>
  <c r="CK48" i="2" s="1"/>
  <c r="CL50" i="2" s="1"/>
  <c r="CL49" i="2" s="1"/>
  <c r="O265" i="24"/>
  <c r="L265" i="24"/>
  <c r="J266" i="24"/>
  <c r="T145" i="24"/>
  <c r="V145" i="24" s="1"/>
  <c r="S385" i="24"/>
  <c r="U264" i="24"/>
  <c r="AI35" i="2"/>
  <c r="AJ37" i="2" s="1"/>
  <c r="AJ36" i="2" s="1"/>
  <c r="S386" i="24" l="1"/>
  <c r="U265" i="24"/>
  <c r="T146" i="24"/>
  <c r="V146" i="24" s="1"/>
  <c r="J267" i="24"/>
  <c r="O266" i="24"/>
  <c r="L266" i="24"/>
  <c r="CL46" i="2" l="1"/>
  <c r="CL48" i="2" s="1"/>
  <c r="CM50" i="2" s="1"/>
  <c r="CM49" i="2" s="1"/>
  <c r="O267" i="24"/>
  <c r="J268" i="24"/>
  <c r="T147" i="24"/>
  <c r="V147" i="24" s="1"/>
  <c r="L267" i="24"/>
  <c r="S387" i="24"/>
  <c r="U266" i="24"/>
  <c r="AJ34" i="2"/>
  <c r="AJ35" i="2" s="1"/>
  <c r="AK37" i="2" l="1"/>
  <c r="AK36" i="2" s="1"/>
  <c r="S388" i="24"/>
  <c r="U267" i="24"/>
  <c r="J269" i="24"/>
  <c r="O268" i="24"/>
  <c r="L268" i="24"/>
  <c r="T148" i="24"/>
  <c r="V148" i="24" s="1"/>
  <c r="CM46" i="2" l="1"/>
  <c r="CM48" i="2" s="1"/>
  <c r="CN50" i="2" s="1"/>
  <c r="CN49" i="2" s="1"/>
  <c r="J270" i="24"/>
  <c r="O269" i="24"/>
  <c r="L269" i="24"/>
  <c r="T149" i="24"/>
  <c r="V149" i="24" s="1"/>
  <c r="S389" i="24"/>
  <c r="U268" i="24"/>
  <c r="AK34" i="2"/>
  <c r="AK35" i="2" s="1"/>
  <c r="AL37" i="2" l="1"/>
  <c r="AL36" i="2" s="1"/>
  <c r="S390" i="24"/>
  <c r="U269" i="24"/>
  <c r="J271" i="24"/>
  <c r="O270" i="24"/>
  <c r="T150" i="24"/>
  <c r="V150" i="24" s="1"/>
  <c r="L270" i="24"/>
  <c r="CN46" i="2" l="1"/>
  <c r="CN48" i="2" s="1"/>
  <c r="T151" i="24"/>
  <c r="V151" i="24" s="1"/>
  <c r="J272" i="24"/>
  <c r="O271" i="24"/>
  <c r="L271" i="24"/>
  <c r="U270" i="24"/>
  <c r="S391" i="24"/>
  <c r="AL34" i="2"/>
  <c r="AL35" i="2" s="1"/>
  <c r="AM37" i="2" l="1"/>
  <c r="AM36" i="2" s="1"/>
  <c r="S392" i="24"/>
  <c r="U271" i="24"/>
  <c r="L272" i="24"/>
  <c r="J273" i="24"/>
  <c r="O272" i="24"/>
  <c r="T152" i="24"/>
  <c r="V152" i="24" s="1"/>
  <c r="O273" i="24" l="1"/>
  <c r="T153" i="24"/>
  <c r="V153" i="24" s="1"/>
  <c r="J274" i="24"/>
  <c r="L273" i="24"/>
  <c r="S393" i="24"/>
  <c r="U272" i="24"/>
  <c r="AM34" i="2"/>
  <c r="AM35" i="2" s="1"/>
  <c r="AN37" i="2" s="1"/>
  <c r="AN36" i="2" s="1"/>
  <c r="U273" i="24" l="1"/>
  <c r="S394" i="24"/>
  <c r="O274" i="24"/>
  <c r="J275" i="24"/>
  <c r="T154" i="24"/>
  <c r="V154" i="24" s="1"/>
  <c r="L274" i="24"/>
  <c r="AN34" i="2" l="1"/>
  <c r="AN35" i="2" s="1"/>
  <c r="AO37" i="2" s="1"/>
  <c r="AO36" i="2" s="1"/>
  <c r="J276" i="24"/>
  <c r="O275" i="24"/>
  <c r="L275" i="24"/>
  <c r="T155" i="24"/>
  <c r="V155" i="24" s="1"/>
  <c r="S395" i="24"/>
  <c r="U274" i="24"/>
  <c r="S396" i="24" l="1"/>
  <c r="U275" i="24"/>
  <c r="J277" i="24"/>
  <c r="O276" i="24"/>
  <c r="L276" i="24"/>
  <c r="T156" i="24"/>
  <c r="V156" i="24" s="1"/>
  <c r="AO34" i="2" l="1"/>
  <c r="AO35" i="2" s="1"/>
  <c r="J278" i="24"/>
  <c r="O277" i="24"/>
  <c r="T157" i="24"/>
  <c r="V157" i="24" s="1"/>
  <c r="L277" i="24"/>
  <c r="S397" i="24"/>
  <c r="U276" i="24"/>
  <c r="AP37" i="2" l="1"/>
  <c r="AP36" i="2" s="1"/>
  <c r="S398" i="24"/>
  <c r="U277" i="24"/>
  <c r="T158" i="24"/>
  <c r="V158" i="24" s="1"/>
  <c r="J279" i="24"/>
  <c r="O278" i="24"/>
  <c r="L278" i="24"/>
  <c r="AP34" i="2" l="1"/>
  <c r="AP35" i="2" s="1"/>
  <c r="L279" i="24"/>
  <c r="J280" i="24"/>
  <c r="O279" i="24"/>
  <c r="T159" i="24"/>
  <c r="V159" i="24" s="1"/>
  <c r="S399" i="24"/>
  <c r="U278" i="24"/>
  <c r="AQ37" i="2" l="1"/>
  <c r="AQ36" i="2" s="1"/>
  <c r="S400" i="24"/>
  <c r="U279" i="24"/>
  <c r="O280" i="24"/>
  <c r="L280" i="24"/>
  <c r="J281" i="24"/>
  <c r="T160" i="24"/>
  <c r="V160" i="24" s="1"/>
  <c r="AQ34" i="2" l="1"/>
  <c r="AQ35" i="2" s="1"/>
  <c r="O281" i="24"/>
  <c r="T161" i="24"/>
  <c r="V161" i="24" s="1"/>
  <c r="J282" i="24"/>
  <c r="L281" i="24"/>
  <c r="S401" i="24"/>
  <c r="U280" i="24"/>
  <c r="AR37" i="2" l="1"/>
  <c r="AR36" i="2" s="1"/>
  <c r="U281" i="24"/>
  <c r="S402" i="24"/>
  <c r="O282" i="24"/>
  <c r="T162" i="24"/>
  <c r="V162" i="24" s="1"/>
  <c r="J283" i="24"/>
  <c r="L282" i="24"/>
  <c r="AR34" i="2" l="1"/>
  <c r="AR35" i="2" s="1"/>
  <c r="J284" i="24"/>
  <c r="O283" i="24"/>
  <c r="L283" i="24"/>
  <c r="T163" i="24"/>
  <c r="V163" i="24" s="1"/>
  <c r="S403" i="24"/>
  <c r="U282" i="24"/>
  <c r="AS37" i="2" l="1"/>
  <c r="AS36" i="2" s="1"/>
  <c r="S404" i="24"/>
  <c r="U283" i="24"/>
  <c r="J285" i="24"/>
  <c r="O284" i="24"/>
  <c r="L284" i="24"/>
  <c r="T164" i="24"/>
  <c r="V164" i="24" s="1"/>
  <c r="AS34" i="2" l="1"/>
  <c r="AS35" i="2" s="1"/>
  <c r="T165" i="24"/>
  <c r="V165" i="24" s="1"/>
  <c r="J286" i="24"/>
  <c r="O285" i="24"/>
  <c r="L285" i="24"/>
  <c r="S405" i="24"/>
  <c r="U284" i="24"/>
  <c r="AT37" i="2" l="1"/>
  <c r="AT36" i="2" s="1"/>
  <c r="S406" i="24"/>
  <c r="U285" i="24"/>
  <c r="L286" i="24"/>
  <c r="J287" i="24"/>
  <c r="O286" i="24"/>
  <c r="T166" i="24"/>
  <c r="V166" i="24" s="1"/>
  <c r="AT34" i="2" l="1"/>
  <c r="AT35" i="2" s="1"/>
  <c r="O287" i="24"/>
  <c r="L287" i="24"/>
  <c r="J288" i="24"/>
  <c r="T167" i="24"/>
  <c r="V167" i="24" s="1"/>
  <c r="S407" i="24"/>
  <c r="U286" i="24"/>
  <c r="AU37" i="2" l="1"/>
  <c r="AU36" i="2" s="1"/>
  <c r="S408" i="24"/>
  <c r="U287" i="24"/>
  <c r="O288" i="24"/>
  <c r="T168" i="24"/>
  <c r="V168" i="24" s="1"/>
  <c r="J289" i="24"/>
  <c r="L288" i="24"/>
  <c r="AU34" i="2" l="1"/>
  <c r="AU35" i="2" s="1"/>
  <c r="O289" i="24"/>
  <c r="T169" i="24"/>
  <c r="V169" i="24" s="1"/>
  <c r="J290" i="24"/>
  <c r="L289" i="24"/>
  <c r="U288" i="24"/>
  <c r="S409" i="24"/>
  <c r="AV37" i="2" l="1"/>
  <c r="AV36" i="2" s="1"/>
  <c r="S410" i="24"/>
  <c r="U289" i="24"/>
  <c r="J291" i="24"/>
  <c r="O290" i="24"/>
  <c r="L290" i="24"/>
  <c r="T170" i="24"/>
  <c r="V170" i="24" s="1"/>
  <c r="AV34" i="2" l="1"/>
  <c r="AV35" i="2" s="1"/>
  <c r="J292" i="24"/>
  <c r="O291" i="24"/>
  <c r="L291" i="24"/>
  <c r="T171" i="24"/>
  <c r="V171" i="24" s="1"/>
  <c r="S411" i="24"/>
  <c r="U290" i="24"/>
  <c r="AW37" i="2" l="1"/>
  <c r="AW36" i="2" s="1"/>
  <c r="S412" i="24"/>
  <c r="U291" i="24"/>
  <c r="J293" i="24"/>
  <c r="O292" i="24"/>
  <c r="T172" i="24"/>
  <c r="V172" i="24" s="1"/>
  <c r="L292" i="24"/>
  <c r="AW34" i="2" l="1"/>
  <c r="AW35" i="2" s="1"/>
  <c r="T173" i="24"/>
  <c r="V173" i="24" s="1"/>
  <c r="J294" i="24"/>
  <c r="O293" i="24"/>
  <c r="L293" i="24"/>
  <c r="U292" i="24"/>
  <c r="S413" i="24"/>
  <c r="AX37" i="2" l="1"/>
  <c r="AX36" i="2" s="1"/>
  <c r="S414" i="24"/>
  <c r="U293" i="24"/>
  <c r="O294" i="24"/>
  <c r="L294" i="24"/>
  <c r="J295" i="24"/>
  <c r="T174" i="24"/>
  <c r="V174" i="24" s="1"/>
  <c r="AX34" i="2" l="1"/>
  <c r="AX35" i="2" s="1"/>
  <c r="J296" i="24"/>
  <c r="O295" i="24"/>
  <c r="T175" i="24"/>
  <c r="V175" i="24" s="1"/>
  <c r="L295" i="24"/>
  <c r="S415" i="24"/>
  <c r="U294" i="24"/>
  <c r="AY37" i="2" l="1"/>
  <c r="AY36" i="2" s="1"/>
  <c r="S416" i="24"/>
  <c r="U295" i="24"/>
  <c r="J297" i="24"/>
  <c r="O296" i="24"/>
  <c r="L296" i="24"/>
  <c r="T176" i="24"/>
  <c r="V176" i="24" s="1"/>
  <c r="AY34" i="2" l="1"/>
  <c r="AY35" i="2" s="1"/>
  <c r="J298" i="24"/>
  <c r="O297" i="24"/>
  <c r="L297" i="24"/>
  <c r="T177" i="24"/>
  <c r="V177" i="24" s="1"/>
  <c r="S417" i="24"/>
  <c r="U296" i="24"/>
  <c r="AZ37" i="2" l="1"/>
  <c r="AZ36" i="2" s="1"/>
  <c r="CP36" i="2" s="1" a="1"/>
  <c r="CP36" i="2" s="1"/>
  <c r="S418" i="24"/>
  <c r="U297" i="24"/>
  <c r="O298" i="24"/>
  <c r="J299" i="24"/>
  <c r="T178" i="24"/>
  <c r="V178" i="24" s="1"/>
  <c r="L298" i="24"/>
  <c r="AZ34" i="2" l="1"/>
  <c r="AZ35" i="2" s="1"/>
  <c r="CP35" i="2" s="1" a="1"/>
  <c r="CP35" i="2" s="1"/>
  <c r="CP37" i="2" s="1"/>
  <c r="J300" i="24"/>
  <c r="O299" i="24"/>
  <c r="L299" i="24"/>
  <c r="T179" i="24"/>
  <c r="V179" i="24" s="1"/>
  <c r="U298" i="24"/>
  <c r="S419" i="24"/>
  <c r="BA37" i="2" l="1"/>
  <c r="BA36" i="2" s="1"/>
  <c r="U299" i="24"/>
  <c r="S420" i="24"/>
  <c r="O300" i="24"/>
  <c r="T180" i="24"/>
  <c r="V180" i="24" s="1"/>
  <c r="L300" i="24"/>
  <c r="J301" i="24"/>
  <c r="BA34" i="2" l="1"/>
  <c r="BA35" i="2" s="1"/>
  <c r="J302" i="24"/>
  <c r="O301" i="24"/>
  <c r="L301" i="24"/>
  <c r="T181" i="24"/>
  <c r="V181" i="24" s="1"/>
  <c r="S421" i="24"/>
  <c r="U300" i="24"/>
  <c r="BB37" i="2" l="1"/>
  <c r="BB36" i="2" s="1"/>
  <c r="S422" i="24"/>
  <c r="U301" i="24"/>
  <c r="J303" i="24"/>
  <c r="O302" i="24"/>
  <c r="T182" i="24"/>
  <c r="V182" i="24" s="1"/>
  <c r="L302" i="24"/>
  <c r="BB34" i="2" l="1"/>
  <c r="BB35" i="2" s="1"/>
  <c r="J304" i="24"/>
  <c r="O303" i="24"/>
  <c r="T183" i="24"/>
  <c r="V183" i="24" s="1"/>
  <c r="L303" i="24"/>
  <c r="S423" i="24"/>
  <c r="U302" i="24"/>
  <c r="BC37" i="2" l="1"/>
  <c r="BC36" i="2" s="1"/>
  <c r="S424" i="24"/>
  <c r="U303" i="24"/>
  <c r="O304" i="24"/>
  <c r="L304" i="24"/>
  <c r="T184" i="24"/>
  <c r="V184" i="24" s="1"/>
  <c r="J305" i="24"/>
  <c r="BC34" i="2" l="1"/>
  <c r="BC35" i="2" s="1"/>
  <c r="J306" i="24"/>
  <c r="O305" i="24"/>
  <c r="L305" i="24"/>
  <c r="T185" i="24"/>
  <c r="V185" i="24" s="1"/>
  <c r="S425" i="24"/>
  <c r="U304" i="24"/>
  <c r="BD37" i="2" l="1"/>
  <c r="BD36" i="2" s="1"/>
  <c r="S426" i="24"/>
  <c r="U305" i="24"/>
  <c r="J307" i="24"/>
  <c r="O306" i="24"/>
  <c r="T186" i="24"/>
  <c r="V186" i="24" s="1"/>
  <c r="L306" i="24"/>
  <c r="BD34" i="2" l="1"/>
  <c r="BD35" i="2" s="1"/>
  <c r="J308" i="24"/>
  <c r="O307" i="24"/>
  <c r="T187" i="24"/>
  <c r="V187" i="24" s="1"/>
  <c r="L307" i="24"/>
  <c r="U306" i="24"/>
  <c r="S427" i="24"/>
  <c r="BE37" i="2" l="1"/>
  <c r="BE36" i="2" s="1"/>
  <c r="S428" i="24"/>
  <c r="U307" i="24"/>
  <c r="O308" i="24"/>
  <c r="T188" i="24"/>
  <c r="V188" i="24" s="1"/>
  <c r="J309" i="24"/>
  <c r="L308" i="24"/>
  <c r="BE34" i="2" l="1"/>
  <c r="BE35" i="2" s="1"/>
  <c r="J310" i="24"/>
  <c r="O309" i="24"/>
  <c r="T189" i="24"/>
  <c r="V189" i="24" s="1"/>
  <c r="L309" i="24"/>
  <c r="S429" i="24"/>
  <c r="U308" i="24"/>
  <c r="BF37" i="2" l="1"/>
  <c r="BF36" i="2" s="1"/>
  <c r="S430" i="24"/>
  <c r="U309" i="24"/>
  <c r="J311" i="24"/>
  <c r="T190" i="24"/>
  <c r="V190" i="24" s="1"/>
  <c r="O310" i="24"/>
  <c r="L310" i="24"/>
  <c r="BF34" i="2" l="1"/>
  <c r="BF35" i="2" s="1"/>
  <c r="O311" i="24"/>
  <c r="J312" i="24"/>
  <c r="T191" i="24"/>
  <c r="V191" i="24" s="1"/>
  <c r="L311" i="24"/>
  <c r="S431" i="24"/>
  <c r="U310" i="24"/>
  <c r="BG37" i="2" l="1"/>
  <c r="BG36" i="2" s="1"/>
  <c r="L312" i="24"/>
  <c r="J313" i="24"/>
  <c r="O312" i="24"/>
  <c r="T192" i="24"/>
  <c r="V192" i="24" s="1"/>
  <c r="S432" i="24"/>
  <c r="U311" i="24"/>
  <c r="BG34" i="2" l="1"/>
  <c r="BG35" i="2" s="1"/>
  <c r="S433" i="24"/>
  <c r="U312" i="24"/>
  <c r="J314" i="24"/>
  <c r="O313" i="24"/>
  <c r="T193" i="24"/>
  <c r="V193" i="24" s="1"/>
  <c r="L313" i="24"/>
  <c r="BH37" i="2" l="1"/>
  <c r="BH36" i="2" s="1"/>
  <c r="J315" i="24"/>
  <c r="O314" i="24"/>
  <c r="T194" i="24"/>
  <c r="V194" i="24" s="1"/>
  <c r="L314" i="24"/>
  <c r="S434" i="24"/>
  <c r="U313" i="24"/>
  <c r="BH34" i="2" l="1"/>
  <c r="BH35" i="2" s="1"/>
  <c r="S435" i="24"/>
  <c r="U314" i="24"/>
  <c r="O315" i="24"/>
  <c r="T195" i="24"/>
  <c r="V195" i="24" s="1"/>
  <c r="J316" i="24"/>
  <c r="L315" i="24"/>
  <c r="BI37" i="2" l="1"/>
  <c r="BI36" i="2" s="1"/>
  <c r="J317" i="24"/>
  <c r="O316" i="24"/>
  <c r="L316" i="24"/>
  <c r="T196" i="24"/>
  <c r="V196" i="24" s="1"/>
  <c r="S436" i="24"/>
  <c r="U315" i="24"/>
  <c r="BI34" i="2" l="1"/>
  <c r="BI35" i="2" s="1"/>
  <c r="S437" i="24"/>
  <c r="U316" i="24"/>
  <c r="J318" i="24"/>
  <c r="O317" i="24"/>
  <c r="T197" i="24"/>
  <c r="V197" i="24" s="1"/>
  <c r="L317" i="24"/>
  <c r="BJ37" i="2" l="1"/>
  <c r="BJ36" i="2" s="1"/>
  <c r="J319" i="24"/>
  <c r="T198" i="24"/>
  <c r="V198" i="24" s="1"/>
  <c r="O318" i="24"/>
  <c r="L318" i="24"/>
  <c r="S438" i="24"/>
  <c r="U317" i="24"/>
  <c r="BJ34" i="2" l="1"/>
  <c r="BJ35" i="2" s="1"/>
  <c r="S439" i="24"/>
  <c r="U318" i="24"/>
  <c r="O319" i="24"/>
  <c r="J320" i="24"/>
  <c r="T199" i="24"/>
  <c r="V199" i="24" s="1"/>
  <c r="L319" i="24"/>
  <c r="BK37" i="2" l="1"/>
  <c r="BK36" i="2" s="1"/>
  <c r="J321" i="24"/>
  <c r="O320" i="24"/>
  <c r="L320" i="24"/>
  <c r="T200" i="24"/>
  <c r="V200" i="24" s="1"/>
  <c r="S440" i="24"/>
  <c r="U319" i="24"/>
  <c r="BK34" i="2" l="1"/>
  <c r="BK35" i="2" s="1"/>
  <c r="S441" i="24"/>
  <c r="U320" i="24"/>
  <c r="J322" i="24"/>
  <c r="O321" i="24"/>
  <c r="L321" i="24"/>
  <c r="T201" i="24"/>
  <c r="V201" i="24" s="1"/>
  <c r="BL37" i="2" l="1"/>
  <c r="BL36" i="2" s="1"/>
  <c r="O322" i="24"/>
  <c r="T202" i="24"/>
  <c r="V202" i="24" s="1"/>
  <c r="J323" i="24"/>
  <c r="L322" i="24"/>
  <c r="S442" i="24"/>
  <c r="U321" i="24"/>
  <c r="BL34" i="2" l="1"/>
  <c r="BL35" i="2" s="1"/>
  <c r="S443" i="24"/>
  <c r="U322" i="24"/>
  <c r="O323" i="24"/>
  <c r="L323" i="24"/>
  <c r="J324" i="24"/>
  <c r="T203" i="24"/>
  <c r="V203" i="24" s="1"/>
  <c r="BM37" i="2" l="1"/>
  <c r="BM36" i="2" s="1"/>
  <c r="O324" i="24"/>
  <c r="J325" i="24"/>
  <c r="T204" i="24"/>
  <c r="V204" i="24" s="1"/>
  <c r="L324" i="24"/>
  <c r="S444" i="24"/>
  <c r="U323" i="24"/>
  <c r="BM34" i="2" l="1"/>
  <c r="BM35" i="2" s="1"/>
  <c r="S445" i="24"/>
  <c r="U324" i="24"/>
  <c r="J326" i="24"/>
  <c r="O325" i="24"/>
  <c r="T205" i="24"/>
  <c r="V205" i="24" s="1"/>
  <c r="L325" i="24"/>
  <c r="BN37" i="2" l="1"/>
  <c r="BN36" i="2" s="1"/>
  <c r="J327" i="24"/>
  <c r="O326" i="24"/>
  <c r="T206" i="24"/>
  <c r="V206" i="24" s="1"/>
  <c r="L326" i="24"/>
  <c r="S446" i="24"/>
  <c r="U325" i="24"/>
  <c r="BN34" i="2" l="1"/>
  <c r="BN35" i="2" s="1"/>
  <c r="S447" i="24"/>
  <c r="U326" i="24"/>
  <c r="O327" i="24"/>
  <c r="J328" i="24"/>
  <c r="L327" i="24"/>
  <c r="T207" i="24"/>
  <c r="V207" i="24" s="1"/>
  <c r="BO37" i="2" l="1"/>
  <c r="BO36" i="2" s="1"/>
  <c r="O328" i="24"/>
  <c r="J329" i="24"/>
  <c r="T208" i="24"/>
  <c r="V208" i="24" s="1"/>
  <c r="L328" i="24"/>
  <c r="S448" i="24"/>
  <c r="U327" i="24"/>
  <c r="BO34" i="2" l="1"/>
  <c r="BO35" i="2" s="1"/>
  <c r="U328" i="24"/>
  <c r="S449" i="24"/>
  <c r="J330" i="24"/>
  <c r="O329" i="24"/>
  <c r="T209" i="24"/>
  <c r="V209" i="24" s="1"/>
  <c r="L329" i="24"/>
  <c r="BP37" i="2" l="1"/>
  <c r="BP36" i="2" s="1"/>
  <c r="J331" i="24"/>
  <c r="O330" i="24"/>
  <c r="T210" i="24"/>
  <c r="V210" i="24" s="1"/>
  <c r="L330" i="24"/>
  <c r="S450" i="24"/>
  <c r="U329" i="24"/>
  <c r="BP34" i="2" l="1"/>
  <c r="BP35" i="2" s="1"/>
  <c r="S451" i="24"/>
  <c r="U330" i="24"/>
  <c r="O331" i="24"/>
  <c r="J332" i="24"/>
  <c r="L331" i="24"/>
  <c r="T211" i="24"/>
  <c r="V211" i="24" s="1"/>
  <c r="BQ37" i="2" l="1"/>
  <c r="BQ36" i="2" s="1"/>
  <c r="J333" i="24"/>
  <c r="O332" i="24"/>
  <c r="T212" i="24"/>
  <c r="V212" i="24" s="1"/>
  <c r="L332" i="24"/>
  <c r="S452" i="24"/>
  <c r="U331" i="24"/>
  <c r="BQ34" i="2" l="1"/>
  <c r="BQ35" i="2" s="1"/>
  <c r="S453" i="24"/>
  <c r="U332" i="24"/>
  <c r="J334" i="24"/>
  <c r="O333" i="24"/>
  <c r="L333" i="24"/>
  <c r="T213" i="24"/>
  <c r="V213" i="24" s="1"/>
  <c r="BR37" i="2" l="1"/>
  <c r="BR36" i="2" s="1"/>
  <c r="O334" i="24"/>
  <c r="L334" i="24"/>
  <c r="J335" i="24"/>
  <c r="T214" i="24"/>
  <c r="V214" i="24" s="1"/>
  <c r="S454" i="24"/>
  <c r="U333" i="24"/>
  <c r="BR34" i="2" l="1"/>
  <c r="BR35" i="2" s="1"/>
  <c r="O335" i="24"/>
  <c r="J336" i="24"/>
  <c r="T215" i="24"/>
  <c r="V215" i="24" s="1"/>
  <c r="L335" i="24"/>
  <c r="S455" i="24"/>
  <c r="U334" i="24"/>
  <c r="BS37" i="2" l="1"/>
  <c r="BS36" i="2" s="1"/>
  <c r="U335" i="24"/>
  <c r="S456" i="24"/>
  <c r="J337" i="24"/>
  <c r="O336" i="24"/>
  <c r="T216" i="24"/>
  <c r="V216" i="24" s="1"/>
  <c r="L336" i="24"/>
  <c r="BS34" i="2" l="1"/>
  <c r="BS35" i="2" s="1"/>
  <c r="J338" i="24"/>
  <c r="O337" i="24"/>
  <c r="T217" i="24"/>
  <c r="V217" i="24" s="1"/>
  <c r="L337" i="24"/>
  <c r="S457" i="24"/>
  <c r="U336" i="24"/>
  <c r="BT37" i="2" l="1"/>
  <c r="BT36" i="2" s="1"/>
  <c r="S458" i="24"/>
  <c r="U337" i="24"/>
  <c r="O338" i="24"/>
  <c r="J339" i="24"/>
  <c r="L338" i="24"/>
  <c r="T218" i="24"/>
  <c r="V218" i="24" s="1"/>
  <c r="BT34" i="2" l="1"/>
  <c r="BT35" i="2" s="1"/>
  <c r="O339" i="24"/>
  <c r="J340" i="24"/>
  <c r="T219" i="24"/>
  <c r="V219" i="24" s="1"/>
  <c r="L339" i="24"/>
  <c r="S459" i="24"/>
  <c r="U338" i="24"/>
  <c r="BU37" i="2" l="1"/>
  <c r="BU36" i="2" s="1"/>
  <c r="U339" i="24"/>
  <c r="S460" i="24"/>
  <c r="J341" i="24"/>
  <c r="T220" i="24"/>
  <c r="V220" i="24" s="1"/>
  <c r="O340" i="24"/>
  <c r="L340" i="24"/>
  <c r="BU34" i="2" l="1"/>
  <c r="BU35" i="2" s="1"/>
  <c r="J342" i="24"/>
  <c r="O341" i="24"/>
  <c r="T221" i="24"/>
  <c r="V221" i="24" s="1"/>
  <c r="L341" i="24"/>
  <c r="S461" i="24"/>
  <c r="U340" i="24"/>
  <c r="BV37" i="2" l="1"/>
  <c r="BV36" i="2" s="1"/>
  <c r="S462" i="24"/>
  <c r="U341" i="24"/>
  <c r="O342" i="24"/>
  <c r="J343" i="24"/>
  <c r="L342" i="24"/>
  <c r="T222" i="24"/>
  <c r="V222" i="24" s="1"/>
  <c r="BV34" i="2" l="1"/>
  <c r="BV35" i="2" s="1"/>
  <c r="O343" i="24"/>
  <c r="J344" i="24"/>
  <c r="T223" i="24"/>
  <c r="V223" i="24" s="1"/>
  <c r="L343" i="24"/>
  <c r="S463" i="24"/>
  <c r="U342" i="24"/>
  <c r="BW37" i="2" l="1"/>
  <c r="BW36" i="2" s="1"/>
  <c r="U343" i="24"/>
  <c r="S464" i="24"/>
  <c r="J345" i="24"/>
  <c r="O344" i="24"/>
  <c r="T224" i="24"/>
  <c r="V224" i="24" s="1"/>
  <c r="L344" i="24"/>
  <c r="BW34" i="2" l="1"/>
  <c r="BW35" i="2" s="1"/>
  <c r="O345" i="24"/>
  <c r="L345" i="24"/>
  <c r="J346" i="24"/>
  <c r="T225" i="24"/>
  <c r="V225" i="24" s="1"/>
  <c r="S465" i="24"/>
  <c r="U344" i="24"/>
  <c r="BX37" i="2" l="1"/>
  <c r="BX36" i="2" s="1"/>
  <c r="S466" i="24"/>
  <c r="U345" i="24"/>
  <c r="O346" i="24"/>
  <c r="J347" i="24"/>
  <c r="T226" i="24"/>
  <c r="V226" i="24" s="1"/>
  <c r="L346" i="24"/>
  <c r="BX34" i="2" l="1"/>
  <c r="BX35" i="2" s="1"/>
  <c r="J348" i="24"/>
  <c r="O347" i="24"/>
  <c r="T227" i="24"/>
  <c r="V227" i="24" s="1"/>
  <c r="L347" i="24"/>
  <c r="U346" i="24"/>
  <c r="S467" i="24"/>
  <c r="BY37" i="2" l="1"/>
  <c r="BY36" i="2" s="1"/>
  <c r="S468" i="24"/>
  <c r="U347" i="24"/>
  <c r="J349" i="24"/>
  <c r="O348" i="24"/>
  <c r="T228" i="24"/>
  <c r="V228" i="24" s="1"/>
  <c r="L348" i="24"/>
  <c r="BY34" i="2" l="1"/>
  <c r="BY35" i="2" s="1"/>
  <c r="O349" i="24"/>
  <c r="J350" i="24"/>
  <c r="L349" i="24"/>
  <c r="T229" i="24"/>
  <c r="V229" i="24" s="1"/>
  <c r="S469" i="24"/>
  <c r="U348" i="24"/>
  <c r="BZ37" i="2" l="1"/>
  <c r="BZ36" i="2" s="1"/>
  <c r="S470" i="24"/>
  <c r="U349" i="24"/>
  <c r="O350" i="24"/>
  <c r="J351" i="24"/>
  <c r="T230" i="24"/>
  <c r="V230" i="24" s="1"/>
  <c r="L350" i="24"/>
  <c r="BZ34" i="2" l="1"/>
  <c r="BZ35" i="2" s="1"/>
  <c r="J352" i="24"/>
  <c r="O351" i="24"/>
  <c r="T231" i="24"/>
  <c r="V231" i="24" s="1"/>
  <c r="L351" i="24"/>
  <c r="S471" i="24"/>
  <c r="U350" i="24"/>
  <c r="CA37" i="2" l="1"/>
  <c r="CA36" i="2" s="1"/>
  <c r="S472" i="24"/>
  <c r="U351" i="24"/>
  <c r="J353" i="24"/>
  <c r="O352" i="24"/>
  <c r="T232" i="24"/>
  <c r="V232" i="24" s="1"/>
  <c r="L352" i="24"/>
  <c r="CA34" i="2" l="1"/>
  <c r="CA35" i="2" s="1"/>
  <c r="O353" i="24"/>
  <c r="J354" i="24"/>
  <c r="L353" i="24"/>
  <c r="T233" i="24"/>
  <c r="V233" i="24" s="1"/>
  <c r="S473" i="24"/>
  <c r="U352" i="24"/>
  <c r="CB37" i="2" l="1"/>
  <c r="CB36" i="2" s="1"/>
  <c r="U353" i="24"/>
  <c r="S474" i="24"/>
  <c r="O354" i="24"/>
  <c r="J355" i="24"/>
  <c r="T234" i="24"/>
  <c r="V234" i="24" s="1"/>
  <c r="L354" i="24"/>
  <c r="CB34" i="2" l="1"/>
  <c r="CB35" i="2" s="1"/>
  <c r="J356" i="24"/>
  <c r="T235" i="24"/>
  <c r="V235" i="24" s="1"/>
  <c r="O355" i="24"/>
  <c r="L355" i="24"/>
  <c r="S475" i="24"/>
  <c r="U354" i="24"/>
  <c r="CC37" i="2" l="1"/>
  <c r="CC36" i="2" s="1"/>
  <c r="S476" i="24"/>
  <c r="U355" i="24"/>
  <c r="O356" i="24"/>
  <c r="J357" i="24"/>
  <c r="T236" i="24"/>
  <c r="V236" i="24" s="1"/>
  <c r="L356" i="24"/>
  <c r="CC34" i="2" l="1"/>
  <c r="CC35" i="2" s="1"/>
  <c r="O357" i="24"/>
  <c r="J358" i="24"/>
  <c r="T237" i="24"/>
  <c r="V237" i="24" s="1"/>
  <c r="L357" i="24"/>
  <c r="S477" i="24"/>
  <c r="U356" i="24"/>
  <c r="CD37" i="2" l="1"/>
  <c r="CD36" i="2" s="1"/>
  <c r="U357" i="24"/>
  <c r="S478" i="24"/>
  <c r="J359" i="24"/>
  <c r="O358" i="24"/>
  <c r="T238" i="24"/>
  <c r="V238" i="24" s="1"/>
  <c r="L358" i="24"/>
  <c r="CD34" i="2" l="1"/>
  <c r="CD35" i="2" s="1"/>
  <c r="J360" i="24"/>
  <c r="O359" i="24"/>
  <c r="T239" i="24"/>
  <c r="V239" i="24" s="1"/>
  <c r="L359" i="24"/>
  <c r="S479" i="24"/>
  <c r="U358" i="24"/>
  <c r="CE37" i="2" l="1"/>
  <c r="CE36" i="2" s="1"/>
  <c r="S480" i="24"/>
  <c r="U359" i="24"/>
  <c r="O360" i="24"/>
  <c r="J361" i="24"/>
  <c r="L360" i="24"/>
  <c r="T240" i="24"/>
  <c r="V240" i="24" s="1"/>
  <c r="CE34" i="2" l="1"/>
  <c r="CE35" i="2" s="1"/>
  <c r="J362" i="24"/>
  <c r="O361" i="24"/>
  <c r="T241" i="24"/>
  <c r="V241" i="24" s="1"/>
  <c r="L361" i="24"/>
  <c r="S481" i="24"/>
  <c r="U360" i="24"/>
  <c r="CF37" i="2" l="1"/>
  <c r="CF36" i="2" s="1"/>
  <c r="S482" i="24"/>
  <c r="U361" i="24"/>
  <c r="J363" i="24"/>
  <c r="T242" i="24"/>
  <c r="V242" i="24" s="1"/>
  <c r="O362" i="24"/>
  <c r="L362" i="24"/>
  <c r="CF34" i="2" l="1"/>
  <c r="CF35" i="2" s="1"/>
  <c r="J364" i="24"/>
  <c r="O363" i="24"/>
  <c r="T243" i="24"/>
  <c r="V243" i="24" s="1"/>
  <c r="L363" i="24"/>
  <c r="S483" i="24"/>
  <c r="U362" i="24"/>
  <c r="CG37" i="2" l="1"/>
  <c r="CG36" i="2" s="1"/>
  <c r="S484" i="24"/>
  <c r="U363" i="24"/>
  <c r="O364" i="24"/>
  <c r="J365" i="24"/>
  <c r="L364" i="24"/>
  <c r="T244" i="24"/>
  <c r="V244" i="24" s="1"/>
  <c r="CG34" i="2" l="1"/>
  <c r="CG35" i="2" s="1"/>
  <c r="O365" i="24"/>
  <c r="J366" i="24"/>
  <c r="T245" i="24"/>
  <c r="V245" i="24" s="1"/>
  <c r="L365" i="24"/>
  <c r="S485" i="24"/>
  <c r="U364" i="24"/>
  <c r="CH37" i="2" l="1"/>
  <c r="CH36" i="2" s="1"/>
  <c r="U365" i="24"/>
  <c r="S486" i="24"/>
  <c r="J367" i="24"/>
  <c r="O366" i="24"/>
  <c r="T246" i="24"/>
  <c r="V246" i="24" s="1"/>
  <c r="L366" i="24"/>
  <c r="CH34" i="2" l="1"/>
  <c r="CH35" i="2" s="1"/>
  <c r="CI37" i="2" s="1"/>
  <c r="CI36" i="2" s="1"/>
  <c r="J368" i="24"/>
  <c r="O367" i="24"/>
  <c r="T247" i="24"/>
  <c r="V247" i="24" s="1"/>
  <c r="L367" i="24"/>
  <c r="S487" i="24"/>
  <c r="U366" i="24"/>
  <c r="CI35" i="2" l="1"/>
  <c r="S488" i="24"/>
  <c r="U367" i="24"/>
  <c r="O368" i="24"/>
  <c r="J369" i="24"/>
  <c r="L368" i="24"/>
  <c r="T248" i="24"/>
  <c r="V248" i="24" s="1"/>
  <c r="CJ37" i="2" l="1"/>
  <c r="CJ36" i="2" s="1"/>
  <c r="CI34" i="2"/>
  <c r="J370" i="24"/>
  <c r="T249" i="24"/>
  <c r="V249" i="24" s="1"/>
  <c r="O369" i="24"/>
  <c r="L369" i="24"/>
  <c r="U368" i="24"/>
  <c r="S489" i="24"/>
  <c r="CJ34" i="2" l="1"/>
  <c r="CJ35" i="2" s="1"/>
  <c r="S490" i="24"/>
  <c r="U369" i="24"/>
  <c r="J371" i="24"/>
  <c r="O370" i="24"/>
  <c r="T250" i="24"/>
  <c r="V250" i="24" s="1"/>
  <c r="L370" i="24"/>
  <c r="CK37" i="2" l="1"/>
  <c r="CK36" i="2" s="1"/>
  <c r="O371" i="24"/>
  <c r="J372" i="24"/>
  <c r="L371" i="24"/>
  <c r="T251" i="24"/>
  <c r="V251" i="24" s="1"/>
  <c r="S491" i="24"/>
  <c r="U370" i="24"/>
  <c r="CK34" i="2" l="1"/>
  <c r="CK35" i="2" s="1"/>
  <c r="S492" i="24"/>
  <c r="U371" i="24"/>
  <c r="O372" i="24"/>
  <c r="J373" i="24"/>
  <c r="T252" i="24"/>
  <c r="V252" i="24" s="1"/>
  <c r="L372" i="24"/>
  <c r="CL37" i="2" l="1"/>
  <c r="CL36" i="2" s="1"/>
  <c r="J374" i="24"/>
  <c r="O373" i="24"/>
  <c r="T253" i="24"/>
  <c r="V253" i="24" s="1"/>
  <c r="L373" i="24"/>
  <c r="U372" i="24"/>
  <c r="S493" i="24"/>
  <c r="CL34" i="2" l="1"/>
  <c r="CL35" i="2" s="1"/>
  <c r="S494" i="24"/>
  <c r="U373" i="24"/>
  <c r="J375" i="24"/>
  <c r="O374" i="24"/>
  <c r="T254" i="24"/>
  <c r="V254" i="24" s="1"/>
  <c r="L374" i="24"/>
  <c r="CM37" i="2" l="1"/>
  <c r="CM36" i="2" s="1"/>
  <c r="O375" i="24"/>
  <c r="J376" i="24"/>
  <c r="L375" i="24"/>
  <c r="T255" i="24"/>
  <c r="V255" i="24" s="1"/>
  <c r="S495" i="24"/>
  <c r="U374" i="24"/>
  <c r="CM34" i="2" l="1"/>
  <c r="CM35" i="2" s="1"/>
  <c r="U375" i="24"/>
  <c r="S496" i="24"/>
  <c r="O376" i="24"/>
  <c r="T256" i="24"/>
  <c r="V256" i="24" s="1"/>
  <c r="J377" i="24"/>
  <c r="L376" i="24"/>
  <c r="CN37" i="2" l="1"/>
  <c r="CN36" i="2" s="1"/>
  <c r="J378" i="24"/>
  <c r="O377" i="24"/>
  <c r="T257" i="24"/>
  <c r="V257" i="24" s="1"/>
  <c r="L377" i="24"/>
  <c r="S497" i="24"/>
  <c r="U376" i="24"/>
  <c r="CN34" i="2" l="1"/>
  <c r="CN35" i="2" s="1"/>
  <c r="S498" i="24"/>
  <c r="U377" i="24"/>
  <c r="J379" i="24"/>
  <c r="O378" i="24"/>
  <c r="L378" i="24"/>
  <c r="T258" i="24"/>
  <c r="V258" i="24" s="1"/>
  <c r="O379" i="24" l="1"/>
  <c r="L379" i="24"/>
  <c r="T259" i="24"/>
  <c r="V259" i="24" s="1"/>
  <c r="J380" i="24"/>
  <c r="S499" i="24"/>
  <c r="U378" i="24"/>
  <c r="J381" i="24" l="1"/>
  <c r="O380" i="24"/>
  <c r="T260" i="24"/>
  <c r="V260" i="24" s="1"/>
  <c r="L380" i="24"/>
  <c r="S500" i="24"/>
  <c r="U379" i="24"/>
  <c r="S501" i="24" l="1"/>
  <c r="U380" i="24"/>
  <c r="J382" i="24"/>
  <c r="O381" i="24"/>
  <c r="T261" i="24"/>
  <c r="V261" i="24" s="1"/>
  <c r="L381" i="24"/>
  <c r="O382" i="24" l="1"/>
  <c r="J383" i="24"/>
  <c r="L382" i="24"/>
  <c r="T262" i="24"/>
  <c r="V262" i="24" s="1"/>
  <c r="S502" i="24"/>
  <c r="U381" i="24"/>
  <c r="U382" i="24" l="1"/>
  <c r="S503" i="24"/>
  <c r="O383" i="24"/>
  <c r="J384" i="24"/>
  <c r="T263" i="24"/>
  <c r="V263" i="24" s="1"/>
  <c r="L383" i="24"/>
  <c r="J385" i="24" l="1"/>
  <c r="T264" i="24"/>
  <c r="V264" i="24" s="1"/>
  <c r="O384" i="24"/>
  <c r="L384" i="24"/>
  <c r="S504" i="24"/>
  <c r="U383" i="24"/>
  <c r="S505" i="24" l="1"/>
  <c r="U384" i="24"/>
  <c r="J386" i="24"/>
  <c r="O385" i="24"/>
  <c r="T265" i="24"/>
  <c r="V265" i="24" s="1"/>
  <c r="L385" i="24"/>
  <c r="O386" i="24" l="1"/>
  <c r="J387" i="24"/>
  <c r="T266" i="24"/>
  <c r="V266" i="24" s="1"/>
  <c r="L386" i="24"/>
  <c r="S506" i="24"/>
  <c r="U385" i="24"/>
  <c r="S507" i="24" l="1"/>
  <c r="U386" i="24"/>
  <c r="O387" i="24"/>
  <c r="J388" i="24"/>
  <c r="T267" i="24"/>
  <c r="V267" i="24" s="1"/>
  <c r="L387" i="24"/>
  <c r="J389" i="24" l="1"/>
  <c r="O388" i="24"/>
  <c r="T268" i="24"/>
  <c r="V268" i="24" s="1"/>
  <c r="L388" i="24"/>
  <c r="U387" i="24"/>
  <c r="S508" i="24"/>
  <c r="S509" i="24" l="1"/>
  <c r="U388" i="24"/>
  <c r="J390" i="24"/>
  <c r="O389" i="24"/>
  <c r="T269" i="24"/>
  <c r="V269" i="24" s="1"/>
  <c r="L389" i="24"/>
  <c r="O390" i="24" l="1"/>
  <c r="L390" i="24"/>
  <c r="T270" i="24"/>
  <c r="V270" i="24" s="1"/>
  <c r="J391" i="24"/>
  <c r="S510" i="24"/>
  <c r="U389" i="24"/>
  <c r="S511" i="24" l="1"/>
  <c r="U390" i="24"/>
  <c r="T271" i="24"/>
  <c r="V271" i="24" s="1"/>
  <c r="O391" i="24"/>
  <c r="J392" i="24"/>
  <c r="L391" i="24"/>
  <c r="J393" i="24" l="1"/>
  <c r="O392" i="24"/>
  <c r="T272" i="24"/>
  <c r="V272" i="24" s="1"/>
  <c r="L392" i="24"/>
  <c r="U391" i="24"/>
  <c r="S512" i="24"/>
  <c r="S513" i="24" l="1"/>
  <c r="U392" i="24"/>
  <c r="O393" i="24"/>
  <c r="J394" i="24"/>
  <c r="L393" i="24"/>
  <c r="T273" i="24"/>
  <c r="V273" i="24" s="1"/>
  <c r="O394" i="24" l="1"/>
  <c r="J395" i="24"/>
  <c r="T274" i="24"/>
  <c r="V274" i="24" s="1"/>
  <c r="L394" i="24"/>
  <c r="S514" i="24"/>
  <c r="U393" i="24"/>
  <c r="J396" i="24" l="1"/>
  <c r="O395" i="24"/>
  <c r="T275" i="24"/>
  <c r="V275" i="24" s="1"/>
  <c r="L395" i="24"/>
  <c r="U394" i="24"/>
  <c r="S515" i="24"/>
  <c r="S516" i="24" l="1"/>
  <c r="U395" i="24"/>
  <c r="J397" i="24"/>
  <c r="O396" i="24"/>
  <c r="T276" i="24"/>
  <c r="V276" i="24" s="1"/>
  <c r="L396" i="24"/>
  <c r="O397" i="24" l="1"/>
  <c r="T277" i="24"/>
  <c r="V277" i="24" s="1"/>
  <c r="L397" i="24"/>
  <c r="J398" i="24"/>
  <c r="S517" i="24"/>
  <c r="U396" i="24"/>
  <c r="U397" i="24" l="1"/>
  <c r="S518" i="24"/>
  <c r="O398" i="24"/>
  <c r="J399" i="24"/>
  <c r="T278" i="24"/>
  <c r="V278" i="24" s="1"/>
  <c r="L398" i="24"/>
  <c r="J400" i="24" l="1"/>
  <c r="O399" i="24"/>
  <c r="T279" i="24"/>
  <c r="V279" i="24" s="1"/>
  <c r="L399" i="24"/>
  <c r="S519" i="24"/>
  <c r="U398" i="24"/>
  <c r="S520" i="24" l="1"/>
  <c r="U399" i="24"/>
  <c r="J401" i="24"/>
  <c r="O400" i="24"/>
  <c r="L400" i="24"/>
  <c r="T280" i="24"/>
  <c r="V280" i="24" s="1"/>
  <c r="J402" i="24" l="1"/>
  <c r="O401" i="24"/>
  <c r="L401" i="24"/>
  <c r="T281" i="24"/>
  <c r="V281" i="24" s="1"/>
  <c r="S521" i="24"/>
  <c r="U400" i="24"/>
  <c r="S522" i="24" l="1"/>
  <c r="U401" i="24"/>
  <c r="J403" i="24"/>
  <c r="T282" i="24"/>
  <c r="V282" i="24" s="1"/>
  <c r="O402" i="24"/>
  <c r="L402" i="24"/>
  <c r="J404" i="24" l="1"/>
  <c r="O403" i="24"/>
  <c r="T283" i="24"/>
  <c r="V283" i="24" s="1"/>
  <c r="L403" i="24"/>
  <c r="U402" i="24"/>
  <c r="S523" i="24"/>
  <c r="S524" i="24" l="1"/>
  <c r="U403" i="24"/>
  <c r="O404" i="24"/>
  <c r="T284" i="24"/>
  <c r="V284" i="24" s="1"/>
  <c r="J405" i="24"/>
  <c r="L404" i="24"/>
  <c r="O405" i="24" l="1"/>
  <c r="J406" i="24"/>
  <c r="T285" i="24"/>
  <c r="V285" i="24" s="1"/>
  <c r="L405" i="24"/>
  <c r="S525" i="24"/>
  <c r="U404" i="24"/>
  <c r="S526" i="24" l="1"/>
  <c r="U405" i="24"/>
  <c r="J407" i="24"/>
  <c r="O406" i="24"/>
  <c r="T286" i="24"/>
  <c r="V286" i="24" s="1"/>
  <c r="L406" i="24"/>
  <c r="J408" i="24" l="1"/>
  <c r="O407" i="24"/>
  <c r="L407" i="24"/>
  <c r="T287" i="24"/>
  <c r="V287" i="24" s="1"/>
  <c r="S527" i="24"/>
  <c r="U406" i="24"/>
  <c r="S528" i="24" l="1"/>
  <c r="U407" i="24"/>
  <c r="J409" i="24"/>
  <c r="O408" i="24"/>
  <c r="L408" i="24"/>
  <c r="T288" i="24"/>
  <c r="V288" i="24" s="1"/>
  <c r="J410" i="24" l="1"/>
  <c r="T289" i="24"/>
  <c r="V289" i="24" s="1"/>
  <c r="O409" i="24"/>
  <c r="L409" i="24"/>
  <c r="S529" i="24"/>
  <c r="U408" i="24"/>
  <c r="U409" i="24" l="1"/>
  <c r="S530" i="24"/>
  <c r="J411" i="24"/>
  <c r="O410" i="24"/>
  <c r="T290" i="24"/>
  <c r="V290" i="24" s="1"/>
  <c r="L410" i="24"/>
  <c r="J412" i="24" l="1"/>
  <c r="O411" i="24"/>
  <c r="T291" i="24"/>
  <c r="V291" i="24" s="1"/>
  <c r="L411" i="24"/>
  <c r="S531" i="24"/>
  <c r="U410" i="24"/>
  <c r="S532" i="24" l="1"/>
  <c r="U411" i="24"/>
  <c r="O412" i="24"/>
  <c r="L412" i="24"/>
  <c r="T292" i="24"/>
  <c r="V292" i="24" s="1"/>
  <c r="J413" i="24"/>
  <c r="O413" i="24" l="1"/>
  <c r="T293" i="24"/>
  <c r="V293" i="24" s="1"/>
  <c r="J414" i="24"/>
  <c r="L413" i="24"/>
  <c r="U412" i="24"/>
  <c r="S533" i="24"/>
  <c r="U413" i="24" l="1"/>
  <c r="S534" i="24"/>
  <c r="J415" i="24"/>
  <c r="T294" i="24"/>
  <c r="V294" i="24" s="1"/>
  <c r="O414" i="24"/>
  <c r="L414" i="24"/>
  <c r="J416" i="24" l="1"/>
  <c r="O415" i="24"/>
  <c r="T295" i="24"/>
  <c r="V295" i="24" s="1"/>
  <c r="L415" i="24"/>
  <c r="S535" i="24"/>
  <c r="U414" i="24"/>
  <c r="S536" i="24" l="1"/>
  <c r="U415" i="24"/>
  <c r="O416" i="24"/>
  <c r="L416" i="24"/>
  <c r="J417" i="24"/>
  <c r="T296" i="24"/>
  <c r="V296" i="24" s="1"/>
  <c r="J418" i="24" l="1"/>
  <c r="T297" i="24"/>
  <c r="V297" i="24" s="1"/>
  <c r="O417" i="24"/>
  <c r="L417" i="24"/>
  <c r="S537" i="24"/>
  <c r="U416" i="24"/>
  <c r="S538" i="24" l="1"/>
  <c r="U417" i="24"/>
  <c r="J419" i="24"/>
  <c r="O418" i="24"/>
  <c r="T298" i="24"/>
  <c r="V298" i="24" s="1"/>
  <c r="L418" i="24"/>
  <c r="O419" i="24" l="1"/>
  <c r="L419" i="24"/>
  <c r="T299" i="24"/>
  <c r="V299" i="24" s="1"/>
  <c r="J420" i="24"/>
  <c r="S539" i="24"/>
  <c r="U418" i="24"/>
  <c r="O420" i="24" l="1"/>
  <c r="T300" i="24"/>
  <c r="V300" i="24" s="1"/>
  <c r="J421" i="24"/>
  <c r="L420" i="24"/>
  <c r="U419" i="24"/>
  <c r="S540" i="24"/>
  <c r="S541" i="24" l="1"/>
  <c r="U420" i="24"/>
  <c r="J422" i="24"/>
  <c r="T301" i="24"/>
  <c r="V301" i="24" s="1"/>
  <c r="O421" i="24"/>
  <c r="L421" i="24"/>
  <c r="J423" i="24" l="1"/>
  <c r="O422" i="24"/>
  <c r="T302" i="24"/>
  <c r="V302" i="24" s="1"/>
  <c r="L422" i="24"/>
  <c r="S542" i="24"/>
  <c r="U421" i="24"/>
  <c r="S543" i="24" l="1"/>
  <c r="U422" i="24"/>
  <c r="J424" i="24"/>
  <c r="O423" i="24"/>
  <c r="L423" i="24"/>
  <c r="T303" i="24"/>
  <c r="V303" i="24" s="1"/>
  <c r="T304" i="24" l="1"/>
  <c r="V304" i="24" s="1"/>
  <c r="J425" i="24"/>
  <c r="O424" i="24"/>
  <c r="L424" i="24"/>
  <c r="S544" i="24"/>
  <c r="U423" i="24"/>
  <c r="S545" i="24" l="1"/>
  <c r="U424" i="24"/>
  <c r="J426" i="24"/>
  <c r="O425" i="24"/>
  <c r="T305" i="24"/>
  <c r="V305" i="24" s="1"/>
  <c r="L425" i="24"/>
  <c r="J427" i="24" l="1"/>
  <c r="O426" i="24"/>
  <c r="T306" i="24"/>
  <c r="V306" i="24" s="1"/>
  <c r="L426" i="24"/>
  <c r="S546" i="24"/>
  <c r="U425" i="24"/>
  <c r="S547" i="24" l="1"/>
  <c r="U426" i="24"/>
  <c r="O427" i="24"/>
  <c r="L427" i="24"/>
  <c r="J428" i="24"/>
  <c r="T307" i="24"/>
  <c r="V307" i="24" s="1"/>
  <c r="O428" i="24" l="1"/>
  <c r="T308" i="24"/>
  <c r="V308" i="24" s="1"/>
  <c r="J429" i="24"/>
  <c r="L428" i="24"/>
  <c r="S548" i="24"/>
  <c r="U427" i="24"/>
  <c r="S549" i="24" l="1"/>
  <c r="U428" i="24"/>
  <c r="J430" i="24"/>
  <c r="O429" i="24"/>
  <c r="T309" i="24"/>
  <c r="V309" i="24" s="1"/>
  <c r="L429" i="24"/>
  <c r="J431" i="24" l="1"/>
  <c r="O430" i="24"/>
  <c r="T310" i="24"/>
  <c r="V310" i="24" s="1"/>
  <c r="L430" i="24"/>
  <c r="S550" i="24"/>
  <c r="U429" i="24"/>
  <c r="S551" i="24" l="1"/>
  <c r="U430" i="24"/>
  <c r="J432" i="24"/>
  <c r="T311" i="24"/>
  <c r="V311" i="24" s="1"/>
  <c r="O431" i="24"/>
  <c r="L431" i="24"/>
  <c r="J433" i="24" l="1"/>
  <c r="T312" i="24"/>
  <c r="V312" i="24" s="1"/>
  <c r="O432" i="24"/>
  <c r="L432" i="24"/>
  <c r="S552" i="24"/>
  <c r="U431" i="24"/>
  <c r="S553" i="24" l="1"/>
  <c r="U432" i="24"/>
  <c r="J434" i="24"/>
  <c r="O433" i="24"/>
  <c r="T313" i="24"/>
  <c r="V313" i="24" s="1"/>
  <c r="L433" i="24"/>
  <c r="O434" i="24" l="1"/>
  <c r="L434" i="24"/>
  <c r="J435" i="24"/>
  <c r="T314" i="24"/>
  <c r="V314" i="24" s="1"/>
  <c r="S554" i="24"/>
  <c r="U433" i="24"/>
  <c r="S555" i="24" l="1"/>
  <c r="U434" i="24"/>
  <c r="O435" i="24"/>
  <c r="T315" i="24"/>
  <c r="V315" i="24" s="1"/>
  <c r="J436" i="24"/>
  <c r="L435" i="24"/>
  <c r="O436" i="24" l="1"/>
  <c r="J437" i="24"/>
  <c r="T316" i="24"/>
  <c r="V316" i="24" s="1"/>
  <c r="L436" i="24"/>
  <c r="S556" i="24"/>
  <c r="U435" i="24"/>
  <c r="S557" i="24" l="1"/>
  <c r="U436" i="24"/>
  <c r="J438" i="24"/>
  <c r="O437" i="24"/>
  <c r="T317" i="24"/>
  <c r="V317" i="24" s="1"/>
  <c r="L437" i="24"/>
  <c r="J439" i="24" l="1"/>
  <c r="O438" i="24"/>
  <c r="L438" i="24"/>
  <c r="T318" i="24"/>
  <c r="V318" i="24" s="1"/>
  <c r="S558" i="24"/>
  <c r="U437" i="24"/>
  <c r="S559" i="24" l="1"/>
  <c r="U438" i="24"/>
  <c r="J440" i="24"/>
  <c r="O439" i="24"/>
  <c r="T319" i="24"/>
  <c r="V319" i="24" s="1"/>
  <c r="L439" i="24"/>
  <c r="J441" i="24" l="1"/>
  <c r="T320" i="24"/>
  <c r="V320" i="24" s="1"/>
  <c r="O440" i="24"/>
  <c r="L440" i="24"/>
  <c r="S560" i="24"/>
  <c r="U439" i="24"/>
  <c r="S561" i="24" l="1"/>
  <c r="U440" i="24"/>
  <c r="O441" i="24"/>
  <c r="L441" i="24"/>
  <c r="J442" i="24"/>
  <c r="T321" i="24"/>
  <c r="V321" i="24" s="1"/>
  <c r="O442" i="24" l="1"/>
  <c r="T322" i="24"/>
  <c r="V322" i="24" s="1"/>
  <c r="J443" i="24"/>
  <c r="L442" i="24"/>
  <c r="S562" i="24"/>
  <c r="U441" i="24"/>
  <c r="O443" i="24" l="1"/>
  <c r="J444" i="24"/>
  <c r="T323" i="24"/>
  <c r="V323" i="24" s="1"/>
  <c r="L443" i="24"/>
  <c r="S563" i="24"/>
  <c r="U442" i="24"/>
  <c r="S564" i="24" l="1"/>
  <c r="U443" i="24"/>
  <c r="J445" i="24"/>
  <c r="O444" i="24"/>
  <c r="T324" i="24"/>
  <c r="V324" i="24" s="1"/>
  <c r="L444" i="24"/>
  <c r="J446" i="24" l="1"/>
  <c r="O445" i="24"/>
  <c r="L445" i="24"/>
  <c r="T325" i="24"/>
  <c r="V325" i="24" s="1"/>
  <c r="S565" i="24"/>
  <c r="U444" i="24"/>
  <c r="S566" i="24" l="1"/>
  <c r="U445" i="24"/>
  <c r="J447" i="24"/>
  <c r="O446" i="24"/>
  <c r="T326" i="24"/>
  <c r="V326" i="24" s="1"/>
  <c r="L446" i="24"/>
  <c r="T327" i="24" l="1"/>
  <c r="V327" i="24" s="1"/>
  <c r="J448" i="24"/>
  <c r="O447" i="24"/>
  <c r="L447" i="24"/>
  <c r="S567" i="24"/>
  <c r="U446" i="24"/>
  <c r="S568" i="24" l="1"/>
  <c r="U447" i="24"/>
  <c r="J449" i="24"/>
  <c r="O448" i="24"/>
  <c r="T328" i="24"/>
  <c r="V328" i="24" s="1"/>
  <c r="L448" i="24"/>
  <c r="O449" i="24" l="1"/>
  <c r="L449" i="24"/>
  <c r="J450" i="24"/>
  <c r="T329" i="24"/>
  <c r="V329" i="24" s="1"/>
  <c r="S569" i="24"/>
  <c r="U448" i="24"/>
  <c r="S570" i="24" l="1"/>
  <c r="U449" i="24"/>
  <c r="O450" i="24"/>
  <c r="T330" i="24"/>
  <c r="V330" i="24" s="1"/>
  <c r="J451" i="24"/>
  <c r="L450" i="24"/>
  <c r="O451" i="24" l="1"/>
  <c r="T331" i="24"/>
  <c r="V331" i="24" s="1"/>
  <c r="J452" i="24"/>
  <c r="L451" i="24"/>
  <c r="S571" i="24"/>
  <c r="U450" i="24"/>
  <c r="S572" i="24" l="1"/>
  <c r="U451" i="24"/>
  <c r="J453" i="24"/>
  <c r="O452" i="24"/>
  <c r="T332" i="24"/>
  <c r="V332" i="24" s="1"/>
  <c r="L452" i="24"/>
  <c r="J454" i="24" l="1"/>
  <c r="O453" i="24"/>
  <c r="T333" i="24"/>
  <c r="V333" i="24" s="1"/>
  <c r="L453" i="24"/>
  <c r="S573" i="24"/>
  <c r="U452" i="24"/>
  <c r="S574" i="24" l="1"/>
  <c r="U453" i="24"/>
  <c r="J455" i="24"/>
  <c r="T334" i="24"/>
  <c r="V334" i="24" s="1"/>
  <c r="O454" i="24"/>
  <c r="L454" i="24"/>
  <c r="O455" i="24" l="1"/>
  <c r="J456" i="24"/>
  <c r="T335" i="24"/>
  <c r="V335" i="24" s="1"/>
  <c r="L455" i="24"/>
  <c r="S575" i="24"/>
  <c r="U454" i="24"/>
  <c r="S576" i="24" l="1"/>
  <c r="U455" i="24"/>
  <c r="O456" i="24"/>
  <c r="L456" i="24"/>
  <c r="J457" i="24"/>
  <c r="T336" i="24"/>
  <c r="V336" i="24" s="1"/>
  <c r="J458" i="24" l="1"/>
  <c r="T337" i="24"/>
  <c r="V337" i="24" s="1"/>
  <c r="O457" i="24"/>
  <c r="L457" i="24"/>
  <c r="S577" i="24"/>
  <c r="U456" i="24"/>
  <c r="S578" i="24" l="1"/>
  <c r="U457" i="24"/>
  <c r="J459" i="24"/>
  <c r="O458" i="24"/>
  <c r="T338" i="24"/>
  <c r="V338" i="24" s="1"/>
  <c r="L458" i="24"/>
  <c r="O459" i="24" l="1"/>
  <c r="J460" i="24"/>
  <c r="L459" i="24"/>
  <c r="T339" i="24"/>
  <c r="V339" i="24" s="1"/>
  <c r="S579" i="24"/>
  <c r="U458" i="24"/>
  <c r="S580" i="24" l="1"/>
  <c r="U459" i="24"/>
  <c r="L460" i="24"/>
  <c r="J461" i="24"/>
  <c r="O460" i="24"/>
  <c r="T340" i="24"/>
  <c r="V340" i="24" s="1"/>
  <c r="J462" i="24" l="1"/>
  <c r="O461" i="24"/>
  <c r="T341" i="24"/>
  <c r="V341" i="24" s="1"/>
  <c r="L461" i="24"/>
  <c r="U460" i="24"/>
  <c r="S581" i="24"/>
  <c r="S582" i="24" l="1"/>
  <c r="U461" i="24"/>
  <c r="J463" i="24"/>
  <c r="T342" i="24"/>
  <c r="V342" i="24" s="1"/>
  <c r="O462" i="24"/>
  <c r="L462" i="24"/>
  <c r="O463" i="24" l="1"/>
  <c r="J464" i="24"/>
  <c r="T343" i="24"/>
  <c r="V343" i="24" s="1"/>
  <c r="L463" i="24"/>
  <c r="S583" i="24"/>
  <c r="U462" i="24"/>
  <c r="S584" i="24" l="1"/>
  <c r="U463" i="24"/>
  <c r="J465" i="24"/>
  <c r="L464" i="24"/>
  <c r="O464" i="24"/>
  <c r="T344" i="24"/>
  <c r="V344" i="24" s="1"/>
  <c r="J466" i="24" l="1"/>
  <c r="O465" i="24"/>
  <c r="T345" i="24"/>
  <c r="V345" i="24" s="1"/>
  <c r="L465" i="24"/>
  <c r="U464" i="24"/>
  <c r="S585" i="24"/>
  <c r="S586" i="24" l="1"/>
  <c r="U465" i="24"/>
  <c r="O466" i="24"/>
  <c r="J467" i="24"/>
  <c r="L466" i="24"/>
  <c r="T346" i="24"/>
  <c r="V346" i="24" s="1"/>
  <c r="L467" i="24" l="1"/>
  <c r="J468" i="24"/>
  <c r="O467" i="24"/>
  <c r="T347" i="24"/>
  <c r="V347" i="24" s="1"/>
  <c r="S587" i="24"/>
  <c r="U466" i="24"/>
  <c r="S588" i="24" l="1"/>
  <c r="U467" i="24"/>
  <c r="J469" i="24"/>
  <c r="O468" i="24"/>
  <c r="T348" i="24"/>
  <c r="V348" i="24" s="1"/>
  <c r="L468" i="24"/>
  <c r="J470" i="24" l="1"/>
  <c r="O469" i="24"/>
  <c r="T349" i="24"/>
  <c r="V349" i="24" s="1"/>
  <c r="L469" i="24"/>
  <c r="S589" i="24"/>
  <c r="U468" i="24"/>
  <c r="S590" i="24" l="1"/>
  <c r="U469" i="24"/>
  <c r="O470" i="24"/>
  <c r="J471" i="24"/>
  <c r="L470" i="24"/>
  <c r="T350" i="24"/>
  <c r="V350" i="24" s="1"/>
  <c r="L471" i="24" l="1"/>
  <c r="O471" i="24"/>
  <c r="J472" i="24"/>
  <c r="T351" i="24"/>
  <c r="V351" i="24" s="1"/>
  <c r="U470" i="24"/>
  <c r="S591" i="24"/>
  <c r="S592" i="24" l="1"/>
  <c r="U471" i="24"/>
  <c r="J473" i="24"/>
  <c r="O472" i="24"/>
  <c r="T352" i="24"/>
  <c r="V352" i="24" s="1"/>
  <c r="L472" i="24"/>
  <c r="J474" i="24" l="1"/>
  <c r="O473" i="24"/>
  <c r="T353" i="24"/>
  <c r="V353" i="24" s="1"/>
  <c r="L473" i="24"/>
  <c r="S593" i="24"/>
  <c r="U472" i="24"/>
  <c r="S594" i="24" l="1"/>
  <c r="U473" i="24"/>
  <c r="O474" i="24"/>
  <c r="J475" i="24"/>
  <c r="L474" i="24"/>
  <c r="T354" i="24"/>
  <c r="V354" i="24" s="1"/>
  <c r="L475" i="24" l="1"/>
  <c r="O475" i="24"/>
  <c r="J476" i="24"/>
  <c r="T355" i="24"/>
  <c r="V355" i="24" s="1"/>
  <c r="S595" i="24"/>
  <c r="U474" i="24"/>
  <c r="S596" i="24" l="1"/>
  <c r="U475" i="24"/>
  <c r="J477" i="24"/>
  <c r="O476" i="24"/>
  <c r="T356" i="24"/>
  <c r="V356" i="24" s="1"/>
  <c r="L476" i="24"/>
  <c r="O477" i="24" l="1"/>
  <c r="J478" i="24"/>
  <c r="L477" i="24"/>
  <c r="T357" i="24"/>
  <c r="V357" i="24" s="1"/>
  <c r="S597" i="24"/>
  <c r="U476" i="24"/>
  <c r="S598" i="24" l="1"/>
  <c r="U477" i="24"/>
  <c r="L478" i="24"/>
  <c r="J479" i="24"/>
  <c r="O478" i="24"/>
  <c r="T358" i="24"/>
  <c r="V358" i="24" s="1"/>
  <c r="J480" i="24" l="1"/>
  <c r="T359" i="24"/>
  <c r="V359" i="24" s="1"/>
  <c r="O479" i="24"/>
  <c r="L479" i="24"/>
  <c r="S599" i="24"/>
  <c r="U478" i="24"/>
  <c r="S600" i="24" l="1"/>
  <c r="U479" i="24"/>
  <c r="J481" i="24"/>
  <c r="O480" i="24"/>
  <c r="T360" i="24"/>
  <c r="V360" i="24" s="1"/>
  <c r="L480" i="24"/>
  <c r="O481" i="24" l="1"/>
  <c r="J482" i="24"/>
  <c r="L481" i="24"/>
  <c r="T361" i="24"/>
  <c r="V361" i="24" s="1"/>
  <c r="S601" i="24"/>
  <c r="U480" i="24"/>
  <c r="S602" i="24" l="1"/>
  <c r="U481" i="24"/>
  <c r="L482" i="24"/>
  <c r="O482" i="24"/>
  <c r="J483" i="24"/>
  <c r="T362" i="24"/>
  <c r="V362" i="24" s="1"/>
  <c r="J484" i="24" l="1"/>
  <c r="O483" i="24"/>
  <c r="T363" i="24"/>
  <c r="V363" i="24" s="1"/>
  <c r="L483" i="24"/>
  <c r="S603" i="24"/>
  <c r="U482" i="24"/>
  <c r="S604" i="24" l="1"/>
  <c r="U483" i="24"/>
  <c r="J485" i="24"/>
  <c r="O484" i="24"/>
  <c r="T364" i="24"/>
  <c r="V364" i="24" s="1"/>
  <c r="L484" i="24"/>
  <c r="O485" i="24" l="1"/>
  <c r="J486" i="24"/>
  <c r="L485" i="24"/>
  <c r="T365" i="24"/>
  <c r="V365" i="24" s="1"/>
  <c r="S605" i="24"/>
  <c r="U484" i="24"/>
  <c r="U485" i="24" l="1"/>
  <c r="S606" i="24"/>
  <c r="L486" i="24"/>
  <c r="O486" i="24"/>
  <c r="J487" i="24"/>
  <c r="T366" i="24"/>
  <c r="V366" i="24" s="1"/>
  <c r="J488" i="24" l="1"/>
  <c r="O487" i="24"/>
  <c r="T367" i="24"/>
  <c r="V367" i="24" s="1"/>
  <c r="L487" i="24"/>
  <c r="S607" i="24"/>
  <c r="U486" i="24"/>
  <c r="S608" i="24" l="1"/>
  <c r="U487" i="24"/>
  <c r="O488" i="24"/>
  <c r="L488" i="24"/>
  <c r="J489" i="24"/>
  <c r="T368" i="24"/>
  <c r="V368" i="24" s="1"/>
  <c r="L489" i="24" l="1"/>
  <c r="O489" i="24"/>
  <c r="J490" i="24"/>
  <c r="T369" i="24"/>
  <c r="V369" i="24" s="1"/>
  <c r="S609" i="24"/>
  <c r="U488" i="24"/>
  <c r="S610" i="24" l="1"/>
  <c r="U489" i="24"/>
  <c r="J491" i="24"/>
  <c r="O490" i="24"/>
  <c r="T370" i="24"/>
  <c r="V370" i="24" s="1"/>
  <c r="L490" i="24"/>
  <c r="J492" i="24" l="1"/>
  <c r="O491" i="24"/>
  <c r="T371" i="24"/>
  <c r="V371" i="24" s="1"/>
  <c r="L491" i="24"/>
  <c r="S611" i="24"/>
  <c r="U490" i="24"/>
  <c r="S612" i="24" l="1"/>
  <c r="U491" i="24"/>
  <c r="O492" i="24"/>
  <c r="J493" i="24"/>
  <c r="L492" i="24"/>
  <c r="T372" i="24"/>
  <c r="V372" i="24" s="1"/>
  <c r="L493" i="24" l="1"/>
  <c r="O493" i="24"/>
  <c r="J494" i="24"/>
  <c r="T373" i="24"/>
  <c r="V373" i="24" s="1"/>
  <c r="S613" i="24"/>
  <c r="U492" i="24"/>
  <c r="S614" i="24" l="1"/>
  <c r="U493" i="24"/>
  <c r="J495" i="24"/>
  <c r="O494" i="24"/>
  <c r="T374" i="24"/>
  <c r="V374" i="24" s="1"/>
  <c r="L494" i="24"/>
  <c r="J496" i="24" l="1"/>
  <c r="O495" i="24"/>
  <c r="T375" i="24"/>
  <c r="V375" i="24" s="1"/>
  <c r="L495" i="24"/>
  <c r="S615" i="24"/>
  <c r="U494" i="24"/>
  <c r="S616" i="24" l="1"/>
  <c r="U495" i="24"/>
  <c r="O496" i="24"/>
  <c r="L496" i="24"/>
  <c r="J497" i="24"/>
  <c r="T376" i="24"/>
  <c r="V376" i="24" s="1"/>
  <c r="L497" i="24" l="1"/>
  <c r="O497" i="24"/>
  <c r="J498" i="24"/>
  <c r="T377" i="24"/>
  <c r="V377" i="24" s="1"/>
  <c r="S617" i="24"/>
  <c r="U496" i="24"/>
  <c r="S618" i="24" l="1"/>
  <c r="U497" i="24"/>
  <c r="J499" i="24"/>
  <c r="O498" i="24"/>
  <c r="T378" i="24"/>
  <c r="V378" i="24" s="1"/>
  <c r="L498" i="24"/>
  <c r="J500" i="24" l="1"/>
  <c r="O499" i="24"/>
  <c r="T379" i="24"/>
  <c r="V379" i="24" s="1"/>
  <c r="L499" i="24"/>
  <c r="S619" i="24"/>
  <c r="U498" i="24"/>
  <c r="S620" i="24" l="1"/>
  <c r="U499" i="24"/>
  <c r="O500" i="24"/>
  <c r="J501" i="24"/>
  <c r="L500" i="24"/>
  <c r="T380" i="24"/>
  <c r="V380" i="24" s="1"/>
  <c r="J502" i="24" l="1"/>
  <c r="O501" i="24"/>
  <c r="T381" i="24"/>
  <c r="V381" i="24" s="1"/>
  <c r="L501" i="24"/>
  <c r="S621" i="24"/>
  <c r="U500" i="24"/>
  <c r="S622" i="24" l="1"/>
  <c r="U501" i="24"/>
  <c r="J503" i="24"/>
  <c r="O502" i="24"/>
  <c r="T382" i="24"/>
  <c r="V382" i="24" s="1"/>
  <c r="L502" i="24"/>
  <c r="O503" i="24" l="1"/>
  <c r="J504" i="24"/>
  <c r="L503" i="24"/>
  <c r="T383" i="24"/>
  <c r="V383" i="24" s="1"/>
  <c r="S623" i="24"/>
  <c r="U502" i="24"/>
  <c r="S624" i="24" l="1"/>
  <c r="U503" i="24"/>
  <c r="L504" i="24"/>
  <c r="O504" i="24"/>
  <c r="J505" i="24"/>
  <c r="T384" i="24"/>
  <c r="V384" i="24" s="1"/>
  <c r="J506" i="24" l="1"/>
  <c r="O505" i="24"/>
  <c r="T385" i="24"/>
  <c r="V385" i="24" s="1"/>
  <c r="L505" i="24"/>
  <c r="S625" i="24"/>
  <c r="U504" i="24"/>
  <c r="S626" i="24" l="1"/>
  <c r="U505" i="24"/>
  <c r="J507" i="24"/>
  <c r="O506" i="24"/>
  <c r="T386" i="24"/>
  <c r="V386" i="24" s="1"/>
  <c r="L506" i="24"/>
  <c r="O507" i="24" l="1"/>
  <c r="J508" i="24"/>
  <c r="L507" i="24"/>
  <c r="T387" i="24"/>
  <c r="V387" i="24" s="1"/>
  <c r="S627" i="24"/>
  <c r="U506" i="24"/>
  <c r="U507" i="24" l="1"/>
  <c r="S628" i="24"/>
  <c r="L508" i="24"/>
  <c r="O508" i="24"/>
  <c r="J509" i="24"/>
  <c r="T388" i="24"/>
  <c r="V388" i="24" s="1"/>
  <c r="J510" i="24" l="1"/>
  <c r="T389" i="24"/>
  <c r="V389" i="24" s="1"/>
  <c r="O509" i="24"/>
  <c r="L509" i="24"/>
  <c r="S629" i="24"/>
  <c r="U508" i="24"/>
  <c r="S630" i="24" l="1"/>
  <c r="U509" i="24"/>
  <c r="J511" i="24"/>
  <c r="O510" i="24"/>
  <c r="T390" i="24"/>
  <c r="V390" i="24" s="1"/>
  <c r="L510" i="24"/>
  <c r="O511" i="24" l="1"/>
  <c r="J512" i="24"/>
  <c r="L511" i="24"/>
  <c r="T391" i="24"/>
  <c r="V391" i="24" s="1"/>
  <c r="S631" i="24"/>
  <c r="U510" i="24"/>
  <c r="S632" i="24" l="1"/>
  <c r="U511" i="24"/>
  <c r="J513" i="24"/>
  <c r="L512" i="24"/>
  <c r="O512" i="24"/>
  <c r="T392" i="24"/>
  <c r="V392" i="24" s="1"/>
  <c r="J514" i="24" l="1"/>
  <c r="O513" i="24"/>
  <c r="T393" i="24"/>
  <c r="V393" i="24" s="1"/>
  <c r="L513" i="24"/>
  <c r="S633" i="24"/>
  <c r="U512" i="24"/>
  <c r="S634" i="24" l="1"/>
  <c r="U513" i="24"/>
  <c r="O514" i="24"/>
  <c r="T394" i="24"/>
  <c r="V394" i="24" s="1"/>
  <c r="J515" i="24"/>
  <c r="L514" i="24"/>
  <c r="L515" i="24" l="1"/>
  <c r="O515" i="24"/>
  <c r="J516" i="24"/>
  <c r="T395" i="24"/>
  <c r="V395" i="24" s="1"/>
  <c r="S635" i="24"/>
  <c r="U514" i="24"/>
  <c r="S636" i="24" l="1"/>
  <c r="U515" i="24"/>
  <c r="J517" i="24"/>
  <c r="O516" i="24"/>
  <c r="T396" i="24"/>
  <c r="V396" i="24" s="1"/>
  <c r="L516" i="24"/>
  <c r="J518" i="24" l="1"/>
  <c r="O517" i="24"/>
  <c r="T397" i="24"/>
  <c r="V397" i="24" s="1"/>
  <c r="L517" i="24"/>
  <c r="S637" i="24"/>
  <c r="U516" i="24"/>
  <c r="S638" i="24" l="1"/>
  <c r="U517" i="24"/>
  <c r="O518" i="24"/>
  <c r="L518" i="24"/>
  <c r="J519" i="24"/>
  <c r="T398" i="24"/>
  <c r="V398" i="24" s="1"/>
  <c r="L519" i="24" l="1"/>
  <c r="O519" i="24"/>
  <c r="J520" i="24"/>
  <c r="T399" i="24"/>
  <c r="V399" i="24" s="1"/>
  <c r="S639" i="24"/>
  <c r="U518" i="24"/>
  <c r="S640" i="24" l="1"/>
  <c r="U519" i="24"/>
  <c r="J521" i="24"/>
  <c r="O520" i="24"/>
  <c r="T400" i="24"/>
  <c r="V400" i="24" s="1"/>
  <c r="L520" i="24"/>
  <c r="J522" i="24" l="1"/>
  <c r="O521" i="24"/>
  <c r="T401" i="24"/>
  <c r="V401" i="24" s="1"/>
  <c r="L521" i="24"/>
  <c r="S641" i="24"/>
  <c r="U520" i="24"/>
  <c r="S642" i="24" l="1"/>
  <c r="U521" i="24"/>
  <c r="O522" i="24"/>
  <c r="J523" i="24"/>
  <c r="T402" i="24"/>
  <c r="V402" i="24" s="1"/>
  <c r="L522" i="24"/>
  <c r="L523" i="24" l="1"/>
  <c r="O523" i="24"/>
  <c r="J524" i="24"/>
  <c r="T403" i="24"/>
  <c r="V403" i="24" s="1"/>
  <c r="U522" i="24"/>
  <c r="S643" i="24"/>
  <c r="S644" i="24" l="1"/>
  <c r="U523" i="24"/>
  <c r="J525" i="24"/>
  <c r="T404" i="24"/>
  <c r="V404" i="24" s="1"/>
  <c r="O524" i="24"/>
  <c r="L524" i="24"/>
  <c r="O525" i="24" l="1"/>
  <c r="J526" i="24"/>
  <c r="L525" i="24"/>
  <c r="T405" i="24"/>
  <c r="V405" i="24" s="1"/>
  <c r="S645" i="24"/>
  <c r="U524" i="24"/>
  <c r="S646" i="24" l="1"/>
  <c r="U525" i="24"/>
  <c r="L526" i="24"/>
  <c r="O526" i="24"/>
  <c r="J527" i="24"/>
  <c r="T406" i="24"/>
  <c r="V406" i="24" s="1"/>
  <c r="J528" i="24" l="1"/>
  <c r="O527" i="24"/>
  <c r="T407" i="24"/>
  <c r="V407" i="24" s="1"/>
  <c r="L527" i="24"/>
  <c r="S647" i="24"/>
  <c r="U526" i="24"/>
  <c r="S648" i="24" l="1"/>
  <c r="U527" i="24"/>
  <c r="J529" i="24"/>
  <c r="O528" i="24"/>
  <c r="T408" i="24"/>
  <c r="V408" i="24" s="1"/>
  <c r="L528" i="24"/>
  <c r="O529" i="24" l="1"/>
  <c r="L529" i="24"/>
  <c r="T409" i="24"/>
  <c r="V409" i="24" s="1"/>
  <c r="J530" i="24"/>
  <c r="S649" i="24"/>
  <c r="U528" i="24"/>
  <c r="U529" i="24" l="1"/>
  <c r="S650" i="24"/>
  <c r="L530" i="24"/>
  <c r="O530" i="24"/>
  <c r="J531" i="24"/>
  <c r="T410" i="24"/>
  <c r="V410" i="24" s="1"/>
  <c r="J532" i="24" l="1"/>
  <c r="O531" i="24"/>
  <c r="T411" i="24"/>
  <c r="V411" i="24" s="1"/>
  <c r="L531" i="24"/>
  <c r="S651" i="24"/>
  <c r="U530" i="24"/>
  <c r="S652" i="24" l="1"/>
  <c r="U531" i="24"/>
  <c r="J533" i="24"/>
  <c r="O532" i="24"/>
  <c r="T412" i="24"/>
  <c r="V412" i="24" s="1"/>
  <c r="L532" i="24"/>
  <c r="O533" i="24" l="1"/>
  <c r="J534" i="24"/>
  <c r="L533" i="24"/>
  <c r="T413" i="24"/>
  <c r="V413" i="24" s="1"/>
  <c r="S653" i="24"/>
  <c r="U532" i="24"/>
  <c r="S654" i="24" l="1"/>
  <c r="U533" i="24"/>
  <c r="L534" i="24"/>
  <c r="O534" i="24"/>
  <c r="J535" i="24"/>
  <c r="T414" i="24"/>
  <c r="V414" i="24" s="1"/>
  <c r="J536" i="24" l="1"/>
  <c r="O535" i="24"/>
  <c r="T415" i="24"/>
  <c r="V415" i="24" s="1"/>
  <c r="L535" i="24"/>
  <c r="S655" i="24"/>
  <c r="U534" i="24"/>
  <c r="S656" i="24" l="1"/>
  <c r="U535" i="24"/>
  <c r="O536" i="24"/>
  <c r="T416" i="24"/>
  <c r="V416" i="24" s="1"/>
  <c r="J537" i="24"/>
  <c r="L536" i="24"/>
  <c r="L537" i="24" l="1"/>
  <c r="J538" i="24"/>
  <c r="O537" i="24"/>
  <c r="T417" i="24"/>
  <c r="V417" i="24" s="1"/>
  <c r="S657" i="24"/>
  <c r="U536" i="24"/>
  <c r="S658" i="24" l="1"/>
  <c r="U537" i="24"/>
  <c r="J539" i="24"/>
  <c r="T418" i="24"/>
  <c r="V418" i="24" s="1"/>
  <c r="O538" i="24"/>
  <c r="L538" i="24"/>
  <c r="J540" i="24" l="1"/>
  <c r="O539" i="24"/>
  <c r="T419" i="24"/>
  <c r="V419" i="24" s="1"/>
  <c r="L539" i="24"/>
  <c r="S659" i="24"/>
  <c r="U538" i="24"/>
  <c r="U539" i="24" l="1"/>
  <c r="S660" i="24"/>
  <c r="O540" i="24"/>
  <c r="L540" i="24"/>
  <c r="J541" i="24"/>
  <c r="T420" i="24"/>
  <c r="V420" i="24" s="1"/>
  <c r="L541" i="24" l="1"/>
  <c r="O541" i="24"/>
  <c r="J542" i="24"/>
  <c r="T421" i="24"/>
  <c r="V421" i="24" s="1"/>
  <c r="S661" i="24"/>
  <c r="U540" i="24"/>
  <c r="S662" i="24" l="1"/>
  <c r="U541" i="24"/>
  <c r="J543" i="24"/>
  <c r="O542" i="24"/>
  <c r="T422" i="24"/>
  <c r="V422" i="24" s="1"/>
  <c r="L542" i="24"/>
  <c r="J544" i="24" l="1"/>
  <c r="O543" i="24"/>
  <c r="T423" i="24"/>
  <c r="V423" i="24" s="1"/>
  <c r="L543" i="24"/>
  <c r="S663" i="24"/>
  <c r="U542" i="24"/>
  <c r="S664" i="24" l="1"/>
  <c r="U543" i="24"/>
  <c r="O544" i="24"/>
  <c r="T424" i="24"/>
  <c r="V424" i="24" s="1"/>
  <c r="J545" i="24"/>
  <c r="L544" i="24"/>
  <c r="L545" i="24" l="1"/>
  <c r="J546" i="24"/>
  <c r="O545" i="24"/>
  <c r="T425" i="24"/>
  <c r="V425" i="24" s="1"/>
  <c r="S665" i="24"/>
  <c r="U544" i="24"/>
  <c r="S666" i="24" l="1"/>
  <c r="U545" i="24"/>
  <c r="J547" i="24"/>
  <c r="O546" i="24"/>
  <c r="T426" i="24"/>
  <c r="V426" i="24" s="1"/>
  <c r="L546" i="24"/>
  <c r="J548" i="24" l="1"/>
  <c r="O547" i="24"/>
  <c r="L547" i="24"/>
  <c r="T427" i="24"/>
  <c r="V427" i="24" s="1"/>
  <c r="S667" i="24"/>
  <c r="U546" i="24"/>
  <c r="S668" i="24" l="1"/>
  <c r="U547" i="24"/>
  <c r="O548" i="24"/>
  <c r="L548" i="24"/>
  <c r="J549" i="24"/>
  <c r="T428" i="24"/>
  <c r="V428" i="24" s="1"/>
  <c r="J550" i="24" l="1"/>
  <c r="O549" i="24"/>
  <c r="T429" i="24"/>
  <c r="V429" i="24" s="1"/>
  <c r="L549" i="24"/>
  <c r="S669" i="24"/>
  <c r="U548" i="24"/>
  <c r="S670" i="24" l="1"/>
  <c r="U549" i="24"/>
  <c r="J551" i="24"/>
  <c r="O550" i="24"/>
  <c r="T430" i="24"/>
  <c r="V430" i="24" s="1"/>
  <c r="L550" i="24"/>
  <c r="O551" i="24" l="1"/>
  <c r="T431" i="24"/>
  <c r="V431" i="24" s="1"/>
  <c r="J552" i="24"/>
  <c r="L551" i="24"/>
  <c r="S671" i="24"/>
  <c r="U550" i="24"/>
  <c r="U551" i="24" l="1"/>
  <c r="S672" i="24"/>
  <c r="L552" i="24"/>
  <c r="J553" i="24"/>
  <c r="O552" i="24"/>
  <c r="T432" i="24"/>
  <c r="V432" i="24" s="1"/>
  <c r="J554" i="24" l="1"/>
  <c r="O553" i="24"/>
  <c r="T433" i="24"/>
  <c r="V433" i="24" s="1"/>
  <c r="L553" i="24"/>
  <c r="S673" i="24"/>
  <c r="U552" i="24"/>
  <c r="S674" i="24" l="1"/>
  <c r="U553" i="24"/>
  <c r="J555" i="24"/>
  <c r="O554" i="24"/>
  <c r="L554" i="24"/>
  <c r="T434" i="24"/>
  <c r="V434" i="24" s="1"/>
  <c r="O555" i="24" l="1"/>
  <c r="L555" i="24"/>
  <c r="J556" i="24"/>
  <c r="T435" i="24"/>
  <c r="V435" i="24" s="1"/>
  <c r="S675" i="24"/>
  <c r="U554" i="24"/>
  <c r="S676" i="24" l="1"/>
  <c r="U555" i="24"/>
  <c r="J557" i="24"/>
  <c r="L556" i="24"/>
  <c r="O556" i="24"/>
  <c r="T436" i="24"/>
  <c r="V436" i="24" s="1"/>
  <c r="J558" i="24" l="1"/>
  <c r="O557" i="24"/>
  <c r="T437" i="24"/>
  <c r="V437" i="24" s="1"/>
  <c r="L557" i="24"/>
  <c r="S677" i="24"/>
  <c r="U556" i="24"/>
  <c r="S678" i="24" l="1"/>
  <c r="U557" i="24"/>
  <c r="L558" i="24"/>
  <c r="J559" i="24"/>
  <c r="O558" i="24"/>
  <c r="T438" i="24"/>
  <c r="V438" i="24" s="1"/>
  <c r="O559" i="24" l="1"/>
  <c r="L559" i="24"/>
  <c r="T439" i="24"/>
  <c r="V439" i="24" s="1"/>
  <c r="J560" i="24"/>
  <c r="U558" i="24"/>
  <c r="S679" i="24"/>
  <c r="U559" i="24" l="1"/>
  <c r="S680" i="24"/>
  <c r="O560" i="24"/>
  <c r="L560" i="24"/>
  <c r="J561" i="24"/>
  <c r="T440" i="24"/>
  <c r="V440" i="24" s="1"/>
  <c r="J562" i="24" l="1"/>
  <c r="O561" i="24"/>
  <c r="T441" i="24"/>
  <c r="V441" i="24" s="1"/>
  <c r="L561" i="24"/>
  <c r="S681" i="24"/>
  <c r="U560" i="24"/>
  <c r="S682" i="24" l="1"/>
  <c r="U561" i="24"/>
  <c r="J563" i="24"/>
  <c r="O562" i="24"/>
  <c r="L562" i="24"/>
  <c r="T442" i="24"/>
  <c r="V442" i="24" s="1"/>
  <c r="J564" i="24" l="1"/>
  <c r="L563" i="24"/>
  <c r="O563" i="24"/>
  <c r="T443" i="24"/>
  <c r="V443" i="24" s="1"/>
  <c r="S683" i="24"/>
  <c r="U562" i="24"/>
  <c r="S684" i="24" l="1"/>
  <c r="U563" i="24"/>
  <c r="J565" i="24"/>
  <c r="O564" i="24"/>
  <c r="T444" i="24"/>
  <c r="V444" i="24" s="1"/>
  <c r="L564" i="24"/>
  <c r="L565" i="24" l="1"/>
  <c r="J566" i="24"/>
  <c r="O565" i="24"/>
  <c r="T445" i="24"/>
  <c r="V445" i="24" s="1"/>
  <c r="S685" i="24"/>
  <c r="U564" i="24"/>
  <c r="U565" i="24" l="1"/>
  <c r="S686" i="24"/>
  <c r="O566" i="24"/>
  <c r="L566" i="24"/>
  <c r="T446" i="24"/>
  <c r="V446" i="24" s="1"/>
  <c r="J567" i="24"/>
  <c r="O567" i="24" l="1"/>
  <c r="L567" i="24"/>
  <c r="J568" i="24"/>
  <c r="T447" i="24"/>
  <c r="V447" i="24" s="1"/>
  <c r="U566" i="24"/>
  <c r="S687" i="24"/>
  <c r="S688" i="24" l="1"/>
  <c r="U567" i="24"/>
  <c r="O568" i="24"/>
  <c r="J569" i="24"/>
  <c r="T448" i="24"/>
  <c r="V448" i="24" s="1"/>
  <c r="L568" i="24"/>
  <c r="J570" i="24" l="1"/>
  <c r="O569" i="24"/>
  <c r="L569" i="24"/>
  <c r="T449" i="24"/>
  <c r="V449" i="24" s="1"/>
  <c r="S689" i="24"/>
  <c r="U568" i="24"/>
  <c r="S690" i="24" l="1"/>
  <c r="U569" i="24"/>
  <c r="J571" i="24"/>
  <c r="O570" i="24"/>
  <c r="L570" i="24"/>
  <c r="T450" i="24"/>
  <c r="V450" i="24" s="1"/>
  <c r="J572" i="24" l="1"/>
  <c r="L571" i="24"/>
  <c r="O571" i="24"/>
  <c r="T451" i="24"/>
  <c r="V451" i="24" s="1"/>
  <c r="S691" i="24"/>
  <c r="U570" i="24"/>
  <c r="S692" i="24" l="1"/>
  <c r="U571" i="24"/>
  <c r="J573" i="24"/>
  <c r="O572" i="24"/>
  <c r="T452" i="24"/>
  <c r="V452" i="24" s="1"/>
  <c r="L572" i="24"/>
  <c r="O573" i="24" l="1"/>
  <c r="L573" i="24"/>
  <c r="T453" i="24"/>
  <c r="V453" i="24" s="1"/>
  <c r="J574" i="24"/>
  <c r="U572" i="24"/>
  <c r="S693" i="24"/>
  <c r="S694" i="24" l="1"/>
  <c r="U573" i="24"/>
  <c r="O574" i="24"/>
  <c r="J575" i="24"/>
  <c r="T454" i="24"/>
  <c r="V454" i="24" s="1"/>
  <c r="L574" i="24"/>
  <c r="O575" i="24" l="1"/>
  <c r="T455" i="24"/>
  <c r="V455" i="24" s="1"/>
  <c r="J576" i="24"/>
  <c r="L575" i="24"/>
  <c r="S695" i="24"/>
  <c r="U574" i="24"/>
  <c r="S696" i="24" l="1"/>
  <c r="U575" i="24"/>
  <c r="J577" i="24"/>
  <c r="O576" i="24"/>
  <c r="L576" i="24"/>
  <c r="T456" i="24"/>
  <c r="V456" i="24" s="1"/>
  <c r="J578" i="24" l="1"/>
  <c r="O577" i="24"/>
  <c r="L577" i="24"/>
  <c r="T457" i="24"/>
  <c r="V457" i="24" s="1"/>
  <c r="S697" i="24"/>
  <c r="U576" i="24"/>
  <c r="S698" i="24" l="1"/>
  <c r="U577" i="24"/>
  <c r="J579" i="24"/>
  <c r="L578" i="24"/>
  <c r="O578" i="24"/>
  <c r="T458" i="24"/>
  <c r="V458" i="24" s="1"/>
  <c r="T459" i="24" l="1"/>
  <c r="V459" i="24" s="1"/>
  <c r="J580" i="24"/>
  <c r="O579" i="24"/>
  <c r="L579" i="24"/>
  <c r="S699" i="24"/>
  <c r="U578" i="24"/>
  <c r="S700" i="24" l="1"/>
  <c r="U579" i="24"/>
  <c r="L580" i="24"/>
  <c r="J581" i="24"/>
  <c r="O580" i="24"/>
  <c r="T460" i="24"/>
  <c r="V460" i="24" s="1"/>
  <c r="O581" i="24" l="1"/>
  <c r="L581" i="24"/>
  <c r="T461" i="24"/>
  <c r="V461" i="24" s="1"/>
  <c r="J582" i="24"/>
  <c r="S701" i="24"/>
  <c r="U580" i="24"/>
  <c r="S702" i="24" l="1"/>
  <c r="U581" i="24"/>
  <c r="O582" i="24"/>
  <c r="J583" i="24"/>
  <c r="T462" i="24"/>
  <c r="V462" i="24" s="1"/>
  <c r="L582" i="24"/>
  <c r="O583" i="24" l="1"/>
  <c r="T463" i="24"/>
  <c r="V463" i="24" s="1"/>
  <c r="J584" i="24"/>
  <c r="L583" i="24"/>
  <c r="S703" i="24"/>
  <c r="U582" i="24"/>
  <c r="S704" i="24" l="1"/>
  <c r="U583" i="24"/>
  <c r="J585" i="24"/>
  <c r="O584" i="24"/>
  <c r="T464" i="24"/>
  <c r="V464" i="24" s="1"/>
  <c r="L584" i="24"/>
  <c r="O585" i="24" l="1"/>
  <c r="J586" i="24"/>
  <c r="T465" i="24"/>
  <c r="V465" i="24" s="1"/>
  <c r="L585" i="24"/>
  <c r="S705" i="24"/>
  <c r="U584" i="24"/>
  <c r="S706" i="24" l="1"/>
  <c r="U585" i="24"/>
  <c r="T466" i="24"/>
  <c r="V466" i="24" s="1"/>
  <c r="J587" i="24"/>
  <c r="O586" i="24"/>
  <c r="L586" i="24"/>
  <c r="O587" i="24" l="1"/>
  <c r="J588" i="24"/>
  <c r="T467" i="24"/>
  <c r="V467" i="24" s="1"/>
  <c r="L587" i="24"/>
  <c r="S707" i="24"/>
  <c r="U586" i="24"/>
  <c r="S708" i="24" l="1"/>
  <c r="U587" i="24"/>
  <c r="J589" i="24"/>
  <c r="O588" i="24"/>
  <c r="L588" i="24"/>
  <c r="T468" i="24"/>
  <c r="V468" i="24" s="1"/>
  <c r="O589" i="24" l="1"/>
  <c r="L589" i="24"/>
  <c r="T469" i="24"/>
  <c r="V469" i="24" s="1"/>
  <c r="J590" i="24"/>
  <c r="S709" i="24"/>
  <c r="U588" i="24"/>
  <c r="S710" i="24" l="1"/>
  <c r="U589" i="24"/>
  <c r="J591" i="24"/>
  <c r="O590" i="24"/>
  <c r="T470" i="24"/>
  <c r="V470" i="24" s="1"/>
  <c r="L590" i="24"/>
  <c r="J592" i="24" l="1"/>
  <c r="O591" i="24"/>
  <c r="T471" i="24"/>
  <c r="V471" i="24" s="1"/>
  <c r="L591" i="24"/>
  <c r="U590" i="24"/>
  <c r="S711" i="24"/>
  <c r="S712" i="24" l="1"/>
  <c r="U591" i="24"/>
  <c r="J593" i="24"/>
  <c r="O592" i="24"/>
  <c r="T472" i="24"/>
  <c r="V472" i="24" s="1"/>
  <c r="L592" i="24"/>
  <c r="O593" i="24" l="1"/>
  <c r="L593" i="24"/>
  <c r="J594" i="24"/>
  <c r="T473" i="24"/>
  <c r="V473" i="24" s="1"/>
  <c r="S713" i="24"/>
  <c r="U592" i="24"/>
  <c r="S714" i="24" l="1"/>
  <c r="U593" i="24"/>
  <c r="T474" i="24"/>
  <c r="V474" i="24" s="1"/>
  <c r="J595" i="24"/>
  <c r="O594" i="24"/>
  <c r="L594" i="24"/>
  <c r="J596" i="24" l="1"/>
  <c r="O595" i="24"/>
  <c r="T475" i="24"/>
  <c r="V475" i="24" s="1"/>
  <c r="L595" i="24"/>
  <c r="S715" i="24"/>
  <c r="U594" i="24"/>
  <c r="S716" i="24" l="1"/>
  <c r="U595" i="24"/>
  <c r="J597" i="24"/>
  <c r="O596" i="24"/>
  <c r="T476" i="24"/>
  <c r="V476" i="24" s="1"/>
  <c r="L596" i="24"/>
  <c r="L597" i="24" l="1"/>
  <c r="T477" i="24"/>
  <c r="V477" i="24" s="1"/>
  <c r="J598" i="24"/>
  <c r="O597" i="24"/>
  <c r="S717" i="24"/>
  <c r="U596" i="24"/>
  <c r="S718" i="24" l="1"/>
  <c r="U597" i="24"/>
  <c r="J599" i="24"/>
  <c r="O598" i="24"/>
  <c r="T478" i="24"/>
  <c r="V478" i="24" s="1"/>
  <c r="L598" i="24"/>
  <c r="J600" i="24" l="1"/>
  <c r="O599" i="24"/>
  <c r="L599" i="24"/>
  <c r="T479" i="24"/>
  <c r="V479" i="24" s="1"/>
  <c r="S719" i="24"/>
  <c r="U598" i="24"/>
  <c r="S720" i="24" l="1"/>
  <c r="U599" i="24"/>
  <c r="O600" i="24"/>
  <c r="J601" i="24"/>
  <c r="T480" i="24"/>
  <c r="V480" i="24" s="1"/>
  <c r="L600" i="24"/>
  <c r="T481" i="24" l="1"/>
  <c r="V481" i="24" s="1"/>
  <c r="J602" i="24"/>
  <c r="O601" i="24"/>
  <c r="L601" i="24"/>
  <c r="S721" i="24"/>
  <c r="U600" i="24"/>
  <c r="S722" i="24" l="1"/>
  <c r="U601" i="24"/>
  <c r="J603" i="24"/>
  <c r="O602" i="24"/>
  <c r="T482" i="24"/>
  <c r="V482" i="24" s="1"/>
  <c r="L602" i="24"/>
  <c r="J604" i="24" l="1"/>
  <c r="O603" i="24"/>
  <c r="L603" i="24"/>
  <c r="T483" i="24"/>
  <c r="V483" i="24" s="1"/>
  <c r="S723" i="24"/>
  <c r="U602" i="24"/>
  <c r="S724" i="24" l="1"/>
  <c r="U603" i="24"/>
  <c r="O604" i="24"/>
  <c r="J605" i="24"/>
  <c r="T484" i="24"/>
  <c r="V484" i="24" s="1"/>
  <c r="L604" i="24"/>
  <c r="J606" i="24" l="1"/>
  <c r="O605" i="24"/>
  <c r="T485" i="24"/>
  <c r="V485" i="24" s="1"/>
  <c r="L605" i="24"/>
  <c r="S725" i="24"/>
  <c r="U604" i="24"/>
  <c r="U605" i="24" l="1"/>
  <c r="S726" i="24"/>
  <c r="O606" i="24"/>
  <c r="J607" i="24"/>
  <c r="T486" i="24"/>
  <c r="V486" i="24" s="1"/>
  <c r="L606" i="24"/>
  <c r="J608" i="24" l="1"/>
  <c r="O607" i="24"/>
  <c r="L607" i="24"/>
  <c r="T487" i="24"/>
  <c r="V487" i="24" s="1"/>
  <c r="S727" i="24"/>
  <c r="U606" i="24"/>
  <c r="S728" i="24" l="1"/>
  <c r="U607" i="24"/>
  <c r="O608" i="24"/>
  <c r="J609" i="24"/>
  <c r="L608" i="24"/>
  <c r="T488" i="24"/>
  <c r="V488" i="24" s="1"/>
  <c r="J610" i="24" l="1"/>
  <c r="O609" i="24"/>
  <c r="T489" i="24"/>
  <c r="V489" i="24" s="1"/>
  <c r="L609" i="24"/>
  <c r="S729" i="24"/>
  <c r="U608" i="24"/>
  <c r="S730" i="24" l="1"/>
  <c r="U609" i="24"/>
  <c r="J611" i="24"/>
  <c r="O610" i="24"/>
  <c r="L610" i="24"/>
  <c r="T490" i="24"/>
  <c r="V490" i="24" s="1"/>
  <c r="O611" i="24" l="1"/>
  <c r="T491" i="24"/>
  <c r="V491" i="24" s="1"/>
  <c r="J612" i="24"/>
  <c r="L611" i="24"/>
  <c r="S731" i="24"/>
  <c r="U610" i="24"/>
  <c r="S732" i="24" l="1"/>
  <c r="U611" i="24"/>
  <c r="O612" i="24"/>
  <c r="L612" i="24"/>
  <c r="T492" i="24"/>
  <c r="V492" i="24" s="1"/>
  <c r="J613" i="24"/>
  <c r="J614" i="24" l="1"/>
  <c r="O613" i="24"/>
  <c r="T493" i="24"/>
  <c r="V493" i="24" s="1"/>
  <c r="L613" i="24"/>
  <c r="S733" i="24"/>
  <c r="U612" i="24"/>
  <c r="S734" i="24" l="1"/>
  <c r="U613" i="24"/>
  <c r="J615" i="24"/>
  <c r="O614" i="24"/>
  <c r="L614" i="24"/>
  <c r="T494" i="24"/>
  <c r="V494" i="24" s="1"/>
  <c r="O615" i="24" l="1"/>
  <c r="J616" i="24"/>
  <c r="L615" i="24"/>
  <c r="T495" i="24"/>
  <c r="V495" i="24" s="1"/>
  <c r="S735" i="24"/>
  <c r="U614" i="24"/>
  <c r="S736" i="24" l="1"/>
  <c r="U615" i="24"/>
  <c r="T496" i="24"/>
  <c r="V496" i="24" s="1"/>
  <c r="L616" i="24"/>
  <c r="J617" i="24"/>
  <c r="O616" i="24"/>
  <c r="J618" i="24" l="1"/>
  <c r="O617" i="24"/>
  <c r="T497" i="24"/>
  <c r="V497" i="24" s="1"/>
  <c r="L617" i="24"/>
  <c r="S737" i="24"/>
  <c r="U616" i="24"/>
  <c r="S738" i="24" l="1"/>
  <c r="U617" i="24"/>
  <c r="J619" i="24"/>
  <c r="O618" i="24"/>
  <c r="T498" i="24"/>
  <c r="V498" i="24" s="1"/>
  <c r="L618" i="24"/>
  <c r="O619" i="24" l="1"/>
  <c r="J620" i="24"/>
  <c r="T499" i="24"/>
  <c r="V499" i="24" s="1"/>
  <c r="L619" i="24"/>
  <c r="S739" i="24"/>
  <c r="U618" i="24"/>
  <c r="S740" i="24" l="1"/>
  <c r="U619" i="24"/>
  <c r="L620" i="24"/>
  <c r="T500" i="24"/>
  <c r="V500" i="24" s="1"/>
  <c r="J621" i="24"/>
  <c r="O620" i="24"/>
  <c r="J622" i="24" l="1"/>
  <c r="O621" i="24"/>
  <c r="T501" i="24"/>
  <c r="V501" i="24" s="1"/>
  <c r="L621" i="24"/>
  <c r="S741" i="24"/>
  <c r="U620" i="24"/>
  <c r="S742" i="24" l="1"/>
  <c r="U621" i="24"/>
  <c r="O622" i="24"/>
  <c r="L622" i="24"/>
  <c r="J623" i="24"/>
  <c r="T502" i="24"/>
  <c r="V502" i="24" s="1"/>
  <c r="T503" i="24" l="1"/>
  <c r="V503" i="24" s="1"/>
  <c r="J624" i="24"/>
  <c r="O623" i="24"/>
  <c r="L623" i="24"/>
  <c r="S743" i="24"/>
  <c r="U622" i="24"/>
  <c r="S744" i="24" l="1"/>
  <c r="U623" i="24"/>
  <c r="J625" i="24"/>
  <c r="O624" i="24"/>
  <c r="T504" i="24"/>
  <c r="V504" i="24" s="1"/>
  <c r="L624" i="24"/>
  <c r="J626" i="24" l="1"/>
  <c r="O625" i="24"/>
  <c r="T505" i="24"/>
  <c r="V505" i="24" s="1"/>
  <c r="L625" i="24"/>
  <c r="S745" i="24"/>
  <c r="U624" i="24"/>
  <c r="S746" i="24" l="1"/>
  <c r="U625" i="24"/>
  <c r="J627" i="24"/>
  <c r="O626" i="24"/>
  <c r="T506" i="24"/>
  <c r="V506" i="24" s="1"/>
  <c r="L626" i="24"/>
  <c r="O627" i="24" l="1"/>
  <c r="J628" i="24"/>
  <c r="L627" i="24"/>
  <c r="T507" i="24"/>
  <c r="V507" i="24" s="1"/>
  <c r="S747" i="24"/>
  <c r="U626" i="24"/>
  <c r="S748" i="24" l="1"/>
  <c r="U627" i="24"/>
  <c r="O628" i="24"/>
  <c r="J629" i="24"/>
  <c r="T508" i="24"/>
  <c r="V508" i="24" s="1"/>
  <c r="L628" i="24"/>
  <c r="J630" i="24" l="1"/>
  <c r="O629" i="24"/>
  <c r="T509" i="24"/>
  <c r="V509" i="24" s="1"/>
  <c r="L629" i="24"/>
  <c r="U628" i="24"/>
  <c r="S749" i="24"/>
  <c r="S750" i="24" l="1"/>
  <c r="U629" i="24"/>
  <c r="J631" i="24"/>
  <c r="O630" i="24"/>
  <c r="T510" i="24"/>
  <c r="V510" i="24" s="1"/>
  <c r="L630" i="24"/>
  <c r="O631" i="24" l="1"/>
  <c r="T511" i="24"/>
  <c r="V511" i="24" s="1"/>
  <c r="J632" i="24"/>
  <c r="L631" i="24"/>
  <c r="S751" i="24"/>
  <c r="U630" i="24"/>
  <c r="S752" i="24" l="1"/>
  <c r="U631" i="24"/>
  <c r="J633" i="24"/>
  <c r="O632" i="24"/>
  <c r="T512" i="24"/>
  <c r="V512" i="24" s="1"/>
  <c r="L632" i="24"/>
  <c r="J634" i="24" l="1"/>
  <c r="O633" i="24"/>
  <c r="T513" i="24"/>
  <c r="V513" i="24" s="1"/>
  <c r="L633" i="24"/>
  <c r="S753" i="24"/>
  <c r="U632" i="24"/>
  <c r="S754" i="24" l="1"/>
  <c r="U633" i="24"/>
  <c r="O634" i="24"/>
  <c r="T514" i="24"/>
  <c r="V514" i="24" s="1"/>
  <c r="J635" i="24"/>
  <c r="L634" i="24"/>
  <c r="O635" i="24" l="1"/>
  <c r="J636" i="24"/>
  <c r="T515" i="24"/>
  <c r="V515" i="24" s="1"/>
  <c r="L635" i="24"/>
  <c r="S755" i="24"/>
  <c r="U634" i="24"/>
  <c r="U635" i="24" l="1"/>
  <c r="S756" i="24"/>
  <c r="J637" i="24"/>
  <c r="O636" i="24"/>
  <c r="T516" i="24"/>
  <c r="V516" i="24" s="1"/>
  <c r="L636" i="24"/>
  <c r="J638" i="24" l="1"/>
  <c r="O637" i="24"/>
  <c r="L637" i="24"/>
  <c r="T517" i="24"/>
  <c r="V517" i="24" s="1"/>
  <c r="S757" i="24"/>
  <c r="U636" i="24"/>
  <c r="S758" i="24" l="1"/>
  <c r="U637" i="24"/>
  <c r="O638" i="24"/>
  <c r="J639" i="24"/>
  <c r="T518" i="24"/>
  <c r="V518" i="24" s="1"/>
  <c r="L638" i="24"/>
  <c r="O639" i="24" l="1"/>
  <c r="J640" i="24"/>
  <c r="T519" i="24"/>
  <c r="V519" i="24" s="1"/>
  <c r="L639" i="24"/>
  <c r="S759" i="24"/>
  <c r="U638" i="24"/>
  <c r="S760" i="24" l="1"/>
  <c r="U639" i="24"/>
  <c r="J641" i="24"/>
  <c r="O640" i="24"/>
  <c r="T520" i="24"/>
  <c r="V520" i="24" s="1"/>
  <c r="L640" i="24"/>
  <c r="J642" i="24" l="1"/>
  <c r="O641" i="24"/>
  <c r="T521" i="24"/>
  <c r="V521" i="24" s="1"/>
  <c r="L641" i="24"/>
  <c r="S761" i="24"/>
  <c r="U640" i="24"/>
  <c r="S762" i="24" l="1"/>
  <c r="U641" i="24"/>
  <c r="O642" i="24"/>
  <c r="J643" i="24"/>
  <c r="L642" i="24"/>
  <c r="T522" i="24"/>
  <c r="V522" i="24" s="1"/>
  <c r="J644" i="24" l="1"/>
  <c r="O643" i="24"/>
  <c r="T523" i="24"/>
  <c r="V523" i="24" s="1"/>
  <c r="L643" i="24"/>
  <c r="S763" i="24"/>
  <c r="U642" i="24"/>
  <c r="U643" i="24" l="1"/>
  <c r="S764" i="24"/>
  <c r="J645" i="24"/>
  <c r="O644" i="24"/>
  <c r="T524" i="24"/>
  <c r="V524" i="24" s="1"/>
  <c r="L644" i="24"/>
  <c r="O645" i="24" l="1"/>
  <c r="T525" i="24"/>
  <c r="V525" i="24" s="1"/>
  <c r="J646" i="24"/>
  <c r="L645" i="24"/>
  <c r="S765" i="24"/>
  <c r="U644" i="24"/>
  <c r="S766" i="24" l="1"/>
  <c r="U645" i="24"/>
  <c r="O646" i="24"/>
  <c r="J647" i="24"/>
  <c r="T526" i="24"/>
  <c r="V526" i="24" s="1"/>
  <c r="L646" i="24"/>
  <c r="J648" i="24" l="1"/>
  <c r="O647" i="24"/>
  <c r="T527" i="24"/>
  <c r="V527" i="24" s="1"/>
  <c r="L647" i="24"/>
  <c r="S767" i="24"/>
  <c r="U646" i="24"/>
  <c r="S768" i="24" l="1"/>
  <c r="U647" i="24"/>
  <c r="J649" i="24"/>
  <c r="O648" i="24"/>
  <c r="L648" i="24"/>
  <c r="T528" i="24"/>
  <c r="V528" i="24" s="1"/>
  <c r="O649" i="24" l="1"/>
  <c r="J650" i="24"/>
  <c r="L649" i="24"/>
  <c r="T529" i="24"/>
  <c r="V529" i="24" s="1"/>
  <c r="S769" i="24"/>
  <c r="U648" i="24"/>
  <c r="S770" i="24" l="1"/>
  <c r="U649" i="24"/>
  <c r="O650" i="24"/>
  <c r="J651" i="24"/>
  <c r="T530" i="24"/>
  <c r="V530" i="24" s="1"/>
  <c r="L650" i="24"/>
  <c r="J652" i="24" l="1"/>
  <c r="O651" i="24"/>
  <c r="T531" i="24"/>
  <c r="V531" i="24" s="1"/>
  <c r="L651" i="24"/>
  <c r="U650" i="24"/>
  <c r="S771" i="24"/>
  <c r="S772" i="24" l="1"/>
  <c r="U651" i="24"/>
  <c r="J653" i="24"/>
  <c r="O652" i="24"/>
  <c r="T532" i="24"/>
  <c r="V532" i="24" s="1"/>
  <c r="L652" i="24"/>
  <c r="O653" i="24" l="1"/>
  <c r="T533" i="24"/>
  <c r="V533" i="24" s="1"/>
  <c r="J654" i="24"/>
  <c r="L653" i="24"/>
  <c r="S773" i="24"/>
  <c r="U652" i="24"/>
  <c r="S774" i="24" l="1"/>
  <c r="U653" i="24"/>
  <c r="J655" i="24"/>
  <c r="O654" i="24"/>
  <c r="T534" i="24"/>
  <c r="V534" i="24" s="1"/>
  <c r="L654" i="24"/>
  <c r="J656" i="24" l="1"/>
  <c r="O655" i="24"/>
  <c r="T535" i="24"/>
  <c r="V535" i="24" s="1"/>
  <c r="L655" i="24"/>
  <c r="U654" i="24"/>
  <c r="S775" i="24"/>
  <c r="S776" i="24" l="1"/>
  <c r="U655" i="24"/>
  <c r="O656" i="24"/>
  <c r="T536" i="24"/>
  <c r="V536" i="24" s="1"/>
  <c r="L656" i="24"/>
  <c r="J657" i="24"/>
  <c r="O657" i="24" l="1"/>
  <c r="J658" i="24"/>
  <c r="T537" i="24"/>
  <c r="V537" i="24" s="1"/>
  <c r="L657" i="24"/>
  <c r="S777" i="24"/>
  <c r="U656" i="24"/>
  <c r="U657" i="24" l="1"/>
  <c r="S778" i="24"/>
  <c r="J659" i="24"/>
  <c r="O658" i="24"/>
  <c r="T538" i="24"/>
  <c r="V538" i="24" s="1"/>
  <c r="L658" i="24"/>
  <c r="J660" i="24" l="1"/>
  <c r="O659" i="24"/>
  <c r="L659" i="24"/>
  <c r="T539" i="24"/>
  <c r="V539" i="24" s="1"/>
  <c r="S779" i="24"/>
  <c r="U658" i="24"/>
  <c r="S780" i="24" l="1"/>
  <c r="U659" i="24"/>
  <c r="O660" i="24"/>
  <c r="T540" i="24"/>
  <c r="V540" i="24" s="1"/>
  <c r="J661" i="24"/>
  <c r="L660" i="24"/>
  <c r="J662" i="24" l="1"/>
  <c r="O661" i="24"/>
  <c r="T541" i="24"/>
  <c r="V541" i="24" s="1"/>
  <c r="L661" i="24"/>
  <c r="S781" i="24"/>
  <c r="U660" i="24"/>
  <c r="S782" i="24" l="1"/>
  <c r="U661" i="24"/>
  <c r="J663" i="24"/>
  <c r="O662" i="24"/>
  <c r="T542" i="24"/>
  <c r="V542" i="24" s="1"/>
  <c r="L662" i="24"/>
  <c r="O663" i="24" l="1"/>
  <c r="T543" i="24"/>
  <c r="V543" i="24" s="1"/>
  <c r="J664" i="24"/>
  <c r="L663" i="24"/>
  <c r="S783" i="24"/>
  <c r="U662" i="24"/>
  <c r="S784" i="24" l="1"/>
  <c r="U663" i="24"/>
  <c r="L664" i="24"/>
  <c r="O664" i="24"/>
  <c r="T544" i="24"/>
  <c r="V544" i="24" s="1"/>
  <c r="J665" i="24"/>
  <c r="O665" i="24" l="1"/>
  <c r="J666" i="24"/>
  <c r="T545" i="24"/>
  <c r="V545" i="24" s="1"/>
  <c r="L665" i="24"/>
  <c r="U664" i="24"/>
  <c r="S785" i="24"/>
  <c r="U665" i="24" l="1"/>
  <c r="S786" i="24"/>
  <c r="J667" i="24"/>
  <c r="O666" i="24"/>
  <c r="T546" i="24"/>
  <c r="V546" i="24" s="1"/>
  <c r="L666" i="24"/>
  <c r="O667" i="24" l="1"/>
  <c r="J668" i="24"/>
  <c r="T547" i="24"/>
  <c r="V547" i="24" s="1"/>
  <c r="L667" i="24"/>
  <c r="S787" i="24"/>
  <c r="U666" i="24"/>
  <c r="S788" i="24" l="1"/>
  <c r="U667" i="24"/>
  <c r="O668" i="24"/>
  <c r="J669" i="24"/>
  <c r="L668" i="24"/>
  <c r="T548" i="24"/>
  <c r="V548" i="24" s="1"/>
  <c r="J670" i="24" l="1"/>
  <c r="O669" i="24"/>
  <c r="T549" i="24"/>
  <c r="V549" i="24" s="1"/>
  <c r="L669" i="24"/>
  <c r="U668" i="24"/>
  <c r="S789" i="24"/>
  <c r="S790" i="24" l="1"/>
  <c r="U669" i="24"/>
  <c r="J671" i="24"/>
  <c r="O670" i="24"/>
  <c r="T550" i="24"/>
  <c r="V550" i="24" s="1"/>
  <c r="L670" i="24"/>
  <c r="L671" i="24" l="1"/>
  <c r="O671" i="24"/>
  <c r="J672" i="24"/>
  <c r="T551" i="24"/>
  <c r="V551" i="24" s="1"/>
  <c r="S791" i="24"/>
  <c r="U670" i="24"/>
  <c r="U671" i="24" l="1"/>
  <c r="S792" i="24"/>
  <c r="J673" i="24"/>
  <c r="O672" i="24"/>
  <c r="T552" i="24"/>
  <c r="V552" i="24" s="1"/>
  <c r="L672" i="24"/>
  <c r="J674" i="24" l="1"/>
  <c r="O673" i="24"/>
  <c r="T553" i="24"/>
  <c r="V553" i="24" s="1"/>
  <c r="L673" i="24"/>
  <c r="U672" i="24"/>
  <c r="S793" i="24"/>
  <c r="S794" i="24" l="1"/>
  <c r="U673" i="24"/>
  <c r="O674" i="24"/>
  <c r="J675" i="24"/>
  <c r="T554" i="24"/>
  <c r="V554" i="24" s="1"/>
  <c r="L674" i="24"/>
  <c r="O675" i="24" l="1"/>
  <c r="J676" i="24"/>
  <c r="T555" i="24"/>
  <c r="V555" i="24" s="1"/>
  <c r="L675" i="24"/>
  <c r="S795" i="24"/>
  <c r="U674" i="24"/>
  <c r="S796" i="24" l="1"/>
  <c r="U675" i="24"/>
  <c r="J677" i="24"/>
  <c r="O676" i="24"/>
  <c r="T556" i="24"/>
  <c r="V556" i="24" s="1"/>
  <c r="L676" i="24"/>
  <c r="J678" i="24" l="1"/>
  <c r="T557" i="24"/>
  <c r="V557" i="24" s="1"/>
  <c r="O677" i="24"/>
  <c r="L677" i="24"/>
  <c r="S797" i="24"/>
  <c r="U676" i="24"/>
  <c r="S798" i="24" l="1"/>
  <c r="U677" i="24"/>
  <c r="J679" i="24"/>
  <c r="O678" i="24"/>
  <c r="T558" i="24"/>
  <c r="V558" i="24" s="1"/>
  <c r="L678" i="24"/>
  <c r="J680" i="24" l="1"/>
  <c r="O679" i="24"/>
  <c r="T559" i="24"/>
  <c r="V559" i="24" s="1"/>
  <c r="L679" i="24"/>
  <c r="S799" i="24"/>
  <c r="U678" i="24"/>
  <c r="S800" i="24" l="1"/>
  <c r="U679" i="24"/>
  <c r="J681" i="24"/>
  <c r="O680" i="24"/>
  <c r="T560" i="24"/>
  <c r="V560" i="24" s="1"/>
  <c r="L680" i="24"/>
  <c r="O681" i="24" l="1"/>
  <c r="J682" i="24"/>
  <c r="T561" i="24"/>
  <c r="V561" i="24" s="1"/>
  <c r="L681" i="24"/>
  <c r="S801" i="24"/>
  <c r="U680" i="24"/>
  <c r="S802" i="24" l="1"/>
  <c r="U681" i="24"/>
  <c r="O682" i="24"/>
  <c r="J683" i="24"/>
  <c r="T562" i="24"/>
  <c r="V562" i="24" s="1"/>
  <c r="L682" i="24"/>
  <c r="J684" i="24" l="1"/>
  <c r="O683" i="24"/>
  <c r="T563" i="24"/>
  <c r="V563" i="24" s="1"/>
  <c r="L683" i="24"/>
  <c r="S803" i="24"/>
  <c r="U682" i="24"/>
  <c r="S804" i="24" l="1"/>
  <c r="U683" i="24"/>
  <c r="J685" i="24"/>
  <c r="T564" i="24"/>
  <c r="V564" i="24" s="1"/>
  <c r="O684" i="24"/>
  <c r="L684" i="24"/>
  <c r="J686" i="24" l="1"/>
  <c r="O685" i="24"/>
  <c r="T565" i="24"/>
  <c r="V565" i="24" s="1"/>
  <c r="L685" i="24"/>
  <c r="S805" i="24"/>
  <c r="U684" i="24"/>
  <c r="S806" i="24" l="1"/>
  <c r="U685" i="24"/>
  <c r="J687" i="24"/>
  <c r="O686" i="24"/>
  <c r="T566" i="24"/>
  <c r="V566" i="24" s="1"/>
  <c r="L686" i="24"/>
  <c r="J688" i="24" l="1"/>
  <c r="O687" i="24"/>
  <c r="T567" i="24"/>
  <c r="V567" i="24" s="1"/>
  <c r="L687" i="24"/>
  <c r="S807" i="24"/>
  <c r="U686" i="24"/>
  <c r="U687" i="24" l="1"/>
  <c r="S808" i="24"/>
  <c r="J689" i="24"/>
  <c r="O688" i="24"/>
  <c r="T568" i="24"/>
  <c r="V568" i="24" s="1"/>
  <c r="L688" i="24"/>
  <c r="O689" i="24" l="1"/>
  <c r="J690" i="24"/>
  <c r="L689" i="24"/>
  <c r="T569" i="24"/>
  <c r="V569" i="24" s="1"/>
  <c r="S809" i="24"/>
  <c r="U688" i="24"/>
  <c r="S810" i="24" l="1"/>
  <c r="U689" i="24"/>
  <c r="O690" i="24"/>
  <c r="J691" i="24"/>
  <c r="T570" i="24"/>
  <c r="V570" i="24" s="1"/>
  <c r="L690" i="24"/>
  <c r="O691" i="24" l="1"/>
  <c r="T571" i="24"/>
  <c r="V571" i="24" s="1"/>
  <c r="J692" i="24"/>
  <c r="L691" i="24"/>
  <c r="S811" i="24"/>
  <c r="U690" i="24"/>
  <c r="S812" i="24" l="1"/>
  <c r="U691" i="24"/>
  <c r="J693" i="24"/>
  <c r="O692" i="24"/>
  <c r="T572" i="24"/>
  <c r="V572" i="24" s="1"/>
  <c r="L692" i="24"/>
  <c r="J694" i="24" l="1"/>
  <c r="O693" i="24"/>
  <c r="L693" i="24"/>
  <c r="T573" i="24"/>
  <c r="V573" i="24" s="1"/>
  <c r="S813" i="24"/>
  <c r="U692" i="24"/>
  <c r="S814" i="24" l="1"/>
  <c r="U693" i="24"/>
  <c r="O694" i="24"/>
  <c r="J695" i="24"/>
  <c r="T574" i="24"/>
  <c r="V574" i="24" s="1"/>
  <c r="L694" i="24"/>
  <c r="J696" i="24" l="1"/>
  <c r="O695" i="24"/>
  <c r="T575" i="24"/>
  <c r="V575" i="24" s="1"/>
  <c r="L695" i="24"/>
  <c r="S815" i="24"/>
  <c r="U694" i="24"/>
  <c r="S816" i="24" l="1"/>
  <c r="U695" i="24"/>
  <c r="O696" i="24"/>
  <c r="L696" i="24"/>
  <c r="J697" i="24"/>
  <c r="T576" i="24"/>
  <c r="V576" i="24" s="1"/>
  <c r="O697" i="24" l="1"/>
  <c r="L697" i="24"/>
  <c r="T577" i="24"/>
  <c r="V577" i="24" s="1"/>
  <c r="J698" i="24"/>
  <c r="S817" i="24"/>
  <c r="U696" i="24"/>
  <c r="S818" i="24" l="1"/>
  <c r="U697" i="24"/>
  <c r="O698" i="24"/>
  <c r="T578" i="24"/>
  <c r="V578" i="24" s="1"/>
  <c r="J699" i="24"/>
  <c r="L698" i="24"/>
  <c r="J700" i="24" l="1"/>
  <c r="O699" i="24"/>
  <c r="T579" i="24"/>
  <c r="V579" i="24" s="1"/>
  <c r="L699" i="24"/>
  <c r="S819" i="24"/>
  <c r="U698" i="24"/>
  <c r="S820" i="24" l="1"/>
  <c r="U699" i="24"/>
  <c r="J701" i="24"/>
  <c r="O700" i="24"/>
  <c r="L700" i="24"/>
  <c r="T580" i="24"/>
  <c r="V580" i="24" s="1"/>
  <c r="L701" i="24" l="1"/>
  <c r="J702" i="24"/>
  <c r="T581" i="24"/>
  <c r="V581" i="24" s="1"/>
  <c r="O701" i="24"/>
  <c r="S821" i="24"/>
  <c r="U700" i="24"/>
  <c r="S822" i="24" l="1"/>
  <c r="U701" i="24"/>
  <c r="J703" i="24"/>
  <c r="O702" i="24"/>
  <c r="T582" i="24"/>
  <c r="V582" i="24" s="1"/>
  <c r="L702" i="24"/>
  <c r="J704" i="24" l="1"/>
  <c r="O703" i="24"/>
  <c r="T583" i="24"/>
  <c r="V583" i="24" s="1"/>
  <c r="L703" i="24"/>
  <c r="S823" i="24"/>
  <c r="U702" i="24"/>
  <c r="S824" i="24" l="1"/>
  <c r="U703" i="24"/>
  <c r="O704" i="24"/>
  <c r="J705" i="24"/>
  <c r="T584" i="24"/>
  <c r="V584" i="24" s="1"/>
  <c r="L704" i="24"/>
  <c r="T585" i="24" l="1"/>
  <c r="V585" i="24" s="1"/>
  <c r="J706" i="24"/>
  <c r="O705" i="24"/>
  <c r="L705" i="24"/>
  <c r="S825" i="24"/>
  <c r="U704" i="24"/>
  <c r="S826" i="24" l="1"/>
  <c r="U705" i="24"/>
  <c r="J707" i="24"/>
  <c r="O706" i="24"/>
  <c r="L706" i="24"/>
  <c r="T586" i="24"/>
  <c r="V586" i="24" s="1"/>
  <c r="J708" i="24" l="1"/>
  <c r="O707" i="24"/>
  <c r="T587" i="24"/>
  <c r="V587" i="24" s="1"/>
  <c r="L707" i="24"/>
  <c r="S827" i="24"/>
  <c r="U706" i="24"/>
  <c r="S828" i="24" l="1"/>
  <c r="U707" i="24"/>
  <c r="J709" i="24"/>
  <c r="O708" i="24"/>
  <c r="T588" i="24"/>
  <c r="V588" i="24" s="1"/>
  <c r="L708" i="24"/>
  <c r="O709" i="24" l="1"/>
  <c r="J710" i="24"/>
  <c r="T589" i="24"/>
  <c r="V589" i="24" s="1"/>
  <c r="L709" i="24"/>
  <c r="S829" i="24"/>
  <c r="U708" i="24"/>
  <c r="S830" i="24" l="1"/>
  <c r="U709" i="24"/>
  <c r="O710" i="24"/>
  <c r="J711" i="24"/>
  <c r="T590" i="24"/>
  <c r="V590" i="24" s="1"/>
  <c r="L710" i="24"/>
  <c r="O711" i="24" l="1"/>
  <c r="J712" i="24"/>
  <c r="T591" i="24"/>
  <c r="V591" i="24" s="1"/>
  <c r="L711" i="24"/>
  <c r="S831" i="24"/>
  <c r="U710" i="24"/>
  <c r="S832" i="24" l="1"/>
  <c r="U711" i="24"/>
  <c r="O712" i="24"/>
  <c r="J713" i="24"/>
  <c r="T592" i="24"/>
  <c r="V592" i="24" s="1"/>
  <c r="L712" i="24"/>
  <c r="J714" i="24" l="1"/>
  <c r="O713" i="24"/>
  <c r="T593" i="24"/>
  <c r="V593" i="24" s="1"/>
  <c r="L713" i="24"/>
  <c r="S833" i="24"/>
  <c r="U712" i="24"/>
  <c r="S834" i="24" l="1"/>
  <c r="U713" i="24"/>
  <c r="J715" i="24"/>
  <c r="O714" i="24"/>
  <c r="T594" i="24"/>
  <c r="V594" i="24" s="1"/>
  <c r="L714" i="24"/>
  <c r="J716" i="24" l="1"/>
  <c r="O715" i="24"/>
  <c r="L715" i="24"/>
  <c r="T595" i="24"/>
  <c r="V595" i="24" s="1"/>
  <c r="S835" i="24"/>
  <c r="U714" i="24"/>
  <c r="U715" i="24" l="1"/>
  <c r="S836" i="24"/>
  <c r="L716" i="24"/>
  <c r="O716" i="24"/>
  <c r="J717" i="24"/>
  <c r="T596" i="24"/>
  <c r="V596" i="24" s="1"/>
  <c r="O717" i="24" l="1"/>
  <c r="J718" i="24"/>
  <c r="T597" i="24"/>
  <c r="V597" i="24" s="1"/>
  <c r="L717" i="24"/>
  <c r="S837" i="24"/>
  <c r="U716" i="24"/>
  <c r="S838" i="24" l="1"/>
  <c r="U717" i="24"/>
  <c r="O718" i="24"/>
  <c r="J719" i="24"/>
  <c r="T598" i="24"/>
  <c r="V598" i="24" s="1"/>
  <c r="L718" i="24"/>
  <c r="O719" i="24" l="1"/>
  <c r="J720" i="24"/>
  <c r="L719" i="24"/>
  <c r="T599" i="24"/>
  <c r="V599" i="24" s="1"/>
  <c r="S839" i="24"/>
  <c r="U718" i="24"/>
  <c r="S840" i="24" l="1"/>
  <c r="U719" i="24"/>
  <c r="J721" i="24"/>
  <c r="T600" i="24"/>
  <c r="V600" i="24" s="1"/>
  <c r="O720" i="24"/>
  <c r="L720" i="24"/>
  <c r="J722" i="24" l="1"/>
  <c r="O721" i="24"/>
  <c r="T601" i="24"/>
  <c r="V601" i="24" s="1"/>
  <c r="L721" i="24"/>
  <c r="S841" i="24"/>
  <c r="U720" i="24"/>
  <c r="S842" i="24" l="1"/>
  <c r="U721" i="24"/>
  <c r="J723" i="24"/>
  <c r="O722" i="24"/>
  <c r="L722" i="24"/>
  <c r="T602" i="24"/>
  <c r="V602" i="24" s="1"/>
  <c r="L723" i="24" l="1"/>
  <c r="O723" i="24"/>
  <c r="J724" i="24"/>
  <c r="T603" i="24"/>
  <c r="V603" i="24" s="1"/>
  <c r="U722" i="24"/>
  <c r="S843" i="24"/>
  <c r="S844" i="24" l="1"/>
  <c r="U723" i="24"/>
  <c r="O724" i="24"/>
  <c r="J725" i="24"/>
  <c r="T604" i="24"/>
  <c r="V604" i="24" s="1"/>
  <c r="L724" i="24"/>
  <c r="O725" i="24" l="1"/>
  <c r="J726" i="24"/>
  <c r="T605" i="24"/>
  <c r="V605" i="24" s="1"/>
  <c r="L725" i="24"/>
  <c r="S845" i="24"/>
  <c r="U724" i="24"/>
  <c r="S846" i="24" l="1"/>
  <c r="U725" i="24"/>
  <c r="O726" i="24"/>
  <c r="J727" i="24"/>
  <c r="T606" i="24"/>
  <c r="V606" i="24" s="1"/>
  <c r="L726" i="24"/>
  <c r="O727" i="24" l="1"/>
  <c r="J728" i="24"/>
  <c r="T607" i="24"/>
  <c r="V607" i="24" s="1"/>
  <c r="L727" i="24"/>
  <c r="S847" i="24"/>
  <c r="U726" i="24"/>
  <c r="S848" i="24" l="1"/>
  <c r="U727" i="24"/>
  <c r="J729" i="24"/>
  <c r="O728" i="24"/>
  <c r="T608" i="24"/>
  <c r="V608" i="24" s="1"/>
  <c r="L728" i="24"/>
  <c r="J730" i="24" l="1"/>
  <c r="O729" i="24"/>
  <c r="L729" i="24"/>
  <c r="T609" i="24"/>
  <c r="V609" i="24" s="1"/>
  <c r="S849" i="24"/>
  <c r="U728" i="24"/>
  <c r="S850" i="24" l="1"/>
  <c r="U729" i="24"/>
  <c r="L730" i="24"/>
  <c r="O730" i="24"/>
  <c r="J731" i="24"/>
  <c r="T610" i="24"/>
  <c r="V610" i="24" s="1"/>
  <c r="J732" i="24" l="1"/>
  <c r="T611" i="24"/>
  <c r="V611" i="24" s="1"/>
  <c r="O731" i="24"/>
  <c r="L731" i="24"/>
  <c r="U730" i="24"/>
  <c r="S851" i="24"/>
  <c r="S852" i="24" l="1"/>
  <c r="U731" i="24"/>
  <c r="O732" i="24"/>
  <c r="J733" i="24"/>
  <c r="T612" i="24"/>
  <c r="V612" i="24" s="1"/>
  <c r="L732" i="24"/>
  <c r="O733" i="24" l="1"/>
  <c r="J734" i="24"/>
  <c r="T613" i="24"/>
  <c r="V613" i="24" s="1"/>
  <c r="L733" i="24"/>
  <c r="S853" i="24"/>
  <c r="U732" i="24"/>
  <c r="S854" i="24" l="1"/>
  <c r="U733" i="24"/>
  <c r="O734" i="24"/>
  <c r="J735" i="24"/>
  <c r="L734" i="24"/>
  <c r="T614" i="24"/>
  <c r="V614" i="24" s="1"/>
  <c r="J736" i="24" l="1"/>
  <c r="T615" i="24"/>
  <c r="V615" i="24" s="1"/>
  <c r="O735" i="24"/>
  <c r="L735" i="24"/>
  <c r="S855" i="24"/>
  <c r="U734" i="24"/>
  <c r="S856" i="24" l="1"/>
  <c r="U735" i="24"/>
  <c r="J737" i="24"/>
  <c r="O736" i="24"/>
  <c r="L736" i="24"/>
  <c r="T616" i="24"/>
  <c r="V616" i="24" s="1"/>
  <c r="J738" i="24" l="1"/>
  <c r="O737" i="24"/>
  <c r="L737" i="24"/>
  <c r="T617" i="24"/>
  <c r="V617" i="24" s="1"/>
  <c r="S857" i="24"/>
  <c r="U736" i="24"/>
  <c r="S858" i="24" l="1"/>
  <c r="U737" i="24"/>
  <c r="L738" i="24"/>
  <c r="O738" i="24"/>
  <c r="J739" i="24"/>
  <c r="T618" i="24"/>
  <c r="V618" i="24" s="1"/>
  <c r="O739" i="24" l="1"/>
  <c r="J740" i="24"/>
  <c r="T619" i="24"/>
  <c r="V619" i="24" s="1"/>
  <c r="L739" i="24"/>
  <c r="U738" i="24"/>
  <c r="S859" i="24"/>
  <c r="S860" i="24" l="1"/>
  <c r="U739" i="24"/>
  <c r="O740" i="24"/>
  <c r="J741" i="24"/>
  <c r="T620" i="24"/>
  <c r="V620" i="24" s="1"/>
  <c r="L740" i="24"/>
  <c r="O741" i="24" l="1"/>
  <c r="J742" i="24"/>
  <c r="L741" i="24"/>
  <c r="T621" i="24"/>
  <c r="V621" i="24" s="1"/>
  <c r="S861" i="24"/>
  <c r="U740" i="24"/>
  <c r="S862" i="24" l="1"/>
  <c r="U741" i="24"/>
  <c r="J743" i="24"/>
  <c r="O742" i="24"/>
  <c r="T622" i="24"/>
  <c r="V622" i="24" s="1"/>
  <c r="L742" i="24"/>
  <c r="J744" i="24" l="1"/>
  <c r="O743" i="24"/>
  <c r="L743" i="24"/>
  <c r="T623" i="24"/>
  <c r="V623" i="24" s="1"/>
  <c r="S863" i="24"/>
  <c r="U742" i="24"/>
  <c r="S864" i="24" l="1"/>
  <c r="U743" i="24"/>
  <c r="J745" i="24"/>
  <c r="O744" i="24"/>
  <c r="L744" i="24"/>
  <c r="T624" i="24"/>
  <c r="V624" i="24" s="1"/>
  <c r="L745" i="24" l="1"/>
  <c r="O745" i="24"/>
  <c r="J746" i="24"/>
  <c r="T625" i="24"/>
  <c r="V625" i="24" s="1"/>
  <c r="S865" i="24"/>
  <c r="U744" i="24"/>
  <c r="U745" i="24" l="1"/>
  <c r="S866" i="24"/>
  <c r="O746" i="24"/>
  <c r="J747" i="24"/>
  <c r="T626" i="24"/>
  <c r="V626" i="24" s="1"/>
  <c r="L746" i="24"/>
  <c r="O747" i="24" l="1"/>
  <c r="J748" i="24"/>
  <c r="T627" i="24"/>
  <c r="V627" i="24" s="1"/>
  <c r="L747" i="24"/>
  <c r="S867" i="24"/>
  <c r="U746" i="24"/>
  <c r="S868" i="24" l="1"/>
  <c r="U747" i="24"/>
  <c r="O748" i="24"/>
  <c r="J749" i="24"/>
  <c r="T628" i="24"/>
  <c r="V628" i="24" s="1"/>
  <c r="L748" i="24"/>
  <c r="O749" i="24" l="1"/>
  <c r="J750" i="24"/>
  <c r="L749" i="24"/>
  <c r="T629" i="24"/>
  <c r="V629" i="24" s="1"/>
  <c r="S869" i="24"/>
  <c r="U748" i="24"/>
  <c r="S870" i="24" l="1"/>
  <c r="U749" i="24"/>
  <c r="J751" i="24"/>
  <c r="T630" i="24"/>
  <c r="V630" i="24" s="1"/>
  <c r="O750" i="24"/>
  <c r="L750" i="24"/>
  <c r="J752" i="24" l="1"/>
  <c r="O751" i="24"/>
  <c r="T631" i="24"/>
  <c r="V631" i="24" s="1"/>
  <c r="L751" i="24"/>
  <c r="S871" i="24"/>
  <c r="U750" i="24"/>
  <c r="S872" i="24" l="1"/>
  <c r="U751" i="24"/>
  <c r="O752" i="24"/>
  <c r="J753" i="24"/>
  <c r="L752" i="24"/>
  <c r="T632" i="24"/>
  <c r="V632" i="24" s="1"/>
  <c r="O753" i="24" l="1"/>
  <c r="J754" i="24"/>
  <c r="T633" i="24"/>
  <c r="V633" i="24" s="1"/>
  <c r="L753" i="24"/>
  <c r="S873" i="24"/>
  <c r="U752" i="24"/>
  <c r="S874" i="24" l="1"/>
  <c r="U753" i="24"/>
  <c r="O754" i="24"/>
  <c r="J755" i="24"/>
  <c r="T634" i="24"/>
  <c r="V634" i="24" s="1"/>
  <c r="L754" i="24"/>
  <c r="O755" i="24" l="1"/>
  <c r="J756" i="24"/>
  <c r="T635" i="24"/>
  <c r="V635" i="24" s="1"/>
  <c r="L755" i="24"/>
  <c r="S875" i="24"/>
  <c r="U754" i="24"/>
  <c r="S876" i="24" l="1"/>
  <c r="U755" i="24"/>
  <c r="O756" i="24"/>
  <c r="J757" i="24"/>
  <c r="L756" i="24"/>
  <c r="T636" i="24"/>
  <c r="V636" i="24" s="1"/>
  <c r="J758" i="24" l="1"/>
  <c r="O757" i="24"/>
  <c r="T637" i="24"/>
  <c r="V637" i="24" s="1"/>
  <c r="L757" i="24"/>
  <c r="S877" i="24"/>
  <c r="U756" i="24"/>
  <c r="S878" i="24" l="1"/>
  <c r="U757" i="24"/>
  <c r="J759" i="24"/>
  <c r="O758" i="24"/>
  <c r="L758" i="24"/>
  <c r="T638" i="24"/>
  <c r="V638" i="24" s="1"/>
  <c r="J760" i="24" l="1"/>
  <c r="O759" i="24"/>
  <c r="L759" i="24"/>
  <c r="T639" i="24"/>
  <c r="V639" i="24" s="1"/>
  <c r="S879" i="24"/>
  <c r="U758" i="24"/>
  <c r="S880" i="24" l="1"/>
  <c r="U759" i="24"/>
  <c r="L760" i="24"/>
  <c r="O760" i="24"/>
  <c r="J761" i="24"/>
  <c r="T640" i="24"/>
  <c r="V640" i="24" s="1"/>
  <c r="O761" i="24" l="1"/>
  <c r="J762" i="24"/>
  <c r="T641" i="24"/>
  <c r="V641" i="24" s="1"/>
  <c r="L761" i="24"/>
  <c r="S881" i="24"/>
  <c r="U760" i="24"/>
  <c r="S882" i="24" l="1"/>
  <c r="U761" i="24"/>
  <c r="O762" i="24"/>
  <c r="J763" i="24"/>
  <c r="T642" i="24"/>
  <c r="V642" i="24" s="1"/>
  <c r="L762" i="24"/>
  <c r="O763" i="24" l="1"/>
  <c r="J764" i="24"/>
  <c r="T643" i="24"/>
  <c r="V643" i="24" s="1"/>
  <c r="L763" i="24"/>
  <c r="S883" i="24"/>
  <c r="U762" i="24"/>
  <c r="S884" i="24" l="1"/>
  <c r="U763" i="24"/>
  <c r="J765" i="24"/>
  <c r="O764" i="24"/>
  <c r="L764" i="24"/>
  <c r="T644" i="24"/>
  <c r="V644" i="24" s="1"/>
  <c r="J766" i="24" l="1"/>
  <c r="T645" i="24"/>
  <c r="V645" i="24" s="1"/>
  <c r="O765" i="24"/>
  <c r="L765" i="24"/>
  <c r="S885" i="24"/>
  <c r="U764" i="24"/>
  <c r="S886" i="24" l="1"/>
  <c r="U765" i="24"/>
  <c r="J767" i="24"/>
  <c r="O766" i="24"/>
  <c r="L766" i="24"/>
  <c r="T646" i="24"/>
  <c r="V646" i="24" s="1"/>
  <c r="L767" i="24" l="1"/>
  <c r="O767" i="24"/>
  <c r="J768" i="24"/>
  <c r="T647" i="24"/>
  <c r="V647" i="24" s="1"/>
  <c r="U766" i="24"/>
  <c r="S887" i="24"/>
  <c r="S888" i="24" l="1"/>
  <c r="U767" i="24"/>
  <c r="O768" i="24"/>
  <c r="J769" i="24"/>
  <c r="T648" i="24"/>
  <c r="V648" i="24" s="1"/>
  <c r="L768" i="24"/>
  <c r="O769" i="24" l="1"/>
  <c r="J770" i="24"/>
  <c r="T649" i="24"/>
  <c r="V649" i="24" s="1"/>
  <c r="L769" i="24"/>
  <c r="S889" i="24"/>
  <c r="U768" i="24"/>
  <c r="S890" i="24" l="1"/>
  <c r="U769" i="24"/>
  <c r="O770" i="24"/>
  <c r="J771" i="24"/>
  <c r="L770" i="24"/>
  <c r="T650" i="24"/>
  <c r="V650" i="24" s="1"/>
  <c r="O771" i="24" l="1"/>
  <c r="L771" i="24"/>
  <c r="J772" i="24"/>
  <c r="T651" i="24"/>
  <c r="V651" i="24" s="1"/>
  <c r="S891" i="24"/>
  <c r="U770" i="24"/>
  <c r="S892" i="24" l="1"/>
  <c r="U771" i="24"/>
  <c r="J773" i="24"/>
  <c r="O772" i="24"/>
  <c r="T652" i="24"/>
  <c r="V652" i="24" s="1"/>
  <c r="L772" i="24"/>
  <c r="J774" i="24" l="1"/>
  <c r="O773" i="24"/>
  <c r="T653" i="24"/>
  <c r="V653" i="24" s="1"/>
  <c r="L773" i="24"/>
  <c r="S893" i="24"/>
  <c r="U772" i="24"/>
  <c r="S894" i="24" l="1"/>
  <c r="U773" i="24"/>
  <c r="J775" i="24"/>
  <c r="O774" i="24"/>
  <c r="L774" i="24"/>
  <c r="T654" i="24"/>
  <c r="V654" i="24" s="1"/>
  <c r="L775" i="24" l="1"/>
  <c r="J776" i="24"/>
  <c r="O775" i="24"/>
  <c r="T655" i="24"/>
  <c r="V655" i="24" s="1"/>
  <c r="U774" i="24"/>
  <c r="S895" i="24"/>
  <c r="S896" i="24" l="1"/>
  <c r="U775" i="24"/>
  <c r="J777" i="24"/>
  <c r="O776" i="24"/>
  <c r="T656" i="24"/>
  <c r="V656" i="24" s="1"/>
  <c r="L776" i="24"/>
  <c r="O777" i="24" l="1"/>
  <c r="J778" i="24"/>
  <c r="T657" i="24"/>
  <c r="V657" i="24" s="1"/>
  <c r="L777" i="24"/>
  <c r="U776" i="24"/>
  <c r="S897" i="24"/>
  <c r="S898" i="24" l="1"/>
  <c r="U777" i="24"/>
  <c r="O778" i="24"/>
  <c r="J779" i="24"/>
  <c r="L778" i="24"/>
  <c r="T658" i="24"/>
  <c r="V658" i="24" s="1"/>
  <c r="J780" i="24" l="1"/>
  <c r="O779" i="24"/>
  <c r="T659" i="24"/>
  <c r="V659" i="24" s="1"/>
  <c r="L779" i="24"/>
  <c r="S899" i="24"/>
  <c r="U778" i="24"/>
  <c r="S900" i="24" l="1"/>
  <c r="U779" i="24"/>
  <c r="J781" i="24"/>
  <c r="T660" i="24"/>
  <c r="V660" i="24" s="1"/>
  <c r="O780" i="24"/>
  <c r="L780" i="24"/>
  <c r="J782" i="24" l="1"/>
  <c r="O781" i="24"/>
  <c r="L781" i="24"/>
  <c r="T661" i="24"/>
  <c r="V661" i="24" s="1"/>
  <c r="S901" i="24"/>
  <c r="U780" i="24"/>
  <c r="S902" i="24" l="1"/>
  <c r="U781" i="24"/>
  <c r="L782" i="24"/>
  <c r="T662" i="24"/>
  <c r="V662" i="24" s="1"/>
  <c r="O782" i="24"/>
  <c r="J783" i="24"/>
  <c r="T663" i="24" l="1"/>
  <c r="V663" i="24" s="1"/>
  <c r="O783" i="24"/>
  <c r="J784" i="24"/>
  <c r="L783" i="24"/>
  <c r="S903" i="24"/>
  <c r="U782" i="24"/>
  <c r="S904" i="24" l="1"/>
  <c r="U783" i="24"/>
  <c r="O784" i="24"/>
  <c r="T664" i="24"/>
  <c r="V664" i="24" s="1"/>
  <c r="J785" i="24"/>
  <c r="L784" i="24"/>
  <c r="O785" i="24" l="1"/>
  <c r="J786" i="24"/>
  <c r="L785" i="24"/>
  <c r="T665" i="24"/>
  <c r="V665" i="24" s="1"/>
  <c r="S905" i="24"/>
  <c r="U784" i="24"/>
  <c r="S906" i="24" l="1"/>
  <c r="U785" i="24"/>
  <c r="O786" i="24"/>
  <c r="L786" i="24"/>
  <c r="J787" i="24"/>
  <c r="T666" i="24"/>
  <c r="V666" i="24" s="1"/>
  <c r="J788" i="24" l="1"/>
  <c r="T667" i="24"/>
  <c r="V667" i="24" s="1"/>
  <c r="O787" i="24"/>
  <c r="L787" i="24"/>
  <c r="S907" i="24"/>
  <c r="U786" i="24"/>
  <c r="S908" i="24" l="1"/>
  <c r="U787" i="24"/>
  <c r="J789" i="24"/>
  <c r="T668" i="24"/>
  <c r="V668" i="24" s="1"/>
  <c r="O788" i="24"/>
  <c r="L788" i="24"/>
  <c r="L789" i="24" l="1"/>
  <c r="J790" i="24"/>
  <c r="O789" i="24"/>
  <c r="T669" i="24"/>
  <c r="V669" i="24" s="1"/>
  <c r="S909" i="24"/>
  <c r="U788" i="24"/>
  <c r="S910" i="24" l="1"/>
  <c r="U789" i="24"/>
  <c r="T670" i="24"/>
  <c r="V670" i="24" s="1"/>
  <c r="O790" i="24"/>
  <c r="J791" i="24"/>
  <c r="L790" i="24"/>
  <c r="O791" i="24" l="1"/>
  <c r="T671" i="24"/>
  <c r="V671" i="24" s="1"/>
  <c r="J792" i="24"/>
  <c r="L791" i="24"/>
  <c r="S911" i="24"/>
  <c r="U790" i="24"/>
  <c r="S912" i="24" l="1"/>
  <c r="U791" i="24"/>
  <c r="O792" i="24"/>
  <c r="T672" i="24"/>
  <c r="V672" i="24" s="1"/>
  <c r="J793" i="24"/>
  <c r="L792" i="24"/>
  <c r="O793" i="24" l="1"/>
  <c r="J794" i="24"/>
  <c r="L793" i="24"/>
  <c r="T673" i="24"/>
  <c r="V673" i="24" s="1"/>
  <c r="S913" i="24"/>
  <c r="U792" i="24"/>
  <c r="S914" i="24" l="1"/>
  <c r="U793" i="24"/>
  <c r="J795" i="24"/>
  <c r="O794" i="24"/>
  <c r="T674" i="24"/>
  <c r="V674" i="24" s="1"/>
  <c r="L794" i="24"/>
  <c r="J796" i="24" l="1"/>
  <c r="O795" i="24"/>
  <c r="T675" i="24"/>
  <c r="V675" i="24" s="1"/>
  <c r="L795" i="24"/>
  <c r="S915" i="24"/>
  <c r="U794" i="24"/>
  <c r="S916" i="24" l="1"/>
  <c r="U795" i="24"/>
  <c r="J797" i="24"/>
  <c r="O796" i="24"/>
  <c r="L796" i="24"/>
  <c r="T676" i="24"/>
  <c r="V676" i="24" s="1"/>
  <c r="L797" i="24" l="1"/>
  <c r="J798" i="24"/>
  <c r="O797" i="24"/>
  <c r="T677" i="24"/>
  <c r="V677" i="24" s="1"/>
  <c r="U796" i="24"/>
  <c r="S917" i="24"/>
  <c r="S918" i="24" l="1"/>
  <c r="U797" i="24"/>
  <c r="T678" i="24"/>
  <c r="V678" i="24" s="1"/>
  <c r="O798" i="24"/>
  <c r="J799" i="24"/>
  <c r="L798" i="24"/>
  <c r="O799" i="24" l="1"/>
  <c r="T679" i="24"/>
  <c r="V679" i="24" s="1"/>
  <c r="J800" i="24"/>
  <c r="L799" i="24"/>
  <c r="S919" i="24"/>
  <c r="U798" i="24"/>
  <c r="S920" i="24" l="1"/>
  <c r="U799" i="24"/>
  <c r="O800" i="24"/>
  <c r="J801" i="24"/>
  <c r="T680" i="24"/>
  <c r="V680" i="24" s="1"/>
  <c r="L800" i="24"/>
  <c r="J802" i="24" l="1"/>
  <c r="O801" i="24"/>
  <c r="T681" i="24"/>
  <c r="V681" i="24" s="1"/>
  <c r="L801" i="24"/>
  <c r="S921" i="24"/>
  <c r="U800" i="24"/>
  <c r="S922" i="24" l="1"/>
  <c r="U801" i="24"/>
  <c r="J803" i="24"/>
  <c r="O802" i="24"/>
  <c r="T682" i="24"/>
  <c r="V682" i="24" s="1"/>
  <c r="L802" i="24"/>
  <c r="J804" i="24" l="1"/>
  <c r="O803" i="24"/>
  <c r="L803" i="24"/>
  <c r="T683" i="24"/>
  <c r="V683" i="24" s="1"/>
  <c r="S923" i="24"/>
  <c r="U802" i="24"/>
  <c r="S924" i="24" l="1"/>
  <c r="U803" i="24"/>
  <c r="O804" i="24"/>
  <c r="L804" i="24"/>
  <c r="J805" i="24"/>
  <c r="T684" i="24"/>
  <c r="V684" i="24" s="1"/>
  <c r="T685" i="24" l="1"/>
  <c r="V685" i="24" s="1"/>
  <c r="O805" i="24"/>
  <c r="J806" i="24"/>
  <c r="L805" i="24"/>
  <c r="S925" i="24"/>
  <c r="U804" i="24"/>
  <c r="O806" i="24" l="1"/>
  <c r="T686" i="24"/>
  <c r="V686" i="24" s="1"/>
  <c r="J807" i="24"/>
  <c r="L806" i="24"/>
  <c r="S926" i="24"/>
  <c r="U805" i="24"/>
  <c r="S927" i="24" l="1"/>
  <c r="U806" i="24"/>
  <c r="J808" i="24"/>
  <c r="O807" i="24"/>
  <c r="T687" i="24"/>
  <c r="V687" i="24" s="1"/>
  <c r="L807" i="24"/>
  <c r="O808" i="24" l="1"/>
  <c r="L808" i="24"/>
  <c r="J809" i="24"/>
  <c r="T688" i="24"/>
  <c r="V688" i="24" s="1"/>
  <c r="S928" i="24"/>
  <c r="U807" i="24"/>
  <c r="S929" i="24" l="1"/>
  <c r="U808" i="24"/>
  <c r="J810" i="24"/>
  <c r="O809" i="24"/>
  <c r="T689" i="24"/>
  <c r="V689" i="24" s="1"/>
  <c r="L809" i="24"/>
  <c r="J811" i="24" l="1"/>
  <c r="O810" i="24"/>
  <c r="T690" i="24"/>
  <c r="V690" i="24" s="1"/>
  <c r="L810" i="24"/>
  <c r="S930" i="24"/>
  <c r="U809" i="24"/>
  <c r="S931" i="24" l="1"/>
  <c r="U810" i="24"/>
  <c r="J812" i="24"/>
  <c r="O811" i="24"/>
  <c r="L811" i="24"/>
  <c r="T691" i="24"/>
  <c r="V691" i="24" s="1"/>
  <c r="O812" i="24" l="1"/>
  <c r="L812" i="24"/>
  <c r="J813" i="24"/>
  <c r="T692" i="24"/>
  <c r="V692" i="24" s="1"/>
  <c r="S932" i="24"/>
  <c r="U811" i="24"/>
  <c r="S933" i="24" l="1"/>
  <c r="U812" i="24"/>
  <c r="O813" i="24"/>
  <c r="T693" i="24"/>
  <c r="V693" i="24" s="1"/>
  <c r="J814" i="24"/>
  <c r="L813" i="24"/>
  <c r="J815" i="24" l="1"/>
  <c r="O814" i="24"/>
  <c r="T694" i="24"/>
  <c r="V694" i="24" s="1"/>
  <c r="L814" i="24"/>
  <c r="S934" i="24"/>
  <c r="U813" i="24"/>
  <c r="S935" i="24" l="1"/>
  <c r="U814" i="24"/>
  <c r="J816" i="24"/>
  <c r="O815" i="24"/>
  <c r="L815" i="24"/>
  <c r="T695" i="24"/>
  <c r="V695" i="24" s="1"/>
  <c r="J817" i="24" l="1"/>
  <c r="O816" i="24"/>
  <c r="T696" i="24"/>
  <c r="V696" i="24" s="1"/>
  <c r="L816" i="24"/>
  <c r="S936" i="24"/>
  <c r="U815" i="24"/>
  <c r="S937" i="24" l="1"/>
  <c r="U816" i="24"/>
  <c r="J818" i="24"/>
  <c r="O817" i="24"/>
  <c r="T697" i="24"/>
  <c r="V697" i="24" s="1"/>
  <c r="L817" i="24"/>
  <c r="L818" i="24" l="1"/>
  <c r="J819" i="24"/>
  <c r="O818" i="24"/>
  <c r="T698" i="24"/>
  <c r="V698" i="24" s="1"/>
  <c r="S938" i="24"/>
  <c r="U817" i="24"/>
  <c r="S939" i="24" l="1"/>
  <c r="U818" i="24"/>
  <c r="O819" i="24"/>
  <c r="L819" i="24"/>
  <c r="J820" i="24"/>
  <c r="T699" i="24"/>
  <c r="V699" i="24" s="1"/>
  <c r="O820" i="24" l="1"/>
  <c r="T700" i="24"/>
  <c r="V700" i="24" s="1"/>
  <c r="J821" i="24"/>
  <c r="L820" i="24"/>
  <c r="S940" i="24"/>
  <c r="U819" i="24"/>
  <c r="S941" i="24" l="1"/>
  <c r="U820" i="24"/>
  <c r="O821" i="24"/>
  <c r="T701" i="24"/>
  <c r="V701" i="24" s="1"/>
  <c r="J822" i="24"/>
  <c r="L821" i="24"/>
  <c r="J823" i="24" l="1"/>
  <c r="O822" i="24"/>
  <c r="T702" i="24"/>
  <c r="V702" i="24" s="1"/>
  <c r="L822" i="24"/>
  <c r="S942" i="24"/>
  <c r="U821" i="24"/>
  <c r="S943" i="24" l="1"/>
  <c r="U822" i="24"/>
  <c r="J824" i="24"/>
  <c r="O823" i="24"/>
  <c r="L823" i="24"/>
  <c r="T703" i="24"/>
  <c r="V703" i="24" s="1"/>
  <c r="J825" i="24" l="1"/>
  <c r="O824" i="24"/>
  <c r="T704" i="24"/>
  <c r="V704" i="24" s="1"/>
  <c r="L824" i="24"/>
  <c r="S944" i="24"/>
  <c r="U823" i="24"/>
  <c r="U824" i="24" l="1"/>
  <c r="S945" i="24"/>
  <c r="L825" i="24"/>
  <c r="J826" i="24"/>
  <c r="O825" i="24"/>
  <c r="T705" i="24"/>
  <c r="V705" i="24" s="1"/>
  <c r="O826" i="24" l="1"/>
  <c r="L826" i="24"/>
  <c r="J827" i="24"/>
  <c r="T706" i="24"/>
  <c r="V706" i="24" s="1"/>
  <c r="S946" i="24"/>
  <c r="U825" i="24"/>
  <c r="S947" i="24" l="1"/>
  <c r="U826" i="24"/>
  <c r="O827" i="24"/>
  <c r="T707" i="24"/>
  <c r="V707" i="24" s="1"/>
  <c r="J828" i="24"/>
  <c r="L827" i="24"/>
  <c r="O828" i="24" l="1"/>
  <c r="T708" i="24"/>
  <c r="V708" i="24" s="1"/>
  <c r="J829" i="24"/>
  <c r="L828" i="24"/>
  <c r="U827" i="24"/>
  <c r="S948" i="24"/>
  <c r="S949" i="24" l="1"/>
  <c r="U828" i="24"/>
  <c r="J830" i="24"/>
  <c r="O829" i="24"/>
  <c r="T709" i="24"/>
  <c r="V709" i="24" s="1"/>
  <c r="L829" i="24"/>
  <c r="J831" i="24" l="1"/>
  <c r="O830" i="24"/>
  <c r="L830" i="24"/>
  <c r="T710" i="24"/>
  <c r="V710" i="24" s="1"/>
  <c r="S950" i="24"/>
  <c r="U829" i="24"/>
  <c r="S951" i="24" l="1"/>
  <c r="U830" i="24"/>
  <c r="J832" i="24"/>
  <c r="O831" i="24"/>
  <c r="T711" i="24"/>
  <c r="V711" i="24" s="1"/>
  <c r="L831" i="24"/>
  <c r="J833" i="24" l="1"/>
  <c r="O832" i="24"/>
  <c r="T712" i="24"/>
  <c r="V712" i="24" s="1"/>
  <c r="L832" i="24"/>
  <c r="S952" i="24"/>
  <c r="U831" i="24"/>
  <c r="S953" i="24" l="1"/>
  <c r="U832" i="24"/>
  <c r="L833" i="24"/>
  <c r="J834" i="24"/>
  <c r="O833" i="24"/>
  <c r="T713" i="24"/>
  <c r="V713" i="24" s="1"/>
  <c r="O834" i="24" l="1"/>
  <c r="L834" i="24"/>
  <c r="T714" i="24"/>
  <c r="V714" i="24" s="1"/>
  <c r="J835" i="24"/>
  <c r="S954" i="24"/>
  <c r="U833" i="24"/>
  <c r="S955" i="24" l="1"/>
  <c r="U834" i="24"/>
  <c r="O835" i="24"/>
  <c r="T715" i="24"/>
  <c r="V715" i="24" s="1"/>
  <c r="J836" i="24"/>
  <c r="L835" i="24"/>
  <c r="J837" i="24" l="1"/>
  <c r="O836" i="24"/>
  <c r="T716" i="24"/>
  <c r="V716" i="24" s="1"/>
  <c r="L836" i="24"/>
  <c r="S956" i="24"/>
  <c r="U835" i="24"/>
  <c r="S957" i="24" l="1"/>
  <c r="U836" i="24"/>
  <c r="J838" i="24"/>
  <c r="O837" i="24"/>
  <c r="L837" i="24"/>
  <c r="T717" i="24"/>
  <c r="V717" i="24" s="1"/>
  <c r="O838" i="24" l="1"/>
  <c r="L838" i="24"/>
  <c r="J839" i="24"/>
  <c r="T718" i="24"/>
  <c r="V718" i="24" s="1"/>
  <c r="S958" i="24"/>
  <c r="U837" i="24"/>
  <c r="S959" i="24" l="1"/>
  <c r="U838" i="24"/>
  <c r="J840" i="24"/>
  <c r="O839" i="24"/>
  <c r="L839" i="24"/>
  <c r="T719" i="24"/>
  <c r="V719" i="24" s="1"/>
  <c r="J841" i="24" l="1"/>
  <c r="O840" i="24"/>
  <c r="T720" i="24"/>
  <c r="V720" i="24" s="1"/>
  <c r="L840" i="24"/>
  <c r="S960" i="24"/>
  <c r="U839" i="24"/>
  <c r="S961" i="24" l="1"/>
  <c r="U840" i="24"/>
  <c r="J842" i="24"/>
  <c r="O841" i="24"/>
  <c r="T721" i="24"/>
  <c r="V721" i="24" s="1"/>
  <c r="L841" i="24"/>
  <c r="O842" i="24" l="1"/>
  <c r="T722" i="24"/>
  <c r="V722" i="24" s="1"/>
  <c r="J843" i="24"/>
  <c r="L842" i="24"/>
  <c r="S962" i="24"/>
  <c r="U841" i="24"/>
  <c r="S963" i="24" l="1"/>
  <c r="U842" i="24"/>
  <c r="J844" i="24"/>
  <c r="O843" i="24"/>
  <c r="L843" i="24"/>
  <c r="T723" i="24"/>
  <c r="V723" i="24" s="1"/>
  <c r="J845" i="24" l="1"/>
  <c r="O844" i="24"/>
  <c r="T724" i="24"/>
  <c r="V724" i="24" s="1"/>
  <c r="L844" i="24"/>
  <c r="U843" i="24"/>
  <c r="S964" i="24"/>
  <c r="S965" i="24" l="1"/>
  <c r="U844" i="24"/>
  <c r="J846" i="24"/>
  <c r="O845" i="24"/>
  <c r="L845" i="24"/>
  <c r="T725" i="24"/>
  <c r="V725" i="24" s="1"/>
  <c r="O846" i="24" l="1"/>
  <c r="J847" i="24"/>
  <c r="T726" i="24"/>
  <c r="V726" i="24" s="1"/>
  <c r="L846" i="24"/>
  <c r="S966" i="24"/>
  <c r="U845" i="24"/>
  <c r="S967" i="24" l="1"/>
  <c r="U846" i="24"/>
  <c r="O847" i="24"/>
  <c r="L847" i="24"/>
  <c r="J848" i="24"/>
  <c r="T727" i="24"/>
  <c r="V727" i="24" s="1"/>
  <c r="J849" i="24" l="1"/>
  <c r="O848" i="24"/>
  <c r="T728" i="24"/>
  <c r="V728" i="24" s="1"/>
  <c r="L848" i="24"/>
  <c r="S968" i="24"/>
  <c r="U847" i="24"/>
  <c r="S969" i="24" l="1"/>
  <c r="U848" i="24"/>
  <c r="O849" i="24"/>
  <c r="J850" i="24"/>
  <c r="T729" i="24"/>
  <c r="V729" i="24" s="1"/>
  <c r="L849" i="24"/>
  <c r="J851" i="24" l="1"/>
  <c r="O850" i="24"/>
  <c r="T730" i="24"/>
  <c r="V730" i="24" s="1"/>
  <c r="L850" i="24"/>
  <c r="U849" i="24"/>
  <c r="S970" i="24"/>
  <c r="S971" i="24" l="1"/>
  <c r="U850" i="24"/>
  <c r="O851" i="24"/>
  <c r="J852" i="24"/>
  <c r="T731" i="24"/>
  <c r="V731" i="24" s="1"/>
  <c r="L851" i="24"/>
  <c r="J853" i="24" l="1"/>
  <c r="O852" i="24"/>
  <c r="T732" i="24"/>
  <c r="V732" i="24" s="1"/>
  <c r="L852" i="24"/>
  <c r="S972" i="24"/>
  <c r="U851" i="24"/>
  <c r="S973" i="24" l="1"/>
  <c r="U852" i="24"/>
  <c r="O853" i="24"/>
  <c r="L853" i="24"/>
  <c r="J854" i="24"/>
  <c r="T733" i="24"/>
  <c r="V733" i="24" s="1"/>
  <c r="J855" i="24" l="1"/>
  <c r="O854" i="24"/>
  <c r="L854" i="24"/>
  <c r="T734" i="24"/>
  <c r="V734" i="24" s="1"/>
  <c r="S974" i="24"/>
  <c r="U853" i="24"/>
  <c r="U854" i="24" l="1"/>
  <c r="S975" i="24"/>
  <c r="J856" i="24"/>
  <c r="O855" i="24"/>
  <c r="T735" i="24"/>
  <c r="V735" i="24" s="1"/>
  <c r="L855" i="24"/>
  <c r="J857" i="24" l="1"/>
  <c r="T736" i="24"/>
  <c r="V736" i="24" s="1"/>
  <c r="O856" i="24"/>
  <c r="L856" i="24"/>
  <c r="U855" i="24"/>
  <c r="S976" i="24"/>
  <c r="S977" i="24" l="1"/>
  <c r="U856" i="24"/>
  <c r="O857" i="24"/>
  <c r="L857" i="24"/>
  <c r="T737" i="24"/>
  <c r="V737" i="24" s="1"/>
  <c r="J858" i="24"/>
  <c r="J859" i="24" l="1"/>
  <c r="O858" i="24"/>
  <c r="L858" i="24"/>
  <c r="T738" i="24"/>
  <c r="V738" i="24" s="1"/>
  <c r="S978" i="24"/>
  <c r="U857" i="24"/>
  <c r="S979" i="24" l="1"/>
  <c r="U858" i="24"/>
  <c r="J860" i="24"/>
  <c r="O859" i="24"/>
  <c r="T739" i="24"/>
  <c r="V739" i="24" s="1"/>
  <c r="L859" i="24"/>
  <c r="J861" i="24" l="1"/>
  <c r="O860" i="24"/>
  <c r="T740" i="24"/>
  <c r="V740" i="24" s="1"/>
  <c r="L860" i="24"/>
  <c r="S980" i="24"/>
  <c r="U859" i="24"/>
  <c r="S981" i="24" l="1"/>
  <c r="U860" i="24"/>
  <c r="J862" i="24"/>
  <c r="L861" i="24"/>
  <c r="O861" i="24"/>
  <c r="T741" i="24"/>
  <c r="V741" i="24" s="1"/>
  <c r="J863" i="24" l="1"/>
  <c r="O862" i="24"/>
  <c r="T742" i="24"/>
  <c r="V742" i="24" s="1"/>
  <c r="L862" i="24"/>
  <c r="S982" i="24"/>
  <c r="U861" i="24"/>
  <c r="S983" i="24" l="1"/>
  <c r="U862" i="24"/>
  <c r="J864" i="24"/>
  <c r="O863" i="24"/>
  <c r="L863" i="24"/>
  <c r="T743" i="24"/>
  <c r="V743" i="24" s="1"/>
  <c r="O864" i="24" l="1"/>
  <c r="T744" i="24"/>
  <c r="V744" i="24" s="1"/>
  <c r="J865" i="24"/>
  <c r="L864" i="24"/>
  <c r="S984" i="24"/>
  <c r="U863" i="24"/>
  <c r="S985" i="24" l="1"/>
  <c r="U864" i="24"/>
  <c r="J866" i="24"/>
  <c r="O865" i="24"/>
  <c r="L865" i="24"/>
  <c r="T745" i="24"/>
  <c r="V745" i="24" s="1"/>
  <c r="O866" i="24" l="1"/>
  <c r="J867" i="24"/>
  <c r="T746" i="24"/>
  <c r="V746" i="24" s="1"/>
  <c r="L866" i="24"/>
  <c r="S986" i="24"/>
  <c r="U865" i="24"/>
  <c r="S987" i="24" l="1"/>
  <c r="U866" i="24"/>
  <c r="J868" i="24"/>
  <c r="O867" i="24"/>
  <c r="L867" i="24"/>
  <c r="T747" i="24"/>
  <c r="V747" i="24" s="1"/>
  <c r="O868" i="24" l="1"/>
  <c r="J869" i="24"/>
  <c r="L868" i="24"/>
  <c r="T748" i="24"/>
  <c r="V748" i="24" s="1"/>
  <c r="S988" i="24"/>
  <c r="U867" i="24"/>
  <c r="U868" i="24" l="1"/>
  <c r="S989" i="24"/>
  <c r="L869" i="24"/>
  <c r="J870" i="24"/>
  <c r="O869" i="24"/>
  <c r="T749" i="24"/>
  <c r="V749" i="24" s="1"/>
  <c r="O870" i="24" l="1"/>
  <c r="J871" i="24"/>
  <c r="T750" i="24"/>
  <c r="V750" i="24" s="1"/>
  <c r="L870" i="24"/>
  <c r="U869" i="24"/>
  <c r="S990" i="24"/>
  <c r="S991" i="24" l="1"/>
  <c r="U870" i="24"/>
  <c r="O871" i="24"/>
  <c r="J872" i="24"/>
  <c r="L871" i="24"/>
  <c r="T751" i="24"/>
  <c r="V751" i="24" s="1"/>
  <c r="O872" i="24" l="1"/>
  <c r="J873" i="24"/>
  <c r="T752" i="24"/>
  <c r="V752" i="24" s="1"/>
  <c r="L872" i="24"/>
  <c r="S992" i="24"/>
  <c r="U871" i="24"/>
  <c r="S993" i="24" l="1"/>
  <c r="U872" i="24"/>
  <c r="J874" i="24"/>
  <c r="O873" i="24"/>
  <c r="T753" i="24"/>
  <c r="V753" i="24" s="1"/>
  <c r="L873" i="24"/>
  <c r="J875" i="24" l="1"/>
  <c r="O874" i="24"/>
  <c r="T754" i="24"/>
  <c r="V754" i="24" s="1"/>
  <c r="L874" i="24"/>
  <c r="S994" i="24"/>
  <c r="U873" i="24"/>
  <c r="S995" i="24" l="1"/>
  <c r="U874" i="24"/>
  <c r="O875" i="24"/>
  <c r="J876" i="24"/>
  <c r="L875" i="24"/>
  <c r="T755" i="24"/>
  <c r="V755" i="24" s="1"/>
  <c r="L876" i="24" l="1"/>
  <c r="J877" i="24"/>
  <c r="O876" i="24"/>
  <c r="T756" i="24"/>
  <c r="V756" i="24" s="1"/>
  <c r="S996" i="24"/>
  <c r="U875" i="24"/>
  <c r="S997" i="24" l="1"/>
  <c r="U876" i="24"/>
  <c r="O877" i="24"/>
  <c r="J878" i="24"/>
  <c r="T757" i="24"/>
  <c r="V757" i="24" s="1"/>
  <c r="L877" i="24"/>
  <c r="O878" i="24" l="1"/>
  <c r="J879" i="24"/>
  <c r="T758" i="24"/>
  <c r="V758" i="24" s="1"/>
  <c r="L878" i="24"/>
  <c r="S998" i="24"/>
  <c r="U877" i="24"/>
  <c r="S999" i="24" l="1"/>
  <c r="U878" i="24"/>
  <c r="O879" i="24"/>
  <c r="T759" i="24"/>
  <c r="V759" i="24" s="1"/>
  <c r="J880" i="24"/>
  <c r="L879" i="24"/>
  <c r="O880" i="24" l="1"/>
  <c r="J881" i="24"/>
  <c r="L880" i="24"/>
  <c r="T760" i="24"/>
  <c r="V760" i="24" s="1"/>
  <c r="S1000" i="24"/>
  <c r="U879" i="24"/>
  <c r="S1001" i="24" l="1"/>
  <c r="U880" i="24"/>
  <c r="J882" i="24"/>
  <c r="O881" i="24"/>
  <c r="T761" i="24"/>
  <c r="V761" i="24" s="1"/>
  <c r="L881" i="24"/>
  <c r="J883" i="24" l="1"/>
  <c r="O882" i="24"/>
  <c r="L882" i="24"/>
  <c r="T762" i="24"/>
  <c r="V762" i="24" s="1"/>
  <c r="S1002" i="24"/>
  <c r="U881" i="24"/>
  <c r="S1003" i="24" l="1"/>
  <c r="U882" i="24"/>
  <c r="O883" i="24"/>
  <c r="L883" i="24"/>
  <c r="J884" i="24"/>
  <c r="T763" i="24"/>
  <c r="V763" i="24" s="1"/>
  <c r="L884" i="24" l="1"/>
  <c r="O884" i="24"/>
  <c r="J885" i="24"/>
  <c r="T764" i="24"/>
  <c r="V764" i="24" s="1"/>
  <c r="S1004" i="24"/>
  <c r="U883" i="24"/>
  <c r="S1005" i="24" l="1"/>
  <c r="U884" i="24"/>
  <c r="O885" i="24"/>
  <c r="J886" i="24"/>
  <c r="T765" i="24"/>
  <c r="V765" i="24" s="1"/>
  <c r="L885" i="24"/>
  <c r="O886" i="24" l="1"/>
  <c r="J887" i="24"/>
  <c r="T766" i="24"/>
  <c r="V766" i="24" s="1"/>
  <c r="L886" i="24"/>
  <c r="S1006" i="24"/>
  <c r="U885" i="24"/>
  <c r="S1007" i="24" l="1"/>
  <c r="U886" i="24"/>
  <c r="O887" i="24"/>
  <c r="J888" i="24"/>
  <c r="L887" i="24"/>
  <c r="T767" i="24"/>
  <c r="V767" i="24" s="1"/>
  <c r="J889" i="24" l="1"/>
  <c r="O888" i="24"/>
  <c r="T768" i="24"/>
  <c r="V768" i="24" s="1"/>
  <c r="L888" i="24"/>
  <c r="S1008" i="24"/>
  <c r="U887" i="24"/>
  <c r="S1009" i="24" l="1"/>
  <c r="U888" i="24"/>
  <c r="J890" i="24"/>
  <c r="O889" i="24"/>
  <c r="L889" i="24"/>
  <c r="T769" i="24"/>
  <c r="V769" i="24" s="1"/>
  <c r="O890" i="24" l="1"/>
  <c r="J891" i="24"/>
  <c r="L890" i="24"/>
  <c r="T770" i="24"/>
  <c r="V770" i="24" s="1"/>
  <c r="S1010" i="24"/>
  <c r="U889" i="24"/>
  <c r="U890" i="24" l="1"/>
  <c r="S1011" i="24"/>
  <c r="L891" i="24"/>
  <c r="J892" i="24"/>
  <c r="O891" i="24"/>
  <c r="T771" i="24"/>
  <c r="V771" i="24" s="1"/>
  <c r="O892" i="24" l="1"/>
  <c r="J893" i="24"/>
  <c r="T772" i="24"/>
  <c r="V772" i="24" s="1"/>
  <c r="L892" i="24"/>
  <c r="S1012" i="24"/>
  <c r="U891" i="24"/>
  <c r="S1013" i="24" l="1"/>
  <c r="U892" i="24"/>
  <c r="O893" i="24"/>
  <c r="J894" i="24"/>
  <c r="L893" i="24"/>
  <c r="T773" i="24"/>
  <c r="V773" i="24" s="1"/>
  <c r="O894" i="24" l="1"/>
  <c r="T774" i="24"/>
  <c r="V774" i="24" s="1"/>
  <c r="J895" i="24"/>
  <c r="L894" i="24"/>
  <c r="S1014" i="24"/>
  <c r="U893" i="24"/>
  <c r="S1015" i="24" l="1"/>
  <c r="U894" i="24"/>
  <c r="O895" i="24"/>
  <c r="T775" i="24"/>
  <c r="V775" i="24" s="1"/>
  <c r="J896" i="24"/>
  <c r="L895" i="24"/>
  <c r="J897" i="24" l="1"/>
  <c r="O896" i="24"/>
  <c r="T776" i="24"/>
  <c r="V776" i="24" s="1"/>
  <c r="L896" i="24"/>
  <c r="S1016" i="24"/>
  <c r="U895" i="24"/>
  <c r="S1017" i="24" l="1"/>
  <c r="U896" i="24"/>
  <c r="O897" i="24"/>
  <c r="J898" i="24"/>
  <c r="L897" i="24"/>
  <c r="T777" i="24"/>
  <c r="V777" i="24" s="1"/>
  <c r="L898" i="24" l="1"/>
  <c r="J899" i="24"/>
  <c r="O898" i="24"/>
  <c r="T778" i="24"/>
  <c r="V778" i="24" s="1"/>
  <c r="S1018" i="24"/>
  <c r="U897" i="24"/>
  <c r="S1019" i="24" l="1"/>
  <c r="U898" i="24"/>
  <c r="O899" i="24"/>
  <c r="J900" i="24"/>
  <c r="T779" i="24"/>
  <c r="V779" i="24" s="1"/>
  <c r="L899" i="24"/>
  <c r="O900" i="24" l="1"/>
  <c r="J901" i="24"/>
  <c r="T780" i="24"/>
  <c r="V780" i="24" s="1"/>
  <c r="L900" i="24"/>
  <c r="S1020" i="24"/>
  <c r="U899" i="24"/>
  <c r="S1021" i="24" l="1"/>
  <c r="U900" i="24"/>
  <c r="O901" i="24"/>
  <c r="T781" i="24"/>
  <c r="V781" i="24" s="1"/>
  <c r="J902" i="24"/>
  <c r="L901" i="24"/>
  <c r="O902" i="24" l="1"/>
  <c r="J903" i="24"/>
  <c r="L902" i="24"/>
  <c r="T782" i="24"/>
  <c r="V782" i="24" s="1"/>
  <c r="S1022" i="24"/>
  <c r="U901" i="24"/>
  <c r="S1023" i="24" l="1"/>
  <c r="U902" i="24"/>
  <c r="J904" i="24"/>
  <c r="O903" i="24"/>
  <c r="T783" i="24"/>
  <c r="V783" i="24" s="1"/>
  <c r="L903" i="24"/>
  <c r="J905" i="24" l="1"/>
  <c r="O904" i="24"/>
  <c r="T784" i="24"/>
  <c r="V784" i="24" s="1"/>
  <c r="L904" i="24"/>
  <c r="S1024" i="24"/>
  <c r="U903" i="24"/>
  <c r="S1025" i="24" l="1"/>
  <c r="U904" i="24"/>
  <c r="O905" i="24"/>
  <c r="J906" i="24"/>
  <c r="L905" i="24"/>
  <c r="T785" i="24"/>
  <c r="V785" i="24" s="1"/>
  <c r="L906" i="24" l="1"/>
  <c r="J907" i="24"/>
  <c r="O906" i="24"/>
  <c r="T786" i="24"/>
  <c r="V786" i="24" s="1"/>
  <c r="S1026" i="24"/>
  <c r="U905" i="24"/>
  <c r="S1027" i="24" l="1"/>
  <c r="U906" i="24"/>
  <c r="O907" i="24"/>
  <c r="J908" i="24"/>
  <c r="T787" i="24"/>
  <c r="V787" i="24" s="1"/>
  <c r="L907" i="24"/>
  <c r="O908" i="24" l="1"/>
  <c r="L908" i="24"/>
  <c r="J909" i="24"/>
  <c r="T788" i="24"/>
  <c r="V788" i="24" s="1"/>
  <c r="S1028" i="24"/>
  <c r="U907" i="24"/>
  <c r="S1029" i="24" l="1"/>
  <c r="U908" i="24"/>
  <c r="J910" i="24"/>
  <c r="L909" i="24"/>
  <c r="T789" i="24"/>
  <c r="V789" i="24" s="1"/>
  <c r="O909" i="24"/>
  <c r="J911" i="24" l="1"/>
  <c r="O910" i="24"/>
  <c r="T790" i="24"/>
  <c r="V790" i="24" s="1"/>
  <c r="L910" i="24"/>
  <c r="S1030" i="24"/>
  <c r="U909" i="24"/>
  <c r="S1031" i="24" l="1"/>
  <c r="U910" i="24"/>
  <c r="J912" i="24"/>
  <c r="O911" i="24"/>
  <c r="T791" i="24"/>
  <c r="V791" i="24" s="1"/>
  <c r="L911" i="24"/>
  <c r="O912" i="24" l="1"/>
  <c r="J913" i="24"/>
  <c r="L912" i="24"/>
  <c r="T792" i="24"/>
  <c r="V792" i="24" s="1"/>
  <c r="S1032" i="24"/>
  <c r="U911" i="24"/>
  <c r="S1033" i="24" l="1"/>
  <c r="U912" i="24"/>
  <c r="L913" i="24"/>
  <c r="J914" i="24"/>
  <c r="O913" i="24"/>
  <c r="T793" i="24"/>
  <c r="V793" i="24" s="1"/>
  <c r="O914" i="24" l="1"/>
  <c r="J915" i="24"/>
  <c r="T794" i="24"/>
  <c r="V794" i="24" s="1"/>
  <c r="L914" i="24"/>
  <c r="S1034" i="24"/>
  <c r="U913" i="24"/>
  <c r="S1035" i="24" l="1"/>
  <c r="U914" i="24"/>
  <c r="O915" i="24"/>
  <c r="J916" i="24"/>
  <c r="T795" i="24"/>
  <c r="V795" i="24" s="1"/>
  <c r="L915" i="24"/>
  <c r="O916" i="24" l="1"/>
  <c r="J917" i="24"/>
  <c r="T796" i="24"/>
  <c r="V796" i="24" s="1"/>
  <c r="L916" i="24"/>
  <c r="S1036" i="24"/>
  <c r="U915" i="24"/>
  <c r="S1037" i="24" l="1"/>
  <c r="U916" i="24"/>
  <c r="O917" i="24"/>
  <c r="J918" i="24"/>
  <c r="T797" i="24"/>
  <c r="V797" i="24" s="1"/>
  <c r="L917" i="24"/>
  <c r="J919" i="24" l="1"/>
  <c r="O918" i="24"/>
  <c r="T798" i="24"/>
  <c r="V798" i="24" s="1"/>
  <c r="L918" i="24"/>
  <c r="S1038" i="24"/>
  <c r="U917" i="24"/>
  <c r="S1039" i="24" l="1"/>
  <c r="U918" i="24"/>
  <c r="J920" i="24"/>
  <c r="O919" i="24"/>
  <c r="L919" i="24"/>
  <c r="T799" i="24"/>
  <c r="V799" i="24" s="1"/>
  <c r="J921" i="24" l="1"/>
  <c r="O920" i="24"/>
  <c r="L920" i="24"/>
  <c r="T800" i="24"/>
  <c r="V800" i="24" s="1"/>
  <c r="S1040" i="24"/>
  <c r="U919" i="24"/>
  <c r="S1041" i="24" l="1"/>
  <c r="U920" i="24"/>
  <c r="J922" i="24"/>
  <c r="O921" i="24"/>
  <c r="T801" i="24"/>
  <c r="V801" i="24" s="1"/>
  <c r="L921" i="24"/>
  <c r="O922" i="24" l="1"/>
  <c r="L922" i="24"/>
  <c r="J923" i="24"/>
  <c r="T802" i="24"/>
  <c r="V802" i="24" s="1"/>
  <c r="S1042" i="24"/>
  <c r="U921" i="24"/>
  <c r="S1043" i="24" l="1"/>
  <c r="U922" i="24"/>
  <c r="O923" i="24"/>
  <c r="J924" i="24"/>
  <c r="T803" i="24"/>
  <c r="V803" i="24" s="1"/>
  <c r="L923" i="24"/>
  <c r="O924" i="24" l="1"/>
  <c r="L924" i="24"/>
  <c r="J925" i="24"/>
  <c r="T804" i="24"/>
  <c r="V804" i="24" s="1"/>
  <c r="S1044" i="24"/>
  <c r="U923" i="24"/>
  <c r="S1045" i="24" l="1"/>
  <c r="U924" i="24"/>
  <c r="J926" i="24"/>
  <c r="O925" i="24"/>
  <c r="T805" i="24"/>
  <c r="V805" i="24" s="1"/>
  <c r="L925" i="24"/>
  <c r="J927" i="24" l="1"/>
  <c r="O926" i="24"/>
  <c r="T806" i="24"/>
  <c r="V806" i="24" s="1"/>
  <c r="L926" i="24"/>
  <c r="S1046" i="24"/>
  <c r="U925" i="24"/>
  <c r="S1047" i="24" l="1"/>
  <c r="U926" i="24"/>
  <c r="J928" i="24"/>
  <c r="O927" i="24"/>
  <c r="L927" i="24"/>
  <c r="T807" i="24"/>
  <c r="V807" i="24" s="1"/>
  <c r="L928" i="24" l="1"/>
  <c r="J929" i="24"/>
  <c r="T808" i="24"/>
  <c r="V808" i="24" s="1"/>
  <c r="O928" i="24"/>
  <c r="S1048" i="24"/>
  <c r="U927" i="24"/>
  <c r="U928" i="24" l="1"/>
  <c r="S1049" i="24"/>
  <c r="J930" i="24"/>
  <c r="O929" i="24"/>
  <c r="T809" i="24"/>
  <c r="V809" i="24" s="1"/>
  <c r="L929" i="24"/>
  <c r="O930" i="24" l="1"/>
  <c r="L930" i="24"/>
  <c r="J931" i="24"/>
  <c r="T810" i="24"/>
  <c r="V810" i="24" s="1"/>
  <c r="S1050" i="24"/>
  <c r="U929" i="24"/>
  <c r="S1051" i="24" l="1"/>
  <c r="U930" i="24"/>
  <c r="O931" i="24"/>
  <c r="T811" i="24"/>
  <c r="V811" i="24" s="1"/>
  <c r="J932" i="24"/>
  <c r="L931" i="24"/>
  <c r="J933" i="24" l="1"/>
  <c r="O932" i="24"/>
  <c r="L932" i="24"/>
  <c r="T812" i="24"/>
  <c r="V812" i="24" s="1"/>
  <c r="S1052" i="24"/>
  <c r="U931" i="24"/>
  <c r="S1053" i="24" l="1"/>
  <c r="U932" i="24"/>
  <c r="J934" i="24"/>
  <c r="O933" i="24"/>
  <c r="T813" i="24"/>
  <c r="V813" i="24" s="1"/>
  <c r="L933" i="24"/>
  <c r="J935" i="24" l="1"/>
  <c r="O934" i="24"/>
  <c r="L934" i="24"/>
  <c r="T814" i="24"/>
  <c r="V814" i="24" s="1"/>
  <c r="S1054" i="24"/>
  <c r="U933" i="24"/>
  <c r="S1055" i="24" l="1"/>
  <c r="U934" i="24"/>
  <c r="L935" i="24"/>
  <c r="J936" i="24"/>
  <c r="T815" i="24"/>
  <c r="V815" i="24" s="1"/>
  <c r="O935" i="24"/>
  <c r="J937" i="24" l="1"/>
  <c r="T816" i="24"/>
  <c r="V816" i="24" s="1"/>
  <c r="O936" i="24"/>
  <c r="L936" i="24"/>
  <c r="S1056" i="24"/>
  <c r="U935" i="24"/>
  <c r="S1057" i="24" l="1"/>
  <c r="U936" i="24"/>
  <c r="O937" i="24"/>
  <c r="L937" i="24"/>
  <c r="J938" i="24"/>
  <c r="T817" i="24"/>
  <c r="V817" i="24" s="1"/>
  <c r="O938" i="24" l="1"/>
  <c r="T818" i="24"/>
  <c r="V818" i="24" s="1"/>
  <c r="J939" i="24"/>
  <c r="L938" i="24"/>
  <c r="S1058" i="24"/>
  <c r="U937" i="24"/>
  <c r="S1059" i="24" l="1"/>
  <c r="U938" i="24"/>
  <c r="J940" i="24"/>
  <c r="O939" i="24"/>
  <c r="L939" i="24"/>
  <c r="T819" i="24"/>
  <c r="V819" i="24" s="1"/>
  <c r="J941" i="24" l="1"/>
  <c r="O940" i="24"/>
  <c r="L940" i="24"/>
  <c r="T820" i="24"/>
  <c r="V820" i="24" s="1"/>
  <c r="S1060" i="24"/>
  <c r="U939" i="24"/>
  <c r="S1061" i="24" l="1"/>
  <c r="U940" i="24"/>
  <c r="O941" i="24"/>
  <c r="J942" i="24"/>
  <c r="L941" i="24"/>
  <c r="T821" i="24"/>
  <c r="V821" i="24" s="1"/>
  <c r="J943" i="24" l="1"/>
  <c r="O942" i="24"/>
  <c r="L942" i="24"/>
  <c r="T822" i="24"/>
  <c r="V822" i="24" s="1"/>
  <c r="S1062" i="24"/>
  <c r="U941" i="24"/>
  <c r="U942" i="24" l="1"/>
  <c r="S1063" i="24"/>
  <c r="J944" i="24"/>
  <c r="O943" i="24"/>
  <c r="T823" i="24"/>
  <c r="V823" i="24" s="1"/>
  <c r="L943" i="24"/>
  <c r="J945" i="24" l="1"/>
  <c r="O944" i="24"/>
  <c r="T824" i="24"/>
  <c r="V824" i="24" s="1"/>
  <c r="L944" i="24"/>
  <c r="S1064" i="24"/>
  <c r="U943" i="24"/>
  <c r="S1065" i="24" l="1"/>
  <c r="U944" i="24"/>
  <c r="J946" i="24"/>
  <c r="O945" i="24"/>
  <c r="L945" i="24"/>
  <c r="T825" i="24"/>
  <c r="V825" i="24" s="1"/>
  <c r="J947" i="24" l="1"/>
  <c r="O946" i="24"/>
  <c r="T826" i="24"/>
  <c r="V826" i="24" s="1"/>
  <c r="L946" i="24"/>
  <c r="S1066" i="24"/>
  <c r="U945" i="24"/>
  <c r="S1067" i="24" l="1"/>
  <c r="U946" i="24"/>
  <c r="J948" i="24"/>
  <c r="O947" i="24"/>
  <c r="T827" i="24"/>
  <c r="V827" i="24" s="1"/>
  <c r="L947" i="24"/>
  <c r="O948" i="24" l="1"/>
  <c r="J949" i="24"/>
  <c r="T828" i="24"/>
  <c r="V828" i="24" s="1"/>
  <c r="L948" i="24"/>
  <c r="S1068" i="24"/>
  <c r="U947" i="24"/>
  <c r="S1069" i="24" l="1"/>
  <c r="U948" i="24"/>
  <c r="J950" i="24"/>
  <c r="O949" i="24"/>
  <c r="L949" i="24"/>
  <c r="T829" i="24"/>
  <c r="V829" i="24" s="1"/>
  <c r="O950" i="24" l="1"/>
  <c r="J951" i="24"/>
  <c r="T830" i="24"/>
  <c r="V830" i="24" s="1"/>
  <c r="L950" i="24"/>
  <c r="S1070" i="24"/>
  <c r="U949" i="24"/>
  <c r="S1071" i="24" l="1"/>
  <c r="U950" i="24"/>
  <c r="J952" i="24"/>
  <c r="T831" i="24"/>
  <c r="V831" i="24" s="1"/>
  <c r="O951" i="24"/>
  <c r="L951" i="24"/>
  <c r="O952" i="24" l="1"/>
  <c r="J953" i="24"/>
  <c r="T832" i="24"/>
  <c r="V832" i="24" s="1"/>
  <c r="L952" i="24"/>
  <c r="S1072" i="24"/>
  <c r="U951" i="24"/>
  <c r="S1073" i="24" l="1"/>
  <c r="U952" i="24"/>
  <c r="L953" i="24"/>
  <c r="O953" i="24"/>
  <c r="T833" i="24"/>
  <c r="V833" i="24" s="1"/>
  <c r="J954" i="24"/>
  <c r="J955" i="24" l="1"/>
  <c r="O954" i="24"/>
  <c r="T834" i="24"/>
  <c r="V834" i="24" s="1"/>
  <c r="L954" i="24"/>
  <c r="S1074" i="24"/>
  <c r="U953" i="24"/>
  <c r="S1075" i="24" l="1"/>
  <c r="U954" i="24"/>
  <c r="J956" i="24"/>
  <c r="O955" i="24"/>
  <c r="L955" i="24"/>
  <c r="T835" i="24"/>
  <c r="V835" i="24" s="1"/>
  <c r="O956" i="24" l="1"/>
  <c r="L956" i="24"/>
  <c r="J957" i="24"/>
  <c r="T836" i="24"/>
  <c r="V836" i="24" s="1"/>
  <c r="S1076" i="24"/>
  <c r="U955" i="24"/>
  <c r="S1077" i="24" l="1"/>
  <c r="U956" i="24"/>
  <c r="J958" i="24"/>
  <c r="O957" i="24"/>
  <c r="T837" i="24"/>
  <c r="V837" i="24" s="1"/>
  <c r="L957" i="24"/>
  <c r="J959" i="24" l="1"/>
  <c r="O958" i="24"/>
  <c r="T838" i="24"/>
  <c r="V838" i="24" s="1"/>
  <c r="L958" i="24"/>
  <c r="S1078" i="24"/>
  <c r="U957" i="24"/>
  <c r="S1079" i="24" l="1"/>
  <c r="U958" i="24"/>
  <c r="O959" i="24"/>
  <c r="L959" i="24"/>
  <c r="J960" i="24"/>
  <c r="T839" i="24"/>
  <c r="V839" i="24" s="1"/>
  <c r="J961" i="24" l="1"/>
  <c r="O960" i="24"/>
  <c r="L960" i="24"/>
  <c r="T840" i="24"/>
  <c r="V840" i="24" s="1"/>
  <c r="S1080" i="24"/>
  <c r="U959" i="24"/>
  <c r="U960" i="24" l="1"/>
  <c r="S1081" i="24"/>
  <c r="O961" i="24"/>
  <c r="J962" i="24"/>
  <c r="T841" i="24"/>
  <c r="V841" i="24" s="1"/>
  <c r="L961" i="24"/>
  <c r="J963" i="24" l="1"/>
  <c r="O962" i="24"/>
  <c r="T842" i="24"/>
  <c r="V842" i="24" s="1"/>
  <c r="L962" i="24"/>
  <c r="S1082" i="24"/>
  <c r="U961" i="24"/>
  <c r="S1083" i="24" l="1"/>
  <c r="U962" i="24"/>
  <c r="O963" i="24"/>
  <c r="J964" i="24"/>
  <c r="T843" i="24"/>
  <c r="V843" i="24" s="1"/>
  <c r="L963" i="24"/>
  <c r="L964" i="24" l="1"/>
  <c r="J965" i="24"/>
  <c r="O964" i="24"/>
  <c r="T844" i="24"/>
  <c r="V844" i="24" s="1"/>
  <c r="S1084" i="24"/>
  <c r="U963" i="24"/>
  <c r="U964" i="24" l="1"/>
  <c r="S1085" i="24"/>
  <c r="J966" i="24"/>
  <c r="O965" i="24"/>
  <c r="T845" i="24"/>
  <c r="V845" i="24" s="1"/>
  <c r="L965" i="24"/>
  <c r="J967" i="24" l="1"/>
  <c r="L966" i="24"/>
  <c r="T846" i="24"/>
  <c r="V846" i="24" s="1"/>
  <c r="O966" i="24"/>
  <c r="S1086" i="24"/>
  <c r="U965" i="24"/>
  <c r="S1087" i="24" l="1"/>
  <c r="U966" i="24"/>
  <c r="O967" i="24"/>
  <c r="J968" i="24"/>
  <c r="L967" i="24"/>
  <c r="T847" i="24"/>
  <c r="V847" i="24" s="1"/>
  <c r="J969" i="24" l="1"/>
  <c r="O968" i="24"/>
  <c r="T848" i="24"/>
  <c r="V848" i="24" s="1"/>
  <c r="L968" i="24"/>
  <c r="S1088" i="24"/>
  <c r="U967" i="24"/>
  <c r="U968" i="24" l="1"/>
  <c r="S1089" i="24"/>
  <c r="J970" i="24"/>
  <c r="O969" i="24"/>
  <c r="T849" i="24"/>
  <c r="V849" i="24" s="1"/>
  <c r="L969" i="24"/>
  <c r="O970" i="24" l="1"/>
  <c r="J971" i="24"/>
  <c r="T850" i="24"/>
  <c r="V850" i="24" s="1"/>
  <c r="L970" i="24"/>
  <c r="S1090" i="24"/>
  <c r="U969" i="24"/>
  <c r="S1091" i="24" l="1"/>
  <c r="U970" i="24"/>
  <c r="J972" i="24"/>
  <c r="O971" i="24"/>
  <c r="L971" i="24"/>
  <c r="T851" i="24"/>
  <c r="V851" i="24" s="1"/>
  <c r="O972" i="24" l="1"/>
  <c r="J973" i="24"/>
  <c r="T852" i="24"/>
  <c r="V852" i="24" s="1"/>
  <c r="L972" i="24"/>
  <c r="S1092" i="24"/>
  <c r="U971" i="24"/>
  <c r="S1093" i="24" l="1"/>
  <c r="U972" i="24"/>
  <c r="J974" i="24"/>
  <c r="O973" i="24"/>
  <c r="L973" i="24"/>
  <c r="T853" i="24"/>
  <c r="V853" i="24" s="1"/>
  <c r="O974" i="24" l="1"/>
  <c r="L974" i="24"/>
  <c r="J975" i="24"/>
  <c r="T854" i="24"/>
  <c r="V854" i="24" s="1"/>
  <c r="S1094" i="24"/>
  <c r="U973" i="24"/>
  <c r="S1095" i="24" l="1"/>
  <c r="U974" i="24"/>
  <c r="O975" i="24"/>
  <c r="L975" i="24"/>
  <c r="J976" i="24"/>
  <c r="T855" i="24"/>
  <c r="V855" i="24" s="1"/>
  <c r="J977" i="24" l="1"/>
  <c r="O976" i="24"/>
  <c r="T856" i="24"/>
  <c r="V856" i="24" s="1"/>
  <c r="L976" i="24"/>
  <c r="U975" i="24"/>
  <c r="S1096" i="24"/>
  <c r="U976" i="24" l="1"/>
  <c r="S1097" i="24"/>
  <c r="J978" i="24"/>
  <c r="O977" i="24"/>
  <c r="T857" i="24"/>
  <c r="V857" i="24" s="1"/>
  <c r="L977" i="24"/>
  <c r="O978" i="24" l="1"/>
  <c r="J979" i="24"/>
  <c r="T858" i="24"/>
  <c r="V858" i="24" s="1"/>
  <c r="L978" i="24"/>
  <c r="S1098" i="24"/>
  <c r="U977" i="24"/>
  <c r="S1099" i="24" l="1"/>
  <c r="U978" i="24"/>
  <c r="L979" i="24"/>
  <c r="O979" i="24"/>
  <c r="J980" i="24"/>
  <c r="T859" i="24"/>
  <c r="V859" i="24" s="1"/>
  <c r="J981" i="24" l="1"/>
  <c r="O980" i="24"/>
  <c r="T860" i="24"/>
  <c r="V860" i="24" s="1"/>
  <c r="L980" i="24"/>
  <c r="S1100" i="24"/>
  <c r="U979" i="24"/>
  <c r="S1101" i="24" l="1"/>
  <c r="U980" i="24"/>
  <c r="O981" i="24"/>
  <c r="L981" i="24"/>
  <c r="J982" i="24"/>
  <c r="T861" i="24"/>
  <c r="V861" i="24" s="1"/>
  <c r="O982" i="24" l="1"/>
  <c r="L982" i="24"/>
  <c r="J983" i="24"/>
  <c r="T862" i="24"/>
  <c r="V862" i="24" s="1"/>
  <c r="S1102" i="24"/>
  <c r="U981" i="24"/>
  <c r="U982" i="24" l="1"/>
  <c r="S1103" i="24"/>
  <c r="O983" i="24"/>
  <c r="J984" i="24"/>
  <c r="T863" i="24"/>
  <c r="V863" i="24" s="1"/>
  <c r="L983" i="24"/>
  <c r="J985" i="24" l="1"/>
  <c r="O984" i="24"/>
  <c r="T864" i="24"/>
  <c r="V864" i="24" s="1"/>
  <c r="L984" i="24"/>
  <c r="S1104" i="24"/>
  <c r="U983" i="24"/>
  <c r="S1105" i="24" l="1"/>
  <c r="U984" i="24"/>
  <c r="O985" i="24"/>
  <c r="J986" i="24"/>
  <c r="T865" i="24"/>
  <c r="V865" i="24" s="1"/>
  <c r="L985" i="24"/>
  <c r="J987" i="24" l="1"/>
  <c r="O986" i="24"/>
  <c r="L986" i="24"/>
  <c r="T866" i="24"/>
  <c r="V866" i="24" s="1"/>
  <c r="S1106" i="24"/>
  <c r="U985" i="24"/>
  <c r="S1107" i="24" l="1"/>
  <c r="U986" i="24"/>
  <c r="J988" i="24"/>
  <c r="T867" i="24"/>
  <c r="V867" i="24" s="1"/>
  <c r="O987" i="24"/>
  <c r="L987" i="24"/>
  <c r="J989" i="24" l="1"/>
  <c r="T868" i="24"/>
  <c r="V868" i="24" s="1"/>
  <c r="O988" i="24"/>
  <c r="L988" i="24"/>
  <c r="S1108" i="24"/>
  <c r="U987" i="24"/>
  <c r="S1109" i="24" l="1"/>
  <c r="U988" i="24"/>
  <c r="O989" i="24"/>
  <c r="J990" i="24"/>
  <c r="T869" i="24"/>
  <c r="V869" i="24" s="1"/>
  <c r="L989" i="24"/>
  <c r="J991" i="24" l="1"/>
  <c r="O990" i="24"/>
  <c r="L990" i="24"/>
  <c r="T870" i="24"/>
  <c r="V870" i="24" s="1"/>
  <c r="S1110" i="24"/>
  <c r="U989" i="24"/>
  <c r="S1111" i="24" l="1"/>
  <c r="U990" i="24"/>
  <c r="O991" i="24"/>
  <c r="J992" i="24"/>
  <c r="T871" i="24"/>
  <c r="V871" i="24" s="1"/>
  <c r="L991" i="24"/>
  <c r="J993" i="24" l="1"/>
  <c r="O992" i="24"/>
  <c r="T872" i="24"/>
  <c r="V872" i="24" s="1"/>
  <c r="L992" i="24"/>
  <c r="S1112" i="24"/>
  <c r="U991" i="24"/>
  <c r="S1113" i="24" l="1"/>
  <c r="U992" i="24"/>
  <c r="J994" i="24"/>
  <c r="O993" i="24"/>
  <c r="L993" i="24"/>
  <c r="T873" i="24"/>
  <c r="V873" i="24" s="1"/>
  <c r="O994" i="24" l="1"/>
  <c r="T874" i="24"/>
  <c r="V874" i="24" s="1"/>
  <c r="J995" i="24"/>
  <c r="L994" i="24"/>
  <c r="U993" i="24"/>
  <c r="S1114" i="24"/>
  <c r="S1115" i="24" l="1"/>
  <c r="U994" i="24"/>
  <c r="L995" i="24"/>
  <c r="O995" i="24"/>
  <c r="J996" i="24"/>
  <c r="T875" i="24"/>
  <c r="V875" i="24" s="1"/>
  <c r="J997" i="24" l="1"/>
  <c r="O996" i="24"/>
  <c r="L996" i="24"/>
  <c r="T876" i="24"/>
  <c r="V876" i="24" s="1"/>
  <c r="U995" i="24"/>
  <c r="S1116" i="24"/>
  <c r="S1117" i="24" l="1"/>
  <c r="U996" i="24"/>
  <c r="L997" i="24"/>
  <c r="O997" i="24"/>
  <c r="J998" i="24"/>
  <c r="T877" i="24"/>
  <c r="V877" i="24" s="1"/>
  <c r="O998" i="24" l="1"/>
  <c r="J999" i="24"/>
  <c r="T878" i="24"/>
  <c r="V878" i="24" s="1"/>
  <c r="L998" i="24"/>
  <c r="S1118" i="24"/>
  <c r="U997" i="24"/>
  <c r="S1119" i="24" l="1"/>
  <c r="U998" i="24"/>
  <c r="J1000" i="24"/>
  <c r="O999" i="24"/>
  <c r="L999" i="24"/>
  <c r="T879" i="24"/>
  <c r="V879" i="24" s="1"/>
  <c r="J1001" i="24" l="1"/>
  <c r="O1000" i="24"/>
  <c r="T880" i="24"/>
  <c r="V880" i="24" s="1"/>
  <c r="L1000" i="24"/>
  <c r="S1120" i="24"/>
  <c r="U999" i="24"/>
  <c r="S1121" i="24" l="1"/>
  <c r="U1000" i="24"/>
  <c r="J1002" i="24"/>
  <c r="O1001" i="24"/>
  <c r="L1001" i="24"/>
  <c r="T881" i="24"/>
  <c r="V881" i="24" s="1"/>
  <c r="T882" i="24" l="1"/>
  <c r="V882" i="24" s="1"/>
  <c r="O1002" i="24"/>
  <c r="L1002" i="24"/>
  <c r="J1003" i="24"/>
  <c r="U1001" i="24"/>
  <c r="S1122" i="24"/>
  <c r="S1123" i="24" l="1"/>
  <c r="U1002" i="24"/>
  <c r="O1003" i="24"/>
  <c r="T883" i="24"/>
  <c r="V883" i="24" s="1"/>
  <c r="L1003" i="24"/>
  <c r="J1004" i="24"/>
  <c r="O1004" i="24" l="1"/>
  <c r="J1005" i="24"/>
  <c r="T884" i="24"/>
  <c r="V884" i="24" s="1"/>
  <c r="L1004" i="24"/>
  <c r="S1124" i="24"/>
  <c r="U1003" i="24"/>
  <c r="S1125" i="24" l="1"/>
  <c r="U1004" i="24"/>
  <c r="J1006" i="24"/>
  <c r="O1005" i="24"/>
  <c r="L1005" i="24"/>
  <c r="T885" i="24"/>
  <c r="V885" i="24" s="1"/>
  <c r="J1007" i="24" l="1"/>
  <c r="O1006" i="24"/>
  <c r="T886" i="24"/>
  <c r="V886" i="24" s="1"/>
  <c r="L1006" i="24"/>
  <c r="S1126" i="24"/>
  <c r="U1005" i="24"/>
  <c r="S1127" i="24" l="1"/>
  <c r="U1006" i="24"/>
  <c r="O1007" i="24"/>
  <c r="L1007" i="24"/>
  <c r="J1008" i="24"/>
  <c r="T887" i="24"/>
  <c r="V887" i="24" s="1"/>
  <c r="J1009" i="24" l="1"/>
  <c r="O1008" i="24"/>
  <c r="L1008" i="24"/>
  <c r="T888" i="24"/>
  <c r="V888" i="24" s="1"/>
  <c r="U1007" i="24"/>
  <c r="S1128" i="24"/>
  <c r="S1129" i="24" l="1"/>
  <c r="U1008" i="24"/>
  <c r="J1010" i="24"/>
  <c r="O1009" i="24"/>
  <c r="T889" i="24"/>
  <c r="V889" i="24" s="1"/>
  <c r="L1009" i="24"/>
  <c r="J1011" i="24" l="1"/>
  <c r="T890" i="24"/>
  <c r="V890" i="24" s="1"/>
  <c r="O1010" i="24"/>
  <c r="L1010" i="24"/>
  <c r="S1130" i="24"/>
  <c r="U1009" i="24"/>
  <c r="S1131" i="24" l="1"/>
  <c r="U1010" i="24"/>
  <c r="L1011" i="24"/>
  <c r="O1011" i="24"/>
  <c r="J1012" i="24"/>
  <c r="T891" i="24"/>
  <c r="V891" i="24" s="1"/>
  <c r="J1013" i="24" l="1"/>
  <c r="O1012" i="24"/>
  <c r="L1012" i="24"/>
  <c r="T892" i="24"/>
  <c r="V892" i="24" s="1"/>
  <c r="U1011" i="24"/>
  <c r="S1132" i="24"/>
  <c r="S1133" i="24" l="1"/>
  <c r="U1012" i="24"/>
  <c r="L1013" i="24"/>
  <c r="O1013" i="24"/>
  <c r="J1014" i="24"/>
  <c r="T893" i="24"/>
  <c r="V893" i="24" s="1"/>
  <c r="J1015" i="24" l="1"/>
  <c r="O1014" i="24"/>
  <c r="T894" i="24"/>
  <c r="V894" i="24" s="1"/>
  <c r="L1014" i="24"/>
  <c r="S1134" i="24"/>
  <c r="U1013" i="24"/>
  <c r="S1135" i="24" l="1"/>
  <c r="U1014" i="24"/>
  <c r="J1016" i="24"/>
  <c r="O1015" i="24"/>
  <c r="L1015" i="24"/>
  <c r="T895" i="24"/>
  <c r="V895" i="24" s="1"/>
  <c r="J1017" i="24" l="1"/>
  <c r="O1016" i="24"/>
  <c r="T896" i="24"/>
  <c r="V896" i="24" s="1"/>
  <c r="L1016" i="24"/>
  <c r="S1136" i="24"/>
  <c r="U1015" i="24"/>
  <c r="S1137" i="24" l="1"/>
  <c r="U1016" i="24"/>
  <c r="J1018" i="24"/>
  <c r="O1017" i="24"/>
  <c r="L1017" i="24"/>
  <c r="T897" i="24"/>
  <c r="V897" i="24" s="1"/>
  <c r="L1018" i="24" l="1"/>
  <c r="J1019" i="24"/>
  <c r="O1018" i="24"/>
  <c r="T898" i="24"/>
  <c r="V898" i="24" s="1"/>
  <c r="S1138" i="24"/>
  <c r="U1017" i="24"/>
  <c r="S1139" i="24" l="1"/>
  <c r="U1018" i="24"/>
  <c r="L1019" i="24"/>
  <c r="J1020" i="24"/>
  <c r="T899" i="24"/>
  <c r="V899" i="24" s="1"/>
  <c r="O1019" i="24"/>
  <c r="J1021" i="24" l="1"/>
  <c r="O1020" i="24"/>
  <c r="T900" i="24"/>
  <c r="V900" i="24" s="1"/>
  <c r="L1020" i="24"/>
  <c r="S1140" i="24"/>
  <c r="U1019" i="24"/>
  <c r="S1141" i="24" l="1"/>
  <c r="U1020" i="24"/>
  <c r="J1022" i="24"/>
  <c r="O1021" i="24"/>
  <c r="L1021" i="24"/>
  <c r="T901" i="24"/>
  <c r="V901" i="24" s="1"/>
  <c r="J1023" i="24" l="1"/>
  <c r="O1022" i="24"/>
  <c r="T902" i="24"/>
  <c r="V902" i="24" s="1"/>
  <c r="L1022" i="24"/>
  <c r="S1142" i="24"/>
  <c r="U1021" i="24"/>
  <c r="S1143" i="24" l="1"/>
  <c r="U1022" i="24"/>
  <c r="O1023" i="24"/>
  <c r="L1023" i="24"/>
  <c r="J1024" i="24"/>
  <c r="T903" i="24"/>
  <c r="V903" i="24" s="1"/>
  <c r="J1025" i="24" l="1"/>
  <c r="O1024" i="24"/>
  <c r="L1024" i="24"/>
  <c r="T904" i="24"/>
  <c r="V904" i="24" s="1"/>
  <c r="U1023" i="24"/>
  <c r="S1144" i="24"/>
  <c r="S1145" i="24" l="1"/>
  <c r="U1024" i="24"/>
  <c r="J1026" i="24"/>
  <c r="O1025" i="24"/>
  <c r="L1025" i="24"/>
  <c r="T905" i="24"/>
  <c r="V905" i="24" s="1"/>
  <c r="O1026" i="24" l="1"/>
  <c r="J1027" i="24"/>
  <c r="T906" i="24"/>
  <c r="V906" i="24" s="1"/>
  <c r="L1026" i="24"/>
  <c r="S1146" i="24"/>
  <c r="U1025" i="24"/>
  <c r="S1147" i="24" l="1"/>
  <c r="U1026" i="24"/>
  <c r="L1027" i="24"/>
  <c r="O1027" i="24"/>
  <c r="J1028" i="24"/>
  <c r="T907" i="24"/>
  <c r="V907" i="24" s="1"/>
  <c r="J1029" i="24" l="1"/>
  <c r="O1028" i="24"/>
  <c r="L1028" i="24"/>
  <c r="T908" i="24"/>
  <c r="V908" i="24" s="1"/>
  <c r="U1027" i="24"/>
  <c r="S1148" i="24"/>
  <c r="S1149" i="24" l="1"/>
  <c r="U1028" i="24"/>
  <c r="L1029" i="24"/>
  <c r="O1029" i="24"/>
  <c r="J1030" i="24"/>
  <c r="T909" i="24"/>
  <c r="V909" i="24" s="1"/>
  <c r="J1031" i="24" l="1"/>
  <c r="O1030" i="24"/>
  <c r="T910" i="24"/>
  <c r="V910" i="24" s="1"/>
  <c r="L1030" i="24"/>
  <c r="S1150" i="24"/>
  <c r="U1029" i="24"/>
  <c r="S1151" i="24" l="1"/>
  <c r="U1030" i="24"/>
  <c r="J1032" i="24"/>
  <c r="O1031" i="24"/>
  <c r="T911" i="24"/>
  <c r="V911" i="24" s="1"/>
  <c r="L1031" i="24"/>
  <c r="J1033" i="24" l="1"/>
  <c r="O1032" i="24"/>
  <c r="L1032" i="24"/>
  <c r="T912" i="24"/>
  <c r="V912" i="24" s="1"/>
  <c r="S1152" i="24"/>
  <c r="U1031" i="24"/>
  <c r="S1153" i="24" l="1"/>
  <c r="U1032" i="24"/>
  <c r="J1034" i="24"/>
  <c r="O1033" i="24"/>
  <c r="L1033" i="24"/>
  <c r="T913" i="24"/>
  <c r="V913" i="24" s="1"/>
  <c r="O1034" i="24" l="1"/>
  <c r="L1034" i="24"/>
  <c r="T914" i="24"/>
  <c r="V914" i="24" s="1"/>
  <c r="J1035" i="24"/>
  <c r="S1154" i="24"/>
  <c r="U1033" i="24"/>
  <c r="L1035" i="24" l="1"/>
  <c r="O1035" i="24"/>
  <c r="J1036" i="24"/>
  <c r="T915" i="24"/>
  <c r="V915" i="24" s="1"/>
  <c r="S1155" i="24"/>
  <c r="U1034" i="24"/>
  <c r="S1156" i="24" l="1"/>
  <c r="U1035" i="24"/>
  <c r="O1036" i="24"/>
  <c r="J1037" i="24"/>
  <c r="T916" i="24"/>
  <c r="V916" i="24" s="1"/>
  <c r="L1036" i="24"/>
  <c r="J1038" i="24" l="1"/>
  <c r="O1037" i="24"/>
  <c r="L1037" i="24"/>
  <c r="T917" i="24"/>
  <c r="V917" i="24" s="1"/>
  <c r="S1157" i="24"/>
  <c r="U1036" i="24"/>
  <c r="S1158" i="24" l="1"/>
  <c r="U1037" i="24"/>
  <c r="J1039" i="24"/>
  <c r="O1038" i="24"/>
  <c r="T918" i="24"/>
  <c r="V918" i="24" s="1"/>
  <c r="L1038" i="24"/>
  <c r="J1040" i="24" l="1"/>
  <c r="O1039" i="24"/>
  <c r="L1039" i="24"/>
  <c r="T919" i="24"/>
  <c r="V919" i="24" s="1"/>
  <c r="S1159" i="24"/>
  <c r="U1038" i="24"/>
  <c r="U1039" i="24" l="1"/>
  <c r="S1160" i="24"/>
  <c r="J1041" i="24"/>
  <c r="O1040" i="24"/>
  <c r="L1040" i="24"/>
  <c r="T920" i="24"/>
  <c r="V920" i="24" s="1"/>
  <c r="J1042" i="24" l="1"/>
  <c r="O1041" i="24"/>
  <c r="L1041" i="24"/>
  <c r="T921" i="24"/>
  <c r="V921" i="24" s="1"/>
  <c r="S1161" i="24"/>
  <c r="U1040" i="24"/>
  <c r="S1162" i="24" l="1"/>
  <c r="U1041" i="24"/>
  <c r="J1043" i="24"/>
  <c r="O1042" i="24"/>
  <c r="T922" i="24"/>
  <c r="V922" i="24" s="1"/>
  <c r="L1042" i="24"/>
  <c r="L1043" i="24" l="1"/>
  <c r="J1044" i="24"/>
  <c r="O1043" i="24"/>
  <c r="T923" i="24"/>
  <c r="V923" i="24" s="1"/>
  <c r="S1163" i="24"/>
  <c r="U1042" i="24"/>
  <c r="U1043" i="24" l="1"/>
  <c r="S1164" i="24"/>
  <c r="J1045" i="24"/>
  <c r="O1044" i="24"/>
  <c r="L1044" i="24"/>
  <c r="T924" i="24"/>
  <c r="V924" i="24" s="1"/>
  <c r="L1045" i="24" l="1"/>
  <c r="O1045" i="24"/>
  <c r="J1046" i="24"/>
  <c r="T925" i="24"/>
  <c r="V925" i="24" s="1"/>
  <c r="S1165" i="24"/>
  <c r="U1044" i="24"/>
  <c r="S1166" i="24" l="1"/>
  <c r="U1045" i="24"/>
  <c r="J1047" i="24"/>
  <c r="O1046" i="24"/>
  <c r="T926" i="24"/>
  <c r="V926" i="24" s="1"/>
  <c r="L1046" i="24"/>
  <c r="J1048" i="24" l="1"/>
  <c r="O1047" i="24"/>
  <c r="L1047" i="24"/>
  <c r="T927" i="24"/>
  <c r="V927" i="24" s="1"/>
  <c r="S1167" i="24"/>
  <c r="U1046" i="24"/>
  <c r="S1168" i="24" l="1"/>
  <c r="U1047" i="24"/>
  <c r="J1049" i="24"/>
  <c r="O1048" i="24"/>
  <c r="L1048" i="24"/>
  <c r="T928" i="24"/>
  <c r="V928" i="24" s="1"/>
  <c r="J1050" i="24" l="1"/>
  <c r="O1049" i="24"/>
  <c r="L1049" i="24"/>
  <c r="T929" i="24"/>
  <c r="V929" i="24" s="1"/>
  <c r="S1169" i="24"/>
  <c r="U1048" i="24"/>
  <c r="S1170" i="24" l="1"/>
  <c r="U1049" i="24"/>
  <c r="J1051" i="24"/>
  <c r="O1050" i="24"/>
  <c r="T930" i="24"/>
  <c r="V930" i="24" s="1"/>
  <c r="L1050" i="24"/>
  <c r="J1052" i="24" l="1"/>
  <c r="O1051" i="24"/>
  <c r="L1051" i="24"/>
  <c r="T931" i="24"/>
  <c r="V931" i="24" s="1"/>
  <c r="S1171" i="24"/>
  <c r="U1050" i="24"/>
  <c r="S1172" i="24" l="1"/>
  <c r="U1051" i="24"/>
  <c r="O1052" i="24"/>
  <c r="J1053" i="24"/>
  <c r="T932" i="24"/>
  <c r="V932" i="24" s="1"/>
  <c r="L1052" i="24"/>
  <c r="J1054" i="24" l="1"/>
  <c r="O1053" i="24"/>
  <c r="L1053" i="24"/>
  <c r="T933" i="24"/>
  <c r="V933" i="24" s="1"/>
  <c r="S1173" i="24"/>
  <c r="U1052" i="24"/>
  <c r="S1174" i="24" l="1"/>
  <c r="U1053" i="24"/>
  <c r="J1055" i="24"/>
  <c r="O1054" i="24"/>
  <c r="T934" i="24"/>
  <c r="V934" i="24" s="1"/>
  <c r="L1054" i="24"/>
  <c r="J1056" i="24" l="1"/>
  <c r="O1055" i="24"/>
  <c r="L1055" i="24"/>
  <c r="T935" i="24"/>
  <c r="V935" i="24" s="1"/>
  <c r="S1175" i="24"/>
  <c r="U1054" i="24"/>
  <c r="U1055" i="24" l="1"/>
  <c r="S1176" i="24"/>
  <c r="J1057" i="24"/>
  <c r="O1056" i="24"/>
  <c r="L1056" i="24"/>
  <c r="T936" i="24"/>
  <c r="V936" i="24" s="1"/>
  <c r="J1058" i="24" l="1"/>
  <c r="O1057" i="24"/>
  <c r="L1057" i="24"/>
  <c r="T937" i="24"/>
  <c r="V937" i="24" s="1"/>
  <c r="S1177" i="24"/>
  <c r="U1056" i="24"/>
  <c r="S1178" i="24" l="1"/>
  <c r="U1057" i="24"/>
  <c r="J1059" i="24"/>
  <c r="O1058" i="24"/>
  <c r="T938" i="24"/>
  <c r="V938" i="24" s="1"/>
  <c r="L1058" i="24"/>
  <c r="L1059" i="24" l="1"/>
  <c r="O1059" i="24"/>
  <c r="J1060" i="24"/>
  <c r="T939" i="24"/>
  <c r="V939" i="24" s="1"/>
  <c r="S1179" i="24"/>
  <c r="U1058" i="24"/>
  <c r="U1059" i="24" l="1"/>
  <c r="S1180" i="24"/>
  <c r="J1061" i="24"/>
  <c r="O1060" i="24"/>
  <c r="L1060" i="24"/>
  <c r="T940" i="24"/>
  <c r="V940" i="24" s="1"/>
  <c r="T941" i="24" l="1"/>
  <c r="V941" i="24" s="1"/>
  <c r="J1062" i="24"/>
  <c r="O1061" i="24"/>
  <c r="L1061" i="24"/>
  <c r="S1181" i="24"/>
  <c r="U1060" i="24"/>
  <c r="S1182" i="24" l="1"/>
  <c r="U1061" i="24"/>
  <c r="J1063" i="24"/>
  <c r="O1062" i="24"/>
  <c r="T942" i="24"/>
  <c r="V942" i="24" s="1"/>
  <c r="L1062" i="24"/>
  <c r="J1064" i="24" l="1"/>
  <c r="O1063" i="24"/>
  <c r="L1063" i="24"/>
  <c r="T943" i="24"/>
  <c r="V943" i="24" s="1"/>
  <c r="S1183" i="24"/>
  <c r="U1062" i="24"/>
  <c r="S1184" i="24" l="1"/>
  <c r="U1063" i="24"/>
  <c r="J1065" i="24"/>
  <c r="O1064" i="24"/>
  <c r="L1064" i="24"/>
  <c r="T944" i="24"/>
  <c r="V944" i="24" s="1"/>
  <c r="J1066" i="24" l="1"/>
  <c r="O1065" i="24"/>
  <c r="L1065" i="24"/>
  <c r="T945" i="24"/>
  <c r="V945" i="24" s="1"/>
  <c r="S1185" i="24"/>
  <c r="U1064" i="24"/>
  <c r="S1186" i="24" l="1"/>
  <c r="U1065" i="24"/>
  <c r="J1067" i="24"/>
  <c r="O1066" i="24"/>
  <c r="L1066" i="24"/>
  <c r="T946" i="24"/>
  <c r="V946" i="24" s="1"/>
  <c r="J1068" i="24" l="1"/>
  <c r="O1067" i="24"/>
  <c r="L1067" i="24"/>
  <c r="T947" i="24"/>
  <c r="V947" i="24" s="1"/>
  <c r="S1187" i="24"/>
  <c r="U1066" i="24"/>
  <c r="S1188" i="24" l="1"/>
  <c r="U1067" i="24"/>
  <c r="T948" i="24"/>
  <c r="V948" i="24" s="1"/>
  <c r="J1069" i="24"/>
  <c r="O1068" i="24"/>
  <c r="L1068" i="24"/>
  <c r="J1070" i="24" l="1"/>
  <c r="O1069" i="24"/>
  <c r="L1069" i="24"/>
  <c r="T949" i="24"/>
  <c r="V949" i="24" s="1"/>
  <c r="S1189" i="24"/>
  <c r="U1068" i="24"/>
  <c r="S1190" i="24" l="1"/>
  <c r="U1069" i="24"/>
  <c r="J1071" i="24"/>
  <c r="O1070" i="24"/>
  <c r="T950" i="24"/>
  <c r="V950" i="24" s="1"/>
  <c r="L1070" i="24"/>
  <c r="L1071" i="24" l="1"/>
  <c r="J1072" i="24"/>
  <c r="O1071" i="24"/>
  <c r="T951" i="24"/>
  <c r="V951" i="24" s="1"/>
  <c r="S1191" i="24"/>
  <c r="U1070" i="24"/>
  <c r="U1071" i="24" l="1"/>
  <c r="S1192" i="24"/>
  <c r="T952" i="24"/>
  <c r="V952" i="24" s="1"/>
  <c r="J1073" i="24"/>
  <c r="O1072" i="24"/>
  <c r="L1072" i="24"/>
  <c r="L1073" i="24" l="1"/>
  <c r="T953" i="24"/>
  <c r="V953" i="24" s="1"/>
  <c r="J1074" i="24"/>
  <c r="O1073" i="24"/>
  <c r="S1193" i="24"/>
  <c r="U1072" i="24"/>
  <c r="S1194" i="24" l="1"/>
  <c r="U1073" i="24"/>
  <c r="J1075" i="24"/>
  <c r="O1074" i="24"/>
  <c r="T954" i="24"/>
  <c r="V954" i="24" s="1"/>
  <c r="L1074" i="24"/>
  <c r="J1076" i="24" l="1"/>
  <c r="O1075" i="24"/>
  <c r="L1075" i="24"/>
  <c r="T955" i="24"/>
  <c r="V955" i="24" s="1"/>
  <c r="S1195" i="24"/>
  <c r="U1074" i="24"/>
  <c r="U1075" i="24" l="1"/>
  <c r="S1196" i="24"/>
  <c r="T956" i="24"/>
  <c r="V956" i="24" s="1"/>
  <c r="J1077" i="24"/>
  <c r="O1076" i="24"/>
  <c r="L1076" i="24"/>
  <c r="J1078" i="24" l="1"/>
  <c r="O1077" i="24"/>
  <c r="L1077" i="24"/>
  <c r="T957" i="24"/>
  <c r="V957" i="24" s="1"/>
  <c r="S1197" i="24"/>
  <c r="U1076" i="24"/>
  <c r="S1198" i="24" l="1"/>
  <c r="U1077" i="24"/>
  <c r="J1079" i="24"/>
  <c r="O1078" i="24"/>
  <c r="T958" i="24"/>
  <c r="V958" i="24" s="1"/>
  <c r="L1078" i="24"/>
  <c r="T959" i="24" l="1"/>
  <c r="V959" i="24" s="1"/>
  <c r="J1080" i="24"/>
  <c r="O1079" i="24"/>
  <c r="L1079" i="24"/>
  <c r="S1199" i="24"/>
  <c r="U1078" i="24"/>
  <c r="S1200" i="24" l="1"/>
  <c r="U1079" i="24"/>
  <c r="J1081" i="24"/>
  <c r="L1080" i="24"/>
  <c r="O1080" i="24"/>
  <c r="T960" i="24"/>
  <c r="V960" i="24" s="1"/>
  <c r="T961" i="24" l="1"/>
  <c r="V961" i="24" s="1"/>
  <c r="O1081" i="24"/>
  <c r="J1082" i="24"/>
  <c r="L1081" i="24"/>
  <c r="S1201" i="24"/>
  <c r="U1080" i="24"/>
  <c r="S1202" i="24" l="1"/>
  <c r="U1081" i="24"/>
  <c r="O1082" i="24"/>
  <c r="J1083" i="24"/>
  <c r="T962" i="24"/>
  <c r="V962" i="24" s="1"/>
  <c r="L1082" i="24"/>
  <c r="O1083" i="24" l="1"/>
  <c r="T963" i="24"/>
  <c r="V963" i="24" s="1"/>
  <c r="J1084" i="24"/>
  <c r="L1083" i="24"/>
  <c r="S1203" i="24"/>
  <c r="U1082" i="24"/>
  <c r="U1083" i="24" l="1"/>
  <c r="S1204" i="24"/>
  <c r="J1085" i="24"/>
  <c r="O1084" i="24"/>
  <c r="T964" i="24"/>
  <c r="V964" i="24" s="1"/>
  <c r="L1084" i="24"/>
  <c r="O1085" i="24" l="1"/>
  <c r="J1086" i="24"/>
  <c r="L1085" i="24"/>
  <c r="T965" i="24"/>
  <c r="V965" i="24" s="1"/>
  <c r="S1205" i="24"/>
  <c r="U1084" i="24"/>
  <c r="S1206" i="24" l="1"/>
  <c r="U1085" i="24"/>
  <c r="J1087" i="24"/>
  <c r="O1086" i="24"/>
  <c r="T966" i="24"/>
  <c r="V966" i="24" s="1"/>
  <c r="L1086" i="24"/>
  <c r="O1087" i="24" l="1"/>
  <c r="T967" i="24"/>
  <c r="V967" i="24" s="1"/>
  <c r="J1088" i="24"/>
  <c r="L1087" i="24"/>
  <c r="S1207" i="24"/>
  <c r="U1086" i="24"/>
  <c r="S1208" i="24" l="1"/>
  <c r="U1087" i="24"/>
  <c r="J1089" i="24"/>
  <c r="O1088" i="24"/>
  <c r="T968" i="24"/>
  <c r="V968" i="24" s="1"/>
  <c r="L1088" i="24"/>
  <c r="O1089" i="24" l="1"/>
  <c r="J1090" i="24"/>
  <c r="L1089" i="24"/>
  <c r="T969" i="24"/>
  <c r="V969" i="24" s="1"/>
  <c r="S1209" i="24"/>
  <c r="U1088" i="24"/>
  <c r="S1210" i="24" l="1"/>
  <c r="U1089" i="24"/>
  <c r="J1091" i="24"/>
  <c r="T970" i="24"/>
  <c r="V970" i="24" s="1"/>
  <c r="O1090" i="24"/>
  <c r="L1090" i="24"/>
  <c r="O1091" i="24" l="1"/>
  <c r="J1092" i="24"/>
  <c r="L1091" i="24"/>
  <c r="T971" i="24"/>
  <c r="V971" i="24" s="1"/>
  <c r="S1211" i="24"/>
  <c r="U1090" i="24"/>
  <c r="U1091" i="24" l="1"/>
  <c r="S1212" i="24"/>
  <c r="J1093" i="24"/>
  <c r="O1092" i="24"/>
  <c r="T972" i="24"/>
  <c r="V972" i="24" s="1"/>
  <c r="L1092" i="24"/>
  <c r="O1093" i="24" l="1"/>
  <c r="J1094" i="24"/>
  <c r="L1093" i="24"/>
  <c r="T973" i="24"/>
  <c r="V973" i="24" s="1"/>
  <c r="S1213" i="24"/>
  <c r="U1092" i="24"/>
  <c r="S1214" i="24" l="1"/>
  <c r="U1093" i="24"/>
  <c r="T974" i="24"/>
  <c r="V974" i="24" s="1"/>
  <c r="J1095" i="24"/>
  <c r="O1094" i="24"/>
  <c r="L1094" i="24"/>
  <c r="O1095" i="24" l="1"/>
  <c r="J1096" i="24"/>
  <c r="L1095" i="24"/>
  <c r="T975" i="24"/>
  <c r="V975" i="24" s="1"/>
  <c r="S1215" i="24"/>
  <c r="U1094" i="24"/>
  <c r="S1216" i="24" l="1"/>
  <c r="U1095" i="24"/>
  <c r="J1097" i="24"/>
  <c r="O1096" i="24"/>
  <c r="T976" i="24"/>
  <c r="V976" i="24" s="1"/>
  <c r="L1096" i="24"/>
  <c r="O1097" i="24" l="1"/>
  <c r="J1098" i="24"/>
  <c r="L1097" i="24"/>
  <c r="T977" i="24"/>
  <c r="V977" i="24" s="1"/>
  <c r="S1217" i="24"/>
  <c r="U1096" i="24"/>
  <c r="S1218" i="24" l="1"/>
  <c r="U1097" i="24"/>
  <c r="J1099" i="24"/>
  <c r="T978" i="24"/>
  <c r="V978" i="24" s="1"/>
  <c r="O1098" i="24"/>
  <c r="L1098" i="24"/>
  <c r="O1099" i="24" l="1"/>
  <c r="J1100" i="24"/>
  <c r="L1099" i="24"/>
  <c r="T979" i="24"/>
  <c r="V979" i="24" s="1"/>
  <c r="S1219" i="24"/>
  <c r="U1098" i="24"/>
  <c r="S1220" i="24" l="1"/>
  <c r="U1099" i="24"/>
  <c r="J1101" i="24"/>
  <c r="T980" i="24"/>
  <c r="V980" i="24" s="1"/>
  <c r="O1100" i="24"/>
  <c r="L1100" i="24"/>
  <c r="T981" i="24" l="1"/>
  <c r="V981" i="24" s="1"/>
  <c r="O1101" i="24"/>
  <c r="J1102" i="24"/>
  <c r="L1101" i="24"/>
  <c r="S1221" i="24"/>
  <c r="U1100" i="24"/>
  <c r="S1222" i="24" l="1"/>
  <c r="U1101" i="24"/>
  <c r="J1103" i="24"/>
  <c r="O1102" i="24"/>
  <c r="T982" i="24"/>
  <c r="V982" i="24" s="1"/>
  <c r="L1102" i="24"/>
  <c r="O1103" i="24" l="1"/>
  <c r="J1104" i="24"/>
  <c r="L1103" i="24"/>
  <c r="T983" i="24"/>
  <c r="V983" i="24" s="1"/>
  <c r="S1223" i="24"/>
  <c r="U1102" i="24"/>
  <c r="S1224" i="24" l="1"/>
  <c r="U1103" i="24"/>
  <c r="J1105" i="24"/>
  <c r="O1104" i="24"/>
  <c r="L1104" i="24"/>
  <c r="T984" i="24"/>
  <c r="V984" i="24" s="1"/>
  <c r="J1106" i="24" l="1"/>
  <c r="O1105" i="24"/>
  <c r="T985" i="24"/>
  <c r="V985" i="24" s="1"/>
  <c r="L1105" i="24"/>
  <c r="S1225" i="24"/>
  <c r="U1104" i="24"/>
  <c r="S1226" i="24" l="1"/>
  <c r="U1105" i="24"/>
  <c r="J1107" i="24"/>
  <c r="O1106" i="24"/>
  <c r="L1106" i="24"/>
  <c r="T986" i="24"/>
  <c r="V986" i="24" s="1"/>
  <c r="J1108" i="24" l="1"/>
  <c r="O1107" i="24"/>
  <c r="L1107" i="24"/>
  <c r="T987" i="24"/>
  <c r="V987" i="24" s="1"/>
  <c r="U1106" i="24"/>
  <c r="S1227" i="24"/>
  <c r="S1228" i="24" l="1"/>
  <c r="U1107" i="24"/>
  <c r="L1108" i="24"/>
  <c r="O1108" i="24"/>
  <c r="J1109" i="24"/>
  <c r="T988" i="24"/>
  <c r="V988" i="24" s="1"/>
  <c r="T989" i="24" l="1"/>
  <c r="V989" i="24" s="1"/>
  <c r="O1109" i="24"/>
  <c r="J1110" i="24"/>
  <c r="L1109" i="24"/>
  <c r="S1229" i="24"/>
  <c r="U1108" i="24"/>
  <c r="S1230" i="24" l="1"/>
  <c r="U1109" i="24"/>
  <c r="L1110" i="24"/>
  <c r="J1111" i="24"/>
  <c r="O1110" i="24"/>
  <c r="T990" i="24"/>
  <c r="V990" i="24" s="1"/>
  <c r="J1112" i="24" l="1"/>
  <c r="O1111" i="24"/>
  <c r="T991" i="24"/>
  <c r="V991" i="24" s="1"/>
  <c r="L1111" i="24"/>
  <c r="U1110" i="24"/>
  <c r="S1231" i="24"/>
  <c r="S1232" i="24" l="1"/>
  <c r="U1111" i="24"/>
  <c r="L1112" i="24"/>
  <c r="J1113" i="24"/>
  <c r="O1112" i="24"/>
  <c r="T992" i="24"/>
  <c r="V992" i="24" s="1"/>
  <c r="J1114" i="24" l="1"/>
  <c r="O1113" i="24"/>
  <c r="T993" i="24"/>
  <c r="V993" i="24" s="1"/>
  <c r="L1113" i="24"/>
  <c r="S1233" i="24"/>
  <c r="U1112" i="24"/>
  <c r="S1234" i="24" l="1"/>
  <c r="U1113" i="24"/>
  <c r="J1115" i="24"/>
  <c r="O1114" i="24"/>
  <c r="L1114" i="24"/>
  <c r="T994" i="24"/>
  <c r="V994" i="24" s="1"/>
  <c r="J1116" i="24" l="1"/>
  <c r="O1115" i="24"/>
  <c r="L1115" i="24"/>
  <c r="T995" i="24"/>
  <c r="V995" i="24" s="1"/>
  <c r="S1235" i="24"/>
  <c r="U1114" i="24"/>
  <c r="S1236" i="24" l="1"/>
  <c r="U1115" i="24"/>
  <c r="J1117" i="24"/>
  <c r="O1116" i="24"/>
  <c r="L1116" i="24"/>
  <c r="T996" i="24"/>
  <c r="V996" i="24" s="1"/>
  <c r="J1118" i="24" l="1"/>
  <c r="O1117" i="24"/>
  <c r="T997" i="24"/>
  <c r="V997" i="24" s="1"/>
  <c r="L1117" i="24"/>
  <c r="S1237" i="24"/>
  <c r="U1116" i="24"/>
  <c r="S1238" i="24" l="1"/>
  <c r="U1117" i="24"/>
  <c r="L1118" i="24"/>
  <c r="J1119" i="24"/>
  <c r="T998" i="24"/>
  <c r="V998" i="24" s="1"/>
  <c r="O1118" i="24"/>
  <c r="J1120" i="24" l="1"/>
  <c r="O1119" i="24"/>
  <c r="T999" i="24"/>
  <c r="V999" i="24" s="1"/>
  <c r="L1119" i="24"/>
  <c r="U1118" i="24"/>
  <c r="S1239" i="24"/>
  <c r="S1240" i="24" l="1"/>
  <c r="U1119" i="24"/>
  <c r="J1121" i="24"/>
  <c r="O1120" i="24"/>
  <c r="L1120" i="24"/>
  <c r="T1000" i="24"/>
  <c r="V1000" i="24" s="1"/>
  <c r="J1122" i="24" l="1"/>
  <c r="O1121" i="24"/>
  <c r="T1001" i="24"/>
  <c r="V1001" i="24" s="1"/>
  <c r="L1121" i="24"/>
  <c r="S1241" i="24"/>
  <c r="U1120" i="24"/>
  <c r="S1242" i="24" l="1"/>
  <c r="U1121" i="24"/>
  <c r="J1123" i="24"/>
  <c r="O1122" i="24"/>
  <c r="L1122" i="24"/>
  <c r="T1002" i="24"/>
  <c r="V1002" i="24" s="1"/>
  <c r="J1124" i="24" l="1"/>
  <c r="O1123" i="24"/>
  <c r="L1123" i="24"/>
  <c r="T1003" i="24"/>
  <c r="V1003" i="24" s="1"/>
  <c r="U1122" i="24"/>
  <c r="S1243" i="24"/>
  <c r="S1244" i="24" l="1"/>
  <c r="U1123" i="24"/>
  <c r="J1125" i="24"/>
  <c r="O1124" i="24"/>
  <c r="L1124" i="24"/>
  <c r="T1004" i="24"/>
  <c r="V1004" i="24" s="1"/>
  <c r="O1125" i="24" l="1"/>
  <c r="T1005" i="24"/>
  <c r="V1005" i="24" s="1"/>
  <c r="J1126" i="24"/>
  <c r="L1125" i="24"/>
  <c r="S1245" i="24"/>
  <c r="U1124" i="24"/>
  <c r="S1246" i="24" l="1"/>
  <c r="U1125" i="24"/>
  <c r="L1126" i="24"/>
  <c r="J1127" i="24"/>
  <c r="O1126" i="24"/>
  <c r="T1006" i="24"/>
  <c r="V1006" i="24" s="1"/>
  <c r="J1128" i="24" l="1"/>
  <c r="O1127" i="24"/>
  <c r="T1007" i="24"/>
  <c r="V1007" i="24" s="1"/>
  <c r="L1127" i="24"/>
  <c r="U1126" i="24"/>
  <c r="S1247" i="24"/>
  <c r="S1248" i="24" l="1"/>
  <c r="U1127" i="24"/>
  <c r="L1128" i="24"/>
  <c r="J1129" i="24"/>
  <c r="O1128" i="24"/>
  <c r="T1008" i="24"/>
  <c r="V1008" i="24" s="1"/>
  <c r="J1130" i="24" l="1"/>
  <c r="O1129" i="24"/>
  <c r="T1009" i="24"/>
  <c r="V1009" i="24" s="1"/>
  <c r="L1129" i="24"/>
  <c r="S1249" i="24"/>
  <c r="U1128" i="24"/>
  <c r="S1250" i="24" l="1"/>
  <c r="U1129" i="24"/>
  <c r="J1131" i="24"/>
  <c r="O1130" i="24"/>
  <c r="L1130" i="24"/>
  <c r="T1010" i="24"/>
  <c r="V1010" i="24" s="1"/>
  <c r="J1132" i="24" l="1"/>
  <c r="O1131" i="24"/>
  <c r="L1131" i="24"/>
  <c r="T1011" i="24"/>
  <c r="V1011" i="24" s="1"/>
  <c r="S1251" i="24"/>
  <c r="U1130" i="24"/>
  <c r="S1252" i="24" l="1"/>
  <c r="U1131" i="24"/>
  <c r="J1133" i="24"/>
  <c r="O1132" i="24"/>
  <c r="L1132" i="24"/>
  <c r="T1012" i="24"/>
  <c r="V1012" i="24" s="1"/>
  <c r="J1134" i="24" l="1"/>
  <c r="O1133" i="24"/>
  <c r="T1013" i="24"/>
  <c r="V1013" i="24" s="1"/>
  <c r="L1133" i="24"/>
  <c r="S1253" i="24"/>
  <c r="U1132" i="24"/>
  <c r="S1254" i="24" l="1"/>
  <c r="U1133" i="24"/>
  <c r="L1134" i="24"/>
  <c r="J1135" i="24"/>
  <c r="T1014" i="24"/>
  <c r="V1014" i="24" s="1"/>
  <c r="O1134" i="24"/>
  <c r="J1136" i="24" l="1"/>
  <c r="O1135" i="24"/>
  <c r="T1015" i="24"/>
  <c r="V1015" i="24" s="1"/>
  <c r="L1135" i="24"/>
  <c r="S1255" i="24"/>
  <c r="U1134" i="24"/>
  <c r="S1256" i="24" l="1"/>
  <c r="U1135" i="24"/>
  <c r="J1137" i="24"/>
  <c r="O1136" i="24"/>
  <c r="L1136" i="24"/>
  <c r="T1016" i="24"/>
  <c r="V1016" i="24" s="1"/>
  <c r="J1138" i="24" l="1"/>
  <c r="O1137" i="24"/>
  <c r="T1017" i="24"/>
  <c r="V1017" i="24" s="1"/>
  <c r="L1137" i="24"/>
  <c r="S1257" i="24"/>
  <c r="U1136" i="24"/>
  <c r="S1258" i="24" l="1"/>
  <c r="U1137" i="24"/>
  <c r="J1139" i="24"/>
  <c r="O1138" i="24"/>
  <c r="L1138" i="24"/>
  <c r="T1018" i="24"/>
  <c r="V1018" i="24" s="1"/>
  <c r="J1140" i="24" l="1"/>
  <c r="O1139" i="24"/>
  <c r="L1139" i="24"/>
  <c r="T1019" i="24"/>
  <c r="V1019" i="24" s="1"/>
  <c r="S1259" i="24"/>
  <c r="U1138" i="24"/>
  <c r="S1260" i="24" l="1"/>
  <c r="U1139" i="24"/>
  <c r="J1141" i="24"/>
  <c r="O1140" i="24"/>
  <c r="L1140" i="24"/>
  <c r="T1020" i="24"/>
  <c r="V1020" i="24" s="1"/>
  <c r="J1142" i="24" l="1"/>
  <c r="O1141" i="24"/>
  <c r="T1021" i="24"/>
  <c r="V1021" i="24" s="1"/>
  <c r="L1141" i="24"/>
  <c r="S1261" i="24"/>
  <c r="U1140" i="24"/>
  <c r="S1262" i="24" l="1"/>
  <c r="U1141" i="24"/>
  <c r="L1142" i="24"/>
  <c r="J1143" i="24"/>
  <c r="O1142" i="24"/>
  <c r="T1022" i="24"/>
  <c r="V1022" i="24" s="1"/>
  <c r="J1144" i="24" l="1"/>
  <c r="O1143" i="24"/>
  <c r="T1023" i="24"/>
  <c r="V1023" i="24" s="1"/>
  <c r="L1143" i="24"/>
  <c r="S1263" i="24"/>
  <c r="U1142" i="24"/>
  <c r="S1264" i="24" l="1"/>
  <c r="U1143" i="24"/>
  <c r="L1144" i="24"/>
  <c r="J1145" i="24"/>
  <c r="O1144" i="24"/>
  <c r="T1024" i="24"/>
  <c r="V1024" i="24" s="1"/>
  <c r="J1146" i="24" l="1"/>
  <c r="O1145" i="24"/>
  <c r="T1025" i="24"/>
  <c r="V1025" i="24" s="1"/>
  <c r="L1145" i="24"/>
  <c r="S1265" i="24"/>
  <c r="U1144" i="24"/>
  <c r="S1266" i="24" l="1"/>
  <c r="U1145" i="24"/>
  <c r="J1147" i="24"/>
  <c r="O1146" i="24"/>
  <c r="L1146" i="24"/>
  <c r="T1026" i="24"/>
  <c r="V1026" i="24" s="1"/>
  <c r="J1148" i="24" l="1"/>
  <c r="O1147" i="24"/>
  <c r="L1147" i="24"/>
  <c r="T1027" i="24"/>
  <c r="V1027" i="24" s="1"/>
  <c r="S1267" i="24"/>
  <c r="U1146" i="24"/>
  <c r="S1268" i="24" l="1"/>
  <c r="U1147" i="24"/>
  <c r="J1149" i="24"/>
  <c r="O1148" i="24"/>
  <c r="L1148" i="24"/>
  <c r="T1028" i="24"/>
  <c r="V1028" i="24" s="1"/>
  <c r="J1150" i="24" l="1"/>
  <c r="O1149" i="24"/>
  <c r="T1029" i="24"/>
  <c r="V1029" i="24" s="1"/>
  <c r="L1149" i="24"/>
  <c r="S1269" i="24"/>
  <c r="U1148" i="24"/>
  <c r="S1270" i="24" l="1"/>
  <c r="U1149" i="24"/>
  <c r="J1151" i="24"/>
  <c r="O1150" i="24"/>
  <c r="L1150" i="24"/>
  <c r="T1030" i="24"/>
  <c r="V1030" i="24" s="1"/>
  <c r="J1152" i="24" l="1"/>
  <c r="O1151" i="24"/>
  <c r="T1031" i="24"/>
  <c r="V1031" i="24" s="1"/>
  <c r="L1151" i="24"/>
  <c r="S1271" i="24"/>
  <c r="U1150" i="24"/>
  <c r="S1272" i="24" l="1"/>
  <c r="U1151" i="24"/>
  <c r="J1153" i="24"/>
  <c r="O1152" i="24"/>
  <c r="L1152" i="24"/>
  <c r="T1032" i="24"/>
  <c r="V1032" i="24" s="1"/>
  <c r="J1154" i="24" l="1"/>
  <c r="O1153" i="24"/>
  <c r="T1033" i="24"/>
  <c r="V1033" i="24" s="1"/>
  <c r="L1153" i="24"/>
  <c r="S1273" i="24"/>
  <c r="U1152" i="24"/>
  <c r="S1274" i="24" l="1"/>
  <c r="U1153" i="24"/>
  <c r="J1155" i="24"/>
  <c r="O1154" i="24"/>
  <c r="L1154" i="24"/>
  <c r="T1034" i="24"/>
  <c r="V1034" i="24" s="1"/>
  <c r="J1156" i="24" l="1"/>
  <c r="O1155" i="24"/>
  <c r="L1155" i="24"/>
  <c r="T1035" i="24"/>
  <c r="V1035" i="24" s="1"/>
  <c r="S1275" i="24"/>
  <c r="U1154" i="24"/>
  <c r="S1276" i="24" l="1"/>
  <c r="U1155" i="24"/>
  <c r="J1157" i="24"/>
  <c r="O1156" i="24"/>
  <c r="L1156" i="24"/>
  <c r="T1036" i="24"/>
  <c r="V1036" i="24" s="1"/>
  <c r="J1158" i="24" l="1"/>
  <c r="O1157" i="24"/>
  <c r="T1037" i="24"/>
  <c r="V1037" i="24" s="1"/>
  <c r="L1157" i="24"/>
  <c r="S1277" i="24"/>
  <c r="U1156" i="24"/>
  <c r="S1278" i="24" l="1"/>
  <c r="U1157" i="24"/>
  <c r="L1158" i="24"/>
  <c r="J1159" i="24"/>
  <c r="O1158" i="24"/>
  <c r="T1038" i="24"/>
  <c r="V1038" i="24" s="1"/>
  <c r="J1160" i="24" l="1"/>
  <c r="O1159" i="24"/>
  <c r="T1039" i="24"/>
  <c r="V1039" i="24" s="1"/>
  <c r="L1159" i="24"/>
  <c r="S1279" i="24"/>
  <c r="U1158" i="24"/>
  <c r="S1280" i="24" l="1"/>
  <c r="U1159" i="24"/>
  <c r="L1160" i="24"/>
  <c r="J1161" i="24"/>
  <c r="O1160" i="24"/>
  <c r="T1040" i="24"/>
  <c r="V1040" i="24" s="1"/>
  <c r="J1162" i="24" l="1"/>
  <c r="O1161" i="24"/>
  <c r="T1041" i="24"/>
  <c r="V1041" i="24" s="1"/>
  <c r="L1161" i="24"/>
  <c r="S1281" i="24"/>
  <c r="U1160" i="24"/>
  <c r="S1282" i="24" l="1"/>
  <c r="U1161" i="24"/>
  <c r="J1163" i="24"/>
  <c r="O1162" i="24"/>
  <c r="L1162" i="24"/>
  <c r="T1042" i="24"/>
  <c r="V1042" i="24" s="1"/>
  <c r="J1164" i="24" l="1"/>
  <c r="O1163" i="24"/>
  <c r="L1163" i="24"/>
  <c r="T1043" i="24"/>
  <c r="V1043" i="24" s="1"/>
  <c r="S1283" i="24"/>
  <c r="U1162" i="24"/>
  <c r="S1284" i="24" l="1"/>
  <c r="U1163" i="24"/>
  <c r="J1165" i="24"/>
  <c r="O1164" i="24"/>
  <c r="L1164" i="24"/>
  <c r="T1044" i="24"/>
  <c r="V1044" i="24" s="1"/>
  <c r="J1166" i="24" l="1"/>
  <c r="O1165" i="24"/>
  <c r="T1045" i="24"/>
  <c r="V1045" i="24" s="1"/>
  <c r="L1165" i="24"/>
  <c r="S1285" i="24"/>
  <c r="U1164" i="24"/>
  <c r="S1286" i="24" l="1"/>
  <c r="U1165" i="24"/>
  <c r="J1167" i="24"/>
  <c r="O1166" i="24"/>
  <c r="L1166" i="24"/>
  <c r="T1046" i="24"/>
  <c r="V1046" i="24" s="1"/>
  <c r="J1168" i="24" l="1"/>
  <c r="O1167" i="24"/>
  <c r="T1047" i="24"/>
  <c r="V1047" i="24" s="1"/>
  <c r="L1167" i="24"/>
  <c r="S1287" i="24"/>
  <c r="U1166" i="24"/>
  <c r="S1288" i="24" l="1"/>
  <c r="U1167" i="24"/>
  <c r="J1169" i="24"/>
  <c r="O1168" i="24"/>
  <c r="L1168" i="24"/>
  <c r="T1048" i="24"/>
  <c r="V1048" i="24" s="1"/>
  <c r="J1170" i="24" l="1"/>
  <c r="O1169" i="24"/>
  <c r="T1049" i="24"/>
  <c r="V1049" i="24" s="1"/>
  <c r="L1169" i="24"/>
  <c r="S1289" i="24"/>
  <c r="U1168" i="24"/>
  <c r="S1290" i="24" l="1"/>
  <c r="U1169" i="24"/>
  <c r="J1171" i="24"/>
  <c r="O1170" i="24"/>
  <c r="L1170" i="24"/>
  <c r="T1050" i="24"/>
  <c r="V1050" i="24" s="1"/>
  <c r="J1172" i="24" l="1"/>
  <c r="O1171" i="24"/>
  <c r="L1171" i="24"/>
  <c r="T1051" i="24"/>
  <c r="V1051" i="24" s="1"/>
  <c r="S1291" i="24"/>
  <c r="U1170" i="24"/>
  <c r="S1292" i="24" l="1"/>
  <c r="U1171" i="24"/>
  <c r="J1173" i="24"/>
  <c r="O1172" i="24"/>
  <c r="L1172" i="24"/>
  <c r="T1052" i="24"/>
  <c r="V1052" i="24" s="1"/>
  <c r="J1174" i="24" l="1"/>
  <c r="O1173" i="24"/>
  <c r="T1053" i="24"/>
  <c r="V1053" i="24" s="1"/>
  <c r="L1173" i="24"/>
  <c r="S1293" i="24"/>
  <c r="U1172" i="24"/>
  <c r="S1294" i="24" l="1"/>
  <c r="U1173" i="24"/>
  <c r="L1174" i="24"/>
  <c r="J1175" i="24"/>
  <c r="O1174" i="24"/>
  <c r="T1054" i="24"/>
  <c r="V1054" i="24" s="1"/>
  <c r="J1176" i="24" l="1"/>
  <c r="O1175" i="24"/>
  <c r="T1055" i="24"/>
  <c r="V1055" i="24" s="1"/>
  <c r="L1175" i="24"/>
  <c r="S1295" i="24"/>
  <c r="U1174" i="24"/>
  <c r="S1296" i="24" l="1"/>
  <c r="U1175" i="24"/>
  <c r="L1176" i="24"/>
  <c r="J1177" i="24"/>
  <c r="O1176" i="24"/>
  <c r="T1056" i="24"/>
  <c r="V1056" i="24" s="1"/>
  <c r="J1178" i="24" l="1"/>
  <c r="O1177" i="24"/>
  <c r="T1057" i="24"/>
  <c r="V1057" i="24" s="1"/>
  <c r="L1177" i="24"/>
  <c r="S1297" i="24"/>
  <c r="U1176" i="24"/>
  <c r="S1298" i="24" l="1"/>
  <c r="U1177" i="24"/>
  <c r="J1179" i="24"/>
  <c r="O1178" i="24"/>
  <c r="L1178" i="24"/>
  <c r="T1058" i="24"/>
  <c r="V1058" i="24" s="1"/>
  <c r="J1180" i="24" l="1"/>
  <c r="O1179" i="24"/>
  <c r="L1179" i="24"/>
  <c r="T1059" i="24"/>
  <c r="V1059" i="24" s="1"/>
  <c r="S1299" i="24"/>
  <c r="U1178" i="24"/>
  <c r="S1300" i="24" l="1"/>
  <c r="U1179" i="24"/>
  <c r="J1181" i="24"/>
  <c r="O1180" i="24"/>
  <c r="L1180" i="24"/>
  <c r="T1060" i="24"/>
  <c r="V1060" i="24" s="1"/>
  <c r="J1182" i="24" l="1"/>
  <c r="O1181" i="24"/>
  <c r="T1061" i="24"/>
  <c r="V1061" i="24" s="1"/>
  <c r="L1181" i="24"/>
  <c r="S1301" i="24"/>
  <c r="U1180" i="24"/>
  <c r="S1302" i="24" l="1"/>
  <c r="U1181" i="24"/>
  <c r="J1183" i="24"/>
  <c r="O1182" i="24"/>
  <c r="L1182" i="24"/>
  <c r="T1062" i="24"/>
  <c r="V1062" i="24" s="1"/>
  <c r="J1184" i="24" l="1"/>
  <c r="O1183" i="24"/>
  <c r="T1063" i="24"/>
  <c r="V1063" i="24" s="1"/>
  <c r="L1183" i="24"/>
  <c r="S1303" i="24"/>
  <c r="U1182" i="24"/>
  <c r="S1304" i="24" l="1"/>
  <c r="U1183" i="24"/>
  <c r="J1185" i="24"/>
  <c r="O1184" i="24"/>
  <c r="L1184" i="24"/>
  <c r="T1064" i="24"/>
  <c r="V1064" i="24" s="1"/>
  <c r="J1186" i="24" l="1"/>
  <c r="O1185" i="24"/>
  <c r="T1065" i="24"/>
  <c r="V1065" i="24" s="1"/>
  <c r="L1185" i="24"/>
  <c r="S1305" i="24"/>
  <c r="U1184" i="24"/>
  <c r="S1306" i="24" l="1"/>
  <c r="U1185" i="24"/>
  <c r="J1187" i="24"/>
  <c r="O1186" i="24"/>
  <c r="L1186" i="24"/>
  <c r="T1066" i="24"/>
  <c r="V1066" i="24" s="1"/>
  <c r="J1188" i="24" l="1"/>
  <c r="O1187" i="24"/>
  <c r="L1187" i="24"/>
  <c r="T1067" i="24"/>
  <c r="V1067" i="24" s="1"/>
  <c r="S1307" i="24"/>
  <c r="U1186" i="24"/>
  <c r="S1308" i="24" l="1"/>
  <c r="U1187" i="24"/>
  <c r="J1189" i="24"/>
  <c r="O1188" i="24"/>
  <c r="L1188" i="24"/>
  <c r="T1068" i="24"/>
  <c r="V1068" i="24" s="1"/>
  <c r="J1190" i="24" l="1"/>
  <c r="O1189" i="24"/>
  <c r="T1069" i="24"/>
  <c r="V1069" i="24" s="1"/>
  <c r="L1189" i="24"/>
  <c r="S1309" i="24"/>
  <c r="U1188" i="24"/>
  <c r="S1310" i="24" l="1"/>
  <c r="U1189" i="24"/>
  <c r="L1190" i="24"/>
  <c r="J1191" i="24"/>
  <c r="O1190" i="24"/>
  <c r="T1070" i="24"/>
  <c r="V1070" i="24" s="1"/>
  <c r="J1192" i="24" l="1"/>
  <c r="O1191" i="24"/>
  <c r="T1071" i="24"/>
  <c r="V1071" i="24" s="1"/>
  <c r="L1191" i="24"/>
  <c r="S1311" i="24"/>
  <c r="U1190" i="24"/>
  <c r="S1312" i="24" l="1"/>
  <c r="U1191" i="24"/>
  <c r="L1192" i="24"/>
  <c r="J1193" i="24"/>
  <c r="O1192" i="24"/>
  <c r="T1072" i="24"/>
  <c r="V1072" i="24" s="1"/>
  <c r="J1194" i="24" l="1"/>
  <c r="O1193" i="24"/>
  <c r="T1073" i="24"/>
  <c r="V1073" i="24" s="1"/>
  <c r="L1193" i="24"/>
  <c r="S1313" i="24"/>
  <c r="U1192" i="24"/>
  <c r="S1314" i="24" l="1"/>
  <c r="U1193" i="24"/>
  <c r="J1195" i="24"/>
  <c r="O1194" i="24"/>
  <c r="L1194" i="24"/>
  <c r="T1074" i="24"/>
  <c r="V1074" i="24" s="1"/>
  <c r="J1196" i="24" l="1"/>
  <c r="O1195" i="24"/>
  <c r="L1195" i="24"/>
  <c r="T1075" i="24"/>
  <c r="V1075" i="24" s="1"/>
  <c r="S1315" i="24"/>
  <c r="U1194" i="24"/>
  <c r="S1316" i="24" l="1"/>
  <c r="U1195" i="24"/>
  <c r="J1197" i="24"/>
  <c r="O1196" i="24"/>
  <c r="L1196" i="24"/>
  <c r="T1076" i="24"/>
  <c r="V1076" i="24" s="1"/>
  <c r="J1198" i="24" l="1"/>
  <c r="O1197" i="24"/>
  <c r="T1077" i="24"/>
  <c r="V1077" i="24" s="1"/>
  <c r="L1197" i="24"/>
  <c r="S1317" i="24"/>
  <c r="U1196" i="24"/>
  <c r="S1318" i="24" l="1"/>
  <c r="U1197" i="24"/>
  <c r="J1199" i="24"/>
  <c r="O1198" i="24"/>
  <c r="L1198" i="24"/>
  <c r="T1078" i="24"/>
  <c r="V1078" i="24" s="1"/>
  <c r="J1200" i="24" l="1"/>
  <c r="O1199" i="24"/>
  <c r="T1079" i="24"/>
  <c r="V1079" i="24" s="1"/>
  <c r="L1199" i="24"/>
  <c r="S1319" i="24"/>
  <c r="U1198" i="24"/>
  <c r="S1320" i="24" l="1"/>
  <c r="U1199" i="24"/>
  <c r="O1200" i="24"/>
  <c r="J1201" i="24"/>
  <c r="L1200" i="24"/>
  <c r="T1080" i="24"/>
  <c r="V1080" i="24" s="1"/>
  <c r="T1081" i="24" l="1"/>
  <c r="V1081" i="24" s="1"/>
  <c r="O1201" i="24"/>
  <c r="J1202" i="24"/>
  <c r="L1201" i="24"/>
  <c r="S1321" i="24"/>
  <c r="U1200" i="24"/>
  <c r="S1322" i="24" l="1"/>
  <c r="U1201" i="24"/>
  <c r="O1202" i="24"/>
  <c r="J1203" i="24"/>
  <c r="L1202" i="24"/>
  <c r="T1082" i="24"/>
  <c r="V1082" i="24" s="1"/>
  <c r="J1204" i="24" l="1"/>
  <c r="O1203" i="24"/>
  <c r="T1083" i="24"/>
  <c r="V1083" i="24" s="1"/>
  <c r="L1203" i="24"/>
  <c r="S1323" i="24"/>
  <c r="U1202" i="24"/>
  <c r="S1324" i="24" l="1"/>
  <c r="U1203" i="24"/>
  <c r="O1204" i="24"/>
  <c r="J1205" i="24"/>
  <c r="L1204" i="24"/>
  <c r="T1084" i="24"/>
  <c r="V1084" i="24" s="1"/>
  <c r="J1206" i="24" l="1"/>
  <c r="T1085" i="24"/>
  <c r="V1085" i="24" s="1"/>
  <c r="O1205" i="24"/>
  <c r="L1205" i="24"/>
  <c r="S1325" i="24"/>
  <c r="U1204" i="24"/>
  <c r="S1326" i="24" l="1"/>
  <c r="U1205" i="24"/>
  <c r="O1206" i="24"/>
  <c r="J1207" i="24"/>
  <c r="L1206" i="24"/>
  <c r="T1086" i="24"/>
  <c r="V1086" i="24" s="1"/>
  <c r="J1208" i="24" l="1"/>
  <c r="O1207" i="24"/>
  <c r="T1087" i="24"/>
  <c r="V1087" i="24" s="1"/>
  <c r="L1207" i="24"/>
  <c r="S1327" i="24"/>
  <c r="U1206" i="24"/>
  <c r="S1328" i="24" l="1"/>
  <c r="U1207" i="24"/>
  <c r="O1208" i="24"/>
  <c r="J1209" i="24"/>
  <c r="L1208" i="24"/>
  <c r="T1088" i="24"/>
  <c r="V1088" i="24" s="1"/>
  <c r="J1210" i="24" l="1"/>
  <c r="T1089" i="24"/>
  <c r="V1089" i="24" s="1"/>
  <c r="O1209" i="24"/>
  <c r="L1209" i="24"/>
  <c r="S1329" i="24"/>
  <c r="U1208" i="24"/>
  <c r="S1330" i="24" l="1"/>
  <c r="U1209" i="24"/>
  <c r="O1210" i="24"/>
  <c r="J1211" i="24"/>
  <c r="L1210" i="24"/>
  <c r="T1090" i="24"/>
  <c r="V1090" i="24" s="1"/>
  <c r="J1212" i="24" l="1"/>
  <c r="T1091" i="24"/>
  <c r="V1091" i="24" s="1"/>
  <c r="O1211" i="24"/>
  <c r="L1211" i="24"/>
  <c r="S1331" i="24"/>
  <c r="U1210" i="24"/>
  <c r="S1332" i="24" l="1"/>
  <c r="U1211" i="24"/>
  <c r="O1212" i="24"/>
  <c r="J1213" i="24"/>
  <c r="L1212" i="24"/>
  <c r="T1092" i="24"/>
  <c r="V1092" i="24" s="1"/>
  <c r="J1214" i="24" l="1"/>
  <c r="T1093" i="24"/>
  <c r="V1093" i="24" s="1"/>
  <c r="O1213" i="24"/>
  <c r="L1213" i="24"/>
  <c r="S1333" i="24"/>
  <c r="U1212" i="24"/>
  <c r="S1334" i="24" l="1"/>
  <c r="U1213" i="24"/>
  <c r="O1214" i="24"/>
  <c r="J1215" i="24"/>
  <c r="L1214" i="24"/>
  <c r="T1094" i="24"/>
  <c r="V1094" i="24" s="1"/>
  <c r="J1216" i="24" l="1"/>
  <c r="O1215" i="24"/>
  <c r="T1095" i="24"/>
  <c r="V1095" i="24" s="1"/>
  <c r="L1215" i="24"/>
  <c r="S1335" i="24"/>
  <c r="U1214" i="24"/>
  <c r="S1336" i="24" l="1"/>
  <c r="U1215" i="24"/>
  <c r="O1216" i="24"/>
  <c r="J1217" i="24"/>
  <c r="L1216" i="24"/>
  <c r="T1096" i="24"/>
  <c r="V1096" i="24" s="1"/>
  <c r="J1218" i="24" l="1"/>
  <c r="T1097" i="24"/>
  <c r="V1097" i="24" s="1"/>
  <c r="O1217" i="24"/>
  <c r="L1217" i="24"/>
  <c r="S1337" i="24"/>
  <c r="U1216" i="24"/>
  <c r="S1338" i="24" l="1"/>
  <c r="U1217" i="24"/>
  <c r="O1218" i="24"/>
  <c r="L1218" i="24"/>
  <c r="J1219" i="24"/>
  <c r="T1098" i="24"/>
  <c r="V1098" i="24" s="1"/>
  <c r="J1220" i="24" l="1"/>
  <c r="O1219" i="24"/>
  <c r="T1099" i="24"/>
  <c r="V1099" i="24" s="1"/>
  <c r="L1219" i="24"/>
  <c r="S1339" i="24"/>
  <c r="U1218" i="24"/>
  <c r="S1340" i="24" l="1"/>
  <c r="U1219" i="24"/>
  <c r="O1220" i="24"/>
  <c r="L1220" i="24"/>
  <c r="J1221" i="24"/>
  <c r="T1100" i="24"/>
  <c r="V1100" i="24" s="1"/>
  <c r="J1222" i="24" l="1"/>
  <c r="T1101" i="24"/>
  <c r="V1101" i="24" s="1"/>
  <c r="O1221" i="24"/>
  <c r="L1221" i="24"/>
  <c r="S1341" i="24"/>
  <c r="U1220" i="24"/>
  <c r="S1342" i="24" l="1"/>
  <c r="U1221" i="24"/>
  <c r="O1222" i="24"/>
  <c r="J1223" i="24"/>
  <c r="L1222" i="24"/>
  <c r="T1102" i="24"/>
  <c r="V1102" i="24" s="1"/>
  <c r="J1224" i="24" l="1"/>
  <c r="T1103" i="24"/>
  <c r="V1103" i="24" s="1"/>
  <c r="O1223" i="24"/>
  <c r="L1223" i="24"/>
  <c r="S1343" i="24"/>
  <c r="U1222" i="24"/>
  <c r="S1344" i="24" l="1"/>
  <c r="U1223" i="24"/>
  <c r="O1224" i="24"/>
  <c r="T1104" i="24"/>
  <c r="V1104" i="24" s="1"/>
  <c r="L1224" i="24"/>
  <c r="J1225" i="24"/>
  <c r="J1226" i="24" l="1"/>
  <c r="O1225" i="24"/>
  <c r="T1105" i="24"/>
  <c r="V1105" i="24" s="1"/>
  <c r="L1225" i="24"/>
  <c r="S1345" i="24"/>
  <c r="U1224" i="24"/>
  <c r="S1346" i="24" l="1"/>
  <c r="U1225" i="24"/>
  <c r="J1227" i="24"/>
  <c r="O1226" i="24"/>
  <c r="T1106" i="24"/>
  <c r="V1106" i="24" s="1"/>
  <c r="L1226" i="24"/>
  <c r="O1227" i="24" l="1"/>
  <c r="J1228" i="24"/>
  <c r="T1107" i="24"/>
  <c r="V1107" i="24" s="1"/>
  <c r="L1227" i="24"/>
  <c r="S1347" i="24"/>
  <c r="U1226" i="24"/>
  <c r="S1348" i="24" l="1"/>
  <c r="U1227" i="24"/>
  <c r="J1229" i="24"/>
  <c r="O1228" i="24"/>
  <c r="T1108" i="24"/>
  <c r="V1108" i="24" s="1"/>
  <c r="L1228" i="24"/>
  <c r="O1229" i="24" l="1"/>
  <c r="J1230" i="24"/>
  <c r="T1109" i="24"/>
  <c r="V1109" i="24" s="1"/>
  <c r="L1229" i="24"/>
  <c r="S1349" i="24"/>
  <c r="U1228" i="24"/>
  <c r="S1350" i="24" l="1"/>
  <c r="U1229" i="24"/>
  <c r="J1231" i="24"/>
  <c r="O1230" i="24"/>
  <c r="T1110" i="24"/>
  <c r="V1110" i="24" s="1"/>
  <c r="L1230" i="24"/>
  <c r="O1231" i="24" l="1"/>
  <c r="J1232" i="24"/>
  <c r="T1111" i="24"/>
  <c r="V1111" i="24" s="1"/>
  <c r="L1231" i="24"/>
  <c r="S1351" i="24"/>
  <c r="U1230" i="24"/>
  <c r="S1352" i="24" l="1"/>
  <c r="U1231" i="24"/>
  <c r="J1233" i="24"/>
  <c r="O1232" i="24"/>
  <c r="T1112" i="24"/>
  <c r="V1112" i="24" s="1"/>
  <c r="L1232" i="24"/>
  <c r="O1233" i="24" l="1"/>
  <c r="J1234" i="24"/>
  <c r="T1113" i="24"/>
  <c r="V1113" i="24" s="1"/>
  <c r="L1233" i="24"/>
  <c r="S1353" i="24"/>
  <c r="U1232" i="24"/>
  <c r="S1354" i="24" l="1"/>
  <c r="U1233" i="24"/>
  <c r="J1235" i="24"/>
  <c r="O1234" i="24"/>
  <c r="T1114" i="24"/>
  <c r="V1114" i="24" s="1"/>
  <c r="L1234" i="24"/>
  <c r="O1235" i="24" l="1"/>
  <c r="J1236" i="24"/>
  <c r="T1115" i="24"/>
  <c r="V1115" i="24" s="1"/>
  <c r="L1235" i="24"/>
  <c r="S1355" i="24"/>
  <c r="U1234" i="24"/>
  <c r="S1356" i="24" l="1"/>
  <c r="U1235" i="24"/>
  <c r="J1237" i="24"/>
  <c r="O1236" i="24"/>
  <c r="T1116" i="24"/>
  <c r="V1116" i="24" s="1"/>
  <c r="L1236" i="24"/>
  <c r="O1237" i="24" l="1"/>
  <c r="J1238" i="24"/>
  <c r="T1117" i="24"/>
  <c r="V1117" i="24" s="1"/>
  <c r="L1237" i="24"/>
  <c r="S1357" i="24"/>
  <c r="U1236" i="24"/>
  <c r="S1358" i="24" l="1"/>
  <c r="U1237" i="24"/>
  <c r="J1239" i="24"/>
  <c r="O1238" i="24"/>
  <c r="T1118" i="24"/>
  <c r="V1118" i="24" s="1"/>
  <c r="L1238" i="24"/>
  <c r="O1239" i="24" l="1"/>
  <c r="J1240" i="24"/>
  <c r="L1239" i="24"/>
  <c r="T1119" i="24"/>
  <c r="V1119" i="24" s="1"/>
  <c r="S1359" i="24"/>
  <c r="U1238" i="24"/>
  <c r="S1360" i="24" l="1"/>
  <c r="U1239" i="24"/>
  <c r="J1241" i="24"/>
  <c r="O1240" i="24"/>
  <c r="T1120" i="24"/>
  <c r="V1120" i="24" s="1"/>
  <c r="L1240" i="24"/>
  <c r="O1241" i="24" l="1"/>
  <c r="J1242" i="24"/>
  <c r="T1121" i="24"/>
  <c r="V1121" i="24" s="1"/>
  <c r="L1241" i="24"/>
  <c r="S1361" i="24"/>
  <c r="U1240" i="24"/>
  <c r="S1362" i="24" l="1"/>
  <c r="U1241" i="24"/>
  <c r="J1243" i="24"/>
  <c r="O1242" i="24"/>
  <c r="T1122" i="24"/>
  <c r="V1122" i="24" s="1"/>
  <c r="L1242" i="24"/>
  <c r="O1243" i="24" l="1"/>
  <c r="J1244" i="24"/>
  <c r="T1123" i="24"/>
  <c r="V1123" i="24" s="1"/>
  <c r="L1243" i="24"/>
  <c r="S1363" i="24"/>
  <c r="U1242" i="24"/>
  <c r="S1364" i="24" l="1"/>
  <c r="U1243" i="24"/>
  <c r="J1245" i="24"/>
  <c r="O1244" i="24"/>
  <c r="T1124" i="24"/>
  <c r="V1124" i="24" s="1"/>
  <c r="L1244" i="24"/>
  <c r="O1245" i="24" l="1"/>
  <c r="J1246" i="24"/>
  <c r="T1125" i="24"/>
  <c r="V1125" i="24" s="1"/>
  <c r="L1245" i="24"/>
  <c r="S1365" i="24"/>
  <c r="U1244" i="24"/>
  <c r="S1366" i="24" l="1"/>
  <c r="U1245" i="24"/>
  <c r="J1247" i="24"/>
  <c r="O1246" i="24"/>
  <c r="T1126" i="24"/>
  <c r="V1126" i="24" s="1"/>
  <c r="L1246" i="24"/>
  <c r="O1247" i="24" l="1"/>
  <c r="J1248" i="24"/>
  <c r="L1247" i="24"/>
  <c r="T1127" i="24"/>
  <c r="V1127" i="24" s="1"/>
  <c r="S1367" i="24"/>
  <c r="U1246" i="24"/>
  <c r="S1368" i="24" l="1"/>
  <c r="U1247" i="24"/>
  <c r="J1249" i="24"/>
  <c r="O1248" i="24"/>
  <c r="T1128" i="24"/>
  <c r="V1128" i="24" s="1"/>
  <c r="L1248" i="24"/>
  <c r="O1249" i="24" l="1"/>
  <c r="J1250" i="24"/>
  <c r="T1129" i="24"/>
  <c r="V1129" i="24" s="1"/>
  <c r="L1249" i="24"/>
  <c r="S1369" i="24"/>
  <c r="U1248" i="24"/>
  <c r="S1370" i="24" l="1"/>
  <c r="U1249" i="24"/>
  <c r="J1251" i="24"/>
  <c r="O1250" i="24"/>
  <c r="T1130" i="24"/>
  <c r="V1130" i="24" s="1"/>
  <c r="L1250" i="24"/>
  <c r="O1251" i="24" l="1"/>
  <c r="J1252" i="24"/>
  <c r="T1131" i="24"/>
  <c r="V1131" i="24" s="1"/>
  <c r="L1251" i="24"/>
  <c r="S1371" i="24"/>
  <c r="U1250" i="24"/>
  <c r="S1372" i="24" l="1"/>
  <c r="U1251" i="24"/>
  <c r="J1253" i="24"/>
  <c r="O1252" i="24"/>
  <c r="T1132" i="24"/>
  <c r="V1132" i="24" s="1"/>
  <c r="L1252" i="24"/>
  <c r="O1253" i="24" l="1"/>
  <c r="J1254" i="24"/>
  <c r="T1133" i="24"/>
  <c r="V1133" i="24" s="1"/>
  <c r="L1253" i="24"/>
  <c r="S1373" i="24"/>
  <c r="U1252" i="24"/>
  <c r="S1374" i="24" l="1"/>
  <c r="U1253" i="24"/>
  <c r="J1255" i="24"/>
  <c r="O1254" i="24"/>
  <c r="T1134" i="24"/>
  <c r="V1134" i="24" s="1"/>
  <c r="L1254" i="24"/>
  <c r="O1255" i="24" l="1"/>
  <c r="J1256" i="24"/>
  <c r="T1135" i="24"/>
  <c r="V1135" i="24" s="1"/>
  <c r="L1255" i="24"/>
  <c r="S1375" i="24"/>
  <c r="U1254" i="24"/>
  <c r="S1376" i="24" l="1"/>
  <c r="U1255" i="24"/>
  <c r="J1257" i="24"/>
  <c r="O1256" i="24"/>
  <c r="T1136" i="24"/>
  <c r="V1136" i="24" s="1"/>
  <c r="L1256" i="24"/>
  <c r="O1257" i="24" l="1"/>
  <c r="J1258" i="24"/>
  <c r="T1137" i="24"/>
  <c r="V1137" i="24" s="1"/>
  <c r="L1257" i="24"/>
  <c r="S1377" i="24"/>
  <c r="U1256" i="24"/>
  <c r="S1378" i="24" l="1"/>
  <c r="U1257" i="24"/>
  <c r="J1259" i="24"/>
  <c r="O1258" i="24"/>
  <c r="T1138" i="24"/>
  <c r="V1138" i="24" s="1"/>
  <c r="L1258" i="24"/>
  <c r="O1259" i="24" l="1"/>
  <c r="J1260" i="24"/>
  <c r="T1139" i="24"/>
  <c r="V1139" i="24" s="1"/>
  <c r="L1259" i="24"/>
  <c r="S1379" i="24"/>
  <c r="U1258" i="24"/>
  <c r="S1380" i="24" l="1"/>
  <c r="U1259" i="24"/>
  <c r="J1261" i="24"/>
  <c r="O1260" i="24"/>
  <c r="T1140" i="24"/>
  <c r="V1140" i="24" s="1"/>
  <c r="L1260" i="24"/>
  <c r="O1261" i="24" l="1"/>
  <c r="J1262" i="24"/>
  <c r="T1141" i="24"/>
  <c r="V1141" i="24" s="1"/>
  <c r="L1261" i="24"/>
  <c r="S1381" i="24"/>
  <c r="U1260" i="24"/>
  <c r="S1382" i="24" l="1"/>
  <c r="U1261" i="24"/>
  <c r="J1263" i="24"/>
  <c r="O1262" i="24"/>
  <c r="T1142" i="24"/>
  <c r="V1142" i="24" s="1"/>
  <c r="L1262" i="24"/>
  <c r="O1263" i="24" l="1"/>
  <c r="J1264" i="24"/>
  <c r="T1143" i="24"/>
  <c r="V1143" i="24" s="1"/>
  <c r="L1263" i="24"/>
  <c r="S1383" i="24"/>
  <c r="U1262" i="24"/>
  <c r="S1384" i="24" l="1"/>
  <c r="U1263" i="24"/>
  <c r="J1265" i="24"/>
  <c r="O1264" i="24"/>
  <c r="T1144" i="24"/>
  <c r="V1144" i="24" s="1"/>
  <c r="L1264" i="24"/>
  <c r="O1265" i="24" l="1"/>
  <c r="J1266" i="24"/>
  <c r="T1145" i="24"/>
  <c r="V1145" i="24" s="1"/>
  <c r="L1265" i="24"/>
  <c r="S1385" i="24"/>
  <c r="U1264" i="24"/>
  <c r="S1386" i="24" l="1"/>
  <c r="U1265" i="24"/>
  <c r="J1267" i="24"/>
  <c r="O1266" i="24"/>
  <c r="T1146" i="24"/>
  <c r="V1146" i="24" s="1"/>
  <c r="L1266" i="24"/>
  <c r="O1267" i="24" l="1"/>
  <c r="J1268" i="24"/>
  <c r="T1147" i="24"/>
  <c r="V1147" i="24" s="1"/>
  <c r="L1267" i="24"/>
  <c r="S1387" i="24"/>
  <c r="U1266" i="24"/>
  <c r="S1388" i="24" l="1"/>
  <c r="U1267" i="24"/>
  <c r="J1269" i="24"/>
  <c r="O1268" i="24"/>
  <c r="T1148" i="24"/>
  <c r="V1148" i="24" s="1"/>
  <c r="L1268" i="24"/>
  <c r="O1269" i="24" l="1"/>
  <c r="J1270" i="24"/>
  <c r="T1149" i="24"/>
  <c r="V1149" i="24" s="1"/>
  <c r="L1269" i="24"/>
  <c r="S1389" i="24"/>
  <c r="U1268" i="24"/>
  <c r="S1390" i="24" l="1"/>
  <c r="U1269" i="24"/>
  <c r="J1271" i="24"/>
  <c r="O1270" i="24"/>
  <c r="T1150" i="24"/>
  <c r="V1150" i="24" s="1"/>
  <c r="L1270" i="24"/>
  <c r="O1271" i="24" l="1"/>
  <c r="J1272" i="24"/>
  <c r="T1151" i="24"/>
  <c r="V1151" i="24" s="1"/>
  <c r="L1271" i="24"/>
  <c r="S1391" i="24"/>
  <c r="U1270" i="24"/>
  <c r="S1392" i="24" l="1"/>
  <c r="U1271" i="24"/>
  <c r="J1273" i="24"/>
  <c r="O1272" i="24"/>
  <c r="T1152" i="24"/>
  <c r="V1152" i="24" s="1"/>
  <c r="L1272" i="24"/>
  <c r="O1273" i="24" l="1"/>
  <c r="J1274" i="24"/>
  <c r="T1153" i="24"/>
  <c r="V1153" i="24" s="1"/>
  <c r="L1273" i="24"/>
  <c r="S1393" i="24"/>
  <c r="U1272" i="24"/>
  <c r="S1394" i="24" l="1"/>
  <c r="U1273" i="24"/>
  <c r="J1275" i="24"/>
  <c r="O1274" i="24"/>
  <c r="T1154" i="24"/>
  <c r="V1154" i="24" s="1"/>
  <c r="L1274" i="24"/>
  <c r="O1275" i="24" l="1"/>
  <c r="J1276" i="24"/>
  <c r="T1155" i="24"/>
  <c r="V1155" i="24" s="1"/>
  <c r="L1275" i="24"/>
  <c r="S1395" i="24"/>
  <c r="U1274" i="24"/>
  <c r="S1396" i="24" l="1"/>
  <c r="U1275" i="24"/>
  <c r="J1277" i="24"/>
  <c r="O1276" i="24"/>
  <c r="T1156" i="24"/>
  <c r="V1156" i="24" s="1"/>
  <c r="L1276" i="24"/>
  <c r="O1277" i="24" l="1"/>
  <c r="J1278" i="24"/>
  <c r="T1157" i="24"/>
  <c r="V1157" i="24" s="1"/>
  <c r="L1277" i="24"/>
  <c r="S1397" i="24"/>
  <c r="U1276" i="24"/>
  <c r="S1398" i="24" l="1"/>
  <c r="U1277" i="24"/>
  <c r="J1279" i="24"/>
  <c r="O1278" i="24"/>
  <c r="T1158" i="24"/>
  <c r="V1158" i="24" s="1"/>
  <c r="L1278" i="24"/>
  <c r="O1279" i="24" l="1"/>
  <c r="J1280" i="24"/>
  <c r="T1159" i="24"/>
  <c r="V1159" i="24" s="1"/>
  <c r="L1279" i="24"/>
  <c r="S1399" i="24"/>
  <c r="U1278" i="24"/>
  <c r="S1400" i="24" l="1"/>
  <c r="U1279" i="24"/>
  <c r="J1281" i="24"/>
  <c r="O1280" i="24"/>
  <c r="T1160" i="24"/>
  <c r="V1160" i="24" s="1"/>
  <c r="L1280" i="24"/>
  <c r="O1281" i="24" l="1"/>
  <c r="J1282" i="24"/>
  <c r="T1161" i="24"/>
  <c r="V1161" i="24" s="1"/>
  <c r="L1281" i="24"/>
  <c r="S1401" i="24"/>
  <c r="U1280" i="24"/>
  <c r="S1402" i="24" l="1"/>
  <c r="U1281" i="24"/>
  <c r="J1283" i="24"/>
  <c r="O1282" i="24"/>
  <c r="T1162" i="24"/>
  <c r="V1162" i="24" s="1"/>
  <c r="L1282" i="24"/>
  <c r="O1283" i="24" l="1"/>
  <c r="J1284" i="24"/>
  <c r="T1163" i="24"/>
  <c r="V1163" i="24" s="1"/>
  <c r="L1283" i="24"/>
  <c r="S1403" i="24"/>
  <c r="U1282" i="24"/>
  <c r="S1404" i="24" l="1"/>
  <c r="U1283" i="24"/>
  <c r="J1285" i="24"/>
  <c r="O1284" i="24"/>
  <c r="T1164" i="24"/>
  <c r="V1164" i="24" s="1"/>
  <c r="L1284" i="24"/>
  <c r="O1285" i="24" l="1"/>
  <c r="J1286" i="24"/>
  <c r="T1165" i="24"/>
  <c r="V1165" i="24" s="1"/>
  <c r="L1285" i="24"/>
  <c r="S1405" i="24"/>
  <c r="U1284" i="24"/>
  <c r="S1406" i="24" l="1"/>
  <c r="U1285" i="24"/>
  <c r="J1287" i="24"/>
  <c r="O1286" i="24"/>
  <c r="T1166" i="24"/>
  <c r="V1166" i="24" s="1"/>
  <c r="L1286" i="24"/>
  <c r="O1287" i="24" l="1"/>
  <c r="J1288" i="24"/>
  <c r="T1167" i="24"/>
  <c r="V1167" i="24" s="1"/>
  <c r="L1287" i="24"/>
  <c r="S1407" i="24"/>
  <c r="U1286" i="24"/>
  <c r="S1408" i="24" l="1"/>
  <c r="U1287" i="24"/>
  <c r="J1289" i="24"/>
  <c r="O1288" i="24"/>
  <c r="T1168" i="24"/>
  <c r="V1168" i="24" s="1"/>
  <c r="L1288" i="24"/>
  <c r="O1289" i="24" l="1"/>
  <c r="J1290" i="24"/>
  <c r="T1169" i="24"/>
  <c r="V1169" i="24" s="1"/>
  <c r="L1289" i="24"/>
  <c r="S1409" i="24"/>
  <c r="U1288" i="24"/>
  <c r="S1410" i="24" l="1"/>
  <c r="U1289" i="24"/>
  <c r="J1291" i="24"/>
  <c r="O1290" i="24"/>
  <c r="T1170" i="24"/>
  <c r="V1170" i="24" s="1"/>
  <c r="L1290" i="24"/>
  <c r="O1291" i="24" l="1"/>
  <c r="J1292" i="24"/>
  <c r="T1171" i="24"/>
  <c r="V1171" i="24" s="1"/>
  <c r="L1291" i="24"/>
  <c r="S1411" i="24"/>
  <c r="U1290" i="24"/>
  <c r="S1412" i="24" l="1"/>
  <c r="U1291" i="24"/>
  <c r="J1293" i="24"/>
  <c r="O1292" i="24"/>
  <c r="T1172" i="24"/>
  <c r="V1172" i="24" s="1"/>
  <c r="L1292" i="24"/>
  <c r="O1293" i="24" l="1"/>
  <c r="J1294" i="24"/>
  <c r="T1173" i="24"/>
  <c r="V1173" i="24" s="1"/>
  <c r="L1293" i="24"/>
  <c r="S1413" i="24"/>
  <c r="U1292" i="24"/>
  <c r="S1414" i="24" l="1"/>
  <c r="U1293" i="24"/>
  <c r="J1295" i="24"/>
  <c r="O1294" i="24"/>
  <c r="T1174" i="24"/>
  <c r="V1174" i="24" s="1"/>
  <c r="L1294" i="24"/>
  <c r="O1295" i="24" l="1"/>
  <c r="J1296" i="24"/>
  <c r="T1175" i="24"/>
  <c r="V1175" i="24" s="1"/>
  <c r="L1295" i="24"/>
  <c r="S1415" i="24"/>
  <c r="U1294" i="24"/>
  <c r="S1416" i="24" l="1"/>
  <c r="U1295" i="24"/>
  <c r="J1297" i="24"/>
  <c r="O1296" i="24"/>
  <c r="T1176" i="24"/>
  <c r="V1176" i="24" s="1"/>
  <c r="L1296" i="24"/>
  <c r="O1297" i="24" l="1"/>
  <c r="J1298" i="24"/>
  <c r="T1177" i="24"/>
  <c r="V1177" i="24" s="1"/>
  <c r="L1297" i="24"/>
  <c r="S1417" i="24"/>
  <c r="U1296" i="24"/>
  <c r="S1418" i="24" l="1"/>
  <c r="U1297" i="24"/>
  <c r="J1299" i="24"/>
  <c r="O1298" i="24"/>
  <c r="T1178" i="24"/>
  <c r="V1178" i="24" s="1"/>
  <c r="L1298" i="24"/>
  <c r="O1299" i="24" l="1"/>
  <c r="J1300" i="24"/>
  <c r="T1179" i="24"/>
  <c r="V1179" i="24" s="1"/>
  <c r="L1299" i="24"/>
  <c r="S1419" i="24"/>
  <c r="U1298" i="24"/>
  <c r="S1420" i="24" l="1"/>
  <c r="U1299" i="24"/>
  <c r="J1301" i="24"/>
  <c r="O1300" i="24"/>
  <c r="T1180" i="24"/>
  <c r="V1180" i="24" s="1"/>
  <c r="L1300" i="24"/>
  <c r="O1301" i="24" l="1"/>
  <c r="J1302" i="24"/>
  <c r="T1181" i="24"/>
  <c r="V1181" i="24" s="1"/>
  <c r="L1301" i="24"/>
  <c r="S1421" i="24"/>
  <c r="U1300" i="24"/>
  <c r="S1422" i="24" l="1"/>
  <c r="U1301" i="24"/>
  <c r="J1303" i="24"/>
  <c r="O1302" i="24"/>
  <c r="T1182" i="24"/>
  <c r="V1182" i="24" s="1"/>
  <c r="L1302" i="24"/>
  <c r="O1303" i="24" l="1"/>
  <c r="J1304" i="24"/>
  <c r="T1183" i="24"/>
  <c r="V1183" i="24" s="1"/>
  <c r="L1303" i="24"/>
  <c r="S1423" i="24"/>
  <c r="U1302" i="24"/>
  <c r="S1424" i="24" l="1"/>
  <c r="U1303" i="24"/>
  <c r="J1305" i="24"/>
  <c r="O1304" i="24"/>
  <c r="T1184" i="24"/>
  <c r="V1184" i="24" s="1"/>
  <c r="L1304" i="24"/>
  <c r="O1305" i="24" l="1"/>
  <c r="J1306" i="24"/>
  <c r="T1185" i="24"/>
  <c r="V1185" i="24" s="1"/>
  <c r="L1305" i="24"/>
  <c r="S1425" i="24"/>
  <c r="U1304" i="24"/>
  <c r="S1426" i="24" l="1"/>
  <c r="U1305" i="24"/>
  <c r="J1307" i="24"/>
  <c r="O1306" i="24"/>
  <c r="T1186" i="24"/>
  <c r="V1186" i="24" s="1"/>
  <c r="L1306" i="24"/>
  <c r="O1307" i="24" l="1"/>
  <c r="J1308" i="24"/>
  <c r="T1187" i="24"/>
  <c r="V1187" i="24" s="1"/>
  <c r="L1307" i="24"/>
  <c r="S1427" i="24"/>
  <c r="U1306" i="24"/>
  <c r="S1428" i="24" l="1"/>
  <c r="U1307" i="24"/>
  <c r="J1309" i="24"/>
  <c r="O1308" i="24"/>
  <c r="T1188" i="24"/>
  <c r="V1188" i="24" s="1"/>
  <c r="L1308" i="24"/>
  <c r="O1309" i="24" l="1"/>
  <c r="J1310" i="24"/>
  <c r="T1189" i="24"/>
  <c r="V1189" i="24" s="1"/>
  <c r="L1309" i="24"/>
  <c r="S1429" i="24"/>
  <c r="U1308" i="24"/>
  <c r="S1430" i="24" l="1"/>
  <c r="U1309" i="24"/>
  <c r="J1311" i="24"/>
  <c r="O1310" i="24"/>
  <c r="T1190" i="24"/>
  <c r="V1190" i="24" s="1"/>
  <c r="L1310" i="24"/>
  <c r="J1312" i="24" l="1"/>
  <c r="O1311" i="24"/>
  <c r="T1191" i="24"/>
  <c r="V1191" i="24" s="1"/>
  <c r="L1311" i="24"/>
  <c r="S1431" i="24"/>
  <c r="U1310" i="24"/>
  <c r="S1432" i="24" l="1"/>
  <c r="U1311" i="24"/>
  <c r="J1313" i="24"/>
  <c r="O1312" i="24"/>
  <c r="T1192" i="24"/>
  <c r="V1192" i="24" s="1"/>
  <c r="L1312" i="24"/>
  <c r="O1313" i="24" l="1"/>
  <c r="L1313" i="24"/>
  <c r="J1314" i="24"/>
  <c r="T1193" i="24"/>
  <c r="V1193" i="24" s="1"/>
  <c r="S1433" i="24"/>
  <c r="U1312" i="24"/>
  <c r="S1434" i="24" l="1"/>
  <c r="U1313" i="24"/>
  <c r="J1315" i="24"/>
  <c r="O1314" i="24"/>
  <c r="T1194" i="24"/>
  <c r="V1194" i="24" s="1"/>
  <c r="L1314" i="24"/>
  <c r="J1316" i="24" l="1"/>
  <c r="O1315" i="24"/>
  <c r="T1195" i="24"/>
  <c r="V1195" i="24" s="1"/>
  <c r="L1315" i="24"/>
  <c r="S1435" i="24"/>
  <c r="U1314" i="24"/>
  <c r="S1436" i="24" l="1"/>
  <c r="U1315" i="24"/>
  <c r="J1317" i="24"/>
  <c r="O1316" i="24"/>
  <c r="T1196" i="24"/>
  <c r="V1196" i="24" s="1"/>
  <c r="L1316" i="24"/>
  <c r="O1317" i="24" l="1"/>
  <c r="L1317" i="24"/>
  <c r="J1318" i="24"/>
  <c r="T1197" i="24"/>
  <c r="V1197" i="24" s="1"/>
  <c r="S1437" i="24"/>
  <c r="U1316" i="24"/>
  <c r="S1438" i="24" l="1"/>
  <c r="U1317" i="24"/>
  <c r="J1319" i="24"/>
  <c r="O1318" i="24"/>
  <c r="T1198" i="24"/>
  <c r="V1198" i="24" s="1"/>
  <c r="L1318" i="24"/>
  <c r="J1320" i="24" l="1"/>
  <c r="O1319" i="24"/>
  <c r="T1199" i="24"/>
  <c r="V1199" i="24" s="1"/>
  <c r="L1319" i="24"/>
  <c r="S1439" i="24"/>
  <c r="U1318" i="24"/>
  <c r="S1440" i="24" l="1"/>
  <c r="U1319" i="24"/>
  <c r="J1321" i="24"/>
  <c r="T1200" i="24"/>
  <c r="V1200" i="24" s="1"/>
  <c r="O1320" i="24"/>
  <c r="L1320" i="24"/>
  <c r="O1321" i="24" l="1"/>
  <c r="L1321" i="24"/>
  <c r="J1322" i="24"/>
  <c r="T1201" i="24"/>
  <c r="V1201" i="24" s="1"/>
  <c r="S1441" i="24"/>
  <c r="U1320" i="24"/>
  <c r="S1442" i="24" l="1"/>
  <c r="U1321" i="24"/>
  <c r="J1323" i="24"/>
  <c r="O1322" i="24"/>
  <c r="T1202" i="24"/>
  <c r="V1202" i="24" s="1"/>
  <c r="L1322" i="24"/>
  <c r="J1324" i="24" l="1"/>
  <c r="O1323" i="24"/>
  <c r="L1323" i="24"/>
  <c r="T1203" i="24"/>
  <c r="V1203" i="24" s="1"/>
  <c r="S1443" i="24"/>
  <c r="U1322" i="24"/>
  <c r="U1323" i="24" l="1"/>
  <c r="S1444" i="24"/>
  <c r="J1325" i="24"/>
  <c r="T1204" i="24"/>
  <c r="V1204" i="24" s="1"/>
  <c r="O1324" i="24"/>
  <c r="L1324" i="24"/>
  <c r="O1325" i="24" l="1"/>
  <c r="L1325" i="24"/>
  <c r="J1326" i="24"/>
  <c r="T1205" i="24"/>
  <c r="V1205" i="24" s="1"/>
  <c r="S1445" i="24"/>
  <c r="U1324" i="24"/>
  <c r="S1446" i="24" l="1"/>
  <c r="U1325" i="24"/>
  <c r="J1327" i="24"/>
  <c r="O1326" i="24"/>
  <c r="T1206" i="24"/>
  <c r="V1206" i="24" s="1"/>
  <c r="L1326" i="24"/>
  <c r="J1328" i="24" l="1"/>
  <c r="O1327" i="24"/>
  <c r="L1327" i="24"/>
  <c r="T1207" i="24"/>
  <c r="V1207" i="24" s="1"/>
  <c r="S1447" i="24"/>
  <c r="U1326" i="24"/>
  <c r="S1448" i="24" l="1"/>
  <c r="U1327" i="24"/>
  <c r="J1329" i="24"/>
  <c r="O1328" i="24"/>
  <c r="T1208" i="24"/>
  <c r="V1208" i="24" s="1"/>
  <c r="L1328" i="24"/>
  <c r="J1330" i="24" l="1"/>
  <c r="O1329" i="24"/>
  <c r="L1329" i="24"/>
  <c r="T1209" i="24"/>
  <c r="V1209" i="24" s="1"/>
  <c r="S1449" i="24"/>
  <c r="U1328" i="24"/>
  <c r="U1329" i="24" l="1"/>
  <c r="S1450" i="24"/>
  <c r="J1331" i="24"/>
  <c r="O1330" i="24"/>
  <c r="L1330" i="24"/>
  <c r="T1210" i="24"/>
  <c r="V1210" i="24" s="1"/>
  <c r="J1332" i="24" l="1"/>
  <c r="O1331" i="24"/>
  <c r="L1331" i="24"/>
  <c r="T1211" i="24"/>
  <c r="V1211" i="24" s="1"/>
  <c r="S1451" i="24"/>
  <c r="U1330" i="24"/>
  <c r="S1452" i="24" l="1"/>
  <c r="U1331" i="24"/>
  <c r="J1333" i="24"/>
  <c r="O1332" i="24"/>
  <c r="L1332" i="24"/>
  <c r="T1212" i="24"/>
  <c r="V1212" i="24" s="1"/>
  <c r="L1333" i="24" l="1"/>
  <c r="O1333" i="24"/>
  <c r="J1334" i="24"/>
  <c r="T1213" i="24"/>
  <c r="V1213" i="24" s="1"/>
  <c r="S1453" i="24"/>
  <c r="U1332" i="24"/>
  <c r="S1454" i="24" l="1"/>
  <c r="U1333" i="24"/>
  <c r="J1335" i="24"/>
  <c r="O1334" i="24"/>
  <c r="T1214" i="24"/>
  <c r="V1214" i="24" s="1"/>
  <c r="L1334" i="24"/>
  <c r="J1336" i="24" l="1"/>
  <c r="O1335" i="24"/>
  <c r="L1335" i="24"/>
  <c r="T1215" i="24"/>
  <c r="V1215" i="24" s="1"/>
  <c r="S1455" i="24"/>
  <c r="U1334" i="24"/>
  <c r="S1456" i="24" l="1"/>
  <c r="U1335" i="24"/>
  <c r="J1337" i="24"/>
  <c r="O1336" i="24"/>
  <c r="T1216" i="24"/>
  <c r="V1216" i="24" s="1"/>
  <c r="L1336" i="24"/>
  <c r="J1338" i="24" l="1"/>
  <c r="O1337" i="24"/>
  <c r="L1337" i="24"/>
  <c r="T1217" i="24"/>
  <c r="V1217" i="24" s="1"/>
  <c r="S1457" i="24"/>
  <c r="U1336" i="24"/>
  <c r="U1337" i="24" l="1"/>
  <c r="S1458" i="24"/>
  <c r="J1339" i="24"/>
  <c r="O1338" i="24"/>
  <c r="L1338" i="24"/>
  <c r="T1218" i="24"/>
  <c r="V1218" i="24" s="1"/>
  <c r="J1340" i="24" l="1"/>
  <c r="O1339" i="24"/>
  <c r="L1339" i="24"/>
  <c r="T1219" i="24"/>
  <c r="V1219" i="24" s="1"/>
  <c r="S1459" i="24"/>
  <c r="U1338" i="24"/>
  <c r="S1460" i="24" l="1"/>
  <c r="U1339" i="24"/>
  <c r="J1341" i="24"/>
  <c r="O1340" i="24"/>
  <c r="L1340" i="24"/>
  <c r="T1220" i="24"/>
  <c r="V1220" i="24" s="1"/>
  <c r="J1342" i="24" l="1"/>
  <c r="O1341" i="24"/>
  <c r="L1341" i="24"/>
  <c r="T1221" i="24"/>
  <c r="V1221" i="24" s="1"/>
  <c r="S1461" i="24"/>
  <c r="U1340" i="24"/>
  <c r="S1462" i="24" l="1"/>
  <c r="U1341" i="24"/>
  <c r="L1342" i="24"/>
  <c r="O1342" i="24"/>
  <c r="J1343" i="24"/>
  <c r="T1222" i="24"/>
  <c r="V1222" i="24" s="1"/>
  <c r="O1343" i="24" l="1"/>
  <c r="J1344" i="24"/>
  <c r="T1223" i="24"/>
  <c r="V1223" i="24" s="1"/>
  <c r="L1343" i="24"/>
  <c r="S1463" i="24"/>
  <c r="U1342" i="24"/>
  <c r="S1464" i="24" l="1"/>
  <c r="U1343" i="24"/>
  <c r="O1344" i="24"/>
  <c r="J1345" i="24"/>
  <c r="L1344" i="24"/>
  <c r="T1224" i="24"/>
  <c r="V1224" i="24" s="1"/>
  <c r="J1346" i="24" l="1"/>
  <c r="O1345" i="24"/>
  <c r="T1225" i="24"/>
  <c r="V1225" i="24" s="1"/>
  <c r="L1345" i="24"/>
  <c r="S1465" i="24"/>
  <c r="U1344" i="24"/>
  <c r="S1466" i="24" l="1"/>
  <c r="U1345" i="24"/>
  <c r="J1347" i="24"/>
  <c r="O1346" i="24"/>
  <c r="L1346" i="24"/>
  <c r="T1226" i="24"/>
  <c r="V1226" i="24" s="1"/>
  <c r="T1227" i="24" l="1"/>
  <c r="V1227" i="24" s="1"/>
  <c r="O1347" i="24"/>
  <c r="L1347" i="24"/>
  <c r="J1348" i="24"/>
  <c r="S1467" i="24"/>
  <c r="U1346" i="24"/>
  <c r="S1468" i="24" l="1"/>
  <c r="U1347" i="24"/>
  <c r="O1348" i="24"/>
  <c r="J1349" i="24"/>
  <c r="L1348" i="24"/>
  <c r="T1228" i="24"/>
  <c r="V1228" i="24" s="1"/>
  <c r="J1350" i="24" l="1"/>
  <c r="O1349" i="24"/>
  <c r="L1349" i="24"/>
  <c r="T1229" i="24"/>
  <c r="V1229" i="24" s="1"/>
  <c r="S1469" i="24"/>
  <c r="U1348" i="24"/>
  <c r="S1470" i="24" l="1"/>
  <c r="U1349" i="24"/>
  <c r="L1350" i="24"/>
  <c r="O1350" i="24"/>
  <c r="J1351" i="24"/>
  <c r="T1230" i="24"/>
  <c r="V1230" i="24" s="1"/>
  <c r="T1231" i="24" l="1"/>
  <c r="V1231" i="24" s="1"/>
  <c r="O1351" i="24"/>
  <c r="J1352" i="24"/>
  <c r="L1351" i="24"/>
  <c r="S1471" i="24"/>
  <c r="U1350" i="24"/>
  <c r="S1472" i="24" l="1"/>
  <c r="U1351" i="24"/>
  <c r="O1352" i="24"/>
  <c r="J1353" i="24"/>
  <c r="L1352" i="24"/>
  <c r="T1232" i="24"/>
  <c r="V1232" i="24" s="1"/>
  <c r="J1354" i="24" l="1"/>
  <c r="O1353" i="24"/>
  <c r="L1353" i="24"/>
  <c r="T1233" i="24"/>
  <c r="V1233" i="24" s="1"/>
  <c r="S1473" i="24"/>
  <c r="U1352" i="24"/>
  <c r="S1474" i="24" l="1"/>
  <c r="U1353" i="24"/>
  <c r="J1355" i="24"/>
  <c r="O1354" i="24"/>
  <c r="L1354" i="24"/>
  <c r="T1234" i="24"/>
  <c r="V1234" i="24" s="1"/>
  <c r="O1355" i="24" l="1"/>
  <c r="L1355" i="24"/>
  <c r="J1356" i="24"/>
  <c r="T1235" i="24"/>
  <c r="V1235" i="24" s="1"/>
  <c r="S1475" i="24"/>
  <c r="U1354" i="24"/>
  <c r="S1476" i="24" l="1"/>
  <c r="U1355" i="24"/>
  <c r="L1356" i="24"/>
  <c r="O1356" i="24"/>
  <c r="J1357" i="24"/>
  <c r="T1236" i="24"/>
  <c r="V1236" i="24" s="1"/>
  <c r="J1358" i="24" l="1"/>
  <c r="O1357" i="24"/>
  <c r="L1357" i="24"/>
  <c r="T1237" i="24"/>
  <c r="V1237" i="24" s="1"/>
  <c r="S1477" i="24"/>
  <c r="U1356" i="24"/>
  <c r="S1478" i="24" l="1"/>
  <c r="U1357" i="24"/>
  <c r="L1358" i="24"/>
  <c r="O1358" i="24"/>
  <c r="J1359" i="24"/>
  <c r="T1238" i="24"/>
  <c r="V1238" i="24" s="1"/>
  <c r="O1359" i="24" l="1"/>
  <c r="J1360" i="24"/>
  <c r="T1239" i="24"/>
  <c r="V1239" i="24" s="1"/>
  <c r="L1359" i="24"/>
  <c r="S1479" i="24"/>
  <c r="U1358" i="24"/>
  <c r="S1480" i="24" l="1"/>
  <c r="U1359" i="24"/>
  <c r="O1360" i="24"/>
  <c r="J1361" i="24"/>
  <c r="L1360" i="24"/>
  <c r="T1240" i="24"/>
  <c r="V1240" i="24" s="1"/>
  <c r="J1362" i="24" l="1"/>
  <c r="O1361" i="24"/>
  <c r="L1361" i="24"/>
  <c r="T1241" i="24"/>
  <c r="V1241" i="24" s="1"/>
  <c r="S1481" i="24"/>
  <c r="U1360" i="24"/>
  <c r="S1482" i="24" l="1"/>
  <c r="U1361" i="24"/>
  <c r="J1363" i="24"/>
  <c r="O1362" i="24"/>
  <c r="L1362" i="24"/>
  <c r="T1242" i="24"/>
  <c r="V1242" i="24" s="1"/>
  <c r="O1363" i="24" l="1"/>
  <c r="T1243" i="24"/>
  <c r="V1243" i="24" s="1"/>
  <c r="J1364" i="24"/>
  <c r="L1363" i="24"/>
  <c r="S1483" i="24"/>
  <c r="U1362" i="24"/>
  <c r="S1484" i="24" l="1"/>
  <c r="U1363" i="24"/>
  <c r="O1364" i="24"/>
  <c r="J1365" i="24"/>
  <c r="L1364" i="24"/>
  <c r="T1244" i="24"/>
  <c r="V1244" i="24" s="1"/>
  <c r="L1365" i="24" l="1"/>
  <c r="J1366" i="24"/>
  <c r="O1365" i="24"/>
  <c r="T1245" i="24"/>
  <c r="V1245" i="24" s="1"/>
  <c r="S1485" i="24"/>
  <c r="U1364" i="24"/>
  <c r="S1486" i="24" l="1"/>
  <c r="U1365" i="24"/>
  <c r="L1366" i="24"/>
  <c r="O1366" i="24"/>
  <c r="J1367" i="24"/>
  <c r="T1246" i="24"/>
  <c r="V1246" i="24" s="1"/>
  <c r="O1367" i="24" l="1"/>
  <c r="T1247" i="24"/>
  <c r="V1247" i="24" s="1"/>
  <c r="J1368" i="24"/>
  <c r="L1367" i="24"/>
  <c r="S1487" i="24"/>
  <c r="U1366" i="24"/>
  <c r="S1488" i="24" l="1"/>
  <c r="U1367" i="24"/>
  <c r="O1368" i="24"/>
  <c r="J1369" i="24"/>
  <c r="L1368" i="24"/>
  <c r="T1248" i="24"/>
  <c r="V1248" i="24" s="1"/>
  <c r="J1370" i="24" l="1"/>
  <c r="O1369" i="24"/>
  <c r="T1249" i="24"/>
  <c r="V1249" i="24" s="1"/>
  <c r="L1369" i="24"/>
  <c r="S1489" i="24"/>
  <c r="U1368" i="24"/>
  <c r="S1490" i="24" l="1"/>
  <c r="U1369" i="24"/>
  <c r="J1371" i="24"/>
  <c r="O1370" i="24"/>
  <c r="L1370" i="24"/>
  <c r="T1250" i="24"/>
  <c r="V1250" i="24" s="1"/>
  <c r="J1372" i="24" l="1"/>
  <c r="T1251" i="24"/>
  <c r="V1251" i="24" s="1"/>
  <c r="O1371" i="24"/>
  <c r="L1371" i="24"/>
  <c r="S1491" i="24"/>
  <c r="U1370" i="24"/>
  <c r="S1492" i="24" l="1"/>
  <c r="U1371" i="24"/>
  <c r="O1372" i="24"/>
  <c r="J1373" i="24"/>
  <c r="L1372" i="24"/>
  <c r="T1252" i="24"/>
  <c r="V1252" i="24" s="1"/>
  <c r="J1374" i="24" l="1"/>
  <c r="O1373" i="24"/>
  <c r="L1373" i="24"/>
  <c r="T1253" i="24"/>
  <c r="V1253" i="24" s="1"/>
  <c r="S1493" i="24"/>
  <c r="U1372" i="24"/>
  <c r="S1494" i="24" l="1"/>
  <c r="U1373" i="24"/>
  <c r="L1374" i="24"/>
  <c r="O1374" i="24"/>
  <c r="J1375" i="24"/>
  <c r="T1254" i="24"/>
  <c r="V1254" i="24" s="1"/>
  <c r="J1376" i="24" l="1"/>
  <c r="T1255" i="24"/>
  <c r="V1255" i="24" s="1"/>
  <c r="O1375" i="24"/>
  <c r="L1375" i="24"/>
  <c r="S1495" i="24"/>
  <c r="U1374" i="24"/>
  <c r="S1496" i="24" l="1"/>
  <c r="U1375" i="24"/>
  <c r="J1377" i="24"/>
  <c r="O1376" i="24"/>
  <c r="L1376" i="24"/>
  <c r="T1256" i="24"/>
  <c r="V1256" i="24" s="1"/>
  <c r="J1378" i="24" l="1"/>
  <c r="O1377" i="24"/>
  <c r="T1257" i="24"/>
  <c r="V1257" i="24" s="1"/>
  <c r="L1377" i="24"/>
  <c r="S1497" i="24"/>
  <c r="U1376" i="24"/>
  <c r="S1498" i="24" l="1"/>
  <c r="U1377" i="24"/>
  <c r="J1379" i="24"/>
  <c r="O1378" i="24"/>
  <c r="L1378" i="24"/>
  <c r="T1258" i="24"/>
  <c r="V1258" i="24" s="1"/>
  <c r="J1380" i="24" l="1"/>
  <c r="T1259" i="24"/>
  <c r="V1259" i="24" s="1"/>
  <c r="O1379" i="24"/>
  <c r="L1379" i="24"/>
  <c r="S1499" i="24"/>
  <c r="U1378" i="24"/>
  <c r="S1500" i="24" l="1"/>
  <c r="U1379" i="24"/>
  <c r="O1380" i="24"/>
  <c r="J1381" i="24"/>
  <c r="L1380" i="24"/>
  <c r="T1260" i="24"/>
  <c r="V1260" i="24" s="1"/>
  <c r="L1381" i="24" l="1"/>
  <c r="J1382" i="24"/>
  <c r="O1381" i="24"/>
  <c r="T1261" i="24"/>
  <c r="V1261" i="24" s="1"/>
  <c r="S1501" i="24"/>
  <c r="U1380" i="24"/>
  <c r="S1502" i="24" l="1"/>
  <c r="U1381" i="24"/>
  <c r="L1382" i="24"/>
  <c r="O1382" i="24"/>
  <c r="J1383" i="24"/>
  <c r="T1262" i="24"/>
  <c r="V1262" i="24" s="1"/>
  <c r="J1384" i="24" l="1"/>
  <c r="O1383" i="24"/>
  <c r="T1263" i="24"/>
  <c r="V1263" i="24" s="1"/>
  <c r="L1383" i="24"/>
  <c r="S1503" i="24"/>
  <c r="U1382" i="24"/>
  <c r="S1504" i="24" l="1"/>
  <c r="U1383" i="24"/>
  <c r="O1384" i="24"/>
  <c r="L1384" i="24"/>
  <c r="J1385" i="24"/>
  <c r="T1264" i="24"/>
  <c r="V1264" i="24" s="1"/>
  <c r="J1386" i="24" l="1"/>
  <c r="O1385" i="24"/>
  <c r="T1265" i="24"/>
  <c r="V1265" i="24" s="1"/>
  <c r="L1385" i="24"/>
  <c r="S1505" i="24"/>
  <c r="U1384" i="24"/>
  <c r="S1506" i="24" l="1"/>
  <c r="U1385" i="24"/>
  <c r="J1387" i="24"/>
  <c r="O1386" i="24"/>
  <c r="L1386" i="24"/>
  <c r="T1266" i="24"/>
  <c r="V1266" i="24" s="1"/>
  <c r="O1387" i="24" l="1"/>
  <c r="T1267" i="24"/>
  <c r="V1267" i="24" s="1"/>
  <c r="J1388" i="24"/>
  <c r="L1387" i="24"/>
  <c r="S1507" i="24"/>
  <c r="U1386" i="24"/>
  <c r="S1508" i="24" l="1"/>
  <c r="U1387" i="24"/>
  <c r="J1389" i="24"/>
  <c r="O1388" i="24"/>
  <c r="L1388" i="24"/>
  <c r="T1268" i="24"/>
  <c r="V1268" i="24" s="1"/>
  <c r="J1390" i="24" l="1"/>
  <c r="O1389" i="24"/>
  <c r="L1389" i="24"/>
  <c r="T1269" i="24"/>
  <c r="V1269" i="24" s="1"/>
  <c r="S1509" i="24"/>
  <c r="U1388" i="24"/>
  <c r="S1510" i="24" l="1"/>
  <c r="U1389" i="24"/>
  <c r="J1391" i="24"/>
  <c r="O1390" i="24"/>
  <c r="L1390" i="24"/>
  <c r="T1270" i="24"/>
  <c r="V1270" i="24" s="1"/>
  <c r="J1392" i="24" l="1"/>
  <c r="T1271" i="24"/>
  <c r="V1271" i="24" s="1"/>
  <c r="O1391" i="24"/>
  <c r="L1391" i="24"/>
  <c r="S1511" i="24"/>
  <c r="U1390" i="24"/>
  <c r="S1512" i="24" l="1"/>
  <c r="U1391" i="24"/>
  <c r="J1393" i="24"/>
  <c r="O1392" i="24"/>
  <c r="L1392" i="24"/>
  <c r="T1272" i="24"/>
  <c r="V1272" i="24" s="1"/>
  <c r="J1394" i="24" l="1"/>
  <c r="O1393" i="24"/>
  <c r="T1273" i="24"/>
  <c r="V1273" i="24" s="1"/>
  <c r="L1393" i="24"/>
  <c r="S1513" i="24"/>
  <c r="U1392" i="24"/>
  <c r="S1514" i="24" l="1"/>
  <c r="U1393" i="24"/>
  <c r="J1395" i="24"/>
  <c r="O1394" i="24"/>
  <c r="L1394" i="24"/>
  <c r="T1274" i="24"/>
  <c r="V1274" i="24" s="1"/>
  <c r="J1396" i="24" l="1"/>
  <c r="O1395" i="24"/>
  <c r="L1395" i="24"/>
  <c r="T1275" i="24"/>
  <c r="V1275" i="24" s="1"/>
  <c r="U1394" i="24"/>
  <c r="S1515" i="24"/>
  <c r="S1516" i="24" l="1"/>
  <c r="U1395" i="24"/>
  <c r="J1397" i="24"/>
  <c r="O1396" i="24"/>
  <c r="L1396" i="24"/>
  <c r="T1276" i="24"/>
  <c r="V1276" i="24" s="1"/>
  <c r="J1398" i="24" l="1"/>
  <c r="O1397" i="24"/>
  <c r="L1397" i="24"/>
  <c r="T1277" i="24"/>
  <c r="V1277" i="24" s="1"/>
  <c r="S1517" i="24"/>
  <c r="U1396" i="24"/>
  <c r="S1518" i="24" l="1"/>
  <c r="U1397" i="24"/>
  <c r="L1398" i="24"/>
  <c r="O1398" i="24"/>
  <c r="J1399" i="24"/>
  <c r="T1278" i="24"/>
  <c r="V1278" i="24" s="1"/>
  <c r="J1400" i="24" l="1"/>
  <c r="O1399" i="24"/>
  <c r="T1279" i="24"/>
  <c r="V1279" i="24" s="1"/>
  <c r="L1399" i="24"/>
  <c r="S1519" i="24"/>
  <c r="U1398" i="24"/>
  <c r="S1520" i="24" l="1"/>
  <c r="U1399" i="24"/>
  <c r="J1401" i="24"/>
  <c r="O1400" i="24"/>
  <c r="L1400" i="24"/>
  <c r="T1280" i="24"/>
  <c r="V1280" i="24" s="1"/>
  <c r="J1402" i="24" l="1"/>
  <c r="O1401" i="24"/>
  <c r="T1281" i="24"/>
  <c r="V1281" i="24" s="1"/>
  <c r="L1401" i="24"/>
  <c r="S1521" i="24"/>
  <c r="U1400" i="24"/>
  <c r="S1522" i="24" l="1"/>
  <c r="U1401" i="24"/>
  <c r="J1403" i="24"/>
  <c r="O1402" i="24"/>
  <c r="L1402" i="24"/>
  <c r="T1282" i="24"/>
  <c r="V1282" i="24" s="1"/>
  <c r="J1404" i="24" l="1"/>
  <c r="T1283" i="24"/>
  <c r="V1283" i="24" s="1"/>
  <c r="O1403" i="24"/>
  <c r="L1403" i="24"/>
  <c r="S1523" i="24"/>
  <c r="U1402" i="24"/>
  <c r="S1524" i="24" l="1"/>
  <c r="U1403" i="24"/>
  <c r="J1405" i="24"/>
  <c r="O1404" i="24"/>
  <c r="L1404" i="24"/>
  <c r="T1284" i="24"/>
  <c r="V1284" i="24" s="1"/>
  <c r="L1405" i="24" l="1"/>
  <c r="O1405" i="24"/>
  <c r="J1406" i="24"/>
  <c r="T1285" i="24"/>
  <c r="V1285" i="24" s="1"/>
  <c r="S1525" i="24"/>
  <c r="U1404" i="24"/>
  <c r="S1526" i="24" l="1"/>
  <c r="U1405" i="24"/>
  <c r="J1407" i="24"/>
  <c r="O1406" i="24"/>
  <c r="L1406" i="24"/>
  <c r="T1286" i="24"/>
  <c r="V1286" i="24" s="1"/>
  <c r="J1408" i="24" l="1"/>
  <c r="O1407" i="24"/>
  <c r="T1287" i="24"/>
  <c r="V1287" i="24" s="1"/>
  <c r="L1407" i="24"/>
  <c r="S1527" i="24"/>
  <c r="U1406" i="24"/>
  <c r="S1528" i="24" l="1"/>
  <c r="U1407" i="24"/>
  <c r="J1409" i="24"/>
  <c r="O1408" i="24"/>
  <c r="L1408" i="24"/>
  <c r="T1288" i="24"/>
  <c r="V1288" i="24" s="1"/>
  <c r="J1410" i="24" l="1"/>
  <c r="O1409" i="24"/>
  <c r="L1409" i="24"/>
  <c r="T1289" i="24"/>
  <c r="V1289" i="24" s="1"/>
  <c r="S1529" i="24"/>
  <c r="U1408" i="24"/>
  <c r="S1530" i="24" l="1"/>
  <c r="U1409" i="24"/>
  <c r="J1411" i="24"/>
  <c r="O1410" i="24"/>
  <c r="L1410" i="24"/>
  <c r="T1290" i="24"/>
  <c r="V1290" i="24" s="1"/>
  <c r="J1412" i="24" l="1"/>
  <c r="O1411" i="24"/>
  <c r="L1411" i="24"/>
  <c r="T1291" i="24"/>
  <c r="V1291" i="24" s="1"/>
  <c r="S1531" i="24"/>
  <c r="U1410" i="24"/>
  <c r="S1532" i="24" l="1"/>
  <c r="U1411" i="24"/>
  <c r="L1412" i="24"/>
  <c r="J1413" i="24"/>
  <c r="O1412" i="24"/>
  <c r="T1292" i="24"/>
  <c r="V1292" i="24" s="1"/>
  <c r="J1414" i="24" l="1"/>
  <c r="O1413" i="24"/>
  <c r="L1413" i="24"/>
  <c r="T1293" i="24"/>
  <c r="V1293" i="24" s="1"/>
  <c r="S1533" i="24"/>
  <c r="U1412" i="24"/>
  <c r="S1534" i="24" l="1"/>
  <c r="U1413" i="24"/>
  <c r="L1414" i="24"/>
  <c r="O1414" i="24"/>
  <c r="J1415" i="24"/>
  <c r="T1294" i="24"/>
  <c r="V1294" i="24" s="1"/>
  <c r="J1416" i="24" l="1"/>
  <c r="O1415" i="24"/>
  <c r="T1295" i="24"/>
  <c r="V1295" i="24" s="1"/>
  <c r="L1415" i="24"/>
  <c r="S1535" i="24"/>
  <c r="U1414" i="24"/>
  <c r="S1536" i="24" l="1"/>
  <c r="U1415" i="24"/>
  <c r="J1417" i="24"/>
  <c r="O1416" i="24"/>
  <c r="L1416" i="24"/>
  <c r="T1296" i="24"/>
  <c r="V1296" i="24" s="1"/>
  <c r="J1418" i="24" l="1"/>
  <c r="O1417" i="24"/>
  <c r="T1297" i="24"/>
  <c r="V1297" i="24" s="1"/>
  <c r="L1417" i="24"/>
  <c r="S1537" i="24"/>
  <c r="U1416" i="24"/>
  <c r="S1538" i="24" l="1"/>
  <c r="U1417" i="24"/>
  <c r="J1419" i="24"/>
  <c r="O1418" i="24"/>
  <c r="L1418" i="24"/>
  <c r="T1298" i="24"/>
  <c r="V1298" i="24" s="1"/>
  <c r="J1420" i="24" l="1"/>
  <c r="O1419" i="24"/>
  <c r="L1419" i="24"/>
  <c r="T1299" i="24"/>
  <c r="V1299" i="24" s="1"/>
  <c r="U1418" i="24"/>
  <c r="S1539" i="24"/>
  <c r="S1540" i="24" l="1"/>
  <c r="U1419" i="24"/>
  <c r="O1420" i="24"/>
  <c r="J1421" i="24"/>
  <c r="L1420" i="24"/>
  <c r="T1300" i="24"/>
  <c r="V1300" i="24" s="1"/>
  <c r="O1421" i="24" l="1"/>
  <c r="J1422" i="24"/>
  <c r="T1301" i="24"/>
  <c r="V1301" i="24" s="1"/>
  <c r="L1421" i="24"/>
  <c r="S1541" i="24"/>
  <c r="U1420" i="24"/>
  <c r="S1542" i="24" l="1"/>
  <c r="U1421" i="24"/>
  <c r="O1422" i="24"/>
  <c r="J1423" i="24"/>
  <c r="L1422" i="24"/>
  <c r="T1302" i="24"/>
  <c r="V1302" i="24" s="1"/>
  <c r="J1424" i="24" l="1"/>
  <c r="O1423" i="24"/>
  <c r="T1303" i="24"/>
  <c r="V1303" i="24" s="1"/>
  <c r="L1423" i="24"/>
  <c r="S1543" i="24"/>
  <c r="U1422" i="24"/>
  <c r="S1544" i="24" l="1"/>
  <c r="U1423" i="24"/>
  <c r="O1424" i="24"/>
  <c r="J1425" i="24"/>
  <c r="L1424" i="24"/>
  <c r="T1304" i="24"/>
  <c r="V1304" i="24" s="1"/>
  <c r="O1425" i="24" l="1"/>
  <c r="J1426" i="24"/>
  <c r="T1305" i="24"/>
  <c r="V1305" i="24" s="1"/>
  <c r="L1425" i="24"/>
  <c r="S1545" i="24"/>
  <c r="U1424" i="24"/>
  <c r="S1546" i="24" l="1"/>
  <c r="U1425" i="24"/>
  <c r="O1426" i="24"/>
  <c r="L1426" i="24"/>
  <c r="J1427" i="24"/>
  <c r="T1306" i="24"/>
  <c r="V1306" i="24" s="1"/>
  <c r="J1428" i="24" l="1"/>
  <c r="O1427" i="24"/>
  <c r="T1307" i="24"/>
  <c r="V1307" i="24" s="1"/>
  <c r="L1427" i="24"/>
  <c r="S1547" i="24"/>
  <c r="U1426" i="24"/>
  <c r="S1548" i="24" l="1"/>
  <c r="U1427" i="24"/>
  <c r="O1428" i="24"/>
  <c r="J1429" i="24"/>
  <c r="L1428" i="24"/>
  <c r="T1308" i="24"/>
  <c r="V1308" i="24" s="1"/>
  <c r="J1430" i="24" l="1"/>
  <c r="O1429" i="24"/>
  <c r="T1309" i="24"/>
  <c r="V1309" i="24" s="1"/>
  <c r="L1429" i="24"/>
  <c r="S1549" i="24"/>
  <c r="U1428" i="24"/>
  <c r="S1550" i="24" l="1"/>
  <c r="U1429" i="24"/>
  <c r="O1430" i="24"/>
  <c r="J1431" i="24"/>
  <c r="L1430" i="24"/>
  <c r="T1310" i="24"/>
  <c r="V1310" i="24" s="1"/>
  <c r="J1432" i="24" l="1"/>
  <c r="O1431" i="24"/>
  <c r="T1311" i="24"/>
  <c r="V1311" i="24" s="1"/>
  <c r="L1431" i="24"/>
  <c r="S1551" i="24"/>
  <c r="U1430" i="24"/>
  <c r="S1552" i="24" l="1"/>
  <c r="U1431" i="24"/>
  <c r="O1432" i="24"/>
  <c r="J1433" i="24"/>
  <c r="L1432" i="24"/>
  <c r="T1312" i="24"/>
  <c r="V1312" i="24" s="1"/>
  <c r="J1434" i="24" l="1"/>
  <c r="O1433" i="24"/>
  <c r="T1313" i="24"/>
  <c r="V1313" i="24" s="1"/>
  <c r="L1433" i="24"/>
  <c r="S1553" i="24"/>
  <c r="U1432" i="24"/>
  <c r="S1554" i="24" l="1"/>
  <c r="U1433" i="24"/>
  <c r="O1434" i="24"/>
  <c r="J1435" i="24"/>
  <c r="L1434" i="24"/>
  <c r="T1314" i="24"/>
  <c r="V1314" i="24" s="1"/>
  <c r="J1436" i="24" l="1"/>
  <c r="O1435" i="24"/>
  <c r="T1315" i="24"/>
  <c r="V1315" i="24" s="1"/>
  <c r="L1435" i="24"/>
  <c r="S1555" i="24"/>
  <c r="U1434" i="24"/>
  <c r="S1556" i="24" l="1"/>
  <c r="U1435" i="24"/>
  <c r="O1436" i="24"/>
  <c r="J1437" i="24"/>
  <c r="L1436" i="24"/>
  <c r="T1316" i="24"/>
  <c r="V1316" i="24" s="1"/>
  <c r="J1438" i="24" l="1"/>
  <c r="O1437" i="24"/>
  <c r="T1317" i="24"/>
  <c r="V1317" i="24" s="1"/>
  <c r="L1437" i="24"/>
  <c r="S1557" i="24"/>
  <c r="U1436" i="24"/>
  <c r="S1558" i="24" l="1"/>
  <c r="U1437" i="24"/>
  <c r="O1438" i="24"/>
  <c r="J1439" i="24"/>
  <c r="L1438" i="24"/>
  <c r="T1318" i="24"/>
  <c r="V1318" i="24" s="1"/>
  <c r="J1440" i="24" l="1"/>
  <c r="O1439" i="24"/>
  <c r="T1319" i="24"/>
  <c r="V1319" i="24" s="1"/>
  <c r="L1439" i="24"/>
  <c r="S1559" i="24"/>
  <c r="U1438" i="24"/>
  <c r="S1560" i="24" l="1"/>
  <c r="U1439" i="24"/>
  <c r="O1440" i="24"/>
  <c r="J1441" i="24"/>
  <c r="L1440" i="24"/>
  <c r="T1320" i="24"/>
  <c r="V1320" i="24" s="1"/>
  <c r="J1442" i="24" l="1"/>
  <c r="O1441" i="24"/>
  <c r="T1321" i="24"/>
  <c r="V1321" i="24" s="1"/>
  <c r="L1441" i="24"/>
  <c r="S1561" i="24"/>
  <c r="U1440" i="24"/>
  <c r="S1562" i="24" l="1"/>
  <c r="U1441" i="24"/>
  <c r="O1442" i="24"/>
  <c r="J1443" i="24"/>
  <c r="L1442" i="24"/>
  <c r="T1322" i="24"/>
  <c r="V1322" i="24" s="1"/>
  <c r="J1444" i="24" l="1"/>
  <c r="O1443" i="24"/>
  <c r="T1323" i="24"/>
  <c r="V1323" i="24" s="1"/>
  <c r="L1443" i="24"/>
  <c r="S1563" i="24"/>
  <c r="U1442" i="24"/>
  <c r="S1564" i="24" l="1"/>
  <c r="U1443" i="24"/>
  <c r="O1444" i="24"/>
  <c r="J1445" i="24"/>
  <c r="L1444" i="24"/>
  <c r="T1324" i="24"/>
  <c r="V1324" i="24" s="1"/>
  <c r="J1446" i="24" l="1"/>
  <c r="O1445" i="24"/>
  <c r="T1325" i="24"/>
  <c r="V1325" i="24" s="1"/>
  <c r="L1445" i="24"/>
  <c r="S1565" i="24"/>
  <c r="U1444" i="24"/>
  <c r="S1566" i="24" l="1"/>
  <c r="U1445" i="24"/>
  <c r="O1446" i="24"/>
  <c r="L1446" i="24"/>
  <c r="J1447" i="24"/>
  <c r="T1326" i="24"/>
  <c r="V1326" i="24" s="1"/>
  <c r="J1448" i="24" l="1"/>
  <c r="T1327" i="24"/>
  <c r="V1327" i="24" s="1"/>
  <c r="O1447" i="24"/>
  <c r="L1447" i="24"/>
  <c r="S1567" i="24"/>
  <c r="U1446" i="24"/>
  <c r="S1568" i="24" l="1"/>
  <c r="U1447" i="24"/>
  <c r="J1449" i="24"/>
  <c r="O1448" i="24"/>
  <c r="L1448" i="24"/>
  <c r="T1328" i="24"/>
  <c r="V1328" i="24" s="1"/>
  <c r="J1450" i="24" l="1"/>
  <c r="O1449" i="24"/>
  <c r="T1329" i="24"/>
  <c r="V1329" i="24" s="1"/>
  <c r="L1449" i="24"/>
  <c r="S1569" i="24"/>
  <c r="U1448" i="24"/>
  <c r="S1570" i="24" l="1"/>
  <c r="U1449" i="24"/>
  <c r="J1451" i="24"/>
  <c r="O1450" i="24"/>
  <c r="L1450" i="24"/>
  <c r="T1330" i="24"/>
  <c r="V1330" i="24" s="1"/>
  <c r="J1452" i="24" l="1"/>
  <c r="O1451" i="24"/>
  <c r="L1451" i="24"/>
  <c r="T1331" i="24"/>
  <c r="V1331" i="24" s="1"/>
  <c r="S1571" i="24"/>
  <c r="U1450" i="24"/>
  <c r="S1572" i="24" l="1"/>
  <c r="U1451" i="24"/>
  <c r="J1453" i="24"/>
  <c r="O1452" i="24"/>
  <c r="L1452" i="24"/>
  <c r="T1332" i="24"/>
  <c r="V1332" i="24" s="1"/>
  <c r="O1453" i="24" l="1"/>
  <c r="J1454" i="24"/>
  <c r="T1333" i="24"/>
  <c r="V1333" i="24" s="1"/>
  <c r="L1453" i="24"/>
  <c r="S1573" i="24"/>
  <c r="U1452" i="24"/>
  <c r="S1574" i="24" l="1"/>
  <c r="U1453" i="24"/>
  <c r="L1454" i="24"/>
  <c r="J1455" i="24"/>
  <c r="O1454" i="24"/>
  <c r="T1334" i="24"/>
  <c r="V1334" i="24" s="1"/>
  <c r="J1456" i="24" l="1"/>
  <c r="O1455" i="24"/>
  <c r="T1335" i="24"/>
  <c r="V1335" i="24" s="1"/>
  <c r="L1455" i="24"/>
  <c r="S1575" i="24"/>
  <c r="U1454" i="24"/>
  <c r="S1576" i="24" l="1"/>
  <c r="U1455" i="24"/>
  <c r="L1456" i="24"/>
  <c r="J1457" i="24"/>
  <c r="O1456" i="24"/>
  <c r="T1336" i="24"/>
  <c r="V1336" i="24" s="1"/>
  <c r="J1458" i="24" l="1"/>
  <c r="O1457" i="24"/>
  <c r="T1337" i="24"/>
  <c r="V1337" i="24" s="1"/>
  <c r="L1457" i="24"/>
  <c r="S1577" i="24"/>
  <c r="U1456" i="24"/>
  <c r="S1578" i="24" l="1"/>
  <c r="U1457" i="24"/>
  <c r="J1459" i="24"/>
  <c r="O1458" i="24"/>
  <c r="L1458" i="24"/>
  <c r="T1338" i="24"/>
  <c r="V1338" i="24" s="1"/>
  <c r="J1460" i="24" l="1"/>
  <c r="O1459" i="24"/>
  <c r="L1459" i="24"/>
  <c r="T1339" i="24"/>
  <c r="V1339" i="24" s="1"/>
  <c r="S1579" i="24"/>
  <c r="U1458" i="24"/>
  <c r="S1580" i="24" l="1"/>
  <c r="U1459" i="24"/>
  <c r="J1461" i="24"/>
  <c r="O1460" i="24"/>
  <c r="L1460" i="24"/>
  <c r="T1340" i="24"/>
  <c r="V1340" i="24" s="1"/>
  <c r="O1461" i="24" l="1"/>
  <c r="J1462" i="24"/>
  <c r="T1341" i="24"/>
  <c r="V1341" i="24" s="1"/>
  <c r="L1461" i="24"/>
  <c r="S1581" i="24"/>
  <c r="U1460" i="24"/>
  <c r="S1582" i="24" l="1"/>
  <c r="U1461" i="24"/>
  <c r="J1463" i="24"/>
  <c r="O1462" i="24"/>
  <c r="L1462" i="24"/>
  <c r="T1342" i="24"/>
  <c r="V1342" i="24" s="1"/>
  <c r="J1464" i="24" l="1"/>
  <c r="O1463" i="24"/>
  <c r="T1343" i="24"/>
  <c r="V1343" i="24" s="1"/>
  <c r="L1463" i="24"/>
  <c r="S1583" i="24"/>
  <c r="U1462" i="24"/>
  <c r="S1584" i="24" l="1"/>
  <c r="U1463" i="24"/>
  <c r="J1465" i="24"/>
  <c r="O1464" i="24"/>
  <c r="L1464" i="24"/>
  <c r="T1344" i="24"/>
  <c r="V1344" i="24" s="1"/>
  <c r="J1466" i="24" l="1"/>
  <c r="O1465" i="24"/>
  <c r="T1345" i="24"/>
  <c r="V1345" i="24" s="1"/>
  <c r="L1465" i="24"/>
  <c r="S1585" i="24"/>
  <c r="U1464" i="24"/>
  <c r="S1586" i="24" l="1"/>
  <c r="U1465" i="24"/>
  <c r="J1467" i="24"/>
  <c r="O1466" i="24"/>
  <c r="L1466" i="24"/>
  <c r="T1346" i="24"/>
  <c r="V1346" i="24" s="1"/>
  <c r="J1468" i="24" l="1"/>
  <c r="O1467" i="24"/>
  <c r="L1467" i="24"/>
  <c r="T1347" i="24"/>
  <c r="V1347" i="24" s="1"/>
  <c r="S1587" i="24"/>
  <c r="U1466" i="24"/>
  <c r="S1588" i="24" l="1"/>
  <c r="U1467" i="24"/>
  <c r="J1469" i="24"/>
  <c r="O1468" i="24"/>
  <c r="L1468" i="24"/>
  <c r="T1348" i="24"/>
  <c r="V1348" i="24" s="1"/>
  <c r="J1470" i="24" l="1"/>
  <c r="O1469" i="24"/>
  <c r="T1349" i="24"/>
  <c r="V1349" i="24" s="1"/>
  <c r="L1469" i="24"/>
  <c r="S1589" i="24"/>
  <c r="U1468" i="24"/>
  <c r="S1590" i="24" l="1"/>
  <c r="U1469" i="24"/>
  <c r="L1470" i="24"/>
  <c r="J1471" i="24"/>
  <c r="O1470" i="24"/>
  <c r="T1350" i="24"/>
  <c r="V1350" i="24" s="1"/>
  <c r="J1472" i="24" l="1"/>
  <c r="O1471" i="24"/>
  <c r="T1351" i="24"/>
  <c r="V1351" i="24" s="1"/>
  <c r="L1471" i="24"/>
  <c r="S1591" i="24"/>
  <c r="U1470" i="24"/>
  <c r="S1592" i="24" l="1"/>
  <c r="U1471" i="24"/>
  <c r="L1472" i="24"/>
  <c r="J1473" i="24"/>
  <c r="O1472" i="24"/>
  <c r="T1352" i="24"/>
  <c r="V1352" i="24" s="1"/>
  <c r="J1474" i="24" l="1"/>
  <c r="O1473" i="24"/>
  <c r="T1353" i="24"/>
  <c r="V1353" i="24" s="1"/>
  <c r="L1473" i="24"/>
  <c r="S1593" i="24"/>
  <c r="U1472" i="24"/>
  <c r="S1594" i="24" l="1"/>
  <c r="U1473" i="24"/>
  <c r="J1475" i="24"/>
  <c r="O1474" i="24"/>
  <c r="L1474" i="24"/>
  <c r="T1354" i="24"/>
  <c r="V1354" i="24" s="1"/>
  <c r="J1476" i="24" l="1"/>
  <c r="O1475" i="24"/>
  <c r="L1475" i="24"/>
  <c r="T1355" i="24"/>
  <c r="V1355" i="24" s="1"/>
  <c r="S1595" i="24"/>
  <c r="U1474" i="24"/>
  <c r="S1596" i="24" l="1"/>
  <c r="U1475" i="24"/>
  <c r="J1477" i="24"/>
  <c r="O1476" i="24"/>
  <c r="L1476" i="24"/>
  <c r="T1356" i="24"/>
  <c r="V1356" i="24" s="1"/>
  <c r="J1478" i="24" l="1"/>
  <c r="O1477" i="24"/>
  <c r="T1357" i="24"/>
  <c r="V1357" i="24" s="1"/>
  <c r="L1477" i="24"/>
  <c r="S1597" i="24"/>
  <c r="U1476" i="24"/>
  <c r="S1598" i="24" l="1"/>
  <c r="U1477" i="24"/>
  <c r="J1479" i="24"/>
  <c r="O1478" i="24"/>
  <c r="L1478" i="24"/>
  <c r="T1358" i="24"/>
  <c r="V1358" i="24" s="1"/>
  <c r="J1480" i="24" l="1"/>
  <c r="O1479" i="24"/>
  <c r="T1359" i="24"/>
  <c r="V1359" i="24" s="1"/>
  <c r="L1479" i="24"/>
  <c r="S1599" i="24"/>
  <c r="U1478" i="24"/>
  <c r="S1600" i="24" l="1"/>
  <c r="U1479" i="24"/>
  <c r="J1481" i="24"/>
  <c r="O1480" i="24"/>
  <c r="L1480" i="24"/>
  <c r="T1360" i="24"/>
  <c r="V1360" i="24" s="1"/>
  <c r="J1482" i="24" l="1"/>
  <c r="O1481" i="24"/>
  <c r="T1361" i="24"/>
  <c r="V1361" i="24" s="1"/>
  <c r="L1481" i="24"/>
  <c r="S1601" i="24"/>
  <c r="U1480" i="24"/>
  <c r="S1602" i="24" l="1"/>
  <c r="U1481" i="24"/>
  <c r="J1483" i="24"/>
  <c r="O1482" i="24"/>
  <c r="L1482" i="24"/>
  <c r="T1362" i="24"/>
  <c r="V1362" i="24" s="1"/>
  <c r="J1484" i="24" l="1"/>
  <c r="O1483" i="24"/>
  <c r="L1483" i="24"/>
  <c r="T1363" i="24"/>
  <c r="V1363" i="24" s="1"/>
  <c r="S1603" i="24"/>
  <c r="U1482" i="24"/>
  <c r="S1604" i="24" l="1"/>
  <c r="U1483" i="24"/>
  <c r="J1485" i="24"/>
  <c r="O1484" i="24"/>
  <c r="L1484" i="24"/>
  <c r="T1364" i="24"/>
  <c r="V1364" i="24" s="1"/>
  <c r="O1485" i="24" l="1"/>
  <c r="J1486" i="24"/>
  <c r="T1365" i="24"/>
  <c r="V1365" i="24" s="1"/>
  <c r="L1485" i="24"/>
  <c r="U1484" i="24"/>
  <c r="S1605" i="24"/>
  <c r="S1606" i="24" l="1"/>
  <c r="U1485" i="24"/>
  <c r="O1486" i="24"/>
  <c r="J1487" i="24"/>
  <c r="L1486" i="24"/>
  <c r="T1366" i="24"/>
  <c r="V1366" i="24" s="1"/>
  <c r="J1488" i="24" l="1"/>
  <c r="O1487" i="24"/>
  <c r="T1367" i="24"/>
  <c r="V1367" i="24" s="1"/>
  <c r="L1487" i="24"/>
  <c r="S1607" i="24"/>
  <c r="U1486" i="24"/>
  <c r="S1608" i="24" l="1"/>
  <c r="U1487" i="24"/>
  <c r="O1488" i="24"/>
  <c r="J1489" i="24"/>
  <c r="L1488" i="24"/>
  <c r="T1368" i="24"/>
  <c r="V1368" i="24" s="1"/>
  <c r="O1489" i="24" l="1"/>
  <c r="J1490" i="24"/>
  <c r="T1369" i="24"/>
  <c r="V1369" i="24" s="1"/>
  <c r="L1489" i="24"/>
  <c r="S1609" i="24"/>
  <c r="U1488" i="24"/>
  <c r="S1610" i="24" l="1"/>
  <c r="U1489" i="24"/>
  <c r="O1490" i="24"/>
  <c r="J1491" i="24"/>
  <c r="L1490" i="24"/>
  <c r="T1370" i="24"/>
  <c r="V1370" i="24" s="1"/>
  <c r="J1492" i="24" l="1"/>
  <c r="O1491" i="24"/>
  <c r="L1491" i="24"/>
  <c r="T1371" i="24"/>
  <c r="V1371" i="24" s="1"/>
  <c r="S1611" i="24"/>
  <c r="U1490" i="24"/>
  <c r="S1612" i="24" l="1"/>
  <c r="U1491" i="24"/>
  <c r="O1492" i="24"/>
  <c r="J1493" i="24"/>
  <c r="L1492" i="24"/>
  <c r="T1372" i="24"/>
  <c r="V1372" i="24" s="1"/>
  <c r="J1494" i="24" l="1"/>
  <c r="O1493" i="24"/>
  <c r="T1373" i="24"/>
  <c r="V1373" i="24" s="1"/>
  <c r="L1493" i="24"/>
  <c r="S1613" i="24"/>
  <c r="U1492" i="24"/>
  <c r="S1614" i="24" l="1"/>
  <c r="U1493" i="24"/>
  <c r="O1494" i="24"/>
  <c r="J1495" i="24"/>
  <c r="L1494" i="24"/>
  <c r="T1374" i="24"/>
  <c r="V1374" i="24" s="1"/>
  <c r="J1496" i="24" l="1"/>
  <c r="O1495" i="24"/>
  <c r="T1375" i="24"/>
  <c r="V1375" i="24" s="1"/>
  <c r="L1495" i="24"/>
  <c r="S1615" i="24"/>
  <c r="U1494" i="24"/>
  <c r="S1616" i="24" l="1"/>
  <c r="U1495" i="24"/>
  <c r="O1496" i="24"/>
  <c r="J1497" i="24"/>
  <c r="L1496" i="24"/>
  <c r="T1376" i="24"/>
  <c r="V1376" i="24" s="1"/>
  <c r="J1498" i="24" l="1"/>
  <c r="O1497" i="24"/>
  <c r="T1377" i="24"/>
  <c r="V1377" i="24" s="1"/>
  <c r="L1497" i="24"/>
  <c r="S1617" i="24"/>
  <c r="U1496" i="24"/>
  <c r="S1618" i="24" l="1"/>
  <c r="U1497" i="24"/>
  <c r="O1498" i="24"/>
  <c r="J1499" i="24"/>
  <c r="L1498" i="24"/>
  <c r="T1378" i="24"/>
  <c r="V1378" i="24" s="1"/>
  <c r="J1500" i="24" l="1"/>
  <c r="O1499" i="24"/>
  <c r="T1379" i="24"/>
  <c r="V1379" i="24" s="1"/>
  <c r="L1499" i="24"/>
  <c r="S1619" i="24"/>
  <c r="U1498" i="24"/>
  <c r="S1620" i="24" l="1"/>
  <c r="U1499" i="24"/>
  <c r="O1500" i="24"/>
  <c r="J1501" i="24"/>
  <c r="L1500" i="24"/>
  <c r="T1380" i="24"/>
  <c r="V1380" i="24" s="1"/>
  <c r="J1502" i="24" l="1"/>
  <c r="O1501" i="24"/>
  <c r="T1381" i="24"/>
  <c r="V1381" i="24" s="1"/>
  <c r="L1501" i="24"/>
  <c r="S1621" i="24"/>
  <c r="U1500" i="24"/>
  <c r="S1622" i="24" l="1"/>
  <c r="U1501" i="24"/>
  <c r="O1502" i="24"/>
  <c r="J1503" i="24"/>
  <c r="L1502" i="24"/>
  <c r="T1382" i="24"/>
  <c r="V1382" i="24" s="1"/>
  <c r="J1504" i="24" l="1"/>
  <c r="O1503" i="24"/>
  <c r="T1383" i="24"/>
  <c r="V1383" i="24" s="1"/>
  <c r="L1503" i="24"/>
  <c r="S1623" i="24"/>
  <c r="U1502" i="24"/>
  <c r="S1624" i="24" l="1"/>
  <c r="U1503" i="24"/>
  <c r="O1504" i="24"/>
  <c r="J1505" i="24"/>
  <c r="L1504" i="24"/>
  <c r="T1384" i="24"/>
  <c r="V1384" i="24" s="1"/>
  <c r="J1506" i="24" l="1"/>
  <c r="O1505" i="24"/>
  <c r="T1385" i="24"/>
  <c r="V1385" i="24" s="1"/>
  <c r="L1505" i="24"/>
  <c r="S1625" i="24"/>
  <c r="U1504" i="24"/>
  <c r="S1626" i="24" l="1"/>
  <c r="U1505" i="24"/>
  <c r="O1506" i="24"/>
  <c r="J1507" i="24"/>
  <c r="L1506" i="24"/>
  <c r="T1386" i="24"/>
  <c r="V1386" i="24" s="1"/>
  <c r="J1508" i="24" l="1"/>
  <c r="O1507" i="24"/>
  <c r="T1387" i="24"/>
  <c r="V1387" i="24" s="1"/>
  <c r="L1507" i="24"/>
  <c r="S1627" i="24"/>
  <c r="U1506" i="24"/>
  <c r="S1628" i="24" l="1"/>
  <c r="U1507" i="24"/>
  <c r="O1508" i="24"/>
  <c r="J1509" i="24"/>
  <c r="L1508" i="24"/>
  <c r="T1388" i="24"/>
  <c r="V1388" i="24" s="1"/>
  <c r="J1510" i="24" l="1"/>
  <c r="O1509" i="24"/>
  <c r="T1389" i="24"/>
  <c r="V1389" i="24" s="1"/>
  <c r="L1509" i="24"/>
  <c r="S1629" i="24"/>
  <c r="U1508" i="24"/>
  <c r="S1630" i="24" l="1"/>
  <c r="U1509" i="24"/>
  <c r="J1511" i="24"/>
  <c r="O1510" i="24"/>
  <c r="L1510" i="24"/>
  <c r="T1390" i="24"/>
  <c r="V1390" i="24" s="1"/>
  <c r="O1511" i="24" l="1"/>
  <c r="J1512" i="24"/>
  <c r="T1391" i="24"/>
  <c r="V1391" i="24" s="1"/>
  <c r="L1511" i="24"/>
  <c r="S1631" i="24"/>
  <c r="U1510" i="24"/>
  <c r="S1632" i="24" l="1"/>
  <c r="U1511" i="24"/>
  <c r="J1513" i="24"/>
  <c r="O1512" i="24"/>
  <c r="T1392" i="24"/>
  <c r="V1392" i="24" s="1"/>
  <c r="L1512" i="24"/>
  <c r="O1513" i="24" l="1"/>
  <c r="J1514" i="24"/>
  <c r="T1393" i="24"/>
  <c r="V1393" i="24" s="1"/>
  <c r="L1513" i="24"/>
  <c r="S1633" i="24"/>
  <c r="U1512" i="24"/>
  <c r="S1634" i="24" l="1"/>
  <c r="U1513" i="24"/>
  <c r="J1515" i="24"/>
  <c r="O1514" i="24"/>
  <c r="T1394" i="24"/>
  <c r="V1394" i="24" s="1"/>
  <c r="L1514" i="24"/>
  <c r="O1515" i="24" l="1"/>
  <c r="J1516" i="24"/>
  <c r="L1515" i="24"/>
  <c r="T1395" i="24"/>
  <c r="V1395" i="24" s="1"/>
  <c r="S1635" i="24"/>
  <c r="U1514" i="24"/>
  <c r="S1636" i="24" l="1"/>
  <c r="U1515" i="24"/>
  <c r="J1517" i="24"/>
  <c r="O1516" i="24"/>
  <c r="T1396" i="24"/>
  <c r="V1396" i="24" s="1"/>
  <c r="L1516" i="24"/>
  <c r="O1517" i="24" l="1"/>
  <c r="J1518" i="24"/>
  <c r="T1397" i="24"/>
  <c r="V1397" i="24" s="1"/>
  <c r="L1517" i="24"/>
  <c r="S1637" i="24"/>
  <c r="U1516" i="24"/>
  <c r="S1638" i="24" l="1"/>
  <c r="U1517" i="24"/>
  <c r="J1519" i="24"/>
  <c r="O1518" i="24"/>
  <c r="T1398" i="24"/>
  <c r="V1398" i="24" s="1"/>
  <c r="L1518" i="24"/>
  <c r="O1519" i="24" l="1"/>
  <c r="J1520" i="24"/>
  <c r="T1399" i="24"/>
  <c r="V1399" i="24" s="1"/>
  <c r="L1519" i="24"/>
  <c r="S1639" i="24"/>
  <c r="U1518" i="24"/>
  <c r="S1640" i="24" l="1"/>
  <c r="U1519" i="24"/>
  <c r="J1521" i="24"/>
  <c r="O1520" i="24"/>
  <c r="T1400" i="24"/>
  <c r="V1400" i="24" s="1"/>
  <c r="L1520" i="24"/>
  <c r="O1521" i="24" l="1"/>
  <c r="J1522" i="24"/>
  <c r="L1521" i="24"/>
  <c r="T1401" i="24"/>
  <c r="V1401" i="24" s="1"/>
  <c r="S1641" i="24"/>
  <c r="U1520" i="24"/>
  <c r="S1642" i="24" l="1"/>
  <c r="U1521" i="24"/>
  <c r="J1523" i="24"/>
  <c r="O1522" i="24"/>
  <c r="T1402" i="24"/>
  <c r="V1402" i="24" s="1"/>
  <c r="L1522" i="24"/>
  <c r="O1523" i="24" l="1"/>
  <c r="J1524" i="24"/>
  <c r="L1523" i="24"/>
  <c r="T1403" i="24"/>
  <c r="V1403" i="24" s="1"/>
  <c r="S1643" i="24"/>
  <c r="U1522" i="24"/>
  <c r="S1644" i="24" l="1"/>
  <c r="U1523" i="24"/>
  <c r="J1525" i="24"/>
  <c r="O1524" i="24"/>
  <c r="T1404" i="24"/>
  <c r="V1404" i="24" s="1"/>
  <c r="L1524" i="24"/>
  <c r="O1525" i="24" l="1"/>
  <c r="J1526" i="24"/>
  <c r="T1405" i="24"/>
  <c r="V1405" i="24" s="1"/>
  <c r="L1525" i="24"/>
  <c r="S1645" i="24"/>
  <c r="U1524" i="24"/>
  <c r="S1646" i="24" l="1"/>
  <c r="U1525" i="24"/>
  <c r="J1527" i="24"/>
  <c r="O1526" i="24"/>
  <c r="T1406" i="24"/>
  <c r="V1406" i="24" s="1"/>
  <c r="L1526" i="24"/>
  <c r="O1527" i="24" l="1"/>
  <c r="J1528" i="24"/>
  <c r="T1407" i="24"/>
  <c r="V1407" i="24" s="1"/>
  <c r="L1527" i="24"/>
  <c r="S1647" i="24"/>
  <c r="U1526" i="24"/>
  <c r="S1648" i="24" l="1"/>
  <c r="U1527" i="24"/>
  <c r="J1529" i="24"/>
  <c r="O1528" i="24"/>
  <c r="T1408" i="24"/>
  <c r="V1408" i="24" s="1"/>
  <c r="L1528" i="24"/>
  <c r="O1529" i="24" l="1"/>
  <c r="J1530" i="24"/>
  <c r="T1409" i="24"/>
  <c r="V1409" i="24" s="1"/>
  <c r="L1529" i="24"/>
  <c r="S1649" i="24"/>
  <c r="U1528" i="24"/>
  <c r="S1650" i="24" l="1"/>
  <c r="U1529" i="24"/>
  <c r="J1531" i="24"/>
  <c r="O1530" i="24"/>
  <c r="T1410" i="24"/>
  <c r="V1410" i="24" s="1"/>
  <c r="L1530" i="24"/>
  <c r="O1531" i="24" l="1"/>
  <c r="J1532" i="24"/>
  <c r="L1531" i="24"/>
  <c r="T1411" i="24"/>
  <c r="V1411" i="24" s="1"/>
  <c r="S1651" i="24"/>
  <c r="U1530" i="24"/>
  <c r="S1652" i="24" l="1"/>
  <c r="U1531" i="24"/>
  <c r="J1533" i="24"/>
  <c r="O1532" i="24"/>
  <c r="T1412" i="24"/>
  <c r="V1412" i="24" s="1"/>
  <c r="L1532" i="24"/>
  <c r="O1533" i="24" l="1"/>
  <c r="J1534" i="24"/>
  <c r="T1413" i="24"/>
  <c r="V1413" i="24" s="1"/>
  <c r="L1533" i="24"/>
  <c r="S1653" i="24"/>
  <c r="U1532" i="24"/>
  <c r="S1654" i="24" l="1"/>
  <c r="U1533" i="24"/>
  <c r="J1535" i="24"/>
  <c r="O1534" i="24"/>
  <c r="T1414" i="24"/>
  <c r="V1414" i="24" s="1"/>
  <c r="L1534" i="24"/>
  <c r="O1535" i="24" l="1"/>
  <c r="J1536" i="24"/>
  <c r="T1415" i="24"/>
  <c r="V1415" i="24" s="1"/>
  <c r="L1535" i="24"/>
  <c r="S1655" i="24"/>
  <c r="U1534" i="24"/>
  <c r="S1656" i="24" l="1"/>
  <c r="U1535" i="24"/>
  <c r="J1537" i="24"/>
  <c r="O1536" i="24"/>
  <c r="T1416" i="24"/>
  <c r="V1416" i="24" s="1"/>
  <c r="L1536" i="24"/>
  <c r="O1537" i="24" l="1"/>
  <c r="J1538" i="24"/>
  <c r="L1537" i="24"/>
  <c r="T1417" i="24"/>
  <c r="V1417" i="24" s="1"/>
  <c r="S1657" i="24"/>
  <c r="U1536" i="24"/>
  <c r="S1658" i="24" l="1"/>
  <c r="U1537" i="24"/>
  <c r="J1539" i="24"/>
  <c r="O1538" i="24"/>
  <c r="T1418" i="24"/>
  <c r="V1418" i="24" s="1"/>
  <c r="L1538" i="24"/>
  <c r="O1539" i="24" l="1"/>
  <c r="J1540" i="24"/>
  <c r="L1539" i="24"/>
  <c r="T1419" i="24"/>
  <c r="V1419" i="24" s="1"/>
  <c r="S1659" i="24"/>
  <c r="U1538" i="24"/>
  <c r="S1660" i="24" l="1"/>
  <c r="U1539" i="24"/>
  <c r="J1541" i="24"/>
  <c r="T1420" i="24"/>
  <c r="V1420" i="24" s="1"/>
  <c r="O1540" i="24"/>
  <c r="L1540" i="24"/>
  <c r="O1541" i="24" l="1"/>
  <c r="J1542" i="24"/>
  <c r="T1421" i="24"/>
  <c r="V1421" i="24" s="1"/>
  <c r="L1541" i="24"/>
  <c r="S1661" i="24"/>
  <c r="U1540" i="24"/>
  <c r="S1662" i="24" l="1"/>
  <c r="U1541" i="24"/>
  <c r="J1543" i="24"/>
  <c r="O1542" i="24"/>
  <c r="T1422" i="24"/>
  <c r="V1422" i="24" s="1"/>
  <c r="L1542" i="24"/>
  <c r="O1543" i="24" l="1"/>
  <c r="J1544" i="24"/>
  <c r="T1423" i="24"/>
  <c r="V1423" i="24" s="1"/>
  <c r="L1543" i="24"/>
  <c r="S1663" i="24"/>
  <c r="U1542" i="24"/>
  <c r="S1664" i="24" l="1"/>
  <c r="U1543" i="24"/>
  <c r="J1545" i="24"/>
  <c r="O1544" i="24"/>
  <c r="T1424" i="24"/>
  <c r="V1424" i="24" s="1"/>
  <c r="L1544" i="24"/>
  <c r="O1545" i="24" l="1"/>
  <c r="J1546" i="24"/>
  <c r="L1545" i="24"/>
  <c r="T1425" i="24"/>
  <c r="V1425" i="24" s="1"/>
  <c r="S1665" i="24"/>
  <c r="U1544" i="24"/>
  <c r="S1666" i="24" l="1"/>
  <c r="U1545" i="24"/>
  <c r="J1547" i="24"/>
  <c r="O1546" i="24"/>
  <c r="T1426" i="24"/>
  <c r="V1426" i="24" s="1"/>
  <c r="L1546" i="24"/>
  <c r="O1547" i="24" l="1"/>
  <c r="J1548" i="24"/>
  <c r="L1547" i="24"/>
  <c r="T1427" i="24"/>
  <c r="V1427" i="24" s="1"/>
  <c r="S1667" i="24"/>
  <c r="U1546" i="24"/>
  <c r="S1668" i="24" l="1"/>
  <c r="U1547" i="24"/>
  <c r="J1549" i="24"/>
  <c r="O1548" i="24"/>
  <c r="L1548" i="24"/>
  <c r="T1428" i="24"/>
  <c r="V1428" i="24" s="1"/>
  <c r="J1550" i="24" l="1"/>
  <c r="O1549" i="24"/>
  <c r="T1429" i="24"/>
  <c r="V1429" i="24" s="1"/>
  <c r="L1549" i="24"/>
  <c r="S1669" i="24"/>
  <c r="U1548" i="24"/>
  <c r="S1670" i="24" l="1"/>
  <c r="U1549" i="24"/>
  <c r="O1550" i="24"/>
  <c r="J1551" i="24"/>
  <c r="T1430" i="24"/>
  <c r="V1430" i="24" s="1"/>
  <c r="L1550" i="24"/>
  <c r="O1551" i="24" l="1"/>
  <c r="J1552" i="24"/>
  <c r="L1551" i="24"/>
  <c r="T1431" i="24"/>
  <c r="V1431" i="24" s="1"/>
  <c r="S1671" i="24"/>
  <c r="U1550" i="24"/>
  <c r="S1672" i="24" l="1"/>
  <c r="U1551" i="24"/>
  <c r="J1553" i="24"/>
  <c r="O1552" i="24"/>
  <c r="T1432" i="24"/>
  <c r="V1432" i="24" s="1"/>
  <c r="L1552" i="24"/>
  <c r="J1554" i="24" l="1"/>
  <c r="O1553" i="24"/>
  <c r="T1433" i="24"/>
  <c r="V1433" i="24" s="1"/>
  <c r="L1553" i="24"/>
  <c r="S1673" i="24"/>
  <c r="U1552" i="24"/>
  <c r="S1674" i="24" l="1"/>
  <c r="U1553" i="24"/>
  <c r="J1555" i="24"/>
  <c r="O1554" i="24"/>
  <c r="L1554" i="24"/>
  <c r="T1434" i="24"/>
  <c r="V1434" i="24" s="1"/>
  <c r="O1555" i="24" l="1"/>
  <c r="J1556" i="24"/>
  <c r="T1435" i="24"/>
  <c r="V1435" i="24" s="1"/>
  <c r="L1555" i="24"/>
  <c r="S1675" i="24"/>
  <c r="U1554" i="24"/>
  <c r="S1676" i="24" l="1"/>
  <c r="U1555" i="24"/>
  <c r="J1557" i="24"/>
  <c r="O1556" i="24"/>
  <c r="T1436" i="24"/>
  <c r="V1436" i="24" s="1"/>
  <c r="L1556" i="24"/>
  <c r="J1558" i="24" l="1"/>
  <c r="O1557" i="24"/>
  <c r="T1437" i="24"/>
  <c r="V1437" i="24" s="1"/>
  <c r="L1557" i="24"/>
  <c r="S1677" i="24"/>
  <c r="U1556" i="24"/>
  <c r="S1678" i="24" l="1"/>
  <c r="U1557" i="24"/>
  <c r="J1559" i="24"/>
  <c r="O1558" i="24"/>
  <c r="T1438" i="24"/>
  <c r="V1438" i="24" s="1"/>
  <c r="L1558" i="24"/>
  <c r="O1559" i="24" l="1"/>
  <c r="J1560" i="24"/>
  <c r="L1559" i="24"/>
  <c r="T1439" i="24"/>
  <c r="V1439" i="24" s="1"/>
  <c r="S1679" i="24"/>
  <c r="U1558" i="24"/>
  <c r="S1680" i="24" l="1"/>
  <c r="U1559" i="24"/>
  <c r="O1560" i="24"/>
  <c r="J1561" i="24"/>
  <c r="T1440" i="24"/>
  <c r="V1440" i="24" s="1"/>
  <c r="L1560" i="24"/>
  <c r="O1561" i="24" l="1"/>
  <c r="J1562" i="24"/>
  <c r="T1441" i="24"/>
  <c r="V1441" i="24" s="1"/>
  <c r="L1561" i="24"/>
  <c r="S1681" i="24"/>
  <c r="U1560" i="24"/>
  <c r="J1563" i="24" l="1"/>
  <c r="O1562" i="24"/>
  <c r="T1442" i="24"/>
  <c r="V1442" i="24" s="1"/>
  <c r="L1562" i="24"/>
  <c r="S1682" i="24"/>
  <c r="U1561" i="24"/>
  <c r="S1683" i="24" l="1"/>
  <c r="U1562" i="24"/>
  <c r="J1564" i="24"/>
  <c r="O1563" i="24"/>
  <c r="T1443" i="24"/>
  <c r="V1443" i="24" s="1"/>
  <c r="L1563" i="24"/>
  <c r="J1565" i="24" l="1"/>
  <c r="O1564" i="24"/>
  <c r="T1444" i="24"/>
  <c r="V1444" i="24" s="1"/>
  <c r="L1564" i="24"/>
  <c r="S1684" i="24"/>
  <c r="U1563" i="24"/>
  <c r="S1685" i="24" l="1"/>
  <c r="U1564" i="24"/>
  <c r="J1566" i="24"/>
  <c r="O1565" i="24"/>
  <c r="L1565" i="24"/>
  <c r="T1445" i="24"/>
  <c r="V1445" i="24" s="1"/>
  <c r="J1567" i="24" l="1"/>
  <c r="O1566" i="24"/>
  <c r="T1446" i="24"/>
  <c r="V1446" i="24" s="1"/>
  <c r="L1566" i="24"/>
  <c r="S1686" i="24"/>
  <c r="U1565" i="24"/>
  <c r="S1687" i="24" l="1"/>
  <c r="U1566" i="24"/>
  <c r="O1567" i="24"/>
  <c r="L1567" i="24"/>
  <c r="J1568" i="24"/>
  <c r="T1447" i="24"/>
  <c r="V1447" i="24" s="1"/>
  <c r="J1569" i="24" l="1"/>
  <c r="O1568" i="24"/>
  <c r="T1448" i="24"/>
  <c r="V1448" i="24" s="1"/>
  <c r="L1568" i="24"/>
  <c r="S1688" i="24"/>
  <c r="U1567" i="24"/>
  <c r="S1689" i="24" l="1"/>
  <c r="U1568" i="24"/>
  <c r="J1570" i="24"/>
  <c r="O1569" i="24"/>
  <c r="T1449" i="24"/>
  <c r="V1449" i="24" s="1"/>
  <c r="L1569" i="24"/>
  <c r="J1571" i="24" l="1"/>
  <c r="O1570" i="24"/>
  <c r="T1450" i="24"/>
  <c r="V1450" i="24" s="1"/>
  <c r="L1570" i="24"/>
  <c r="S1690" i="24"/>
  <c r="U1569" i="24"/>
  <c r="S1691" i="24" l="1"/>
  <c r="U1570" i="24"/>
  <c r="O1571" i="24"/>
  <c r="J1572" i="24"/>
  <c r="T1451" i="24"/>
  <c r="V1451" i="24" s="1"/>
  <c r="L1571" i="24"/>
  <c r="O1572" i="24" l="1"/>
  <c r="J1573" i="24"/>
  <c r="L1572" i="24"/>
  <c r="T1452" i="24"/>
  <c r="V1452" i="24" s="1"/>
  <c r="S1692" i="24"/>
  <c r="U1571" i="24"/>
  <c r="S1693" i="24" l="1"/>
  <c r="U1572" i="24"/>
  <c r="O1573" i="24"/>
  <c r="L1573" i="24"/>
  <c r="J1574" i="24"/>
  <c r="T1453" i="24"/>
  <c r="V1453" i="24" s="1"/>
  <c r="J1575" i="24" l="1"/>
  <c r="O1574" i="24"/>
  <c r="T1454" i="24"/>
  <c r="V1454" i="24" s="1"/>
  <c r="L1574" i="24"/>
  <c r="S1694" i="24"/>
  <c r="U1573" i="24"/>
  <c r="S1695" i="24" l="1"/>
  <c r="U1574" i="24"/>
  <c r="J1576" i="24"/>
  <c r="O1575" i="24"/>
  <c r="T1455" i="24"/>
  <c r="V1455" i="24" s="1"/>
  <c r="L1575" i="24"/>
  <c r="J1577" i="24" l="1"/>
  <c r="O1576" i="24"/>
  <c r="T1456" i="24"/>
  <c r="V1456" i="24" s="1"/>
  <c r="L1576" i="24"/>
  <c r="S1696" i="24"/>
  <c r="U1575" i="24"/>
  <c r="S1697" i="24" l="1"/>
  <c r="U1576" i="24"/>
  <c r="J1578" i="24"/>
  <c r="O1577" i="24"/>
  <c r="T1457" i="24"/>
  <c r="V1457" i="24" s="1"/>
  <c r="L1577" i="24"/>
  <c r="J1579" i="24" l="1"/>
  <c r="O1578" i="24"/>
  <c r="L1578" i="24"/>
  <c r="T1458" i="24"/>
  <c r="V1458" i="24" s="1"/>
  <c r="S1698" i="24"/>
  <c r="U1577" i="24"/>
  <c r="S1699" i="24" l="1"/>
  <c r="U1578" i="24"/>
  <c r="O1579" i="24"/>
  <c r="J1580" i="24"/>
  <c r="T1459" i="24"/>
  <c r="V1459" i="24" s="1"/>
  <c r="L1579" i="24"/>
  <c r="J1581" i="24" l="1"/>
  <c r="O1580" i="24"/>
  <c r="T1460" i="24"/>
  <c r="V1460" i="24" s="1"/>
  <c r="L1580" i="24"/>
  <c r="S1700" i="24"/>
  <c r="U1579" i="24"/>
  <c r="S1701" i="24" l="1"/>
  <c r="U1580" i="24"/>
  <c r="J1582" i="24"/>
  <c r="O1581" i="24"/>
  <c r="T1461" i="24"/>
  <c r="V1461" i="24" s="1"/>
  <c r="L1581" i="24"/>
  <c r="J1583" i="24" l="1"/>
  <c r="O1582" i="24"/>
  <c r="T1462" i="24"/>
  <c r="V1462" i="24" s="1"/>
  <c r="L1582" i="24"/>
  <c r="S1702" i="24"/>
  <c r="U1581" i="24"/>
  <c r="S1703" i="24" l="1"/>
  <c r="U1582" i="24"/>
  <c r="O1583" i="24"/>
  <c r="J1584" i="24"/>
  <c r="L1583" i="24"/>
  <c r="T1463" i="24"/>
  <c r="V1463" i="24" s="1"/>
  <c r="O1584" i="24" l="1"/>
  <c r="J1585" i="24"/>
  <c r="T1464" i="24"/>
  <c r="V1464" i="24" s="1"/>
  <c r="L1584" i="24"/>
  <c r="S1704" i="24"/>
  <c r="U1583" i="24"/>
  <c r="S1705" i="24" l="1"/>
  <c r="U1584" i="24"/>
  <c r="O1585" i="24"/>
  <c r="L1585" i="24"/>
  <c r="J1586" i="24"/>
  <c r="T1465" i="24"/>
  <c r="V1465" i="24" s="1"/>
  <c r="J1587" i="24" l="1"/>
  <c r="O1586" i="24"/>
  <c r="T1466" i="24"/>
  <c r="V1466" i="24" s="1"/>
  <c r="L1586" i="24"/>
  <c r="S1706" i="24"/>
  <c r="U1585" i="24"/>
  <c r="S1707" i="24" l="1"/>
  <c r="U1586" i="24"/>
  <c r="J1588" i="24"/>
  <c r="O1587" i="24"/>
  <c r="T1467" i="24"/>
  <c r="V1467" i="24" s="1"/>
  <c r="L1587" i="24"/>
  <c r="J1589" i="24" l="1"/>
  <c r="O1588" i="24"/>
  <c r="T1468" i="24"/>
  <c r="V1468" i="24" s="1"/>
  <c r="L1588" i="24"/>
  <c r="S1708" i="24"/>
  <c r="U1587" i="24"/>
  <c r="S1709" i="24" l="1"/>
  <c r="U1588" i="24"/>
  <c r="J1590" i="24"/>
  <c r="O1589" i="24"/>
  <c r="T1469" i="24"/>
  <c r="V1469" i="24" s="1"/>
  <c r="L1589" i="24"/>
  <c r="J1591" i="24" l="1"/>
  <c r="O1590" i="24"/>
  <c r="L1590" i="24"/>
  <c r="T1470" i="24"/>
  <c r="V1470" i="24" s="1"/>
  <c r="S1710" i="24"/>
  <c r="U1589" i="24"/>
  <c r="S1711" i="24" l="1"/>
  <c r="U1590" i="24"/>
  <c r="J1592" i="24"/>
  <c r="O1591" i="24"/>
  <c r="T1471" i="24"/>
  <c r="V1471" i="24" s="1"/>
  <c r="L1591" i="24"/>
  <c r="J1593" i="24" l="1"/>
  <c r="O1592" i="24"/>
  <c r="T1472" i="24"/>
  <c r="V1472" i="24" s="1"/>
  <c r="L1592" i="24"/>
  <c r="S1712" i="24"/>
  <c r="U1591" i="24"/>
  <c r="S1713" i="24" l="1"/>
  <c r="U1592" i="24"/>
  <c r="J1594" i="24"/>
  <c r="O1593" i="24"/>
  <c r="T1473" i="24"/>
  <c r="V1473" i="24" s="1"/>
  <c r="L1593" i="24"/>
  <c r="O1594" i="24" l="1"/>
  <c r="J1595" i="24"/>
  <c r="T1474" i="24"/>
  <c r="V1474" i="24" s="1"/>
  <c r="L1594" i="24"/>
  <c r="S1714" i="24"/>
  <c r="U1593" i="24"/>
  <c r="S1715" i="24" l="1"/>
  <c r="U1594" i="24"/>
  <c r="O1595" i="24"/>
  <c r="J1596" i="24"/>
  <c r="T1475" i="24"/>
  <c r="V1475" i="24" s="1"/>
  <c r="L1595" i="24"/>
  <c r="O1596" i="24" l="1"/>
  <c r="J1597" i="24"/>
  <c r="T1476" i="24"/>
  <c r="V1476" i="24" s="1"/>
  <c r="L1596" i="24"/>
  <c r="S1716" i="24"/>
  <c r="U1595" i="24"/>
  <c r="S1717" i="24" l="1"/>
  <c r="U1596" i="24"/>
  <c r="J1598" i="24"/>
  <c r="O1597" i="24"/>
  <c r="T1477" i="24"/>
  <c r="V1477" i="24" s="1"/>
  <c r="L1597" i="24"/>
  <c r="J1599" i="24" l="1"/>
  <c r="O1598" i="24"/>
  <c r="T1478" i="24"/>
  <c r="V1478" i="24" s="1"/>
  <c r="L1598" i="24"/>
  <c r="S1718" i="24"/>
  <c r="U1597" i="24"/>
  <c r="S1719" i="24" l="1"/>
  <c r="U1598" i="24"/>
  <c r="J1600" i="24"/>
  <c r="O1599" i="24"/>
  <c r="T1479" i="24"/>
  <c r="V1479" i="24" s="1"/>
  <c r="L1599" i="24"/>
  <c r="J1601" i="24" l="1"/>
  <c r="O1600" i="24"/>
  <c r="T1480" i="24"/>
  <c r="V1480" i="24" s="1"/>
  <c r="L1600" i="24"/>
  <c r="S1720" i="24"/>
  <c r="U1599" i="24"/>
  <c r="S1721" i="24" l="1"/>
  <c r="U1600" i="24"/>
  <c r="J1602" i="24"/>
  <c r="O1601" i="24"/>
  <c r="T1481" i="24"/>
  <c r="V1481" i="24" s="1"/>
  <c r="L1601" i="24"/>
  <c r="J1603" i="24" l="1"/>
  <c r="O1602" i="24"/>
  <c r="T1482" i="24"/>
  <c r="V1482" i="24" s="1"/>
  <c r="L1602" i="24"/>
  <c r="S1722" i="24"/>
  <c r="U1601" i="24"/>
  <c r="S1723" i="24" l="1"/>
  <c r="U1602" i="24"/>
  <c r="J1604" i="24"/>
  <c r="O1603" i="24"/>
  <c r="L1603" i="24"/>
  <c r="T1483" i="24"/>
  <c r="V1483" i="24" s="1"/>
  <c r="O1604" i="24" l="1"/>
  <c r="J1605" i="24"/>
  <c r="T1484" i="24"/>
  <c r="V1484" i="24" s="1"/>
  <c r="L1604" i="24"/>
  <c r="S1724" i="24"/>
  <c r="U1603" i="24"/>
  <c r="S1725" i="24" l="1"/>
  <c r="U1604" i="24"/>
  <c r="J1606" i="24"/>
  <c r="O1605" i="24"/>
  <c r="T1485" i="24"/>
  <c r="V1485" i="24" s="1"/>
  <c r="L1605" i="24"/>
  <c r="J1607" i="24" l="1"/>
  <c r="O1606" i="24"/>
  <c r="T1486" i="24"/>
  <c r="V1486" i="24" s="1"/>
  <c r="L1606" i="24"/>
  <c r="S1726" i="24"/>
  <c r="U1605" i="24"/>
  <c r="S1727" i="24" l="1"/>
  <c r="U1606" i="24"/>
  <c r="O1607" i="24"/>
  <c r="J1608" i="24"/>
  <c r="L1607" i="24"/>
  <c r="T1487" i="24"/>
  <c r="V1487" i="24" s="1"/>
  <c r="O1608" i="24" l="1"/>
  <c r="J1609" i="24"/>
  <c r="T1488" i="24"/>
  <c r="V1488" i="24" s="1"/>
  <c r="L1608" i="24"/>
  <c r="S1728" i="24"/>
  <c r="U1607" i="24"/>
  <c r="S1729" i="24" l="1"/>
  <c r="U1608" i="24"/>
  <c r="O1609" i="24"/>
  <c r="J1610" i="24"/>
  <c r="L1609" i="24"/>
  <c r="T1489" i="24"/>
  <c r="V1489" i="24" s="1"/>
  <c r="J1611" i="24" l="1"/>
  <c r="O1610" i="24"/>
  <c r="T1490" i="24"/>
  <c r="V1490" i="24" s="1"/>
  <c r="L1610" i="24"/>
  <c r="S1730" i="24"/>
  <c r="U1609" i="24"/>
  <c r="S1731" i="24" l="1"/>
  <c r="U1610" i="24"/>
  <c r="O1611" i="24"/>
  <c r="J1612" i="24"/>
  <c r="T1491" i="24"/>
  <c r="V1491" i="24" s="1"/>
  <c r="L1611" i="24"/>
  <c r="J1613" i="24" l="1"/>
  <c r="O1612" i="24"/>
  <c r="T1492" i="24"/>
  <c r="V1492" i="24" s="1"/>
  <c r="L1612" i="24"/>
  <c r="S1732" i="24"/>
  <c r="U1611" i="24"/>
  <c r="U1612" i="24" l="1"/>
  <c r="S1733" i="24"/>
  <c r="J1614" i="24"/>
  <c r="O1613" i="24"/>
  <c r="T1493" i="24"/>
  <c r="V1493" i="24" s="1"/>
  <c r="L1613" i="24"/>
  <c r="J1615" i="24" l="1"/>
  <c r="O1614" i="24"/>
  <c r="T1494" i="24"/>
  <c r="V1494" i="24" s="1"/>
  <c r="L1614" i="24"/>
  <c r="S1734" i="24"/>
  <c r="U1613" i="24"/>
  <c r="S1735" i="24" l="1"/>
  <c r="U1614" i="24"/>
  <c r="O1615" i="24"/>
  <c r="J1616" i="24"/>
  <c r="L1615" i="24"/>
  <c r="T1495" i="24"/>
  <c r="V1495" i="24" s="1"/>
  <c r="J1617" i="24" l="1"/>
  <c r="O1616" i="24"/>
  <c r="T1496" i="24"/>
  <c r="V1496" i="24" s="1"/>
  <c r="L1616" i="24"/>
  <c r="S1736" i="24"/>
  <c r="U1615" i="24"/>
  <c r="S1737" i="24" l="1"/>
  <c r="U1616" i="24"/>
  <c r="J1618" i="24"/>
  <c r="O1617" i="24"/>
  <c r="T1497" i="24"/>
  <c r="V1497" i="24" s="1"/>
  <c r="L1617" i="24"/>
  <c r="J1619" i="24" l="1"/>
  <c r="O1618" i="24"/>
  <c r="T1498" i="24"/>
  <c r="V1498" i="24" s="1"/>
  <c r="L1618" i="24"/>
  <c r="S1738" i="24"/>
  <c r="U1617" i="24"/>
  <c r="S1739" i="24" l="1"/>
  <c r="U1618" i="24"/>
  <c r="O1619" i="24"/>
  <c r="J1620" i="24"/>
  <c r="T1499" i="24"/>
  <c r="V1499" i="24" s="1"/>
  <c r="L1619" i="24"/>
  <c r="O1620" i="24" l="1"/>
  <c r="J1621" i="24"/>
  <c r="T1500" i="24"/>
  <c r="V1500" i="24" s="1"/>
  <c r="L1620" i="24"/>
  <c r="S1740" i="24"/>
  <c r="U1619" i="24"/>
  <c r="S1741" i="24" l="1"/>
  <c r="U1620" i="24"/>
  <c r="O1621" i="24"/>
  <c r="J1622" i="24"/>
  <c r="T1501" i="24"/>
  <c r="V1501" i="24" s="1"/>
  <c r="L1621" i="24"/>
  <c r="J1623" i="24" l="1"/>
  <c r="O1622" i="24"/>
  <c r="T1502" i="24"/>
  <c r="V1502" i="24" s="1"/>
  <c r="L1622" i="24"/>
  <c r="S1742" i="24"/>
  <c r="U1621" i="24"/>
  <c r="S1743" i="24" l="1"/>
  <c r="U1622" i="24"/>
  <c r="J1624" i="24"/>
  <c r="O1623" i="24"/>
  <c r="T1503" i="24"/>
  <c r="V1503" i="24" s="1"/>
  <c r="L1623" i="24"/>
  <c r="J1625" i="24" l="1"/>
  <c r="O1624" i="24"/>
  <c r="T1504" i="24"/>
  <c r="V1504" i="24" s="1"/>
  <c r="L1624" i="24"/>
  <c r="S1744" i="24"/>
  <c r="U1623" i="24"/>
  <c r="S1745" i="24" l="1"/>
  <c r="U1624" i="24"/>
  <c r="J1626" i="24"/>
  <c r="O1625" i="24"/>
  <c r="L1625" i="24"/>
  <c r="T1505" i="24"/>
  <c r="V1505" i="24" s="1"/>
  <c r="J1627" i="24" l="1"/>
  <c r="O1626" i="24"/>
  <c r="T1506" i="24"/>
  <c r="V1506" i="24" s="1"/>
  <c r="L1626" i="24"/>
  <c r="S1746" i="24"/>
  <c r="U1625" i="24"/>
  <c r="S1747" i="24" l="1"/>
  <c r="U1626" i="24"/>
  <c r="O1627" i="24"/>
  <c r="J1628" i="24"/>
  <c r="T1507" i="24"/>
  <c r="V1507" i="24" s="1"/>
  <c r="L1627" i="24"/>
  <c r="J1629" i="24" l="1"/>
  <c r="O1628" i="24"/>
  <c r="T1508" i="24"/>
  <c r="V1508" i="24" s="1"/>
  <c r="L1628" i="24"/>
  <c r="S1748" i="24"/>
  <c r="U1627" i="24"/>
  <c r="S1749" i="24" l="1"/>
  <c r="U1628" i="24"/>
  <c r="J1630" i="24"/>
  <c r="O1629" i="24"/>
  <c r="T1509" i="24"/>
  <c r="V1509" i="24" s="1"/>
  <c r="L1629" i="24"/>
  <c r="J1631" i="24" l="1"/>
  <c r="O1630" i="24"/>
  <c r="T1510" i="24"/>
  <c r="V1510" i="24" s="1"/>
  <c r="L1630" i="24"/>
  <c r="S1750" i="24"/>
  <c r="U1629" i="24"/>
  <c r="S1751" i="24" l="1"/>
  <c r="U1630" i="24"/>
  <c r="O1631" i="24"/>
  <c r="J1632" i="24"/>
  <c r="L1631" i="24"/>
  <c r="T1511" i="24"/>
  <c r="V1511" i="24" s="1"/>
  <c r="O1632" i="24" l="1"/>
  <c r="J1633" i="24"/>
  <c r="T1512" i="24"/>
  <c r="V1512" i="24" s="1"/>
  <c r="L1632" i="24"/>
  <c r="S1752" i="24"/>
  <c r="U1631" i="24"/>
  <c r="S1753" i="24" l="1"/>
  <c r="U1632" i="24"/>
  <c r="O1633" i="24"/>
  <c r="L1633" i="24"/>
  <c r="J1634" i="24"/>
  <c r="T1513" i="24"/>
  <c r="V1513" i="24" s="1"/>
  <c r="J1635" i="24" l="1"/>
  <c r="O1634" i="24"/>
  <c r="T1514" i="24"/>
  <c r="V1514" i="24" s="1"/>
  <c r="L1634" i="24"/>
  <c r="S1754" i="24"/>
  <c r="U1633" i="24"/>
  <c r="S1755" i="24" l="1"/>
  <c r="U1634" i="24"/>
  <c r="J1636" i="24"/>
  <c r="O1635" i="24"/>
  <c r="T1515" i="24"/>
  <c r="V1515" i="24" s="1"/>
  <c r="L1635" i="24"/>
  <c r="J1637" i="24" l="1"/>
  <c r="O1636" i="24"/>
  <c r="T1516" i="24"/>
  <c r="V1516" i="24" s="1"/>
  <c r="L1636" i="24"/>
  <c r="S1756" i="24"/>
  <c r="U1635" i="24"/>
  <c r="S1757" i="24" l="1"/>
  <c r="U1636" i="24"/>
  <c r="J1638" i="24"/>
  <c r="O1637" i="24"/>
  <c r="T1517" i="24"/>
  <c r="V1517" i="24" s="1"/>
  <c r="L1637" i="24"/>
  <c r="J1639" i="24" l="1"/>
  <c r="O1638" i="24"/>
  <c r="T1518" i="24"/>
  <c r="V1518" i="24" s="1"/>
  <c r="L1638" i="24"/>
  <c r="S1758" i="24"/>
  <c r="U1637" i="24"/>
  <c r="S1759" i="24" l="1"/>
  <c r="U1638" i="24"/>
  <c r="O1639" i="24"/>
  <c r="L1639" i="24"/>
  <c r="J1640" i="24"/>
  <c r="T1519" i="24"/>
  <c r="V1519" i="24" s="1"/>
  <c r="J1641" i="24" l="1"/>
  <c r="O1640" i="24"/>
  <c r="T1520" i="24"/>
  <c r="V1520" i="24" s="1"/>
  <c r="L1640" i="24"/>
  <c r="S1760" i="24"/>
  <c r="U1639" i="24"/>
  <c r="S1761" i="24" l="1"/>
  <c r="U1640" i="24"/>
  <c r="J1642" i="24"/>
  <c r="O1641" i="24"/>
  <c r="T1521" i="24"/>
  <c r="V1521" i="24" s="1"/>
  <c r="L1641" i="24"/>
  <c r="J1643" i="24" l="1"/>
  <c r="O1642" i="24"/>
  <c r="T1522" i="24"/>
  <c r="V1522" i="24" s="1"/>
  <c r="L1642" i="24"/>
  <c r="S1762" i="24"/>
  <c r="U1641" i="24"/>
  <c r="S1763" i="24" l="1"/>
  <c r="U1642" i="24"/>
  <c r="O1643" i="24"/>
  <c r="J1644" i="24"/>
  <c r="T1523" i="24"/>
  <c r="V1523" i="24" s="1"/>
  <c r="L1643" i="24"/>
  <c r="O1644" i="24" l="1"/>
  <c r="J1645" i="24"/>
  <c r="L1644" i="24"/>
  <c r="T1524" i="24"/>
  <c r="V1524" i="24" s="1"/>
  <c r="S1764" i="24"/>
  <c r="U1643" i="24"/>
  <c r="S1765" i="24" l="1"/>
  <c r="U1644" i="24"/>
  <c r="O1645" i="24"/>
  <c r="J1646" i="24"/>
  <c r="L1645" i="24"/>
  <c r="T1525" i="24"/>
  <c r="V1525" i="24" s="1"/>
  <c r="O1646" i="24" l="1"/>
  <c r="J1647" i="24"/>
  <c r="T1526" i="24"/>
  <c r="V1526" i="24" s="1"/>
  <c r="L1646" i="24"/>
  <c r="S1766" i="24"/>
  <c r="U1645" i="24"/>
  <c r="S1767" i="24" l="1"/>
  <c r="U1646" i="24"/>
  <c r="T1527" i="24"/>
  <c r="V1527" i="24" s="1"/>
  <c r="O1647" i="24"/>
  <c r="J1648" i="24"/>
  <c r="L1647" i="24"/>
  <c r="J1649" i="24" l="1"/>
  <c r="O1648" i="24"/>
  <c r="T1528" i="24"/>
  <c r="V1528" i="24" s="1"/>
  <c r="L1648" i="24"/>
  <c r="S1768" i="24"/>
  <c r="U1647" i="24"/>
  <c r="S1769" i="24" l="1"/>
  <c r="U1648" i="24"/>
  <c r="J1650" i="24"/>
  <c r="O1649" i="24"/>
  <c r="L1649" i="24"/>
  <c r="T1529" i="24"/>
  <c r="V1529" i="24" s="1"/>
  <c r="J1651" i="24" l="1"/>
  <c r="O1650" i="24"/>
  <c r="L1650" i="24"/>
  <c r="T1530" i="24"/>
  <c r="V1530" i="24" s="1"/>
  <c r="S1770" i="24"/>
  <c r="U1649" i="24"/>
  <c r="S1771" i="24" l="1"/>
  <c r="U1650" i="24"/>
  <c r="O1651" i="24"/>
  <c r="L1651" i="24"/>
  <c r="T1531" i="24"/>
  <c r="V1531" i="24" s="1"/>
  <c r="J1652" i="24"/>
  <c r="J1653" i="24" l="1"/>
  <c r="O1652" i="24"/>
  <c r="T1532" i="24"/>
  <c r="V1532" i="24" s="1"/>
  <c r="L1652" i="24"/>
  <c r="S1772" i="24"/>
  <c r="U1651" i="24"/>
  <c r="S1773" i="24" l="1"/>
  <c r="U1652" i="24"/>
  <c r="J1654" i="24"/>
  <c r="O1653" i="24"/>
  <c r="T1533" i="24"/>
  <c r="V1533" i="24" s="1"/>
  <c r="L1653" i="24"/>
  <c r="J1655" i="24" l="1"/>
  <c r="O1654" i="24"/>
  <c r="T1534" i="24"/>
  <c r="V1534" i="24" s="1"/>
  <c r="L1654" i="24"/>
  <c r="S1774" i="24"/>
  <c r="U1653" i="24"/>
  <c r="S1775" i="24" l="1"/>
  <c r="U1654" i="24"/>
  <c r="O1655" i="24"/>
  <c r="J1656" i="24"/>
  <c r="T1535" i="24"/>
  <c r="V1535" i="24" s="1"/>
  <c r="L1655" i="24"/>
  <c r="O1656" i="24" l="1"/>
  <c r="J1657" i="24"/>
  <c r="T1536" i="24"/>
  <c r="V1536" i="24" s="1"/>
  <c r="L1656" i="24"/>
  <c r="S1776" i="24"/>
  <c r="U1655" i="24"/>
  <c r="S1777" i="24" l="1"/>
  <c r="U1656" i="24"/>
  <c r="O1657" i="24"/>
  <c r="J1658" i="24"/>
  <c r="T1537" i="24"/>
  <c r="V1537" i="24" s="1"/>
  <c r="L1657" i="24"/>
  <c r="O1658" i="24" l="1"/>
  <c r="J1659" i="24"/>
  <c r="T1538" i="24"/>
  <c r="V1538" i="24" s="1"/>
  <c r="L1658" i="24"/>
  <c r="S1778" i="24"/>
  <c r="U1657" i="24"/>
  <c r="S1779" i="24" l="1"/>
  <c r="U1658" i="24"/>
  <c r="O1659" i="24"/>
  <c r="J1660" i="24"/>
  <c r="T1539" i="24"/>
  <c r="V1539" i="24" s="1"/>
  <c r="L1659" i="24"/>
  <c r="J1661" i="24" l="1"/>
  <c r="O1660" i="24"/>
  <c r="T1540" i="24"/>
  <c r="V1540" i="24" s="1"/>
  <c r="L1660" i="24"/>
  <c r="S1780" i="24"/>
  <c r="U1659" i="24"/>
  <c r="S1781" i="24" l="1"/>
  <c r="U1660" i="24"/>
  <c r="J1662" i="24"/>
  <c r="O1661" i="24"/>
  <c r="T1541" i="24"/>
  <c r="V1541" i="24" s="1"/>
  <c r="L1661" i="24"/>
  <c r="J1663" i="24" l="1"/>
  <c r="O1662" i="24"/>
  <c r="T1542" i="24"/>
  <c r="V1542" i="24" s="1"/>
  <c r="L1662" i="24"/>
  <c r="S1782" i="24"/>
  <c r="U1661" i="24"/>
  <c r="S1783" i="24" l="1"/>
  <c r="U1662" i="24"/>
  <c r="J1664" i="24"/>
  <c r="T1543" i="24"/>
  <c r="V1543" i="24" s="1"/>
  <c r="O1663" i="24"/>
  <c r="L1663" i="24"/>
  <c r="O1664" i="24" l="1"/>
  <c r="L1664" i="24"/>
  <c r="J1665" i="24"/>
  <c r="T1544" i="24"/>
  <c r="V1544" i="24" s="1"/>
  <c r="S1784" i="24"/>
  <c r="U1663" i="24"/>
  <c r="S1785" i="24" l="1"/>
  <c r="U1664" i="24"/>
  <c r="O1665" i="24"/>
  <c r="J1666" i="24"/>
  <c r="T1545" i="24"/>
  <c r="V1545" i="24" s="1"/>
  <c r="L1665" i="24"/>
  <c r="J1667" i="24" l="1"/>
  <c r="O1666" i="24"/>
  <c r="T1546" i="24"/>
  <c r="V1546" i="24" s="1"/>
  <c r="L1666" i="24"/>
  <c r="S1786" i="24"/>
  <c r="U1665" i="24"/>
  <c r="S1787" i="24" l="1"/>
  <c r="U1666" i="24"/>
  <c r="J1668" i="24"/>
  <c r="O1667" i="24"/>
  <c r="L1667" i="24"/>
  <c r="T1547" i="24"/>
  <c r="V1547" i="24" s="1"/>
  <c r="J1669" i="24" l="1"/>
  <c r="O1668" i="24"/>
  <c r="T1548" i="24"/>
  <c r="V1548" i="24" s="1"/>
  <c r="L1668" i="24"/>
  <c r="S1788" i="24"/>
  <c r="U1667" i="24"/>
  <c r="S1789" i="24" l="1"/>
  <c r="U1668" i="24"/>
  <c r="O1669" i="24"/>
  <c r="J1670" i="24"/>
  <c r="T1549" i="24"/>
  <c r="V1549" i="24" s="1"/>
  <c r="L1669" i="24"/>
  <c r="J1671" i="24" l="1"/>
  <c r="O1670" i="24"/>
  <c r="T1550" i="24"/>
  <c r="V1550" i="24" s="1"/>
  <c r="L1670" i="24"/>
  <c r="S1790" i="24"/>
  <c r="U1669" i="24"/>
  <c r="S1791" i="24" l="1"/>
  <c r="U1670" i="24"/>
  <c r="J1672" i="24"/>
  <c r="O1671" i="24"/>
  <c r="T1551" i="24"/>
  <c r="V1551" i="24" s="1"/>
  <c r="L1671" i="24"/>
  <c r="J1673" i="24" l="1"/>
  <c r="O1672" i="24"/>
  <c r="T1552" i="24"/>
  <c r="V1552" i="24" s="1"/>
  <c r="L1672" i="24"/>
  <c r="S1792" i="24"/>
  <c r="U1671" i="24"/>
  <c r="S1793" i="24" l="1"/>
  <c r="U1672" i="24"/>
  <c r="J1674" i="24"/>
  <c r="O1673" i="24"/>
  <c r="L1673" i="24"/>
  <c r="T1553" i="24"/>
  <c r="V1553" i="24" s="1"/>
  <c r="J1675" i="24" l="1"/>
  <c r="O1674" i="24"/>
  <c r="L1674" i="24"/>
  <c r="T1554" i="24"/>
  <c r="V1554" i="24" s="1"/>
  <c r="S1794" i="24"/>
  <c r="U1673" i="24"/>
  <c r="S1795" i="24" l="1"/>
  <c r="U1674" i="24"/>
  <c r="O1675" i="24"/>
  <c r="J1676" i="24"/>
  <c r="T1555" i="24"/>
  <c r="V1555" i="24" s="1"/>
  <c r="L1675" i="24"/>
  <c r="J1677" i="24" l="1"/>
  <c r="O1676" i="24"/>
  <c r="T1556" i="24"/>
  <c r="V1556" i="24" s="1"/>
  <c r="L1676" i="24"/>
  <c r="S1796" i="24"/>
  <c r="U1675" i="24"/>
  <c r="S1797" i="24" l="1"/>
  <c r="U1676" i="24"/>
  <c r="J1678" i="24"/>
  <c r="O1677" i="24"/>
  <c r="T1557" i="24"/>
  <c r="V1557" i="24" s="1"/>
  <c r="L1677" i="24"/>
  <c r="J1679" i="24" l="1"/>
  <c r="O1678" i="24"/>
  <c r="T1558" i="24"/>
  <c r="V1558" i="24" s="1"/>
  <c r="L1678" i="24"/>
  <c r="S1798" i="24"/>
  <c r="U1677" i="24"/>
  <c r="S1799" i="24" l="1"/>
  <c r="U1678" i="24"/>
  <c r="O1679" i="24"/>
  <c r="J1680" i="24"/>
  <c r="L1679" i="24"/>
  <c r="T1559" i="24"/>
  <c r="V1559" i="24" s="1"/>
  <c r="O1680" i="24" l="1"/>
  <c r="J1681" i="24"/>
  <c r="L1680" i="24"/>
  <c r="T1560" i="24"/>
  <c r="V1560" i="24" s="1"/>
  <c r="S1800" i="24"/>
  <c r="U1679" i="24"/>
  <c r="S1801" i="24" l="1"/>
  <c r="U1680" i="24"/>
  <c r="O1681" i="24"/>
  <c r="J1682" i="24"/>
  <c r="L1681" i="24"/>
  <c r="T1561" i="24"/>
  <c r="V1561" i="24" s="1"/>
  <c r="J1683" i="24" l="1"/>
  <c r="O1682" i="24"/>
  <c r="T1562" i="24"/>
  <c r="V1562" i="24" s="1"/>
  <c r="L1682" i="24"/>
  <c r="S1802" i="24"/>
  <c r="U1681" i="24"/>
  <c r="S1803" i="24" l="1"/>
  <c r="U1682" i="24"/>
  <c r="J1684" i="24"/>
  <c r="O1683" i="24"/>
  <c r="L1683" i="24"/>
  <c r="T1563" i="24"/>
  <c r="V1563" i="24" s="1"/>
  <c r="J1685" i="24" l="1"/>
  <c r="O1684" i="24"/>
  <c r="T1564" i="24"/>
  <c r="V1564" i="24" s="1"/>
  <c r="L1684" i="24"/>
  <c r="S1804" i="24"/>
  <c r="U1683" i="24"/>
  <c r="S1805" i="24" l="1"/>
  <c r="U1684" i="24"/>
  <c r="J1686" i="24"/>
  <c r="O1685" i="24"/>
  <c r="L1685" i="24"/>
  <c r="T1565" i="24"/>
  <c r="V1565" i="24" s="1"/>
  <c r="J1687" i="24" l="1"/>
  <c r="O1686" i="24"/>
  <c r="L1686" i="24"/>
  <c r="T1566" i="24"/>
  <c r="V1566" i="24" s="1"/>
  <c r="S1806" i="24"/>
  <c r="U1685" i="24"/>
  <c r="S1807" i="24" l="1"/>
  <c r="U1686" i="24"/>
  <c r="O1687" i="24"/>
  <c r="J1688" i="24"/>
  <c r="L1687" i="24"/>
  <c r="T1567" i="24"/>
  <c r="V1567" i="24" s="1"/>
  <c r="J1689" i="24" l="1"/>
  <c r="O1688" i="24"/>
  <c r="T1568" i="24"/>
  <c r="V1568" i="24" s="1"/>
  <c r="L1688" i="24"/>
  <c r="S1808" i="24"/>
  <c r="U1687" i="24"/>
  <c r="S1809" i="24" l="1"/>
  <c r="U1688" i="24"/>
  <c r="J1690" i="24"/>
  <c r="O1689" i="24"/>
  <c r="T1569" i="24"/>
  <c r="V1569" i="24" s="1"/>
  <c r="L1689" i="24"/>
  <c r="J1691" i="24" l="1"/>
  <c r="O1690" i="24"/>
  <c r="T1570" i="24"/>
  <c r="V1570" i="24" s="1"/>
  <c r="L1690" i="24"/>
  <c r="S1810" i="24"/>
  <c r="U1689" i="24"/>
  <c r="S1811" i="24" l="1"/>
  <c r="U1690" i="24"/>
  <c r="O1691" i="24"/>
  <c r="J1692" i="24"/>
  <c r="L1691" i="24"/>
  <c r="T1571" i="24"/>
  <c r="V1571" i="24" s="1"/>
  <c r="O1692" i="24" l="1"/>
  <c r="J1693" i="24"/>
  <c r="L1692" i="24"/>
  <c r="T1572" i="24"/>
  <c r="V1572" i="24" s="1"/>
  <c r="S1812" i="24"/>
  <c r="U1691" i="24"/>
  <c r="S1813" i="24" l="1"/>
  <c r="U1692" i="24"/>
  <c r="O1693" i="24"/>
  <c r="J1694" i="24"/>
  <c r="L1693" i="24"/>
  <c r="T1573" i="24"/>
  <c r="V1573" i="24" s="1"/>
  <c r="J1695" i="24" l="1"/>
  <c r="O1694" i="24"/>
  <c r="T1574" i="24"/>
  <c r="V1574" i="24" s="1"/>
  <c r="L1694" i="24"/>
  <c r="S1814" i="24"/>
  <c r="U1693" i="24"/>
  <c r="S1815" i="24" l="1"/>
  <c r="U1694" i="24"/>
  <c r="J1696" i="24"/>
  <c r="O1695" i="24"/>
  <c r="T1575" i="24"/>
  <c r="V1575" i="24" s="1"/>
  <c r="L1695" i="24"/>
  <c r="J1697" i="24" l="1"/>
  <c r="O1696" i="24"/>
  <c r="T1576" i="24"/>
  <c r="V1576" i="24" s="1"/>
  <c r="L1696" i="24"/>
  <c r="S1816" i="24"/>
  <c r="U1695" i="24"/>
  <c r="S1817" i="24" l="1"/>
  <c r="U1696" i="24"/>
  <c r="J1698" i="24"/>
  <c r="O1697" i="24"/>
  <c r="L1697" i="24"/>
  <c r="T1577" i="24"/>
  <c r="V1577" i="24" s="1"/>
  <c r="O1698" i="24" l="1"/>
  <c r="J1699" i="24"/>
  <c r="L1698" i="24"/>
  <c r="T1578" i="24"/>
  <c r="V1578" i="24" s="1"/>
  <c r="S1818" i="24"/>
  <c r="U1697" i="24"/>
  <c r="U1698" i="24" l="1"/>
  <c r="S1819" i="24"/>
  <c r="J1700" i="24"/>
  <c r="O1699" i="24"/>
  <c r="L1699" i="24"/>
  <c r="T1579" i="24"/>
  <c r="V1579" i="24" s="1"/>
  <c r="J1701" i="24" l="1"/>
  <c r="O1700" i="24"/>
  <c r="L1700" i="24"/>
  <c r="T1580" i="24"/>
  <c r="V1580" i="24" s="1"/>
  <c r="S1820" i="24"/>
  <c r="U1699" i="24"/>
  <c r="S1821" i="24" l="1"/>
  <c r="U1700" i="24"/>
  <c r="O1701" i="24"/>
  <c r="J1702" i="24"/>
  <c r="T1581" i="24"/>
  <c r="V1581" i="24" s="1"/>
  <c r="L1701" i="24"/>
  <c r="J1703" i="24" l="1"/>
  <c r="O1702" i="24"/>
  <c r="T1582" i="24"/>
  <c r="V1582" i="24" s="1"/>
  <c r="L1702" i="24"/>
  <c r="S1822" i="24"/>
  <c r="U1701" i="24"/>
  <c r="S1823" i="24" l="1"/>
  <c r="U1702" i="24"/>
  <c r="O1703" i="24"/>
  <c r="J1704" i="24"/>
  <c r="L1703" i="24"/>
  <c r="T1583" i="24"/>
  <c r="V1583" i="24" s="1"/>
  <c r="O1704" i="24" l="1"/>
  <c r="J1705" i="24"/>
  <c r="T1584" i="24"/>
  <c r="V1584" i="24" s="1"/>
  <c r="L1704" i="24"/>
  <c r="S1824" i="24"/>
  <c r="U1703" i="24"/>
  <c r="S1825" i="24" l="1"/>
  <c r="U1704" i="24"/>
  <c r="J1706" i="24"/>
  <c r="O1705" i="24"/>
  <c r="L1705" i="24"/>
  <c r="T1585" i="24"/>
  <c r="V1585" i="24" s="1"/>
  <c r="O1706" i="24" l="1"/>
  <c r="L1706" i="24"/>
  <c r="J1707" i="24"/>
  <c r="T1586" i="24"/>
  <c r="V1586" i="24" s="1"/>
  <c r="S1826" i="24"/>
  <c r="U1705" i="24"/>
  <c r="S1827" i="24" l="1"/>
  <c r="U1706" i="24"/>
  <c r="O1707" i="24"/>
  <c r="J1708" i="24"/>
  <c r="T1587" i="24"/>
  <c r="V1587" i="24" s="1"/>
  <c r="L1707" i="24"/>
  <c r="O1708" i="24" l="1"/>
  <c r="J1709" i="24"/>
  <c r="T1588" i="24"/>
  <c r="V1588" i="24" s="1"/>
  <c r="L1708" i="24"/>
  <c r="S1828" i="24"/>
  <c r="U1707" i="24"/>
  <c r="S1829" i="24" l="1"/>
  <c r="U1708" i="24"/>
  <c r="L1709" i="24"/>
  <c r="O1709" i="24"/>
  <c r="J1710" i="24"/>
  <c r="T1589" i="24"/>
  <c r="V1589" i="24" s="1"/>
  <c r="J1711" i="24" l="1"/>
  <c r="O1710" i="24"/>
  <c r="T1590" i="24"/>
  <c r="V1590" i="24" s="1"/>
  <c r="L1710" i="24"/>
  <c r="S1830" i="24"/>
  <c r="U1709" i="24"/>
  <c r="S1831" i="24" l="1"/>
  <c r="U1710" i="24"/>
  <c r="L1711" i="24"/>
  <c r="O1711" i="24"/>
  <c r="J1712" i="24"/>
  <c r="T1591" i="24"/>
  <c r="V1591" i="24" s="1"/>
  <c r="J1713" i="24" l="1"/>
  <c r="O1712" i="24"/>
  <c r="T1592" i="24"/>
  <c r="V1592" i="24" s="1"/>
  <c r="L1712" i="24"/>
  <c r="S1832" i="24"/>
  <c r="U1711" i="24"/>
  <c r="S1833" i="24" l="1"/>
  <c r="U1712" i="24"/>
  <c r="J1714" i="24"/>
  <c r="O1713" i="24"/>
  <c r="T1593" i="24"/>
  <c r="V1593" i="24" s="1"/>
  <c r="L1713" i="24"/>
  <c r="J1715" i="24" l="1"/>
  <c r="O1714" i="24"/>
  <c r="L1714" i="24"/>
  <c r="T1594" i="24"/>
  <c r="V1594" i="24" s="1"/>
  <c r="S1834" i="24"/>
  <c r="U1713" i="24"/>
  <c r="S1835" i="24" l="1"/>
  <c r="U1714" i="24"/>
  <c r="J1716" i="24"/>
  <c r="O1715" i="24"/>
  <c r="L1715" i="24"/>
  <c r="T1595" i="24"/>
  <c r="V1595" i="24" s="1"/>
  <c r="J1717" i="24" l="1"/>
  <c r="O1716" i="24"/>
  <c r="L1716" i="24"/>
  <c r="T1596" i="24"/>
  <c r="V1596" i="24" s="1"/>
  <c r="S1836" i="24"/>
  <c r="U1715" i="24"/>
  <c r="S1837" i="24" l="1"/>
  <c r="U1716" i="24"/>
  <c r="J1718" i="24"/>
  <c r="O1717" i="24"/>
  <c r="T1597" i="24"/>
  <c r="V1597" i="24" s="1"/>
  <c r="L1717" i="24"/>
  <c r="J1719" i="24" l="1"/>
  <c r="L1718" i="24"/>
  <c r="O1718" i="24"/>
  <c r="T1598" i="24"/>
  <c r="V1598" i="24" s="1"/>
  <c r="S1838" i="24"/>
  <c r="U1717" i="24"/>
  <c r="S1839" i="24" l="1"/>
  <c r="U1718" i="24"/>
  <c r="O1719" i="24"/>
  <c r="J1720" i="24"/>
  <c r="T1599" i="24"/>
  <c r="V1599" i="24" s="1"/>
  <c r="L1719" i="24"/>
  <c r="J1721" i="24" l="1"/>
  <c r="O1720" i="24"/>
  <c r="T1600" i="24"/>
  <c r="V1600" i="24" s="1"/>
  <c r="L1720" i="24"/>
  <c r="S1840" i="24"/>
  <c r="U1719" i="24"/>
  <c r="S1841" i="24" l="1"/>
  <c r="U1720" i="24"/>
  <c r="O1721" i="24"/>
  <c r="J1722" i="24"/>
  <c r="L1721" i="24"/>
  <c r="T1601" i="24"/>
  <c r="V1601" i="24" s="1"/>
  <c r="J1723" i="24" l="1"/>
  <c r="O1722" i="24"/>
  <c r="L1722" i="24"/>
  <c r="T1602" i="24"/>
  <c r="V1602" i="24" s="1"/>
  <c r="S1842" i="24"/>
  <c r="U1721" i="24"/>
  <c r="S1843" i="24" l="1"/>
  <c r="U1722" i="24"/>
  <c r="J1724" i="24"/>
  <c r="O1723" i="24"/>
  <c r="T1603" i="24"/>
  <c r="V1603" i="24" s="1"/>
  <c r="L1723" i="24"/>
  <c r="J1725" i="24" l="1"/>
  <c r="O1724" i="24"/>
  <c r="L1724" i="24"/>
  <c r="T1604" i="24"/>
  <c r="V1604" i="24" s="1"/>
  <c r="S1844" i="24"/>
  <c r="U1723" i="24"/>
  <c r="S1845" i="24" l="1"/>
  <c r="U1724" i="24"/>
  <c r="O1725" i="24"/>
  <c r="J1726" i="24"/>
  <c r="T1605" i="24"/>
  <c r="V1605" i="24" s="1"/>
  <c r="L1725" i="24"/>
  <c r="J1727" i="24" l="1"/>
  <c r="O1726" i="24"/>
  <c r="T1606" i="24"/>
  <c r="V1606" i="24" s="1"/>
  <c r="L1726" i="24"/>
  <c r="S1846" i="24"/>
  <c r="U1725" i="24"/>
  <c r="S1847" i="24" l="1"/>
  <c r="U1726" i="24"/>
  <c r="L1727" i="24"/>
  <c r="O1727" i="24"/>
  <c r="J1728" i="24"/>
  <c r="T1607" i="24"/>
  <c r="V1607" i="24" s="1"/>
  <c r="O1728" i="24" l="1"/>
  <c r="J1729" i="24"/>
  <c r="T1608" i="24"/>
  <c r="V1608" i="24" s="1"/>
  <c r="L1728" i="24"/>
  <c r="S1848" i="24"/>
  <c r="U1727" i="24"/>
  <c r="L1729" i="24" l="1"/>
  <c r="J1730" i="24"/>
  <c r="O1729" i="24"/>
  <c r="T1609" i="24"/>
  <c r="V1609" i="24" s="1"/>
  <c r="S1849" i="24"/>
  <c r="U1728" i="24"/>
  <c r="S1850" i="24" l="1"/>
  <c r="U1729" i="24"/>
  <c r="O1730" i="24"/>
  <c r="J1731" i="24"/>
  <c r="T1610" i="24"/>
  <c r="V1610" i="24" s="1"/>
  <c r="L1730" i="24"/>
  <c r="O1731" i="24" l="1"/>
  <c r="J1732" i="24"/>
  <c r="T1611" i="24"/>
  <c r="V1611" i="24" s="1"/>
  <c r="L1731" i="24"/>
  <c r="S1851" i="24"/>
  <c r="U1730" i="24"/>
  <c r="S1852" i="24" l="1"/>
  <c r="U1732" i="24" s="1"/>
  <c r="U1731" i="24"/>
  <c r="J1733" i="24"/>
  <c r="O1732" i="24"/>
  <c r="T1612" i="24"/>
  <c r="V1612" i="24" s="1"/>
  <c r="L1732" i="24"/>
  <c r="O1733" i="24" l="1"/>
  <c r="J1734" i="24"/>
  <c r="L1733" i="24"/>
  <c r="T1613" i="24"/>
  <c r="V1613" i="24" s="1"/>
  <c r="O1734" i="24" l="1"/>
  <c r="J1735" i="24"/>
  <c r="T1614" i="24"/>
  <c r="V1614" i="24" s="1"/>
  <c r="L1734" i="24"/>
  <c r="J1736" i="24" l="1"/>
  <c r="O1735" i="24"/>
  <c r="T1615" i="24"/>
  <c r="V1615" i="24" s="1"/>
  <c r="L1735" i="24"/>
  <c r="O1736" i="24" l="1"/>
  <c r="J1737" i="24"/>
  <c r="T1616" i="24"/>
  <c r="V1616" i="24" s="1"/>
  <c r="L1736" i="24"/>
  <c r="O1737" i="24" l="1"/>
  <c r="J1738" i="24"/>
  <c r="T1617" i="24"/>
  <c r="V1617" i="24" s="1"/>
  <c r="L1737" i="24"/>
  <c r="J1739" i="24" l="1"/>
  <c r="O1738" i="24"/>
  <c r="T1618" i="24"/>
  <c r="V1618" i="24" s="1"/>
  <c r="L1738" i="24"/>
  <c r="J1740" i="24" l="1"/>
  <c r="O1739" i="24"/>
  <c r="T1619" i="24"/>
  <c r="V1619" i="24" s="1"/>
  <c r="L1739" i="24"/>
  <c r="J1741" i="24" l="1"/>
  <c r="O1740" i="24"/>
  <c r="T1620" i="24"/>
  <c r="V1620" i="24" s="1"/>
  <c r="L1740" i="24"/>
  <c r="O1741" i="24" l="1"/>
  <c r="J1742" i="24"/>
  <c r="L1741" i="24"/>
  <c r="T1621" i="24"/>
  <c r="V1621" i="24" s="1"/>
  <c r="J1743" i="24" l="1"/>
  <c r="O1742" i="24"/>
  <c r="T1622" i="24"/>
  <c r="V1622" i="24" s="1"/>
  <c r="L1742" i="24"/>
  <c r="J1744" i="24" l="1"/>
  <c r="O1743" i="24"/>
  <c r="L1743" i="24"/>
  <c r="T1623" i="24"/>
  <c r="V1623" i="24" s="1"/>
  <c r="J1745" i="24" l="1"/>
  <c r="O1744" i="24"/>
  <c r="T1624" i="24"/>
  <c r="V1624" i="24" s="1"/>
  <c r="L1744" i="24"/>
  <c r="J1746" i="24" l="1"/>
  <c r="O1745" i="24"/>
  <c r="L1745" i="24"/>
  <c r="T1625" i="24"/>
  <c r="V1625" i="24" s="1"/>
  <c r="O1746" i="24" l="1"/>
  <c r="J1747" i="24"/>
  <c r="L1746" i="24"/>
  <c r="T1626" i="24"/>
  <c r="V1626" i="24" s="1"/>
  <c r="J1748" i="24" l="1"/>
  <c r="O1747" i="24"/>
  <c r="T1627" i="24"/>
  <c r="V1627" i="24" s="1"/>
  <c r="L1747" i="24"/>
  <c r="O1748" i="24" l="1"/>
  <c r="J1749" i="24"/>
  <c r="T1628" i="24"/>
  <c r="V1628" i="24" s="1"/>
  <c r="L1748" i="24"/>
  <c r="J1750" i="24" l="1"/>
  <c r="O1749" i="24"/>
  <c r="T1629" i="24"/>
  <c r="V1629" i="24" s="1"/>
  <c r="L1749" i="24"/>
  <c r="J1751" i="24" l="1"/>
  <c r="O1750" i="24"/>
  <c r="T1630" i="24"/>
  <c r="V1630" i="24" s="1"/>
  <c r="L1750" i="24"/>
  <c r="J1752" i="24" l="1"/>
  <c r="O1751" i="24"/>
  <c r="T1631" i="24"/>
  <c r="V1631" i="24" s="1"/>
  <c r="L1751" i="24"/>
  <c r="O1752" i="24" l="1"/>
  <c r="J1753" i="24"/>
  <c r="L1752" i="24"/>
  <c r="T1632" i="24"/>
  <c r="V1632" i="24" s="1"/>
  <c r="J1754" i="24" l="1"/>
  <c r="O1753" i="24"/>
  <c r="L1753" i="24"/>
  <c r="T1633" i="24"/>
  <c r="V1633" i="24" s="1"/>
  <c r="O1754" i="24" l="1"/>
  <c r="J1755" i="24"/>
  <c r="T1634" i="24"/>
  <c r="V1634" i="24" s="1"/>
  <c r="L1754" i="24"/>
  <c r="O1755" i="24" l="1"/>
  <c r="J1756" i="24"/>
  <c r="T1635" i="24"/>
  <c r="V1635" i="24" s="1"/>
  <c r="L1755" i="24"/>
  <c r="J1757" i="24" l="1"/>
  <c r="O1756" i="24"/>
  <c r="T1636" i="24"/>
  <c r="V1636" i="24" s="1"/>
  <c r="L1756" i="24"/>
  <c r="O1757" i="24" l="1"/>
  <c r="J1758" i="24"/>
  <c r="T1637" i="24"/>
  <c r="V1637" i="24" s="1"/>
  <c r="L1757" i="24"/>
  <c r="O1758" i="24" l="1"/>
  <c r="J1759" i="24"/>
  <c r="T1638" i="24"/>
  <c r="V1638" i="24" s="1"/>
  <c r="L1758" i="24"/>
  <c r="O1759" i="24" l="1"/>
  <c r="J1760" i="24"/>
  <c r="L1759" i="24"/>
  <c r="T1639" i="24"/>
  <c r="V1639" i="24" s="1"/>
  <c r="J1761" i="24" l="1"/>
  <c r="O1760" i="24"/>
  <c r="T1640" i="24"/>
  <c r="V1640" i="24" s="1"/>
  <c r="L1760" i="24"/>
  <c r="J1762" i="24" l="1"/>
  <c r="O1761" i="24"/>
  <c r="L1761" i="24"/>
  <c r="T1641" i="24"/>
  <c r="V1641" i="24" s="1"/>
  <c r="O1762" i="24" l="1"/>
  <c r="J1763" i="24"/>
  <c r="T1642" i="24"/>
  <c r="V1642" i="24" s="1"/>
  <c r="L1762" i="24"/>
  <c r="J1764" i="24" l="1"/>
  <c r="O1763" i="24"/>
  <c r="T1643" i="24"/>
  <c r="V1643" i="24" s="1"/>
  <c r="L1763" i="24"/>
  <c r="O1764" i="24" l="1"/>
  <c r="J1765" i="24"/>
  <c r="T1644" i="24"/>
  <c r="V1644" i="24" s="1"/>
  <c r="L1764" i="24"/>
  <c r="J1766" i="24" l="1"/>
  <c r="O1765" i="24"/>
  <c r="T1645" i="24"/>
  <c r="V1645" i="24" s="1"/>
  <c r="L1765" i="24"/>
  <c r="O1766" i="24" l="1"/>
  <c r="J1767" i="24"/>
  <c r="L1766" i="24"/>
  <c r="T1646" i="24"/>
  <c r="V1646" i="24" s="1"/>
  <c r="J1768" i="24" l="1"/>
  <c r="O1767" i="24"/>
  <c r="L1767" i="24"/>
  <c r="T1647" i="24"/>
  <c r="V1647" i="24" s="1"/>
  <c r="O1768" i="24" l="1"/>
  <c r="J1769" i="24"/>
  <c r="T1648" i="24"/>
  <c r="V1648" i="24" s="1"/>
  <c r="L1768" i="24"/>
  <c r="J1770" i="24" l="1"/>
  <c r="O1769" i="24"/>
  <c r="T1649" i="24"/>
  <c r="V1649" i="24" s="1"/>
  <c r="L1769" i="24"/>
  <c r="J1771" i="24" l="1"/>
  <c r="O1770" i="24"/>
  <c r="T1650" i="24"/>
  <c r="V1650" i="24" s="1"/>
  <c r="L1770" i="24"/>
  <c r="J1772" i="24" l="1"/>
  <c r="L1771" i="24"/>
  <c r="O1771" i="24"/>
  <c r="T1651" i="24"/>
  <c r="V1651" i="24" s="1"/>
  <c r="J1773" i="24" l="1"/>
  <c r="O1772" i="24"/>
  <c r="T1652" i="24"/>
  <c r="V1652" i="24" s="1"/>
  <c r="L1772" i="24"/>
  <c r="J1774" i="24" l="1"/>
  <c r="O1773" i="24"/>
  <c r="T1653" i="24"/>
  <c r="V1653" i="24" s="1"/>
  <c r="L1773" i="24"/>
  <c r="O1774" i="24" l="1"/>
  <c r="J1775" i="24"/>
  <c r="T1654" i="24"/>
  <c r="V1654" i="24" s="1"/>
  <c r="L1774" i="24"/>
  <c r="J1776" i="24" l="1"/>
  <c r="O1775" i="24"/>
  <c r="T1655" i="24"/>
  <c r="V1655" i="24" s="1"/>
  <c r="L1775" i="24"/>
  <c r="O1776" i="24" l="1"/>
  <c r="J1777" i="24"/>
  <c r="L1776" i="24"/>
  <c r="T1656" i="24"/>
  <c r="V1656" i="24" s="1"/>
  <c r="J1778" i="24" l="1"/>
  <c r="O1777" i="24"/>
  <c r="T1657" i="24"/>
  <c r="V1657" i="24" s="1"/>
  <c r="L1777" i="24"/>
  <c r="O1778" i="24" l="1"/>
  <c r="J1779" i="24"/>
  <c r="T1658" i="24"/>
  <c r="V1658" i="24" s="1"/>
  <c r="L1778" i="24"/>
  <c r="J1780" i="24" l="1"/>
  <c r="O1779" i="24"/>
  <c r="T1659" i="24"/>
  <c r="V1659" i="24" s="1"/>
  <c r="L1779" i="24"/>
  <c r="O1780" i="24" l="1"/>
  <c r="J1781" i="24"/>
  <c r="T1660" i="24"/>
  <c r="V1660" i="24" s="1"/>
  <c r="L1780" i="24"/>
  <c r="O1781" i="24" l="1"/>
  <c r="J1782" i="24"/>
  <c r="T1661" i="24"/>
  <c r="V1661" i="24" s="1"/>
  <c r="L1781" i="24"/>
  <c r="J1783" i="24" l="1"/>
  <c r="O1782" i="24"/>
  <c r="T1662" i="24"/>
  <c r="V1662" i="24" s="1"/>
  <c r="L1782" i="24"/>
  <c r="O1783" i="24" l="1"/>
  <c r="J1784" i="24"/>
  <c r="T1663" i="24"/>
  <c r="V1663" i="24" s="1"/>
  <c r="L1783" i="24"/>
  <c r="O1784" i="24" l="1"/>
  <c r="J1785" i="24"/>
  <c r="T1664" i="24"/>
  <c r="V1664" i="24" s="1"/>
  <c r="L1784" i="24"/>
  <c r="O1785" i="24" l="1"/>
  <c r="J1786" i="24"/>
  <c r="L1785" i="24"/>
  <c r="T1665" i="24"/>
  <c r="V1665" i="24" s="1"/>
  <c r="J1787" i="24" l="1"/>
  <c r="O1786" i="24"/>
  <c r="T1666" i="24"/>
  <c r="V1666" i="24" s="1"/>
  <c r="L1786" i="24"/>
  <c r="O1787" i="24" l="1"/>
  <c r="J1788" i="24"/>
  <c r="T1667" i="24"/>
  <c r="V1667" i="24" s="1"/>
  <c r="L1787" i="24"/>
  <c r="O1788" i="24" l="1"/>
  <c r="J1789" i="24"/>
  <c r="T1668" i="24"/>
  <c r="V1668" i="24" s="1"/>
  <c r="L1788" i="24"/>
  <c r="O1789" i="24" l="1"/>
  <c r="J1790" i="24"/>
  <c r="T1669" i="24"/>
  <c r="V1669" i="24" s="1"/>
  <c r="L1789" i="24"/>
  <c r="J1791" i="24" l="1"/>
  <c r="O1790" i="24"/>
  <c r="T1670" i="24"/>
  <c r="V1670" i="24" s="1"/>
  <c r="L1790" i="24"/>
  <c r="O1791" i="24" l="1"/>
  <c r="J1792" i="24"/>
  <c r="T1671" i="24"/>
  <c r="V1671" i="24" s="1"/>
  <c r="L1791" i="24"/>
  <c r="J1793" i="24" l="1"/>
  <c r="O1792" i="24"/>
  <c r="T1672" i="24"/>
  <c r="V1672" i="24" s="1"/>
  <c r="L1792" i="24"/>
  <c r="O1793" i="24" l="1"/>
  <c r="J1794" i="24"/>
  <c r="T1673" i="24"/>
  <c r="V1673" i="24" s="1"/>
  <c r="L1793" i="24"/>
  <c r="J1795" i="24" l="1"/>
  <c r="O1794" i="24"/>
  <c r="L1794" i="24"/>
  <c r="T1674" i="24"/>
  <c r="V1674" i="24" s="1"/>
  <c r="O1795" i="24" l="1"/>
  <c r="J1796" i="24"/>
  <c r="T1675" i="24"/>
  <c r="V1675" i="24" s="1"/>
  <c r="L1795" i="24"/>
  <c r="J1797" i="24" l="1"/>
  <c r="O1796" i="24"/>
  <c r="T1676" i="24"/>
  <c r="V1676" i="24" s="1"/>
  <c r="L1796" i="24"/>
  <c r="O1797" i="24" l="1"/>
  <c r="J1798" i="24"/>
  <c r="T1677" i="24"/>
  <c r="V1677" i="24" s="1"/>
  <c r="L1797" i="24"/>
  <c r="J1799" i="24" l="1"/>
  <c r="O1798" i="24"/>
  <c r="T1678" i="24"/>
  <c r="V1678" i="24" s="1"/>
  <c r="L1798" i="24"/>
  <c r="O1799" i="24" l="1"/>
  <c r="J1800" i="24"/>
  <c r="T1679" i="24"/>
  <c r="V1679" i="24" s="1"/>
  <c r="L1799" i="24"/>
  <c r="O1800" i="24" l="1"/>
  <c r="J1801" i="24"/>
  <c r="T1680" i="24"/>
  <c r="V1680" i="24" s="1"/>
  <c r="L1800" i="24"/>
  <c r="J1802" i="24" l="1"/>
  <c r="O1801" i="24"/>
  <c r="T1681" i="24"/>
  <c r="V1681" i="24" s="1"/>
  <c r="L1801" i="24"/>
  <c r="J1803" i="24" l="1"/>
  <c r="O1802" i="24"/>
  <c r="L1802" i="24"/>
  <c r="T1682" i="24"/>
  <c r="V1682" i="24" s="1"/>
  <c r="J1804" i="24" l="1"/>
  <c r="O1803" i="24"/>
  <c r="T1683" i="24"/>
  <c r="V1683" i="24" s="1"/>
  <c r="L1803" i="24"/>
  <c r="O1804" i="24" l="1"/>
  <c r="J1805" i="24"/>
  <c r="T1684" i="24"/>
  <c r="V1684" i="24" s="1"/>
  <c r="L1804" i="24"/>
  <c r="J1806" i="24" l="1"/>
  <c r="O1805" i="24"/>
  <c r="T1685" i="24"/>
  <c r="V1685" i="24" s="1"/>
  <c r="L1805" i="24"/>
  <c r="O1806" i="24" l="1"/>
  <c r="J1807" i="24"/>
  <c r="T1686" i="24"/>
  <c r="V1686" i="24" s="1"/>
  <c r="L1806" i="24"/>
  <c r="J1808" i="24" l="1"/>
  <c r="O1807" i="24"/>
  <c r="T1687" i="24"/>
  <c r="V1687" i="24" s="1"/>
  <c r="L1807" i="24"/>
  <c r="O1808" i="24" l="1"/>
  <c r="J1809" i="24"/>
  <c r="T1688" i="24"/>
  <c r="V1688" i="24" s="1"/>
  <c r="L1808" i="24"/>
  <c r="O1809" i="24" l="1"/>
  <c r="J1810" i="24"/>
  <c r="T1689" i="24"/>
  <c r="V1689" i="24" s="1"/>
  <c r="L1809" i="24"/>
  <c r="J1811" i="24" l="1"/>
  <c r="O1810" i="24"/>
  <c r="T1690" i="24"/>
  <c r="V1690" i="24" s="1"/>
  <c r="L1810" i="24"/>
  <c r="O1811" i="24" l="1"/>
  <c r="J1812" i="24"/>
  <c r="T1691" i="24"/>
  <c r="V1691" i="24" s="1"/>
  <c r="L1811" i="24"/>
  <c r="J1813" i="24" l="1"/>
  <c r="O1812" i="24"/>
  <c r="T1692" i="24"/>
  <c r="V1692" i="24" s="1"/>
  <c r="L1812" i="24"/>
  <c r="O1813" i="24" l="1"/>
  <c r="J1814" i="24"/>
  <c r="T1693" i="24"/>
  <c r="V1693" i="24" s="1"/>
  <c r="L1813" i="24"/>
  <c r="J1815" i="24" l="1"/>
  <c r="O1814" i="24"/>
  <c r="T1694" i="24"/>
  <c r="V1694" i="24" s="1"/>
  <c r="L1814" i="24"/>
  <c r="O1815" i="24" l="1"/>
  <c r="J1816" i="24"/>
  <c r="T1695" i="24"/>
  <c r="V1695" i="24" s="1"/>
  <c r="L1815" i="24"/>
  <c r="J1817" i="24" l="1"/>
  <c r="O1816" i="24"/>
  <c r="T1696" i="24"/>
  <c r="V1696" i="24" s="1"/>
  <c r="L1816" i="24"/>
  <c r="O1817" i="24" l="1"/>
  <c r="J1818" i="24"/>
  <c r="T1697" i="24"/>
  <c r="V1697" i="24" s="1"/>
  <c r="L1817" i="24"/>
  <c r="O1818" i="24" l="1"/>
  <c r="J1819" i="24"/>
  <c r="T1698" i="24"/>
  <c r="V1698" i="24" s="1"/>
  <c r="L1818" i="24"/>
  <c r="O1819" i="24" l="1"/>
  <c r="J1820" i="24"/>
  <c r="T1699" i="24"/>
  <c r="V1699" i="24" s="1"/>
  <c r="L1819" i="24"/>
  <c r="J1821" i="24" l="1"/>
  <c r="O1820" i="24"/>
  <c r="T1700" i="24"/>
  <c r="V1700" i="24" s="1"/>
  <c r="L1820" i="24"/>
  <c r="J1822" i="24" l="1"/>
  <c r="O1821" i="24"/>
  <c r="T1701" i="24"/>
  <c r="V1701" i="24" s="1"/>
  <c r="L1821" i="24"/>
  <c r="O1822" i="24" l="1"/>
  <c r="J1823" i="24"/>
  <c r="T1702" i="24"/>
  <c r="V1702" i="24" s="1"/>
  <c r="L1822" i="24"/>
  <c r="J1824" i="24" l="1"/>
  <c r="O1823" i="24"/>
  <c r="T1703" i="24"/>
  <c r="V1703" i="24" s="1"/>
  <c r="L1823" i="24"/>
  <c r="J1825" i="24" l="1"/>
  <c r="O1824" i="24"/>
  <c r="T1704" i="24"/>
  <c r="V1704" i="24" s="1"/>
  <c r="L1824" i="24"/>
  <c r="J1826" i="24" l="1"/>
  <c r="O1825" i="24"/>
  <c r="T1705" i="24"/>
  <c r="V1705" i="24" s="1"/>
  <c r="L1825" i="24"/>
  <c r="J1827" i="24" l="1"/>
  <c r="O1826" i="24"/>
  <c r="T1706" i="24"/>
  <c r="V1706" i="24" s="1"/>
  <c r="L1826" i="24"/>
  <c r="O1827" i="24" l="1"/>
  <c r="J1828" i="24"/>
  <c r="T1707" i="24"/>
  <c r="V1707" i="24" s="1"/>
  <c r="L1827" i="24"/>
  <c r="J1829" i="24" l="1"/>
  <c r="O1828" i="24"/>
  <c r="T1708" i="24"/>
  <c r="V1708" i="24" s="1"/>
  <c r="L1828" i="24"/>
  <c r="O1829" i="24" l="1"/>
  <c r="J1830" i="24"/>
  <c r="T1709" i="24"/>
  <c r="V1709" i="24" s="1"/>
  <c r="L1829" i="24"/>
  <c r="J1831" i="24" l="1"/>
  <c r="O1830" i="24"/>
  <c r="T1710" i="24"/>
  <c r="V1710" i="24" s="1"/>
  <c r="L1830" i="24"/>
  <c r="O1831" i="24" l="1"/>
  <c r="J1832" i="24"/>
  <c r="T1711" i="24"/>
  <c r="V1711" i="24" s="1"/>
  <c r="L1831" i="24"/>
  <c r="J1833" i="24" l="1"/>
  <c r="O1832" i="24"/>
  <c r="T1712" i="24"/>
  <c r="V1712" i="24" s="1"/>
  <c r="L1832" i="24"/>
  <c r="J1834" i="24" l="1"/>
  <c r="O1833" i="24"/>
  <c r="T1713" i="24"/>
  <c r="V1713" i="24" s="1"/>
  <c r="L1833" i="24"/>
  <c r="O1834" i="24" l="1"/>
  <c r="J1835" i="24"/>
  <c r="T1714" i="24"/>
  <c r="V1714" i="24" s="1"/>
  <c r="L1834" i="24"/>
  <c r="J1836" i="24" l="1"/>
  <c r="O1835" i="24"/>
  <c r="T1715" i="24"/>
  <c r="V1715" i="24" s="1"/>
  <c r="L1835" i="24"/>
  <c r="O1836" i="24" l="1"/>
  <c r="J1837" i="24"/>
  <c r="T1716" i="24"/>
  <c r="V1716" i="24" s="1"/>
  <c r="L1836" i="24"/>
  <c r="O1837" i="24" l="1"/>
  <c r="J1838" i="24"/>
  <c r="T1717" i="24"/>
  <c r="V1717" i="24" s="1"/>
  <c r="L1837" i="24"/>
  <c r="O1838" i="24" l="1"/>
  <c r="J1839" i="24"/>
  <c r="T1718" i="24"/>
  <c r="V1718" i="24" s="1"/>
  <c r="L1838" i="24"/>
  <c r="O1839" i="24" l="1"/>
  <c r="J1840" i="24"/>
  <c r="T1719" i="24"/>
  <c r="V1719" i="24" s="1"/>
  <c r="L1839" i="24"/>
  <c r="J1841" i="24" l="1"/>
  <c r="O1840" i="24"/>
  <c r="T1720" i="24"/>
  <c r="V1720" i="24" s="1"/>
  <c r="L1840" i="24"/>
  <c r="O1841" i="24" l="1"/>
  <c r="J1842" i="24"/>
  <c r="T1721" i="24"/>
  <c r="V1721" i="24" s="1"/>
  <c r="L1841" i="24"/>
  <c r="J1843" i="24" l="1"/>
  <c r="O1842" i="24"/>
  <c r="T1722" i="24"/>
  <c r="V1722" i="24" s="1"/>
  <c r="L1842" i="24"/>
  <c r="O1843" i="24" l="1"/>
  <c r="J1844" i="24"/>
  <c r="T1723" i="24"/>
  <c r="V1723" i="24" s="1"/>
  <c r="L1843" i="24"/>
  <c r="J1845" i="24" l="1"/>
  <c r="O1844" i="24"/>
  <c r="T1724" i="24"/>
  <c r="V1724" i="24" s="1"/>
  <c r="L1844" i="24"/>
  <c r="J1846" i="24" l="1"/>
  <c r="O1845" i="24"/>
  <c r="T1725" i="24"/>
  <c r="V1725" i="24" s="1"/>
  <c r="L1845" i="24"/>
  <c r="O1846" i="24" l="1"/>
  <c r="J1847" i="24"/>
  <c r="T1726" i="24"/>
  <c r="V1726" i="24" s="1"/>
  <c r="L1846" i="24"/>
  <c r="J1848" i="24" l="1"/>
  <c r="O1847" i="24"/>
  <c r="T1727" i="24"/>
  <c r="V1727" i="24" s="1"/>
  <c r="L1847" i="24"/>
  <c r="J1849" i="24" l="1"/>
  <c r="O1848" i="24"/>
  <c r="T1728" i="24"/>
  <c r="V1728" i="24" s="1"/>
  <c r="O1849" i="24" l="1"/>
  <c r="J1850" i="24"/>
  <c r="T1729" i="24"/>
  <c r="V1729" i="24" s="1"/>
  <c r="O1850" i="24" l="1"/>
  <c r="J1851" i="24"/>
  <c r="T1730" i="24"/>
  <c r="V1730" i="24" s="1"/>
  <c r="O1851" i="24" l="1"/>
  <c r="J1852" i="24"/>
  <c r="T1731" i="24"/>
  <c r="V1731" i="24" s="1"/>
  <c r="O1852" i="24" l="1"/>
  <c r="T1732" i="24"/>
  <c r="V1732"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Aswath Damodaran</author>
  </authors>
  <commentList>
    <comment ref="C9" authorId="0" shapeId="0" xr:uid="{341E7E35-B249-4E94-8001-1F11F1CA7F72}">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 xml:space="preserve">ST: Short term (Treasury bill)
</t>
        </r>
        <r>
          <rPr>
            <sz val="9"/>
            <color rgb="FF000000"/>
            <rFont val="Geneva"/>
            <family val="2"/>
            <charset val="1"/>
          </rPr>
          <t>LT: Long term (Treasury bond)</t>
        </r>
      </text>
    </comment>
    <comment ref="C10" authorId="0" shapeId="0" xr:uid="{604D9CD0-F42C-40C3-AA99-D8BEEA80C817}">
      <text>
        <r>
          <rPr>
            <b/>
            <sz val="9"/>
            <color rgb="FF000000"/>
            <rFont val="Geneva"/>
            <family val="2"/>
            <charset val="1"/>
          </rPr>
          <t>Aswath Damodaran:</t>
        </r>
        <r>
          <rPr>
            <sz val="9"/>
            <color rgb="FF000000"/>
            <rFont val="Geneva"/>
            <family val="2"/>
            <charset val="1"/>
          </rPr>
          <t xml:space="preserve">
</t>
        </r>
        <r>
          <rPr>
            <sz val="9"/>
            <color rgb="FF000000"/>
            <rFont val="Geneva"/>
            <family val="2"/>
            <charset val="1"/>
          </rPr>
          <t>The risk premium will be computed from this year to the current year.</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<sst xmlns="http://schemas.openxmlformats.org/spreadsheetml/2006/main" count="3502" uniqueCount="418">
  <si>
    <t>tax rate at retirement</t>
  </si>
  <si>
    <t>year</t>
  </si>
  <si>
    <t>to retirement</t>
  </si>
  <si>
    <t>years in retirement</t>
  </si>
  <si>
    <t>years to SS</t>
  </si>
  <si>
    <t>unexpected</t>
  </si>
  <si>
    <t>if taxable savings</t>
  </si>
  <si>
    <t>if deferred savings</t>
  </si>
  <si>
    <t>deferred contributions</t>
  </si>
  <si>
    <t>after tax contributions</t>
  </si>
  <si>
    <t>income at retirement</t>
  </si>
  <si>
    <t>unexpected expenses</t>
  </si>
  <si>
    <t>total</t>
  </si>
  <si>
    <t>deferred savings balance</t>
  </si>
  <si>
    <t>taxable savings</t>
  </si>
  <si>
    <t>tax rate (income)</t>
  </si>
  <si>
    <t>blended tax rate (capital + income)</t>
  </si>
  <si>
    <t>SS income</t>
  </si>
  <si>
    <t>adjusted investment income</t>
  </si>
  <si>
    <t>advanced returns on equity</t>
  </si>
  <si>
    <t>Standard model (no SS support)</t>
  </si>
  <si>
    <t>Standard model (with SS support)</t>
  </si>
  <si>
    <t>Advanced strategy (no SS support)</t>
  </si>
  <si>
    <t>adjusted retirement income (annual increase)</t>
  </si>
  <si>
    <t>DISTRIBUTION CHARTS FOR THE DIFFERENT RESULTS</t>
  </si>
  <si>
    <t>Results</t>
  </si>
  <si>
    <t>standard with no SS</t>
  </si>
  <si>
    <t>standard with SS</t>
  </si>
  <si>
    <t xml:space="preserve">percentage of runs resulting in =&lt; </t>
  </si>
  <si>
    <t xml:space="preserve">percentage of runs resulting in =&gt; </t>
  </si>
  <si>
    <t>advanced with no SS</t>
  </si>
  <si>
    <t>max hit on income from unexpected</t>
  </si>
  <si>
    <t>manual adjustment to deferred contributions</t>
  </si>
  <si>
    <t>manual adjustment to after tax contributions</t>
  </si>
  <si>
    <t>manual adjustments income needs</t>
  </si>
  <si>
    <t>simulation runs</t>
  </si>
  <si>
    <t>mean</t>
  </si>
  <si>
    <t xml:space="preserve">starting </t>
  </si>
  <si>
    <t>ending</t>
  </si>
  <si>
    <t>additional SS income</t>
  </si>
  <si>
    <t>years</t>
  </si>
  <si>
    <t>Expenses (yearly)</t>
  </si>
  <si>
    <t>Home insurance</t>
  </si>
  <si>
    <t>Mortgage</t>
  </si>
  <si>
    <t>House Taxes</t>
  </si>
  <si>
    <t>Rent</t>
  </si>
  <si>
    <t>Utilities (gas, electric, water, other)</t>
  </si>
  <si>
    <t>Residential fees</t>
  </si>
  <si>
    <t>Auto payment</t>
  </si>
  <si>
    <t>Car insurance</t>
  </si>
  <si>
    <t>Food and other accessories</t>
  </si>
  <si>
    <t xml:space="preserve">Dinning out </t>
  </si>
  <si>
    <t xml:space="preserve">Traveling </t>
  </si>
  <si>
    <t>Entertainment</t>
  </si>
  <si>
    <t>Other</t>
  </si>
  <si>
    <t>Mobile phones</t>
  </si>
  <si>
    <t>Gas for cars/tolls</t>
  </si>
  <si>
    <t>Streaming services and internet connectivity</t>
  </si>
  <si>
    <t>Sum</t>
  </si>
  <si>
    <t xml:space="preserve">House and car maintenance </t>
  </si>
  <si>
    <t>base at first year of retirement</t>
  </si>
  <si>
    <t>sequential increases of (+val%, -val%, 0%)… or adjust manually</t>
  </si>
  <si>
    <t>retirement income goal</t>
  </si>
  <si>
    <t>gap</t>
  </si>
  <si>
    <t>health insurance</t>
  </si>
  <si>
    <t>by month</t>
  </si>
  <si>
    <t>Advanced strategy (with SS support)</t>
  </si>
  <si>
    <t>advanced with SS</t>
  </si>
  <si>
    <t>y</t>
  </si>
  <si>
    <t>fixed income return</t>
  </si>
  <si>
    <t xml:space="preserve">capital gains </t>
  </si>
  <si>
    <t>n</t>
  </si>
  <si>
    <t>notes</t>
  </si>
  <si>
    <t>Adjustment (manual additions or subtractions</t>
  </si>
  <si>
    <t>before retirement (used to help out with initial retirement base)</t>
  </si>
  <si>
    <t>standard deduction (joint)</t>
  </si>
  <si>
    <t>adjusted income</t>
  </si>
  <si>
    <t>Year</t>
  </si>
  <si>
    <t>S&amp;P 500</t>
  </si>
  <si>
    <t>Dividends</t>
  </si>
  <si>
    <t>Dividend Yield</t>
  </si>
  <si>
    <t>T.Bond rate</t>
  </si>
  <si>
    <t>Return on bond</t>
  </si>
  <si>
    <t>Aaa Bond Rate</t>
  </si>
  <si>
    <t xml:space="preserve">Return on Aaa </t>
  </si>
  <si>
    <t>Baa Bond Rate</t>
  </si>
  <si>
    <t xml:space="preserve">Return on Baa </t>
  </si>
  <si>
    <t>Returns on Real Estate</t>
  </si>
  <si>
    <t xml:space="preserve">Bond used: </t>
    <phoneticPr fontId="0" type="noConversion"/>
  </si>
  <si>
    <t>US treasury 10-year bond at end of each year</t>
    <phoneticPr fontId="0" type="noConversion"/>
  </si>
  <si>
    <t>Source:</t>
    <phoneticPr fontId="0" type="noConversion"/>
  </si>
  <si>
    <t>Federal Reserve of St. Louis (FRED)</t>
    <phoneticPr fontId="0" type="noConversion"/>
  </si>
  <si>
    <t>Computation</t>
    <phoneticPr fontId="0" type="noConversion"/>
  </si>
  <si>
    <t>To compute the return on a constant maturity bond, I add two components - the promised coupon at the start of the year and the price change due to interest rate changes.</t>
    <phoneticPr fontId="0" type="noConversion"/>
  </si>
  <si>
    <t>The return on the 10-year bond for 1928 = 3.17% (Coupon rate promised at the end of 1927) - Price change on a bond with a coupon rate of 3.17%, when the interest rate goes to 3.45%.</t>
    <phoneticPr fontId="0" type="noConversion"/>
  </si>
  <si>
    <t>FRED Graph Observations</t>
  </si>
  <si>
    <t>Federal Reserve Economic Data</t>
  </si>
  <si>
    <t>Link: https://fred.stlouisfed.org</t>
  </si>
  <si>
    <t>Help: https://fredhelp.stlouisfed.org</t>
  </si>
  <si>
    <t>Economic Research Division</t>
  </si>
  <si>
    <t>Federal Reserve Bank of St. Louis</t>
  </si>
  <si>
    <t>DTB3</t>
  </si>
  <si>
    <t>3-Month Treasury Bill Secondary Market Rate, Discount Basis, Percent, Annual, Not Seasonally Adjusted</t>
  </si>
  <si>
    <t>Frequency: Annual</t>
  </si>
  <si>
    <t>Average for the year</t>
  </si>
  <si>
    <t>observation_date</t>
  </si>
  <si>
    <t>TB3MS</t>
  </si>
  <si>
    <t>Help: https://fred.stlouisfed.org/help-faq</t>
  </si>
  <si>
    <t>CPIAUCNS</t>
  </si>
  <si>
    <t>Consumer Price Index for All Urban Consumers: All Items in U.S. City Average, Percent Change from Year Ago of (Index 1982-1984=100), Annual, Not Seasonally Adjusted</t>
  </si>
  <si>
    <t>Nominal</t>
  </si>
  <si>
    <t>Real</t>
  </si>
  <si>
    <t>Arithmetic Average</t>
    <phoneticPr fontId="0" type="noConversion"/>
  </si>
  <si>
    <t>Geometric Average</t>
    <phoneticPr fontId="0" type="noConversion"/>
  </si>
  <si>
    <t>Arithmetic Average</t>
  </si>
  <si>
    <t>Geometric Average</t>
  </si>
  <si>
    <t>Stocks - T. Bills</t>
    <phoneticPr fontId="0" type="noConversion"/>
  </si>
  <si>
    <t>Stocks - T. Bonds</t>
    <phoneticPr fontId="0" type="noConversion"/>
  </si>
  <si>
    <t>Stocks - T. Bills</t>
  </si>
  <si>
    <t>Stocks - T. Bonds</t>
  </si>
  <si>
    <t>1928-2023</t>
  </si>
  <si>
    <t>Std Error</t>
  </si>
  <si>
    <t>1974-2023</t>
  </si>
  <si>
    <t>2014-2023</t>
  </si>
  <si>
    <t>Home Price data from Robert Shiller's website.</t>
  </si>
  <si>
    <t>CSUSHPINSA</t>
  </si>
  <si>
    <t>S&amp;P/Case-Shiller U.S. National Home Price Index, Percent Change from Year Ago of (Index Jan 2000=100), Annual, Not Seasonally Adjusted</t>
  </si>
  <si>
    <t>Date</t>
  </si>
  <si>
    <t>From fig2.1Revised2011.xls</t>
  </si>
  <si>
    <t>Chg in House Price</t>
  </si>
  <si>
    <t>End of October 2023</t>
  </si>
  <si>
    <t>AAA</t>
  </si>
  <si>
    <t>Moody's Seasoned Aaa Corporate Bond Yield, Percent, Annual, Not Seasonally Adjusted</t>
  </si>
  <si>
    <t>BAA</t>
  </si>
  <si>
    <t>Moody's Seasoned Baa Corporate Bond Yield, Percent, Annual, Not Seasonally Adjusted</t>
  </si>
  <si>
    <t>% Rate</t>
  </si>
  <si>
    <t>End of year</t>
  </si>
  <si>
    <t>Real Estate</t>
  </si>
  <si>
    <t xml:space="preserve">Source of data: </t>
  </si>
  <si>
    <t xml:space="preserve">http://www.econ.yale.edu//~shiller/data.htm </t>
  </si>
  <si>
    <t>Source for 1977 - Current: Case Shiller index (FRED)</t>
  </si>
  <si>
    <t>https://fred.stlouisfed.org/series/CSUSHPINSA</t>
  </si>
  <si>
    <t>Price per oz</t>
  </si>
  <si>
    <t>Source for pre-1970: https://nma.org/wp-content/uploads/2016/09/historic_gold_prices_1833_pres.pdf (average price for year)</t>
  </si>
  <si>
    <t>Source for 1970-Current: LBMA Gold prices per oz</t>
  </si>
  <si>
    <t>Date updated:</t>
  </si>
  <si>
    <t>Created by:</t>
  </si>
  <si>
    <t>Aswath Damodaran, adamodar@stern.nyu.edu</t>
  </si>
  <si>
    <t>What is this data?</t>
  </si>
  <si>
    <t>Historical returns: Stocks, Bonds &amp; T.Bills with premiums</t>
  </si>
  <si>
    <t>In US Dollars</t>
  </si>
  <si>
    <t>Home Page:</t>
  </si>
  <si>
    <t>http://www.damodaran.com</t>
  </si>
  <si>
    <t>Data website:</t>
  </si>
  <si>
    <t>https://pages.stern.nyu.edu/~adamodar/New_Home_Page/data.html</t>
  </si>
  <si>
    <t>Companies in each industry:</t>
  </si>
  <si>
    <t>https://pages.stern.nyu.edu/~adamodar/pc/datasets/indname.xls</t>
  </si>
  <si>
    <t>Variable definitions:</t>
  </si>
  <si>
    <t>https://pages.stern.nyu.edu/~adamodar/New_Home_Page/datafile/variable.htm</t>
  </si>
  <si>
    <t>Customized Geometric risk premium estimator</t>
  </si>
  <si>
    <t>What is your riskfree rate?</t>
  </si>
  <si>
    <t>LT</t>
    <phoneticPr fontId="0" type="noConversion"/>
  </si>
  <si>
    <t>Estimates of risk premiums from 1928, over the last 50 years and over the last 10 years</t>
  </si>
  <si>
    <t>Enter your starting year</t>
  </si>
  <si>
    <t>are provided at the bottom of this table.</t>
  </si>
  <si>
    <t>Value of stocks in starting year:</t>
  </si>
  <si>
    <t>Value of T.Bills in starting year:</t>
    <phoneticPr fontId="0" type="noConversion"/>
  </si>
  <si>
    <t>Value of T.bonds in starting year:</t>
  </si>
  <si>
    <t>Value of Real estate in starting year</t>
  </si>
  <si>
    <t>Value of Gold in starting year</t>
  </si>
  <si>
    <t>Estimate of risk premium based on your inputs:</t>
  </si>
  <si>
    <t>Annual Returns on Investments in</t>
  </si>
  <si>
    <t>Value of $100 invested at start of 1928 in</t>
  </si>
  <si>
    <t>Annual Risk Premium</t>
  </si>
  <si>
    <t>Annual Real Returns</t>
  </si>
  <si>
    <t>Value of $100 invested at start of 1928 in real terms</t>
  </si>
  <si>
    <t>Real Risk Premium</t>
  </si>
  <si>
    <t>S&amp;P 500 (includes dividends)</t>
  </si>
  <si>
    <t>3-month T.Bill</t>
  </si>
  <si>
    <t>US T. Bond (10-year)</t>
  </si>
  <si>
    <t xml:space="preserve"> Baa Corporate Bond</t>
  </si>
  <si>
    <t>Gold*</t>
  </si>
  <si>
    <t>S&amp;P 500 (includes dividends)3</t>
  </si>
  <si>
    <t>3-month T.Bill4</t>
  </si>
  <si>
    <t>US T. Bond5</t>
  </si>
  <si>
    <t xml:space="preserve"> Baa Corporate Bond2</t>
  </si>
  <si>
    <t>Real Estate2</t>
  </si>
  <si>
    <t>Gold2</t>
  </si>
  <si>
    <t>Stocks - Bills</t>
    <phoneticPr fontId="0" type="noConversion"/>
  </si>
  <si>
    <t>Stocks - Bonds</t>
    <phoneticPr fontId="0" type="noConversion"/>
  </si>
  <si>
    <t>Stocks - Baa Corp Bond</t>
  </si>
  <si>
    <t>Historical risk premium</t>
  </si>
  <si>
    <t>Inflation Rate</t>
  </si>
  <si>
    <t>S&amp;P 500 (includes dividends)2</t>
  </si>
  <si>
    <t>3-month T. Bill (Real)</t>
  </si>
  <si>
    <t>!0-year T.Bonds</t>
  </si>
  <si>
    <t>Baa Corp Bonds</t>
  </si>
  <si>
    <t>Real Estate3</t>
  </si>
  <si>
    <t>Gold</t>
  </si>
  <si>
    <t>Stocks minus T. Bills</t>
  </si>
  <si>
    <t>Stocks minus T.Bonds</t>
  </si>
  <si>
    <t>Arithmetic Average Historical Return</t>
  </si>
  <si>
    <t>Risk Premium</t>
  </si>
  <si>
    <t>Standard Error</t>
    <phoneticPr fontId="0" type="noConversion"/>
  </si>
  <si>
    <t>Arithmetic Average Annual Real Return</t>
  </si>
  <si>
    <t>Stocks - T.Bills</t>
  </si>
  <si>
    <t>Stocks - T.Bonds</t>
  </si>
  <si>
    <t>Geometric Average Historical Return</t>
  </si>
  <si>
    <t>Note</t>
  </si>
  <si>
    <t>* Prior to 1971, gold prices were fixed and with the gold standard in place, and were mostly stable.</t>
  </si>
  <si>
    <t>U.S. Home Price and Related data, for Figure 3.1 in Robert J. Shiller, Irrational Exuberance, 3rd. Edition, Princeton University Press, 2015, as updated by author</t>
  </si>
  <si>
    <r>
      <t xml:space="preserve">See the book </t>
    </r>
    <r>
      <rPr>
        <sz val="11"/>
        <color theme="1"/>
        <rFont val="Calibri"/>
        <family val="2"/>
        <scheme val="minor"/>
      </rPr>
      <t>for description of data.</t>
    </r>
  </si>
  <si>
    <t>Update Nominal Home Price Index, Click Additional Information, National Index: https://www.spglobal.com/spdji/en/indices/indicators/sp-corelogic-case-shiller-us-national-home-price-nsa-index/#data</t>
  </si>
  <si>
    <t>Monthly data from January 1953 for prices, all other data are annual.</t>
  </si>
  <si>
    <t>Home</t>
  </si>
  <si>
    <t>Consumer</t>
  </si>
  <si>
    <t>Building</t>
  </si>
  <si>
    <t>U.S.</t>
  </si>
  <si>
    <t>Price</t>
  </si>
  <si>
    <t>HPI</t>
  </si>
  <si>
    <t>CPI Annual&amp;</t>
  </si>
  <si>
    <t>Cost</t>
  </si>
  <si>
    <t>Population</t>
  </si>
  <si>
    <t>Long Rate</t>
  </si>
  <si>
    <t>Index</t>
  </si>
  <si>
    <t xml:space="preserve">Source </t>
  </si>
  <si>
    <t>Build Cost</t>
  </si>
  <si>
    <t>Quarterly</t>
  </si>
  <si>
    <t>CPI</t>
  </si>
  <si>
    <t>Millions</t>
  </si>
  <si>
    <t>Source</t>
  </si>
  <si>
    <t>Annual</t>
  </si>
  <si>
    <t>Homer</t>
  </si>
  <si>
    <t>Grebler</t>
  </si>
  <si>
    <t>Warren&amp;Pearson</t>
  </si>
  <si>
    <t>BLS</t>
  </si>
  <si>
    <t>ENR</t>
  </si>
  <si>
    <t>Five-CityMedian</t>
  </si>
  <si>
    <t>PHCPI</t>
  </si>
  <si>
    <t>Fed. Res.</t>
  </si>
  <si>
    <t>S&amp;P/CoreLogic/Case-Shiller</t>
  </si>
  <si>
    <t>Stock Market Data Used in "Irrational Exuberance" Princeton University Press, 2000, 2005, 2015, updated</t>
  </si>
  <si>
    <t>Cyclically</t>
  </si>
  <si>
    <t xml:space="preserve">Cyclically </t>
  </si>
  <si>
    <t xml:space="preserve">Robert J. Shiller </t>
  </si>
  <si>
    <t>Adjusted</t>
  </si>
  <si>
    <t>Total Return Price</t>
  </si>
  <si>
    <t xml:space="preserve">  Consumer</t>
  </si>
  <si>
    <t>Earnings</t>
  </si>
  <si>
    <t>Monthly</t>
  </si>
  <si>
    <t>S&amp;P</t>
  </si>
  <si>
    <t>Long</t>
  </si>
  <si>
    <t>Total</t>
  </si>
  <si>
    <t>TR</t>
  </si>
  <si>
    <t>Ratio</t>
  </si>
  <si>
    <t>Excess</t>
  </si>
  <si>
    <t>10 Year</t>
  </si>
  <si>
    <t>Real 10 Year</t>
  </si>
  <si>
    <t>Comp.</t>
  </si>
  <si>
    <t>Dividend</t>
  </si>
  <si>
    <t xml:space="preserve">Date  </t>
  </si>
  <si>
    <t>Interest</t>
  </si>
  <si>
    <t>Return</t>
  </si>
  <si>
    <t>Scaled</t>
  </si>
  <si>
    <t>P/E10 or</t>
  </si>
  <si>
    <t>TR P/E10 or</t>
  </si>
  <si>
    <t>CAPE</t>
  </si>
  <si>
    <t>Bond</t>
  </si>
  <si>
    <t>Annualized Stock</t>
  </si>
  <si>
    <t xml:space="preserve">Annualized Bonds </t>
  </si>
  <si>
    <t xml:space="preserve">Excess Annualized </t>
  </si>
  <si>
    <t>P</t>
  </si>
  <si>
    <t>D</t>
  </si>
  <si>
    <t>E</t>
  </si>
  <si>
    <t>Fraction</t>
  </si>
  <si>
    <t>Rate GS10</t>
  </si>
  <si>
    <t>TR CAPE</t>
  </si>
  <si>
    <t>Yield</t>
  </si>
  <si>
    <t>Returns</t>
  </si>
  <si>
    <t>Real Return</t>
  </si>
  <si>
    <t>NA</t>
  </si>
  <si>
    <t>Aug price is Aug 1 close</t>
  </si>
  <si>
    <t>July/Aug CPI estimated</t>
  </si>
  <si>
    <t>Aug GS10 is Aug 1 value</t>
  </si>
  <si>
    <t>Tax rate table</t>
  </si>
  <si>
    <t>Tax rate</t>
  </si>
  <si>
    <t>Single taxpayer</t>
  </si>
  <si>
    <t>Married filing jointly</t>
  </si>
  <si>
    <t>Married filing separately</t>
  </si>
  <si>
    <t>Head of household</t>
  </si>
  <si>
    <t>and up</t>
  </si>
  <si>
    <t>expense #</t>
  </si>
  <si>
    <t>retirement age</t>
  </si>
  <si>
    <t>savings amount /taxed</t>
  </si>
  <si>
    <t>retirement equity % 1</t>
  </si>
  <si>
    <t>retirement fixed % 1</t>
  </si>
  <si>
    <t>retirement equity % 2</t>
  </si>
  <si>
    <t>retirement fixed % 2</t>
  </si>
  <si>
    <t>pre equity %</t>
  </si>
  <si>
    <t>pre fixed %</t>
  </si>
  <si>
    <t>savings amount /retiremenmt before tax</t>
  </si>
  <si>
    <t>[</t>
  </si>
  <si>
    <t>SS age</t>
  </si>
  <si>
    <t>pre tax contributions</t>
  </si>
  <si>
    <t xml:space="preserve">                                  </t>
  </si>
  <si>
    <t>Both living to 95/93, with social securit based on today and next year</t>
  </si>
  <si>
    <t>Assuming one lives to 80 while other continues 93, with SS based on this year and next year</t>
  </si>
  <si>
    <t>Assuming one lives to 80 while other continues 93, with SS based on this year and two years out</t>
  </si>
  <si>
    <t>diff</t>
  </si>
  <si>
    <t xml:space="preserve"> 4-5</t>
  </si>
  <si>
    <t xml:space="preserve"> 4-6</t>
  </si>
  <si>
    <t xml:space="preserve"> 5-6</t>
  </si>
  <si>
    <r>
      <rPr>
        <b/>
        <sz val="36"/>
        <color theme="1"/>
        <rFont val="Calibri"/>
        <family val="2"/>
        <scheme val="minor"/>
      </rPr>
      <t>the</t>
    </r>
    <r>
      <rPr>
        <sz val="36"/>
        <color theme="1"/>
        <rFont val="Calibri"/>
        <family val="2"/>
        <scheme val="minor"/>
      </rPr>
      <t xml:space="preserve"> </t>
    </r>
    <r>
      <rPr>
        <b/>
        <sz val="36"/>
        <color rgb="FFFFFF00"/>
        <rFont val="Calibri"/>
        <family val="2"/>
        <scheme val="minor"/>
      </rPr>
      <t>yellow cells</t>
    </r>
    <r>
      <rPr>
        <b/>
        <sz val="36"/>
        <color theme="1"/>
        <rFont val="Calibri"/>
        <family val="2"/>
        <scheme val="minor"/>
      </rPr>
      <t xml:space="preserve"> can be changed to your specific situation and the orange as needed (but the orange does have formulas)</t>
    </r>
  </si>
  <si>
    <t>Retirement Planning Simulator</t>
  </si>
  <si>
    <t>Monte Carlo Retirement Analysis  |  Populate the Input sheet, then run a simulation below.</t>
  </si>
  <si>
    <t>SIMULATION 1</t>
  </si>
  <si>
    <t>When Can I Retire?</t>
  </si>
  <si>
    <t>SIMULATION 2</t>
  </si>
  <si>
    <t>How Much Do I Need to Save?</t>
  </si>
  <si>
    <t>SIMULATION 3</t>
  </si>
  <si>
    <t>Can I Retire Earlier?</t>
  </si>
  <si>
    <t>Determines the earliest retirement age based on your current savings rate and portfolio. The model will test your target age and advance it year-by-year until the probability of running out of money falls below 10%.</t>
  </si>
  <si>
    <t>Keeps your target retirement age fixed and increases annual contributions by 10% each step (up to the IRS deferred limit of $26,000) until the failure probability falls below 10%.</t>
  </si>
  <si>
    <t>You choose a younger target retirement age. The model then finds the minimum savings needed to make that age work, raising contributions by 10% each step until the failure probability falls below 10%.</t>
  </si>
  <si>
    <t>SIMULATION 4</t>
  </si>
  <si>
    <t>Impact of Major Pre-Retirement Withdrawals</t>
  </si>
  <si>
    <t>Models up to 4 large withdrawals before retirement (e.g. second home, college, major purchase). Enter the timing, duration, amount, and account type for each. The model then re-runs Monte Carlo iterations with the withdrawals applied and shows the retirement age impact vs. Simulation 1.</t>
  </si>
  <si>
    <t>Adjustment Sheet - Flexible, but does require some understanding of how the changes may impact the cash flows</t>
  </si>
  <si>
    <t>Designed for sensitivity analysis - not to be used</t>
  </si>
  <si>
    <t>other income additions can be manually done on Sheet 2 - adjustments for real estate sales or rental property income</t>
  </si>
  <si>
    <t>Roth</t>
  </si>
  <si>
    <t>stocks/equity percentages for the investment allocations</t>
  </si>
  <si>
    <t>fixed/bonds percentages for the investment allocations</t>
  </si>
  <si>
    <t>Filing status</t>
  </si>
  <si>
    <t>0% rate applies up to</t>
  </si>
  <si>
    <t>15% rate applies up to</t>
  </si>
  <si>
    <t>20% above</t>
  </si>
  <si>
    <t>Single</t>
  </si>
  <si>
    <t>Over $533,400</t>
  </si>
  <si>
    <t>Over $600,050</t>
  </si>
  <si>
    <t>Over $300,000</t>
  </si>
  <si>
    <t>Over $566,700</t>
  </si>
  <si>
    <r>
      <t xml:space="preserve">These are based on </t>
    </r>
    <r>
      <rPr>
        <b/>
        <sz val="11"/>
        <color theme="1"/>
        <rFont val="Calibri"/>
        <family val="2"/>
        <scheme val="minor"/>
      </rPr>
      <t>taxable income</t>
    </r>
    <r>
      <rPr>
        <sz val="11"/>
        <color theme="1"/>
        <rFont val="Calibri"/>
        <family val="2"/>
        <scheme val="minor"/>
      </rPr>
      <t xml:space="preserve">, not just the amount of capital gain. </t>
    </r>
  </si>
  <si>
    <t>Important distinction</t>
  </si>
  <si>
    <t>If you sell stock:</t>
  </si>
  <si>
    <t>Situation</t>
  </si>
  <si>
    <t>Tax treatment</t>
  </si>
  <si>
    <t>Held 1 year or less</t>
  </si>
  <si>
    <t>Short-term capital gain, taxed using your ordinary income table</t>
  </si>
  <si>
    <t>Held more than 1 year</t>
  </si>
  <si>
    <t>Long-term capital gain, taxed at 0%, 15%, or 20%</t>
  </si>
  <si>
    <t>Large investment income and higher income</t>
  </si>
  <si>
    <t>May also owe 3.8% Net Investment Income Tax</t>
  </si>
  <si>
    <t>State taxes</t>
  </si>
  <si>
    <t>May apply separately, depending on your state</t>
  </si>
  <si>
    <t>2026 Federal Ordinary Income Tax Brackets</t>
  </si>
  <si>
    <t>$0 to $12,400</t>
  </si>
  <si>
    <t>$0 to $24,800</t>
  </si>
  <si>
    <t>$0 to $17,700</t>
  </si>
  <si>
    <t>$12,401 to $50,400</t>
  </si>
  <si>
    <t>$24,801 to $100,800</t>
  </si>
  <si>
    <t>$17,701 to $67,450</t>
  </si>
  <si>
    <t>$50,401 to $105,700</t>
  </si>
  <si>
    <t>$100,801 to $211,400</t>
  </si>
  <si>
    <t>$67,451 to $105,700</t>
  </si>
  <si>
    <t>$105,701 to $201,775</t>
  </si>
  <si>
    <t>$211,401 to $403,550</t>
  </si>
  <si>
    <t>$105,701 to $201,750</t>
  </si>
  <si>
    <t>$201,776 to $256,225</t>
  </si>
  <si>
    <t>$403,551 to $512,450</t>
  </si>
  <si>
    <t>$201,751 to $256,200</t>
  </si>
  <si>
    <t>$256,226 to $640,600</t>
  </si>
  <si>
    <t>$512,451 to $768,700</t>
  </si>
  <si>
    <t>$256,226 to $384,350</t>
  </si>
  <si>
    <t>$256,201 to $640,600</t>
  </si>
  <si>
    <t>Over $640,600</t>
  </si>
  <si>
    <t>Over $768,700</t>
  </si>
  <si>
    <t>Over $384,350</t>
  </si>
  <si>
    <t>For the current IRS capital gains thresholds, the IRS lists these 2025 thresholds for the 0%, 15%, and 20% long-term capital gain rates:</t>
  </si>
  <si>
    <r>
      <t xml:space="preserve">The </t>
    </r>
    <r>
      <rPr>
        <b/>
        <sz val="24"/>
        <color rgb="FFFFC000"/>
        <rFont val="Calibri"/>
        <family val="2"/>
        <scheme val="minor"/>
      </rPr>
      <t>orange cells</t>
    </r>
    <r>
      <rPr>
        <b/>
        <sz val="24"/>
        <color theme="1"/>
        <rFont val="Calibri"/>
        <family val="2"/>
        <scheme val="minor"/>
      </rPr>
      <t xml:space="preserve"> can be changed to your specific situation/needs </t>
    </r>
  </si>
  <si>
    <t>SIMULATION 2 How Much Do I Need to Save?</t>
  </si>
  <si>
    <t>To retire at your target age of 77, you will need to increase your annual contributions:
  • Deferred Tax Accounts:  $26,000
  • Taxable Accounts:         $75,817
On average, you will leave behind approximately $1,881,358.
Through strategic investments, that could grow to approximately $3,121,416.</t>
  </si>
  <si>
    <t>Simulation Setup: The model will run the number of simulations entered below. You may increase the number of runs up to 1,000. Results and charts will appear below the input section.</t>
  </si>
  <si>
    <t>Allocation Method: Enter 1 to keep allocations constant over time. Enter 2 to gradually transition from a starting allocation to an ending allocation.</t>
  </si>
  <si>
    <t>Current Age: Enter your current age. For couples, use the older spouse’s age.</t>
  </si>
  <si>
    <t>Expected Retirement Age: Enter the age at which you expect to retire. For couples, use the older spouse’s age.</t>
  </si>
  <si>
    <t>Planning Horizon / Life Expectancy: Enter the age through which the analysis should run. For couples, use the older spouse’s expected longevity. Additional spouse-specific adjustments can be made on Sheet 2.</t>
  </si>
  <si>
    <t>Stock / Equity Allocation Percentage</t>
  </si>
  <si>
    <t>Fixed Income / Bond Allocation Percentage</t>
  </si>
  <si>
    <t>Pre-Retirement Allocation: Enter your investment allocation before retirement across all taxable, tax-deferred, and Roth investment accounts.</t>
  </si>
  <si>
    <t>Current Tax-Deferred Retirement Savings: Enter the total balance across all tax-deferred retirement accounts, such as traditional IRAs, 401(k)s, 403(b)s, 457 plans, and similar accounts. If you have multiple accounts, combine them into one total.</t>
  </si>
  <si>
    <t>Current Roth Account Balance: Enter the total balance across all Roth accounts. If you do not have any Roth accounts, enter zero.</t>
  </si>
  <si>
    <t>Annual Contributions to Tax-Deferred Accounts: Enter the amount you expect to contribute each year to tax-deferred retirement accounts, such as a 401(k), 403(b), 457, traditional IRA, or similar accounts.</t>
  </si>
  <si>
    <t>Delay Before Tax-Deferred Contributions Begin: Enter the number of years to wait before making tax-deferred contributions. Enter 0 if contributions begin immediately or continue without delay.</t>
  </si>
  <si>
    <t>Annual Contributions to Taxable Investment Accounts: Enter the amount you expect to contribute each year to taxable brokerage or investment accounts.</t>
  </si>
  <si>
    <t>Delay Before Taxable Investment Contributions Begin: Enter the number of years to wait before making taxable investment contributions. Enter 0 if contributions begin immediately or continue without delay.</t>
  </si>
  <si>
    <t>Annual Contributions to Roth Accounts: Enter the amount you expect to contribute each year to Roth accounts. If none, enter zero.</t>
  </si>
  <si>
    <t>Expected Annual Social Security Income: Enter the expected annual Social Security benefit. For couples, enter the combined amount if both spouses begin benefits at the same time. If benefits begin at different times, make additional adjustments on Sheet 2.</t>
  </si>
  <si>
    <t>Use Budget Worksheet for Retirement Income Needs? Enter y to calculate retirement income needs from the budget worksheet. Enter n to use the required retirement income amount entered above.</t>
  </si>
  <si>
    <t>Run Single Scenario: Use the button below only when you want to run one scenario using the current input values.</t>
  </si>
  <si>
    <t>Expected Long-Term Fixed Income Return: Enter the expected annual yield for bonds or fixed income investments.</t>
  </si>
  <si>
    <t>Expected Stock Market Return Distribution</t>
  </si>
  <si>
    <t>Probability of a 10% to 20% Stock Return</t>
  </si>
  <si>
    <t>Probability of a 0% to 10% Stock Return</t>
  </si>
  <si>
    <t>Probability of a 0% to 10% Stock Loss</t>
  </si>
  <si>
    <t>Probability of a 10% to 25% Stock Loss</t>
  </si>
  <si>
    <t>Expected Tax Rate in Retirement: Enter the estimated average tax rate expected during retirement.</t>
  </si>
  <si>
    <t>Current Tax Rate: Enter your estimated current average tax rate. Because tax rates are progressive, use a reasonable blended average. Refer to the tax bracket section for guidance.</t>
  </si>
  <si>
    <t>Capital Gains Tax Rate: Enter the expected long-term capital gains tax rate. Refer to the capital gains tax section for guidance.</t>
  </si>
  <si>
    <t>Expected Long-Term Inflation Rate: Enter the annual inflation assumption to use in the model.</t>
  </si>
  <si>
    <t>Annual Retirement Income Increase: Enter the expected annual increase in retirement income needs. This is often close to inflation but does not have to be the same.</t>
  </si>
  <si>
    <t>Apply Annual Retirement Income Increases? Enter y to increase retirement income needs each year. Enter n to keep retirement income constant. If using the budget worksheet, enter n.</t>
  </si>
  <si>
    <t>Post-Retirement Investment Allocation:
Choose how the model should handle investment allocations after retirement. Enter 1 to keep stock and bond allocations constant throughout retirement. Enter 2 to gradually shift from a starting allocation to an ending allocation over time. If using option 2, enter the starting stock/bond percentages and the ending stock/bond percentages in the fields provided.</t>
  </si>
  <si>
    <t>Social Security Start Age:
Enter the age when Social Security benefits are expected to begin. For couples, use the older spouse’s age if both spouses begin benefits at the same time. If benefits begin at different ages, make spouse-specific adjustments on Sheet 2.</t>
  </si>
  <si>
    <t>Required Annual Retirement Income:
Enter the annual after-tax income needed in retirement, excluding Social Security. If you choose to use the budget worksheet, this input will be ignored and the model will calculate retirement income needs from the budget sheet.</t>
  </si>
  <si>
    <t>Current Taxable Investment Savings:
Enter the total balance held in taxable investment accounts, such as brokerage accounts at Schwab, Fidelity, Interactive Brokers, or similar platforms. Do not include checking accounts, savings accounts, or cash reserves unless they are intended to be invested.</t>
  </si>
  <si>
    <t>Average Annual Unexpected Expenses — Low Estimate: Enter a lower-end estimate for unexpected annual expenses, such as health-related costs, home repairs, vehicle maintenance, or other unplanned needs.</t>
  </si>
  <si>
    <t>Average Annual Unexpected Expenses — High Estimate: Enter a higher-end estimate for unexpected annual expenses, such as health-related costs, home repairs, vehicle maintenance, or other unplanned needs.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</si>
</sst>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_(&quot;$&quot;* #,##0_);_(&quot;$&quot;* \(#,##0\);_(&quot;$&quot;* &quot;-&quot;??_);_(@_)"/>
    <numFmt numFmtId="166" formatCode="yyyy\-mm\-dd"/>
    <numFmt numFmtId="167" formatCode="0.0"/>
    <numFmt numFmtId="168" formatCode="0.0000%"/>
    <numFmt numFmtId="169" formatCode="#,##0.000"/>
    <numFmt numFmtId="170" formatCode="0.000"/>
    <numFmt numFmtId="171" formatCode="_(* #,##0.00000_);_(* \(#,##0.00000\);_(* &quot;-&quot;??_);_(@_)"/>
    <numFmt numFmtId="172" formatCode="0.0000"/>
  </numFmts>
  <fonts count="85">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b/>
      <sz val="12"/>
      <color theme="1"/>
      <name val="Calibri"/>
      <family val="2"/>
      <scheme val="minor"/>
    </font>
    <font>
      <b/>
      <sz val="20"/>
      <color theme="1"/>
      <name val="Calibri"/>
      <family val="2"/>
      <scheme val="minor"/>
    </font>
    <font>
      <b/>
      <sz val="18"/>
      <color theme="1"/>
      <name val="Calibri"/>
      <family val="2"/>
      <scheme val="minor"/>
    </font>
    <font>
      <sz val="14"/>
      <color theme="1"/>
      <name val="Calibri"/>
      <family val="2"/>
      <scheme val="minor"/>
    </font>
    <font>
      <b/>
      <sz val="24"/>
      <color theme="1"/>
      <name val="Calibri"/>
      <family val="2"/>
      <scheme val="minor"/>
    </font>
    <font>
      <sz val="24"/>
      <color theme="1"/>
      <name val="Calibri"/>
      <family val="2"/>
      <scheme val="minor"/>
    </font>
    <font>
      <sz val="12"/>
      <color theme="1"/>
      <name val="Calibri"/>
      <family val="2"/>
      <scheme val="minor"/>
    </font>
    <font>
      <b/>
      <sz val="24"/>
      <color rgb="FFFFC000"/>
      <name val="Calibri"/>
      <family val="2"/>
      <scheme val="minor"/>
    </font>
    <font>
      <b/>
      <sz val="16"/>
      <color theme="1"/>
      <name val="Calibri"/>
      <family val="2"/>
      <scheme val="minor"/>
    </font>
    <font>
      <b/>
      <sz val="12"/>
      <color rgb="FF0070C0"/>
      <name val="Calibri"/>
      <family val="2"/>
      <scheme val="minor"/>
    </font>
    <font>
      <sz val="10"/>
      <name val="Geneva"/>
      <family val="2"/>
      <charset val="1"/>
    </font>
    <font>
      <sz val="12"/>
      <name val="Times"/>
      <family val="1"/>
    </font>
    <font>
      <i/>
      <sz val="12"/>
      <name val="Times"/>
      <family val="1"/>
    </font>
    <font>
      <sz val="10"/>
      <name val="Times"/>
      <family val="1"/>
    </font>
    <font>
      <sz val="10"/>
      <color rgb="FF008000"/>
      <name val="Geneva"/>
      <family val="2"/>
      <charset val="1"/>
    </font>
    <font>
      <sz val="12"/>
      <color theme="1"/>
      <name val="Times"/>
      <family val="1"/>
    </font>
    <font>
      <sz val="10"/>
      <color theme="1"/>
      <name val="Geneva"/>
      <family val="2"/>
      <charset val="1"/>
    </font>
    <font>
      <sz val="10"/>
      <color rgb="FFFF0000"/>
      <name val="Geneva"/>
      <family val="2"/>
      <charset val="1"/>
    </font>
    <font>
      <b/>
      <sz val="14"/>
      <name val="Geneva"/>
      <family val="2"/>
    </font>
    <font>
      <sz val="12"/>
      <name val="Geneva"/>
      <family val="2"/>
      <charset val="1"/>
    </font>
    <font>
      <i/>
      <sz val="12"/>
      <name val="Geneva"/>
      <family val="2"/>
      <charset val="1"/>
    </font>
    <font>
      <sz val="12"/>
      <color theme="0"/>
      <name val="Geneva"/>
      <family val="2"/>
      <charset val="1"/>
    </font>
    <font>
      <sz val="12"/>
      <color theme="1"/>
      <name val="Geneva"/>
      <family val="2"/>
      <charset val="1"/>
    </font>
    <font>
      <i/>
      <sz val="12"/>
      <color theme="1"/>
      <name val="Geneva"/>
      <family val="2"/>
      <charset val="1"/>
    </font>
    <font>
      <sz val="10"/>
      <name val="Arial Unicode MS"/>
      <family val="2"/>
    </font>
    <font>
      <b/>
      <sz val="10"/>
      <name val="Geneva"/>
      <family val="2"/>
      <charset val="1"/>
    </font>
    <font>
      <sz val="10"/>
      <name val="Calibri"/>
      <family val="2"/>
      <scheme val="minor"/>
    </font>
    <font>
      <sz val="10"/>
      <name val="Arial"/>
      <family val="2"/>
    </font>
    <font>
      <sz val="9"/>
      <name val="Calibri"/>
      <family val="2"/>
      <scheme val="minor"/>
    </font>
    <font>
      <i/>
      <sz val="10"/>
      <name val="Geneva"/>
      <family val="2"/>
      <charset val="1"/>
    </font>
    <font>
      <u/>
      <sz val="10"/>
      <color indexed="12"/>
      <name val="Geneva"/>
      <family val="2"/>
      <charset val="1"/>
    </font>
    <font>
      <sz val="9"/>
      <name val="Arial"/>
      <family val="2"/>
    </font>
    <font>
      <i/>
      <sz val="10"/>
      <name val="Arial"/>
      <family val="2"/>
    </font>
    <font>
      <b/>
      <sz val="12"/>
      <color rgb="FF000000"/>
      <name val="Calibri"/>
      <family val="2"/>
    </font>
    <font>
      <i/>
      <sz val="12"/>
      <color rgb="FF000000"/>
      <name val="Calibri"/>
      <family val="2"/>
    </font>
    <font>
      <sz val="12"/>
      <name val="Calibri"/>
      <family val="2"/>
    </font>
    <font>
      <sz val="12"/>
      <color rgb="FF000000"/>
      <name val="Calibri"/>
      <family val="2"/>
    </font>
    <font>
      <sz val="14"/>
      <color indexed="10"/>
      <name val="Times"/>
      <family val="1"/>
    </font>
    <font>
      <sz val="14"/>
      <color indexed="10"/>
      <name val="Geneva"/>
      <family val="2"/>
      <charset val="1"/>
    </font>
    <font>
      <sz val="10"/>
      <color theme="0"/>
      <name val="Geneva"/>
      <family val="2"/>
      <charset val="1"/>
    </font>
    <font>
      <sz val="12"/>
      <color theme="0"/>
      <name val="Times"/>
      <family val="1"/>
    </font>
    <font>
      <b/>
      <sz val="12"/>
      <color theme="0"/>
      <name val="Times"/>
      <family val="1"/>
    </font>
    <font>
      <b/>
      <sz val="12"/>
      <name val="Times"/>
      <family val="1"/>
    </font>
    <font>
      <b/>
      <sz val="12"/>
      <name val="Times"/>
    </font>
    <font>
      <i/>
      <sz val="12"/>
      <name val="Calibri"/>
      <family val="2"/>
      <scheme val="minor"/>
    </font>
    <font>
      <i/>
      <sz val="12"/>
      <color theme="0"/>
      <name val="Calibri"/>
      <family val="2"/>
      <scheme val="minor"/>
    </font>
    <font>
      <sz val="12"/>
      <name val="Calibri"/>
      <family val="2"/>
      <scheme val="minor"/>
    </font>
    <font>
      <sz val="12"/>
      <color theme="0"/>
      <name val="Calibri"/>
      <family val="2"/>
      <scheme val="minor"/>
    </font>
    <font>
      <b/>
      <i/>
      <sz val="12"/>
      <name val="Times"/>
      <family val="1"/>
    </font>
    <font>
      <b/>
      <sz val="9"/>
      <color rgb="FF000000"/>
      <name val="Geneva"/>
      <family val="2"/>
      <charset val="1"/>
    </font>
    <font>
      <sz val="9"/>
      <color rgb="FF000000"/>
      <name val="Geneva"/>
      <family val="2"/>
      <charset val="1"/>
    </font>
    <font>
      <b/>
      <sz val="10"/>
      <name val="Arial"/>
      <family val="2"/>
    </font>
    <font>
      <sz val="10"/>
      <name val="Times New Roman"/>
      <family val="1"/>
    </font>
    <font>
      <sz val="12"/>
      <name val="Times New Roman"/>
      <family val="1"/>
    </font>
    <font>
      <u/>
      <sz val="10"/>
      <color theme="10"/>
      <name val="Arial"/>
      <family val="2"/>
    </font>
    <font>
      <sz val="10"/>
      <name val="Courier"/>
    </font>
    <font>
      <b/>
      <sz val="10"/>
      <name val="Times New Roman"/>
      <family val="1"/>
    </font>
    <font>
      <i/>
      <sz val="9"/>
      <name val="Times New Roman"/>
      <family val="1"/>
    </font>
    <font>
      <i/>
      <sz val="10"/>
      <name val="Times New Roman"/>
      <family val="1"/>
    </font>
    <font>
      <sz val="9"/>
      <name val="Times New Roman"/>
      <family val="1"/>
    </font>
    <font>
      <b/>
      <sz val="9"/>
      <color rgb="FFFF0000"/>
      <name val="Times New Roman"/>
      <family val="1"/>
    </font>
    <font>
      <b/>
      <sz val="9"/>
      <name val="Times New Roman"/>
      <family val="1"/>
    </font>
    <font>
      <i/>
      <sz val="9"/>
      <name val="Courier"/>
    </font>
    <font>
      <sz val="9"/>
      <name val="Courier"/>
    </font>
    <font>
      <b/>
      <sz val="10"/>
      <name val="Courier"/>
    </font>
    <font>
      <sz val="8"/>
      <name val="Calibri"/>
      <family val="2"/>
      <scheme val="minor"/>
    </font>
    <font>
      <sz val="10"/>
      <color theme="1"/>
      <name val="Calibri"/>
      <family val="2"/>
      <scheme val="minor"/>
    </font>
    <font>
      <b/>
      <sz val="10"/>
      <color theme="1"/>
      <name val="Calibri"/>
      <family val="2"/>
      <scheme val="minor"/>
    </font>
    <font>
      <sz val="36"/>
      <color theme="1"/>
      <name val="Calibri"/>
      <family val="2"/>
      <scheme val="minor"/>
    </font>
    <font>
      <b/>
      <sz val="36"/>
      <color theme="1"/>
      <name val="Calibri"/>
      <family val="2"/>
      <scheme val="minor"/>
    </font>
    <font>
      <b/>
      <sz val="36"/>
      <color rgb="FFFFFF00"/>
      <name val="Calibri"/>
      <family val="2"/>
      <scheme val="minor"/>
    </font>
    <font>
      <b/>
      <i/>
      <u/>
      <sz val="48"/>
      <color rgb="FF800000"/>
      <name val="Calibri"/>
      <family val="2"/>
    </font>
    <font>
      <b/>
      <sz val="18"/>
      <color rgb="FFFFFFFF"/>
      <name val="Calibri"/>
      <family val="2"/>
      <scheme val="minor"/>
    </font>
    <font>
      <b/>
      <sz val="9"/>
      <color rgb="FFFFFFFF"/>
      <name val="Calibri"/>
      <family val="2"/>
      <scheme val="minor"/>
    </font>
    <font>
      <b/>
      <sz val="13"/>
      <color rgb="FF1F497D"/>
      <name val="Calibri"/>
      <family val="2"/>
      <scheme val="minor"/>
    </font>
    <font>
      <b/>
      <sz val="12"/>
      <color rgb="FFFFFFFF"/>
      <name val="Calibri"/>
      <family val="2"/>
      <scheme val="minor"/>
    </font>
    <font>
      <b/>
      <sz val="11"/>
      <name val="Calibri"/>
      <family val="2"/>
      <scheme val="minor"/>
    </font>
    <font>
      <i/>
      <sz val="16"/>
      <color rgb="FFFFFFFF"/>
      <name val="Calibri"/>
      <family val="2"/>
      <scheme val="minor"/>
    </font>
    <font>
      <sz val="26"/>
      <color theme="1"/>
      <name val="Calibri"/>
      <family val="2"/>
      <scheme val="minor"/>
    </font>
    <font>
      <b/>
      <sz val="28"/>
      <color theme="1"/>
      <name val="Calibri"/>
      <family val="2"/>
      <scheme val="minor"/>
    </font>
    <font>
      <b/>
      <sz val="26"/>
      <color theme="1"/>
      <name val="Calibri"/>
      <family val="2"/>
      <scheme val="minor"/>
    </font>
  </fonts>
  <fills count="36">
    <fill>
      <patternFill patternType="none"/>
    </fill>
    <fill>
      <patternFill patternType="gray125"/>
    </fill>
    <fill>
      <patternFill patternType="solid">
        <fgColor theme="1"/>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rgb="FF00B0F0"/>
        <bgColor indexed="64"/>
      </patternFill>
    </fill>
    <fill>
      <patternFill patternType="solid">
        <fgColor theme="7"/>
        <bgColor indexed="64"/>
      </patternFill>
    </fill>
    <fill>
      <patternFill patternType="solid">
        <fgColor rgb="FF92D050"/>
        <bgColor indexed="64"/>
      </patternFill>
    </fill>
    <fill>
      <patternFill patternType="solid">
        <fgColor rgb="FFFFC000"/>
        <bgColor indexed="64"/>
      </patternFill>
    </fill>
    <fill>
      <patternFill patternType="solid">
        <fgColor rgb="FFFFFF00"/>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FFFF"/>
        <bgColor rgb="FF000000"/>
      </patternFill>
    </fill>
    <fill>
      <patternFill patternType="solid">
        <fgColor theme="2"/>
        <bgColor indexed="64"/>
      </patternFill>
    </fill>
    <fill>
      <patternFill patternType="solid">
        <fgColor theme="2"/>
        <bgColor rgb="FF000000"/>
      </patternFill>
    </fill>
    <fill>
      <patternFill patternType="solid">
        <fgColor indexed="1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C00000"/>
        <bgColor indexed="64"/>
      </patternFill>
    </fill>
    <fill>
      <patternFill patternType="solid">
        <fgColor theme="1" tint="0.499984740745262"/>
        <bgColor indexed="64"/>
      </patternFill>
    </fill>
    <fill>
      <patternFill patternType="solid">
        <fgColor rgb="FF0070C0"/>
        <bgColor indexed="64"/>
      </patternFill>
    </fill>
    <fill>
      <patternFill patternType="solid">
        <fgColor theme="4" tint="-0.249977111117893"/>
        <bgColor indexed="64"/>
      </patternFill>
    </fill>
    <fill>
      <patternFill patternType="solid">
        <fgColor theme="3" tint="0.39997558519241921"/>
        <bgColor indexed="64"/>
      </patternFill>
    </fill>
    <fill>
      <patternFill patternType="solid">
        <fgColor rgb="FF1F497D"/>
        <bgColor indexed="64"/>
      </patternFill>
    </fill>
    <fill>
      <patternFill patternType="solid">
        <fgColor rgb="FF376092"/>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rgb="FF00B074"/>
        <bgColor indexed="64"/>
      </patternFill>
    </fill>
    <fill>
      <patternFill patternType="solid">
        <fgColor rgb="FFEBF4FF"/>
        <bgColor indexed="64"/>
      </patternFill>
    </fill>
    <fill>
      <patternFill patternType="solid">
        <fgColor rgb="FF833C0B"/>
        <bgColor indexed="64"/>
      </patternFill>
    </fill>
    <fill>
      <patternFill patternType="solid">
        <fgColor theme="8" tint="-0.249977111117893"/>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2" tint="-9.9978637043366805E-2"/>
        <bgColor indexed="64"/>
      </patternFill>
    </fill>
  </fills>
  <borders count="6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top style="double">
        <color auto="1"/>
      </top>
      <bottom style="double">
        <color auto="1"/>
      </bottom>
      <diagonal/>
    </border>
    <border>
      <left/>
      <right style="medium">
        <color indexed="64"/>
      </right>
      <top style="double">
        <color indexed="64"/>
      </top>
      <bottom style="double">
        <color indexed="64"/>
      </bottom>
      <diagonal/>
    </border>
    <border>
      <left style="medium">
        <color indexed="64"/>
      </left>
      <right/>
      <top style="double">
        <color auto="1"/>
      </top>
      <bottom style="double">
        <color auto="1"/>
      </bottom>
      <diagonal/>
    </border>
    <border>
      <left style="medium">
        <color indexed="64"/>
      </left>
      <right/>
      <top style="double">
        <color auto="1"/>
      </top>
      <bottom style="medium">
        <color indexed="64"/>
      </bottom>
      <diagonal/>
    </border>
    <border>
      <left/>
      <right style="medium">
        <color indexed="64"/>
      </right>
      <top style="double">
        <color indexed="64"/>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rgb="FF000000"/>
      </right>
      <top style="medium">
        <color indexed="64"/>
      </top>
      <bottom style="thin">
        <color indexed="64"/>
      </bottom>
      <diagonal/>
    </border>
    <border>
      <left style="medium">
        <color indexed="64"/>
      </left>
      <right style="thin">
        <color indexed="64"/>
      </right>
      <top/>
      <bottom style="thin">
        <color indexed="64"/>
      </bottom>
      <diagonal/>
    </border>
    <border>
      <left/>
      <right style="medium">
        <color rgb="FF000000"/>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rgb="FF000000"/>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0"/>
      </top>
      <bottom/>
      <diagonal/>
    </border>
    <border>
      <left style="thin">
        <color theme="0"/>
      </left>
      <right style="thin">
        <color theme="0"/>
      </right>
      <top style="thin">
        <color theme="0"/>
      </top>
      <bottom style="thin">
        <color theme="0"/>
      </bottom>
      <diagonal/>
    </border>
    <border>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top style="thin">
        <color theme="1"/>
      </top>
      <bottom style="thin">
        <color theme="0"/>
      </bottom>
      <diagonal/>
    </border>
    <border>
      <left style="thin">
        <color theme="1"/>
      </left>
      <right/>
      <top style="thin">
        <color theme="1"/>
      </top>
      <bottom style="thin">
        <color theme="1"/>
      </bottom>
      <diagonal/>
    </border>
    <border>
      <left style="thin">
        <color theme="0"/>
      </left>
      <right style="thin">
        <color theme="0"/>
      </right>
      <top/>
      <bottom style="thin">
        <color indexed="64"/>
      </bottom>
      <diagonal/>
    </border>
    <border>
      <left style="thin">
        <color theme="0"/>
      </left>
      <right style="thin">
        <color theme="0"/>
      </right>
      <top style="thin">
        <color theme="0"/>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bottom style="thin">
        <color theme="0"/>
      </bottom>
      <diagonal/>
    </border>
    <border>
      <left style="thin">
        <color theme="0"/>
      </left>
      <right style="thin">
        <color indexed="64"/>
      </right>
      <top style="thin">
        <color theme="1"/>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double">
        <color auto="1"/>
      </bottom>
      <diagonal/>
    </border>
    <border>
      <left/>
      <right style="medium">
        <color indexed="64"/>
      </right>
      <top style="medium">
        <color indexed="64"/>
      </top>
      <bottom style="double">
        <color auto="1"/>
      </bottom>
      <diagonal/>
    </border>
  </borders>
  <cellStyleXfs count="14">
    <xf numFmtId="0" fontId="0" fillId="0" borderId="0"/>
    <xf numFmtId="44" fontId="1" fillId="0" borderId="0" applyFont="0" applyFill="0" applyBorder="0" applyAlignment="0" applyProtection="0"/>
    <xf numFmtId="9" fontId="1" fillId="0" borderId="0" applyFont="0" applyFill="0" applyBorder="0" applyAlignment="0" applyProtection="0"/>
    <xf numFmtId="0" fontId="14" fillId="0" borderId="0"/>
    <xf numFmtId="9" fontId="14" fillId="0" borderId="0" applyFont="0" applyFill="0" applyBorder="0" applyAlignment="0" applyProtection="0"/>
    <xf numFmtId="0" fontId="34" fillId="0" borderId="0" applyNumberFormat="0" applyFill="0" applyBorder="0" applyAlignment="0" applyProtection="0">
      <alignment vertical="top"/>
      <protection locked="0"/>
    </xf>
    <xf numFmtId="44" fontId="14" fillId="0" borderId="0" applyFont="0" applyFill="0" applyBorder="0" applyAlignment="0" applyProtection="0"/>
    <xf numFmtId="0" fontId="31" fillId="0" borderId="0"/>
    <xf numFmtId="0" fontId="58" fillId="0" borderId="0" applyNumberFormat="0" applyFill="0" applyBorder="0" applyAlignment="0" applyProtection="0"/>
    <xf numFmtId="43" fontId="31" fillId="0" borderId="0" applyFont="0" applyFill="0" applyBorder="0" applyAlignment="0" applyProtection="0"/>
    <xf numFmtId="43" fontId="31" fillId="0" borderId="0" applyFont="0" applyFill="0" applyBorder="0" applyAlignment="0" applyProtection="0"/>
    <xf numFmtId="43" fontId="59" fillId="0" borderId="0" applyFont="0" applyFill="0" applyBorder="0" applyAlignment="0" applyProtection="0"/>
    <xf numFmtId="0" fontId="59" fillId="0" borderId="0"/>
    <xf numFmtId="9" fontId="59" fillId="0" borderId="0" applyFont="0" applyFill="0" applyBorder="0" applyAlignment="0" applyProtection="0"/>
  </cellStyleXfs>
  <cellXfs count="428">
    <xf numFmtId="0" fontId="0" fillId="0" borderId="0" xfId="0"/>
    <xf numFmtId="0" fontId="0" fillId="0" borderId="0" xfId="0" applyAlignment="1">
      <alignment horizontal="center"/>
    </xf>
    <xf numFmtId="9" fontId="0" fillId="0" borderId="0" xfId="2" applyFont="1"/>
    <xf numFmtId="164" fontId="0" fillId="0" borderId="0" xfId="0" applyNumberFormat="1"/>
    <xf numFmtId="0" fontId="0" fillId="2" borderId="0" xfId="0" applyFill="1"/>
    <xf numFmtId="165" fontId="2" fillId="4" borderId="0" xfId="1" applyNumberFormat="1" applyFont="1" applyFill="1"/>
    <xf numFmtId="7" fontId="0" fillId="0" borderId="0" xfId="0" applyNumberFormat="1"/>
    <xf numFmtId="0" fontId="5" fillId="0" borderId="0" xfId="0" applyFont="1"/>
    <xf numFmtId="0" fontId="6" fillId="0" borderId="0" xfId="0" applyFont="1"/>
    <xf numFmtId="0" fontId="7" fillId="5" borderId="0" xfId="0" applyFont="1" applyFill="1"/>
    <xf numFmtId="0" fontId="0" fillId="0" borderId="0" xfId="0" applyAlignment="1">
      <alignment wrapText="1"/>
    </xf>
    <xf numFmtId="0" fontId="3" fillId="5" borderId="0" xfId="0" applyFont="1" applyFill="1"/>
    <xf numFmtId="164" fontId="3" fillId="5" borderId="0" xfId="2" applyNumberFormat="1" applyFont="1" applyFill="1"/>
    <xf numFmtId="165" fontId="3" fillId="7" borderId="0" xfId="1" applyNumberFormat="1" applyFont="1" applyFill="1" applyAlignment="1">
      <alignment horizontal="center"/>
    </xf>
    <xf numFmtId="0" fontId="3" fillId="0" borderId="0" xfId="0" applyFont="1" applyAlignment="1">
      <alignment wrapText="1"/>
    </xf>
    <xf numFmtId="0" fontId="3" fillId="0" borderId="0" xfId="0" applyFont="1"/>
    <xf numFmtId="1" fontId="0" fillId="0" borderId="0" xfId="0" applyNumberFormat="1"/>
    <xf numFmtId="0" fontId="2" fillId="0" borderId="0" xfId="0" applyFont="1" applyAlignment="1">
      <alignment wrapText="1"/>
    </xf>
    <xf numFmtId="0" fontId="2" fillId="0" borderId="0" xfId="0" applyFont="1"/>
    <xf numFmtId="1" fontId="0" fillId="8" borderId="3" xfId="0" applyNumberFormat="1" applyFill="1" applyBorder="1"/>
    <xf numFmtId="0" fontId="0" fillId="0" borderId="0" xfId="0" applyAlignment="1">
      <alignment horizontal="center" wrapText="1"/>
    </xf>
    <xf numFmtId="0" fontId="3" fillId="0" borderId="0" xfId="0" applyFont="1" applyAlignment="1">
      <alignment horizontal="center" wrapText="1"/>
    </xf>
    <xf numFmtId="1" fontId="0" fillId="0" borderId="5" xfId="0" applyNumberFormat="1" applyBorder="1" applyAlignment="1">
      <alignment horizontal="center" wrapText="1"/>
    </xf>
    <xf numFmtId="164" fontId="2" fillId="2" borderId="0" xfId="2" applyNumberFormat="1" applyFont="1" applyFill="1"/>
    <xf numFmtId="0" fontId="0" fillId="0" borderId="6" xfId="0" applyBorder="1"/>
    <xf numFmtId="165" fontId="2" fillId="4" borderId="6" xfId="1" applyNumberFormat="1" applyFont="1" applyFill="1" applyBorder="1"/>
    <xf numFmtId="0" fontId="3" fillId="7" borderId="0" xfId="0" applyFont="1" applyFill="1" applyAlignment="1">
      <alignment horizontal="center" wrapText="1"/>
    </xf>
    <xf numFmtId="0" fontId="3" fillId="5" borderId="0" xfId="0" applyFont="1" applyFill="1" applyAlignment="1">
      <alignment wrapText="1"/>
    </xf>
    <xf numFmtId="0" fontId="7" fillId="5" borderId="0" xfId="0" applyFont="1" applyFill="1" applyAlignment="1">
      <alignment wrapText="1"/>
    </xf>
    <xf numFmtId="0" fontId="2" fillId="6" borderId="7" xfId="0" applyFont="1" applyFill="1" applyBorder="1"/>
    <xf numFmtId="0" fontId="10" fillId="11" borderId="3" xfId="0" applyFont="1" applyFill="1" applyBorder="1" applyAlignment="1">
      <alignment wrapText="1"/>
    </xf>
    <xf numFmtId="0" fontId="14" fillId="0" borderId="0" xfId="3"/>
    <xf numFmtId="0" fontId="15" fillId="0" borderId="0" xfId="3" applyFont="1" applyAlignment="1">
      <alignment horizontal="center"/>
    </xf>
    <xf numFmtId="2" fontId="14" fillId="0" borderId="0" xfId="3" applyNumberFormat="1" applyAlignment="1">
      <alignment horizontal="center"/>
    </xf>
    <xf numFmtId="0" fontId="15" fillId="0" borderId="0" xfId="3" applyFont="1"/>
    <xf numFmtId="0" fontId="16" fillId="0" borderId="3" xfId="3" applyFont="1" applyBorder="1" applyAlignment="1">
      <alignment horizontal="center"/>
    </xf>
    <xf numFmtId="0" fontId="15" fillId="0" borderId="3" xfId="3" applyFont="1" applyBorder="1" applyAlignment="1">
      <alignment horizontal="center"/>
    </xf>
    <xf numFmtId="2" fontId="15" fillId="0" borderId="3" xfId="3" applyNumberFormat="1" applyFont="1" applyBorder="1" applyAlignment="1">
      <alignment horizontal="center"/>
    </xf>
    <xf numFmtId="0" fontId="15" fillId="0" borderId="12" xfId="3" applyFont="1" applyBorder="1" applyAlignment="1">
      <alignment horizontal="center"/>
    </xf>
    <xf numFmtId="10" fontId="15" fillId="0" borderId="3" xfId="4" applyNumberFormat="1" applyFont="1" applyBorder="1" applyAlignment="1">
      <alignment horizontal="center"/>
    </xf>
    <xf numFmtId="10" fontId="15" fillId="0" borderId="3" xfId="3" applyNumberFormat="1" applyFont="1" applyBorder="1" applyAlignment="1">
      <alignment horizontal="center"/>
    </xf>
    <xf numFmtId="10" fontId="15" fillId="0" borderId="0" xfId="3" applyNumberFormat="1" applyFont="1" applyAlignment="1">
      <alignment horizontal="center"/>
    </xf>
    <xf numFmtId="10" fontId="0" fillId="0" borderId="0" xfId="4" applyNumberFormat="1" applyFont="1" applyAlignment="1">
      <alignment horizontal="center"/>
    </xf>
    <xf numFmtId="10" fontId="15" fillId="0" borderId="13" xfId="4" applyNumberFormat="1" applyFont="1" applyBorder="1" applyAlignment="1">
      <alignment horizontal="center"/>
    </xf>
    <xf numFmtId="10" fontId="15" fillId="0" borderId="0" xfId="4" applyNumberFormat="1" applyFont="1" applyBorder="1" applyAlignment="1">
      <alignment horizontal="center"/>
    </xf>
    <xf numFmtId="0" fontId="17" fillId="0" borderId="0" xfId="3" applyFont="1" applyAlignment="1">
      <alignment horizontal="center"/>
    </xf>
    <xf numFmtId="0" fontId="14" fillId="0" borderId="0" xfId="3" applyAlignment="1">
      <alignment horizontal="center"/>
    </xf>
    <xf numFmtId="0" fontId="14" fillId="0" borderId="3" xfId="3" applyBorder="1" applyAlignment="1">
      <alignment horizontal="center"/>
    </xf>
    <xf numFmtId="10" fontId="14" fillId="0" borderId="3" xfId="3" applyNumberFormat="1" applyBorder="1" applyAlignment="1">
      <alignment horizontal="center"/>
    </xf>
    <xf numFmtId="10" fontId="15" fillId="0" borderId="3" xfId="4" applyNumberFormat="1" applyFont="1" applyFill="1" applyBorder="1" applyAlignment="1">
      <alignment horizontal="center"/>
    </xf>
    <xf numFmtId="10" fontId="15" fillId="0" borderId="0" xfId="4" applyNumberFormat="1" applyFont="1" applyFill="1" applyBorder="1" applyAlignment="1">
      <alignment horizontal="center"/>
    </xf>
    <xf numFmtId="0" fontId="15" fillId="12" borderId="3" xfId="3" applyFont="1" applyFill="1" applyBorder="1" applyAlignment="1">
      <alignment horizontal="center"/>
    </xf>
    <xf numFmtId="2" fontId="14" fillId="12" borderId="3" xfId="3" applyNumberFormat="1" applyFill="1" applyBorder="1" applyAlignment="1">
      <alignment horizontal="center"/>
    </xf>
    <xf numFmtId="10" fontId="18" fillId="0" borderId="3" xfId="3" applyNumberFormat="1" applyFont="1" applyBorder="1" applyAlignment="1">
      <alignment horizontal="center"/>
    </xf>
    <xf numFmtId="2" fontId="19" fillId="0" borderId="3" xfId="3" applyNumberFormat="1" applyFont="1" applyBorder="1" applyAlignment="1">
      <alignment horizontal="center"/>
    </xf>
    <xf numFmtId="10" fontId="14" fillId="0" borderId="0" xfId="3" applyNumberFormat="1" applyAlignment="1">
      <alignment horizontal="center"/>
    </xf>
    <xf numFmtId="0" fontId="15" fillId="0" borderId="14" xfId="3" applyFont="1" applyBorder="1" applyAlignment="1">
      <alignment horizontal="center"/>
    </xf>
    <xf numFmtId="2" fontId="20" fillId="0" borderId="0" xfId="3" applyNumberFormat="1" applyFont="1" applyAlignment="1">
      <alignment horizontal="center"/>
    </xf>
    <xf numFmtId="0" fontId="15" fillId="0" borderId="0" xfId="3" applyFont="1" applyAlignment="1">
      <alignment horizontal="left"/>
    </xf>
    <xf numFmtId="0" fontId="14" fillId="0" borderId="0" xfId="3" applyAlignment="1">
      <alignment horizontal="left"/>
    </xf>
    <xf numFmtId="10" fontId="21" fillId="0" borderId="3" xfId="3" applyNumberFormat="1" applyFont="1" applyBorder="1" applyAlignment="1">
      <alignment horizontal="center"/>
    </xf>
    <xf numFmtId="0" fontId="14" fillId="0" borderId="0" xfId="3" applyProtection="1">
      <protection locked="0"/>
    </xf>
    <xf numFmtId="166" fontId="14" fillId="0" borderId="0" xfId="3" applyNumberFormat="1"/>
    <xf numFmtId="2" fontId="14" fillId="0" borderId="0" xfId="3" applyNumberFormat="1"/>
    <xf numFmtId="10" fontId="0" fillId="0" borderId="0" xfId="4" applyNumberFormat="1" applyFont="1" applyProtection="1">
      <protection locked="0"/>
    </xf>
    <xf numFmtId="14" fontId="14" fillId="0" borderId="0" xfId="3" applyNumberFormat="1"/>
    <xf numFmtId="1" fontId="14" fillId="0" borderId="0" xfId="3" applyNumberFormat="1"/>
    <xf numFmtId="167" fontId="14" fillId="0" borderId="0" xfId="3" applyNumberFormat="1"/>
    <xf numFmtId="10" fontId="0" fillId="0" borderId="0" xfId="4" applyNumberFormat="1" applyFont="1"/>
    <xf numFmtId="0" fontId="14" fillId="0" borderId="0" xfId="3" applyAlignment="1">
      <alignment horizontal="right"/>
    </xf>
    <xf numFmtId="0" fontId="23" fillId="0" borderId="18" xfId="3" applyFont="1" applyBorder="1"/>
    <xf numFmtId="0" fontId="23" fillId="0" borderId="21" xfId="3" applyFont="1" applyBorder="1"/>
    <xf numFmtId="0" fontId="23" fillId="0" borderId="3" xfId="3" applyFont="1" applyBorder="1" applyAlignment="1">
      <alignment horizontal="center"/>
    </xf>
    <xf numFmtId="0" fontId="23" fillId="0" borderId="22" xfId="3" applyFont="1" applyBorder="1" applyAlignment="1">
      <alignment horizontal="center"/>
    </xf>
    <xf numFmtId="0" fontId="25" fillId="2" borderId="21" xfId="3" applyFont="1" applyFill="1" applyBorder="1"/>
    <xf numFmtId="10" fontId="25" fillId="2" borderId="3" xfId="3" applyNumberFormat="1" applyFont="1" applyFill="1" applyBorder="1" applyAlignment="1">
      <alignment horizontal="center"/>
    </xf>
    <xf numFmtId="10" fontId="25" fillId="2" borderId="22" xfId="3" applyNumberFormat="1" applyFont="1" applyFill="1" applyBorder="1" applyAlignment="1">
      <alignment horizontal="center"/>
    </xf>
    <xf numFmtId="0" fontId="26" fillId="0" borderId="21" xfId="3" applyFont="1" applyBorder="1"/>
    <xf numFmtId="10" fontId="27" fillId="0" borderId="3" xfId="3" applyNumberFormat="1" applyFont="1" applyBorder="1" applyAlignment="1">
      <alignment horizontal="center"/>
    </xf>
    <xf numFmtId="10" fontId="26" fillId="0" borderId="3" xfId="3" applyNumberFormat="1" applyFont="1" applyBorder="1" applyAlignment="1">
      <alignment horizontal="center"/>
    </xf>
    <xf numFmtId="10" fontId="26" fillId="0" borderId="22" xfId="3" applyNumberFormat="1" applyFont="1" applyBorder="1" applyAlignment="1">
      <alignment horizontal="center"/>
    </xf>
    <xf numFmtId="0" fontId="26" fillId="0" borderId="23" xfId="3" applyFont="1" applyBorder="1"/>
    <xf numFmtId="10" fontId="27" fillId="0" borderId="24" xfId="3" applyNumberFormat="1" applyFont="1" applyBorder="1" applyAlignment="1">
      <alignment horizontal="center"/>
    </xf>
    <xf numFmtId="0" fontId="26" fillId="0" borderId="24" xfId="3" applyFont="1" applyBorder="1" applyAlignment="1">
      <alignment horizontal="center"/>
    </xf>
    <xf numFmtId="0" fontId="26" fillId="0" borderId="25" xfId="3" applyFont="1" applyBorder="1" applyAlignment="1">
      <alignment horizontal="center"/>
    </xf>
    <xf numFmtId="168" fontId="14" fillId="0" borderId="0" xfId="3" applyNumberFormat="1"/>
    <xf numFmtId="168" fontId="28" fillId="0" borderId="0" xfId="3" applyNumberFormat="1" applyFont="1"/>
    <xf numFmtId="0" fontId="29" fillId="0" borderId="0" xfId="3" applyFont="1"/>
    <xf numFmtId="0" fontId="30" fillId="0" borderId="0" xfId="3" applyFont="1"/>
    <xf numFmtId="0" fontId="31" fillId="13" borderId="0" xfId="3" applyFont="1" applyFill="1"/>
    <xf numFmtId="2" fontId="30" fillId="13" borderId="0" xfId="3" applyNumberFormat="1" applyFont="1" applyFill="1"/>
    <xf numFmtId="2" fontId="32" fillId="13" borderId="0" xfId="3" applyNumberFormat="1" applyFont="1" applyFill="1" applyAlignment="1">
      <alignment horizontal="right"/>
    </xf>
    <xf numFmtId="2" fontId="30" fillId="0" borderId="0" xfId="3" applyNumberFormat="1" applyFont="1"/>
    <xf numFmtId="0" fontId="33" fillId="0" borderId="0" xfId="3" applyFont="1"/>
    <xf numFmtId="0" fontId="31" fillId="14" borderId="0" xfId="3" applyFont="1" applyFill="1" applyAlignment="1">
      <alignment horizontal="center"/>
    </xf>
    <xf numFmtId="0" fontId="34" fillId="0" borderId="0" xfId="5" applyAlignment="1" applyProtection="1"/>
    <xf numFmtId="0" fontId="14" fillId="14" borderId="0" xfId="3" applyFill="1" applyAlignment="1">
      <alignment horizontal="center"/>
    </xf>
    <xf numFmtId="2" fontId="14" fillId="14" borderId="0" xfId="3" applyNumberFormat="1" applyFill="1" applyAlignment="1">
      <alignment horizontal="center"/>
    </xf>
    <xf numFmtId="2" fontId="35" fillId="14" borderId="0" xfId="3" applyNumberFormat="1" applyFont="1" applyFill="1" applyAlignment="1">
      <alignment horizontal="center"/>
    </xf>
    <xf numFmtId="0" fontId="36" fillId="14" borderId="0" xfId="3" applyFont="1" applyFill="1" applyAlignment="1">
      <alignment horizontal="center"/>
    </xf>
    <xf numFmtId="44" fontId="0" fillId="0" borderId="0" xfId="6" applyFont="1"/>
    <xf numFmtId="0" fontId="37" fillId="15" borderId="18" xfId="3" applyFont="1" applyFill="1" applyBorder="1"/>
    <xf numFmtId="0" fontId="37" fillId="15" borderId="29" xfId="3" applyFont="1" applyFill="1" applyBorder="1"/>
    <xf numFmtId="0" fontId="39" fillId="15" borderId="5" xfId="3" applyFont="1" applyFill="1" applyBorder="1" applyAlignment="1">
      <alignment horizontal="left"/>
    </xf>
    <xf numFmtId="0" fontId="40" fillId="0" borderId="0" xfId="3" applyFont="1"/>
    <xf numFmtId="0" fontId="37" fillId="15" borderId="31" xfId="3" applyFont="1" applyFill="1" applyBorder="1"/>
    <xf numFmtId="0" fontId="41" fillId="0" borderId="0" xfId="3" applyFont="1"/>
    <xf numFmtId="0" fontId="42" fillId="0" borderId="0" xfId="3" applyFont="1"/>
    <xf numFmtId="0" fontId="42" fillId="0" borderId="0" xfId="3" applyFont="1" applyAlignment="1">
      <alignment horizontal="center"/>
    </xf>
    <xf numFmtId="0" fontId="15" fillId="16" borderId="3" xfId="3" applyFont="1" applyFill="1" applyBorder="1" applyAlignment="1">
      <alignment horizontal="center"/>
    </xf>
    <xf numFmtId="0" fontId="16" fillId="0" borderId="35" xfId="3" applyFont="1" applyBorder="1"/>
    <xf numFmtId="0" fontId="15" fillId="0" borderId="6" xfId="3" applyFont="1" applyBorder="1"/>
    <xf numFmtId="0" fontId="15" fillId="0" borderId="36" xfId="3" applyFont="1" applyBorder="1"/>
    <xf numFmtId="0" fontId="16" fillId="0" borderId="37" xfId="3" applyFont="1" applyBorder="1"/>
    <xf numFmtId="0" fontId="15" fillId="0" borderId="38" xfId="3" applyFont="1" applyBorder="1"/>
    <xf numFmtId="0" fontId="15" fillId="0" borderId="39" xfId="3" applyFont="1" applyBorder="1"/>
    <xf numFmtId="0" fontId="15" fillId="0" borderId="40" xfId="3" applyFont="1" applyBorder="1"/>
    <xf numFmtId="44" fontId="43" fillId="2" borderId="3" xfId="6" applyFont="1" applyFill="1" applyBorder="1" applyAlignment="1">
      <alignment horizontal="center"/>
    </xf>
    <xf numFmtId="44" fontId="14" fillId="0" borderId="0" xfId="6" applyFont="1" applyFill="1" applyBorder="1" applyAlignment="1">
      <alignment horizontal="center"/>
    </xf>
    <xf numFmtId="10" fontId="44" fillId="2" borderId="3" xfId="3" applyNumberFormat="1" applyFont="1" applyFill="1" applyBorder="1" applyAlignment="1">
      <alignment horizontal="center"/>
    </xf>
    <xf numFmtId="0" fontId="48" fillId="0" borderId="37" xfId="3" applyFont="1" applyBorder="1" applyAlignment="1">
      <alignment horizontal="center" wrapText="1"/>
    </xf>
    <xf numFmtId="0" fontId="49" fillId="2" borderId="48" xfId="3" applyFont="1" applyFill="1" applyBorder="1" applyAlignment="1">
      <alignment horizontal="center" wrapText="1"/>
    </xf>
    <xf numFmtId="0" fontId="49" fillId="2" borderId="41" xfId="3" applyFont="1" applyFill="1" applyBorder="1" applyAlignment="1">
      <alignment horizontal="center" wrapText="1"/>
    </xf>
    <xf numFmtId="0" fontId="49" fillId="2" borderId="49" xfId="3" applyFont="1" applyFill="1" applyBorder="1" applyAlignment="1">
      <alignment horizontal="center" wrapText="1"/>
    </xf>
    <xf numFmtId="0" fontId="49" fillId="2" borderId="39" xfId="3" applyFont="1" applyFill="1" applyBorder="1" applyAlignment="1">
      <alignment horizontal="center" wrapText="1"/>
    </xf>
    <xf numFmtId="0" fontId="48" fillId="0" borderId="50" xfId="3" applyFont="1" applyBorder="1" applyAlignment="1">
      <alignment horizontal="center" wrapText="1"/>
    </xf>
    <xf numFmtId="0" fontId="50" fillId="0" borderId="50" xfId="3" applyFont="1" applyBorder="1" applyAlignment="1">
      <alignment horizontal="center" wrapText="1"/>
    </xf>
    <xf numFmtId="0" fontId="50" fillId="0" borderId="37" xfId="3" applyFont="1" applyBorder="1" applyAlignment="1">
      <alignment horizontal="center" wrapText="1"/>
    </xf>
    <xf numFmtId="0" fontId="15" fillId="0" borderId="50" xfId="3" applyFont="1" applyBorder="1" applyAlignment="1">
      <alignment wrapText="1"/>
    </xf>
    <xf numFmtId="0" fontId="15" fillId="0" borderId="0" xfId="3" applyFont="1" applyAlignment="1">
      <alignment wrapText="1"/>
    </xf>
    <xf numFmtId="0" fontId="50" fillId="0" borderId="13" xfId="3" applyFont="1" applyBorder="1" applyAlignment="1">
      <alignment horizontal="center"/>
    </xf>
    <xf numFmtId="10" fontId="51" fillId="2" borderId="51" xfId="3" applyNumberFormat="1" applyFont="1" applyFill="1" applyBorder="1" applyAlignment="1">
      <alignment horizontal="center"/>
    </xf>
    <xf numFmtId="44" fontId="50" fillId="0" borderId="4" xfId="6" applyFont="1" applyBorder="1" applyAlignment="1">
      <alignment horizontal="center"/>
    </xf>
    <xf numFmtId="44" fontId="50" fillId="0" borderId="3" xfId="6" applyFont="1" applyBorder="1" applyAlignment="1">
      <alignment horizontal="center"/>
    </xf>
    <xf numFmtId="10" fontId="50" fillId="0" borderId="3" xfId="3" applyNumberFormat="1" applyFont="1" applyBorder="1" applyAlignment="1">
      <alignment horizontal="center"/>
    </xf>
    <xf numFmtId="10" fontId="50" fillId="0" borderId="13" xfId="3" applyNumberFormat="1" applyFont="1" applyBorder="1" applyAlignment="1">
      <alignment horizontal="center"/>
    </xf>
    <xf numFmtId="10" fontId="15" fillId="0" borderId="3" xfId="4" applyNumberFormat="1" applyFont="1" applyBorder="1"/>
    <xf numFmtId="10" fontId="15" fillId="0" borderId="3" xfId="3" applyNumberFormat="1" applyFont="1" applyBorder="1"/>
    <xf numFmtId="10" fontId="51" fillId="2" borderId="41" xfId="3" applyNumberFormat="1" applyFont="1" applyFill="1" applyBorder="1" applyAlignment="1">
      <alignment horizontal="center"/>
    </xf>
    <xf numFmtId="44" fontId="50" fillId="0" borderId="36" xfId="6" applyFont="1" applyBorder="1" applyAlignment="1">
      <alignment horizontal="center"/>
    </xf>
    <xf numFmtId="44" fontId="50" fillId="0" borderId="52" xfId="6" applyFont="1" applyBorder="1" applyAlignment="1">
      <alignment horizontal="center"/>
    </xf>
    <xf numFmtId="0" fontId="50" fillId="0" borderId="0" xfId="3" applyFont="1" applyAlignment="1">
      <alignment horizontal="center"/>
    </xf>
    <xf numFmtId="0" fontId="50" fillId="0" borderId="35" xfId="3" applyFont="1" applyBorder="1" applyAlignment="1">
      <alignment horizontal="center"/>
    </xf>
    <xf numFmtId="10" fontId="50" fillId="0" borderId="35" xfId="3" applyNumberFormat="1" applyFont="1" applyBorder="1" applyAlignment="1">
      <alignment horizontal="center"/>
    </xf>
    <xf numFmtId="10" fontId="15" fillId="0" borderId="53" xfId="3" applyNumberFormat="1" applyFont="1" applyBorder="1"/>
    <xf numFmtId="44" fontId="50" fillId="0" borderId="53" xfId="6" applyFont="1" applyBorder="1" applyAlignment="1">
      <alignment horizontal="center"/>
    </xf>
    <xf numFmtId="0" fontId="50" fillId="0" borderId="53" xfId="3" applyFont="1" applyBorder="1" applyAlignment="1">
      <alignment horizontal="center"/>
    </xf>
    <xf numFmtId="10" fontId="51" fillId="2" borderId="54" xfId="3" applyNumberFormat="1" applyFont="1" applyFill="1" applyBorder="1" applyAlignment="1">
      <alignment horizontal="center"/>
    </xf>
    <xf numFmtId="44" fontId="50" fillId="0" borderId="12" xfId="6" applyFont="1" applyBorder="1" applyAlignment="1">
      <alignment horizontal="center"/>
    </xf>
    <xf numFmtId="44" fontId="50" fillId="0" borderId="14" xfId="6" applyFont="1" applyBorder="1" applyAlignment="1">
      <alignment horizontal="center"/>
    </xf>
    <xf numFmtId="44" fontId="50" fillId="0" borderId="55" xfId="6" applyFont="1" applyBorder="1" applyAlignment="1">
      <alignment horizontal="center"/>
    </xf>
    <xf numFmtId="0" fontId="46" fillId="0" borderId="0" xfId="3" applyFont="1"/>
    <xf numFmtId="0" fontId="46" fillId="0" borderId="0" xfId="3" applyFont="1" applyAlignment="1">
      <alignment horizontal="center"/>
    </xf>
    <xf numFmtId="0" fontId="15" fillId="0" borderId="50" xfId="3" applyFont="1" applyBorder="1" applyAlignment="1">
      <alignment horizontal="center"/>
    </xf>
    <xf numFmtId="10" fontId="14" fillId="0" borderId="50" xfId="3" applyNumberFormat="1" applyBorder="1" applyAlignment="1">
      <alignment horizontal="center"/>
    </xf>
    <xf numFmtId="0" fontId="15" fillId="0" borderId="50" xfId="3" applyFont="1" applyBorder="1"/>
    <xf numFmtId="0" fontId="46" fillId="0" borderId="37" xfId="3" applyFont="1" applyBorder="1" applyAlignment="1">
      <alignment horizontal="center"/>
    </xf>
    <xf numFmtId="0" fontId="4" fillId="0" borderId="50" xfId="3" applyFont="1" applyBorder="1" applyAlignment="1">
      <alignment horizontal="center" wrapText="1"/>
    </xf>
    <xf numFmtId="0" fontId="52" fillId="0" borderId="0" xfId="3" applyFont="1"/>
    <xf numFmtId="10" fontId="15" fillId="0" borderId="50" xfId="4" applyNumberFormat="1" applyFont="1" applyBorder="1" applyAlignment="1">
      <alignment horizontal="center"/>
    </xf>
    <xf numFmtId="0" fontId="15" fillId="0" borderId="3" xfId="3" applyFont="1" applyBorder="1"/>
    <xf numFmtId="10" fontId="15" fillId="0" borderId="0" xfId="3" applyNumberFormat="1" applyFont="1"/>
    <xf numFmtId="0" fontId="55" fillId="0" borderId="0" xfId="7" applyFont="1"/>
    <xf numFmtId="0" fontId="31" fillId="0" borderId="0" xfId="7"/>
    <xf numFmtId="0" fontId="31" fillId="9" borderId="0" xfId="7" applyFill="1"/>
    <xf numFmtId="0" fontId="31" fillId="12" borderId="0" xfId="7" applyFill="1"/>
    <xf numFmtId="0" fontId="31" fillId="0" borderId="0" xfId="7" applyAlignment="1">
      <alignment horizontal="right"/>
    </xf>
    <xf numFmtId="2" fontId="56" fillId="0" borderId="0" xfId="7" applyNumberFormat="1" applyFont="1"/>
    <xf numFmtId="169" fontId="31" fillId="0" borderId="0" xfId="7" applyNumberFormat="1"/>
    <xf numFmtId="2" fontId="31" fillId="9" borderId="0" xfId="7" applyNumberFormat="1" applyFill="1"/>
    <xf numFmtId="170" fontId="31" fillId="0" borderId="0" xfId="7" applyNumberFormat="1"/>
    <xf numFmtId="2" fontId="35" fillId="12" borderId="0" xfId="7" applyNumberFormat="1" applyFont="1" applyFill="1" applyAlignment="1">
      <alignment horizontal="right"/>
    </xf>
    <xf numFmtId="2" fontId="31" fillId="0" borderId="0" xfId="7" applyNumberFormat="1"/>
    <xf numFmtId="0" fontId="56" fillId="12" borderId="0" xfId="7" applyFont="1" applyFill="1"/>
    <xf numFmtId="0" fontId="56" fillId="0" borderId="0" xfId="7" applyFont="1"/>
    <xf numFmtId="0" fontId="57" fillId="0" borderId="0" xfId="7" applyFont="1" applyAlignment="1">
      <alignment vertical="center"/>
    </xf>
    <xf numFmtId="0" fontId="58" fillId="0" borderId="0" xfId="8" applyAlignment="1">
      <alignment vertical="center"/>
    </xf>
    <xf numFmtId="170" fontId="56" fillId="0" borderId="0" xfId="7" applyNumberFormat="1" applyFont="1"/>
    <xf numFmtId="170" fontId="56" fillId="0" borderId="0" xfId="9" applyNumberFormat="1" applyFont="1"/>
    <xf numFmtId="170" fontId="56" fillId="0" borderId="0" xfId="10" applyNumberFormat="1" applyFont="1" applyAlignment="1">
      <alignment horizontal="center"/>
    </xf>
    <xf numFmtId="170" fontId="56" fillId="0" borderId="0" xfId="11" applyNumberFormat="1" applyFont="1" applyAlignment="1">
      <alignment horizontal="center"/>
    </xf>
    <xf numFmtId="0" fontId="56" fillId="0" borderId="0" xfId="12" applyFont="1"/>
    <xf numFmtId="2" fontId="56" fillId="0" borderId="0" xfId="11" applyNumberFormat="1" applyFont="1" applyAlignment="1">
      <alignment horizontal="center"/>
    </xf>
    <xf numFmtId="2" fontId="56" fillId="0" borderId="0" xfId="11" applyNumberFormat="1" applyFont="1"/>
    <xf numFmtId="2" fontId="56" fillId="0" borderId="0" xfId="11" applyNumberFormat="1" applyFont="1" applyAlignment="1">
      <alignment horizontal="center" vertical="center"/>
    </xf>
    <xf numFmtId="43" fontId="56" fillId="12" borderId="0" xfId="11" applyFont="1" applyFill="1"/>
    <xf numFmtId="2" fontId="60" fillId="0" borderId="0" xfId="11" applyNumberFormat="1" applyFont="1" applyAlignment="1">
      <alignment horizontal="center"/>
    </xf>
    <xf numFmtId="2" fontId="61" fillId="12" borderId="0" xfId="11" applyNumberFormat="1" applyFont="1" applyFill="1" applyAlignment="1">
      <alignment horizontal="center" vertical="center"/>
    </xf>
    <xf numFmtId="0" fontId="60" fillId="0" borderId="0" xfId="12" applyFont="1" applyAlignment="1">
      <alignment horizontal="center" vertical="center"/>
    </xf>
    <xf numFmtId="0" fontId="56" fillId="0" borderId="0" xfId="12" applyFont="1" applyAlignment="1">
      <alignment horizontal="center" vertical="center"/>
    </xf>
    <xf numFmtId="10" fontId="56" fillId="12" borderId="0" xfId="13" applyNumberFormat="1" applyFont="1" applyFill="1" applyAlignment="1">
      <alignment horizontal="center" vertical="center"/>
    </xf>
    <xf numFmtId="171" fontId="0" fillId="0" borderId="0" xfId="11" applyNumberFormat="1" applyFont="1"/>
    <xf numFmtId="0" fontId="59" fillId="0" borderId="0" xfId="12"/>
    <xf numFmtId="0" fontId="56" fillId="0" borderId="0" xfId="12" applyFont="1" applyAlignment="1">
      <alignment horizontal="left"/>
    </xf>
    <xf numFmtId="2" fontId="60" fillId="17" borderId="59" xfId="11" applyNumberFormat="1" applyFont="1" applyFill="1" applyBorder="1" applyAlignment="1">
      <alignment horizontal="center"/>
    </xf>
    <xf numFmtId="2" fontId="62" fillId="12" borderId="0" xfId="11" applyNumberFormat="1" applyFont="1" applyFill="1" applyAlignment="1">
      <alignment horizontal="center"/>
    </xf>
    <xf numFmtId="2" fontId="0" fillId="0" borderId="0" xfId="11" applyNumberFormat="1" applyFont="1" applyAlignment="1">
      <alignment horizontal="center" vertical="center"/>
    </xf>
    <xf numFmtId="2" fontId="60" fillId="17" borderId="60" xfId="11" applyNumberFormat="1" applyFont="1" applyFill="1" applyBorder="1" applyAlignment="1">
      <alignment horizontal="center"/>
    </xf>
    <xf numFmtId="0" fontId="56" fillId="0" borderId="0" xfId="12" applyFont="1" applyAlignment="1">
      <alignment horizontal="center"/>
    </xf>
    <xf numFmtId="2" fontId="0" fillId="0" borderId="0" xfId="11" applyNumberFormat="1" applyFont="1" applyAlignment="1">
      <alignment horizontal="center"/>
    </xf>
    <xf numFmtId="43" fontId="56" fillId="12" borderId="0" xfId="11" applyFont="1" applyFill="1" applyAlignment="1">
      <alignment horizontal="center"/>
    </xf>
    <xf numFmtId="2" fontId="60" fillId="12" borderId="0" xfId="11" applyNumberFormat="1" applyFont="1" applyFill="1" applyAlignment="1">
      <alignment horizontal="center" vertical="center"/>
    </xf>
    <xf numFmtId="2" fontId="56" fillId="12" borderId="0" xfId="11" applyNumberFormat="1" applyFont="1" applyFill="1" applyAlignment="1">
      <alignment horizontal="center" vertical="center"/>
    </xf>
    <xf numFmtId="2" fontId="60" fillId="17" borderId="61" xfId="11" applyNumberFormat="1" applyFont="1" applyFill="1" applyBorder="1" applyAlignment="1">
      <alignment horizontal="center"/>
    </xf>
    <xf numFmtId="2" fontId="60" fillId="17" borderId="14" xfId="11" applyNumberFormat="1" applyFont="1" applyFill="1" applyBorder="1" applyAlignment="1">
      <alignment horizontal="center"/>
    </xf>
    <xf numFmtId="10" fontId="59" fillId="0" borderId="0" xfId="12" applyNumberFormat="1"/>
    <xf numFmtId="10" fontId="60" fillId="12" borderId="0" xfId="13" applyNumberFormat="1" applyFont="1" applyFill="1" applyAlignment="1">
      <alignment horizontal="center" vertical="center"/>
    </xf>
    <xf numFmtId="2" fontId="56" fillId="0" borderId="0" xfId="11" applyNumberFormat="1" applyFont="1" applyAlignment="1">
      <alignment horizontal="right"/>
    </xf>
    <xf numFmtId="2" fontId="56" fillId="0" borderId="0" xfId="11" applyNumberFormat="1" applyFont="1" applyAlignment="1" applyProtection="1">
      <alignment horizontal="center" vertical="center"/>
      <protection locked="0"/>
    </xf>
    <xf numFmtId="2" fontId="56" fillId="0" borderId="0" xfId="11" applyNumberFormat="1" applyFont="1" applyAlignment="1">
      <alignment horizontal="center" wrapText="1"/>
    </xf>
    <xf numFmtId="2" fontId="56" fillId="12" borderId="0" xfId="11" applyNumberFormat="1" applyFont="1" applyFill="1" applyAlignment="1">
      <alignment horizontal="center"/>
    </xf>
    <xf numFmtId="2" fontId="56" fillId="12" borderId="0" xfId="11" applyNumberFormat="1" applyFont="1" applyFill="1"/>
    <xf numFmtId="2" fontId="56" fillId="0" borderId="0" xfId="11" applyNumberFormat="1" applyFont="1" applyFill="1"/>
    <xf numFmtId="2" fontId="56" fillId="0" borderId="0" xfId="12" applyNumberFormat="1" applyFont="1" applyAlignment="1">
      <alignment horizontal="center"/>
    </xf>
    <xf numFmtId="0" fontId="63" fillId="0" borderId="0" xfId="12" applyFont="1" applyAlignment="1">
      <alignment horizontal="center" vertical="center"/>
    </xf>
    <xf numFmtId="2" fontId="63" fillId="0" borderId="0" xfId="11" applyNumberFormat="1" applyFont="1" applyAlignment="1">
      <alignment horizontal="center" vertical="center" wrapText="1"/>
    </xf>
    <xf numFmtId="2" fontId="63" fillId="0" borderId="0" xfId="11" applyNumberFormat="1" applyFont="1" applyAlignment="1">
      <alignment horizontal="center" vertical="center"/>
    </xf>
    <xf numFmtId="43" fontId="63" fillId="12" borderId="0" xfId="11" applyFont="1" applyFill="1" applyAlignment="1">
      <alignment horizontal="center" vertical="center"/>
    </xf>
    <xf numFmtId="2" fontId="64" fillId="0" borderId="0" xfId="11" applyNumberFormat="1" applyFont="1" applyAlignment="1">
      <alignment horizontal="center" vertical="center"/>
    </xf>
    <xf numFmtId="2" fontId="65" fillId="0" borderId="0" xfId="11" applyNumberFormat="1" applyFont="1" applyAlignment="1">
      <alignment horizontal="center" vertical="center"/>
    </xf>
    <xf numFmtId="2" fontId="66" fillId="12" borderId="0" xfId="11" applyNumberFormat="1" applyFont="1" applyFill="1" applyAlignment="1">
      <alignment horizontal="center" vertical="center"/>
    </xf>
    <xf numFmtId="0" fontId="65" fillId="0" borderId="0" xfId="12" applyFont="1" applyAlignment="1">
      <alignment horizontal="center" vertical="center"/>
    </xf>
    <xf numFmtId="171" fontId="67" fillId="0" borderId="0" xfId="11" applyNumberFormat="1" applyFont="1" applyAlignment="1">
      <alignment horizontal="center" vertical="center"/>
    </xf>
    <xf numFmtId="0" fontId="67" fillId="0" borderId="0" xfId="12" applyFont="1" applyAlignment="1">
      <alignment horizontal="center" vertical="center"/>
    </xf>
    <xf numFmtId="172" fontId="60" fillId="0" borderId="0" xfId="12" applyNumberFormat="1" applyFont="1" applyAlignment="1">
      <alignment horizontal="center" vertical="center"/>
    </xf>
    <xf numFmtId="172" fontId="56" fillId="0" borderId="0" xfId="12" applyNumberFormat="1" applyFont="1" applyAlignment="1">
      <alignment horizontal="center" vertical="center"/>
    </xf>
    <xf numFmtId="2" fontId="0" fillId="0" borderId="0" xfId="11" applyNumberFormat="1" applyFont="1"/>
    <xf numFmtId="2" fontId="68" fillId="0" borderId="0" xfId="11" applyNumberFormat="1" applyFont="1" applyAlignment="1">
      <alignment horizontal="center"/>
    </xf>
    <xf numFmtId="43" fontId="59" fillId="12" borderId="0" xfId="11" applyFont="1" applyFill="1"/>
    <xf numFmtId="164" fontId="2" fillId="6" borderId="7" xfId="2" applyNumberFormat="1" applyFont="1" applyFill="1" applyBorder="1" applyProtection="1">
      <protection locked="0"/>
    </xf>
    <xf numFmtId="9" fontId="2" fillId="6" borderId="7" xfId="2" applyFont="1" applyFill="1" applyBorder="1" applyProtection="1">
      <protection locked="0"/>
    </xf>
    <xf numFmtId="9" fontId="2" fillId="8" borderId="9" xfId="2" applyFont="1" applyFill="1" applyBorder="1" applyAlignment="1" applyProtection="1">
      <alignment horizontal="center"/>
      <protection locked="0"/>
    </xf>
    <xf numFmtId="9" fontId="2" fillId="8" borderId="10" xfId="2" applyFont="1" applyFill="1" applyBorder="1" applyAlignment="1" applyProtection="1">
      <alignment horizontal="center"/>
      <protection locked="0"/>
    </xf>
    <xf numFmtId="9" fontId="2" fillId="8" borderId="8" xfId="2" applyFont="1" applyFill="1" applyBorder="1" applyAlignment="1" applyProtection="1">
      <alignment horizontal="center"/>
      <protection locked="0"/>
    </xf>
    <xf numFmtId="9" fontId="2" fillId="8" borderId="11" xfId="2" applyFont="1" applyFill="1" applyBorder="1" applyAlignment="1" applyProtection="1">
      <alignment horizontal="center"/>
      <protection locked="0"/>
    </xf>
    <xf numFmtId="0" fontId="5" fillId="8" borderId="2" xfId="0" applyFont="1" applyFill="1" applyBorder="1" applyAlignment="1" applyProtection="1">
      <alignment horizontal="center" vertical="center"/>
      <protection locked="0"/>
    </xf>
    <xf numFmtId="5" fontId="3" fillId="6" borderId="0" xfId="1" applyNumberFormat="1" applyFont="1" applyFill="1" applyAlignment="1" applyProtection="1">
      <alignment wrapText="1"/>
      <protection locked="0"/>
    </xf>
    <xf numFmtId="0" fontId="0" fillId="9" borderId="5" xfId="0" applyFill="1" applyBorder="1" applyAlignment="1" applyProtection="1">
      <alignment horizontal="center" wrapText="1"/>
      <protection locked="0"/>
    </xf>
    <xf numFmtId="164" fontId="0" fillId="9" borderId="4" xfId="2" applyNumberFormat="1" applyFont="1" applyFill="1" applyBorder="1" applyAlignment="1" applyProtection="1">
      <alignment horizontal="center" wrapText="1"/>
      <protection locked="0"/>
    </xf>
    <xf numFmtId="1" fontId="0" fillId="9" borderId="3" xfId="0" applyNumberFormat="1" applyFill="1" applyBorder="1" applyProtection="1">
      <protection locked="0"/>
    </xf>
    <xf numFmtId="0" fontId="0" fillId="8" borderId="0" xfId="0" applyFill="1" applyProtection="1">
      <protection locked="0"/>
    </xf>
    <xf numFmtId="9" fontId="15" fillId="0" borderId="0" xfId="2" applyFont="1" applyProtection="1">
      <protection locked="0"/>
    </xf>
    <xf numFmtId="1" fontId="0" fillId="8" borderId="3" xfId="0" applyNumberFormat="1" applyFill="1" applyBorder="1" applyProtection="1">
      <protection locked="0"/>
    </xf>
    <xf numFmtId="0" fontId="0" fillId="9" borderId="5" xfId="0" applyFill="1" applyBorder="1" applyAlignment="1">
      <alignment horizontal="center" wrapText="1"/>
    </xf>
    <xf numFmtId="0" fontId="3" fillId="18" borderId="0" xfId="0" applyFont="1" applyFill="1"/>
    <xf numFmtId="0" fontId="3" fillId="19" borderId="0" xfId="0" applyFont="1" applyFill="1"/>
    <xf numFmtId="0" fontId="3" fillId="20" borderId="0" xfId="0" applyFont="1" applyFill="1"/>
    <xf numFmtId="0" fontId="3" fillId="21" borderId="0" xfId="0" applyFont="1" applyFill="1"/>
    <xf numFmtId="0" fontId="7" fillId="0" borderId="0" xfId="0" applyFont="1"/>
    <xf numFmtId="0" fontId="7" fillId="0" borderId="0" xfId="0" applyFont="1" applyAlignment="1">
      <alignment wrapText="1"/>
    </xf>
    <xf numFmtId="0" fontId="7" fillId="3" borderId="0" xfId="0" applyFont="1" applyFill="1" applyAlignment="1" applyProtection="1">
      <alignment wrapText="1"/>
      <protection locked="0"/>
    </xf>
    <xf numFmtId="0" fontId="7" fillId="8" borderId="0" xfId="0" applyFont="1" applyFill="1" applyProtection="1">
      <protection locked="0"/>
    </xf>
    <xf numFmtId="165" fontId="3" fillId="4" borderId="0" xfId="1" applyNumberFormat="1" applyFont="1" applyFill="1"/>
    <xf numFmtId="0" fontId="12" fillId="0" borderId="0" xfId="0" applyFont="1" applyAlignment="1">
      <alignment wrapText="1"/>
    </xf>
    <xf numFmtId="0" fontId="0" fillId="9" borderId="3" xfId="0" applyFill="1" applyBorder="1" applyAlignment="1" applyProtection="1">
      <alignment wrapText="1"/>
      <protection locked="0"/>
    </xf>
    <xf numFmtId="0" fontId="0" fillId="9" borderId="5" xfId="0" applyFill="1" applyBorder="1" applyAlignment="1" applyProtection="1">
      <alignment wrapText="1"/>
      <protection locked="0"/>
    </xf>
    <xf numFmtId="0" fontId="4" fillId="14" borderId="7" xfId="0" applyFont="1" applyFill="1" applyBorder="1" applyAlignment="1">
      <alignment wrapText="1"/>
    </xf>
    <xf numFmtId="0" fontId="2" fillId="14" borderId="0" xfId="0" applyFont="1" applyFill="1"/>
    <xf numFmtId="0" fontId="4" fillId="14" borderId="64" xfId="0" applyFont="1" applyFill="1" applyBorder="1" applyAlignment="1">
      <alignment wrapText="1"/>
    </xf>
    <xf numFmtId="0" fontId="2" fillId="6" borderId="65" xfId="0" applyFont="1" applyFill="1" applyBorder="1" applyProtection="1">
      <protection locked="0"/>
    </xf>
    <xf numFmtId="0" fontId="4" fillId="14" borderId="9" xfId="0" applyFont="1" applyFill="1" applyBorder="1" applyAlignment="1">
      <alignment wrapText="1"/>
    </xf>
    <xf numFmtId="0" fontId="2" fillId="6" borderId="8" xfId="0" applyFont="1" applyFill="1" applyBorder="1" applyProtection="1">
      <protection locked="0"/>
    </xf>
    <xf numFmtId="165" fontId="2" fillId="6" borderId="8" xfId="1" applyNumberFormat="1" applyFont="1" applyFill="1" applyBorder="1" applyProtection="1">
      <protection locked="0"/>
    </xf>
    <xf numFmtId="1" fontId="2" fillId="6" borderId="8" xfId="1" applyNumberFormat="1" applyFont="1" applyFill="1" applyBorder="1" applyProtection="1">
      <protection locked="0"/>
    </xf>
    <xf numFmtId="0" fontId="13" fillId="14" borderId="9" xfId="0" applyFont="1" applyFill="1" applyBorder="1" applyAlignment="1">
      <alignment wrapText="1"/>
    </xf>
    <xf numFmtId="0" fontId="2" fillId="14" borderId="9" xfId="0" applyFont="1" applyFill="1" applyBorder="1" applyAlignment="1">
      <alignment wrapText="1"/>
    </xf>
    <xf numFmtId="0" fontId="2" fillId="6" borderId="8" xfId="0" applyFont="1" applyFill="1" applyBorder="1"/>
    <xf numFmtId="165" fontId="2" fillId="6" borderId="8" xfId="1" applyNumberFormat="1" applyFont="1" applyFill="1" applyBorder="1"/>
    <xf numFmtId="0" fontId="2" fillId="14" borderId="62" xfId="0" applyFont="1" applyFill="1" applyBorder="1"/>
    <xf numFmtId="0" fontId="4" fillId="14" borderId="7" xfId="0" applyFont="1" applyFill="1" applyBorder="1"/>
    <xf numFmtId="0" fontId="4" fillId="14" borderId="0" xfId="0" applyFont="1" applyFill="1"/>
    <xf numFmtId="0" fontId="2" fillId="14" borderId="8" xfId="0" applyFont="1" applyFill="1" applyBorder="1"/>
    <xf numFmtId="0" fontId="2" fillId="14" borderId="7" xfId="0" applyFont="1" applyFill="1" applyBorder="1"/>
    <xf numFmtId="164" fontId="2" fillId="14" borderId="7" xfId="2" applyNumberFormat="1" applyFont="1" applyFill="1" applyBorder="1"/>
    <xf numFmtId="0" fontId="2" fillId="14" borderId="63" xfId="0" applyFont="1" applyFill="1" applyBorder="1"/>
    <xf numFmtId="9" fontId="2" fillId="14" borderId="0" xfId="2" applyFont="1" applyFill="1"/>
    <xf numFmtId="0" fontId="0" fillId="14" borderId="0" xfId="0" applyFill="1"/>
    <xf numFmtId="0" fontId="3" fillId="14" borderId="0" xfId="0" applyFont="1" applyFill="1"/>
    <xf numFmtId="0" fontId="4" fillId="14" borderId="1" xfId="0" applyFont="1" applyFill="1" applyBorder="1" applyAlignment="1">
      <alignment wrapText="1"/>
    </xf>
    <xf numFmtId="0" fontId="4" fillId="14" borderId="9" xfId="0" applyFont="1" applyFill="1" applyBorder="1" applyAlignment="1">
      <alignment horizontal="center"/>
    </xf>
    <xf numFmtId="0" fontId="4" fillId="14" borderId="8" xfId="0" applyFont="1" applyFill="1" applyBorder="1" applyAlignment="1">
      <alignment horizontal="center"/>
    </xf>
    <xf numFmtId="0" fontId="0" fillId="9" borderId="4" xfId="0" applyFill="1" applyBorder="1" applyAlignment="1" applyProtection="1">
      <alignment horizontal="center" wrapText="1"/>
      <protection locked="0"/>
    </xf>
    <xf numFmtId="0" fontId="70" fillId="0" borderId="0" xfId="0" applyFont="1"/>
    <xf numFmtId="0" fontId="71" fillId="7" borderId="0" xfId="0" applyFont="1" applyFill="1" applyAlignment="1">
      <alignment horizontal="center" wrapText="1"/>
    </xf>
    <xf numFmtId="0" fontId="71" fillId="5" borderId="0" xfId="0" applyFont="1" applyFill="1" applyAlignment="1">
      <alignment wrapText="1"/>
    </xf>
    <xf numFmtId="5" fontId="71" fillId="6" borderId="0" xfId="1" applyNumberFormat="1" applyFont="1" applyFill="1" applyAlignment="1" applyProtection="1">
      <alignment wrapText="1"/>
      <protection locked="0"/>
    </xf>
    <xf numFmtId="0" fontId="70" fillId="5" borderId="0" xfId="0" applyFont="1" applyFill="1" applyAlignment="1">
      <alignment wrapText="1"/>
    </xf>
    <xf numFmtId="165" fontId="71" fillId="6" borderId="0" xfId="1" applyNumberFormat="1" applyFont="1" applyFill="1" applyAlignment="1" applyProtection="1">
      <alignment wrapText="1"/>
      <protection locked="0"/>
    </xf>
    <xf numFmtId="165" fontId="71" fillId="7" borderId="0" xfId="1" applyNumberFormat="1" applyFont="1" applyFill="1" applyAlignment="1">
      <alignment horizontal="center"/>
    </xf>
    <xf numFmtId="0" fontId="71" fillId="18" borderId="0" xfId="0" applyFont="1" applyFill="1"/>
    <xf numFmtId="164" fontId="71" fillId="5" borderId="0" xfId="2" applyNumberFormat="1" applyFont="1" applyFill="1"/>
    <xf numFmtId="0" fontId="70" fillId="5" borderId="0" xfId="0" applyFont="1" applyFill="1"/>
    <xf numFmtId="0" fontId="71" fillId="5" borderId="0" xfId="0" applyFont="1" applyFill="1"/>
    <xf numFmtId="0" fontId="71" fillId="19" borderId="0" xfId="0" applyFont="1" applyFill="1"/>
    <xf numFmtId="0" fontId="71" fillId="20" borderId="0" xfId="0" applyFont="1" applyFill="1"/>
    <xf numFmtId="0" fontId="71" fillId="21" borderId="0" xfId="0" applyFont="1" applyFill="1"/>
    <xf numFmtId="9" fontId="0" fillId="14" borderId="0" xfId="2" applyFont="1" applyFill="1"/>
    <xf numFmtId="0" fontId="2" fillId="0" borderId="0" xfId="0" applyFont="1" applyAlignment="1">
      <alignment horizontal="center"/>
    </xf>
    <xf numFmtId="0" fontId="2" fillId="0" borderId="0" xfId="0" applyFont="1" applyAlignment="1">
      <alignment horizontal="center" wrapText="1"/>
    </xf>
    <xf numFmtId="0" fontId="0" fillId="14" borderId="0" xfId="0" applyFill="1" applyAlignment="1">
      <alignment horizontal="center"/>
    </xf>
    <xf numFmtId="9" fontId="0" fillId="14" borderId="0" xfId="2" applyFont="1" applyFill="1" applyAlignment="1">
      <alignment horizontal="center"/>
    </xf>
    <xf numFmtId="9" fontId="0" fillId="0" borderId="0" xfId="2" applyFont="1" applyAlignment="1">
      <alignment horizontal="center" wrapText="1"/>
    </xf>
    <xf numFmtId="9" fontId="0" fillId="0" borderId="0" xfId="2" applyFont="1" applyAlignment="1">
      <alignment horizontal="center"/>
    </xf>
    <xf numFmtId="0" fontId="0" fillId="22" borderId="0" xfId="0" applyFill="1" applyAlignment="1">
      <alignment horizontal="center"/>
    </xf>
    <xf numFmtId="0" fontId="0" fillId="22" borderId="0" xfId="0" applyFill="1"/>
    <xf numFmtId="0" fontId="70" fillId="22" borderId="0" xfId="0" applyFont="1" applyFill="1"/>
    <xf numFmtId="9" fontId="0" fillId="22" borderId="0" xfId="2" applyFont="1" applyFill="1" applyAlignment="1">
      <alignment horizontal="center" wrapText="1"/>
    </xf>
    <xf numFmtId="9" fontId="0" fillId="22" borderId="0" xfId="2" applyFont="1" applyFill="1" applyAlignment="1">
      <alignment horizontal="center"/>
    </xf>
    <xf numFmtId="0" fontId="0" fillId="14" borderId="6" xfId="0" applyFill="1" applyBorder="1" applyAlignment="1">
      <alignment horizontal="center"/>
    </xf>
    <xf numFmtId="9" fontId="0" fillId="14" borderId="6" xfId="2" applyFont="1" applyFill="1" applyBorder="1" applyAlignment="1">
      <alignment horizontal="center"/>
    </xf>
    <xf numFmtId="165" fontId="71" fillId="7" borderId="6" xfId="1" applyNumberFormat="1" applyFont="1" applyFill="1" applyBorder="1" applyAlignment="1">
      <alignment horizontal="center"/>
    </xf>
    <xf numFmtId="0" fontId="71" fillId="18" borderId="6" xfId="0" applyFont="1" applyFill="1" applyBorder="1"/>
    <xf numFmtId="164" fontId="71" fillId="5" borderId="6" xfId="2" applyNumberFormat="1" applyFont="1" applyFill="1" applyBorder="1"/>
    <xf numFmtId="0" fontId="70" fillId="5" borderId="6" xfId="0" applyFont="1" applyFill="1" applyBorder="1"/>
    <xf numFmtId="0" fontId="71" fillId="5" borderId="6" xfId="0" applyFont="1" applyFill="1" applyBorder="1"/>
    <xf numFmtId="9" fontId="0" fillId="0" borderId="6" xfId="2" applyFont="1" applyBorder="1" applyAlignment="1">
      <alignment horizontal="center" wrapText="1"/>
    </xf>
    <xf numFmtId="9" fontId="0" fillId="0" borderId="6" xfId="2" applyFont="1" applyBorder="1" applyAlignment="1">
      <alignment horizontal="center"/>
    </xf>
    <xf numFmtId="165" fontId="71" fillId="7" borderId="0" xfId="1" applyNumberFormat="1" applyFont="1" applyFill="1" applyBorder="1" applyAlignment="1">
      <alignment horizontal="center"/>
    </xf>
    <xf numFmtId="164" fontId="71" fillId="5" borderId="0" xfId="2" applyNumberFormat="1" applyFont="1" applyFill="1" applyBorder="1"/>
    <xf numFmtId="9" fontId="0" fillId="0" borderId="0" xfId="2" applyFont="1" applyBorder="1" applyAlignment="1">
      <alignment horizontal="center" wrapText="1"/>
    </xf>
    <xf numFmtId="9" fontId="0" fillId="0" borderId="0" xfId="2" applyFont="1" applyBorder="1" applyAlignment="1">
      <alignment horizontal="center"/>
    </xf>
    <xf numFmtId="0" fontId="0" fillId="14" borderId="38" xfId="0" applyFill="1" applyBorder="1" applyAlignment="1">
      <alignment horizontal="center"/>
    </xf>
    <xf numFmtId="0" fontId="0" fillId="0" borderId="38" xfId="0" applyBorder="1"/>
    <xf numFmtId="165" fontId="71" fillId="7" borderId="38" xfId="1" applyNumberFormat="1" applyFont="1" applyFill="1" applyBorder="1" applyAlignment="1">
      <alignment horizontal="center"/>
    </xf>
    <xf numFmtId="0" fontId="71" fillId="21" borderId="38" xfId="0" applyFont="1" applyFill="1" applyBorder="1"/>
    <xf numFmtId="164" fontId="71" fillId="5" borderId="38" xfId="2" applyNumberFormat="1" applyFont="1" applyFill="1" applyBorder="1"/>
    <xf numFmtId="0" fontId="70" fillId="5" borderId="38" xfId="0" applyFont="1" applyFill="1" applyBorder="1"/>
    <xf numFmtId="0" fontId="71" fillId="5" borderId="38" xfId="0" applyFont="1" applyFill="1" applyBorder="1"/>
    <xf numFmtId="9" fontId="0" fillId="0" borderId="38" xfId="2" applyFont="1" applyBorder="1" applyAlignment="1">
      <alignment horizontal="center" wrapText="1"/>
    </xf>
    <xf numFmtId="9" fontId="0" fillId="0" borderId="38" xfId="2" applyFont="1" applyBorder="1" applyAlignment="1">
      <alignment horizontal="center"/>
    </xf>
    <xf numFmtId="0" fontId="0" fillId="0" borderId="38" xfId="0" applyBorder="1" applyAlignment="1">
      <alignment horizontal="center"/>
    </xf>
    <xf numFmtId="0" fontId="72" fillId="23" borderId="0" xfId="0" applyFont="1" applyFill="1" applyAlignment="1">
      <alignment wrapText="1"/>
    </xf>
    <xf numFmtId="0" fontId="0" fillId="28" borderId="0" xfId="0" applyFill="1"/>
    <xf numFmtId="0" fontId="4" fillId="14" borderId="0" xfId="0" applyFont="1" applyFill="1" applyAlignment="1">
      <alignment wrapText="1"/>
    </xf>
    <xf numFmtId="0" fontId="76" fillId="24" borderId="0" xfId="0" applyFont="1" applyFill="1" applyAlignment="1">
      <alignment horizontal="center"/>
    </xf>
    <xf numFmtId="0" fontId="77" fillId="24" borderId="0" xfId="0" applyFont="1" applyFill="1" applyAlignment="1">
      <alignment horizontal="left" indent="1"/>
    </xf>
    <xf numFmtId="0" fontId="78" fillId="26" borderId="0" xfId="0" applyFont="1" applyFill="1" applyAlignment="1">
      <alignment horizontal="left" indent="1"/>
    </xf>
    <xf numFmtId="0" fontId="70" fillId="27" borderId="0" xfId="0" applyFont="1" applyFill="1" applyAlignment="1">
      <alignment horizontal="left" vertical="top" wrapText="1" indent="1"/>
    </xf>
    <xf numFmtId="0" fontId="0" fillId="27" borderId="0" xfId="0" applyFill="1"/>
    <xf numFmtId="0" fontId="79" fillId="24" borderId="0" xfId="0" applyFont="1" applyFill="1" applyAlignment="1">
      <alignment horizontal="center" vertical="center"/>
    </xf>
    <xf numFmtId="0" fontId="77" fillId="21" borderId="0" xfId="0" applyFont="1" applyFill="1" applyAlignment="1">
      <alignment horizontal="left" indent="1"/>
    </xf>
    <xf numFmtId="0" fontId="77" fillId="29" borderId="0" xfId="0" applyFont="1" applyFill="1" applyAlignment="1">
      <alignment horizontal="left" indent="1"/>
    </xf>
    <xf numFmtId="0" fontId="8" fillId="10" borderId="0" xfId="0" applyFont="1" applyFill="1" applyAlignment="1">
      <alignment wrapText="1"/>
    </xf>
    <xf numFmtId="0" fontId="9" fillId="10" borderId="0" xfId="0" applyFont="1" applyFill="1" applyAlignment="1">
      <alignment wrapText="1"/>
    </xf>
    <xf numFmtId="0" fontId="5" fillId="0" borderId="0" xfId="0" applyFont="1" applyAlignment="1">
      <alignment wrapText="1"/>
    </xf>
    <xf numFmtId="0" fontId="0" fillId="0" borderId="0" xfId="0" applyAlignment="1">
      <alignment wrapText="1"/>
    </xf>
    <xf numFmtId="0" fontId="4" fillId="14" borderId="0" xfId="0" applyFont="1" applyFill="1" applyAlignment="1">
      <alignment wrapText="1"/>
    </xf>
    <xf numFmtId="0" fontId="0" fillId="14" borderId="0" xfId="0" applyFill="1" applyAlignment="1">
      <alignment wrapText="1"/>
    </xf>
    <xf numFmtId="0" fontId="72" fillId="23" borderId="0" xfId="0" applyFont="1" applyFill="1" applyAlignment="1">
      <alignment wrapText="1"/>
    </xf>
    <xf numFmtId="0" fontId="52" fillId="0" borderId="57" xfId="3" applyFont="1" applyBorder="1" applyAlignment="1">
      <alignment horizontal="center"/>
    </xf>
    <xf numFmtId="0" fontId="52" fillId="0" borderId="58" xfId="3" applyFont="1" applyBorder="1" applyAlignment="1">
      <alignment horizontal="center"/>
    </xf>
    <xf numFmtId="0" fontId="46" fillId="0" borderId="15" xfId="3" applyFont="1" applyBorder="1" applyAlignment="1">
      <alignment horizontal="center"/>
    </xf>
    <xf numFmtId="0" fontId="46" fillId="0" borderId="16" xfId="3" applyFont="1" applyBorder="1" applyAlignment="1">
      <alignment horizontal="center"/>
    </xf>
    <xf numFmtId="0" fontId="46" fillId="0" borderId="17" xfId="3" applyFont="1" applyBorder="1" applyAlignment="1">
      <alignment horizontal="center"/>
    </xf>
    <xf numFmtId="0" fontId="46" fillId="0" borderId="42" xfId="3" applyFont="1" applyBorder="1" applyAlignment="1">
      <alignment horizontal="center"/>
    </xf>
    <xf numFmtId="0" fontId="46" fillId="0" borderId="43" xfId="3" applyFont="1" applyBorder="1" applyAlignment="1">
      <alignment horizontal="center"/>
    </xf>
    <xf numFmtId="0" fontId="46" fillId="0" borderId="47" xfId="3" applyFont="1" applyBorder="1" applyAlignment="1">
      <alignment horizontal="center"/>
    </xf>
    <xf numFmtId="0" fontId="47" fillId="0" borderId="15" xfId="3" applyFont="1" applyBorder="1" applyAlignment="1">
      <alignment horizontal="center"/>
    </xf>
    <xf numFmtId="0" fontId="47" fillId="0" borderId="17" xfId="3" applyFont="1" applyBorder="1" applyAlignment="1">
      <alignment horizontal="center"/>
    </xf>
    <xf numFmtId="0" fontId="52" fillId="0" borderId="56" xfId="3" applyFont="1" applyBorder="1" applyAlignment="1">
      <alignment horizontal="center"/>
    </xf>
    <xf numFmtId="0" fontId="14" fillId="0" borderId="57" xfId="3" applyBorder="1" applyAlignment="1">
      <alignment horizontal="center"/>
    </xf>
    <xf numFmtId="0" fontId="34" fillId="15" borderId="13" xfId="5" applyFill="1" applyBorder="1" applyAlignment="1" applyProtection="1">
      <alignment horizontal="left"/>
    </xf>
    <xf numFmtId="0" fontId="34" fillId="15" borderId="5" xfId="5" applyFill="1" applyBorder="1" applyAlignment="1" applyProtection="1">
      <alignment horizontal="left"/>
    </xf>
    <xf numFmtId="0" fontId="34" fillId="15" borderId="30" xfId="5" applyFill="1" applyBorder="1" applyAlignment="1" applyProtection="1">
      <alignment horizontal="left"/>
    </xf>
    <xf numFmtId="0" fontId="34" fillId="15" borderId="32" xfId="5" applyFill="1" applyBorder="1" applyAlignment="1" applyProtection="1">
      <alignment horizontal="left"/>
    </xf>
    <xf numFmtId="0" fontId="34" fillId="15" borderId="33" xfId="5" applyFill="1" applyBorder="1" applyAlignment="1" applyProtection="1">
      <alignment horizontal="left"/>
    </xf>
    <xf numFmtId="0" fontId="34" fillId="15" borderId="34" xfId="5" applyFill="1" applyBorder="1" applyAlignment="1" applyProtection="1">
      <alignment horizontal="left"/>
    </xf>
    <xf numFmtId="0" fontId="45" fillId="2" borderId="41" xfId="3" applyFont="1" applyFill="1" applyBorder="1" applyAlignment="1">
      <alignment horizontal="center"/>
    </xf>
    <xf numFmtId="0" fontId="46" fillId="0" borderId="44" xfId="3" applyFont="1" applyBorder="1" applyAlignment="1">
      <alignment horizontal="center"/>
    </xf>
    <xf numFmtId="0" fontId="46" fillId="0" borderId="45" xfId="3" applyFont="1" applyBorder="1" applyAlignment="1">
      <alignment horizontal="center"/>
    </xf>
    <xf numFmtId="0" fontId="46" fillId="0" borderId="46" xfId="3" applyFont="1" applyBorder="1" applyAlignment="1">
      <alignment horizontal="center"/>
    </xf>
    <xf numFmtId="0" fontId="34" fillId="15" borderId="13" xfId="5" applyFill="1" applyBorder="1" applyAlignment="1" applyProtection="1"/>
    <xf numFmtId="0" fontId="34" fillId="15" borderId="5" xfId="5" applyFill="1" applyBorder="1" applyAlignment="1" applyProtection="1"/>
    <xf numFmtId="0" fontId="34" fillId="15" borderId="30" xfId="5" applyFill="1" applyBorder="1" applyAlignment="1" applyProtection="1"/>
    <xf numFmtId="15" fontId="38" fillId="15" borderId="26" xfId="3" applyNumberFormat="1" applyFont="1" applyFill="1" applyBorder="1" applyAlignment="1">
      <alignment horizontal="left"/>
    </xf>
    <xf numFmtId="15" fontId="38" fillId="15" borderId="27" xfId="3" applyNumberFormat="1" applyFont="1" applyFill="1" applyBorder="1" applyAlignment="1">
      <alignment horizontal="left"/>
    </xf>
    <xf numFmtId="15" fontId="38" fillId="15" borderId="28" xfId="3" applyNumberFormat="1" applyFont="1" applyFill="1" applyBorder="1" applyAlignment="1">
      <alignment horizontal="left"/>
    </xf>
    <xf numFmtId="0" fontId="39" fillId="15" borderId="13" xfId="3" applyFont="1" applyFill="1" applyBorder="1" applyAlignment="1">
      <alignment horizontal="left"/>
    </xf>
    <xf numFmtId="0" fontId="39" fillId="15" borderId="5" xfId="3" applyFont="1" applyFill="1" applyBorder="1" applyAlignment="1">
      <alignment horizontal="left"/>
    </xf>
    <xf numFmtId="0" fontId="39" fillId="15" borderId="4" xfId="3" applyFont="1" applyFill="1" applyBorder="1" applyAlignment="1">
      <alignment horizontal="left"/>
    </xf>
    <xf numFmtId="0" fontId="39" fillId="15" borderId="30" xfId="3" applyFont="1" applyFill="1" applyBorder="1" applyAlignment="1">
      <alignment horizontal="left"/>
    </xf>
    <xf numFmtId="15" fontId="34" fillId="15" borderId="13" xfId="5" applyNumberFormat="1" applyFill="1" applyBorder="1" applyAlignment="1" applyProtection="1">
      <alignment horizontal="left"/>
    </xf>
    <xf numFmtId="15" fontId="34" fillId="15" borderId="5" xfId="5" applyNumberFormat="1" applyFill="1" applyBorder="1" applyAlignment="1" applyProtection="1">
      <alignment horizontal="left"/>
    </xf>
    <xf numFmtId="15" fontId="34" fillId="15" borderId="30" xfId="5" applyNumberFormat="1" applyFill="1" applyBorder="1" applyAlignment="1" applyProtection="1">
      <alignment horizontal="left"/>
    </xf>
    <xf numFmtId="0" fontId="22" fillId="0" borderId="15" xfId="3" applyFont="1" applyBorder="1" applyAlignment="1">
      <alignment horizontal="center"/>
    </xf>
    <xf numFmtId="0" fontId="22" fillId="0" borderId="16" xfId="3" applyFont="1" applyBorder="1" applyAlignment="1">
      <alignment horizontal="center"/>
    </xf>
    <xf numFmtId="0" fontId="22" fillId="0" borderId="17" xfId="3" applyFont="1" applyBorder="1" applyAlignment="1">
      <alignment horizontal="center"/>
    </xf>
    <xf numFmtId="0" fontId="24" fillId="0" borderId="19" xfId="3" applyFont="1" applyBorder="1" applyAlignment="1">
      <alignment horizontal="center"/>
    </xf>
    <xf numFmtId="0" fontId="24" fillId="0" borderId="20" xfId="3" applyFont="1" applyBorder="1" applyAlignment="1">
      <alignment horizontal="center"/>
    </xf>
    <xf numFmtId="0" fontId="77" fillId="31" borderId="0" xfId="0" applyFont="1" applyFill="1" applyAlignment="1">
      <alignment horizontal="left" indent="1"/>
    </xf>
    <xf numFmtId="0" fontId="0" fillId="30" borderId="35" xfId="0" applyFont="1" applyFill="1" applyBorder="1" applyAlignment="1">
      <alignment horizontal="left" vertical="top" wrapText="1" indent="1"/>
    </xf>
    <xf numFmtId="0" fontId="0" fillId="30" borderId="6" xfId="0" applyFont="1" applyFill="1" applyBorder="1" applyAlignment="1">
      <alignment horizontal="left" vertical="top" wrapText="1" indent="1"/>
    </xf>
    <xf numFmtId="0" fontId="0" fillId="30" borderId="36" xfId="0" applyFont="1" applyFill="1" applyBorder="1" applyAlignment="1">
      <alignment horizontal="left" vertical="top" wrapText="1" indent="1"/>
    </xf>
    <xf numFmtId="0" fontId="0" fillId="30" borderId="55" xfId="0" applyFont="1" applyFill="1" applyBorder="1" applyAlignment="1">
      <alignment horizontal="left" vertical="top" wrapText="1" indent="1"/>
    </xf>
    <xf numFmtId="0" fontId="0" fillId="30" borderId="0" xfId="0" applyFont="1" applyFill="1" applyBorder="1" applyAlignment="1">
      <alignment horizontal="left" vertical="top" wrapText="1" indent="1"/>
    </xf>
    <xf numFmtId="0" fontId="0" fillId="30" borderId="12" xfId="0" applyFont="1" applyFill="1" applyBorder="1" applyAlignment="1">
      <alignment horizontal="left" vertical="top" wrapText="1" indent="1"/>
    </xf>
    <xf numFmtId="0" fontId="0" fillId="30" borderId="37" xfId="0" applyFont="1" applyFill="1" applyBorder="1" applyAlignment="1">
      <alignment horizontal="left" vertical="top" wrapText="1" indent="1"/>
    </xf>
    <xf numFmtId="0" fontId="0" fillId="30" borderId="38" xfId="0" applyFont="1" applyFill="1" applyBorder="1" applyAlignment="1">
      <alignment horizontal="left" vertical="top" wrapText="1" indent="1"/>
    </xf>
    <xf numFmtId="0" fontId="0" fillId="30" borderId="39" xfId="0" applyFont="1" applyFill="1" applyBorder="1" applyAlignment="1">
      <alignment horizontal="left" vertical="top" wrapText="1" indent="1"/>
    </xf>
    <xf numFmtId="165" fontId="80" fillId="6" borderId="8" xfId="1" applyNumberFormat="1" applyFont="1" applyFill="1" applyBorder="1" applyProtection="1">
      <protection locked="0"/>
    </xf>
    <xf numFmtId="0" fontId="5" fillId="8" borderId="8" xfId="0" applyFont="1" applyFill="1" applyBorder="1" applyAlignment="1" applyProtection="1">
      <alignment horizontal="center" vertical="center"/>
      <protection locked="0"/>
    </xf>
    <xf numFmtId="0" fontId="81" fillId="25" borderId="0" xfId="0" applyFont="1" applyFill="1" applyAlignment="1">
      <alignment horizontal="center"/>
    </xf>
    <xf numFmtId="0" fontId="83" fillId="32" borderId="0" xfId="0" applyFont="1" applyFill="1" applyAlignment="1">
      <alignment wrapText="1"/>
    </xf>
    <xf numFmtId="0" fontId="2" fillId="32" borderId="0" xfId="0" applyFont="1" applyFill="1" applyAlignment="1">
      <alignment wrapText="1"/>
    </xf>
    <xf numFmtId="0" fontId="83" fillId="32" borderId="0" xfId="0" applyFont="1" applyFill="1" applyAlignment="1">
      <alignment horizontal="left" wrapText="1"/>
    </xf>
    <xf numFmtId="0" fontId="12" fillId="0" borderId="0" xfId="0" applyFont="1" applyAlignment="1">
      <alignment horizontal="center" wrapText="1"/>
    </xf>
    <xf numFmtId="0" fontId="4" fillId="33" borderId="7" xfId="0" applyFont="1" applyFill="1" applyBorder="1" applyAlignment="1">
      <alignment wrapText="1"/>
    </xf>
    <xf numFmtId="0" fontId="4" fillId="34" borderId="7" xfId="0" applyFont="1" applyFill="1" applyBorder="1"/>
    <xf numFmtId="0" fontId="2" fillId="34" borderId="7" xfId="0" applyFont="1" applyFill="1" applyBorder="1"/>
    <xf numFmtId="9" fontId="4" fillId="34" borderId="7" xfId="0" applyNumberFormat="1" applyFont="1" applyFill="1" applyBorder="1"/>
    <xf numFmtId="164" fontId="2" fillId="34" borderId="7" xfId="2" applyNumberFormat="1" applyFont="1" applyFill="1" applyBorder="1"/>
    <xf numFmtId="0" fontId="0" fillId="35" borderId="3" xfId="0" applyFill="1" applyBorder="1"/>
    <xf numFmtId="0" fontId="2" fillId="35" borderId="3" xfId="0" applyFont="1" applyFill="1" applyBorder="1" applyAlignment="1">
      <alignment horizontal="center" vertical="center" wrapText="1"/>
    </xf>
    <xf numFmtId="0" fontId="0" fillId="35" borderId="3" xfId="0" applyFill="1" applyBorder="1" applyAlignment="1">
      <alignment vertical="center" wrapText="1"/>
    </xf>
    <xf numFmtId="6" fontId="0" fillId="35" borderId="3" xfId="0" applyNumberFormat="1" applyFill="1" applyBorder="1" applyAlignment="1">
      <alignment vertical="center" wrapText="1"/>
    </xf>
    <xf numFmtId="0" fontId="6" fillId="35" borderId="3" xfId="0" applyFont="1" applyFill="1" applyBorder="1" applyAlignment="1">
      <alignment vertical="center"/>
    </xf>
    <xf numFmtId="0" fontId="0" fillId="35" borderId="3" xfId="0" applyFill="1" applyBorder="1" applyAlignment="1">
      <alignment wrapText="1"/>
    </xf>
    <xf numFmtId="0" fontId="0" fillId="0" borderId="0" xfId="0" applyBorder="1"/>
    <xf numFmtId="0" fontId="0" fillId="35" borderId="3" xfId="0" applyFill="1" applyBorder="1" applyAlignment="1">
      <alignment horizontal="centerContinuous"/>
    </xf>
    <xf numFmtId="9" fontId="0" fillId="35" borderId="3" xfId="0" applyNumberFormat="1" applyFill="1" applyBorder="1" applyAlignment="1">
      <alignment vertical="center" wrapText="1"/>
    </xf>
    <xf numFmtId="6" fontId="0" fillId="35" borderId="3" xfId="0" applyNumberFormat="1" applyFill="1" applyBorder="1"/>
    <xf numFmtId="0" fontId="84" fillId="35" borderId="13" xfId="0" applyFont="1" applyFill="1" applyBorder="1" applyAlignment="1">
      <alignment vertical="center" wrapText="1"/>
    </xf>
    <xf numFmtId="0" fontId="82" fillId="0" borderId="5" xfId="0" applyFont="1" applyBorder="1" applyAlignment="1">
      <alignment wrapText="1"/>
    </xf>
    <xf numFmtId="0" fontId="82" fillId="0" borderId="4" xfId="0" applyFont="1" applyBorder="1" applyAlignment="1">
      <alignment wrapText="1"/>
    </xf>
    <xf numFmtId="0" fontId="84" fillId="35" borderId="13" xfId="0" applyFont="1" applyFill="1" applyBorder="1" applyAlignment="1">
      <alignment wrapText="1"/>
    </xf>
    <xf numFmtId="9" fontId="0" fillId="35" borderId="3" xfId="0" applyNumberFormat="1" applyFill="1" applyBorder="1"/>
    <xf numFmtId="0" fontId="84" fillId="35" borderId="3" xfId="0" applyFont="1" applyFill="1" applyBorder="1"/>
    <xf numFmtId="0" fontId="4" fillId="34" borderId="7" xfId="0" applyFont="1" applyFill="1" applyBorder="1" applyAlignment="1">
      <alignment wrapText="1"/>
    </xf>
  </cellXfs>
  <cellStyles count="14">
    <cellStyle name="Comma 10" xfId="10" xr:uid="{46779D49-26E1-452A-B9A1-828E34450F7D}"/>
    <cellStyle name="Comma 11" xfId="11" xr:uid="{DEC21132-CBB5-42F8-8230-5A98FD233694}"/>
    <cellStyle name="Comma 2" xfId="9" xr:uid="{ACD74904-47C1-42B9-98CC-B59B25D768CB}"/>
    <cellStyle name="Currency" xfId="1" builtinId="4"/>
    <cellStyle name="Currency 2" xfId="6" xr:uid="{952E9D28-765C-4935-A64B-C1B9C56EEF67}"/>
    <cellStyle name="Hyperlink 2" xfId="5" xr:uid="{CEE979E7-D197-4688-BAF3-579546925BD6}"/>
    <cellStyle name="Hyperlink 3" xfId="8" xr:uid="{DE7AD8D8-729B-4735-A2CA-18B2EE5090B2}"/>
    <cellStyle name="Normal" xfId="0" builtinId="0"/>
    <cellStyle name="Normal 2" xfId="3" xr:uid="{BACDA8DE-5F01-4255-9596-44BCDBEFC973}"/>
    <cellStyle name="Normal 3" xfId="7" xr:uid="{2CA4A88A-2203-41FD-8399-322AAE07D0DF}"/>
    <cellStyle name="Normal 4" xfId="12" xr:uid="{FD058A82-FC39-4B15-AB61-95E2FE748211}"/>
    <cellStyle name="Percent" xfId="2" builtinId="5"/>
    <cellStyle name="Percent 2" xfId="4" xr:uid="{5D26D625-E990-4363-984F-501D564996AA}"/>
    <cellStyle name="Percent 3" xfId="13" xr:uid="{74E87482-5CED-409E-96BE-C3B3397D2E52}"/>
  </cellStyles>
  <dxfs count="27">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family val="1"/>
        <scheme val="none"/>
      </font>
      <numFmt numFmtId="14" formatCode="0.00%"/>
      <alignment horizontal="center" vertical="bottom"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14" formatCode="0.00%"/>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numFmt numFmtId="14"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family val="2"/>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theme="0"/>
        <name val="Calibri"/>
        <scheme val="minor"/>
      </font>
      <numFmt numFmtId="14" formatCode="0.00%"/>
      <fill>
        <patternFill patternType="solid">
          <fgColor indexed="64"/>
          <bgColor theme="1"/>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style="thin">
          <color theme="0"/>
        </vertical>
        <horizontal style="thin">
          <color theme="0"/>
        </horizontal>
      </border>
    </dxf>
    <dxf>
      <font>
        <b val="0"/>
        <i val="0"/>
        <strike val="0"/>
        <condense val="0"/>
        <extend val="0"/>
        <outline val="0"/>
        <shadow val="0"/>
        <u val="none"/>
        <vertAlign val="baseline"/>
        <sz val="12"/>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outline="0">
        <right style="thin">
          <color indexed="64"/>
        </right>
        <top style="thin">
          <color indexed="64"/>
        </top>
      </border>
    </dxf>
    <dxf>
      <border outline="0">
        <bottom style="thin">
          <color indexed="64"/>
        </bottom>
      </border>
    </dxf>
    <dxf>
      <font>
        <b val="0"/>
        <i val="0"/>
        <strike val="0"/>
        <condense val="0"/>
        <extend val="0"/>
        <outline val="0"/>
        <shadow val="0"/>
        <u val="none"/>
        <vertAlign val="baseline"/>
        <sz val="12"/>
        <color auto="1"/>
        <name val="Calibri"/>
        <scheme val="minor"/>
      </font>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hartsheet" Target="chartsheets/sheet7.xml"/><Relationship Id="rId21" Type="http://schemas.openxmlformats.org/officeDocument/2006/relationships/chartsheet" Target="chartsheets/sheet3.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hartsheet" Target="chartsheets/sheet6.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hartsheet" Target="chartsheets/sheet2.xml"/><Relationship Id="rId29" Type="http://schemas.openxmlformats.org/officeDocument/2006/relationships/worksheet" Target="worksheets/sheet2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hartsheet" Target="chartsheets/sheet5.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hartsheet" Target="chartsheets/sheet4.xml"/><Relationship Id="rId28" Type="http://schemas.openxmlformats.org/officeDocument/2006/relationships/worksheet" Target="worksheets/sheet21.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hartsheet" Target="chartsheets/sheet1.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19.xml"/><Relationship Id="rId27" Type="http://schemas.openxmlformats.org/officeDocument/2006/relationships/worksheet" Target="worksheets/sheet20.xml"/><Relationship Id="rId30" Type="http://schemas.openxmlformats.org/officeDocument/2006/relationships/externalLink" Target="externalLinks/externalLink1.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11.xml"/><Relationship Id="rId1" Type="http://schemas.microsoft.com/office/2011/relationships/chartStyle" Target="style11.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7.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9.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0.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1.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2.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SP500</a:t>
            </a:r>
            <a:r>
              <a:rPr lang="en-US" baseline="0"/>
              <a:t> returns (blue) and advanced strategy returns (red)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201660066637799E-2"/>
          <c:y val="0.11464256124312019"/>
          <c:w val="0.94794693519755058"/>
          <c:h val="0.85525962798157917"/>
        </c:manualLayout>
      </c:layout>
      <c:lineChart>
        <c:grouping val="standard"/>
        <c:varyColors val="0"/>
        <c:ser>
          <c:idx val="0"/>
          <c:order val="0"/>
          <c:spPr>
            <a:ln w="28575" cap="rnd">
              <a:solidFill>
                <a:srgbClr val="002060"/>
              </a:solidFill>
              <a:round/>
            </a:ln>
            <a:effectLst/>
          </c:spPr>
          <c:marker>
            <c:symbol val="circle"/>
            <c:size val="5"/>
            <c:spPr>
              <a:solidFill>
                <a:srgbClr val="002060"/>
              </a:solidFill>
              <a:ln w="9525">
                <a:solidFill>
                  <a:schemeClr val="accent1"/>
                </a:solidFill>
              </a:ln>
              <a:effectLst/>
            </c:spPr>
          </c:marker>
          <c:val>
            <c:numRef>
              <c:f>Sheet2!$C$13:$CN$13</c:f>
              <c:numCache>
                <c:formatCode>General</c:formatCode>
                <c:ptCount val="90"/>
                <c:pt idx="0">
                  <c:v>6.6362735130629499E-2</c:v>
                </c:pt>
                <c:pt idx="1">
                  <c:v>6.3293186009140343E-2</c:v>
                </c:pt>
                <c:pt idx="2">
                  <c:v>0.16508949686654345</c:v>
                </c:pt>
                <c:pt idx="3">
                  <c:v>0.16826346924716645</c:v>
                </c:pt>
                <c:pt idx="4">
                  <c:v>1.8990578361627874E-2</c:v>
                </c:pt>
                <c:pt idx="5">
                  <c:v>9.5058680830876596E-2</c:v>
                </c:pt>
                <c:pt idx="6">
                  <c:v>4.7262616756187731E-2</c:v>
                </c:pt>
                <c:pt idx="7">
                  <c:v>0.13938284678147475</c:v>
                </c:pt>
                <c:pt idx="8">
                  <c:v>-7.0919423253927541E-2</c:v>
                </c:pt>
                <c:pt idx="9">
                  <c:v>5.1354052140751671E-2</c:v>
                </c:pt>
                <c:pt idx="10">
                  <c:v>7.6569658856677103E-2</c:v>
                </c:pt>
                <c:pt idx="11">
                  <c:v>9.4887534552238723E-2</c:v>
                </c:pt>
                <c:pt idx="12">
                  <c:v>5.9931673405840026E-2</c:v>
                </c:pt>
                <c:pt idx="13">
                  <c:v>-7.2729610246973483E-2</c:v>
                </c:pt>
                <c:pt idx="14">
                  <c:v>1.4249277291138585E-2</c:v>
                </c:pt>
                <c:pt idx="15">
                  <c:v>0.10250639199213837</c:v>
                </c:pt>
                <c:pt idx="16">
                  <c:v>-0.16002592869575566</c:v>
                </c:pt>
                <c:pt idx="17">
                  <c:v>2.9679077735752315E-2</c:v>
                </c:pt>
                <c:pt idx="18">
                  <c:v>8.8043702238215907E-2</c:v>
                </c:pt>
                <c:pt idx="19">
                  <c:v>8.537907578950843E-3</c:v>
                </c:pt>
                <c:pt idx="20">
                  <c:v>4.6328448748860787E-2</c:v>
                </c:pt>
                <c:pt idx="21">
                  <c:v>0.19377130413009355</c:v>
                </c:pt>
                <c:pt idx="22">
                  <c:v>-4.816972679462761E-2</c:v>
                </c:pt>
                <c:pt idx="23">
                  <c:v>8.0137312093096283E-2</c:v>
                </c:pt>
                <c:pt idx="24">
                  <c:v>-8.4639114431160914E-2</c:v>
                </c:pt>
                <c:pt idx="25">
                  <c:v>0.14002186948066989</c:v>
                </c:pt>
                <c:pt idx="26">
                  <c:v>-6.3489321018671593E-2</c:v>
                </c:pt>
                <c:pt idx="27">
                  <c:v>1.372547437258499E-2</c:v>
                </c:pt>
                <c:pt idx="28">
                  <c:v>-9.0836587803149738E-2</c:v>
                </c:pt>
                <c:pt idx="29">
                  <c:v>9.6310728097248846E-2</c:v>
                </c:pt>
                <c:pt idx="30">
                  <c:v>8.4305826222111246E-2</c:v>
                </c:pt>
                <c:pt idx="31">
                  <c:v>8.7957519276118251E-2</c:v>
                </c:pt>
                <c:pt idx="32">
                  <c:v>-0.17540813945909484</c:v>
                </c:pt>
                <c:pt idx="33">
                  <c:v>-0.16106264149442298</c:v>
                </c:pt>
                <c:pt idx="34">
                  <c:v>0.10882971894468652</c:v>
                </c:pt>
                <c:pt idx="35">
                  <c:v>8.3635048306784893E-2</c:v>
                </c:pt>
                <c:pt idx="36">
                  <c:v>6.3182825085312852E-2</c:v>
                </c:pt>
                <c:pt idx="37">
                  <c:v>7.537118981856117E-3</c:v>
                </c:pt>
                <c:pt idx="38">
                  <c:v>-2.1223282085418238E-2</c:v>
                </c:pt>
                <c:pt idx="39">
                  <c:v>-9.0067840790531817E-2</c:v>
                </c:pt>
                <c:pt idx="40">
                  <c:v>0.10685882987296579</c:v>
                </c:pt>
                <c:pt idx="41">
                  <c:v>7.3623879820409174E-2</c:v>
                </c:pt>
                <c:pt idx="42">
                  <c:v>6.0680252218612398E-3</c:v>
                </c:pt>
                <c:pt idx="43">
                  <c:v>0.19343595589790669</c:v>
                </c:pt>
                <c:pt idx="44">
                  <c:v>-0.19602962807788354</c:v>
                </c:pt>
                <c:pt idx="45">
                  <c:v>4.0293122532802185E-2</c:v>
                </c:pt>
                <c:pt idx="46">
                  <c:v>4.1723745171649465E-2</c:v>
                </c:pt>
                <c:pt idx="47">
                  <c:v>6.6306840939868827E-2</c:v>
                </c:pt>
                <c:pt idx="48">
                  <c:v>2.5806145262001135E-2</c:v>
                </c:pt>
                <c:pt idx="49">
                  <c:v>4.98434020814362E-2</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0-58D3-4CFC-8F9E-13A4E9C3BEEA}"/>
            </c:ext>
          </c:extLst>
        </c:ser>
        <c:ser>
          <c:idx val="1"/>
          <c:order val="1"/>
          <c:tx>
            <c:v>series 2</c:v>
          </c:tx>
          <c:spPr>
            <a:ln w="28575" cap="rnd">
              <a:solidFill>
                <a:srgbClr val="C00000"/>
              </a:solidFill>
              <a:round/>
            </a:ln>
            <a:effectLst/>
          </c:spPr>
          <c:marker>
            <c:symbol val="circle"/>
            <c:size val="5"/>
            <c:spPr>
              <a:solidFill>
                <a:srgbClr val="C00000"/>
              </a:solidFill>
              <a:ln w="9525">
                <a:solidFill>
                  <a:schemeClr val="accent2"/>
                </a:solidFill>
              </a:ln>
              <a:effectLst/>
            </c:spPr>
          </c:marker>
          <c:val>
            <c:numRef>
              <c:f>Sheet2!$C$53:$CN$53</c:f>
              <c:numCache>
                <c:formatCode>General</c:formatCode>
                <c:ptCount val="90"/>
                <c:pt idx="0">
                  <c:v>7.0704843971728423E-2</c:v>
                </c:pt>
                <c:pt idx="1">
                  <c:v>6.548784276624911E-2</c:v>
                </c:pt>
                <c:pt idx="2">
                  <c:v>0.17534614778939839</c:v>
                </c:pt>
                <c:pt idx="3">
                  <c:v>0.1723204815365009</c:v>
                </c:pt>
                <c:pt idx="4">
                  <c:v>2.2736776695434183E-2</c:v>
                </c:pt>
                <c:pt idx="5">
                  <c:v>0.1079824586460561</c:v>
                </c:pt>
                <c:pt idx="6">
                  <c:v>7.0253854924746006E-2</c:v>
                </c:pt>
                <c:pt idx="7">
                  <c:v>0.17296239600204585</c:v>
                </c:pt>
                <c:pt idx="8">
                  <c:v>-3.3409983305428687E-2</c:v>
                </c:pt>
                <c:pt idx="9">
                  <c:v>5.9913506479606513E-2</c:v>
                </c:pt>
                <c:pt idx="10">
                  <c:v>8.6566085256460881E-2</c:v>
                </c:pt>
                <c:pt idx="11">
                  <c:v>0.10629817892731792</c:v>
                </c:pt>
                <c:pt idx="12">
                  <c:v>9.5890302885570378E-2</c:v>
                </c:pt>
                <c:pt idx="13">
                  <c:v>-1.7973401201012124E-2</c:v>
                </c:pt>
                <c:pt idx="14">
                  <c:v>1.4997807989243319E-2</c:v>
                </c:pt>
                <c:pt idx="15">
                  <c:v>0.12339431807995409</c:v>
                </c:pt>
                <c:pt idx="16">
                  <c:v>-0.10223388950098293</c:v>
                </c:pt>
                <c:pt idx="17">
                  <c:v>3.330188682278766E-2</c:v>
                </c:pt>
                <c:pt idx="18">
                  <c:v>0.12666893629065301</c:v>
                </c:pt>
                <c:pt idx="19">
                  <c:v>3.0158725033398951E-2</c:v>
                </c:pt>
                <c:pt idx="20">
                  <c:v>8.2313683685959343E-2</c:v>
                </c:pt>
                <c:pt idx="21">
                  <c:v>0.21910730342158205</c:v>
                </c:pt>
                <c:pt idx="22">
                  <c:v>-2.0286684859084733E-2</c:v>
                </c:pt>
                <c:pt idx="23">
                  <c:v>9.9966852718579274E-2</c:v>
                </c:pt>
                <c:pt idx="24">
                  <c:v>-3.3063489978232871E-2</c:v>
                </c:pt>
                <c:pt idx="25">
                  <c:v>0.14484843328236574</c:v>
                </c:pt>
                <c:pt idx="26">
                  <c:v>-8.4754410845311965E-3</c:v>
                </c:pt>
                <c:pt idx="27">
                  <c:v>5.2204141236170655E-2</c:v>
                </c:pt>
                <c:pt idx="28">
                  <c:v>-3.7904105565926598E-2</c:v>
                </c:pt>
                <c:pt idx="29">
                  <c:v>0.10285539479976047</c:v>
                </c:pt>
                <c:pt idx="30">
                  <c:v>8.5464980253981165E-2</c:v>
                </c:pt>
                <c:pt idx="31">
                  <c:v>0.1074542597721104</c:v>
                </c:pt>
                <c:pt idx="32">
                  <c:v>-1.3232070933852876E-2</c:v>
                </c:pt>
                <c:pt idx="33">
                  <c:v>-1.2316708621841189E-2</c:v>
                </c:pt>
                <c:pt idx="34">
                  <c:v>0.11910030187406719</c:v>
                </c:pt>
                <c:pt idx="35">
                  <c:v>9.8860815559037529E-2</c:v>
                </c:pt>
                <c:pt idx="36">
                  <c:v>9.6596255161346567E-2</c:v>
                </c:pt>
                <c:pt idx="37">
                  <c:v>3.9084282371114686E-2</c:v>
                </c:pt>
                <c:pt idx="38">
                  <c:v>-5.2045703887104661E-3</c:v>
                </c:pt>
                <c:pt idx="39">
                  <c:v>-2.410597703282575E-2</c:v>
                </c:pt>
                <c:pt idx="40">
                  <c:v>0.1383926588657779</c:v>
                </c:pt>
                <c:pt idx="41">
                  <c:v>9.732412306197552E-2</c:v>
                </c:pt>
                <c:pt idx="42">
                  <c:v>4.3247501524230056E-2</c:v>
                </c:pt>
                <c:pt idx="43">
                  <c:v>0.22699651154840939</c:v>
                </c:pt>
                <c:pt idx="44">
                  <c:v>-6.3039934760006716E-2</c:v>
                </c:pt>
                <c:pt idx="45">
                  <c:v>5.8469567584202652E-2</c:v>
                </c:pt>
                <c:pt idx="46">
                  <c:v>4.7197639736144811E-2</c:v>
                </c:pt>
                <c:pt idx="47">
                  <c:v>8.0761455013863684E-2</c:v>
                </c:pt>
                <c:pt idx="48">
                  <c:v>3.8865392390122877E-2</c:v>
                </c:pt>
                <c:pt idx="49">
                  <c:v>8.3684286224701518E-2</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smooth val="0"/>
          <c:extLst>
            <c:ext xmlns:c16="http://schemas.microsoft.com/office/drawing/2014/chart" uri="{C3380CC4-5D6E-409C-BE32-E72D297353CC}">
              <c16:uniqueId val="{00000002-58D3-4CFC-8F9E-13A4E9C3BEEA}"/>
            </c:ext>
          </c:extLst>
        </c:ser>
        <c:dLbls>
          <c:showLegendKey val="0"/>
          <c:showVal val="0"/>
          <c:showCatName val="0"/>
          <c:showSerName val="0"/>
          <c:showPercent val="0"/>
          <c:showBubbleSize val="0"/>
        </c:dLbls>
        <c:marker val="1"/>
        <c:smooth val="0"/>
        <c:axId val="165341583"/>
        <c:axId val="128584879"/>
      </c:lineChart>
      <c:catAx>
        <c:axId val="16534158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584879"/>
        <c:crosses val="autoZero"/>
        <c:auto val="1"/>
        <c:lblAlgn val="ctr"/>
        <c:lblOffset val="100"/>
        <c:noMultiLvlLbl val="0"/>
      </c:catAx>
      <c:valAx>
        <c:axId val="1285848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341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Budget!$B$8</c:f>
              <c:strCache>
                <c:ptCount val="1"/>
                <c:pt idx="0">
                  <c:v>Mortgage</c:v>
                </c:pt>
              </c:strCache>
            </c:strRef>
          </c:tx>
          <c:spPr>
            <a:solidFill>
              <a:schemeClr val="accent1"/>
            </a:solidFill>
            <a:ln>
              <a:noFill/>
            </a:ln>
            <a:effectLst/>
          </c:spPr>
          <c:invertIfNegative val="0"/>
          <c:val>
            <c:numRef>
              <c:f>Budget!$H$8:$CS$8</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0-F2B0-4341-BC17-38F661904DE5}"/>
            </c:ext>
          </c:extLst>
        </c:ser>
        <c:ser>
          <c:idx val="1"/>
          <c:order val="1"/>
          <c:tx>
            <c:strRef>
              <c:f>Budget!$B$9</c:f>
              <c:strCache>
                <c:ptCount val="1"/>
                <c:pt idx="0">
                  <c:v>Home insurance</c:v>
                </c:pt>
              </c:strCache>
            </c:strRef>
          </c:tx>
          <c:spPr>
            <a:solidFill>
              <a:schemeClr val="accent2"/>
            </a:solidFill>
            <a:ln>
              <a:noFill/>
            </a:ln>
            <a:effectLst/>
          </c:spPr>
          <c:invertIfNegative val="0"/>
          <c:val>
            <c:numRef>
              <c:f>Budget!$H$9:$CS$9</c:f>
              <c:numCache>
                <c:formatCode>0</c:formatCode>
                <c:ptCount val="90"/>
                <c:pt idx="0">
                  <c:v>6000</c:v>
                </c:pt>
                <c:pt idx="1">
                  <c:v>6000</c:v>
                </c:pt>
                <c:pt idx="2">
                  <c:v>6000</c:v>
                </c:pt>
                <c:pt idx="3">
                  <c:v>6000</c:v>
                </c:pt>
                <c:pt idx="4">
                  <c:v>6000</c:v>
                </c:pt>
                <c:pt idx="5">
                  <c:v>6000</c:v>
                </c:pt>
                <c:pt idx="6">
                  <c:v>6000</c:v>
                </c:pt>
                <c:pt idx="7">
                  <c:v>6000</c:v>
                </c:pt>
                <c:pt idx="8">
                  <c:v>6000</c:v>
                </c:pt>
                <c:pt idx="9">
                  <c:v>6000</c:v>
                </c:pt>
                <c:pt idx="10">
                  <c:v>6000</c:v>
                </c:pt>
                <c:pt idx="11">
                  <c:v>6000</c:v>
                </c:pt>
                <c:pt idx="12">
                  <c:v>6000</c:v>
                </c:pt>
                <c:pt idx="13">
                  <c:v>6000</c:v>
                </c:pt>
                <c:pt idx="14">
                  <c:v>6000</c:v>
                </c:pt>
                <c:pt idx="15">
                  <c:v>6000</c:v>
                </c:pt>
                <c:pt idx="16">
                  <c:v>6000</c:v>
                </c:pt>
                <c:pt idx="17">
                  <c:v>6000</c:v>
                </c:pt>
                <c:pt idx="18">
                  <c:v>6000</c:v>
                </c:pt>
                <c:pt idx="19">
                  <c:v>6000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1-F2B0-4341-BC17-38F661904DE5}"/>
            </c:ext>
          </c:extLst>
        </c:ser>
        <c:ser>
          <c:idx val="2"/>
          <c:order val="2"/>
          <c:tx>
            <c:strRef>
              <c:f>Budget!$B$10</c:f>
              <c:strCache>
                <c:ptCount val="1"/>
                <c:pt idx="0">
                  <c:v>House Taxes</c:v>
                </c:pt>
              </c:strCache>
            </c:strRef>
          </c:tx>
          <c:spPr>
            <a:solidFill>
              <a:schemeClr val="accent3"/>
            </a:solidFill>
            <a:ln>
              <a:noFill/>
            </a:ln>
            <a:effectLst/>
          </c:spPr>
          <c:invertIfNegative val="0"/>
          <c:val>
            <c:numRef>
              <c:f>Budget!$H$10:$CS$10</c:f>
              <c:numCache>
                <c:formatCode>0</c:formatCode>
                <c:ptCount val="90"/>
                <c:pt idx="0">
                  <c:v>11000</c:v>
                </c:pt>
                <c:pt idx="1">
                  <c:v>11000</c:v>
                </c:pt>
                <c:pt idx="2">
                  <c:v>11000</c:v>
                </c:pt>
                <c:pt idx="3">
                  <c:v>11000</c:v>
                </c:pt>
                <c:pt idx="4">
                  <c:v>11000</c:v>
                </c:pt>
                <c:pt idx="5">
                  <c:v>11000</c:v>
                </c:pt>
                <c:pt idx="6">
                  <c:v>11000</c:v>
                </c:pt>
                <c:pt idx="7">
                  <c:v>11000</c:v>
                </c:pt>
                <c:pt idx="8">
                  <c:v>11000</c:v>
                </c:pt>
                <c:pt idx="9">
                  <c:v>11000</c:v>
                </c:pt>
                <c:pt idx="10">
                  <c:v>11000</c:v>
                </c:pt>
                <c:pt idx="11">
                  <c:v>11000</c:v>
                </c:pt>
                <c:pt idx="12">
                  <c:v>11000</c:v>
                </c:pt>
                <c:pt idx="13">
                  <c:v>11000</c:v>
                </c:pt>
                <c:pt idx="14">
                  <c:v>11000</c:v>
                </c:pt>
                <c:pt idx="15">
                  <c:v>11000</c:v>
                </c:pt>
                <c:pt idx="16">
                  <c:v>11000</c:v>
                </c:pt>
                <c:pt idx="17">
                  <c:v>11000</c:v>
                </c:pt>
                <c:pt idx="18">
                  <c:v>11000</c:v>
                </c:pt>
                <c:pt idx="19">
                  <c:v>11000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2-F2B0-4341-BC17-38F661904DE5}"/>
            </c:ext>
          </c:extLst>
        </c:ser>
        <c:ser>
          <c:idx val="3"/>
          <c:order val="3"/>
          <c:tx>
            <c:strRef>
              <c:f>Budget!$B$11</c:f>
              <c:strCache>
                <c:ptCount val="1"/>
                <c:pt idx="0">
                  <c:v>Rent</c:v>
                </c:pt>
              </c:strCache>
            </c:strRef>
          </c:tx>
          <c:spPr>
            <a:solidFill>
              <a:schemeClr val="accent4"/>
            </a:solidFill>
            <a:ln>
              <a:noFill/>
            </a:ln>
            <a:effectLst/>
          </c:spPr>
          <c:invertIfNegative val="0"/>
          <c:val>
            <c:numRef>
              <c:f>Budget!$H$11:$CS$11</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3-F2B0-4341-BC17-38F661904DE5}"/>
            </c:ext>
          </c:extLst>
        </c:ser>
        <c:ser>
          <c:idx val="4"/>
          <c:order val="4"/>
          <c:tx>
            <c:strRef>
              <c:f>Budget!$B$12</c:f>
              <c:strCache>
                <c:ptCount val="1"/>
                <c:pt idx="0">
                  <c:v>Utilities (gas, electric, water, other)</c:v>
                </c:pt>
              </c:strCache>
            </c:strRef>
          </c:tx>
          <c:spPr>
            <a:solidFill>
              <a:schemeClr val="accent5"/>
            </a:solidFill>
            <a:ln>
              <a:noFill/>
            </a:ln>
            <a:effectLst/>
          </c:spPr>
          <c:invertIfNegative val="0"/>
          <c:val>
            <c:numRef>
              <c:f>Budget!$H$12:$CS$12</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5000</c:v>
                </c:pt>
                <c:pt idx="12">
                  <c:v>5000</c:v>
                </c:pt>
                <c:pt idx="13">
                  <c:v>5000</c:v>
                </c:pt>
                <c:pt idx="14">
                  <c:v>5000</c:v>
                </c:pt>
                <c:pt idx="15">
                  <c:v>5000</c:v>
                </c:pt>
                <c:pt idx="16">
                  <c:v>5000</c:v>
                </c:pt>
                <c:pt idx="17">
                  <c:v>5000</c:v>
                </c:pt>
                <c:pt idx="18">
                  <c:v>5000</c:v>
                </c:pt>
                <c:pt idx="19">
                  <c:v>5000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4-F2B0-4341-BC17-38F661904DE5}"/>
            </c:ext>
          </c:extLst>
        </c:ser>
        <c:ser>
          <c:idx val="5"/>
          <c:order val="5"/>
          <c:tx>
            <c:strRef>
              <c:f>Budget!$B$13</c:f>
              <c:strCache>
                <c:ptCount val="1"/>
                <c:pt idx="0">
                  <c:v>Residential fees</c:v>
                </c:pt>
              </c:strCache>
            </c:strRef>
          </c:tx>
          <c:spPr>
            <a:solidFill>
              <a:schemeClr val="accent6"/>
            </a:solidFill>
            <a:ln>
              <a:noFill/>
            </a:ln>
            <a:effectLst/>
          </c:spPr>
          <c:invertIfNegative val="0"/>
          <c:val>
            <c:numRef>
              <c:f>Budget!$H$13:$CS$13</c:f>
              <c:numCache>
                <c:formatCode>0</c:formatCode>
                <c:ptCount val="90"/>
                <c:pt idx="0">
                  <c:v>1000</c:v>
                </c:pt>
                <c:pt idx="1">
                  <c:v>1000</c:v>
                </c:pt>
                <c:pt idx="2">
                  <c:v>1000</c:v>
                </c:pt>
                <c:pt idx="3">
                  <c:v>1000</c:v>
                </c:pt>
                <c:pt idx="4">
                  <c:v>1000</c:v>
                </c:pt>
                <c:pt idx="5">
                  <c:v>1000</c:v>
                </c:pt>
                <c:pt idx="6">
                  <c:v>1000</c:v>
                </c:pt>
                <c:pt idx="7">
                  <c:v>1000</c:v>
                </c:pt>
                <c:pt idx="8">
                  <c:v>1000</c:v>
                </c:pt>
                <c:pt idx="9">
                  <c:v>1000</c:v>
                </c:pt>
                <c:pt idx="10">
                  <c:v>1000</c:v>
                </c:pt>
                <c:pt idx="11">
                  <c:v>1000</c:v>
                </c:pt>
                <c:pt idx="12">
                  <c:v>1000</c:v>
                </c:pt>
                <c:pt idx="13">
                  <c:v>1000</c:v>
                </c:pt>
                <c:pt idx="14">
                  <c:v>1000</c:v>
                </c:pt>
                <c:pt idx="15">
                  <c:v>1000</c:v>
                </c:pt>
                <c:pt idx="16">
                  <c:v>1000</c:v>
                </c:pt>
                <c:pt idx="17">
                  <c:v>1000</c:v>
                </c:pt>
                <c:pt idx="18">
                  <c:v>1000</c:v>
                </c:pt>
                <c:pt idx="19">
                  <c:v>1000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5-F2B0-4341-BC17-38F661904DE5}"/>
            </c:ext>
          </c:extLst>
        </c:ser>
        <c:ser>
          <c:idx val="6"/>
          <c:order val="6"/>
          <c:tx>
            <c:strRef>
              <c:f>Budget!$B$14</c:f>
              <c:strCache>
                <c:ptCount val="1"/>
                <c:pt idx="0">
                  <c:v>Auto payment</c:v>
                </c:pt>
              </c:strCache>
            </c:strRef>
          </c:tx>
          <c:spPr>
            <a:solidFill>
              <a:schemeClr val="accent1">
                <a:lumMod val="60000"/>
              </a:schemeClr>
            </a:solidFill>
            <a:ln>
              <a:noFill/>
            </a:ln>
            <a:effectLst/>
          </c:spPr>
          <c:invertIfNegative val="0"/>
          <c:val>
            <c:numRef>
              <c:f>Budget!$H$14:$CS$14</c:f>
              <c:numCache>
                <c:formatCode>0</c:formatCode>
                <c:ptCount val="90"/>
                <c:pt idx="0">
                  <c:v>6000</c:v>
                </c:pt>
                <c:pt idx="1">
                  <c:v>6000</c:v>
                </c:pt>
                <c:pt idx="2">
                  <c:v>6000</c:v>
                </c:pt>
                <c:pt idx="3">
                  <c:v>6000</c:v>
                </c:pt>
                <c:pt idx="4">
                  <c:v>6000</c:v>
                </c:pt>
                <c:pt idx="5">
                  <c:v>6000</c:v>
                </c:pt>
                <c:pt idx="6">
                  <c:v>6000</c:v>
                </c:pt>
                <c:pt idx="7">
                  <c:v>6000</c:v>
                </c:pt>
                <c:pt idx="8">
                  <c:v>6000</c:v>
                </c:pt>
                <c:pt idx="9">
                  <c:v>6000</c:v>
                </c:pt>
                <c:pt idx="10">
                  <c:v>6000</c:v>
                </c:pt>
                <c:pt idx="11">
                  <c:v>6000</c:v>
                </c:pt>
                <c:pt idx="12">
                  <c:v>6000</c:v>
                </c:pt>
                <c:pt idx="13">
                  <c:v>6000</c:v>
                </c:pt>
                <c:pt idx="14">
                  <c:v>6000</c:v>
                </c:pt>
                <c:pt idx="15">
                  <c:v>6000</c:v>
                </c:pt>
                <c:pt idx="16">
                  <c:v>6000</c:v>
                </c:pt>
                <c:pt idx="17">
                  <c:v>6000</c:v>
                </c:pt>
                <c:pt idx="18">
                  <c:v>6000</c:v>
                </c:pt>
                <c:pt idx="19">
                  <c:v>6000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6-F2B0-4341-BC17-38F661904DE5}"/>
            </c:ext>
          </c:extLst>
        </c:ser>
        <c:ser>
          <c:idx val="7"/>
          <c:order val="7"/>
          <c:tx>
            <c:strRef>
              <c:f>Budget!$B$15</c:f>
              <c:strCache>
                <c:ptCount val="1"/>
                <c:pt idx="0">
                  <c:v>Car insurance</c:v>
                </c:pt>
              </c:strCache>
            </c:strRef>
          </c:tx>
          <c:spPr>
            <a:solidFill>
              <a:schemeClr val="accent2">
                <a:lumMod val="60000"/>
              </a:schemeClr>
            </a:solidFill>
            <a:ln>
              <a:noFill/>
            </a:ln>
            <a:effectLst/>
          </c:spPr>
          <c:invertIfNegative val="0"/>
          <c:val>
            <c:numRef>
              <c:f>Budget!$H$15:$CS$15</c:f>
              <c:numCache>
                <c:formatCode>0</c:formatCode>
                <c:ptCount val="90"/>
                <c:pt idx="0">
                  <c:v>5500</c:v>
                </c:pt>
                <c:pt idx="1">
                  <c:v>5500</c:v>
                </c:pt>
                <c:pt idx="2">
                  <c:v>5500</c:v>
                </c:pt>
                <c:pt idx="3">
                  <c:v>5500</c:v>
                </c:pt>
                <c:pt idx="4">
                  <c:v>5500</c:v>
                </c:pt>
                <c:pt idx="5">
                  <c:v>5500</c:v>
                </c:pt>
                <c:pt idx="6">
                  <c:v>5500</c:v>
                </c:pt>
                <c:pt idx="7">
                  <c:v>5500</c:v>
                </c:pt>
                <c:pt idx="8">
                  <c:v>5500</c:v>
                </c:pt>
                <c:pt idx="9">
                  <c:v>5500</c:v>
                </c:pt>
                <c:pt idx="10">
                  <c:v>5500</c:v>
                </c:pt>
                <c:pt idx="11">
                  <c:v>5500</c:v>
                </c:pt>
                <c:pt idx="12">
                  <c:v>5500</c:v>
                </c:pt>
                <c:pt idx="13">
                  <c:v>5500</c:v>
                </c:pt>
                <c:pt idx="14">
                  <c:v>5500</c:v>
                </c:pt>
                <c:pt idx="15">
                  <c:v>5500</c:v>
                </c:pt>
                <c:pt idx="16">
                  <c:v>5500</c:v>
                </c:pt>
                <c:pt idx="17">
                  <c:v>5500</c:v>
                </c:pt>
                <c:pt idx="18">
                  <c:v>5500</c:v>
                </c:pt>
                <c:pt idx="19">
                  <c:v>5500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7-F2B0-4341-BC17-38F661904DE5}"/>
            </c:ext>
          </c:extLst>
        </c:ser>
        <c:ser>
          <c:idx val="8"/>
          <c:order val="8"/>
          <c:tx>
            <c:strRef>
              <c:f>Budget!$B$16</c:f>
              <c:strCache>
                <c:ptCount val="1"/>
                <c:pt idx="0">
                  <c:v>Food and other accessories</c:v>
                </c:pt>
              </c:strCache>
            </c:strRef>
          </c:tx>
          <c:spPr>
            <a:solidFill>
              <a:schemeClr val="accent3">
                <a:lumMod val="60000"/>
              </a:schemeClr>
            </a:solidFill>
            <a:ln>
              <a:noFill/>
            </a:ln>
            <a:effectLst/>
          </c:spPr>
          <c:invertIfNegative val="0"/>
          <c:val>
            <c:numRef>
              <c:f>Budget!$H$16:$CS$16</c:f>
              <c:numCache>
                <c:formatCode>0</c:formatCode>
                <c:ptCount val="90"/>
                <c:pt idx="0">
                  <c:v>13500</c:v>
                </c:pt>
                <c:pt idx="1">
                  <c:v>13500</c:v>
                </c:pt>
                <c:pt idx="2">
                  <c:v>13500</c:v>
                </c:pt>
                <c:pt idx="3">
                  <c:v>13500</c:v>
                </c:pt>
                <c:pt idx="4">
                  <c:v>13500</c:v>
                </c:pt>
                <c:pt idx="5">
                  <c:v>13500</c:v>
                </c:pt>
                <c:pt idx="6">
                  <c:v>13500</c:v>
                </c:pt>
                <c:pt idx="7">
                  <c:v>13500</c:v>
                </c:pt>
                <c:pt idx="8">
                  <c:v>13500</c:v>
                </c:pt>
                <c:pt idx="9">
                  <c:v>13500</c:v>
                </c:pt>
                <c:pt idx="10">
                  <c:v>13500</c:v>
                </c:pt>
                <c:pt idx="11">
                  <c:v>13500</c:v>
                </c:pt>
                <c:pt idx="12">
                  <c:v>13500</c:v>
                </c:pt>
                <c:pt idx="13">
                  <c:v>13500</c:v>
                </c:pt>
                <c:pt idx="14">
                  <c:v>13500</c:v>
                </c:pt>
                <c:pt idx="15">
                  <c:v>13500</c:v>
                </c:pt>
                <c:pt idx="16">
                  <c:v>13500</c:v>
                </c:pt>
                <c:pt idx="17">
                  <c:v>13500</c:v>
                </c:pt>
                <c:pt idx="18">
                  <c:v>13500</c:v>
                </c:pt>
                <c:pt idx="19">
                  <c:v>13500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8-F2B0-4341-BC17-38F661904DE5}"/>
            </c:ext>
          </c:extLst>
        </c:ser>
        <c:ser>
          <c:idx val="9"/>
          <c:order val="9"/>
          <c:tx>
            <c:strRef>
              <c:f>Budget!$B$17</c:f>
              <c:strCache>
                <c:ptCount val="1"/>
                <c:pt idx="0">
                  <c:v>Dinning out </c:v>
                </c:pt>
              </c:strCache>
            </c:strRef>
          </c:tx>
          <c:spPr>
            <a:solidFill>
              <a:schemeClr val="accent4">
                <a:lumMod val="60000"/>
              </a:schemeClr>
            </a:solidFill>
            <a:ln>
              <a:noFill/>
            </a:ln>
            <a:effectLst/>
          </c:spPr>
          <c:invertIfNegative val="0"/>
          <c:val>
            <c:numRef>
              <c:f>Budget!$H$17:$CS$17</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5000</c:v>
                </c:pt>
                <c:pt idx="12">
                  <c:v>5000</c:v>
                </c:pt>
                <c:pt idx="13">
                  <c:v>5000</c:v>
                </c:pt>
                <c:pt idx="14">
                  <c:v>5000</c:v>
                </c:pt>
                <c:pt idx="15">
                  <c:v>5000</c:v>
                </c:pt>
                <c:pt idx="16">
                  <c:v>5000</c:v>
                </c:pt>
                <c:pt idx="17">
                  <c:v>5000</c:v>
                </c:pt>
                <c:pt idx="18">
                  <c:v>5000</c:v>
                </c:pt>
                <c:pt idx="19">
                  <c:v>5000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9-F2B0-4341-BC17-38F661904DE5}"/>
            </c:ext>
          </c:extLst>
        </c:ser>
        <c:ser>
          <c:idx val="10"/>
          <c:order val="10"/>
          <c:tx>
            <c:strRef>
              <c:f>Budget!$B$18</c:f>
              <c:strCache>
                <c:ptCount val="1"/>
                <c:pt idx="0">
                  <c:v>Entertainment</c:v>
                </c:pt>
              </c:strCache>
            </c:strRef>
          </c:tx>
          <c:spPr>
            <a:solidFill>
              <a:schemeClr val="accent5">
                <a:lumMod val="60000"/>
              </a:schemeClr>
            </a:solidFill>
            <a:ln>
              <a:noFill/>
            </a:ln>
            <a:effectLst/>
          </c:spPr>
          <c:invertIfNegative val="0"/>
          <c:val>
            <c:numRef>
              <c:f>Budget!$H$18:$CS$18</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2000</c:v>
                </c:pt>
                <c:pt idx="11">
                  <c:v>2000</c:v>
                </c:pt>
                <c:pt idx="12">
                  <c:v>2000</c:v>
                </c:pt>
                <c:pt idx="13">
                  <c:v>2000</c:v>
                </c:pt>
                <c:pt idx="14">
                  <c:v>2000</c:v>
                </c:pt>
                <c:pt idx="15">
                  <c:v>2000</c:v>
                </c:pt>
                <c:pt idx="16">
                  <c:v>2000</c:v>
                </c:pt>
                <c:pt idx="17">
                  <c:v>2000</c:v>
                </c:pt>
                <c:pt idx="18">
                  <c:v>2000</c:v>
                </c:pt>
                <c:pt idx="19">
                  <c:v>2000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A-F2B0-4341-BC17-38F661904DE5}"/>
            </c:ext>
          </c:extLst>
        </c:ser>
        <c:ser>
          <c:idx val="11"/>
          <c:order val="11"/>
          <c:tx>
            <c:strRef>
              <c:f>Budget!$B$19</c:f>
              <c:strCache>
                <c:ptCount val="1"/>
                <c:pt idx="0">
                  <c:v>Traveling </c:v>
                </c:pt>
              </c:strCache>
            </c:strRef>
          </c:tx>
          <c:spPr>
            <a:solidFill>
              <a:schemeClr val="accent6">
                <a:lumMod val="60000"/>
              </a:schemeClr>
            </a:solidFill>
            <a:ln>
              <a:noFill/>
            </a:ln>
            <a:effectLst/>
          </c:spPr>
          <c:invertIfNegative val="0"/>
          <c:val>
            <c:numRef>
              <c:f>Budget!$H$19:$CS$19</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5000</c:v>
                </c:pt>
                <c:pt idx="12">
                  <c:v>5000</c:v>
                </c:pt>
                <c:pt idx="13">
                  <c:v>5000</c:v>
                </c:pt>
                <c:pt idx="14">
                  <c:v>5000</c:v>
                </c:pt>
                <c:pt idx="15">
                  <c:v>5000</c:v>
                </c:pt>
                <c:pt idx="16">
                  <c:v>5000</c:v>
                </c:pt>
                <c:pt idx="17">
                  <c:v>5000</c:v>
                </c:pt>
                <c:pt idx="18">
                  <c:v>5000</c:v>
                </c:pt>
                <c:pt idx="19">
                  <c:v>5000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B-F2B0-4341-BC17-38F661904DE5}"/>
            </c:ext>
          </c:extLst>
        </c:ser>
        <c:ser>
          <c:idx val="12"/>
          <c:order val="12"/>
          <c:tx>
            <c:strRef>
              <c:f>Budget!$B$20</c:f>
              <c:strCache>
                <c:ptCount val="1"/>
                <c:pt idx="0">
                  <c:v>Mobile phones</c:v>
                </c:pt>
              </c:strCache>
            </c:strRef>
          </c:tx>
          <c:spPr>
            <a:solidFill>
              <a:schemeClr val="accent1">
                <a:lumMod val="80000"/>
                <a:lumOff val="20000"/>
              </a:schemeClr>
            </a:solidFill>
            <a:ln>
              <a:noFill/>
            </a:ln>
            <a:effectLst/>
          </c:spPr>
          <c:invertIfNegative val="0"/>
          <c:val>
            <c:numRef>
              <c:f>Budget!$H$20:$CS$20</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2000</c:v>
                </c:pt>
                <c:pt idx="11">
                  <c:v>2000</c:v>
                </c:pt>
                <c:pt idx="12">
                  <c:v>2000</c:v>
                </c:pt>
                <c:pt idx="13">
                  <c:v>2000</c:v>
                </c:pt>
                <c:pt idx="14">
                  <c:v>2000</c:v>
                </c:pt>
                <c:pt idx="15">
                  <c:v>2000</c:v>
                </c:pt>
                <c:pt idx="16">
                  <c:v>2000</c:v>
                </c:pt>
                <c:pt idx="17">
                  <c:v>2000</c:v>
                </c:pt>
                <c:pt idx="18">
                  <c:v>2000</c:v>
                </c:pt>
                <c:pt idx="19">
                  <c:v>2000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C-F2B0-4341-BC17-38F661904DE5}"/>
            </c:ext>
          </c:extLst>
        </c:ser>
        <c:ser>
          <c:idx val="13"/>
          <c:order val="13"/>
          <c:tx>
            <c:strRef>
              <c:f>Budget!$B$21</c:f>
              <c:strCache>
                <c:ptCount val="1"/>
                <c:pt idx="0">
                  <c:v>Streaming services and internet connectivity</c:v>
                </c:pt>
              </c:strCache>
            </c:strRef>
          </c:tx>
          <c:spPr>
            <a:solidFill>
              <a:schemeClr val="accent2">
                <a:lumMod val="80000"/>
                <a:lumOff val="20000"/>
              </a:schemeClr>
            </a:solidFill>
            <a:ln>
              <a:noFill/>
            </a:ln>
            <a:effectLst/>
          </c:spPr>
          <c:invertIfNegative val="0"/>
          <c:val>
            <c:numRef>
              <c:f>Budget!$H$21:$CS$21</c:f>
              <c:numCache>
                <c:formatCode>0</c:formatCode>
                <c:ptCount val="90"/>
                <c:pt idx="0">
                  <c:v>2000</c:v>
                </c:pt>
                <c:pt idx="1">
                  <c:v>2000</c:v>
                </c:pt>
                <c:pt idx="2">
                  <c:v>2000</c:v>
                </c:pt>
                <c:pt idx="3">
                  <c:v>2000</c:v>
                </c:pt>
                <c:pt idx="4">
                  <c:v>2000</c:v>
                </c:pt>
                <c:pt idx="5">
                  <c:v>2000</c:v>
                </c:pt>
                <c:pt idx="6">
                  <c:v>2000</c:v>
                </c:pt>
                <c:pt idx="7">
                  <c:v>2000</c:v>
                </c:pt>
                <c:pt idx="8">
                  <c:v>2000</c:v>
                </c:pt>
                <c:pt idx="9">
                  <c:v>2000</c:v>
                </c:pt>
                <c:pt idx="10">
                  <c:v>2000</c:v>
                </c:pt>
                <c:pt idx="11">
                  <c:v>2000</c:v>
                </c:pt>
                <c:pt idx="12">
                  <c:v>2000</c:v>
                </c:pt>
                <c:pt idx="13">
                  <c:v>2000</c:v>
                </c:pt>
                <c:pt idx="14">
                  <c:v>2000</c:v>
                </c:pt>
                <c:pt idx="15">
                  <c:v>2000</c:v>
                </c:pt>
                <c:pt idx="16">
                  <c:v>2000</c:v>
                </c:pt>
                <c:pt idx="17">
                  <c:v>2000</c:v>
                </c:pt>
                <c:pt idx="18">
                  <c:v>2000</c:v>
                </c:pt>
                <c:pt idx="19">
                  <c:v>2000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D-F2B0-4341-BC17-38F661904DE5}"/>
            </c:ext>
          </c:extLst>
        </c:ser>
        <c:ser>
          <c:idx val="14"/>
          <c:order val="14"/>
          <c:tx>
            <c:strRef>
              <c:f>Budget!$B$22</c:f>
              <c:strCache>
                <c:ptCount val="1"/>
                <c:pt idx="0">
                  <c:v>Gas for cars/tolls</c:v>
                </c:pt>
              </c:strCache>
            </c:strRef>
          </c:tx>
          <c:spPr>
            <a:solidFill>
              <a:schemeClr val="accent3">
                <a:lumMod val="80000"/>
                <a:lumOff val="20000"/>
              </a:schemeClr>
            </a:solidFill>
            <a:ln>
              <a:noFill/>
            </a:ln>
            <a:effectLst/>
          </c:spPr>
          <c:invertIfNegative val="0"/>
          <c:val>
            <c:numRef>
              <c:f>Budget!$H$22:$CS$22</c:f>
              <c:numCache>
                <c:formatCode>0</c:formatCode>
                <c:ptCount val="90"/>
                <c:pt idx="0">
                  <c:v>4000</c:v>
                </c:pt>
                <c:pt idx="1">
                  <c:v>4000</c:v>
                </c:pt>
                <c:pt idx="2">
                  <c:v>4000</c:v>
                </c:pt>
                <c:pt idx="3">
                  <c:v>4000</c:v>
                </c:pt>
                <c:pt idx="4">
                  <c:v>4000</c:v>
                </c:pt>
                <c:pt idx="5">
                  <c:v>4000</c:v>
                </c:pt>
                <c:pt idx="6">
                  <c:v>4000</c:v>
                </c:pt>
                <c:pt idx="7">
                  <c:v>4000</c:v>
                </c:pt>
                <c:pt idx="8">
                  <c:v>4000</c:v>
                </c:pt>
                <c:pt idx="9">
                  <c:v>4000</c:v>
                </c:pt>
                <c:pt idx="10">
                  <c:v>4000</c:v>
                </c:pt>
                <c:pt idx="11">
                  <c:v>4000</c:v>
                </c:pt>
                <c:pt idx="12">
                  <c:v>4000</c:v>
                </c:pt>
                <c:pt idx="13">
                  <c:v>4000</c:v>
                </c:pt>
                <c:pt idx="14">
                  <c:v>4000</c:v>
                </c:pt>
                <c:pt idx="15">
                  <c:v>4000</c:v>
                </c:pt>
                <c:pt idx="16">
                  <c:v>4000</c:v>
                </c:pt>
                <c:pt idx="17">
                  <c:v>4000</c:v>
                </c:pt>
                <c:pt idx="18">
                  <c:v>4000</c:v>
                </c:pt>
                <c:pt idx="19">
                  <c:v>4000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E-F2B0-4341-BC17-38F661904DE5}"/>
            </c:ext>
          </c:extLst>
        </c:ser>
        <c:ser>
          <c:idx val="15"/>
          <c:order val="15"/>
          <c:tx>
            <c:strRef>
              <c:f>Budget!$B$23</c:f>
              <c:strCache>
                <c:ptCount val="1"/>
                <c:pt idx="0">
                  <c:v>health insurance</c:v>
                </c:pt>
              </c:strCache>
            </c:strRef>
          </c:tx>
          <c:spPr>
            <a:solidFill>
              <a:schemeClr val="accent4">
                <a:lumMod val="80000"/>
                <a:lumOff val="20000"/>
              </a:schemeClr>
            </a:solidFill>
            <a:ln>
              <a:noFill/>
            </a:ln>
            <a:effectLst/>
          </c:spPr>
          <c:invertIfNegative val="0"/>
          <c:val>
            <c:numRef>
              <c:f>Budget!$H$23:$CS$23</c:f>
              <c:numCache>
                <c:formatCode>0</c:formatCode>
                <c:ptCount val="90"/>
                <c:pt idx="0">
                  <c:v>5000</c:v>
                </c:pt>
                <c:pt idx="1">
                  <c:v>5000</c:v>
                </c:pt>
                <c:pt idx="2">
                  <c:v>5000</c:v>
                </c:pt>
                <c:pt idx="3">
                  <c:v>5000</c:v>
                </c:pt>
                <c:pt idx="4">
                  <c:v>5000</c:v>
                </c:pt>
                <c:pt idx="5">
                  <c:v>5000</c:v>
                </c:pt>
                <c:pt idx="6">
                  <c:v>5000</c:v>
                </c:pt>
                <c:pt idx="7">
                  <c:v>5000</c:v>
                </c:pt>
                <c:pt idx="8">
                  <c:v>5000</c:v>
                </c:pt>
                <c:pt idx="9">
                  <c:v>5000</c:v>
                </c:pt>
                <c:pt idx="10">
                  <c:v>5000</c:v>
                </c:pt>
                <c:pt idx="11">
                  <c:v>5000</c:v>
                </c:pt>
                <c:pt idx="12">
                  <c:v>5000</c:v>
                </c:pt>
                <c:pt idx="13">
                  <c:v>5000</c:v>
                </c:pt>
                <c:pt idx="14">
                  <c:v>5000</c:v>
                </c:pt>
                <c:pt idx="15">
                  <c:v>5000</c:v>
                </c:pt>
                <c:pt idx="16">
                  <c:v>5000</c:v>
                </c:pt>
                <c:pt idx="17">
                  <c:v>5000</c:v>
                </c:pt>
                <c:pt idx="18">
                  <c:v>5000</c:v>
                </c:pt>
                <c:pt idx="19">
                  <c:v>5000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0F-F2B0-4341-BC17-38F661904DE5}"/>
            </c:ext>
          </c:extLst>
        </c:ser>
        <c:ser>
          <c:idx val="16"/>
          <c:order val="16"/>
          <c:tx>
            <c:strRef>
              <c:f>Budget!$B$24</c:f>
              <c:strCache>
                <c:ptCount val="1"/>
                <c:pt idx="0">
                  <c:v>House and car maintenance </c:v>
                </c:pt>
              </c:strCache>
            </c:strRef>
          </c:tx>
          <c:spPr>
            <a:solidFill>
              <a:schemeClr val="accent5">
                <a:lumMod val="80000"/>
                <a:lumOff val="20000"/>
              </a:schemeClr>
            </a:solidFill>
            <a:ln>
              <a:noFill/>
            </a:ln>
            <a:effectLst/>
          </c:spPr>
          <c:invertIfNegative val="0"/>
          <c:val>
            <c:numRef>
              <c:f>Budget!$H$24:$CS$24</c:f>
              <c:numCache>
                <c:formatCode>0</c:formatCode>
                <c:ptCount val="90"/>
                <c:pt idx="0">
                  <c:v>3500</c:v>
                </c:pt>
                <c:pt idx="1">
                  <c:v>3500</c:v>
                </c:pt>
                <c:pt idx="2">
                  <c:v>3500</c:v>
                </c:pt>
                <c:pt idx="3">
                  <c:v>3500</c:v>
                </c:pt>
                <c:pt idx="4">
                  <c:v>3500</c:v>
                </c:pt>
                <c:pt idx="5">
                  <c:v>3500</c:v>
                </c:pt>
                <c:pt idx="6">
                  <c:v>3500</c:v>
                </c:pt>
                <c:pt idx="7">
                  <c:v>3500</c:v>
                </c:pt>
                <c:pt idx="8">
                  <c:v>3500</c:v>
                </c:pt>
                <c:pt idx="9">
                  <c:v>3500</c:v>
                </c:pt>
                <c:pt idx="10">
                  <c:v>3500</c:v>
                </c:pt>
                <c:pt idx="11">
                  <c:v>3500</c:v>
                </c:pt>
                <c:pt idx="12">
                  <c:v>3500</c:v>
                </c:pt>
                <c:pt idx="13">
                  <c:v>3500</c:v>
                </c:pt>
                <c:pt idx="14">
                  <c:v>3500</c:v>
                </c:pt>
                <c:pt idx="15">
                  <c:v>3500</c:v>
                </c:pt>
                <c:pt idx="16">
                  <c:v>3500</c:v>
                </c:pt>
                <c:pt idx="17">
                  <c:v>3500</c:v>
                </c:pt>
                <c:pt idx="18">
                  <c:v>3500</c:v>
                </c:pt>
                <c:pt idx="19">
                  <c:v>3500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0-F2B0-4341-BC17-38F661904DE5}"/>
            </c:ext>
          </c:extLst>
        </c:ser>
        <c:ser>
          <c:idx val="17"/>
          <c:order val="17"/>
          <c:tx>
            <c:strRef>
              <c:f>Budget!$B$25</c:f>
              <c:strCache>
                <c:ptCount val="1"/>
                <c:pt idx="0">
                  <c:v>Other</c:v>
                </c:pt>
              </c:strCache>
            </c:strRef>
          </c:tx>
          <c:spPr>
            <a:solidFill>
              <a:schemeClr val="accent6">
                <a:lumMod val="80000"/>
                <a:lumOff val="20000"/>
              </a:schemeClr>
            </a:solidFill>
            <a:ln>
              <a:noFill/>
            </a:ln>
            <a:effectLst/>
          </c:spPr>
          <c:invertIfNegative val="0"/>
          <c:val>
            <c:numRef>
              <c:f>Budget!$H$25:$CS$25</c:f>
              <c:numCache>
                <c:formatCode>0</c:formatCode>
                <c:ptCount val="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130000</c:v>
                </c:pt>
                <c:pt idx="21">
                  <c:v>133250</c:v>
                </c:pt>
                <c:pt idx="22">
                  <c:v>136581.25</c:v>
                </c:pt>
                <c:pt idx="23">
                  <c:v>139995.78125</c:v>
                </c:pt>
                <c:pt idx="24">
                  <c:v>143495.67578125</c:v>
                </c:pt>
                <c:pt idx="25">
                  <c:v>147083.06767578123</c:v>
                </c:pt>
                <c:pt idx="26">
                  <c:v>150760.14436767576</c:v>
                </c:pt>
                <c:pt idx="27">
                  <c:v>154529.14797686765</c:v>
                </c:pt>
                <c:pt idx="28">
                  <c:v>158392.37667628934</c:v>
                </c:pt>
                <c:pt idx="29">
                  <c:v>162352.18609319656</c:v>
                </c:pt>
                <c:pt idx="30">
                  <c:v>166410.99074552648</c:v>
                </c:pt>
                <c:pt idx="31">
                  <c:v>170571.26551416461</c:v>
                </c:pt>
                <c:pt idx="32">
                  <c:v>174835.5471520187</c:v>
                </c:pt>
                <c:pt idx="33">
                  <c:v>179206.43583081916</c:v>
                </c:pt>
                <c:pt idx="34">
                  <c:v>183686.59672658963</c:v>
                </c:pt>
                <c:pt idx="35">
                  <c:v>188278.76164475436</c:v>
                </c:pt>
                <c:pt idx="36">
                  <c:v>192985.73068587319</c:v>
                </c:pt>
                <c:pt idx="37">
                  <c:v>197810.37395302</c:v>
                </c:pt>
                <c:pt idx="38">
                  <c:v>202755.63330184549</c:v>
                </c:pt>
                <c:pt idx="39">
                  <c:v>207824.5241343916</c:v>
                </c:pt>
                <c:pt idx="40">
                  <c:v>213020.13723775136</c:v>
                </c:pt>
                <c:pt idx="41">
                  <c:v>218345.64066869512</c:v>
                </c:pt>
                <c:pt idx="42">
                  <c:v>223804.28168541248</c:v>
                </c:pt>
                <c:pt idx="43">
                  <c:v>229399.38872754778</c:v>
                </c:pt>
                <c:pt idx="44">
                  <c:v>235134.37344573645</c:v>
                </c:pt>
                <c:pt idx="45">
                  <c:v>241012.73278187984</c:v>
                </c:pt>
                <c:pt idx="46">
                  <c:v>247038.0511014268</c:v>
                </c:pt>
                <c:pt idx="47">
                  <c:v>253214.00237896244</c:v>
                </c:pt>
                <c:pt idx="48">
                  <c:v>259544.35243843647</c:v>
                </c:pt>
                <c:pt idx="49">
                  <c:v>266032.96124939737</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numCache>
            </c:numRef>
          </c:val>
          <c:extLst>
            <c:ext xmlns:c16="http://schemas.microsoft.com/office/drawing/2014/chart" uri="{C3380CC4-5D6E-409C-BE32-E72D297353CC}">
              <c16:uniqueId val="{00000011-F2B0-4341-BC17-38F661904DE5}"/>
            </c:ext>
          </c:extLst>
        </c:ser>
        <c:dLbls>
          <c:showLegendKey val="0"/>
          <c:showVal val="0"/>
          <c:showCatName val="0"/>
          <c:showSerName val="0"/>
          <c:showPercent val="0"/>
          <c:showBubbleSize val="0"/>
        </c:dLbls>
        <c:gapWidth val="150"/>
        <c:overlap val="100"/>
        <c:axId val="992008928"/>
        <c:axId val="1005813616"/>
      </c:barChart>
      <c:catAx>
        <c:axId val="9920089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5813616"/>
        <c:crosses val="autoZero"/>
        <c:auto val="1"/>
        <c:lblAlgn val="ctr"/>
        <c:lblOffset val="100"/>
        <c:noMultiLvlLbl val="0"/>
      </c:catAx>
      <c:valAx>
        <c:axId val="10058136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008928"/>
        <c:crosses val="autoZero"/>
        <c:crossBetween val="between"/>
      </c:valAx>
      <c:spPr>
        <a:noFill/>
        <a:ln>
          <a:noFill/>
        </a:ln>
        <a:effectLst/>
      </c:spPr>
    </c:plotArea>
    <c:legend>
      <c:legendPos val="b"/>
      <c:layout>
        <c:manualLayout>
          <c:xMode val="edge"/>
          <c:yMode val="edge"/>
          <c:x val="5.8284153427077547E-4"/>
          <c:y val="0.94510675456333804"/>
          <c:w val="0.89999995704594671"/>
          <c:h val="4.6753240427033639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r>
              <a:rPr lang="en-US" i="1"/>
              <a:t>Figure</a:t>
            </a:r>
            <a:r>
              <a:rPr lang="en-US" i="1" baseline="0"/>
              <a:t> 3: Annual Returns on US Stocks and US Treasuries</a:t>
            </a:r>
            <a:endParaRPr lang="en-US" i="1"/>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5186825292168912E-2"/>
          <c:y val="7.4944230513136562E-2"/>
          <c:w val="0.96101916461802972"/>
          <c:h val="0.91395755807210122"/>
        </c:manualLayout>
      </c:layou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0-3765-4B37-A8F5-782EB12FDFE6}"/>
            </c:ext>
          </c:extLst>
        </c:ser>
        <c:ser>
          <c:idx val="2"/>
          <c:order val="1"/>
          <c:tx>
            <c:strRef>
              <c:f>[1]Sheet10!$C$1</c:f>
              <c:strCache>
                <c:ptCount val="1"/>
                <c:pt idx="0">
                  <c:v>3-month T.Bill</c:v>
                </c:pt>
              </c:strCache>
            </c:strRef>
          </c:tx>
          <c:spPr>
            <a:ln w="28575" cap="rnd">
              <a:solidFill>
                <a:schemeClr val="accent3"/>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[1]Sheet10!$C$2:$C$97</c:f>
              <c:numCache>
                <c:formatCode>General</c:formatCode>
                <c:ptCount val="96"/>
                <c:pt idx="0">
                  <c:v>3.0800000000000001E-2</c:v>
                </c:pt>
                <c:pt idx="1">
                  <c:v>3.1600000000000003E-2</c:v>
                </c:pt>
                <c:pt idx="2">
                  <c:v>4.5499999999999999E-2</c:v>
                </c:pt>
                <c:pt idx="3">
                  <c:v>2.3099999999999999E-2</c:v>
                </c:pt>
                <c:pt idx="4">
                  <c:v>1.0699999999999999E-2</c:v>
                </c:pt>
                <c:pt idx="5">
                  <c:v>9.5999999999999992E-3</c:v>
                </c:pt>
                <c:pt idx="6">
                  <c:v>2.7833333333333334E-3</c:v>
                </c:pt>
                <c:pt idx="7">
                  <c:v>1.6750000000000001E-3</c:v>
                </c:pt>
                <c:pt idx="8">
                  <c:v>1.725E-3</c:v>
                </c:pt>
                <c:pt idx="9">
                  <c:v>2.7583333333333331E-3</c:v>
                </c:pt>
                <c:pt idx="10">
                  <c:v>6.4999999999999997E-4</c:v>
                </c:pt>
                <c:pt idx="11">
                  <c:v>4.5833333333333332E-4</c:v>
                </c:pt>
                <c:pt idx="12">
                  <c:v>3.5833333333333333E-4</c:v>
                </c:pt>
                <c:pt idx="13">
                  <c:v>1.2916666666666669E-3</c:v>
                </c:pt>
                <c:pt idx="14">
                  <c:v>3.4250000000000001E-3</c:v>
                </c:pt>
                <c:pt idx="15">
                  <c:v>3.8E-3</c:v>
                </c:pt>
                <c:pt idx="16">
                  <c:v>3.8E-3</c:v>
                </c:pt>
                <c:pt idx="17">
                  <c:v>3.8E-3</c:v>
                </c:pt>
                <c:pt idx="18">
                  <c:v>3.8E-3</c:v>
                </c:pt>
                <c:pt idx="19">
                  <c:v>6.0083333333333334E-3</c:v>
                </c:pt>
                <c:pt idx="20">
                  <c:v>1.0449999999999999E-2</c:v>
                </c:pt>
                <c:pt idx="21">
                  <c:v>1.115E-2</c:v>
                </c:pt>
                <c:pt idx="22">
                  <c:v>1.2033333333333333E-2</c:v>
                </c:pt>
                <c:pt idx="23">
                  <c:v>1.5175000000000001E-2</c:v>
                </c:pt>
                <c:pt idx="24">
                  <c:v>1.7225000000000001E-2</c:v>
                </c:pt>
                <c:pt idx="25">
                  <c:v>1.8908333333333333E-2</c:v>
                </c:pt>
                <c:pt idx="26">
                  <c:v>9.3752000000000002E-3</c:v>
                </c:pt>
                <c:pt idx="27">
                  <c:v>1.7243426294820716E-2</c:v>
                </c:pt>
                <c:pt idx="28">
                  <c:v>2.6213888888888887E-2</c:v>
                </c:pt>
                <c:pt idx="29">
                  <c:v>3.2245669291338583E-2</c:v>
                </c:pt>
                <c:pt idx="30">
                  <c:v>1.7665461847389558E-2</c:v>
                </c:pt>
                <c:pt idx="31">
                  <c:v>3.3860159362549803E-2</c:v>
                </c:pt>
                <c:pt idx="32">
                  <c:v>2.8729718875502006E-2</c:v>
                </c:pt>
                <c:pt idx="33">
                  <c:v>2.3524899598393576E-2</c:v>
                </c:pt>
                <c:pt idx="34">
                  <c:v>2.7723694779116466E-2</c:v>
                </c:pt>
                <c:pt idx="35">
                  <c:v>3.1560240963855422E-2</c:v>
                </c:pt>
                <c:pt idx="36">
                  <c:v>3.5457370517928286E-2</c:v>
                </c:pt>
                <c:pt idx="37">
                  <c:v>3.9490763052208833E-2</c:v>
                </c:pt>
                <c:pt idx="38">
                  <c:v>4.8557199999999995E-2</c:v>
                </c:pt>
                <c:pt idx="39">
                  <c:v>4.2934538152610439E-2</c:v>
                </c:pt>
                <c:pt idx="40">
                  <c:v>5.3376E-2</c:v>
                </c:pt>
                <c:pt idx="41">
                  <c:v>6.668467741935484E-2</c:v>
                </c:pt>
                <c:pt idx="42">
                  <c:v>6.3909999999999995E-2</c:v>
                </c:pt>
                <c:pt idx="43">
                  <c:v>4.3342570281124503E-2</c:v>
                </c:pt>
                <c:pt idx="44">
                  <c:v>4.0618399999999999E-2</c:v>
                </c:pt>
                <c:pt idx="45">
                  <c:v>7.0354435483870964E-2</c:v>
                </c:pt>
                <c:pt idx="46">
                  <c:v>7.8457831325301208E-2</c:v>
                </c:pt>
                <c:pt idx="47">
                  <c:v>5.7863855421686747E-2</c:v>
                </c:pt>
                <c:pt idx="48">
                  <c:v>4.9766000000000005E-2</c:v>
                </c:pt>
                <c:pt idx="49">
                  <c:v>5.2609638554216867E-2</c:v>
                </c:pt>
                <c:pt idx="50">
                  <c:v>7.1783064516129036E-2</c:v>
                </c:pt>
                <c:pt idx="51">
                  <c:v>0.10054274193548388</c:v>
                </c:pt>
                <c:pt idx="52">
                  <c:v>0.1139188</c:v>
                </c:pt>
                <c:pt idx="53">
                  <c:v>0.14036184738955823</c:v>
                </c:pt>
                <c:pt idx="54">
                  <c:v>0.10603413654618475</c:v>
                </c:pt>
                <c:pt idx="55">
                  <c:v>8.61764E-2</c:v>
                </c:pt>
                <c:pt idx="56">
                  <c:v>9.5402811244979929E-2</c:v>
                </c:pt>
                <c:pt idx="57">
                  <c:v>7.4711290322580642E-2</c:v>
                </c:pt>
                <c:pt idx="58">
                  <c:v>5.9692800000000004E-2</c:v>
                </c:pt>
                <c:pt idx="59">
                  <c:v>5.7773600000000001E-2</c:v>
                </c:pt>
                <c:pt idx="60">
                  <c:v>6.6684400000000005E-2</c:v>
                </c:pt>
                <c:pt idx="61">
                  <c:v>8.111560000000001E-2</c:v>
                </c:pt>
                <c:pt idx="62">
                  <c:v>7.4964799999999998E-2</c:v>
                </c:pt>
                <c:pt idx="63">
                  <c:v>5.3756000000000005E-2</c:v>
                </c:pt>
                <c:pt idx="64">
                  <c:v>3.4313147410358569E-2</c:v>
                </c:pt>
                <c:pt idx="65">
                  <c:v>2.9971199999999996E-2</c:v>
                </c:pt>
                <c:pt idx="66">
                  <c:v>4.2522489959839357E-2</c:v>
                </c:pt>
                <c:pt idx="67">
                  <c:v>5.4896E-2</c:v>
                </c:pt>
                <c:pt idx="68">
                  <c:v>5.005396825396826E-2</c:v>
                </c:pt>
                <c:pt idx="69">
                  <c:v>5.0620800000000001E-2</c:v>
                </c:pt>
                <c:pt idx="70">
                  <c:v>4.7759600000000006E-2</c:v>
                </c:pt>
                <c:pt idx="71">
                  <c:v>4.6384063745019917E-2</c:v>
                </c:pt>
                <c:pt idx="72">
                  <c:v>5.8198007968127491E-2</c:v>
                </c:pt>
                <c:pt idx="73">
                  <c:v>3.3993548387096777E-2</c:v>
                </c:pt>
                <c:pt idx="74">
                  <c:v>1.60532E-2</c:v>
                </c:pt>
                <c:pt idx="75">
                  <c:v>1.00836E-2</c:v>
                </c:pt>
                <c:pt idx="76">
                  <c:v>1.3746400000000001E-2</c:v>
                </c:pt>
                <c:pt idx="77">
                  <c:v>3.1491600000000002E-2</c:v>
                </c:pt>
                <c:pt idx="78">
                  <c:v>4.7300000000000002E-2</c:v>
                </c:pt>
                <c:pt idx="79">
                  <c:v>4.3619521912350592E-2</c:v>
                </c:pt>
                <c:pt idx="80">
                  <c:v>1.3713147410358567E-2</c:v>
                </c:pt>
                <c:pt idx="81">
                  <c:v>1.5051999999999999E-3</c:v>
                </c:pt>
                <c:pt idx="82">
                  <c:v>1.3844621513944221E-3</c:v>
                </c:pt>
                <c:pt idx="83">
                  <c:v>5.2839999999999994E-4</c:v>
                </c:pt>
                <c:pt idx="84">
                  <c:v>8.7599999999999993E-4</c:v>
                </c:pt>
                <c:pt idx="85">
                  <c:v>5.708E-4</c:v>
                </c:pt>
                <c:pt idx="86">
                  <c:v>3.2719999999999998E-4</c:v>
                </c:pt>
                <c:pt idx="87">
                  <c:v>5.2031872509960154E-4</c:v>
                </c:pt>
                <c:pt idx="88">
                  <c:v>3.1612000000000003E-3</c:v>
                </c:pt>
                <c:pt idx="89">
                  <c:v>9.3411999999999992E-3</c:v>
                </c:pt>
                <c:pt idx="90">
                  <c:v>1.936305220883534E-2</c:v>
                </c:pt>
                <c:pt idx="91">
                  <c:v>2.0624799999999999E-2</c:v>
                </c:pt>
                <c:pt idx="92">
                  <c:v>3.547410358565737E-3</c:v>
                </c:pt>
                <c:pt idx="93">
                  <c:v>4.5019920318725102E-4</c:v>
                </c:pt>
                <c:pt idx="94">
                  <c:v>2.0247791164658632E-2</c:v>
                </c:pt>
                <c:pt idx="95">
                  <c:v>5.0703614457831322E-2</c:v>
                </c:pt>
              </c:numCache>
            </c:numRef>
          </c:val>
          <c:smooth val="0"/>
          <c:extLst>
            <c:ext xmlns:c16="http://schemas.microsoft.com/office/drawing/2014/chart" uri="{C3380CC4-5D6E-409C-BE32-E72D297353CC}">
              <c16:uniqueId val="{00000001-3765-4B37-A8F5-782EB12FDFE6}"/>
            </c:ext>
          </c:extLst>
        </c:ser>
        <c:ser>
          <c:idx val="3"/>
          <c:order val="2"/>
          <c:tx>
            <c:strRef>
              <c:f>[1]Sheet10!$D$1</c:f>
              <c:strCache>
                <c:ptCount val="1"/>
                <c:pt idx="0">
                  <c:v>US T. Bond (10-year)</c:v>
                </c:pt>
              </c:strCache>
            </c:strRef>
          </c:tx>
          <c:spPr>
            <a:ln w="28575" cap="rnd">
              <a:solidFill>
                <a:schemeClr val="accent4"/>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[1]Sheet10!$D$2:$D$97</c:f>
              <c:numCache>
                <c:formatCode>General</c:formatCode>
                <c:ptCount val="96"/>
                <c:pt idx="0">
                  <c:v>8.354708589799302E-3</c:v>
                </c:pt>
                <c:pt idx="1">
                  <c:v>4.2038041563204259E-2</c:v>
                </c:pt>
                <c:pt idx="2">
                  <c:v>4.5409314348970366E-2</c:v>
                </c:pt>
                <c:pt idx="3">
                  <c:v>-2.5588559619422531E-2</c:v>
                </c:pt>
                <c:pt idx="4">
                  <c:v>8.7903069904773257E-2</c:v>
                </c:pt>
                <c:pt idx="5">
                  <c:v>1.8552720891857361E-2</c:v>
                </c:pt>
                <c:pt idx="6">
                  <c:v>7.9634426179656104E-2</c:v>
                </c:pt>
                <c:pt idx="7">
                  <c:v>4.4720477296566127E-2</c:v>
                </c:pt>
                <c:pt idx="8">
                  <c:v>5.0178754045450601E-2</c:v>
                </c:pt>
                <c:pt idx="9">
                  <c:v>1.379146059646038E-2</c:v>
                </c:pt>
                <c:pt idx="10">
                  <c:v>4.2132485322046068E-2</c:v>
                </c:pt>
                <c:pt idx="11">
                  <c:v>4.4122613942060671E-2</c:v>
                </c:pt>
                <c:pt idx="12">
                  <c:v>5.4024815962845509E-2</c:v>
                </c:pt>
                <c:pt idx="13">
                  <c:v>-2.0221975848580105E-2</c:v>
                </c:pt>
                <c:pt idx="14">
                  <c:v>2.2948682374484164E-2</c:v>
                </c:pt>
                <c:pt idx="15">
                  <c:v>2.4899999999999999E-2</c:v>
                </c:pt>
                <c:pt idx="16">
                  <c:v>2.5776111579070303E-2</c:v>
                </c:pt>
                <c:pt idx="17">
                  <c:v>3.8044173419237229E-2</c:v>
                </c:pt>
                <c:pt idx="18">
                  <c:v>3.1283745375695685E-2</c:v>
                </c:pt>
                <c:pt idx="19">
                  <c:v>9.1969680628322358E-3</c:v>
                </c:pt>
                <c:pt idx="20">
                  <c:v>1.9510369413175046E-2</c:v>
                </c:pt>
                <c:pt idx="21">
                  <c:v>4.6634851827973139E-2</c:v>
                </c:pt>
                <c:pt idx="22">
                  <c:v>4.2959574171096103E-3</c:v>
                </c:pt>
                <c:pt idx="23">
                  <c:v>-2.9531392208319886E-3</c:v>
                </c:pt>
                <c:pt idx="24">
                  <c:v>2.2679961918305656E-2</c:v>
                </c:pt>
                <c:pt idx="25">
                  <c:v>4.1438402589088513E-2</c:v>
                </c:pt>
                <c:pt idx="26">
                  <c:v>3.2898034558095555E-2</c:v>
                </c:pt>
                <c:pt idx="27">
                  <c:v>-1.3364391288618781E-2</c:v>
                </c:pt>
                <c:pt idx="28">
                  <c:v>-2.2557738173154165E-2</c:v>
                </c:pt>
                <c:pt idx="29">
                  <c:v>6.7970128466249904E-2</c:v>
                </c:pt>
                <c:pt idx="30">
                  <c:v>-2.0990181755274694E-2</c:v>
                </c:pt>
                <c:pt idx="31">
                  <c:v>-2.6466312591385065E-2</c:v>
                </c:pt>
                <c:pt idx="32">
                  <c:v>0.11639503690963365</c:v>
                </c:pt>
                <c:pt idx="33">
                  <c:v>2.0609208076323167E-2</c:v>
                </c:pt>
                <c:pt idx="34">
                  <c:v>5.693544054008462E-2</c:v>
                </c:pt>
                <c:pt idx="35">
                  <c:v>1.6841620739546127E-2</c:v>
                </c:pt>
                <c:pt idx="36">
                  <c:v>3.7280648911540815E-2</c:v>
                </c:pt>
                <c:pt idx="37">
                  <c:v>7.1885509359262342E-3</c:v>
                </c:pt>
                <c:pt idx="38">
                  <c:v>2.9079409324299622E-2</c:v>
                </c:pt>
                <c:pt idx="39">
                  <c:v>-1.5806209932824666E-2</c:v>
                </c:pt>
                <c:pt idx="40">
                  <c:v>3.2746196950768365E-2</c:v>
                </c:pt>
                <c:pt idx="41">
                  <c:v>-5.0140493209926106E-2</c:v>
                </c:pt>
                <c:pt idx="42">
                  <c:v>0.16754737183412338</c:v>
                </c:pt>
                <c:pt idx="43">
                  <c:v>9.7868966197122972E-2</c:v>
                </c:pt>
                <c:pt idx="44">
                  <c:v>2.818449050444969E-2</c:v>
                </c:pt>
                <c:pt idx="45">
                  <c:v>3.6586646024150085E-2</c:v>
                </c:pt>
                <c:pt idx="46">
                  <c:v>1.9886086932378574E-2</c:v>
                </c:pt>
                <c:pt idx="47">
                  <c:v>3.6052536026033838E-2</c:v>
                </c:pt>
                <c:pt idx="48">
                  <c:v>0.1598456074290921</c:v>
                </c:pt>
                <c:pt idx="49">
                  <c:v>1.2899606071070449E-2</c:v>
                </c:pt>
                <c:pt idx="50">
                  <c:v>-7.7758069075086478E-3</c:v>
                </c:pt>
                <c:pt idx="51">
                  <c:v>6.7072031247235459E-3</c:v>
                </c:pt>
                <c:pt idx="52">
                  <c:v>-2.989744251999403E-2</c:v>
                </c:pt>
                <c:pt idx="53">
                  <c:v>8.1992153358923542E-2</c:v>
                </c:pt>
                <c:pt idx="54">
                  <c:v>0.32814549486295586</c:v>
                </c:pt>
                <c:pt idx="55">
                  <c:v>3.2002094451429264E-2</c:v>
                </c:pt>
                <c:pt idx="56">
                  <c:v>0.13733364344102345</c:v>
                </c:pt>
                <c:pt idx="57">
                  <c:v>0.2571248821260641</c:v>
                </c:pt>
                <c:pt idx="58">
                  <c:v>0.24284215141767618</c:v>
                </c:pt>
                <c:pt idx="59">
                  <c:v>-4.9605089379262279E-2</c:v>
                </c:pt>
                <c:pt idx="60">
                  <c:v>8.2235958434841674E-2</c:v>
                </c:pt>
                <c:pt idx="61">
                  <c:v>0.17693647159446219</c:v>
                </c:pt>
                <c:pt idx="62">
                  <c:v>6.2353753335533363E-2</c:v>
                </c:pt>
                <c:pt idx="63">
                  <c:v>0.15004510019517303</c:v>
                </c:pt>
                <c:pt idx="64">
                  <c:v>9.3616373162079422E-2</c:v>
                </c:pt>
                <c:pt idx="65">
                  <c:v>0.14210957589263107</c:v>
                </c:pt>
                <c:pt idx="66">
                  <c:v>-8.0366555509985921E-2</c:v>
                </c:pt>
                <c:pt idx="67">
                  <c:v>0.23480780112538907</c:v>
                </c:pt>
                <c:pt idx="68">
                  <c:v>1.428607793401844E-2</c:v>
                </c:pt>
                <c:pt idx="69">
                  <c:v>9.939130272977531E-2</c:v>
                </c:pt>
                <c:pt idx="70">
                  <c:v>0.14921431922606215</c:v>
                </c:pt>
                <c:pt idx="71">
                  <c:v>-8.2542147962685761E-2</c:v>
                </c:pt>
                <c:pt idx="72">
                  <c:v>0.16655267125397488</c:v>
                </c:pt>
                <c:pt idx="73">
                  <c:v>5.5721811892492555E-2</c:v>
                </c:pt>
                <c:pt idx="74">
                  <c:v>0.15116400378109285</c:v>
                </c:pt>
                <c:pt idx="75">
                  <c:v>3.7531858817758529E-3</c:v>
                </c:pt>
                <c:pt idx="76">
                  <c:v>4.490683702274547E-2</c:v>
                </c:pt>
                <c:pt idx="77">
                  <c:v>2.8675329597779506E-2</c:v>
                </c:pt>
                <c:pt idx="78">
                  <c:v>1.9610012417568386E-2</c:v>
                </c:pt>
                <c:pt idx="79">
                  <c:v>0.10209921930012807</c:v>
                </c:pt>
                <c:pt idx="80">
                  <c:v>0.20101279926977011</c:v>
                </c:pt>
                <c:pt idx="81">
                  <c:v>-0.11116695313259162</c:v>
                </c:pt>
                <c:pt idx="82">
                  <c:v>8.4629338803557719E-2</c:v>
                </c:pt>
                <c:pt idx="83">
                  <c:v>0.16035334999461354</c:v>
                </c:pt>
                <c:pt idx="84">
                  <c:v>2.971571978018946E-2</c:v>
                </c:pt>
                <c:pt idx="85">
                  <c:v>-9.104568794347262E-2</c:v>
                </c:pt>
                <c:pt idx="86">
                  <c:v>0.10746180452004755</c:v>
                </c:pt>
                <c:pt idx="87">
                  <c:v>1.2842996709792224E-2</c:v>
                </c:pt>
                <c:pt idx="88">
                  <c:v>6.9055046987477921E-3</c:v>
                </c:pt>
                <c:pt idx="89">
                  <c:v>2.8017162707789457E-2</c:v>
                </c:pt>
                <c:pt idx="90">
                  <c:v>-1.6692385713402633E-4</c:v>
                </c:pt>
                <c:pt idx="91">
                  <c:v>9.6356307415483927E-2</c:v>
                </c:pt>
                <c:pt idx="92">
                  <c:v>0.1133189764661412</c:v>
                </c:pt>
                <c:pt idx="93">
                  <c:v>-4.416034448604475E-2</c:v>
                </c:pt>
                <c:pt idx="94">
                  <c:v>-0.1782817153825067</c:v>
                </c:pt>
                <c:pt idx="95">
                  <c:v>3.8800000000000001E-2</c:v>
                </c:pt>
              </c:numCache>
            </c:numRef>
          </c:val>
          <c:smooth val="0"/>
          <c:extLst>
            <c:ext xmlns:c16="http://schemas.microsoft.com/office/drawing/2014/chart" uri="{C3380CC4-5D6E-409C-BE32-E72D297353CC}">
              <c16:uniqueId val="{00000002-3765-4B37-A8F5-782EB12FDFE6}"/>
            </c:ext>
          </c:extLst>
        </c:ser>
        <c:dLbls>
          <c:showLegendKey val="0"/>
          <c:showVal val="0"/>
          <c:showCatName val="0"/>
          <c:showSerName val="0"/>
          <c:showPercent val="0"/>
          <c:showBubbleSize val="0"/>
        </c:dLbls>
        <c:smooth val="0"/>
        <c:axId val="795215280"/>
        <c:axId val="795220880"/>
      </c:lineChart>
      <c:catAx>
        <c:axId val="795215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20880"/>
        <c:crosses val="autoZero"/>
        <c:auto val="1"/>
        <c:lblAlgn val="ctr"/>
        <c:lblOffset val="100"/>
        <c:noMultiLvlLbl val="0"/>
      </c:catAx>
      <c:valAx>
        <c:axId val="795220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5215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4"/>
          <c:order val="1"/>
          <c:tx>
            <c:strRef>
              <c:f>[1]Sheet10!$E$1</c:f>
              <c:strCache>
                <c:ptCount val="1"/>
                <c:pt idx="0">
                  <c:v>Inflation Rate</c:v>
                </c:pt>
              </c:strCache>
            </c:strRef>
          </c:tx>
          <c:spPr>
            <a:solidFill>
              <a:schemeClr val="accent5"/>
            </a:solidFill>
            <a:ln>
              <a:noFill/>
            </a:ln>
            <a:effectLst/>
          </c:spPr>
          <c:invertIfNegative val="0"/>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[1]Sheet10!$E$2:$E$97</c:f>
              <c:numCache>
                <c:formatCode>General</c:formatCode>
                <c:ptCount val="96"/>
                <c:pt idx="0">
                  <c:v>-1.15607E-2</c:v>
                </c:pt>
                <c:pt idx="1">
                  <c:v>5.8479999999999999E-3</c:v>
                </c:pt>
                <c:pt idx="2">
                  <c:v>-6.3953499999999996E-2</c:v>
                </c:pt>
                <c:pt idx="3">
                  <c:v>-9.3167700000000006E-2</c:v>
                </c:pt>
                <c:pt idx="4">
                  <c:v>-0.1027397</c:v>
                </c:pt>
                <c:pt idx="5">
                  <c:v>7.6336000000000008E-3</c:v>
                </c:pt>
                <c:pt idx="6">
                  <c:v>1.51515E-2</c:v>
                </c:pt>
                <c:pt idx="7">
                  <c:v>2.9850699999999997E-2</c:v>
                </c:pt>
                <c:pt idx="8">
                  <c:v>1.4492799999999998E-2</c:v>
                </c:pt>
                <c:pt idx="9">
                  <c:v>2.8571399999999997E-2</c:v>
                </c:pt>
                <c:pt idx="10">
                  <c:v>-2.7777799999999998E-2</c:v>
                </c:pt>
                <c:pt idx="11">
                  <c:v>0</c:v>
                </c:pt>
                <c:pt idx="12">
                  <c:v>7.1428999999999998E-3</c:v>
                </c:pt>
                <c:pt idx="13">
                  <c:v>9.9290800000000012E-2</c:v>
                </c:pt>
                <c:pt idx="14">
                  <c:v>9.0322600000000003E-2</c:v>
                </c:pt>
                <c:pt idx="15">
                  <c:v>2.9585799999999999E-2</c:v>
                </c:pt>
                <c:pt idx="16">
                  <c:v>2.2988499999999999E-2</c:v>
                </c:pt>
                <c:pt idx="17">
                  <c:v>2.24719E-2</c:v>
                </c:pt>
                <c:pt idx="18">
                  <c:v>0.1813187</c:v>
                </c:pt>
                <c:pt idx="19">
                  <c:v>8.8372100000000009E-2</c:v>
                </c:pt>
                <c:pt idx="20">
                  <c:v>2.7338700000000001E-2</c:v>
                </c:pt>
                <c:pt idx="21">
                  <c:v>-1.8295200000000001E-2</c:v>
                </c:pt>
                <c:pt idx="22">
                  <c:v>5.8026299999999996E-2</c:v>
                </c:pt>
                <c:pt idx="23">
                  <c:v>5.9647699999999998E-2</c:v>
                </c:pt>
                <c:pt idx="24">
                  <c:v>9.0668999999999993E-3</c:v>
                </c:pt>
                <c:pt idx="25">
                  <c:v>5.9902999999999996E-3</c:v>
                </c:pt>
                <c:pt idx="26">
                  <c:v>-3.7215999999999998E-3</c:v>
                </c:pt>
                <c:pt idx="27">
                  <c:v>3.7355000000000001E-3</c:v>
                </c:pt>
                <c:pt idx="28">
                  <c:v>2.8284299999999998E-2</c:v>
                </c:pt>
                <c:pt idx="29">
                  <c:v>3.0401699999999997E-2</c:v>
                </c:pt>
                <c:pt idx="30">
                  <c:v>1.7562299999999999E-2</c:v>
                </c:pt>
                <c:pt idx="31">
                  <c:v>1.51881E-2</c:v>
                </c:pt>
                <c:pt idx="32">
                  <c:v>1.36008E-2</c:v>
                </c:pt>
                <c:pt idx="33">
                  <c:v>6.7091999999999994E-3</c:v>
                </c:pt>
                <c:pt idx="34">
                  <c:v>1.23292E-2</c:v>
                </c:pt>
                <c:pt idx="35">
                  <c:v>1.6458199999999999E-2</c:v>
                </c:pt>
                <c:pt idx="36">
                  <c:v>1.19819E-2</c:v>
                </c:pt>
                <c:pt idx="37">
                  <c:v>1.9199999999999998E-2</c:v>
                </c:pt>
                <c:pt idx="38">
                  <c:v>3.3595E-2</c:v>
                </c:pt>
                <c:pt idx="39">
                  <c:v>3.2806799999999997E-2</c:v>
                </c:pt>
                <c:pt idx="40">
                  <c:v>4.7058799999999998E-2</c:v>
                </c:pt>
                <c:pt idx="41">
                  <c:v>5.8988800000000001E-2</c:v>
                </c:pt>
                <c:pt idx="42">
                  <c:v>5.57029E-2</c:v>
                </c:pt>
                <c:pt idx="43">
                  <c:v>3.2663299999999999E-2</c:v>
                </c:pt>
                <c:pt idx="44">
                  <c:v>3.4063299999999998E-2</c:v>
                </c:pt>
                <c:pt idx="45">
                  <c:v>8.9411799999999986E-2</c:v>
                </c:pt>
                <c:pt idx="46">
                  <c:v>0.1209503</c:v>
                </c:pt>
                <c:pt idx="47">
                  <c:v>7.129089999999999E-2</c:v>
                </c:pt>
                <c:pt idx="48">
                  <c:v>5.03597E-2</c:v>
                </c:pt>
                <c:pt idx="49">
                  <c:v>6.6780800000000001E-2</c:v>
                </c:pt>
                <c:pt idx="50">
                  <c:v>8.9887599999999998E-2</c:v>
                </c:pt>
                <c:pt idx="51">
                  <c:v>0.1325479</c:v>
                </c:pt>
                <c:pt idx="52">
                  <c:v>0.1235371</c:v>
                </c:pt>
                <c:pt idx="53">
                  <c:v>8.9120399999999989E-2</c:v>
                </c:pt>
                <c:pt idx="54">
                  <c:v>3.8257199999999998E-2</c:v>
                </c:pt>
                <c:pt idx="55">
                  <c:v>3.7871000000000002E-2</c:v>
                </c:pt>
                <c:pt idx="56">
                  <c:v>4.0433899999999995E-2</c:v>
                </c:pt>
                <c:pt idx="57">
                  <c:v>3.7914699999999996E-2</c:v>
                </c:pt>
                <c:pt idx="58">
                  <c:v>1.1872100000000002E-2</c:v>
                </c:pt>
                <c:pt idx="59">
                  <c:v>4.33213E-2</c:v>
                </c:pt>
                <c:pt idx="60">
                  <c:v>4.41176E-2</c:v>
                </c:pt>
                <c:pt idx="61">
                  <c:v>4.6396E-2</c:v>
                </c:pt>
                <c:pt idx="62">
                  <c:v>6.2549499999999994E-2</c:v>
                </c:pt>
                <c:pt idx="63">
                  <c:v>2.9806300000000001E-2</c:v>
                </c:pt>
                <c:pt idx="64">
                  <c:v>2.9667099999999998E-2</c:v>
                </c:pt>
                <c:pt idx="65">
                  <c:v>2.8109600000000002E-2</c:v>
                </c:pt>
                <c:pt idx="66">
                  <c:v>2.5974000000000001E-2</c:v>
                </c:pt>
                <c:pt idx="67">
                  <c:v>2.5316499999999999E-2</c:v>
                </c:pt>
                <c:pt idx="68">
                  <c:v>3.3788200000000004E-2</c:v>
                </c:pt>
                <c:pt idx="69">
                  <c:v>1.6970499999999999E-2</c:v>
                </c:pt>
                <c:pt idx="70">
                  <c:v>1.6069199999999999E-2</c:v>
                </c:pt>
                <c:pt idx="71">
                  <c:v>2.6764E-2</c:v>
                </c:pt>
                <c:pt idx="72">
                  <c:v>3.43602E-2</c:v>
                </c:pt>
                <c:pt idx="73">
                  <c:v>1.6036700000000001E-2</c:v>
                </c:pt>
                <c:pt idx="74">
                  <c:v>2.48027E-2</c:v>
                </c:pt>
                <c:pt idx="75">
                  <c:v>2.0352000000000002E-2</c:v>
                </c:pt>
                <c:pt idx="76">
                  <c:v>3.34232E-2</c:v>
                </c:pt>
                <c:pt idx="77">
                  <c:v>3.3385499999999999E-2</c:v>
                </c:pt>
                <c:pt idx="78">
                  <c:v>2.52398E-2</c:v>
                </c:pt>
                <c:pt idx="79">
                  <c:v>4.1088100000000002E-2</c:v>
                </c:pt>
                <c:pt idx="80">
                  <c:v>-2.2230000000000001E-4</c:v>
                </c:pt>
                <c:pt idx="81">
                  <c:v>2.8141199999999998E-2</c:v>
                </c:pt>
                <c:pt idx="82">
                  <c:v>1.4377899999999999E-2</c:v>
                </c:pt>
                <c:pt idx="83">
                  <c:v>3.0620699999999997E-2</c:v>
                </c:pt>
                <c:pt idx="84">
                  <c:v>1.7595E-2</c:v>
                </c:pt>
                <c:pt idx="85">
                  <c:v>1.51284E-2</c:v>
                </c:pt>
                <c:pt idx="86">
                  <c:v>6.5312E-3</c:v>
                </c:pt>
                <c:pt idx="87">
                  <c:v>6.3871999999999991E-3</c:v>
                </c:pt>
                <c:pt idx="88">
                  <c:v>2.0508000000000002E-2</c:v>
                </c:pt>
                <c:pt idx="89">
                  <c:v>2.12993E-2</c:v>
                </c:pt>
                <c:pt idx="90">
                  <c:v>2.0023800000000001E-2</c:v>
                </c:pt>
                <c:pt idx="91">
                  <c:v>2.3139900000000001E-2</c:v>
                </c:pt>
                <c:pt idx="92">
                  <c:v>1.32204E-2</c:v>
                </c:pt>
                <c:pt idx="93">
                  <c:v>7.1944599999999997E-2</c:v>
                </c:pt>
                <c:pt idx="94">
                  <c:v>6.4449400000000004E-2</c:v>
                </c:pt>
                <c:pt idx="95">
                  <c:v>3.1200000000000002E-2</c:v>
                </c:pt>
              </c:numCache>
            </c:numRef>
          </c:val>
          <c:extLst>
            <c:ext xmlns:c16="http://schemas.microsoft.com/office/drawing/2014/chart" uri="{C3380CC4-5D6E-409C-BE32-E72D297353CC}">
              <c16:uniqueId val="{00000000-8942-44FC-ABA4-686D1AC0A069}"/>
            </c:ext>
          </c:extLst>
        </c:ser>
        <c:dLbls>
          <c:showLegendKey val="0"/>
          <c:showVal val="0"/>
          <c:showCatName val="0"/>
          <c:showSerName val="0"/>
          <c:showPercent val="0"/>
          <c:showBubbleSize val="0"/>
        </c:dLbls>
        <c:gapWidth val="150"/>
        <c:axId val="1283263328"/>
        <c:axId val="1283208032"/>
      </c:barChart>
      <c:lineChart>
        <c:grouping val="standard"/>
        <c:varyColors val="0"/>
        <c:ser>
          <c:idx val="1"/>
          <c:order val="0"/>
          <c:tx>
            <c:strRef>
              <c:f>[1]Sheet10!$B$1</c:f>
              <c:strCache>
                <c:ptCount val="1"/>
                <c:pt idx="0">
                  <c:v>S&amp;P 500 (includes dividends)</c:v>
                </c:pt>
              </c:strCache>
            </c:strRef>
          </c:tx>
          <c:spPr>
            <a:ln w="28575" cap="rnd">
              <a:solidFill>
                <a:schemeClr val="accent2"/>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[1]Sheet10!$B$2:$B$97</c:f>
              <c:numCache>
                <c:formatCode>General</c:formatCode>
                <c:ptCount val="96"/>
                <c:pt idx="0">
                  <c:v>0.43811155152887893</c:v>
                </c:pt>
                <c:pt idx="1">
                  <c:v>-8.2979466119096595E-2</c:v>
                </c:pt>
                <c:pt idx="2">
                  <c:v>-0.25123636363636365</c:v>
                </c:pt>
                <c:pt idx="3">
                  <c:v>-0.43837548891786188</c:v>
                </c:pt>
                <c:pt idx="4">
                  <c:v>-8.642364532019696E-2</c:v>
                </c:pt>
                <c:pt idx="5">
                  <c:v>0.49982225433526023</c:v>
                </c:pt>
                <c:pt idx="6">
                  <c:v>-1.1885656970912803E-2</c:v>
                </c:pt>
                <c:pt idx="7">
                  <c:v>0.46740421052631581</c:v>
                </c:pt>
                <c:pt idx="8">
                  <c:v>0.31943410275502609</c:v>
                </c:pt>
                <c:pt idx="9">
                  <c:v>-0.35336728754365537</c:v>
                </c:pt>
                <c:pt idx="10">
                  <c:v>0.29282654028436017</c:v>
                </c:pt>
                <c:pt idx="11">
                  <c:v>-1.0975646879756443E-2</c:v>
                </c:pt>
                <c:pt idx="12">
                  <c:v>-0.10672873194221515</c:v>
                </c:pt>
                <c:pt idx="13">
                  <c:v>-0.12771455576559551</c:v>
                </c:pt>
                <c:pt idx="14">
                  <c:v>0.19173762945914843</c:v>
                </c:pt>
                <c:pt idx="15">
                  <c:v>0.25061310133060394</c:v>
                </c:pt>
                <c:pt idx="16">
                  <c:v>0.19030676949443009</c:v>
                </c:pt>
                <c:pt idx="17">
                  <c:v>0.35821084337349401</c:v>
                </c:pt>
                <c:pt idx="18">
                  <c:v>-8.4291474654377807E-2</c:v>
                </c:pt>
                <c:pt idx="19">
                  <c:v>5.1999999999999998E-2</c:v>
                </c:pt>
                <c:pt idx="20">
                  <c:v>5.7045751633986834E-2</c:v>
                </c:pt>
                <c:pt idx="21">
                  <c:v>0.18303223684210526</c:v>
                </c:pt>
                <c:pt idx="22">
                  <c:v>0.30805539011316263</c:v>
                </c:pt>
                <c:pt idx="23">
                  <c:v>0.23678463044542339</c:v>
                </c:pt>
                <c:pt idx="24">
                  <c:v>0.18150988641144306</c:v>
                </c:pt>
                <c:pt idx="25">
                  <c:v>-1.2082047421904465E-2</c:v>
                </c:pt>
                <c:pt idx="26">
                  <c:v>0.52563321241434902</c:v>
                </c:pt>
                <c:pt idx="27">
                  <c:v>0.32597331851028349</c:v>
                </c:pt>
                <c:pt idx="28">
                  <c:v>7.4395118733509347E-2</c:v>
                </c:pt>
                <c:pt idx="29">
                  <c:v>-0.1045736018855796</c:v>
                </c:pt>
                <c:pt idx="30">
                  <c:v>0.43719954988747184</c:v>
                </c:pt>
                <c:pt idx="31">
                  <c:v>0.12056457163557326</c:v>
                </c:pt>
                <c:pt idx="32">
                  <c:v>3.36535314743695E-3</c:v>
                </c:pt>
                <c:pt idx="33">
                  <c:v>0.26637712958182752</c:v>
                </c:pt>
                <c:pt idx="34">
                  <c:v>-8.8114605171208879E-2</c:v>
                </c:pt>
                <c:pt idx="35">
                  <c:v>0.22611927099841514</c:v>
                </c:pt>
                <c:pt idx="36">
                  <c:v>0.16415455878432425</c:v>
                </c:pt>
                <c:pt idx="37">
                  <c:v>0.12399242477876114</c:v>
                </c:pt>
                <c:pt idx="38">
                  <c:v>-9.9709542356377898E-2</c:v>
                </c:pt>
                <c:pt idx="39">
                  <c:v>0.23802966513133328</c:v>
                </c:pt>
                <c:pt idx="40">
                  <c:v>0.10814862651601535</c:v>
                </c:pt>
                <c:pt idx="41">
                  <c:v>-8.2413710764490639E-2</c:v>
                </c:pt>
                <c:pt idx="42">
                  <c:v>3.5611449054964189E-2</c:v>
                </c:pt>
                <c:pt idx="43">
                  <c:v>0.14221150298426474</c:v>
                </c:pt>
                <c:pt idx="44">
                  <c:v>0.18755362915074925</c:v>
                </c:pt>
                <c:pt idx="45">
                  <c:v>-0.14308047437526472</c:v>
                </c:pt>
                <c:pt idx="46">
                  <c:v>-0.25901785750896972</c:v>
                </c:pt>
                <c:pt idx="47">
                  <c:v>0.36995137106184356</c:v>
                </c:pt>
                <c:pt idx="48">
                  <c:v>0.23830999002106662</c:v>
                </c:pt>
                <c:pt idx="49">
                  <c:v>-6.9797040759352322E-2</c:v>
                </c:pt>
                <c:pt idx="50">
                  <c:v>6.50928391167193E-2</c:v>
                </c:pt>
                <c:pt idx="51">
                  <c:v>0.18519490167516386</c:v>
                </c:pt>
                <c:pt idx="52">
                  <c:v>0.3173524550676301</c:v>
                </c:pt>
                <c:pt idx="53">
                  <c:v>-4.7023902474955762E-2</c:v>
                </c:pt>
                <c:pt idx="54">
                  <c:v>0.20419055079559353</c:v>
                </c:pt>
                <c:pt idx="55">
                  <c:v>0.22337155858930619</c:v>
                </c:pt>
                <c:pt idx="56">
                  <c:v>6.14614199963621E-2</c:v>
                </c:pt>
                <c:pt idx="57">
                  <c:v>0.31235149485768948</c:v>
                </c:pt>
                <c:pt idx="58">
                  <c:v>0.18494578758046187</c:v>
                </c:pt>
                <c:pt idx="59">
                  <c:v>5.8127216418218712E-2</c:v>
                </c:pt>
                <c:pt idx="60">
                  <c:v>0.16537192812044688</c:v>
                </c:pt>
                <c:pt idx="61">
                  <c:v>0.31475183638196724</c:v>
                </c:pt>
                <c:pt idx="62">
                  <c:v>-3.0644516129032118E-2</c:v>
                </c:pt>
                <c:pt idx="63">
                  <c:v>0.30234843134879757</c:v>
                </c:pt>
                <c:pt idx="64">
                  <c:v>7.493727972380064E-2</c:v>
                </c:pt>
                <c:pt idx="65">
                  <c:v>9.96705147919488E-2</c:v>
                </c:pt>
                <c:pt idx="66">
                  <c:v>1.3259206774573897E-2</c:v>
                </c:pt>
                <c:pt idx="67">
                  <c:v>0.37195198902606308</c:v>
                </c:pt>
                <c:pt idx="68">
                  <c:v>0.22680966018865789</c:v>
                </c:pt>
                <c:pt idx="69">
                  <c:v>0.33103653103653097</c:v>
                </c:pt>
                <c:pt idx="70">
                  <c:v>0.28337953278443584</c:v>
                </c:pt>
                <c:pt idx="71">
                  <c:v>0.20885350992084475</c:v>
                </c:pt>
                <c:pt idx="72">
                  <c:v>-9.0318189552492781E-2</c:v>
                </c:pt>
                <c:pt idx="73">
                  <c:v>-0.11849759142000185</c:v>
                </c:pt>
                <c:pt idx="74">
                  <c:v>-0.21966047957912699</c:v>
                </c:pt>
                <c:pt idx="75">
                  <c:v>0.28355800050010233</c:v>
                </c:pt>
                <c:pt idx="76">
                  <c:v>0.10742775944096193</c:v>
                </c:pt>
                <c:pt idx="77">
                  <c:v>4.8344775232688535E-2</c:v>
                </c:pt>
                <c:pt idx="78">
                  <c:v>0.15612557979315703</c:v>
                </c:pt>
                <c:pt idx="79">
                  <c:v>5.4847352464217694E-2</c:v>
                </c:pt>
                <c:pt idx="80">
                  <c:v>-0.36552344111798191</c:v>
                </c:pt>
                <c:pt idx="81">
                  <c:v>0.25935233877663982</c:v>
                </c:pt>
                <c:pt idx="82">
                  <c:v>0.14821092278719414</c:v>
                </c:pt>
                <c:pt idx="83">
                  <c:v>2.09837473362805E-2</c:v>
                </c:pt>
                <c:pt idx="84">
                  <c:v>0.15890585241730293</c:v>
                </c:pt>
                <c:pt idx="85">
                  <c:v>0.32145085858125483</c:v>
                </c:pt>
                <c:pt idx="86">
                  <c:v>0.13524421649462237</c:v>
                </c:pt>
                <c:pt idx="87">
                  <c:v>1.3788916411676138E-2</c:v>
                </c:pt>
                <c:pt idx="88">
                  <c:v>0.11773080874798171</c:v>
                </c:pt>
                <c:pt idx="89">
                  <c:v>0.2160548143449928</c:v>
                </c:pt>
                <c:pt idx="90">
                  <c:v>-4.2268692890885438E-2</c:v>
                </c:pt>
                <c:pt idx="91">
                  <c:v>0.31211679996808755</c:v>
                </c:pt>
                <c:pt idx="92">
                  <c:v>0.18023201827422478</c:v>
                </c:pt>
                <c:pt idx="93">
                  <c:v>0.28468851751964158</c:v>
                </c:pt>
                <c:pt idx="94">
                  <c:v>-0.18037505927178585</c:v>
                </c:pt>
                <c:pt idx="95">
                  <c:v>0.26060684985024096</c:v>
                </c:pt>
              </c:numCache>
            </c:numRef>
          </c:val>
          <c:smooth val="0"/>
          <c:extLst>
            <c:ext xmlns:c16="http://schemas.microsoft.com/office/drawing/2014/chart" uri="{C3380CC4-5D6E-409C-BE32-E72D297353CC}">
              <c16:uniqueId val="{00000001-8942-44FC-ABA4-686D1AC0A069}"/>
            </c:ext>
          </c:extLst>
        </c:ser>
        <c:ser>
          <c:idx val="5"/>
          <c:order val="2"/>
          <c:tx>
            <c:strRef>
              <c:f>[1]Sheet10!$F$1</c:f>
              <c:strCache>
                <c:ptCount val="1"/>
                <c:pt idx="0">
                  <c:v>S&amp;P 500 (Real)</c:v>
                </c:pt>
              </c:strCache>
            </c:strRef>
          </c:tx>
          <c:spPr>
            <a:ln w="28575" cap="rnd">
              <a:solidFill>
                <a:schemeClr val="accent6"/>
              </a:solidFill>
              <a:round/>
            </a:ln>
            <a:effectLst/>
          </c:spPr>
          <c:marker>
            <c:symbol val="none"/>
          </c:marke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[1]Sheet10!$F$2:$F$97</c:f>
              <c:numCache>
                <c:formatCode>General</c:formatCode>
                <c:ptCount val="96"/>
                <c:pt idx="0">
                  <c:v>0.45493157903462444</c:v>
                </c:pt>
                <c:pt idx="1">
                  <c:v>-8.8311023255100762E-2</c:v>
                </c:pt>
                <c:pt idx="2">
                  <c:v>-0.20007858972429649</c:v>
                </c:pt>
                <c:pt idx="3">
                  <c:v>-0.38067434179159909</c:v>
                </c:pt>
                <c:pt idx="4">
                  <c:v>1.8184304688174668E-2</c:v>
                </c:pt>
                <c:pt idx="5">
                  <c:v>0.48845994648775148</c:v>
                </c:pt>
                <c:pt idx="6">
                  <c:v>-2.6633617712147228E-2</c:v>
                </c:pt>
                <c:pt idx="7">
                  <c:v>0.42487081916467706</c:v>
                </c:pt>
                <c:pt idx="8">
                  <c:v>0.30058498468892636</c:v>
                </c:pt>
                <c:pt idx="9">
                  <c:v>-0.37132928987103397</c:v>
                </c:pt>
                <c:pt idx="10">
                  <c:v>0.32976447182995838</c:v>
                </c:pt>
                <c:pt idx="11">
                  <c:v>-1.0975646879756495E-2</c:v>
                </c:pt>
                <c:pt idx="12">
                  <c:v>-0.1130640269044394</c:v>
                </c:pt>
                <c:pt idx="13">
                  <c:v>-0.20650164248222169</c:v>
                </c:pt>
                <c:pt idx="14">
                  <c:v>9.3013782764063135E-2</c:v>
                </c:pt>
                <c:pt idx="15">
                  <c:v>0.21467594185021199</c:v>
                </c:pt>
                <c:pt idx="16">
                  <c:v>0.16355830930106241</c:v>
                </c:pt>
                <c:pt idx="17">
                  <c:v>0.32836006874467061</c:v>
                </c:pt>
                <c:pt idx="18">
                  <c:v>-0.22484209777969133</c:v>
                </c:pt>
                <c:pt idx="19">
                  <c:v>-3.3418809614836564E-2</c:v>
                </c:pt>
                <c:pt idx="20">
                  <c:v>2.8916511793030564E-2</c:v>
                </c:pt>
                <c:pt idx="21">
                  <c:v>0.20507940558312976</c:v>
                </c:pt>
                <c:pt idx="22">
                  <c:v>0.2363165170026138</c:v>
                </c:pt>
                <c:pt idx="23">
                  <c:v>0.16716587073743794</c:v>
                </c:pt>
                <c:pt idx="24">
                  <c:v>0.17089351202724323</c:v>
                </c:pt>
                <c:pt idx="25">
                  <c:v>-1.7964733280136369E-2</c:v>
                </c:pt>
                <c:pt idx="26">
                  <c:v>0.53133221839834022</c:v>
                </c:pt>
                <c:pt idx="27">
                  <c:v>0.32103857889880727</c:v>
                </c:pt>
                <c:pt idx="28">
                  <c:v>4.4842480560589371E-2</c:v>
                </c:pt>
                <c:pt idx="29">
                  <c:v>-0.13099289518406243</c:v>
                </c:pt>
                <c:pt idx="30">
                  <c:v>0.4123946513028951</c:v>
                </c:pt>
                <c:pt idx="31">
                  <c:v>0.10379994765066014</c:v>
                </c:pt>
                <c:pt idx="32">
                  <c:v>-1.0098104552169973E-2</c:v>
                </c:pt>
                <c:pt idx="33">
                  <c:v>0.25793737613784362</c:v>
                </c:pt>
                <c:pt idx="34">
                  <c:v>-9.9220495833972522E-2</c:v>
                </c:pt>
                <c:pt idx="35">
                  <c:v>0.20626629899627469</c:v>
                </c:pt>
                <c:pt idx="36">
                  <c:v>0.15037092934599339</c:v>
                </c:pt>
                <c:pt idx="37">
                  <c:v>0.10281831316597434</c:v>
                </c:pt>
                <c:pt idx="38">
                  <c:v>-0.12897173685667784</c:v>
                </c:pt>
                <c:pt idx="39">
                  <c:v>0.1987040220216727</c:v>
                </c:pt>
                <c:pt idx="40">
                  <c:v>5.8344217646626229E-2</c:v>
                </c:pt>
                <c:pt idx="41">
                  <c:v>-0.13352597380113063</c:v>
                </c:pt>
                <c:pt idx="42">
                  <c:v>-1.9031349582383283E-2</c:v>
                </c:pt>
                <c:pt idx="43">
                  <c:v>0.10608317636955311</c:v>
                </c:pt>
                <c:pt idx="44">
                  <c:v>0.14843417143877868</c:v>
                </c:pt>
                <c:pt idx="45">
                  <c:v>-0.21341082809573453</c:v>
                </c:pt>
                <c:pt idx="46">
                  <c:v>-0.33896967377498333</c:v>
                </c:pt>
                <c:pt idx="47">
                  <c:v>0.27878559508145151</c:v>
                </c:pt>
                <c:pt idx="48">
                  <c:v>0.1789389768296199</c:v>
                </c:pt>
                <c:pt idx="49">
                  <c:v>-0.12802802671303459</c:v>
                </c:pt>
                <c:pt idx="50">
                  <c:v>-2.2749832994962582E-2</c:v>
                </c:pt>
                <c:pt idx="51">
                  <c:v>4.648545255804537E-2</c:v>
                </c:pt>
                <c:pt idx="52">
                  <c:v>0.17250463297351737</c:v>
                </c:pt>
                <c:pt idx="53">
                  <c:v>-0.12500390450399779</c:v>
                </c:pt>
                <c:pt idx="54">
                  <c:v>0.15981911880369659</c:v>
                </c:pt>
                <c:pt idx="55">
                  <c:v>0.17873180635098795</c:v>
                </c:pt>
                <c:pt idx="56">
                  <c:v>2.0210337241377996E-2</c:v>
                </c:pt>
                <c:pt idx="57">
                  <c:v>0.26441170440855077</c:v>
                </c:pt>
                <c:pt idx="58">
                  <c:v>0.17104304741721998</c:v>
                </c:pt>
                <c:pt idx="59">
                  <c:v>1.419113787691173E-2</c:v>
                </c:pt>
                <c:pt idx="60">
                  <c:v>0.11613091103956763</c:v>
                </c:pt>
                <c:pt idx="61">
                  <c:v>0.25645724599670405</c:v>
                </c:pt>
                <c:pt idx="62">
                  <c:v>-8.7707929022631026E-2</c:v>
                </c:pt>
                <c:pt idx="63">
                  <c:v>0.26465378134586826</c:v>
                </c:pt>
                <c:pt idx="64">
                  <c:v>4.3965840730271655E-2</c:v>
                </c:pt>
                <c:pt idx="65">
                  <c:v>6.9604363962702642E-2</c:v>
                </c:pt>
                <c:pt idx="66">
                  <c:v>-1.2392900039792543E-2</c:v>
                </c:pt>
                <c:pt idx="67">
                  <c:v>0.33807657345420949</c:v>
                </c:pt>
                <c:pt idx="68">
                  <c:v>0.18671277171538403</c:v>
                </c:pt>
                <c:pt idx="69">
                  <c:v>0.30882511443206151</c:v>
                </c:pt>
                <c:pt idx="70">
                  <c:v>0.2630828026126919</c:v>
                </c:pt>
                <c:pt idx="71">
                  <c:v>0.17734309921349478</c:v>
                </c:pt>
                <c:pt idx="72">
                  <c:v>-0.12053672362151302</c:v>
                </c:pt>
                <c:pt idx="73">
                  <c:v>-0.13241085821014309</c:v>
                </c:pt>
                <c:pt idx="74">
                  <c:v>-0.23854658031163167</c:v>
                </c:pt>
                <c:pt idx="75">
                  <c:v>0.25795607839265511</c:v>
                </c:pt>
                <c:pt idx="76">
                  <c:v>7.1611087733429724E-2</c:v>
                </c:pt>
                <c:pt idx="77">
                  <c:v>1.4475987163249604E-2</c:v>
                </c:pt>
                <c:pt idx="78">
                  <c:v>0.12766357665119621</c:v>
                </c:pt>
                <c:pt idx="79">
                  <c:v>1.3216222973077452E-2</c:v>
                </c:pt>
                <c:pt idx="80">
                  <c:v>-0.36538236561785886</c:v>
                </c:pt>
                <c:pt idx="81">
                  <c:v>0.2248826705676612</c:v>
                </c:pt>
                <c:pt idx="82">
                  <c:v>0.1319360593198986</c:v>
                </c:pt>
                <c:pt idx="83">
                  <c:v>-9.3506298327983295E-3</c:v>
                </c:pt>
                <c:pt idx="84">
                  <c:v>0.13886747912214847</c:v>
                </c:pt>
                <c:pt idx="85">
                  <c:v>0.30175735264746284</c:v>
                </c:pt>
                <c:pt idx="86">
                  <c:v>0.12787782087095012</c:v>
                </c:pt>
                <c:pt idx="87">
                  <c:v>7.354740214975175E-3</c:v>
                </c:pt>
                <c:pt idx="88">
                  <c:v>9.5269031450984976E-2</c:v>
                </c:pt>
                <c:pt idx="89">
                  <c:v>0.19069386843307612</c:v>
                </c:pt>
                <c:pt idx="90">
                  <c:v>-6.1069646503233876E-2</c:v>
                </c:pt>
                <c:pt idx="91">
                  <c:v>0.28244123796568532</c:v>
                </c:pt>
                <c:pt idx="92">
                  <c:v>0.16483246712583433</c:v>
                </c:pt>
                <c:pt idx="93">
                  <c:v>0.19846540345428454</c:v>
                </c:pt>
                <c:pt idx="94">
                  <c:v>-0.23000103083508328</c:v>
                </c:pt>
                <c:pt idx="95">
                  <c:v>0.22246591335360844</c:v>
                </c:pt>
              </c:numCache>
            </c:numRef>
          </c:val>
          <c:smooth val="0"/>
          <c:extLst>
            <c:ext xmlns:c16="http://schemas.microsoft.com/office/drawing/2014/chart" uri="{C3380CC4-5D6E-409C-BE32-E72D297353CC}">
              <c16:uniqueId val="{00000002-8942-44FC-ABA4-686D1AC0A069}"/>
            </c:ext>
          </c:extLst>
        </c:ser>
        <c:dLbls>
          <c:showLegendKey val="0"/>
          <c:showVal val="0"/>
          <c:showCatName val="0"/>
          <c:showSerName val="0"/>
          <c:showPercent val="0"/>
          <c:showBubbleSize val="0"/>
        </c:dLbls>
        <c:marker val="1"/>
        <c:smooth val="0"/>
        <c:axId val="1283263328"/>
        <c:axId val="1283208032"/>
      </c:lineChart>
      <c:catAx>
        <c:axId val="128326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08032"/>
        <c:crosses val="autoZero"/>
        <c:auto val="1"/>
        <c:lblAlgn val="ctr"/>
        <c:lblOffset val="100"/>
        <c:noMultiLvlLbl val="0"/>
      </c:catAx>
      <c:valAx>
        <c:axId val="1283208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3263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i="1">
                <a:latin typeface="Times New Roman" panose="02020603050405020304" pitchFamily="18" charset="0"/>
                <a:cs typeface="Times New Roman" panose="02020603050405020304" pitchFamily="18" charset="0"/>
              </a:rPr>
              <a:t>Figure 3a: Nominal and Real Returns on US Stocks - Cumulative</a:t>
            </a:r>
            <a:r>
              <a:rPr lang="en-US" i="1" baseline="0">
                <a:latin typeface="Times New Roman" panose="02020603050405020304" pitchFamily="18" charset="0"/>
                <a:cs typeface="Times New Roman" panose="02020603050405020304" pitchFamily="18" charset="0"/>
              </a:rPr>
              <a:t> Effect</a:t>
            </a:r>
            <a:endParaRPr lang="en-US" i="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1"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areaChart>
        <c:grouping val="standard"/>
        <c:varyColors val="0"/>
        <c:ser>
          <c:idx val="1"/>
          <c:order val="0"/>
          <c:tx>
            <c:strRef>
              <c:f>[1]Sheet10!$J$1</c:f>
              <c:strCache>
                <c:ptCount val="1"/>
                <c:pt idx="0">
                  <c:v>Nominal value of $100 invested in 1928</c:v>
                </c:pt>
              </c:strCache>
            </c:strRef>
          </c:tx>
          <c:spPr>
            <a:solidFill>
              <a:srgbClr val="FF000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[1]Sheet10!$J$2:$J$97</c:f>
              <c:numCache>
                <c:formatCode>General</c:formatCode>
                <c:ptCount val="96"/>
                <c:pt idx="0">
                  <c:v>143.81115515288789</c:v>
                </c:pt>
                <c:pt idx="1">
                  <c:v>131.87778227633069</c:v>
                </c:pt>
                <c:pt idx="2">
                  <c:v>98.745287812797272</c:v>
                </c:pt>
                <c:pt idx="3">
                  <c:v>55.457773989527276</c:v>
                </c:pt>
                <c:pt idx="4">
                  <c:v>50.664911000008722</c:v>
                </c:pt>
                <c:pt idx="5">
                  <c:v>75.988361031728402</c:v>
                </c:pt>
                <c:pt idx="6">
                  <c:v>75.085189438723404</c:v>
                </c:pt>
                <c:pt idx="7">
                  <c:v>110.18032313054879</c:v>
                </c:pt>
                <c:pt idx="8">
                  <c:v>145.37567579101449</c:v>
                </c:pt>
                <c:pt idx="9">
                  <c:v>94.004667561917856</c:v>
                </c:pt>
                <c:pt idx="10">
                  <c:v>121.53172913465568</c:v>
                </c:pt>
                <c:pt idx="11">
                  <c:v>120.19783979098749</c:v>
                </c:pt>
                <c:pt idx="12">
                  <c:v>107.36927676790187</c:v>
                </c:pt>
                <c:pt idx="13">
                  <c:v>93.656657282615996</c:v>
                </c:pt>
                <c:pt idx="14">
                  <c:v>111.61416273305268</c:v>
                </c:pt>
                <c:pt idx="15">
                  <c:v>139.58613420800171</c:v>
                </c:pt>
                <c:pt idx="16">
                  <c:v>166.15032047534245</c:v>
                </c:pt>
                <c:pt idx="17">
                  <c:v>225.66716689959119</c:v>
                </c:pt>
                <c:pt idx="18">
                  <c:v>206.64534862054904</c:v>
                </c:pt>
                <c:pt idx="19">
                  <c:v>217.3909067488176</c:v>
                </c:pt>
                <c:pt idx="20">
                  <c:v>229.79213442269784</c:v>
                </c:pt>
                <c:pt idx="21">
                  <c:v>271.85150279480598</c:v>
                </c:pt>
                <c:pt idx="22">
                  <c:v>355.59682354110947</c:v>
                </c:pt>
                <c:pt idx="23">
                  <c:v>439.7966859908575</c:v>
                </c:pt>
                <c:pt idx="24">
                  <c:v>519.62413250918712</c:v>
                </c:pt>
                <c:pt idx="25">
                  <c:v>513.34600909864514</c:v>
                </c:pt>
                <c:pt idx="26">
                  <c:v>783.17772094125166</c:v>
                </c:pt>
                <c:pt idx="27">
                  <c:v>1038.4727616197922</c:v>
                </c:pt>
                <c:pt idx="28">
                  <c:v>1115.7300660220119</c:v>
                </c:pt>
                <c:pt idx="29">
                  <c:v>999.05415428605454</c:v>
                </c:pt>
                <c:pt idx="30">
                  <c:v>1435.8401808531264</c:v>
                </c:pt>
                <c:pt idx="31">
                  <c:v>1608.9516371948275</c:v>
                </c:pt>
                <c:pt idx="32">
                  <c:v>1614.366327651135</c:v>
                </c:pt>
                <c:pt idx="33">
                  <c:v>2044.3965961044005</c:v>
                </c:pt>
                <c:pt idx="34">
                  <c:v>1864.2553972252979</c:v>
                </c:pt>
                <c:pt idx="35">
                  <c:v>2285.7994686007432</c:v>
                </c:pt>
                <c:pt idx="36">
                  <c:v>2661.0238718383412</c:v>
                </c:pt>
                <c:pt idx="37">
                  <c:v>2990.9706741017444</c:v>
                </c:pt>
                <c:pt idx="38">
                  <c:v>2692.7423569857124</c:v>
                </c:pt>
                <c:pt idx="39">
                  <c:v>3333.6949185039784</c:v>
                </c:pt>
                <c:pt idx="40">
                  <c:v>3694.2294451636035</c:v>
                </c:pt>
                <c:pt idx="41">
                  <c:v>3389.7742881722256</c:v>
                </c:pt>
                <c:pt idx="42">
                  <c:v>3510.4890625432981</c:v>
                </c:pt>
                <c:pt idx="43">
                  <c:v>4009.720988337403</c:v>
                </c:pt>
                <c:pt idx="44">
                  <c:v>4761.7587115820115</c:v>
                </c:pt>
                <c:pt idx="45">
                  <c:v>4080.4440162683081</c:v>
                </c:pt>
                <c:pt idx="46">
                  <c:v>3023.5361494891954</c:v>
                </c:pt>
                <c:pt idx="47">
                  <c:v>4142.0974934477708</c:v>
                </c:pt>
                <c:pt idx="48">
                  <c:v>5129.2007057775936</c:v>
                </c:pt>
                <c:pt idx="49">
                  <c:v>4771.1976750535359</c:v>
                </c:pt>
                <c:pt idx="50">
                  <c:v>5081.7684777098611</c:v>
                </c:pt>
                <c:pt idx="51">
                  <c:v>6022.8860912752862</c:v>
                </c:pt>
                <c:pt idx="52">
                  <c:v>7934.2637789341807</c:v>
                </c:pt>
                <c:pt idx="53">
                  <c:v>7561.1637327830058</c:v>
                </c:pt>
                <c:pt idx="54">
                  <c:v>9105.0819200356327</c:v>
                </c:pt>
                <c:pt idx="55">
                  <c:v>11138.898259597305</c:v>
                </c:pt>
                <c:pt idx="56">
                  <c:v>11823.510763827162</c:v>
                </c:pt>
                <c:pt idx="57">
                  <c:v>15516.602025374559</c:v>
                </c:pt>
                <c:pt idx="58">
                  <c:v>18386.332207530046</c:v>
                </c:pt>
                <c:pt idx="59">
                  <c:v>19455.07851889441</c:v>
                </c:pt>
                <c:pt idx="60">
                  <c:v>22672.402365298665</c:v>
                </c:pt>
                <c:pt idx="61">
                  <c:v>29808.582644967279</c:v>
                </c:pt>
                <c:pt idx="62">
                  <c:v>28895.113053319994</c:v>
                </c:pt>
                <c:pt idx="63">
                  <c:v>37631.505158637461</c:v>
                </c:pt>
                <c:pt idx="64">
                  <c:v>40451.507787137925</c:v>
                </c:pt>
                <c:pt idx="65">
                  <c:v>44483.33039239249</c:v>
                </c:pt>
                <c:pt idx="66">
                  <c:v>45073.144068086905</c:v>
                </c:pt>
                <c:pt idx="67">
                  <c:v>61838.189655870119</c:v>
                </c:pt>
                <c:pt idx="68">
                  <c:v>75863.688438399797</c:v>
                </c:pt>
                <c:pt idx="69">
                  <c:v>100977.34069068384</c:v>
                </c:pt>
                <c:pt idx="70">
                  <c:v>129592.25231742462</c:v>
                </c:pt>
                <c:pt idx="71">
                  <c:v>156658.0490724665</c:v>
                </c:pt>
                <c:pt idx="72">
                  <c:v>142508.97770141574</c:v>
                </c:pt>
                <c:pt idx="73">
                  <c:v>125622.00708807123</c:v>
                </c:pt>
                <c:pt idx="74">
                  <c:v>98027.816765413008</c:v>
                </c:pt>
                <c:pt idx="75">
                  <c:v>125824.38848080393</c:v>
                </c:pt>
                <c:pt idx="76">
                  <c:v>139341.42061832585</c:v>
                </c:pt>
                <c:pt idx="77">
                  <c:v>146077.8502787223</c:v>
                </c:pt>
                <c:pt idx="78">
                  <c:v>168884.33934842583</c:v>
                </c:pt>
                <c:pt idx="79">
                  <c:v>178147.19823435548</c:v>
                </c:pt>
                <c:pt idx="80">
                  <c:v>113030.22131020659</c:v>
                </c:pt>
                <c:pt idx="81">
                  <c:v>142344.87355944986</c:v>
                </c:pt>
                <c:pt idx="82">
                  <c:v>163441.93862372241</c:v>
                </c:pt>
                <c:pt idx="83">
                  <c:v>166871.56296795449</c:v>
                </c:pt>
                <c:pt idx="84">
                  <c:v>193388.43092558492</c:v>
                </c:pt>
                <c:pt idx="85">
                  <c:v>255553.30808629587</c:v>
                </c:pt>
                <c:pt idx="86">
                  <c:v>290115.4150110358</c:v>
                </c:pt>
                <c:pt idx="87">
                  <c:v>294115.79221836175</c:v>
                </c:pt>
                <c:pt idx="88">
                  <c:v>328742.28230178286</c:v>
                </c:pt>
                <c:pt idx="89">
                  <c:v>399768.63507184375</c:v>
                </c:pt>
                <c:pt idx="90">
                  <c:v>382870.93740858353</c:v>
                </c:pt>
                <c:pt idx="91">
                  <c:v>502371.38919333258</c:v>
                </c:pt>
                <c:pt idx="92">
                  <c:v>592914.79859087302</c:v>
                </c:pt>
                <c:pt idx="93">
                  <c:v>761710.83361716557</c:v>
                </c:pt>
                <c:pt idx="94">
                  <c:v>624317.19685550791</c:v>
                </c:pt>
                <c:pt idx="95">
                  <c:v>787018.53483535454</c:v>
                </c:pt>
              </c:numCache>
            </c:numRef>
          </c:val>
          <c:extLst>
            <c:ext xmlns:c16="http://schemas.microsoft.com/office/drawing/2014/chart" uri="{C3380CC4-5D6E-409C-BE32-E72D297353CC}">
              <c16:uniqueId val="{00000000-27FB-4730-B1D1-AACA35C36F0A}"/>
            </c:ext>
          </c:extLst>
        </c:ser>
        <c:ser>
          <c:idx val="2"/>
          <c:order val="1"/>
          <c:tx>
            <c:strRef>
              <c:f>[1]Sheet10!$K$1</c:f>
              <c:strCache>
                <c:ptCount val="1"/>
                <c:pt idx="0">
                  <c:v>Real value of $100 invested in 1928</c:v>
                </c:pt>
              </c:strCache>
            </c:strRef>
          </c:tx>
          <c:spPr>
            <a:solidFill>
              <a:srgbClr val="00B050"/>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[1]Sheet10!$K$2:$K$97</c:f>
              <c:numCache>
                <c:formatCode>General</c:formatCode>
                <c:ptCount val="96"/>
                <c:pt idx="0">
                  <c:v>145.49315790346245</c:v>
                </c:pt>
                <c:pt idx="1">
                  <c:v>116.3830920556033</c:v>
                </c:pt>
                <c:pt idx="2">
                  <c:v>72.079035091665432</c:v>
                </c:pt>
                <c:pt idx="3">
                  <c:v>73.389742227401911</c:v>
                </c:pt>
                <c:pt idx="4">
                  <c:v>109.23769178854852</c:v>
                </c:pt>
                <c:pt idx="5">
                  <c:v>106.32829686569495</c:v>
                </c:pt>
                <c:pt idx="6">
                  <c:v>151.50408745540773</c:v>
                </c:pt>
                <c:pt idx="7">
                  <c:v>197.04394126350121</c:v>
                </c:pt>
                <c:pt idx="8">
                  <c:v>123.87575448073558</c:v>
                </c:pt>
                <c:pt idx="9">
                  <c:v>164.72557722961295</c:v>
                </c:pt>
                <c:pt idx="10">
                  <c:v>162.91760746187666</c:v>
                </c:pt>
                <c:pt idx="11">
                  <c:v>144.49748670860015</c:v>
                </c:pt>
                <c:pt idx="12">
                  <c:v>114.65851836872122</c:v>
                </c:pt>
                <c:pt idx="13">
                  <c:v>125.3233408883188</c:v>
                </c:pt>
                <c:pt idx="14">
                  <c:v>152.22724712933382</c:v>
                </c:pt>
                <c:pt idx="15">
                  <c:v>177.12527829936266</c:v>
                </c:pt>
                <c:pt idx="16">
                  <c:v>235.28614685816029</c:v>
                </c:pt>
                <c:pt idx="17">
                  <c:v>182.38391602007101</c:v>
                </c:pt>
                <c:pt idx="18">
                  <c:v>176.28886265378793</c:v>
                </c:pt>
                <c:pt idx="19">
                  <c:v>181.38652162969615</c:v>
                </c:pt>
                <c:pt idx="20">
                  <c:v>218.58516166630574</c:v>
                </c:pt>
                <c:pt idx="21">
                  <c:v>270.24044573974038</c:v>
                </c:pt>
                <c:pt idx="22">
                  <c:v>315.41542516029745</c:v>
                </c:pt>
                <c:pt idx="23">
                  <c:v>369.31787491350678</c:v>
                </c:pt>
                <c:pt idx="24">
                  <c:v>362.68317779509886</c:v>
                </c:pt>
                <c:pt idx="25">
                  <c:v>555.38843522872833</c:v>
                </c:pt>
                <c:pt idx="26">
                  <c:v>733.68954921139152</c:v>
                </c:pt>
                <c:pt idx="27">
                  <c:v>766.59000855941088</c:v>
                </c:pt>
                <c:pt idx="28">
                  <c:v>666.17216391903844</c:v>
                </c:pt>
                <c:pt idx="29">
                  <c:v>940.89800116612537</c:v>
                </c:pt>
                <c:pt idx="30">
                  <c:v>1038.56316443178</c:v>
                </c:pt>
                <c:pt idx="31">
                  <c:v>1028.0756450133154</c:v>
                </c:pt>
                <c:pt idx="32">
                  <c:v>1293.254779359271</c:v>
                </c:pt>
                <c:pt idx="33">
                  <c:v>1164.9373989115893</c:v>
                </c:pt>
                <c:pt idx="34">
                  <c:v>1405.2247247474297</c:v>
                </c:pt>
                <c:pt idx="35">
                  <c:v>1616.5296725476685</c:v>
                </c:pt>
                <c:pt idx="36">
                  <c:v>1782.7385266617646</c:v>
                </c:pt>
                <c:pt idx="37">
                  <c:v>1552.815642516882</c:v>
                </c:pt>
                <c:pt idx="38">
                  <c:v>1861.3663561431545</c:v>
                </c:pt>
                <c:pt idx="39">
                  <c:v>1969.9663199460783</c:v>
                </c:pt>
                <c:pt idx="40">
                  <c:v>1706.9246487198486</c:v>
                </c:pt>
                <c:pt idx="41">
                  <c:v>1674.4395690192744</c:v>
                </c:pt>
                <c:pt idx="42">
                  <c:v>1852.0694371397046</c:v>
                </c:pt>
                <c:pt idx="43">
                  <c:v>2126.9798294886218</c:v>
                </c:pt>
                <c:pt idx="44">
                  <c:v>1673.0593027345308</c:v>
                </c:pt>
                <c:pt idx="45">
                  <c:v>1105.9429366804059</c:v>
                </c:pt>
                <c:pt idx="46">
                  <c:v>1414.2638964089808</c:v>
                </c:pt>
                <c:pt idx="47">
                  <c:v>1667.3308309994754</c:v>
                </c:pt>
                <c:pt idx="48">
                  <c:v>1453.8657548288083</c:v>
                </c:pt>
                <c:pt idx="49">
                  <c:v>1420.7905517093577</c:v>
                </c:pt>
                <c:pt idx="50">
                  <c:v>1486.8366434957622</c:v>
                </c:pt>
                <c:pt idx="51">
                  <c:v>1743.3228529735752</c:v>
                </c:pt>
                <c:pt idx="52">
                  <c:v>1525.4006895408295</c:v>
                </c:pt>
                <c:pt idx="53">
                  <c:v>1769.188883565796</c:v>
                </c:pt>
                <c:pt idx="54">
                  <c:v>2085.3992085015984</c:v>
                </c:pt>
                <c:pt idx="55">
                  <c:v>2127.5458297883183</c:v>
                </c:pt>
                <c:pt idx="56">
                  <c:v>2690.0938488499519</c:v>
                </c:pt>
                <c:pt idx="57">
                  <c:v>3150.2156985955662</c:v>
                </c:pt>
                <c:pt idx="58">
                  <c:v>3194.9208439163476</c:v>
                </c:pt>
                <c:pt idx="59">
                  <c:v>3565.9499122196571</c:v>
                </c:pt>
                <c:pt idx="60">
                  <c:v>4480.4636060696994</c:v>
                </c:pt>
                <c:pt idx="61">
                  <c:v>4087.4914221200565</c:v>
                </c:pt>
                <c:pt idx="62">
                  <c:v>5169.2614832029303</c:v>
                </c:pt>
                <c:pt idx="63">
                  <c:v>5396.5324102665581</c:v>
                </c:pt>
                <c:pt idx="64">
                  <c:v>5772.1546162872728</c:v>
                </c:pt>
                <c:pt idx="65">
                  <c:v>5700.6208811133974</c:v>
                </c:pt>
                <c:pt idx="66">
                  <c:v>7627.867255161731</c:v>
                </c:pt>
                <c:pt idx="67">
                  <c:v>9052.0874926499964</c:v>
                </c:pt>
                <c:pt idx="68">
                  <c:v>11847.599448416664</c:v>
                </c:pt>
                <c:pt idx="69">
                  <c:v>14964.499115538703</c:v>
                </c:pt>
                <c:pt idx="70">
                  <c:v>17618.34976686594</c:v>
                </c:pt>
                <c:pt idx="71">
                  <c:v>15494.691610350072</c:v>
                </c:pt>
                <c:pt idx="72">
                  <c:v>13443.026196522114</c:v>
                </c:pt>
                <c:pt idx="73">
                  <c:v>10236.238268302084</c:v>
                </c:pt>
                <c:pt idx="74">
                  <c:v>12876.738149486113</c:v>
                </c:pt>
                <c:pt idx="75">
                  <c:v>13798.855374829365</c:v>
                </c:pt>
                <c:pt idx="76">
                  <c:v>13998.607428102932</c:v>
                </c:pt>
                <c:pt idx="77">
                  <c:v>15785.719720510555</c:v>
                </c:pt>
                <c:pt idx="78">
                  <c:v>15994.347312127329</c:v>
                </c:pt>
                <c:pt idx="79">
                  <c:v>10150.294854708603</c:v>
                </c:pt>
                <c:pt idx="80">
                  <c:v>12432.920268684666</c:v>
                </c:pt>
                <c:pt idx="81">
                  <c:v>14073.270774773415</c:v>
                </c:pt>
                <c:pt idx="82">
                  <c:v>13941.676829221769</c:v>
                </c:pt>
                <c:pt idx="83">
                  <c:v>15877.722345231465</c:v>
                </c:pt>
                <c:pt idx="84">
                  <c:v>20668.941806199975</c:v>
                </c:pt>
                <c:pt idx="85">
                  <c:v>23312.041044085308</c:v>
                </c:pt>
                <c:pt idx="86">
                  <c:v>23483.495049845395</c:v>
                </c:pt>
                <c:pt idx="87">
                  <c:v>25720.744878328165</c:v>
                </c:pt>
                <c:pt idx="88">
                  <c:v>30625.533218156794</c:v>
                </c:pt>
                <c:pt idx="89">
                  <c:v>28755.242730550912</c:v>
                </c:pt>
                <c:pt idx="90">
                  <c:v>36876.909085371488</c:v>
                </c:pt>
                <c:pt idx="91">
                  <c:v>42955.420989888364</c:v>
                </c:pt>
                <c:pt idx="92">
                  <c:v>51480.585947195199</c:v>
                </c:pt>
                <c:pt idx="93">
                  <c:v>39639.998111346198</c:v>
                </c:pt>
                <c:pt idx="94">
                  <c:v>48458.54649652214</c:v>
                </c:pt>
                <c:pt idx="95">
                  <c:v>48458.54649652214</c:v>
                </c:pt>
              </c:numCache>
            </c:numRef>
          </c:val>
          <c:extLst>
            <c:ext xmlns:c16="http://schemas.microsoft.com/office/drawing/2014/chart" uri="{C3380CC4-5D6E-409C-BE32-E72D297353CC}">
              <c16:uniqueId val="{00000001-27FB-4730-B1D1-AACA35C36F0A}"/>
            </c:ext>
          </c:extLst>
        </c:ser>
        <c:ser>
          <c:idx val="0"/>
          <c:order val="2"/>
          <c:spPr>
            <a:solidFill>
              <a:schemeClr val="accent1"/>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[1]Sheet10!$J$97</c:f>
              <c:numCache>
                <c:formatCode>General</c:formatCode>
                <c:ptCount val="1"/>
                <c:pt idx="0">
                  <c:v>787018.53483535454</c:v>
                </c:pt>
              </c:numCache>
            </c:numRef>
          </c:val>
          <c:extLst>
            <c:ext xmlns:c16="http://schemas.microsoft.com/office/drawing/2014/chart" uri="{C3380CC4-5D6E-409C-BE32-E72D297353CC}">
              <c16:uniqueId val="{00000002-27FB-4730-B1D1-AACA35C36F0A}"/>
            </c:ext>
          </c:extLst>
        </c:ser>
        <c:ser>
          <c:idx val="3"/>
          <c:order val="3"/>
          <c:spPr>
            <a:solidFill>
              <a:schemeClr val="accent4"/>
            </a:solidFill>
            <a:ln>
              <a:noFill/>
            </a:ln>
            <a:effectLst/>
          </c:spPr>
          <c:cat>
            <c:numRef>
              <c:f>[1]Sheet10!$A$2:$A$97</c:f>
              <c:numCache>
                <c:formatCode>General</c:formatCode>
                <c:ptCount val="96"/>
                <c:pt idx="0">
                  <c:v>1928</c:v>
                </c:pt>
                <c:pt idx="1">
                  <c:v>1929</c:v>
                </c:pt>
                <c:pt idx="2">
                  <c:v>1930</c:v>
                </c:pt>
                <c:pt idx="3">
                  <c:v>1931</c:v>
                </c:pt>
                <c:pt idx="4">
                  <c:v>1932</c:v>
                </c:pt>
                <c:pt idx="5">
                  <c:v>1933</c:v>
                </c:pt>
                <c:pt idx="6">
                  <c:v>1934</c:v>
                </c:pt>
                <c:pt idx="7">
                  <c:v>1935</c:v>
                </c:pt>
                <c:pt idx="8">
                  <c:v>1936</c:v>
                </c:pt>
                <c:pt idx="9">
                  <c:v>1937</c:v>
                </c:pt>
                <c:pt idx="10">
                  <c:v>1938</c:v>
                </c:pt>
                <c:pt idx="11">
                  <c:v>1939</c:v>
                </c:pt>
                <c:pt idx="12">
                  <c:v>1940</c:v>
                </c:pt>
                <c:pt idx="13">
                  <c:v>1941</c:v>
                </c:pt>
                <c:pt idx="14">
                  <c:v>1942</c:v>
                </c:pt>
                <c:pt idx="15">
                  <c:v>1943</c:v>
                </c:pt>
                <c:pt idx="16">
                  <c:v>1944</c:v>
                </c:pt>
                <c:pt idx="17">
                  <c:v>1945</c:v>
                </c:pt>
                <c:pt idx="18">
                  <c:v>1946</c:v>
                </c:pt>
                <c:pt idx="19">
                  <c:v>1947</c:v>
                </c:pt>
                <c:pt idx="20">
                  <c:v>1948</c:v>
                </c:pt>
                <c:pt idx="21">
                  <c:v>1949</c:v>
                </c:pt>
                <c:pt idx="22">
                  <c:v>1950</c:v>
                </c:pt>
                <c:pt idx="23">
                  <c:v>1951</c:v>
                </c:pt>
                <c:pt idx="24">
                  <c:v>1952</c:v>
                </c:pt>
                <c:pt idx="25">
                  <c:v>1953</c:v>
                </c:pt>
                <c:pt idx="26">
                  <c:v>1954</c:v>
                </c:pt>
                <c:pt idx="27">
                  <c:v>1955</c:v>
                </c:pt>
                <c:pt idx="28">
                  <c:v>1956</c:v>
                </c:pt>
                <c:pt idx="29">
                  <c:v>1957</c:v>
                </c:pt>
                <c:pt idx="30">
                  <c:v>1958</c:v>
                </c:pt>
                <c:pt idx="31">
                  <c:v>1959</c:v>
                </c:pt>
                <c:pt idx="32">
                  <c:v>1960</c:v>
                </c:pt>
                <c:pt idx="33">
                  <c:v>1961</c:v>
                </c:pt>
                <c:pt idx="34">
                  <c:v>1962</c:v>
                </c:pt>
                <c:pt idx="35">
                  <c:v>1963</c:v>
                </c:pt>
                <c:pt idx="36">
                  <c:v>1964</c:v>
                </c:pt>
                <c:pt idx="37">
                  <c:v>1965</c:v>
                </c:pt>
                <c:pt idx="38">
                  <c:v>1966</c:v>
                </c:pt>
                <c:pt idx="39">
                  <c:v>1967</c:v>
                </c:pt>
                <c:pt idx="40">
                  <c:v>1968</c:v>
                </c:pt>
                <c:pt idx="41">
                  <c:v>1969</c:v>
                </c:pt>
                <c:pt idx="42">
                  <c:v>1970</c:v>
                </c:pt>
                <c:pt idx="43">
                  <c:v>1971</c:v>
                </c:pt>
                <c:pt idx="44">
                  <c:v>1972</c:v>
                </c:pt>
                <c:pt idx="45">
                  <c:v>1973</c:v>
                </c:pt>
                <c:pt idx="46">
                  <c:v>1974</c:v>
                </c:pt>
                <c:pt idx="47">
                  <c:v>1975</c:v>
                </c:pt>
                <c:pt idx="48">
                  <c:v>1976</c:v>
                </c:pt>
                <c:pt idx="49">
                  <c:v>1977</c:v>
                </c:pt>
                <c:pt idx="50">
                  <c:v>1978</c:v>
                </c:pt>
                <c:pt idx="51">
                  <c:v>1979</c:v>
                </c:pt>
                <c:pt idx="52">
                  <c:v>1980</c:v>
                </c:pt>
                <c:pt idx="53">
                  <c:v>1981</c:v>
                </c:pt>
                <c:pt idx="54">
                  <c:v>1982</c:v>
                </c:pt>
                <c:pt idx="55">
                  <c:v>1983</c:v>
                </c:pt>
                <c:pt idx="56">
                  <c:v>1984</c:v>
                </c:pt>
                <c:pt idx="57">
                  <c:v>1985</c:v>
                </c:pt>
                <c:pt idx="58">
                  <c:v>1986</c:v>
                </c:pt>
                <c:pt idx="59">
                  <c:v>1987</c:v>
                </c:pt>
                <c:pt idx="60">
                  <c:v>1988</c:v>
                </c:pt>
                <c:pt idx="61">
                  <c:v>1989</c:v>
                </c:pt>
                <c:pt idx="62">
                  <c:v>1990</c:v>
                </c:pt>
                <c:pt idx="63">
                  <c:v>1991</c:v>
                </c:pt>
                <c:pt idx="64">
                  <c:v>1992</c:v>
                </c:pt>
                <c:pt idx="65">
                  <c:v>1993</c:v>
                </c:pt>
                <c:pt idx="66">
                  <c:v>1994</c:v>
                </c:pt>
                <c:pt idx="67">
                  <c:v>1995</c:v>
                </c:pt>
                <c:pt idx="68">
                  <c:v>1996</c:v>
                </c:pt>
                <c:pt idx="69">
                  <c:v>1997</c:v>
                </c:pt>
                <c:pt idx="70">
                  <c:v>1998</c:v>
                </c:pt>
                <c:pt idx="71">
                  <c:v>1999</c:v>
                </c:pt>
                <c:pt idx="72">
                  <c:v>2000</c:v>
                </c:pt>
                <c:pt idx="73">
                  <c:v>2001</c:v>
                </c:pt>
                <c:pt idx="74">
                  <c:v>2002</c:v>
                </c:pt>
                <c:pt idx="75">
                  <c:v>2003</c:v>
                </c:pt>
                <c:pt idx="76">
                  <c:v>2004</c:v>
                </c:pt>
                <c:pt idx="77">
                  <c:v>2005</c:v>
                </c:pt>
                <c:pt idx="78">
                  <c:v>2006</c:v>
                </c:pt>
                <c:pt idx="79">
                  <c:v>2007</c:v>
                </c:pt>
                <c:pt idx="80">
                  <c:v>2008</c:v>
                </c:pt>
                <c:pt idx="81">
                  <c:v>2009</c:v>
                </c:pt>
                <c:pt idx="82">
                  <c:v>2010</c:v>
                </c:pt>
                <c:pt idx="83">
                  <c:v>2011</c:v>
                </c:pt>
                <c:pt idx="84">
                  <c:v>2012</c:v>
                </c:pt>
                <c:pt idx="85">
                  <c:v>2013</c:v>
                </c:pt>
                <c:pt idx="86">
                  <c:v>2014</c:v>
                </c:pt>
                <c:pt idx="87">
                  <c:v>2015</c:v>
                </c:pt>
                <c:pt idx="88">
                  <c:v>2016</c:v>
                </c:pt>
                <c:pt idx="89">
                  <c:v>2017</c:v>
                </c:pt>
                <c:pt idx="90">
                  <c:v>2018</c:v>
                </c:pt>
                <c:pt idx="91">
                  <c:v>2019</c:v>
                </c:pt>
                <c:pt idx="92">
                  <c:v>2020</c:v>
                </c:pt>
                <c:pt idx="93">
                  <c:v>2021</c:v>
                </c:pt>
                <c:pt idx="94">
                  <c:v>2022</c:v>
                </c:pt>
                <c:pt idx="95">
                  <c:v>2023</c:v>
                </c:pt>
              </c:numCache>
            </c:numRef>
          </c:cat>
          <c:val>
            <c:numRef>
              <c:f>[1]Sheet10!$K$97</c:f>
              <c:numCache>
                <c:formatCode>General</c:formatCode>
                <c:ptCount val="1"/>
                <c:pt idx="0">
                  <c:v>48458.54649652214</c:v>
                </c:pt>
              </c:numCache>
            </c:numRef>
          </c:val>
          <c:extLst>
            <c:ext xmlns:c16="http://schemas.microsoft.com/office/drawing/2014/chart" uri="{C3380CC4-5D6E-409C-BE32-E72D297353CC}">
              <c16:uniqueId val="{00000003-27FB-4730-B1D1-AACA35C36F0A}"/>
            </c:ext>
          </c:extLst>
        </c:ser>
        <c:dLbls>
          <c:showLegendKey val="0"/>
          <c:showVal val="0"/>
          <c:showCatName val="0"/>
          <c:showSerName val="0"/>
          <c:showPercent val="0"/>
          <c:showBubbleSize val="0"/>
        </c:dLbls>
        <c:axId val="913301520"/>
        <c:axId val="913303168"/>
      </c:areaChart>
      <c:catAx>
        <c:axId val="91330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3168"/>
        <c:crosses val="autoZero"/>
        <c:auto val="1"/>
        <c:lblAlgn val="ctr"/>
        <c:lblOffset val="100"/>
        <c:noMultiLvlLbl val="0"/>
      </c:catAx>
      <c:valAx>
        <c:axId val="913303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Value of $100 invested on Jan 1, 1928 on December 31, 2023</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3301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1874439940060727"/>
          <c:y val="2.6117671258302302E-2"/>
          <c:w val="0.76026637069922309"/>
          <c:h val="0.78955954323001631"/>
        </c:manualLayout>
      </c:layout>
      <c:scatterChart>
        <c:scatterStyle val="lineMarker"/>
        <c:varyColors val="0"/>
        <c:ser>
          <c:idx val="0"/>
          <c:order val="0"/>
          <c:tx>
            <c:v>Real Home Price Index</c:v>
          </c:tx>
          <c:spPr>
            <a:ln w="38100">
              <a:solidFill>
                <a:schemeClr val="accent1"/>
              </a:solidFill>
              <a:prstDash val="solid"/>
            </a:ln>
          </c:spPr>
          <c:marker>
            <c:symbol val="none"/>
          </c:marker>
          <c:xVal>
            <c:numRef>
              <c:f>[2]Data!$A$8:$A$912</c:f>
              <c:numCache>
                <c:formatCode>General</c:formatCode>
                <c:ptCount val="90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1953.0416666666667</c:v>
                </c:pt>
                <c:pt idx="64">
                  <c:v>1953.125</c:v>
                </c:pt>
                <c:pt idx="65">
                  <c:v>1953.2083333333333</c:v>
                </c:pt>
                <c:pt idx="66">
                  <c:v>1953.2916666666665</c:v>
                </c:pt>
                <c:pt idx="67">
                  <c:v>1953.3749999999998</c:v>
                </c:pt>
                <c:pt idx="68">
                  <c:v>1953.458333333333</c:v>
                </c:pt>
                <c:pt idx="69">
                  <c:v>1953.5416666666663</c:v>
                </c:pt>
                <c:pt idx="70">
                  <c:v>1953.6249999999995</c:v>
                </c:pt>
                <c:pt idx="71">
                  <c:v>1953.7083333333328</c:v>
                </c:pt>
                <c:pt idx="72">
                  <c:v>1953.7916666666661</c:v>
                </c:pt>
                <c:pt idx="73">
                  <c:v>1953.8749999999993</c:v>
                </c:pt>
                <c:pt idx="74">
                  <c:v>1953.9583333333326</c:v>
                </c:pt>
                <c:pt idx="75">
                  <c:v>1954.0416666666658</c:v>
                </c:pt>
                <c:pt idx="76">
                  <c:v>1954.1249999999991</c:v>
                </c:pt>
                <c:pt idx="77">
                  <c:v>1954.2083333333323</c:v>
                </c:pt>
                <c:pt idx="78">
                  <c:v>1954.2916666666656</c:v>
                </c:pt>
                <c:pt idx="79">
                  <c:v>1954.3749999999989</c:v>
                </c:pt>
                <c:pt idx="80">
                  <c:v>1954.4583333333321</c:v>
                </c:pt>
                <c:pt idx="81">
                  <c:v>1954.5416666666654</c:v>
                </c:pt>
                <c:pt idx="82">
                  <c:v>1954.6249999999986</c:v>
                </c:pt>
                <c:pt idx="83">
                  <c:v>1954.7083333333319</c:v>
                </c:pt>
                <c:pt idx="84">
                  <c:v>1954.7916666666652</c:v>
                </c:pt>
                <c:pt idx="85">
                  <c:v>1954.8749999999984</c:v>
                </c:pt>
                <c:pt idx="86">
                  <c:v>1954.9583333333317</c:v>
                </c:pt>
                <c:pt idx="87">
                  <c:v>1955.0416666666649</c:v>
                </c:pt>
                <c:pt idx="88">
                  <c:v>1955.1249999999982</c:v>
                </c:pt>
                <c:pt idx="89">
                  <c:v>1955.2083333333314</c:v>
                </c:pt>
                <c:pt idx="90">
                  <c:v>1955.2916666666647</c:v>
                </c:pt>
                <c:pt idx="91">
                  <c:v>1955.374999999998</c:v>
                </c:pt>
                <c:pt idx="92">
                  <c:v>1955.4583333333312</c:v>
                </c:pt>
                <c:pt idx="93">
                  <c:v>1955.5416666666645</c:v>
                </c:pt>
                <c:pt idx="94">
                  <c:v>1955.6249999999977</c:v>
                </c:pt>
                <c:pt idx="95">
                  <c:v>1955.708333333331</c:v>
                </c:pt>
                <c:pt idx="96">
                  <c:v>1955.7916666666642</c:v>
                </c:pt>
                <c:pt idx="97">
                  <c:v>1955.8749999999975</c:v>
                </c:pt>
                <c:pt idx="98">
                  <c:v>1955.9583333333308</c:v>
                </c:pt>
                <c:pt idx="99">
                  <c:v>1956.041666666664</c:v>
                </c:pt>
                <c:pt idx="100">
                  <c:v>1956.1249999999973</c:v>
                </c:pt>
                <c:pt idx="101">
                  <c:v>1956.2083333333305</c:v>
                </c:pt>
                <c:pt idx="102">
                  <c:v>1956.2916666666638</c:v>
                </c:pt>
                <c:pt idx="103">
                  <c:v>1956.374999999997</c:v>
                </c:pt>
                <c:pt idx="104">
                  <c:v>1956.4583333333303</c:v>
                </c:pt>
                <c:pt idx="105">
                  <c:v>1956.5416666666636</c:v>
                </c:pt>
                <c:pt idx="106">
                  <c:v>1956.6249999999968</c:v>
                </c:pt>
                <c:pt idx="107">
                  <c:v>1956.7083333333301</c:v>
                </c:pt>
                <c:pt idx="108">
                  <c:v>1956.7916666666633</c:v>
                </c:pt>
                <c:pt idx="109">
                  <c:v>1956.8749999999966</c:v>
                </c:pt>
                <c:pt idx="110">
                  <c:v>1956.9583333333298</c:v>
                </c:pt>
                <c:pt idx="111">
                  <c:v>1957.0416666666631</c:v>
                </c:pt>
                <c:pt idx="112">
                  <c:v>1957.1249999999964</c:v>
                </c:pt>
                <c:pt idx="113">
                  <c:v>1957.2083333333296</c:v>
                </c:pt>
                <c:pt idx="114">
                  <c:v>1957.2916666666629</c:v>
                </c:pt>
                <c:pt idx="115">
                  <c:v>1957.3749999999961</c:v>
                </c:pt>
                <c:pt idx="116">
                  <c:v>1957.4583333333294</c:v>
                </c:pt>
                <c:pt idx="117">
                  <c:v>1957.5416666666626</c:v>
                </c:pt>
                <c:pt idx="118">
                  <c:v>1957.6249999999959</c:v>
                </c:pt>
                <c:pt idx="119">
                  <c:v>1957.7083333333292</c:v>
                </c:pt>
                <c:pt idx="120">
                  <c:v>1957.7916666666624</c:v>
                </c:pt>
                <c:pt idx="121">
                  <c:v>1957.8749999999957</c:v>
                </c:pt>
                <c:pt idx="122">
                  <c:v>1957.9583333333289</c:v>
                </c:pt>
                <c:pt idx="123">
                  <c:v>1958.0416666666622</c:v>
                </c:pt>
                <c:pt idx="124">
                  <c:v>1958.1249999999955</c:v>
                </c:pt>
                <c:pt idx="125">
                  <c:v>1958.2083333333287</c:v>
                </c:pt>
                <c:pt idx="126">
                  <c:v>1958.291666666662</c:v>
                </c:pt>
                <c:pt idx="127">
                  <c:v>1958.3749999999952</c:v>
                </c:pt>
                <c:pt idx="128">
                  <c:v>1958.4583333333285</c:v>
                </c:pt>
                <c:pt idx="129">
                  <c:v>1958.5416666666617</c:v>
                </c:pt>
                <c:pt idx="130">
                  <c:v>1958.624999999995</c:v>
                </c:pt>
                <c:pt idx="131">
                  <c:v>1958.7083333333283</c:v>
                </c:pt>
                <c:pt idx="132">
                  <c:v>1958.7916666666615</c:v>
                </c:pt>
                <c:pt idx="133">
                  <c:v>1958.8749999999948</c:v>
                </c:pt>
                <c:pt idx="134">
                  <c:v>1958.958333333328</c:v>
                </c:pt>
                <c:pt idx="135">
                  <c:v>1959.0416666666613</c:v>
                </c:pt>
                <c:pt idx="136">
                  <c:v>1959.1249999999945</c:v>
                </c:pt>
                <c:pt idx="137">
                  <c:v>1959.2083333333278</c:v>
                </c:pt>
                <c:pt idx="138">
                  <c:v>1959.2916666666611</c:v>
                </c:pt>
                <c:pt idx="139">
                  <c:v>1959.3749999999943</c:v>
                </c:pt>
                <c:pt idx="140">
                  <c:v>1959.4583333333276</c:v>
                </c:pt>
                <c:pt idx="141">
                  <c:v>1959.5416666666608</c:v>
                </c:pt>
                <c:pt idx="142">
                  <c:v>1959.6249999999941</c:v>
                </c:pt>
                <c:pt idx="143">
                  <c:v>1959.7083333333273</c:v>
                </c:pt>
                <c:pt idx="144">
                  <c:v>1959.7916666666606</c:v>
                </c:pt>
                <c:pt idx="145">
                  <c:v>1959.8749999999939</c:v>
                </c:pt>
                <c:pt idx="146">
                  <c:v>1959.9583333333271</c:v>
                </c:pt>
                <c:pt idx="147">
                  <c:v>1960.0416666666604</c:v>
                </c:pt>
                <c:pt idx="148">
                  <c:v>1960.1249999999936</c:v>
                </c:pt>
                <c:pt idx="149">
                  <c:v>1960.2083333333269</c:v>
                </c:pt>
                <c:pt idx="150">
                  <c:v>1960.2916666666601</c:v>
                </c:pt>
                <c:pt idx="151">
                  <c:v>1960.3749999999934</c:v>
                </c:pt>
                <c:pt idx="152">
                  <c:v>1960.4583333333267</c:v>
                </c:pt>
                <c:pt idx="153">
                  <c:v>1960.5416666666599</c:v>
                </c:pt>
                <c:pt idx="154">
                  <c:v>1960.6249999999932</c:v>
                </c:pt>
                <c:pt idx="155">
                  <c:v>1960.7083333333264</c:v>
                </c:pt>
                <c:pt idx="156">
                  <c:v>1960.7916666666597</c:v>
                </c:pt>
                <c:pt idx="157">
                  <c:v>1960.874999999993</c:v>
                </c:pt>
                <c:pt idx="158">
                  <c:v>1960.9583333333262</c:v>
                </c:pt>
                <c:pt idx="159">
                  <c:v>1961.0416666666595</c:v>
                </c:pt>
                <c:pt idx="160">
                  <c:v>1961.1249999999927</c:v>
                </c:pt>
                <c:pt idx="161">
                  <c:v>1961.208333333326</c:v>
                </c:pt>
                <c:pt idx="162">
                  <c:v>1961.2916666666592</c:v>
                </c:pt>
                <c:pt idx="163">
                  <c:v>1961.3749999999925</c:v>
                </c:pt>
                <c:pt idx="164">
                  <c:v>1961.4583333333258</c:v>
                </c:pt>
                <c:pt idx="165">
                  <c:v>1961.541666666659</c:v>
                </c:pt>
                <c:pt idx="166">
                  <c:v>1961.6249999999923</c:v>
                </c:pt>
                <c:pt idx="167">
                  <c:v>1961.7083333333255</c:v>
                </c:pt>
                <c:pt idx="168">
                  <c:v>1961.7916666666588</c:v>
                </c:pt>
                <c:pt idx="169">
                  <c:v>1961.874999999992</c:v>
                </c:pt>
                <c:pt idx="170">
                  <c:v>1961.9583333333253</c:v>
                </c:pt>
                <c:pt idx="171">
                  <c:v>1962.0416666666586</c:v>
                </c:pt>
                <c:pt idx="172">
                  <c:v>1962.1249999999918</c:v>
                </c:pt>
                <c:pt idx="173">
                  <c:v>1962.2083333333251</c:v>
                </c:pt>
                <c:pt idx="174">
                  <c:v>1962.2916666666583</c:v>
                </c:pt>
                <c:pt idx="175">
                  <c:v>1962.3749999999916</c:v>
                </c:pt>
                <c:pt idx="176">
                  <c:v>1962.4583333333248</c:v>
                </c:pt>
                <c:pt idx="177">
                  <c:v>1962.5416666666581</c:v>
                </c:pt>
                <c:pt idx="178">
                  <c:v>1962.6249999999914</c:v>
                </c:pt>
                <c:pt idx="179">
                  <c:v>1962.7083333333246</c:v>
                </c:pt>
                <c:pt idx="180">
                  <c:v>1962.7916666666579</c:v>
                </c:pt>
                <c:pt idx="181">
                  <c:v>1962.8749999999911</c:v>
                </c:pt>
                <c:pt idx="182">
                  <c:v>1962.9583333333244</c:v>
                </c:pt>
                <c:pt idx="183">
                  <c:v>1963.0416666666576</c:v>
                </c:pt>
                <c:pt idx="184">
                  <c:v>1963.1249999999909</c:v>
                </c:pt>
                <c:pt idx="185">
                  <c:v>1963.2083333333242</c:v>
                </c:pt>
                <c:pt idx="186">
                  <c:v>1963.2916666666574</c:v>
                </c:pt>
                <c:pt idx="187">
                  <c:v>1963.3749999999907</c:v>
                </c:pt>
                <c:pt idx="188">
                  <c:v>1963.4583333333239</c:v>
                </c:pt>
                <c:pt idx="189">
                  <c:v>1963.5416666666572</c:v>
                </c:pt>
                <c:pt idx="190">
                  <c:v>1963.6249999999905</c:v>
                </c:pt>
                <c:pt idx="191">
                  <c:v>1963.7083333333237</c:v>
                </c:pt>
                <c:pt idx="192">
                  <c:v>1963.791666666657</c:v>
                </c:pt>
                <c:pt idx="193">
                  <c:v>1963.8749999999902</c:v>
                </c:pt>
                <c:pt idx="194">
                  <c:v>1963.9583333333235</c:v>
                </c:pt>
                <c:pt idx="195">
                  <c:v>1964.0416666666567</c:v>
                </c:pt>
                <c:pt idx="196">
                  <c:v>1964.12499999999</c:v>
                </c:pt>
                <c:pt idx="197">
                  <c:v>1964.2083333333233</c:v>
                </c:pt>
                <c:pt idx="198">
                  <c:v>1964.2916666666565</c:v>
                </c:pt>
                <c:pt idx="199">
                  <c:v>1964.3749999999898</c:v>
                </c:pt>
                <c:pt idx="200">
                  <c:v>1964.458333333323</c:v>
                </c:pt>
                <c:pt idx="201">
                  <c:v>1964.5416666666563</c:v>
                </c:pt>
                <c:pt idx="202">
                  <c:v>1964.6249999999895</c:v>
                </c:pt>
                <c:pt idx="203">
                  <c:v>1964.7083333333228</c:v>
                </c:pt>
                <c:pt idx="204">
                  <c:v>1964.7916666666561</c:v>
                </c:pt>
                <c:pt idx="205">
                  <c:v>1964.8749999999893</c:v>
                </c:pt>
                <c:pt idx="206">
                  <c:v>1964.9583333333226</c:v>
                </c:pt>
                <c:pt idx="207">
                  <c:v>1965.0416666666558</c:v>
                </c:pt>
                <c:pt idx="208">
                  <c:v>1965.1249999999891</c:v>
                </c:pt>
                <c:pt idx="209">
                  <c:v>1965.2083333333223</c:v>
                </c:pt>
                <c:pt idx="210">
                  <c:v>1965.2916666666556</c:v>
                </c:pt>
                <c:pt idx="211">
                  <c:v>1965.3749999999889</c:v>
                </c:pt>
                <c:pt idx="212">
                  <c:v>1965.4583333333221</c:v>
                </c:pt>
                <c:pt idx="213">
                  <c:v>1965.5416666666554</c:v>
                </c:pt>
                <c:pt idx="214">
                  <c:v>1965.6249999999886</c:v>
                </c:pt>
                <c:pt idx="215">
                  <c:v>1965.7083333333219</c:v>
                </c:pt>
                <c:pt idx="216">
                  <c:v>1965.7916666666551</c:v>
                </c:pt>
                <c:pt idx="217">
                  <c:v>1965.8749999999884</c:v>
                </c:pt>
                <c:pt idx="218">
                  <c:v>1965.9583333333217</c:v>
                </c:pt>
                <c:pt idx="219">
                  <c:v>1966.0416666666549</c:v>
                </c:pt>
                <c:pt idx="220">
                  <c:v>1966.1249999999882</c:v>
                </c:pt>
                <c:pt idx="221">
                  <c:v>1966.2083333333214</c:v>
                </c:pt>
                <c:pt idx="222">
                  <c:v>1966.2916666666547</c:v>
                </c:pt>
                <c:pt idx="223">
                  <c:v>1966.3749999999879</c:v>
                </c:pt>
                <c:pt idx="224">
                  <c:v>1966.4583333333212</c:v>
                </c:pt>
                <c:pt idx="225">
                  <c:v>1966.5416666666545</c:v>
                </c:pt>
                <c:pt idx="226">
                  <c:v>1966.6249999999877</c:v>
                </c:pt>
                <c:pt idx="227">
                  <c:v>1966.708333333321</c:v>
                </c:pt>
                <c:pt idx="228">
                  <c:v>1966.7916666666542</c:v>
                </c:pt>
                <c:pt idx="229">
                  <c:v>1966.8749999999875</c:v>
                </c:pt>
                <c:pt idx="230">
                  <c:v>1966.9583333333208</c:v>
                </c:pt>
                <c:pt idx="231">
                  <c:v>1967.041666666654</c:v>
                </c:pt>
                <c:pt idx="232">
                  <c:v>1967.1249999999873</c:v>
                </c:pt>
                <c:pt idx="233">
                  <c:v>1967.2083333333205</c:v>
                </c:pt>
                <c:pt idx="234">
                  <c:v>1967.2916666666538</c:v>
                </c:pt>
                <c:pt idx="235">
                  <c:v>1967.374999999987</c:v>
                </c:pt>
                <c:pt idx="236">
                  <c:v>1967.4583333333203</c:v>
                </c:pt>
                <c:pt idx="237">
                  <c:v>1967.5416666666536</c:v>
                </c:pt>
                <c:pt idx="238">
                  <c:v>1967.6249999999868</c:v>
                </c:pt>
                <c:pt idx="239">
                  <c:v>1967.7083333333201</c:v>
                </c:pt>
                <c:pt idx="240">
                  <c:v>1967.7916666666533</c:v>
                </c:pt>
                <c:pt idx="241">
                  <c:v>1967.8749999999866</c:v>
                </c:pt>
                <c:pt idx="242">
                  <c:v>1967.9583333333198</c:v>
                </c:pt>
                <c:pt idx="243">
                  <c:v>1968.0416666666531</c:v>
                </c:pt>
                <c:pt idx="244">
                  <c:v>1968.1249999999864</c:v>
                </c:pt>
                <c:pt idx="245">
                  <c:v>1968.2083333333196</c:v>
                </c:pt>
                <c:pt idx="246">
                  <c:v>1968.2916666666529</c:v>
                </c:pt>
                <c:pt idx="247">
                  <c:v>1968.3749999999861</c:v>
                </c:pt>
                <c:pt idx="248">
                  <c:v>1968.4583333333194</c:v>
                </c:pt>
                <c:pt idx="249">
                  <c:v>1968.5416666666526</c:v>
                </c:pt>
                <c:pt idx="250">
                  <c:v>1968.6249999999859</c:v>
                </c:pt>
                <c:pt idx="251">
                  <c:v>1968.7083333333192</c:v>
                </c:pt>
                <c:pt idx="252">
                  <c:v>1968.7916666666524</c:v>
                </c:pt>
                <c:pt idx="253">
                  <c:v>1968.8749999999857</c:v>
                </c:pt>
                <c:pt idx="254">
                  <c:v>1968.9583333333189</c:v>
                </c:pt>
                <c:pt idx="255">
                  <c:v>1969.0416666666522</c:v>
                </c:pt>
                <c:pt idx="256">
                  <c:v>1969.1249999999854</c:v>
                </c:pt>
                <c:pt idx="257">
                  <c:v>1969.2083333333187</c:v>
                </c:pt>
                <c:pt idx="258">
                  <c:v>1969.291666666652</c:v>
                </c:pt>
                <c:pt idx="259">
                  <c:v>1969.3749999999852</c:v>
                </c:pt>
                <c:pt idx="260">
                  <c:v>1969.4583333333185</c:v>
                </c:pt>
                <c:pt idx="261">
                  <c:v>1969.5416666666517</c:v>
                </c:pt>
                <c:pt idx="262">
                  <c:v>1969.624999999985</c:v>
                </c:pt>
                <c:pt idx="263">
                  <c:v>1969.7083333333183</c:v>
                </c:pt>
                <c:pt idx="264">
                  <c:v>1969.7916666666515</c:v>
                </c:pt>
                <c:pt idx="265">
                  <c:v>1969.8749999999848</c:v>
                </c:pt>
                <c:pt idx="266">
                  <c:v>1969.958333333318</c:v>
                </c:pt>
                <c:pt idx="267">
                  <c:v>1970.0416666666513</c:v>
                </c:pt>
                <c:pt idx="268">
                  <c:v>1970.1249999999845</c:v>
                </c:pt>
                <c:pt idx="269">
                  <c:v>1970.2083333333178</c:v>
                </c:pt>
                <c:pt idx="270">
                  <c:v>1970.2916666666511</c:v>
                </c:pt>
                <c:pt idx="271">
                  <c:v>1970.3749999999843</c:v>
                </c:pt>
                <c:pt idx="272">
                  <c:v>1970.4583333333176</c:v>
                </c:pt>
                <c:pt idx="273">
                  <c:v>1970.5416666666508</c:v>
                </c:pt>
                <c:pt idx="274">
                  <c:v>1970.6249999999841</c:v>
                </c:pt>
                <c:pt idx="275">
                  <c:v>1970.7083333333173</c:v>
                </c:pt>
                <c:pt idx="276">
                  <c:v>1970.7916666666506</c:v>
                </c:pt>
                <c:pt idx="277">
                  <c:v>1970.8749999999839</c:v>
                </c:pt>
                <c:pt idx="278">
                  <c:v>1970.9583333333171</c:v>
                </c:pt>
                <c:pt idx="279">
                  <c:v>1971.0416666666504</c:v>
                </c:pt>
                <c:pt idx="280">
                  <c:v>1971.1249999999836</c:v>
                </c:pt>
                <c:pt idx="281">
                  <c:v>1971.2083333333169</c:v>
                </c:pt>
                <c:pt idx="282">
                  <c:v>1971.2916666666501</c:v>
                </c:pt>
                <c:pt idx="283">
                  <c:v>1971.3749999999834</c:v>
                </c:pt>
                <c:pt idx="284">
                  <c:v>1971.4583333333167</c:v>
                </c:pt>
                <c:pt idx="285">
                  <c:v>1971.5416666666499</c:v>
                </c:pt>
                <c:pt idx="286">
                  <c:v>1971.6249999999832</c:v>
                </c:pt>
                <c:pt idx="287">
                  <c:v>1971.7083333333164</c:v>
                </c:pt>
                <c:pt idx="288">
                  <c:v>1971.7916666666497</c:v>
                </c:pt>
                <c:pt idx="289">
                  <c:v>1971.8749999999829</c:v>
                </c:pt>
                <c:pt idx="290">
                  <c:v>1971.9583333333162</c:v>
                </c:pt>
                <c:pt idx="291">
                  <c:v>1972.0416666666495</c:v>
                </c:pt>
                <c:pt idx="292">
                  <c:v>1972.1249999999827</c:v>
                </c:pt>
                <c:pt idx="293">
                  <c:v>1972.208333333316</c:v>
                </c:pt>
                <c:pt idx="294">
                  <c:v>1972.2916666666492</c:v>
                </c:pt>
                <c:pt idx="295">
                  <c:v>1972.3749999999825</c:v>
                </c:pt>
                <c:pt idx="296">
                  <c:v>1972.4583333333157</c:v>
                </c:pt>
                <c:pt idx="297">
                  <c:v>1972.541666666649</c:v>
                </c:pt>
                <c:pt idx="298">
                  <c:v>1972.6249999999823</c:v>
                </c:pt>
                <c:pt idx="299">
                  <c:v>1972.7083333333155</c:v>
                </c:pt>
                <c:pt idx="300">
                  <c:v>1972.7916666666488</c:v>
                </c:pt>
                <c:pt idx="301">
                  <c:v>1972.874999999982</c:v>
                </c:pt>
                <c:pt idx="302">
                  <c:v>1972.9583333333153</c:v>
                </c:pt>
                <c:pt idx="303">
                  <c:v>1973.0416666666486</c:v>
                </c:pt>
                <c:pt idx="304">
                  <c:v>1973.1249999999818</c:v>
                </c:pt>
                <c:pt idx="305">
                  <c:v>1973.2083333333151</c:v>
                </c:pt>
                <c:pt idx="306">
                  <c:v>1973.2916666666483</c:v>
                </c:pt>
                <c:pt idx="307">
                  <c:v>1973.3749999999816</c:v>
                </c:pt>
                <c:pt idx="308">
                  <c:v>1973.4583333333148</c:v>
                </c:pt>
                <c:pt idx="309">
                  <c:v>1973.5416666666481</c:v>
                </c:pt>
                <c:pt idx="310">
                  <c:v>1973.6249999999814</c:v>
                </c:pt>
                <c:pt idx="311">
                  <c:v>1973.7083333333146</c:v>
                </c:pt>
                <c:pt idx="312">
                  <c:v>1973.7916666666479</c:v>
                </c:pt>
                <c:pt idx="313">
                  <c:v>1973.8749999999811</c:v>
                </c:pt>
                <c:pt idx="314">
                  <c:v>1973.9583333333144</c:v>
                </c:pt>
                <c:pt idx="315">
                  <c:v>1974.0416666666476</c:v>
                </c:pt>
                <c:pt idx="316">
                  <c:v>1974.1249999999809</c:v>
                </c:pt>
                <c:pt idx="317">
                  <c:v>1974.2083333333142</c:v>
                </c:pt>
                <c:pt idx="318">
                  <c:v>1974.2916666666474</c:v>
                </c:pt>
                <c:pt idx="319">
                  <c:v>1974.3749999999807</c:v>
                </c:pt>
                <c:pt idx="320">
                  <c:v>1974.4583333333139</c:v>
                </c:pt>
                <c:pt idx="321">
                  <c:v>1974.5416666666472</c:v>
                </c:pt>
                <c:pt idx="322">
                  <c:v>1974.6249999999804</c:v>
                </c:pt>
                <c:pt idx="323">
                  <c:v>1974.7083333333137</c:v>
                </c:pt>
                <c:pt idx="324">
                  <c:v>1974.791666666647</c:v>
                </c:pt>
                <c:pt idx="325">
                  <c:v>1974.8749999999802</c:v>
                </c:pt>
                <c:pt idx="326">
                  <c:v>1974.9583333333135</c:v>
                </c:pt>
                <c:pt idx="327">
                  <c:v>1975.0416666666467</c:v>
                </c:pt>
                <c:pt idx="328">
                  <c:v>1975.12499999998</c:v>
                </c:pt>
                <c:pt idx="329">
                  <c:v>1975.2083333333132</c:v>
                </c:pt>
                <c:pt idx="330">
                  <c:v>1975.2916666666465</c:v>
                </c:pt>
                <c:pt idx="331">
                  <c:v>1975.3749999999798</c:v>
                </c:pt>
                <c:pt idx="332">
                  <c:v>1975.458333333313</c:v>
                </c:pt>
                <c:pt idx="333">
                  <c:v>1975.5416666666463</c:v>
                </c:pt>
                <c:pt idx="334">
                  <c:v>1975.6249999999795</c:v>
                </c:pt>
                <c:pt idx="335">
                  <c:v>1975.7083333333128</c:v>
                </c:pt>
                <c:pt idx="336">
                  <c:v>1975.7916666666461</c:v>
                </c:pt>
                <c:pt idx="337">
                  <c:v>1975.8749999999793</c:v>
                </c:pt>
                <c:pt idx="338">
                  <c:v>1975.9583333333126</c:v>
                </c:pt>
                <c:pt idx="339">
                  <c:v>1976.0416666666458</c:v>
                </c:pt>
                <c:pt idx="340">
                  <c:v>1976.1249999999791</c:v>
                </c:pt>
                <c:pt idx="341">
                  <c:v>1976.2083333333123</c:v>
                </c:pt>
                <c:pt idx="342">
                  <c:v>1976.2916666666456</c:v>
                </c:pt>
                <c:pt idx="343">
                  <c:v>1976.3749999999789</c:v>
                </c:pt>
                <c:pt idx="344">
                  <c:v>1976.4583333333121</c:v>
                </c:pt>
                <c:pt idx="345">
                  <c:v>1976.5416666666454</c:v>
                </c:pt>
                <c:pt idx="346">
                  <c:v>1976.6249999999786</c:v>
                </c:pt>
                <c:pt idx="347">
                  <c:v>1976.7083333333119</c:v>
                </c:pt>
                <c:pt idx="348">
                  <c:v>1976.7916666666451</c:v>
                </c:pt>
                <c:pt idx="349">
                  <c:v>1976.8749999999784</c:v>
                </c:pt>
                <c:pt idx="350">
                  <c:v>1976.9583333333117</c:v>
                </c:pt>
                <c:pt idx="351">
                  <c:v>1977.0416666666449</c:v>
                </c:pt>
                <c:pt idx="352">
                  <c:v>1977.1249999999782</c:v>
                </c:pt>
                <c:pt idx="353">
                  <c:v>1977.2083333333114</c:v>
                </c:pt>
                <c:pt idx="354">
                  <c:v>1977.2916666666447</c:v>
                </c:pt>
                <c:pt idx="355">
                  <c:v>1977.3749999999779</c:v>
                </c:pt>
                <c:pt idx="356">
                  <c:v>1977.4583333333112</c:v>
                </c:pt>
                <c:pt idx="357">
                  <c:v>1977.5416666666445</c:v>
                </c:pt>
                <c:pt idx="358">
                  <c:v>1977.6249999999777</c:v>
                </c:pt>
                <c:pt idx="359">
                  <c:v>1977.708333333311</c:v>
                </c:pt>
                <c:pt idx="360">
                  <c:v>1977.7916666666442</c:v>
                </c:pt>
                <c:pt idx="361">
                  <c:v>1977.8749999999775</c:v>
                </c:pt>
                <c:pt idx="362">
                  <c:v>1977.9583333333107</c:v>
                </c:pt>
                <c:pt idx="363">
                  <c:v>1978.041666666644</c:v>
                </c:pt>
                <c:pt idx="364">
                  <c:v>1978.1249999999773</c:v>
                </c:pt>
                <c:pt idx="365">
                  <c:v>1978.2083333333105</c:v>
                </c:pt>
                <c:pt idx="366">
                  <c:v>1978.2916666666438</c:v>
                </c:pt>
                <c:pt idx="367">
                  <c:v>1978.374999999977</c:v>
                </c:pt>
                <c:pt idx="368">
                  <c:v>1978.4583333333103</c:v>
                </c:pt>
                <c:pt idx="369">
                  <c:v>1978.5416666666436</c:v>
                </c:pt>
                <c:pt idx="370">
                  <c:v>1978.6249999999768</c:v>
                </c:pt>
                <c:pt idx="371">
                  <c:v>1978.7083333333101</c:v>
                </c:pt>
                <c:pt idx="372">
                  <c:v>1978.7916666666433</c:v>
                </c:pt>
                <c:pt idx="373">
                  <c:v>1978.8749999999766</c:v>
                </c:pt>
                <c:pt idx="374">
                  <c:v>1978.9583333333098</c:v>
                </c:pt>
                <c:pt idx="375">
                  <c:v>1979.0416666666431</c:v>
                </c:pt>
                <c:pt idx="376">
                  <c:v>1979.1249999999764</c:v>
                </c:pt>
                <c:pt idx="377">
                  <c:v>1979.2083333333096</c:v>
                </c:pt>
                <c:pt idx="378">
                  <c:v>1979.2916666666429</c:v>
                </c:pt>
                <c:pt idx="379">
                  <c:v>1979.3749999999761</c:v>
                </c:pt>
                <c:pt idx="380">
                  <c:v>1979.4583333333094</c:v>
                </c:pt>
                <c:pt idx="381">
                  <c:v>1979.5416666666426</c:v>
                </c:pt>
                <c:pt idx="382">
                  <c:v>1979.6249999999759</c:v>
                </c:pt>
                <c:pt idx="383">
                  <c:v>1979.7083333333092</c:v>
                </c:pt>
                <c:pt idx="384">
                  <c:v>1979.7916666666424</c:v>
                </c:pt>
                <c:pt idx="385">
                  <c:v>1979.8749999999757</c:v>
                </c:pt>
                <c:pt idx="386">
                  <c:v>1979.9583333333089</c:v>
                </c:pt>
                <c:pt idx="387">
                  <c:v>1980.0416666666422</c:v>
                </c:pt>
                <c:pt idx="388">
                  <c:v>1980.1249999999754</c:v>
                </c:pt>
                <c:pt idx="389">
                  <c:v>1980.2083333333087</c:v>
                </c:pt>
                <c:pt idx="390">
                  <c:v>1980.291666666642</c:v>
                </c:pt>
                <c:pt idx="391">
                  <c:v>1980.3749999999752</c:v>
                </c:pt>
                <c:pt idx="392">
                  <c:v>1980.4583333333085</c:v>
                </c:pt>
                <c:pt idx="393">
                  <c:v>1980.5416666666417</c:v>
                </c:pt>
                <c:pt idx="394">
                  <c:v>1980.624999999975</c:v>
                </c:pt>
                <c:pt idx="395">
                  <c:v>1980.7083333333082</c:v>
                </c:pt>
                <c:pt idx="396">
                  <c:v>1980.7916666666415</c:v>
                </c:pt>
                <c:pt idx="397">
                  <c:v>1980.8749999999748</c:v>
                </c:pt>
                <c:pt idx="398">
                  <c:v>1980.958333333308</c:v>
                </c:pt>
                <c:pt idx="399">
                  <c:v>1981.0416666666413</c:v>
                </c:pt>
                <c:pt idx="400">
                  <c:v>1981.1249999999745</c:v>
                </c:pt>
                <c:pt idx="401">
                  <c:v>1981.2083333333078</c:v>
                </c:pt>
                <c:pt idx="402">
                  <c:v>1981.291666666641</c:v>
                </c:pt>
                <c:pt idx="403">
                  <c:v>1981.3749999999743</c:v>
                </c:pt>
                <c:pt idx="404">
                  <c:v>1981.4583333333076</c:v>
                </c:pt>
                <c:pt idx="405">
                  <c:v>1981.5416666666408</c:v>
                </c:pt>
                <c:pt idx="406">
                  <c:v>1981.6249999999741</c:v>
                </c:pt>
                <c:pt idx="407">
                  <c:v>1981.7083333333073</c:v>
                </c:pt>
                <c:pt idx="408">
                  <c:v>1981.7916666666406</c:v>
                </c:pt>
                <c:pt idx="409">
                  <c:v>1981.8749999999739</c:v>
                </c:pt>
                <c:pt idx="410">
                  <c:v>1981.9583333333071</c:v>
                </c:pt>
                <c:pt idx="411">
                  <c:v>1982.0416666666404</c:v>
                </c:pt>
                <c:pt idx="412">
                  <c:v>1982.1249999999736</c:v>
                </c:pt>
                <c:pt idx="413">
                  <c:v>1982.2083333333069</c:v>
                </c:pt>
                <c:pt idx="414">
                  <c:v>1982.2916666666401</c:v>
                </c:pt>
                <c:pt idx="415">
                  <c:v>1982.3749999999734</c:v>
                </c:pt>
                <c:pt idx="416">
                  <c:v>1982.4583333333067</c:v>
                </c:pt>
                <c:pt idx="417">
                  <c:v>1982.5416666666399</c:v>
                </c:pt>
                <c:pt idx="418">
                  <c:v>1982.6249999999732</c:v>
                </c:pt>
                <c:pt idx="419">
                  <c:v>1982.7083333333064</c:v>
                </c:pt>
                <c:pt idx="420">
                  <c:v>1982.7916666666397</c:v>
                </c:pt>
                <c:pt idx="421">
                  <c:v>1982.8749999999729</c:v>
                </c:pt>
                <c:pt idx="422">
                  <c:v>1982.9583333333062</c:v>
                </c:pt>
                <c:pt idx="423">
                  <c:v>1983.0416666666395</c:v>
                </c:pt>
                <c:pt idx="424">
                  <c:v>1983.1249999999727</c:v>
                </c:pt>
                <c:pt idx="425">
                  <c:v>1983.208333333306</c:v>
                </c:pt>
                <c:pt idx="426">
                  <c:v>1983.2916666666392</c:v>
                </c:pt>
                <c:pt idx="427">
                  <c:v>1983.3749999999725</c:v>
                </c:pt>
                <c:pt idx="428">
                  <c:v>1983.4583333333057</c:v>
                </c:pt>
                <c:pt idx="429">
                  <c:v>1983.541666666639</c:v>
                </c:pt>
                <c:pt idx="430">
                  <c:v>1983.6249999999723</c:v>
                </c:pt>
                <c:pt idx="431">
                  <c:v>1983.7083333333055</c:v>
                </c:pt>
                <c:pt idx="432">
                  <c:v>1983.7916666666388</c:v>
                </c:pt>
                <c:pt idx="433">
                  <c:v>1983.874999999972</c:v>
                </c:pt>
                <c:pt idx="434">
                  <c:v>1983.9583333333053</c:v>
                </c:pt>
                <c:pt idx="435">
                  <c:v>1984.0416666666385</c:v>
                </c:pt>
                <c:pt idx="436">
                  <c:v>1984.1249999999718</c:v>
                </c:pt>
                <c:pt idx="437">
                  <c:v>1984.2083333333051</c:v>
                </c:pt>
                <c:pt idx="438">
                  <c:v>1984.2916666666383</c:v>
                </c:pt>
                <c:pt idx="439">
                  <c:v>1984.3749999999716</c:v>
                </c:pt>
                <c:pt idx="440">
                  <c:v>1984.4583333333048</c:v>
                </c:pt>
                <c:pt idx="441">
                  <c:v>1984.5416666666381</c:v>
                </c:pt>
                <c:pt idx="442">
                  <c:v>1984.6249999999714</c:v>
                </c:pt>
                <c:pt idx="443">
                  <c:v>1984.7083333333046</c:v>
                </c:pt>
                <c:pt idx="444">
                  <c:v>1984.7916666666379</c:v>
                </c:pt>
                <c:pt idx="445">
                  <c:v>1984.8749999999711</c:v>
                </c:pt>
                <c:pt idx="446">
                  <c:v>1984.9583333333044</c:v>
                </c:pt>
                <c:pt idx="447">
                  <c:v>1985.0416666666376</c:v>
                </c:pt>
                <c:pt idx="448">
                  <c:v>1985.1249999999709</c:v>
                </c:pt>
                <c:pt idx="449">
                  <c:v>1985.2083333333042</c:v>
                </c:pt>
                <c:pt idx="450">
                  <c:v>1985.2916666666374</c:v>
                </c:pt>
                <c:pt idx="451">
                  <c:v>1985.3749999999707</c:v>
                </c:pt>
                <c:pt idx="452">
                  <c:v>1985.4583333333039</c:v>
                </c:pt>
                <c:pt idx="453">
                  <c:v>1985.5416666666372</c:v>
                </c:pt>
                <c:pt idx="454">
                  <c:v>1985.6249999999704</c:v>
                </c:pt>
                <c:pt idx="455">
                  <c:v>1985.7083333333037</c:v>
                </c:pt>
                <c:pt idx="456">
                  <c:v>1985.791666666637</c:v>
                </c:pt>
                <c:pt idx="457">
                  <c:v>1985.8749999999702</c:v>
                </c:pt>
                <c:pt idx="458">
                  <c:v>1985.9583333333035</c:v>
                </c:pt>
                <c:pt idx="459">
                  <c:v>1986.0416666666367</c:v>
                </c:pt>
                <c:pt idx="460">
                  <c:v>1986.12499999997</c:v>
                </c:pt>
                <c:pt idx="461">
                  <c:v>1986.2083333333032</c:v>
                </c:pt>
                <c:pt idx="462">
                  <c:v>1986.2916666666365</c:v>
                </c:pt>
                <c:pt idx="463">
                  <c:v>1986.3749999999698</c:v>
                </c:pt>
                <c:pt idx="464">
                  <c:v>1986.458333333303</c:v>
                </c:pt>
                <c:pt idx="465">
                  <c:v>1986.5416666666363</c:v>
                </c:pt>
                <c:pt idx="466">
                  <c:v>1986.6249999999695</c:v>
                </c:pt>
                <c:pt idx="467">
                  <c:v>1986.7083333333028</c:v>
                </c:pt>
                <c:pt idx="468">
                  <c:v>1986.791666666636</c:v>
                </c:pt>
                <c:pt idx="469">
                  <c:v>1986.8749999999693</c:v>
                </c:pt>
                <c:pt idx="470">
                  <c:v>1986.9583333333026</c:v>
                </c:pt>
                <c:pt idx="471">
                  <c:v>1987.0416666666358</c:v>
                </c:pt>
                <c:pt idx="472">
                  <c:v>1987.1249999999691</c:v>
                </c:pt>
                <c:pt idx="473">
                  <c:v>1987.2083333333023</c:v>
                </c:pt>
                <c:pt idx="474">
                  <c:v>1987.2916666666356</c:v>
                </c:pt>
                <c:pt idx="475">
                  <c:v>1987.3749999999688</c:v>
                </c:pt>
                <c:pt idx="476">
                  <c:v>1987.4583333333021</c:v>
                </c:pt>
                <c:pt idx="477">
                  <c:v>1987.5416666666354</c:v>
                </c:pt>
                <c:pt idx="478">
                  <c:v>1987.6249999999686</c:v>
                </c:pt>
                <c:pt idx="479">
                  <c:v>1987.7083333333019</c:v>
                </c:pt>
                <c:pt idx="480">
                  <c:v>1987.7916666666351</c:v>
                </c:pt>
                <c:pt idx="481">
                  <c:v>1987.8749999999684</c:v>
                </c:pt>
                <c:pt idx="482">
                  <c:v>1987.9583333333017</c:v>
                </c:pt>
                <c:pt idx="483">
                  <c:v>1988.0416666666349</c:v>
                </c:pt>
                <c:pt idx="484">
                  <c:v>1988.1249999999682</c:v>
                </c:pt>
                <c:pt idx="485">
                  <c:v>1988.2083333333014</c:v>
                </c:pt>
                <c:pt idx="486">
                  <c:v>1988.2916666666347</c:v>
                </c:pt>
                <c:pt idx="487">
                  <c:v>1988.3749999999679</c:v>
                </c:pt>
                <c:pt idx="488">
                  <c:v>1988.4583333333012</c:v>
                </c:pt>
                <c:pt idx="489">
                  <c:v>1988.5416666666345</c:v>
                </c:pt>
                <c:pt idx="490">
                  <c:v>1988.6249999999677</c:v>
                </c:pt>
                <c:pt idx="491">
                  <c:v>1988.708333333301</c:v>
                </c:pt>
                <c:pt idx="492">
                  <c:v>1988.7916666666342</c:v>
                </c:pt>
                <c:pt idx="493">
                  <c:v>1988.8749999999675</c:v>
                </c:pt>
                <c:pt idx="494">
                  <c:v>1988.9583333333007</c:v>
                </c:pt>
                <c:pt idx="495">
                  <c:v>1989.041666666634</c:v>
                </c:pt>
                <c:pt idx="496">
                  <c:v>1989.1249999999673</c:v>
                </c:pt>
                <c:pt idx="497">
                  <c:v>1989.2083333333005</c:v>
                </c:pt>
                <c:pt idx="498">
                  <c:v>1989.2916666666338</c:v>
                </c:pt>
                <c:pt idx="499">
                  <c:v>1989.374999999967</c:v>
                </c:pt>
                <c:pt idx="500">
                  <c:v>1989.4583333333003</c:v>
                </c:pt>
                <c:pt idx="501">
                  <c:v>1989.5416666666335</c:v>
                </c:pt>
                <c:pt idx="502">
                  <c:v>1989.6249999999668</c:v>
                </c:pt>
                <c:pt idx="503">
                  <c:v>1989.7083333333001</c:v>
                </c:pt>
                <c:pt idx="504">
                  <c:v>1989.7916666666333</c:v>
                </c:pt>
                <c:pt idx="505">
                  <c:v>1989.8749999999666</c:v>
                </c:pt>
                <c:pt idx="506">
                  <c:v>1989.9583333332998</c:v>
                </c:pt>
                <c:pt idx="507">
                  <c:v>1990.0416666666331</c:v>
                </c:pt>
                <c:pt idx="508">
                  <c:v>1990.1249999999663</c:v>
                </c:pt>
                <c:pt idx="509">
                  <c:v>1990.2083333332996</c:v>
                </c:pt>
                <c:pt idx="510">
                  <c:v>1990.2916666666329</c:v>
                </c:pt>
                <c:pt idx="511">
                  <c:v>1990.3749999999661</c:v>
                </c:pt>
                <c:pt idx="512">
                  <c:v>1990.4583333332994</c:v>
                </c:pt>
                <c:pt idx="513">
                  <c:v>1990.5416666666326</c:v>
                </c:pt>
                <c:pt idx="514">
                  <c:v>1990.6249999999659</c:v>
                </c:pt>
                <c:pt idx="515">
                  <c:v>1990.7083333332992</c:v>
                </c:pt>
                <c:pt idx="516">
                  <c:v>1990.7916666666324</c:v>
                </c:pt>
                <c:pt idx="517">
                  <c:v>1990.8749999999657</c:v>
                </c:pt>
                <c:pt idx="518">
                  <c:v>1990.9583333332989</c:v>
                </c:pt>
                <c:pt idx="519">
                  <c:v>1991.0416666666322</c:v>
                </c:pt>
                <c:pt idx="520">
                  <c:v>1991.1249999999654</c:v>
                </c:pt>
                <c:pt idx="521">
                  <c:v>1991.2083333332987</c:v>
                </c:pt>
                <c:pt idx="522">
                  <c:v>1991.291666666632</c:v>
                </c:pt>
                <c:pt idx="523">
                  <c:v>1991.3749999999652</c:v>
                </c:pt>
                <c:pt idx="524">
                  <c:v>1991.4583333332985</c:v>
                </c:pt>
                <c:pt idx="525">
                  <c:v>1991.5416666666317</c:v>
                </c:pt>
                <c:pt idx="526">
                  <c:v>1991.624999999965</c:v>
                </c:pt>
                <c:pt idx="527">
                  <c:v>1991.7083333332982</c:v>
                </c:pt>
                <c:pt idx="528">
                  <c:v>1991.7916666666315</c:v>
                </c:pt>
                <c:pt idx="529">
                  <c:v>1991.8749999999648</c:v>
                </c:pt>
                <c:pt idx="530">
                  <c:v>1991.958333333298</c:v>
                </c:pt>
                <c:pt idx="531">
                  <c:v>1992.0416666666313</c:v>
                </c:pt>
                <c:pt idx="532">
                  <c:v>1992.1249999999645</c:v>
                </c:pt>
                <c:pt idx="533">
                  <c:v>1992.2083333332978</c:v>
                </c:pt>
                <c:pt idx="534">
                  <c:v>1992.291666666631</c:v>
                </c:pt>
                <c:pt idx="535">
                  <c:v>1992.3749999999643</c:v>
                </c:pt>
                <c:pt idx="536">
                  <c:v>1992.4583333332976</c:v>
                </c:pt>
                <c:pt idx="537">
                  <c:v>1992.5416666666308</c:v>
                </c:pt>
                <c:pt idx="538">
                  <c:v>1992.6249999999641</c:v>
                </c:pt>
                <c:pt idx="539">
                  <c:v>1992.7083333332973</c:v>
                </c:pt>
                <c:pt idx="540">
                  <c:v>1992.7916666666306</c:v>
                </c:pt>
                <c:pt idx="541">
                  <c:v>1992.8749999999638</c:v>
                </c:pt>
                <c:pt idx="542">
                  <c:v>1992.9583333332971</c:v>
                </c:pt>
                <c:pt idx="543">
                  <c:v>1993.0416666666304</c:v>
                </c:pt>
                <c:pt idx="544">
                  <c:v>1993.1249999999636</c:v>
                </c:pt>
                <c:pt idx="545">
                  <c:v>1993.2083333332969</c:v>
                </c:pt>
                <c:pt idx="546">
                  <c:v>1993.2916666666301</c:v>
                </c:pt>
                <c:pt idx="547">
                  <c:v>1993.3749999999634</c:v>
                </c:pt>
                <c:pt idx="548">
                  <c:v>1993.4583333332967</c:v>
                </c:pt>
                <c:pt idx="549">
                  <c:v>1993.5416666666299</c:v>
                </c:pt>
                <c:pt idx="550">
                  <c:v>1993.6249999999632</c:v>
                </c:pt>
                <c:pt idx="551">
                  <c:v>1993.7083333332964</c:v>
                </c:pt>
                <c:pt idx="552">
                  <c:v>1993.7916666666297</c:v>
                </c:pt>
                <c:pt idx="553">
                  <c:v>1993.8749999999629</c:v>
                </c:pt>
                <c:pt idx="554">
                  <c:v>1993.9583333332962</c:v>
                </c:pt>
                <c:pt idx="555">
                  <c:v>1994.0416666666295</c:v>
                </c:pt>
                <c:pt idx="556">
                  <c:v>1994.1249999999627</c:v>
                </c:pt>
                <c:pt idx="557">
                  <c:v>1994.208333333296</c:v>
                </c:pt>
                <c:pt idx="558">
                  <c:v>1994.2916666666292</c:v>
                </c:pt>
                <c:pt idx="559">
                  <c:v>1994.3749999999625</c:v>
                </c:pt>
                <c:pt idx="560">
                  <c:v>1994.4583333332957</c:v>
                </c:pt>
                <c:pt idx="561">
                  <c:v>1994.541666666629</c:v>
                </c:pt>
                <c:pt idx="562">
                  <c:v>1994.6249999999623</c:v>
                </c:pt>
                <c:pt idx="563">
                  <c:v>1994.7083333332955</c:v>
                </c:pt>
                <c:pt idx="564">
                  <c:v>1994.7916666666288</c:v>
                </c:pt>
                <c:pt idx="565">
                  <c:v>1994.874999999962</c:v>
                </c:pt>
                <c:pt idx="566">
                  <c:v>1994.9583333332953</c:v>
                </c:pt>
                <c:pt idx="567">
                  <c:v>1995.0416666666285</c:v>
                </c:pt>
                <c:pt idx="568">
                  <c:v>1995.1249999999618</c:v>
                </c:pt>
                <c:pt idx="569">
                  <c:v>1995.2083333332951</c:v>
                </c:pt>
                <c:pt idx="570">
                  <c:v>1995.2916666666283</c:v>
                </c:pt>
                <c:pt idx="571">
                  <c:v>1995.3749999999616</c:v>
                </c:pt>
                <c:pt idx="572">
                  <c:v>1995.4583333332948</c:v>
                </c:pt>
                <c:pt idx="573">
                  <c:v>1995.5416666666281</c:v>
                </c:pt>
                <c:pt idx="574">
                  <c:v>1995.6249999999613</c:v>
                </c:pt>
                <c:pt idx="575">
                  <c:v>1995.7083333332946</c:v>
                </c:pt>
                <c:pt idx="576">
                  <c:v>1995.7916666666279</c:v>
                </c:pt>
                <c:pt idx="577">
                  <c:v>1995.8749999999611</c:v>
                </c:pt>
                <c:pt idx="578">
                  <c:v>1995.9583333332944</c:v>
                </c:pt>
                <c:pt idx="579">
                  <c:v>1996.0416666666276</c:v>
                </c:pt>
                <c:pt idx="580">
                  <c:v>1996.1249999999609</c:v>
                </c:pt>
                <c:pt idx="581">
                  <c:v>1996.2083333332941</c:v>
                </c:pt>
                <c:pt idx="582">
                  <c:v>1996.2916666666274</c:v>
                </c:pt>
                <c:pt idx="583">
                  <c:v>1996.3749999999607</c:v>
                </c:pt>
                <c:pt idx="584">
                  <c:v>1996.4583333332939</c:v>
                </c:pt>
                <c:pt idx="585">
                  <c:v>1996.5416666666272</c:v>
                </c:pt>
                <c:pt idx="586">
                  <c:v>1996.6249999999604</c:v>
                </c:pt>
                <c:pt idx="587">
                  <c:v>1996.7083333332937</c:v>
                </c:pt>
                <c:pt idx="588">
                  <c:v>1996.791666666627</c:v>
                </c:pt>
                <c:pt idx="589">
                  <c:v>1996.8749999999602</c:v>
                </c:pt>
                <c:pt idx="590">
                  <c:v>1996.9583333332935</c:v>
                </c:pt>
                <c:pt idx="591">
                  <c:v>1997.0416666666267</c:v>
                </c:pt>
                <c:pt idx="592">
                  <c:v>1997.12499999996</c:v>
                </c:pt>
                <c:pt idx="593">
                  <c:v>1997.2083333332932</c:v>
                </c:pt>
                <c:pt idx="594">
                  <c:v>1997.2916666666265</c:v>
                </c:pt>
                <c:pt idx="595">
                  <c:v>1997.3749999999598</c:v>
                </c:pt>
                <c:pt idx="596">
                  <c:v>1997.458333333293</c:v>
                </c:pt>
                <c:pt idx="597">
                  <c:v>1997.5416666666263</c:v>
                </c:pt>
                <c:pt idx="598">
                  <c:v>1997.6249999999595</c:v>
                </c:pt>
                <c:pt idx="599">
                  <c:v>1997.7083333332928</c:v>
                </c:pt>
                <c:pt idx="600">
                  <c:v>1997.791666666626</c:v>
                </c:pt>
                <c:pt idx="601">
                  <c:v>1997.8749999999593</c:v>
                </c:pt>
                <c:pt idx="602">
                  <c:v>1997.9583333332926</c:v>
                </c:pt>
                <c:pt idx="603">
                  <c:v>1998.0416666666258</c:v>
                </c:pt>
                <c:pt idx="604">
                  <c:v>1998.1249999999591</c:v>
                </c:pt>
                <c:pt idx="605">
                  <c:v>1998.2083333332923</c:v>
                </c:pt>
                <c:pt idx="606">
                  <c:v>1998.2916666666256</c:v>
                </c:pt>
                <c:pt idx="607">
                  <c:v>1998.3749999999588</c:v>
                </c:pt>
                <c:pt idx="608">
                  <c:v>1998.4583333332921</c:v>
                </c:pt>
                <c:pt idx="609">
                  <c:v>1998.5416666666254</c:v>
                </c:pt>
                <c:pt idx="610">
                  <c:v>1998.6249999999586</c:v>
                </c:pt>
                <c:pt idx="611">
                  <c:v>1998.7083333332919</c:v>
                </c:pt>
                <c:pt idx="612">
                  <c:v>1998.7916666666251</c:v>
                </c:pt>
                <c:pt idx="613">
                  <c:v>1998.8749999999584</c:v>
                </c:pt>
                <c:pt idx="614">
                  <c:v>1998.9583333332916</c:v>
                </c:pt>
                <c:pt idx="615">
                  <c:v>1999.0416666666249</c:v>
                </c:pt>
                <c:pt idx="616">
                  <c:v>1999.1249999999582</c:v>
                </c:pt>
                <c:pt idx="617">
                  <c:v>1999.2083333332914</c:v>
                </c:pt>
                <c:pt idx="618">
                  <c:v>1999.2916666666247</c:v>
                </c:pt>
                <c:pt idx="619">
                  <c:v>1999.3749999999579</c:v>
                </c:pt>
                <c:pt idx="620">
                  <c:v>1999.4583333332912</c:v>
                </c:pt>
                <c:pt idx="621">
                  <c:v>1999.5416666666245</c:v>
                </c:pt>
                <c:pt idx="622">
                  <c:v>1999.6249999999577</c:v>
                </c:pt>
                <c:pt idx="623">
                  <c:v>1999.708333333291</c:v>
                </c:pt>
                <c:pt idx="624">
                  <c:v>1999.7916666666242</c:v>
                </c:pt>
                <c:pt idx="625">
                  <c:v>1999.8749999999575</c:v>
                </c:pt>
                <c:pt idx="626">
                  <c:v>1999.9583333332907</c:v>
                </c:pt>
                <c:pt idx="627">
                  <c:v>2000.041666666624</c:v>
                </c:pt>
                <c:pt idx="628">
                  <c:v>2000.1249999999573</c:v>
                </c:pt>
                <c:pt idx="629">
                  <c:v>2000.2083333332905</c:v>
                </c:pt>
                <c:pt idx="630">
                  <c:v>2000.2916666666238</c:v>
                </c:pt>
                <c:pt idx="631">
                  <c:v>2000.374999999957</c:v>
                </c:pt>
                <c:pt idx="632">
                  <c:v>2000.4583333332903</c:v>
                </c:pt>
                <c:pt idx="633">
                  <c:v>2000.5416666666235</c:v>
                </c:pt>
                <c:pt idx="634">
                  <c:v>2000.6249999999568</c:v>
                </c:pt>
                <c:pt idx="635">
                  <c:v>2000.7083333332901</c:v>
                </c:pt>
                <c:pt idx="636">
                  <c:v>2000.7916666666233</c:v>
                </c:pt>
                <c:pt idx="637">
                  <c:v>2000.8749999999566</c:v>
                </c:pt>
                <c:pt idx="638">
                  <c:v>2000.9583333332898</c:v>
                </c:pt>
                <c:pt idx="639">
                  <c:v>2001.0416666666231</c:v>
                </c:pt>
                <c:pt idx="640">
                  <c:v>2001.1249999999563</c:v>
                </c:pt>
                <c:pt idx="641">
                  <c:v>2001.2083333332896</c:v>
                </c:pt>
                <c:pt idx="642">
                  <c:v>2001.2916666666229</c:v>
                </c:pt>
                <c:pt idx="643">
                  <c:v>2001.3749999999561</c:v>
                </c:pt>
                <c:pt idx="644">
                  <c:v>2001.4583333332894</c:v>
                </c:pt>
                <c:pt idx="645">
                  <c:v>2001.5416666666226</c:v>
                </c:pt>
                <c:pt idx="646">
                  <c:v>2001.6249999999559</c:v>
                </c:pt>
                <c:pt idx="647">
                  <c:v>2001.7083333332891</c:v>
                </c:pt>
                <c:pt idx="648">
                  <c:v>2001.7916666666224</c:v>
                </c:pt>
                <c:pt idx="649">
                  <c:v>2001.8749999999557</c:v>
                </c:pt>
                <c:pt idx="650">
                  <c:v>2001.9583333332889</c:v>
                </c:pt>
                <c:pt idx="651">
                  <c:v>2002.0416666666222</c:v>
                </c:pt>
                <c:pt idx="652">
                  <c:v>2002.1249999999554</c:v>
                </c:pt>
                <c:pt idx="653">
                  <c:v>2002.2083333332887</c:v>
                </c:pt>
                <c:pt idx="654">
                  <c:v>2002.2916666666219</c:v>
                </c:pt>
                <c:pt idx="655">
                  <c:v>2002.3749999999552</c:v>
                </c:pt>
                <c:pt idx="656">
                  <c:v>2002.4583333332885</c:v>
                </c:pt>
                <c:pt idx="657">
                  <c:v>2002.5416666666217</c:v>
                </c:pt>
                <c:pt idx="658">
                  <c:v>2002.624999999955</c:v>
                </c:pt>
                <c:pt idx="659">
                  <c:v>2002.7083333332882</c:v>
                </c:pt>
                <c:pt idx="660">
                  <c:v>2002.7916666666215</c:v>
                </c:pt>
                <c:pt idx="661">
                  <c:v>2002.8749999999548</c:v>
                </c:pt>
                <c:pt idx="662">
                  <c:v>2002.958333333288</c:v>
                </c:pt>
                <c:pt idx="663">
                  <c:v>2003.0416666666213</c:v>
                </c:pt>
                <c:pt idx="664">
                  <c:v>2003.1249999999545</c:v>
                </c:pt>
                <c:pt idx="665">
                  <c:v>2003.2083333332878</c:v>
                </c:pt>
                <c:pt idx="666">
                  <c:v>2003.291666666621</c:v>
                </c:pt>
                <c:pt idx="667">
                  <c:v>2003.3749999999543</c:v>
                </c:pt>
                <c:pt idx="668">
                  <c:v>2003.4583333332876</c:v>
                </c:pt>
                <c:pt idx="669">
                  <c:v>2003.5416666666208</c:v>
                </c:pt>
                <c:pt idx="670">
                  <c:v>2003.6249999999541</c:v>
                </c:pt>
                <c:pt idx="671">
                  <c:v>2003.7083333332873</c:v>
                </c:pt>
                <c:pt idx="672">
                  <c:v>2003.7916666666206</c:v>
                </c:pt>
                <c:pt idx="673">
                  <c:v>2003.8749999999538</c:v>
                </c:pt>
                <c:pt idx="674">
                  <c:v>2003.9583333332871</c:v>
                </c:pt>
                <c:pt idx="675">
                  <c:v>2004.0416666666204</c:v>
                </c:pt>
                <c:pt idx="676">
                  <c:v>2004.1249999999536</c:v>
                </c:pt>
                <c:pt idx="677">
                  <c:v>2004.2083333332869</c:v>
                </c:pt>
                <c:pt idx="678">
                  <c:v>2004.2916666666201</c:v>
                </c:pt>
                <c:pt idx="679">
                  <c:v>2004.3749999999534</c:v>
                </c:pt>
                <c:pt idx="680">
                  <c:v>2004.4583333332866</c:v>
                </c:pt>
                <c:pt idx="681">
                  <c:v>2004.5416666666199</c:v>
                </c:pt>
                <c:pt idx="682">
                  <c:v>2004.6249999999532</c:v>
                </c:pt>
                <c:pt idx="683">
                  <c:v>2004.7083333332864</c:v>
                </c:pt>
                <c:pt idx="684">
                  <c:v>2004.7916666666197</c:v>
                </c:pt>
                <c:pt idx="685">
                  <c:v>2004.8749999999529</c:v>
                </c:pt>
                <c:pt idx="686">
                  <c:v>2004.9583333332862</c:v>
                </c:pt>
                <c:pt idx="687">
                  <c:v>2005.0416666666194</c:v>
                </c:pt>
                <c:pt idx="688">
                  <c:v>2005.1249999999527</c:v>
                </c:pt>
                <c:pt idx="689">
                  <c:v>2005.208333333286</c:v>
                </c:pt>
                <c:pt idx="690">
                  <c:v>2005.2916666666192</c:v>
                </c:pt>
                <c:pt idx="691">
                  <c:v>2005.3749999999525</c:v>
                </c:pt>
                <c:pt idx="692">
                  <c:v>2005.4583333332857</c:v>
                </c:pt>
                <c:pt idx="693">
                  <c:v>2005.541666666619</c:v>
                </c:pt>
                <c:pt idx="694">
                  <c:v>2005.6249999999523</c:v>
                </c:pt>
                <c:pt idx="695">
                  <c:v>2005.7083333332855</c:v>
                </c:pt>
                <c:pt idx="696">
                  <c:v>2005.7916666666188</c:v>
                </c:pt>
                <c:pt idx="697">
                  <c:v>2005.874999999952</c:v>
                </c:pt>
                <c:pt idx="698">
                  <c:v>2005.9583333332853</c:v>
                </c:pt>
                <c:pt idx="699">
                  <c:v>2006.0416666666185</c:v>
                </c:pt>
                <c:pt idx="700">
                  <c:v>2006.1249999999518</c:v>
                </c:pt>
                <c:pt idx="701">
                  <c:v>2006.2083333332851</c:v>
                </c:pt>
                <c:pt idx="702">
                  <c:v>2006.2916666666183</c:v>
                </c:pt>
                <c:pt idx="703">
                  <c:v>2006.3749999999516</c:v>
                </c:pt>
                <c:pt idx="704">
                  <c:v>2006.4583333332848</c:v>
                </c:pt>
                <c:pt idx="705">
                  <c:v>2006.5416666666181</c:v>
                </c:pt>
                <c:pt idx="706">
                  <c:v>2006.6249999999513</c:v>
                </c:pt>
                <c:pt idx="707">
                  <c:v>2006.7083333332846</c:v>
                </c:pt>
                <c:pt idx="708">
                  <c:v>2006.7916666666179</c:v>
                </c:pt>
                <c:pt idx="709">
                  <c:v>2006.8749999999511</c:v>
                </c:pt>
                <c:pt idx="710">
                  <c:v>2006.9583333332844</c:v>
                </c:pt>
                <c:pt idx="711">
                  <c:v>2007.0416666666176</c:v>
                </c:pt>
                <c:pt idx="712">
                  <c:v>2007.1249999999509</c:v>
                </c:pt>
                <c:pt idx="713">
                  <c:v>2007.2083333332841</c:v>
                </c:pt>
                <c:pt idx="714">
                  <c:v>2007.2916666666174</c:v>
                </c:pt>
                <c:pt idx="715">
                  <c:v>2007.3749999999507</c:v>
                </c:pt>
                <c:pt idx="716">
                  <c:v>2007.4583333332839</c:v>
                </c:pt>
                <c:pt idx="717">
                  <c:v>2007.5416666666172</c:v>
                </c:pt>
                <c:pt idx="718">
                  <c:v>2007.6249999999504</c:v>
                </c:pt>
                <c:pt idx="719">
                  <c:v>2007.7083333332837</c:v>
                </c:pt>
                <c:pt idx="720">
                  <c:v>2007.7916666666169</c:v>
                </c:pt>
                <c:pt idx="721">
                  <c:v>2007.8749999999502</c:v>
                </c:pt>
                <c:pt idx="722">
                  <c:v>2007.9583333332835</c:v>
                </c:pt>
                <c:pt idx="723">
                  <c:v>2008.0416666666167</c:v>
                </c:pt>
                <c:pt idx="724">
                  <c:v>2008.12499999995</c:v>
                </c:pt>
                <c:pt idx="725">
                  <c:v>2008.2083333332832</c:v>
                </c:pt>
                <c:pt idx="726">
                  <c:v>2008.2916666666165</c:v>
                </c:pt>
                <c:pt idx="727">
                  <c:v>2008.3749999999498</c:v>
                </c:pt>
                <c:pt idx="728">
                  <c:v>2008.458333333283</c:v>
                </c:pt>
                <c:pt idx="729">
                  <c:v>2008.5416666666163</c:v>
                </c:pt>
                <c:pt idx="730">
                  <c:v>2008.6249999999495</c:v>
                </c:pt>
                <c:pt idx="731">
                  <c:v>2008.7083333332828</c:v>
                </c:pt>
                <c:pt idx="732">
                  <c:v>2008.791666666616</c:v>
                </c:pt>
                <c:pt idx="733">
                  <c:v>2008.8749999999493</c:v>
                </c:pt>
                <c:pt idx="734">
                  <c:v>2008.9583333332826</c:v>
                </c:pt>
                <c:pt idx="735">
                  <c:v>2009.0416666666158</c:v>
                </c:pt>
                <c:pt idx="736">
                  <c:v>2009.1249999999491</c:v>
                </c:pt>
                <c:pt idx="737">
                  <c:v>2009.2083333332823</c:v>
                </c:pt>
                <c:pt idx="738">
                  <c:v>2009.2916666666156</c:v>
                </c:pt>
                <c:pt idx="739">
                  <c:v>2009.3749999999488</c:v>
                </c:pt>
                <c:pt idx="740">
                  <c:v>2009.4583333332821</c:v>
                </c:pt>
                <c:pt idx="741">
                  <c:v>2009.5416666666154</c:v>
                </c:pt>
                <c:pt idx="742">
                  <c:v>2009.6249999999486</c:v>
                </c:pt>
                <c:pt idx="743">
                  <c:v>2009.7083333332819</c:v>
                </c:pt>
                <c:pt idx="744">
                  <c:v>2009.7916666666151</c:v>
                </c:pt>
                <c:pt idx="745">
                  <c:v>2009.8749999999484</c:v>
                </c:pt>
                <c:pt idx="746">
                  <c:v>2009.9583333332816</c:v>
                </c:pt>
                <c:pt idx="747">
                  <c:v>2010.0416666666149</c:v>
                </c:pt>
                <c:pt idx="748">
                  <c:v>2010.1249999999482</c:v>
                </c:pt>
                <c:pt idx="749">
                  <c:v>2010.2083333332814</c:v>
                </c:pt>
                <c:pt idx="750">
                  <c:v>2010.2916666666147</c:v>
                </c:pt>
                <c:pt idx="751">
                  <c:v>2010.3749999999479</c:v>
                </c:pt>
                <c:pt idx="752">
                  <c:v>2010.4583333332812</c:v>
                </c:pt>
                <c:pt idx="753">
                  <c:v>2010.5416666666144</c:v>
                </c:pt>
                <c:pt idx="754">
                  <c:v>2010.6249999999477</c:v>
                </c:pt>
                <c:pt idx="755">
                  <c:v>2010.708333333281</c:v>
                </c:pt>
                <c:pt idx="756">
                  <c:v>2010.7916666666142</c:v>
                </c:pt>
                <c:pt idx="757">
                  <c:v>2010.8749999999475</c:v>
                </c:pt>
                <c:pt idx="758">
                  <c:v>2010.9583333332807</c:v>
                </c:pt>
                <c:pt idx="759">
                  <c:v>2011.041666666614</c:v>
                </c:pt>
                <c:pt idx="760">
                  <c:v>2011.1249999999472</c:v>
                </c:pt>
                <c:pt idx="761">
                  <c:v>2011.2083333332805</c:v>
                </c:pt>
                <c:pt idx="762">
                  <c:v>2011.2916666666138</c:v>
                </c:pt>
                <c:pt idx="763">
                  <c:v>2011.374999999947</c:v>
                </c:pt>
                <c:pt idx="764">
                  <c:v>2011.4583333332803</c:v>
                </c:pt>
                <c:pt idx="765">
                  <c:v>2011.5416666666135</c:v>
                </c:pt>
                <c:pt idx="766">
                  <c:v>2011.6249999999468</c:v>
                </c:pt>
                <c:pt idx="767">
                  <c:v>2011.7083333332801</c:v>
                </c:pt>
                <c:pt idx="768">
                  <c:v>2011.7916666666133</c:v>
                </c:pt>
                <c:pt idx="769">
                  <c:v>2011.8749999999466</c:v>
                </c:pt>
                <c:pt idx="770">
                  <c:v>2011.9583333332798</c:v>
                </c:pt>
                <c:pt idx="771">
                  <c:v>2012.0416666666131</c:v>
                </c:pt>
                <c:pt idx="772">
                  <c:v>2012.1249999999463</c:v>
                </c:pt>
                <c:pt idx="773">
                  <c:v>2012.2083333332796</c:v>
                </c:pt>
                <c:pt idx="774">
                  <c:v>2012.2916666666129</c:v>
                </c:pt>
                <c:pt idx="775">
                  <c:v>2012.3749999999461</c:v>
                </c:pt>
                <c:pt idx="776">
                  <c:v>2012.4583333332794</c:v>
                </c:pt>
                <c:pt idx="777">
                  <c:v>2012.5416666666126</c:v>
                </c:pt>
                <c:pt idx="778">
                  <c:v>2012.6249999999459</c:v>
                </c:pt>
                <c:pt idx="779">
                  <c:v>2012.7083333332791</c:v>
                </c:pt>
                <c:pt idx="780">
                  <c:v>2012.7916666666124</c:v>
                </c:pt>
                <c:pt idx="781">
                  <c:v>2012.8749999999457</c:v>
                </c:pt>
                <c:pt idx="782">
                  <c:v>2012.9583333332789</c:v>
                </c:pt>
                <c:pt idx="783">
                  <c:v>2013.0416666666122</c:v>
                </c:pt>
                <c:pt idx="784">
                  <c:v>2013.1249999999454</c:v>
                </c:pt>
                <c:pt idx="785">
                  <c:v>2013.2083333332787</c:v>
                </c:pt>
                <c:pt idx="786">
                  <c:v>2013.2916666666119</c:v>
                </c:pt>
                <c:pt idx="787">
                  <c:v>2013.3749999999452</c:v>
                </c:pt>
                <c:pt idx="788">
                  <c:v>2013.4583333332785</c:v>
                </c:pt>
                <c:pt idx="789">
                  <c:v>2013.5416666666117</c:v>
                </c:pt>
                <c:pt idx="790">
                  <c:v>2013.624999999945</c:v>
                </c:pt>
                <c:pt idx="791">
                  <c:v>2013.7083333332782</c:v>
                </c:pt>
                <c:pt idx="792">
                  <c:v>2013.7916666666115</c:v>
                </c:pt>
                <c:pt idx="793">
                  <c:v>2013.8749999999447</c:v>
                </c:pt>
                <c:pt idx="794">
                  <c:v>2013.958333333278</c:v>
                </c:pt>
                <c:pt idx="795">
                  <c:v>2014.0416666666113</c:v>
                </c:pt>
                <c:pt idx="796">
                  <c:v>2014.1249999999445</c:v>
                </c:pt>
                <c:pt idx="797">
                  <c:v>2014.2083333332778</c:v>
                </c:pt>
                <c:pt idx="798">
                  <c:v>2014.291666666611</c:v>
                </c:pt>
                <c:pt idx="799">
                  <c:v>2014.3749999999443</c:v>
                </c:pt>
                <c:pt idx="800">
                  <c:v>2014.4583333332776</c:v>
                </c:pt>
                <c:pt idx="801">
                  <c:v>2014.5416666666108</c:v>
                </c:pt>
                <c:pt idx="802">
                  <c:v>2014.6249999999441</c:v>
                </c:pt>
                <c:pt idx="803">
                  <c:v>2014.7083333332773</c:v>
                </c:pt>
                <c:pt idx="804">
                  <c:v>2014.7916666666106</c:v>
                </c:pt>
                <c:pt idx="805">
                  <c:v>2014.8749999999438</c:v>
                </c:pt>
                <c:pt idx="806">
                  <c:v>2014.9583333332771</c:v>
                </c:pt>
                <c:pt idx="807">
                  <c:v>2015.0416666666104</c:v>
                </c:pt>
                <c:pt idx="808">
                  <c:v>2015.1249999999436</c:v>
                </c:pt>
                <c:pt idx="809">
                  <c:v>2015.2083333332769</c:v>
                </c:pt>
                <c:pt idx="810">
                  <c:v>2015.2916666666101</c:v>
                </c:pt>
                <c:pt idx="811">
                  <c:v>2015.3749999999434</c:v>
                </c:pt>
                <c:pt idx="812">
                  <c:v>2015.4583333332766</c:v>
                </c:pt>
                <c:pt idx="813">
                  <c:v>2015.5416666666099</c:v>
                </c:pt>
                <c:pt idx="814">
                  <c:v>2015.6249999999432</c:v>
                </c:pt>
                <c:pt idx="815">
                  <c:v>2015.7083333332764</c:v>
                </c:pt>
                <c:pt idx="816">
                  <c:v>2015.7916666666097</c:v>
                </c:pt>
                <c:pt idx="817">
                  <c:v>2015.8749999999429</c:v>
                </c:pt>
                <c:pt idx="818">
                  <c:v>2015.9583333332762</c:v>
                </c:pt>
                <c:pt idx="819">
                  <c:v>2016.0416666666094</c:v>
                </c:pt>
                <c:pt idx="820">
                  <c:v>2016.1249999999427</c:v>
                </c:pt>
                <c:pt idx="821">
                  <c:v>2016.208333333276</c:v>
                </c:pt>
                <c:pt idx="822">
                  <c:v>2016.2916666666092</c:v>
                </c:pt>
                <c:pt idx="823">
                  <c:v>2016.3749999999425</c:v>
                </c:pt>
                <c:pt idx="824">
                  <c:v>2016.4583333332757</c:v>
                </c:pt>
                <c:pt idx="825">
                  <c:v>2016.541666666609</c:v>
                </c:pt>
                <c:pt idx="826">
                  <c:v>2016.6249999999422</c:v>
                </c:pt>
                <c:pt idx="827">
                  <c:v>2016.7083333332755</c:v>
                </c:pt>
                <c:pt idx="828">
                  <c:v>2016.7916666666088</c:v>
                </c:pt>
                <c:pt idx="829">
                  <c:v>2016.874999999942</c:v>
                </c:pt>
                <c:pt idx="830">
                  <c:v>2016.9583333332753</c:v>
                </c:pt>
                <c:pt idx="831">
                  <c:v>2017.0416666666085</c:v>
                </c:pt>
                <c:pt idx="832">
                  <c:v>2017.1249999999418</c:v>
                </c:pt>
                <c:pt idx="833">
                  <c:v>2017.208333333275</c:v>
                </c:pt>
                <c:pt idx="834">
                  <c:v>2017.2916666666083</c:v>
                </c:pt>
                <c:pt idx="835">
                  <c:v>2017.3749999999416</c:v>
                </c:pt>
                <c:pt idx="836">
                  <c:v>2017.4583333332748</c:v>
                </c:pt>
                <c:pt idx="837">
                  <c:v>2017.5416666666081</c:v>
                </c:pt>
                <c:pt idx="838">
                  <c:v>2017.6249999999413</c:v>
                </c:pt>
                <c:pt idx="839">
                  <c:v>2017.7083333332746</c:v>
                </c:pt>
                <c:pt idx="840">
                  <c:v>2017.7916666666079</c:v>
                </c:pt>
                <c:pt idx="841">
                  <c:v>2017.8749999999411</c:v>
                </c:pt>
                <c:pt idx="842">
                  <c:v>2017.9583333332744</c:v>
                </c:pt>
                <c:pt idx="843">
                  <c:v>2018.0416666666076</c:v>
                </c:pt>
                <c:pt idx="844">
                  <c:v>2018.1249999999409</c:v>
                </c:pt>
                <c:pt idx="845">
                  <c:v>2018.2083333332741</c:v>
                </c:pt>
                <c:pt idx="846">
                  <c:v>2018.2916666666074</c:v>
                </c:pt>
                <c:pt idx="847">
                  <c:v>2018.3749999999407</c:v>
                </c:pt>
                <c:pt idx="848">
                  <c:v>2018.4583333332739</c:v>
                </c:pt>
                <c:pt idx="849">
                  <c:v>2018.5416666666072</c:v>
                </c:pt>
                <c:pt idx="850">
                  <c:v>2018.6249999999404</c:v>
                </c:pt>
                <c:pt idx="851">
                  <c:v>2018.7083333332737</c:v>
                </c:pt>
                <c:pt idx="852">
                  <c:v>2018.7916666666069</c:v>
                </c:pt>
                <c:pt idx="853">
                  <c:v>2018.8749999999402</c:v>
                </c:pt>
                <c:pt idx="854">
                  <c:v>2018.9583333332735</c:v>
                </c:pt>
                <c:pt idx="855">
                  <c:v>2019.0416666666067</c:v>
                </c:pt>
                <c:pt idx="856">
                  <c:v>2019.12499999994</c:v>
                </c:pt>
                <c:pt idx="857">
                  <c:v>2019.2083333332732</c:v>
                </c:pt>
                <c:pt idx="858">
                  <c:v>2019.2916666666065</c:v>
                </c:pt>
                <c:pt idx="859">
                  <c:v>2019.3749999999397</c:v>
                </c:pt>
                <c:pt idx="860">
                  <c:v>2019.458333333273</c:v>
                </c:pt>
                <c:pt idx="861">
                  <c:v>2019.5416666666063</c:v>
                </c:pt>
                <c:pt idx="862">
                  <c:v>2019.6249999999395</c:v>
                </c:pt>
                <c:pt idx="863">
                  <c:v>2019.7083333332728</c:v>
                </c:pt>
                <c:pt idx="864">
                  <c:v>2019.791666666606</c:v>
                </c:pt>
                <c:pt idx="865">
                  <c:v>2019.8749999999393</c:v>
                </c:pt>
                <c:pt idx="866">
                  <c:v>2019.9583333332725</c:v>
                </c:pt>
                <c:pt idx="867">
                  <c:v>2020.0416666666058</c:v>
                </c:pt>
                <c:pt idx="868">
                  <c:v>2020.1249999999391</c:v>
                </c:pt>
                <c:pt idx="869">
                  <c:v>2020.2083333332723</c:v>
                </c:pt>
                <c:pt idx="870">
                  <c:v>2020.2916666666056</c:v>
                </c:pt>
                <c:pt idx="871">
                  <c:v>2020.3749999999388</c:v>
                </c:pt>
                <c:pt idx="872">
                  <c:v>2020.4583333332721</c:v>
                </c:pt>
                <c:pt idx="873">
                  <c:v>2020.5416666666054</c:v>
                </c:pt>
                <c:pt idx="874">
                  <c:v>2020.6249999999386</c:v>
                </c:pt>
                <c:pt idx="875">
                  <c:v>2020.7083333332719</c:v>
                </c:pt>
                <c:pt idx="876">
                  <c:v>2020.7916666666051</c:v>
                </c:pt>
                <c:pt idx="877">
                  <c:v>2020.8749999999384</c:v>
                </c:pt>
                <c:pt idx="878">
                  <c:v>2020.9583333332716</c:v>
                </c:pt>
                <c:pt idx="879">
                  <c:v>2021.0416666666049</c:v>
                </c:pt>
                <c:pt idx="880">
                  <c:v>2021.1249999999382</c:v>
                </c:pt>
                <c:pt idx="881">
                  <c:v>2021.2083333332714</c:v>
                </c:pt>
                <c:pt idx="882">
                  <c:v>2021.2916666666047</c:v>
                </c:pt>
                <c:pt idx="883">
                  <c:v>2021.3749999999379</c:v>
                </c:pt>
                <c:pt idx="884">
                  <c:v>2021.4583333332712</c:v>
                </c:pt>
                <c:pt idx="885">
                  <c:v>2021.5416666666044</c:v>
                </c:pt>
                <c:pt idx="886">
                  <c:v>2021.6249999999377</c:v>
                </c:pt>
                <c:pt idx="887">
                  <c:v>2021.708333333271</c:v>
                </c:pt>
                <c:pt idx="888">
                  <c:v>2021.7916666666042</c:v>
                </c:pt>
                <c:pt idx="889">
                  <c:v>2021.8749999999375</c:v>
                </c:pt>
                <c:pt idx="890">
                  <c:v>2021.9583333332707</c:v>
                </c:pt>
                <c:pt idx="891">
                  <c:v>2022.041666666604</c:v>
                </c:pt>
                <c:pt idx="892">
                  <c:v>2022.1249999999372</c:v>
                </c:pt>
                <c:pt idx="893">
                  <c:v>2022.2083333332705</c:v>
                </c:pt>
                <c:pt idx="894">
                  <c:v>2022.2916666666038</c:v>
                </c:pt>
                <c:pt idx="895">
                  <c:v>2022.374999999937</c:v>
                </c:pt>
                <c:pt idx="896">
                  <c:v>2022.4583333332703</c:v>
                </c:pt>
                <c:pt idx="897">
                  <c:v>2022.5416666666035</c:v>
                </c:pt>
                <c:pt idx="898">
                  <c:v>2022.6249999999368</c:v>
                </c:pt>
                <c:pt idx="899">
                  <c:v>2022.70833333327</c:v>
                </c:pt>
                <c:pt idx="900">
                  <c:v>2022.7916666666033</c:v>
                </c:pt>
                <c:pt idx="901">
                  <c:v>2022.8749999999366</c:v>
                </c:pt>
                <c:pt idx="902">
                  <c:v>2022.9583333332698</c:v>
                </c:pt>
                <c:pt idx="903">
                  <c:v>2023.0416666666031</c:v>
                </c:pt>
                <c:pt idx="904">
                  <c:v>2023.1249999999363</c:v>
                </c:pt>
              </c:numCache>
            </c:numRef>
          </c:xVal>
          <c:yVal>
            <c:numRef>
              <c:f>[2]Data!$B$8:$B$912</c:f>
              <c:numCache>
                <c:formatCode>General</c:formatCode>
                <c:ptCount val="905"/>
                <c:pt idx="0">
                  <c:v>100</c:v>
                </c:pt>
                <c:pt idx="1">
                  <c:v>88.011791056563922</c:v>
                </c:pt>
                <c:pt idx="2">
                  <c:v>95.421736182503253</c:v>
                </c:pt>
                <c:pt idx="3">
                  <c:v>92.297385480981958</c:v>
                </c:pt>
                <c:pt idx="4">
                  <c:v>123.98048277944352</c:v>
                </c:pt>
                <c:pt idx="5">
                  <c:v>117.45509156635745</c:v>
                </c:pt>
                <c:pt idx="6">
                  <c:v>100.30299018534107</c:v>
                </c:pt>
                <c:pt idx="7">
                  <c:v>106.51570280594892</c:v>
                </c:pt>
                <c:pt idx="8">
                  <c:v>110.18413977609032</c:v>
                </c:pt>
                <c:pt idx="9">
                  <c:v>103.85311334184749</c:v>
                </c:pt>
                <c:pt idx="10">
                  <c:v>101.57429475419818</c:v>
                </c:pt>
                <c:pt idx="11">
                  <c:v>87.326095502592892</c:v>
                </c:pt>
                <c:pt idx="12">
                  <c:v>100.47364450144372</c:v>
                </c:pt>
                <c:pt idx="13">
                  <c:v>93.074892384752673</c:v>
                </c:pt>
                <c:pt idx="14">
                  <c:v>101.85435896630196</c:v>
                </c:pt>
                <c:pt idx="15">
                  <c:v>87.2485475278975</c:v>
                </c:pt>
                <c:pt idx="16">
                  <c:v>103.52516731881619</c:v>
                </c:pt>
                <c:pt idx="17">
                  <c:v>109.31652066458435</c:v>
                </c:pt>
                <c:pt idx="18">
                  <c:v>100.81918235205104</c:v>
                </c:pt>
                <c:pt idx="19">
                  <c:v>95.38041378581768</c:v>
                </c:pt>
                <c:pt idx="20">
                  <c:v>93.110636707228394</c:v>
                </c:pt>
                <c:pt idx="21">
                  <c:v>97.543336044855209</c:v>
                </c:pt>
                <c:pt idx="22">
                  <c:v>102.3651618352995</c:v>
                </c:pt>
                <c:pt idx="23">
                  <c:v>95.408560799230941</c:v>
                </c:pt>
                <c:pt idx="24">
                  <c:v>96.97716369789562</c:v>
                </c:pt>
                <c:pt idx="25">
                  <c:v>88.148763797861548</c:v>
                </c:pt>
                <c:pt idx="26">
                  <c:v>93.724851648340447</c:v>
                </c:pt>
                <c:pt idx="27">
                  <c:v>85.009037418622171</c:v>
                </c:pt>
                <c:pt idx="28">
                  <c:v>75.566621063295273</c:v>
                </c:pt>
                <c:pt idx="29">
                  <c:v>70.513795355548979</c:v>
                </c:pt>
                <c:pt idx="30">
                  <c:v>66.074149070036938</c:v>
                </c:pt>
                <c:pt idx="31">
                  <c:v>65.61430847947112</c:v>
                </c:pt>
                <c:pt idx="32">
                  <c:v>74.796197141017615</c:v>
                </c:pt>
                <c:pt idx="33">
                  <c:v>76.35007781532083</c:v>
                </c:pt>
                <c:pt idx="34">
                  <c:v>74.286977883195519</c:v>
                </c:pt>
                <c:pt idx="35">
                  <c:v>78.162820207536157</c:v>
                </c:pt>
                <c:pt idx="36">
                  <c:v>72.490601552443806</c:v>
                </c:pt>
                <c:pt idx="37">
                  <c:v>71.380301210962472</c:v>
                </c:pt>
                <c:pt idx="38">
                  <c:v>73.282129873181262</c:v>
                </c:pt>
                <c:pt idx="39">
                  <c:v>72.614329879892779</c:v>
                </c:pt>
                <c:pt idx="40">
                  <c:v>69.491913695057377</c:v>
                </c:pt>
                <c:pt idx="41">
                  <c:v>68.645203207023926</c:v>
                </c:pt>
                <c:pt idx="42">
                  <c:v>68.337193512212096</c:v>
                </c:pt>
                <c:pt idx="43">
                  <c:v>72.865946976453344</c:v>
                </c:pt>
                <c:pt idx="44">
                  <c:v>73.279411128565442</c:v>
                </c:pt>
                <c:pt idx="45">
                  <c:v>78.069999028619634</c:v>
                </c:pt>
                <c:pt idx="46">
                  <c:v>79.41489504934907</c:v>
                </c:pt>
                <c:pt idx="47">
                  <c:v>79.717617806811887</c:v>
                </c:pt>
                <c:pt idx="48">
                  <c:v>78.464652936533838</c:v>
                </c:pt>
                <c:pt idx="49">
                  <c:v>78.549684934929161</c:v>
                </c:pt>
                <c:pt idx="50">
                  <c:v>81.730806328031051</c:v>
                </c:pt>
                <c:pt idx="51">
                  <c:v>73.815883429282962</c:v>
                </c:pt>
                <c:pt idx="52">
                  <c:v>68.502826828783711</c:v>
                </c:pt>
                <c:pt idx="53">
                  <c:v>70.922974200816938</c:v>
                </c:pt>
                <c:pt idx="54">
                  <c:v>80.308995786372648</c:v>
                </c:pt>
                <c:pt idx="55">
                  <c:v>87.750046120937483</c:v>
                </c:pt>
                <c:pt idx="56">
                  <c:v>106.50589550863114</c:v>
                </c:pt>
                <c:pt idx="57">
                  <c:v>109.32967071418366</c:v>
                </c:pt>
                <c:pt idx="58">
                  <c:v>101.22257950824536</c:v>
                </c:pt>
                <c:pt idx="59">
                  <c:v>100.04660762637593</c:v>
                </c:pt>
                <c:pt idx="60">
                  <c:v>105.89483934250828</c:v>
                </c:pt>
                <c:pt idx="61">
                  <c:v>103.89866872416337</c:v>
                </c:pt>
                <c:pt idx="62">
                  <c:v>103.97432747997286</c:v>
                </c:pt>
                <c:pt idx="63">
                  <c:v>114.71330928920199</c:v>
                </c:pt>
                <c:pt idx="64">
                  <c:v>115.14618970161406</c:v>
                </c:pt>
                <c:pt idx="65">
                  <c:v>114.71330928920199</c:v>
                </c:pt>
                <c:pt idx="66">
                  <c:v>114.97977458371813</c:v>
                </c:pt>
                <c:pt idx="67">
                  <c:v>114.68187237243323</c:v>
                </c:pt>
                <c:pt idx="68">
                  <c:v>114.25395493820773</c:v>
                </c:pt>
                <c:pt idx="69">
                  <c:v>114.51843168574987</c:v>
                </c:pt>
                <c:pt idx="70">
                  <c:v>114.22445939015471</c:v>
                </c:pt>
                <c:pt idx="71">
                  <c:v>114.35620617145823</c:v>
                </c:pt>
                <c:pt idx="72">
                  <c:v>113.93266466711948</c:v>
                </c:pt>
                <c:pt idx="73">
                  <c:v>114.22445939015471</c:v>
                </c:pt>
                <c:pt idx="74">
                  <c:v>114.22445939015471</c:v>
                </c:pt>
                <c:pt idx="75">
                  <c:v>114.22445939015471</c:v>
                </c:pt>
                <c:pt idx="76">
                  <c:v>114.35620617145823</c:v>
                </c:pt>
                <c:pt idx="77">
                  <c:v>114.35620617145823</c:v>
                </c:pt>
                <c:pt idx="78">
                  <c:v>114.65067005952096</c:v>
                </c:pt>
                <c:pt idx="79">
                  <c:v>114.22445939015471</c:v>
                </c:pt>
                <c:pt idx="80">
                  <c:v>114.35620617145823</c:v>
                </c:pt>
                <c:pt idx="81">
                  <c:v>114.75144651536878</c:v>
                </c:pt>
                <c:pt idx="82">
                  <c:v>115.01494007797584</c:v>
                </c:pt>
                <c:pt idx="83">
                  <c:v>115.70857704968955</c:v>
                </c:pt>
                <c:pt idx="84">
                  <c:v>115.57633867591846</c:v>
                </c:pt>
                <c:pt idx="85">
                  <c:v>115.57633867591846</c:v>
                </c:pt>
                <c:pt idx="86">
                  <c:v>116.14194250680451</c:v>
                </c:pt>
                <c:pt idx="87">
                  <c:v>116.27467615538369</c:v>
                </c:pt>
                <c:pt idx="88">
                  <c:v>115.87647520964606</c:v>
                </c:pt>
                <c:pt idx="89">
                  <c:v>115.61100791248765</c:v>
                </c:pt>
                <c:pt idx="90">
                  <c:v>114.94733966959164</c:v>
                </c:pt>
                <c:pt idx="91">
                  <c:v>114.94733966959164</c:v>
                </c:pt>
                <c:pt idx="92">
                  <c:v>115.47827426390846</c:v>
                </c:pt>
                <c:pt idx="93">
                  <c:v>115.44410030214738</c:v>
                </c:pt>
                <c:pt idx="94">
                  <c:v>116.10529217100276</c:v>
                </c:pt>
                <c:pt idx="95">
                  <c:v>115.93716754710051</c:v>
                </c:pt>
                <c:pt idx="96">
                  <c:v>115.805420765797</c:v>
                </c:pt>
                <c:pt idx="97">
                  <c:v>115.54192720318994</c:v>
                </c:pt>
                <c:pt idx="98">
                  <c:v>115.70857704968955</c:v>
                </c:pt>
                <c:pt idx="99">
                  <c:v>115.44410030214738</c:v>
                </c:pt>
                <c:pt idx="100">
                  <c:v>115.04738518083417</c:v>
                </c:pt>
                <c:pt idx="101">
                  <c:v>114.65067005952096</c:v>
                </c:pt>
                <c:pt idx="102">
                  <c:v>113.6974722649406</c:v>
                </c:pt>
                <c:pt idx="103">
                  <c:v>113.40762934607285</c:v>
                </c:pt>
                <c:pt idx="104">
                  <c:v>113.74639294476287</c:v>
                </c:pt>
                <c:pt idx="105">
                  <c:v>113.82152580354028</c:v>
                </c:pt>
                <c:pt idx="106">
                  <c:v>115.01735302268835</c:v>
                </c:pt>
                <c:pt idx="107">
                  <c:v>114.46823901833315</c:v>
                </c:pt>
                <c:pt idx="108">
                  <c:v>113.92311857037321</c:v>
                </c:pt>
                <c:pt idx="109">
                  <c:v>113.66537395822303</c:v>
                </c:pt>
                <c:pt idx="110">
                  <c:v>113.38194827058688</c:v>
                </c:pt>
                <c:pt idx="111">
                  <c:v>113.76716440287652</c:v>
                </c:pt>
                <c:pt idx="112">
                  <c:v>114.37998717891374</c:v>
                </c:pt>
                <c:pt idx="113">
                  <c:v>113.96854837611187</c:v>
                </c:pt>
                <c:pt idx="114">
                  <c:v>114.32220700208958</c:v>
                </c:pt>
                <c:pt idx="115">
                  <c:v>114.29362645033903</c:v>
                </c:pt>
                <c:pt idx="116">
                  <c:v>113.50852581346261</c:v>
                </c:pt>
                <c:pt idx="117">
                  <c:v>112.70634541902118</c:v>
                </c:pt>
                <c:pt idx="118">
                  <c:v>112.70634541902118</c:v>
                </c:pt>
                <c:pt idx="119">
                  <c:v>113.08203323708454</c:v>
                </c:pt>
                <c:pt idx="120">
                  <c:v>113.70817960052356</c:v>
                </c:pt>
                <c:pt idx="121">
                  <c:v>113.30779868643724</c:v>
                </c:pt>
                <c:pt idx="122">
                  <c:v>113.18301036189271</c:v>
                </c:pt>
                <c:pt idx="123">
                  <c:v>112.51543645786073</c:v>
                </c:pt>
                <c:pt idx="124">
                  <c:v>112.51543645786073</c:v>
                </c:pt>
                <c:pt idx="125">
                  <c:v>112.71852048719914</c:v>
                </c:pt>
                <c:pt idx="126">
                  <c:v>112.57374971852822</c:v>
                </c:pt>
                <c:pt idx="127">
                  <c:v>112.81900843251195</c:v>
                </c:pt>
                <c:pt idx="128">
                  <c:v>112.20586164755264</c:v>
                </c:pt>
                <c:pt idx="129">
                  <c:v>111.81894488325074</c:v>
                </c:pt>
                <c:pt idx="130">
                  <c:v>112.08323229056077</c:v>
                </c:pt>
                <c:pt idx="131">
                  <c:v>111.71534421958521</c:v>
                </c:pt>
                <c:pt idx="132">
                  <c:v>111.59271486259333</c:v>
                </c:pt>
                <c:pt idx="133">
                  <c:v>111.45232539183023</c:v>
                </c:pt>
                <c:pt idx="134">
                  <c:v>111.96060293356891</c:v>
                </c:pt>
                <c:pt idx="135">
                  <c:v>111.33011889469006</c:v>
                </c:pt>
                <c:pt idx="136">
                  <c:v>111.59271486259333</c:v>
                </c:pt>
                <c:pt idx="137">
                  <c:v>111.59271486259333</c:v>
                </c:pt>
                <c:pt idx="138">
                  <c:v>111.20791239754989</c:v>
                </c:pt>
                <c:pt idx="139">
                  <c:v>111.69673838611055</c:v>
                </c:pt>
                <c:pt idx="140">
                  <c:v>111.31290079715484</c:v>
                </c:pt>
                <c:pt idx="141">
                  <c:v>110.56758383376754</c:v>
                </c:pt>
                <c:pt idx="142">
                  <c:v>110.44621436742969</c:v>
                </c:pt>
                <c:pt idx="143">
                  <c:v>110.31117530249408</c:v>
                </c:pt>
                <c:pt idx="144">
                  <c:v>110.53868634178234</c:v>
                </c:pt>
                <c:pt idx="145">
                  <c:v>110.65923016549202</c:v>
                </c:pt>
                <c:pt idx="146">
                  <c:v>110.17705487065328</c:v>
                </c:pt>
                <c:pt idx="147">
                  <c:v>110.91595148288056</c:v>
                </c:pt>
                <c:pt idx="148">
                  <c:v>110.53868634178234</c:v>
                </c:pt>
                <c:pt idx="149">
                  <c:v>110.53868634178234</c:v>
                </c:pt>
                <c:pt idx="150">
                  <c:v>110.16397893045425</c:v>
                </c:pt>
                <c:pt idx="151">
                  <c:v>109.92370852929734</c:v>
                </c:pt>
                <c:pt idx="152">
                  <c:v>109.31288597230207</c:v>
                </c:pt>
                <c:pt idx="153">
                  <c:v>109.31288597230207</c:v>
                </c:pt>
                <c:pt idx="154">
                  <c:v>109.79180332595946</c:v>
                </c:pt>
                <c:pt idx="155">
                  <c:v>110.27072067961687</c:v>
                </c:pt>
                <c:pt idx="156">
                  <c:v>109.88742608616958</c:v>
                </c:pt>
                <c:pt idx="157">
                  <c:v>109.53064872874695</c:v>
                </c:pt>
                <c:pt idx="158">
                  <c:v>109.53064872874695</c:v>
                </c:pt>
                <c:pt idx="159">
                  <c:v>109.53064872874695</c:v>
                </c:pt>
                <c:pt idx="160">
                  <c:v>109.29279715713189</c:v>
                </c:pt>
                <c:pt idx="161">
                  <c:v>109.53064872874695</c:v>
                </c:pt>
                <c:pt idx="162">
                  <c:v>109.05494558551679</c:v>
                </c:pt>
                <c:pt idx="163">
                  <c:v>109.41172294293942</c:v>
                </c:pt>
                <c:pt idx="164">
                  <c:v>109.29279715713189</c:v>
                </c:pt>
                <c:pt idx="165">
                  <c:v>108.91857735112414</c:v>
                </c:pt>
                <c:pt idx="166">
                  <c:v>109.40138157026048</c:v>
                </c:pt>
                <c:pt idx="167">
                  <c:v>109.03671029835962</c:v>
                </c:pt>
                <c:pt idx="168">
                  <c:v>109.03671029835962</c:v>
                </c:pt>
                <c:pt idx="169">
                  <c:v>109.6273750345371</c:v>
                </c:pt>
                <c:pt idx="170">
                  <c:v>109.8636409290081</c:v>
                </c:pt>
                <c:pt idx="171">
                  <c:v>109.98177387624358</c:v>
                </c:pt>
                <c:pt idx="172">
                  <c:v>109.38090496522184</c:v>
                </c:pt>
                <c:pt idx="173">
                  <c:v>109.38090496522184</c:v>
                </c:pt>
                <c:pt idx="174">
                  <c:v>109.01871653818469</c:v>
                </c:pt>
                <c:pt idx="175">
                  <c:v>109.60546958736761</c:v>
                </c:pt>
                <c:pt idx="176">
                  <c:v>109.72282019720417</c:v>
                </c:pt>
                <c:pt idx="177">
                  <c:v>109.36069867840152</c:v>
                </c:pt>
                <c:pt idx="178">
                  <c:v>109.36069867840152</c:v>
                </c:pt>
                <c:pt idx="179">
                  <c:v>108.88438097166124</c:v>
                </c:pt>
                <c:pt idx="180">
                  <c:v>108.65122383895961</c:v>
                </c:pt>
                <c:pt idx="181">
                  <c:v>108.76780240531041</c:v>
                </c:pt>
                <c:pt idx="182">
                  <c:v>108.76780240531041</c:v>
                </c:pt>
                <c:pt idx="183">
                  <c:v>108.88438097166124</c:v>
                </c:pt>
                <c:pt idx="184">
                  <c:v>108.88438097166124</c:v>
                </c:pt>
                <c:pt idx="185">
                  <c:v>109.1083647089779</c:v>
                </c:pt>
                <c:pt idx="186">
                  <c:v>109.57315007515031</c:v>
                </c:pt>
                <c:pt idx="187">
                  <c:v>109.34075739206411</c:v>
                </c:pt>
                <c:pt idx="188">
                  <c:v>108.98343465548874</c:v>
                </c:pt>
                <c:pt idx="189">
                  <c:v>108.85931847856951</c:v>
                </c:pt>
                <c:pt idx="190">
                  <c:v>108.85931847856951</c:v>
                </c:pt>
                <c:pt idx="191">
                  <c:v>108.85931847856951</c:v>
                </c:pt>
                <c:pt idx="192">
                  <c:v>108.50587913285989</c:v>
                </c:pt>
                <c:pt idx="193">
                  <c:v>109.19626648683355</c:v>
                </c:pt>
                <c:pt idx="194">
                  <c:v>109.30164923827613</c:v>
                </c:pt>
                <c:pt idx="195">
                  <c:v>109.30164923827613</c:v>
                </c:pt>
                <c:pt idx="196">
                  <c:v>109.64572578362221</c:v>
                </c:pt>
                <c:pt idx="197">
                  <c:v>109.64572578362221</c:v>
                </c:pt>
                <c:pt idx="198">
                  <c:v>109.30164923827613</c:v>
                </c:pt>
                <c:pt idx="199">
                  <c:v>108.842880511148</c:v>
                </c:pt>
                <c:pt idx="200">
                  <c:v>108.83474106598929</c:v>
                </c:pt>
                <c:pt idx="201">
                  <c:v>108.71269935304815</c:v>
                </c:pt>
                <c:pt idx="202">
                  <c:v>109.40635210099973</c:v>
                </c:pt>
                <c:pt idx="203">
                  <c:v>109.39642702193521</c:v>
                </c:pt>
                <c:pt idx="204">
                  <c:v>109.62433624489761</c:v>
                </c:pt>
                <c:pt idx="205">
                  <c:v>109.61374430985607</c:v>
                </c:pt>
                <c:pt idx="206">
                  <c:v>109.61374430985607</c:v>
                </c:pt>
                <c:pt idx="207">
                  <c:v>110.29528054390701</c:v>
                </c:pt>
                <c:pt idx="208">
                  <c:v>110.29528054390701</c:v>
                </c:pt>
                <c:pt idx="209">
                  <c:v>109.60322005491065</c:v>
                </c:pt>
                <c:pt idx="210">
                  <c:v>109.02843346766161</c:v>
                </c:pt>
                <c:pt idx="211">
                  <c:v>108.91556759450668</c:v>
                </c:pt>
                <c:pt idx="212">
                  <c:v>108.22622855909839</c:v>
                </c:pt>
                <c:pt idx="213">
                  <c:v>108.4505316234696</c:v>
                </c:pt>
                <c:pt idx="214">
                  <c:v>108.4505316234696</c:v>
                </c:pt>
                <c:pt idx="215">
                  <c:v>108.4505316234696</c:v>
                </c:pt>
                <c:pt idx="216">
                  <c:v>108.77920283293464</c:v>
                </c:pt>
                <c:pt idx="217">
                  <c:v>109.33819154225084</c:v>
                </c:pt>
                <c:pt idx="218">
                  <c:v>109.32869928114924</c:v>
                </c:pt>
                <c:pt idx="219">
                  <c:v>109.66303781106103</c:v>
                </c:pt>
                <c:pt idx="220">
                  <c:v>108.75614454867534</c:v>
                </c:pt>
                <c:pt idx="221">
                  <c:v>108.41734036005018</c:v>
                </c:pt>
                <c:pt idx="222">
                  <c:v>107.85574656268346</c:v>
                </c:pt>
                <c:pt idx="223">
                  <c:v>108.07518856993205</c:v>
                </c:pt>
                <c:pt idx="224">
                  <c:v>107.96038789021407</c:v>
                </c:pt>
                <c:pt idx="225">
                  <c:v>107.73724787876921</c:v>
                </c:pt>
                <c:pt idx="226">
                  <c:v>106.75316791464233</c:v>
                </c:pt>
                <c:pt idx="227">
                  <c:v>106.75316791464233</c:v>
                </c:pt>
                <c:pt idx="228">
                  <c:v>106.53509253729679</c:v>
                </c:pt>
                <c:pt idx="229">
                  <c:v>106.53509253729679</c:v>
                </c:pt>
                <c:pt idx="230">
                  <c:v>106.96597258800375</c:v>
                </c:pt>
                <c:pt idx="231">
                  <c:v>106.96597258800375</c:v>
                </c:pt>
                <c:pt idx="232">
                  <c:v>106.96597258800375</c:v>
                </c:pt>
                <c:pt idx="233">
                  <c:v>105.89007815835971</c:v>
                </c:pt>
                <c:pt idx="234">
                  <c:v>105.99844510254165</c:v>
                </c:pt>
                <c:pt idx="235">
                  <c:v>106.3196525119433</c:v>
                </c:pt>
                <c:pt idx="236">
                  <c:v>106.21322643335279</c:v>
                </c:pt>
                <c:pt idx="237">
                  <c:v>105.89522276139664</c:v>
                </c:pt>
                <c:pt idx="238">
                  <c:v>106.21386181292645</c:v>
                </c:pt>
                <c:pt idx="239">
                  <c:v>105.8977491289594</c:v>
                </c:pt>
                <c:pt idx="240">
                  <c:v>106.0041639288218</c:v>
                </c:pt>
                <c:pt idx="241">
                  <c:v>106.00509732699672</c:v>
                </c:pt>
                <c:pt idx="242">
                  <c:v>106.21511008076146</c:v>
                </c:pt>
                <c:pt idx="243">
                  <c:v>105.48821827920084</c:v>
                </c:pt>
                <c:pt idx="244">
                  <c:v>105.69790015807227</c:v>
                </c:pt>
                <c:pt idx="245">
                  <c:v>105.1830964598234</c:v>
                </c:pt>
                <c:pt idx="246">
                  <c:v>104.87733164453321</c:v>
                </c:pt>
                <c:pt idx="247">
                  <c:v>104.26516647306518</c:v>
                </c:pt>
                <c:pt idx="248">
                  <c:v>104.48127235323534</c:v>
                </c:pt>
                <c:pt idx="249">
                  <c:v>104.28871359098929</c:v>
                </c:pt>
                <c:pt idx="250">
                  <c:v>104.29451627362056</c:v>
                </c:pt>
                <c:pt idx="251">
                  <c:v>103.99738089962165</c:v>
                </c:pt>
                <c:pt idx="252">
                  <c:v>104.11093451830521</c:v>
                </c:pt>
                <c:pt idx="253">
                  <c:v>105.01818783900993</c:v>
                </c:pt>
                <c:pt idx="254">
                  <c:v>105.62083789449392</c:v>
                </c:pt>
                <c:pt idx="255">
                  <c:v>105.82190132977128</c:v>
                </c:pt>
                <c:pt idx="256">
                  <c:v>105.72568797277044</c:v>
                </c:pt>
                <c:pt idx="257">
                  <c:v>105.73062396617078</c:v>
                </c:pt>
                <c:pt idx="258">
                  <c:v>105.24571662798428</c:v>
                </c:pt>
                <c:pt idx="259">
                  <c:v>105.44339163959214</c:v>
                </c:pt>
                <c:pt idx="260">
                  <c:v>105.15768909651223</c:v>
                </c:pt>
                <c:pt idx="261">
                  <c:v>105.549220247364</c:v>
                </c:pt>
                <c:pt idx="262">
                  <c:v>105.64916821682294</c:v>
                </c:pt>
                <c:pt idx="263">
                  <c:v>106.12860192342228</c:v>
                </c:pt>
                <c:pt idx="264">
                  <c:v>106.41466560623461</c:v>
                </c:pt>
                <c:pt idx="265">
                  <c:v>106.31965251194329</c:v>
                </c:pt>
                <c:pt idx="266">
                  <c:v>106.41365750974344</c:v>
                </c:pt>
                <c:pt idx="267">
                  <c:v>107.16345927791112</c:v>
                </c:pt>
                <c:pt idx="268">
                  <c:v>107.34554389583047</c:v>
                </c:pt>
                <c:pt idx="269">
                  <c:v>107.34017273675254</c:v>
                </c:pt>
                <c:pt idx="270">
                  <c:v>106.96401404231872</c:v>
                </c:pt>
                <c:pt idx="271">
                  <c:v>107.51322374048841</c:v>
                </c:pt>
                <c:pt idx="272">
                  <c:v>107.68975112678795</c:v>
                </c:pt>
                <c:pt idx="273">
                  <c:v>107.4101104864248</c:v>
                </c:pt>
                <c:pt idx="274">
                  <c:v>108.4096969630328</c:v>
                </c:pt>
                <c:pt idx="275">
                  <c:v>108.94148067762896</c:v>
                </c:pt>
                <c:pt idx="276">
                  <c:v>108.92817190521431</c:v>
                </c:pt>
                <c:pt idx="277">
                  <c:v>109.00449222184083</c:v>
                </c:pt>
                <c:pt idx="278">
                  <c:v>109.08004550010935</c:v>
                </c:pt>
                <c:pt idx="279">
                  <c:v>109.34718030541575</c:v>
                </c:pt>
                <c:pt idx="280">
                  <c:v>108.80666192742734</c:v>
                </c:pt>
                <c:pt idx="281">
                  <c:v>108.53464527260878</c:v>
                </c:pt>
                <c:pt idx="282">
                  <c:v>108.61750036340676</c:v>
                </c:pt>
                <c:pt idx="283">
                  <c:v>108.86991712968222</c:v>
                </c:pt>
                <c:pt idx="284">
                  <c:v>109.20023423024719</c:v>
                </c:pt>
                <c:pt idx="285">
                  <c:v>109.10608075140456</c:v>
                </c:pt>
                <c:pt idx="286">
                  <c:v>109.18611373162807</c:v>
                </c:pt>
                <c:pt idx="287">
                  <c:v>109.44670111523575</c:v>
                </c:pt>
                <c:pt idx="288">
                  <c:v>109.52570560317552</c:v>
                </c:pt>
                <c:pt idx="289">
                  <c:v>110.39220643864367</c:v>
                </c:pt>
                <c:pt idx="290">
                  <c:v>110.11370337206131</c:v>
                </c:pt>
                <c:pt idx="291">
                  <c:v>110.45861708661749</c:v>
                </c:pt>
                <c:pt idx="292">
                  <c:v>110.18114110196547</c:v>
                </c:pt>
                <c:pt idx="293">
                  <c:v>109.82939949502678</c:v>
                </c:pt>
                <c:pt idx="294">
                  <c:v>109.73554496212621</c:v>
                </c:pt>
                <c:pt idx="295">
                  <c:v>109.81252571145426</c:v>
                </c:pt>
                <c:pt idx="296">
                  <c:v>110.22908817585167</c:v>
                </c:pt>
                <c:pt idx="297">
                  <c:v>110.80250182231167</c:v>
                </c:pt>
                <c:pt idx="298">
                  <c:v>110.96058972476622</c:v>
                </c:pt>
                <c:pt idx="299">
                  <c:v>110.61284513119043</c:v>
                </c:pt>
                <c:pt idx="300">
                  <c:v>110.00607072354734</c:v>
                </c:pt>
                <c:pt idx="301">
                  <c:v>109.83020707601692</c:v>
                </c:pt>
                <c:pt idx="302">
                  <c:v>109.65517102212195</c:v>
                </c:pt>
                <c:pt idx="303">
                  <c:v>109.14818786828609</c:v>
                </c:pt>
                <c:pt idx="304">
                  <c:v>108.38491382724911</c:v>
                </c:pt>
                <c:pt idx="305">
                  <c:v>107.46551481769175</c:v>
                </c:pt>
                <c:pt idx="306">
                  <c:v>106.72607320197369</c:v>
                </c:pt>
                <c:pt idx="307">
                  <c:v>106.23892384640652</c:v>
                </c:pt>
                <c:pt idx="308">
                  <c:v>105.75838737801902</c:v>
                </c:pt>
                <c:pt idx="309">
                  <c:v>105.43965538806719</c:v>
                </c:pt>
                <c:pt idx="310">
                  <c:v>104.5122969999147</c:v>
                </c:pt>
                <c:pt idx="311">
                  <c:v>104.67310922082913</c:v>
                </c:pt>
                <c:pt idx="312">
                  <c:v>104.53211449456413</c:v>
                </c:pt>
                <c:pt idx="313">
                  <c:v>104.31216451970616</c:v>
                </c:pt>
                <c:pt idx="314">
                  <c:v>104.32520015601941</c:v>
                </c:pt>
                <c:pt idx="315">
                  <c:v>104.26626866514613</c:v>
                </c:pt>
                <c:pt idx="316">
                  <c:v>103.76677949965085</c:v>
                </c:pt>
                <c:pt idx="317">
                  <c:v>103.57639787948729</c:v>
                </c:pt>
                <c:pt idx="318">
                  <c:v>103.51399501510035</c:v>
                </c:pt>
                <c:pt idx="319">
                  <c:v>102.7464954659315</c:v>
                </c:pt>
                <c:pt idx="320">
                  <c:v>102.48635891797527</c:v>
                </c:pt>
                <c:pt idx="321">
                  <c:v>102.15869445142191</c:v>
                </c:pt>
                <c:pt idx="322">
                  <c:v>101.85422710644168</c:v>
                </c:pt>
                <c:pt idx="323">
                  <c:v>101.62701962768757</c:v>
                </c:pt>
                <c:pt idx="324">
                  <c:v>101.46487385842991</c:v>
                </c:pt>
                <c:pt idx="325">
                  <c:v>101.43376556802876</c:v>
                </c:pt>
                <c:pt idx="326">
                  <c:v>102.22255607603026</c:v>
                </c:pt>
                <c:pt idx="327">
                  <c:v>103.77482391613171</c:v>
                </c:pt>
                <c:pt idx="328">
                  <c:v>103.15126127042295</c:v>
                </c:pt>
                <c:pt idx="329">
                  <c:v>103.00340784217612</c:v>
                </c:pt>
                <c:pt idx="330">
                  <c:v>102.76364068387636</c:v>
                </c:pt>
                <c:pt idx="331">
                  <c:v>102.48580005467866</c:v>
                </c:pt>
                <c:pt idx="332">
                  <c:v>101.66908422852086</c:v>
                </c:pt>
                <c:pt idx="333">
                  <c:v>101.1160330516043</c:v>
                </c:pt>
                <c:pt idx="334">
                  <c:v>101.54060400692639</c:v>
                </c:pt>
                <c:pt idx="335">
                  <c:v>101.98593170343352</c:v>
                </c:pt>
                <c:pt idx="336">
                  <c:v>102.14187467382833</c:v>
                </c:pt>
                <c:pt idx="337">
                  <c:v>102.09179210602935</c:v>
                </c:pt>
                <c:pt idx="338">
                  <c:v>102.06702153871254</c:v>
                </c:pt>
                <c:pt idx="339">
                  <c:v>102.36065360327096</c:v>
                </c:pt>
                <c:pt idx="340">
                  <c:v>102.24685581695144</c:v>
                </c:pt>
                <c:pt idx="341">
                  <c:v>102.92902396644935</c:v>
                </c:pt>
                <c:pt idx="342">
                  <c:v>103.53849399564861</c:v>
                </c:pt>
                <c:pt idx="343">
                  <c:v>103.96055328847304</c:v>
                </c:pt>
                <c:pt idx="344">
                  <c:v>103.70530194295506</c:v>
                </c:pt>
                <c:pt idx="345">
                  <c:v>104.03731732124704</c:v>
                </c:pt>
                <c:pt idx="346">
                  <c:v>104.17947457442513</c:v>
                </c:pt>
                <c:pt idx="347">
                  <c:v>104.56441670370398</c:v>
                </c:pt>
                <c:pt idx="348">
                  <c:v>104.35892815120305</c:v>
                </c:pt>
                <c:pt idx="349">
                  <c:v>104.78033671859542</c:v>
                </c:pt>
                <c:pt idx="350">
                  <c:v>105.29159995173826</c:v>
                </c:pt>
                <c:pt idx="351">
                  <c:v>105.63679605844884</c:v>
                </c:pt>
                <c:pt idx="352">
                  <c:v>105.79893981410126</c:v>
                </c:pt>
                <c:pt idx="353">
                  <c:v>106.58369894687993</c:v>
                </c:pt>
                <c:pt idx="354">
                  <c:v>107.56419849198646</c:v>
                </c:pt>
                <c:pt idx="355">
                  <c:v>108.34553683923802</c:v>
                </c:pt>
                <c:pt idx="356">
                  <c:v>108.43528340083793</c:v>
                </c:pt>
                <c:pt idx="357">
                  <c:v>109.01044512209356</c:v>
                </c:pt>
                <c:pt idx="358">
                  <c:v>109.75553316211538</c:v>
                </c:pt>
                <c:pt idx="359">
                  <c:v>110.84077244236565</c:v>
                </c:pt>
                <c:pt idx="360">
                  <c:v>111.88422884691765</c:v>
                </c:pt>
                <c:pt idx="361">
                  <c:v>112.49307733472575</c:v>
                </c:pt>
                <c:pt idx="362">
                  <c:v>113.14034717142142</c:v>
                </c:pt>
                <c:pt idx="363">
                  <c:v>113.54260252195681</c:v>
                </c:pt>
                <c:pt idx="364">
                  <c:v>114.08261716230788</c:v>
                </c:pt>
                <c:pt idx="365">
                  <c:v>114.75902182859295</c:v>
                </c:pt>
                <c:pt idx="366">
                  <c:v>115.35117282642274</c:v>
                </c:pt>
                <c:pt idx="367">
                  <c:v>115.85059098656868</c:v>
                </c:pt>
                <c:pt idx="368">
                  <c:v>116.32973794105219</c:v>
                </c:pt>
                <c:pt idx="369">
                  <c:v>117.06958009679072</c:v>
                </c:pt>
                <c:pt idx="370">
                  <c:v>118.07740242920467</c:v>
                </c:pt>
                <c:pt idx="371">
                  <c:v>118.42517549585804</c:v>
                </c:pt>
                <c:pt idx="372">
                  <c:v>118.51103512733725</c:v>
                </c:pt>
                <c:pt idx="373">
                  <c:v>119.22800965483843</c:v>
                </c:pt>
                <c:pt idx="374">
                  <c:v>120.09982074631534</c:v>
                </c:pt>
                <c:pt idx="375">
                  <c:v>120.62058938360852</c:v>
                </c:pt>
                <c:pt idx="376">
                  <c:v>120.71666010811084</c:v>
                </c:pt>
                <c:pt idx="377">
                  <c:v>121.10010234782128</c:v>
                </c:pt>
                <c:pt idx="378">
                  <c:v>121.28568323834055</c:v>
                </c:pt>
                <c:pt idx="379">
                  <c:v>121.3211624184684</c:v>
                </c:pt>
                <c:pt idx="380">
                  <c:v>121.49993368837356</c:v>
                </c:pt>
                <c:pt idx="381">
                  <c:v>121.51380008958013</c:v>
                </c:pt>
                <c:pt idx="382">
                  <c:v>121.57026427936815</c:v>
                </c:pt>
                <c:pt idx="383">
                  <c:v>121.28192929854804</c:v>
                </c:pt>
                <c:pt idx="384">
                  <c:v>121.37558289155224</c:v>
                </c:pt>
                <c:pt idx="385">
                  <c:v>121.11601556110107</c:v>
                </c:pt>
                <c:pt idx="386">
                  <c:v>120.57528778811228</c:v>
                </c:pt>
                <c:pt idx="387">
                  <c:v>119.47831097392528</c:v>
                </c:pt>
                <c:pt idx="388">
                  <c:v>118.49870403515182</c:v>
                </c:pt>
                <c:pt idx="389">
                  <c:v>117.7198458944635</c:v>
                </c:pt>
                <c:pt idx="390">
                  <c:v>117.50548709365822</c:v>
                </c:pt>
                <c:pt idx="391">
                  <c:v>117.18026811320377</c:v>
                </c:pt>
                <c:pt idx="392">
                  <c:v>116.60878563701206</c:v>
                </c:pt>
                <c:pt idx="393">
                  <c:v>117.4186227735002</c:v>
                </c:pt>
                <c:pt idx="394">
                  <c:v>117.25614533290218</c:v>
                </c:pt>
                <c:pt idx="395">
                  <c:v>116.83686881866356</c:v>
                </c:pt>
                <c:pt idx="396">
                  <c:v>116.19639185558307</c:v>
                </c:pt>
                <c:pt idx="397">
                  <c:v>115.70305354314792</c:v>
                </c:pt>
                <c:pt idx="398">
                  <c:v>115.08917812759019</c:v>
                </c:pt>
                <c:pt idx="399">
                  <c:v>114.52471373615464</c:v>
                </c:pt>
                <c:pt idx="400">
                  <c:v>113.81461836442314</c:v>
                </c:pt>
                <c:pt idx="401">
                  <c:v>113.71513482951607</c:v>
                </c:pt>
                <c:pt idx="402">
                  <c:v>113.95320002945373</c:v>
                </c:pt>
                <c:pt idx="403">
                  <c:v>113.84885546660756</c:v>
                </c:pt>
                <c:pt idx="404">
                  <c:v>113.57334282910115</c:v>
                </c:pt>
                <c:pt idx="405">
                  <c:v>112.91277456553712</c:v>
                </c:pt>
                <c:pt idx="406">
                  <c:v>112.63136988179674</c:v>
                </c:pt>
                <c:pt idx="407">
                  <c:v>111.7526499775874</c:v>
                </c:pt>
                <c:pt idx="408">
                  <c:v>111.65997051679855</c:v>
                </c:pt>
                <c:pt idx="409">
                  <c:v>111.309318731038</c:v>
                </c:pt>
                <c:pt idx="410">
                  <c:v>111.04512854065864</c:v>
                </c:pt>
                <c:pt idx="411">
                  <c:v>110.76673584245944</c:v>
                </c:pt>
                <c:pt idx="412">
                  <c:v>110.59415488845811</c:v>
                </c:pt>
                <c:pt idx="413">
                  <c:v>110.64778634964634</c:v>
                </c:pt>
                <c:pt idx="414">
                  <c:v>110.32345738099399</c:v>
                </c:pt>
                <c:pt idx="415">
                  <c:v>109.4277286103453</c:v>
                </c:pt>
                <c:pt idx="416">
                  <c:v>108.06736579424545</c:v>
                </c:pt>
                <c:pt idx="417">
                  <c:v>107.48464444904225</c:v>
                </c:pt>
                <c:pt idx="418">
                  <c:v>107.21862233343604</c:v>
                </c:pt>
                <c:pt idx="419">
                  <c:v>107.03674098068697</c:v>
                </c:pt>
                <c:pt idx="420">
                  <c:v>106.70756587643751</c:v>
                </c:pt>
                <c:pt idx="421">
                  <c:v>106.93188661117794</c:v>
                </c:pt>
                <c:pt idx="422">
                  <c:v>107.55209674356571</c:v>
                </c:pt>
                <c:pt idx="423">
                  <c:v>107.69315110206618</c:v>
                </c:pt>
                <c:pt idx="424">
                  <c:v>108.14266855172053</c:v>
                </c:pt>
                <c:pt idx="425">
                  <c:v>108.59290783953263</c:v>
                </c:pt>
                <c:pt idx="426">
                  <c:v>108.37751268683179</c:v>
                </c:pt>
                <c:pt idx="427">
                  <c:v>108.26340685118474</c:v>
                </c:pt>
                <c:pt idx="428">
                  <c:v>108.46600305163798</c:v>
                </c:pt>
                <c:pt idx="429">
                  <c:v>108.64856367615884</c:v>
                </c:pt>
                <c:pt idx="430">
                  <c:v>108.80374674095616</c:v>
                </c:pt>
                <c:pt idx="431">
                  <c:v>108.55249000699327</c:v>
                </c:pt>
                <c:pt idx="432">
                  <c:v>108.4355556354859</c:v>
                </c:pt>
                <c:pt idx="433">
                  <c:v>108.36926111858165</c:v>
                </c:pt>
                <c:pt idx="434">
                  <c:v>108.54532674802266</c:v>
                </c:pt>
                <c:pt idx="435">
                  <c:v>108.22327295369459</c:v>
                </c:pt>
                <c:pt idx="436">
                  <c:v>108.04170920443974</c:v>
                </c:pt>
                <c:pt idx="437">
                  <c:v>108.32119555712556</c:v>
                </c:pt>
                <c:pt idx="438">
                  <c:v>108.39981368186854</c:v>
                </c:pt>
                <c:pt idx="439">
                  <c:v>108.76819982418536</c:v>
                </c:pt>
                <c:pt idx="440">
                  <c:v>109.07874313960872</c:v>
                </c:pt>
                <c:pt idx="441">
                  <c:v>109.25980560000077</c:v>
                </c:pt>
                <c:pt idx="442">
                  <c:v>109.36372118132397</c:v>
                </c:pt>
                <c:pt idx="443">
                  <c:v>109.16288205251128</c:v>
                </c:pt>
                <c:pt idx="444">
                  <c:v>109.05304783361561</c:v>
                </c:pt>
                <c:pt idx="445">
                  <c:v>109.06930408760162</c:v>
                </c:pt>
                <c:pt idx="446">
                  <c:v>109.30705180214751</c:v>
                </c:pt>
                <c:pt idx="447">
                  <c:v>109.47707603963138</c:v>
                </c:pt>
                <c:pt idx="448">
                  <c:v>109.4552348418724</c:v>
                </c:pt>
                <c:pt idx="449">
                  <c:v>109.66515538208344</c:v>
                </c:pt>
                <c:pt idx="450">
                  <c:v>109.89081897712219</c:v>
                </c:pt>
                <c:pt idx="451">
                  <c:v>110.3167121324288</c:v>
                </c:pt>
                <c:pt idx="452">
                  <c:v>110.80258751025123</c:v>
                </c:pt>
                <c:pt idx="453">
                  <c:v>111.38899462334369</c:v>
                </c:pt>
                <c:pt idx="454">
                  <c:v>111.95143631773951</c:v>
                </c:pt>
                <c:pt idx="455">
                  <c:v>112.36246765045416</c:v>
                </c:pt>
                <c:pt idx="456">
                  <c:v>112.5808699289465</c:v>
                </c:pt>
                <c:pt idx="457">
                  <c:v>112.88348733505471</c:v>
                </c:pt>
                <c:pt idx="458">
                  <c:v>113.17465519716364</c:v>
                </c:pt>
                <c:pt idx="459">
                  <c:v>113.54427369749774</c:v>
                </c:pt>
                <c:pt idx="460">
                  <c:v>114.52936038123654</c:v>
                </c:pt>
                <c:pt idx="461">
                  <c:v>115.92298858062874</c:v>
                </c:pt>
                <c:pt idx="462">
                  <c:v>117.20633946290032</c:v>
                </c:pt>
                <c:pt idx="463">
                  <c:v>117.99360127197012</c:v>
                </c:pt>
                <c:pt idx="464">
                  <c:v>118.51560729211077</c:v>
                </c:pt>
                <c:pt idx="465">
                  <c:v>119.69392404721619</c:v>
                </c:pt>
                <c:pt idx="466">
                  <c:v>120.51143405607695</c:v>
                </c:pt>
                <c:pt idx="467">
                  <c:v>120.85587928158387</c:v>
                </c:pt>
                <c:pt idx="468">
                  <c:v>121.42334047116407</c:v>
                </c:pt>
                <c:pt idx="469">
                  <c:v>121.91806170483585</c:v>
                </c:pt>
                <c:pt idx="470">
                  <c:v>122.70622133763105</c:v>
                </c:pt>
                <c:pt idx="471">
                  <c:v>122.63805355197516</c:v>
                </c:pt>
                <c:pt idx="472">
                  <c:v>122.96541874745655</c:v>
                </c:pt>
                <c:pt idx="473">
                  <c:v>123.05639311464522</c:v>
                </c:pt>
                <c:pt idx="474">
                  <c:v>123.35815467142622</c:v>
                </c:pt>
                <c:pt idx="475">
                  <c:v>124.00782051993042</c:v>
                </c:pt>
                <c:pt idx="476">
                  <c:v>124.83577397020599</c:v>
                </c:pt>
                <c:pt idx="477">
                  <c:v>125.5746658813201</c:v>
                </c:pt>
                <c:pt idx="478">
                  <c:v>125.81945724481916</c:v>
                </c:pt>
                <c:pt idx="479">
                  <c:v>125.82167244053591</c:v>
                </c:pt>
                <c:pt idx="480">
                  <c:v>126.01020649471816</c:v>
                </c:pt>
                <c:pt idx="481">
                  <c:v>126.25330734859918</c:v>
                </c:pt>
                <c:pt idx="482">
                  <c:v>126.72056195569624</c:v>
                </c:pt>
                <c:pt idx="483">
                  <c:v>126.83213837634462</c:v>
                </c:pt>
                <c:pt idx="484">
                  <c:v>127.11837413959026</c:v>
                </c:pt>
                <c:pt idx="485">
                  <c:v>127.32400286623867</c:v>
                </c:pt>
                <c:pt idx="486">
                  <c:v>127.52129592189794</c:v>
                </c:pt>
                <c:pt idx="487">
                  <c:v>128.21622959294334</c:v>
                </c:pt>
                <c:pt idx="488">
                  <c:v>128.86792497176265</c:v>
                </c:pt>
                <c:pt idx="489">
                  <c:v>129.44189365773417</c:v>
                </c:pt>
                <c:pt idx="490">
                  <c:v>129.79526804238694</c:v>
                </c:pt>
                <c:pt idx="491">
                  <c:v>129.62330861357725</c:v>
                </c:pt>
                <c:pt idx="492">
                  <c:v>129.63342480693171</c:v>
                </c:pt>
                <c:pt idx="493">
                  <c:v>129.95610236094163</c:v>
                </c:pt>
                <c:pt idx="494">
                  <c:v>130.1186336174251</c:v>
                </c:pt>
                <c:pt idx="495">
                  <c:v>130.0729329364795</c:v>
                </c:pt>
                <c:pt idx="496">
                  <c:v>130.15572928974265</c:v>
                </c:pt>
                <c:pt idx="497">
                  <c:v>130.18407786164394</c:v>
                </c:pt>
                <c:pt idx="498">
                  <c:v>130.13413753383315</c:v>
                </c:pt>
                <c:pt idx="499">
                  <c:v>130.13806744796386</c:v>
                </c:pt>
                <c:pt idx="500">
                  <c:v>130.51487429683746</c:v>
                </c:pt>
                <c:pt idx="501">
                  <c:v>130.79354152414805</c:v>
                </c:pt>
                <c:pt idx="502">
                  <c:v>130.98029145632509</c:v>
                </c:pt>
                <c:pt idx="503">
                  <c:v>130.81621027182968</c:v>
                </c:pt>
                <c:pt idx="504">
                  <c:v>130.30543368762599</c:v>
                </c:pt>
                <c:pt idx="505">
                  <c:v>130.05102127313612</c:v>
                </c:pt>
                <c:pt idx="506">
                  <c:v>129.80572720536668</c:v>
                </c:pt>
                <c:pt idx="507">
                  <c:v>128.5298855254818</c:v>
                </c:pt>
                <c:pt idx="508">
                  <c:v>128.02770150415517</c:v>
                </c:pt>
                <c:pt idx="509">
                  <c:v>127.66886013970002</c:v>
                </c:pt>
                <c:pt idx="510">
                  <c:v>127.882448331001</c:v>
                </c:pt>
                <c:pt idx="511">
                  <c:v>128.01279109275217</c:v>
                </c:pt>
                <c:pt idx="512">
                  <c:v>127.66722828552466</c:v>
                </c:pt>
                <c:pt idx="513">
                  <c:v>127.26795602883186</c:v>
                </c:pt>
                <c:pt idx="514">
                  <c:v>125.97575727788208</c:v>
                </c:pt>
                <c:pt idx="515">
                  <c:v>124.52838298414818</c:v>
                </c:pt>
                <c:pt idx="516">
                  <c:v>123.27405991787658</c:v>
                </c:pt>
                <c:pt idx="517">
                  <c:v>122.14848554749668</c:v>
                </c:pt>
                <c:pt idx="518">
                  <c:v>121.49441279918325</c:v>
                </c:pt>
                <c:pt idx="519">
                  <c:v>120.07443024155759</c:v>
                </c:pt>
                <c:pt idx="520">
                  <c:v>119.44388740157743</c:v>
                </c:pt>
                <c:pt idx="521">
                  <c:v>119.08941520078827</c:v>
                </c:pt>
                <c:pt idx="522">
                  <c:v>119.19654000680292</c:v>
                </c:pt>
                <c:pt idx="523">
                  <c:v>119.55974890958777</c:v>
                </c:pt>
                <c:pt idx="524">
                  <c:v>119.97116786426011</c:v>
                </c:pt>
                <c:pt idx="525">
                  <c:v>120.20974806545867</c:v>
                </c:pt>
                <c:pt idx="526">
                  <c:v>119.978357270377</c:v>
                </c:pt>
                <c:pt idx="527">
                  <c:v>119.42403875520968</c:v>
                </c:pt>
                <c:pt idx="528">
                  <c:v>118.80637429718887</c:v>
                </c:pt>
                <c:pt idx="529">
                  <c:v>118.05778565478967</c:v>
                </c:pt>
                <c:pt idx="530">
                  <c:v>117.68201539428534</c:v>
                </c:pt>
                <c:pt idx="531">
                  <c:v>117.28692140567496</c:v>
                </c:pt>
                <c:pt idx="532">
                  <c:v>116.79588049514932</c:v>
                </c:pt>
                <c:pt idx="533">
                  <c:v>116.45166375905323</c:v>
                </c:pt>
                <c:pt idx="534">
                  <c:v>116.69424758022572</c:v>
                </c:pt>
                <c:pt idx="535">
                  <c:v>117.0142514913709</c:v>
                </c:pt>
                <c:pt idx="536">
                  <c:v>116.90828397813937</c:v>
                </c:pt>
                <c:pt idx="537">
                  <c:v>116.82465811054865</c:v>
                </c:pt>
                <c:pt idx="538">
                  <c:v>116.52489635441452</c:v>
                </c:pt>
                <c:pt idx="539">
                  <c:v>116.03754218156764</c:v>
                </c:pt>
                <c:pt idx="540">
                  <c:v>115.583113695083</c:v>
                </c:pt>
                <c:pt idx="541">
                  <c:v>115.39169039467632</c:v>
                </c:pt>
                <c:pt idx="542">
                  <c:v>115.29959934875644</c:v>
                </c:pt>
                <c:pt idx="543">
                  <c:v>114.63007724063985</c:v>
                </c:pt>
                <c:pt idx="544">
                  <c:v>114.12787459388565</c:v>
                </c:pt>
                <c:pt idx="545">
                  <c:v>113.81393690249409</c:v>
                </c:pt>
                <c:pt idx="546">
                  <c:v>113.91087373178836</c:v>
                </c:pt>
                <c:pt idx="547">
                  <c:v>114.30042880290017</c:v>
                </c:pt>
                <c:pt idx="548">
                  <c:v>114.86227620305101</c:v>
                </c:pt>
                <c:pt idx="549">
                  <c:v>115.40906301746017</c:v>
                </c:pt>
                <c:pt idx="550">
                  <c:v>115.45377102017748</c:v>
                </c:pt>
                <c:pt idx="551">
                  <c:v>115.31386789048121</c:v>
                </c:pt>
                <c:pt idx="552">
                  <c:v>114.80081629642038</c:v>
                </c:pt>
                <c:pt idx="553">
                  <c:v>114.71914258232005</c:v>
                </c:pt>
                <c:pt idx="554">
                  <c:v>114.63549060868354</c:v>
                </c:pt>
                <c:pt idx="555">
                  <c:v>114.44771685261227</c:v>
                </c:pt>
                <c:pt idx="556">
                  <c:v>114.06639428432489</c:v>
                </c:pt>
                <c:pt idx="557">
                  <c:v>113.88826185676362</c:v>
                </c:pt>
                <c:pt idx="558">
                  <c:v>114.24471249174853</c:v>
                </c:pt>
                <c:pt idx="559">
                  <c:v>114.90419577202782</c:v>
                </c:pt>
                <c:pt idx="560">
                  <c:v>115.22732138091227</c:v>
                </c:pt>
                <c:pt idx="561">
                  <c:v>115.4386911709842</c:v>
                </c:pt>
                <c:pt idx="562">
                  <c:v>115.33859662630364</c:v>
                </c:pt>
                <c:pt idx="563">
                  <c:v>115.06273276446012</c:v>
                </c:pt>
                <c:pt idx="564">
                  <c:v>114.93424246862246</c:v>
                </c:pt>
                <c:pt idx="565">
                  <c:v>114.58772813454735</c:v>
                </c:pt>
                <c:pt idx="566">
                  <c:v>114.45765774161943</c:v>
                </c:pt>
                <c:pt idx="567">
                  <c:v>113.92813535477561</c:v>
                </c:pt>
                <c:pt idx="568">
                  <c:v>113.42551153621324</c:v>
                </c:pt>
                <c:pt idx="569">
                  <c:v>113.17246607609265</c:v>
                </c:pt>
                <c:pt idx="570">
                  <c:v>113.21126703951994</c:v>
                </c:pt>
                <c:pt idx="571">
                  <c:v>113.44080651102809</c:v>
                </c:pt>
                <c:pt idx="572">
                  <c:v>113.74661344605828</c:v>
                </c:pt>
                <c:pt idx="573">
                  <c:v>114.22928028162153</c:v>
                </c:pt>
                <c:pt idx="574">
                  <c:v>114.26910853613717</c:v>
                </c:pt>
                <c:pt idx="575">
                  <c:v>114.1626659425264</c:v>
                </c:pt>
                <c:pt idx="576">
                  <c:v>113.77597085244659</c:v>
                </c:pt>
                <c:pt idx="577">
                  <c:v>113.71631066070493</c:v>
                </c:pt>
                <c:pt idx="578">
                  <c:v>113.62590560390558</c:v>
                </c:pt>
                <c:pt idx="579">
                  <c:v>112.84439661330084</c:v>
                </c:pt>
                <c:pt idx="580">
                  <c:v>112.44146930075595</c:v>
                </c:pt>
                <c:pt idx="581">
                  <c:v>112.22928964386244</c:v>
                </c:pt>
                <c:pt idx="582">
                  <c:v>112.42683287542081</c:v>
                </c:pt>
                <c:pt idx="583">
                  <c:v>112.86321246668467</c:v>
                </c:pt>
                <c:pt idx="584">
                  <c:v>113.40156335574103</c:v>
                </c:pt>
                <c:pt idx="585">
                  <c:v>113.68913991584964</c:v>
                </c:pt>
                <c:pt idx="586">
                  <c:v>113.77973841021628</c:v>
                </c:pt>
                <c:pt idx="587">
                  <c:v>113.4965102007809</c:v>
                </c:pt>
                <c:pt idx="588">
                  <c:v>113.03935113605533</c:v>
                </c:pt>
                <c:pt idx="589">
                  <c:v>112.72704451445084</c:v>
                </c:pt>
                <c:pt idx="590">
                  <c:v>112.63935068531504</c:v>
                </c:pt>
                <c:pt idx="591">
                  <c:v>112.33915736275685</c:v>
                </c:pt>
                <c:pt idx="592">
                  <c:v>112.07570269836243</c:v>
                </c:pt>
                <c:pt idx="593">
                  <c:v>112.21677267332747</c:v>
                </c:pt>
                <c:pt idx="594">
                  <c:v>112.62296230622178</c:v>
                </c:pt>
                <c:pt idx="595">
                  <c:v>113.41902479422419</c:v>
                </c:pt>
                <c:pt idx="596">
                  <c:v>113.99031454252049</c:v>
                </c:pt>
                <c:pt idx="597">
                  <c:v>114.43886252308707</c:v>
                </c:pt>
                <c:pt idx="598">
                  <c:v>114.63786720966274</c:v>
                </c:pt>
                <c:pt idx="599">
                  <c:v>114.56578609310408</c:v>
                </c:pt>
                <c:pt idx="600">
                  <c:v>114.41064414411036</c:v>
                </c:pt>
                <c:pt idx="601">
                  <c:v>114.77826645783701</c:v>
                </c:pt>
                <c:pt idx="602">
                  <c:v>115.20711834251949</c:v>
                </c:pt>
                <c:pt idx="603">
                  <c:v>115.41033208986477</c:v>
                </c:pt>
                <c:pt idx="604">
                  <c:v>115.47402090037875</c:v>
                </c:pt>
                <c:pt idx="605">
                  <c:v>115.92531656651863</c:v>
                </c:pt>
                <c:pt idx="606">
                  <c:v>116.60801182359683</c:v>
                </c:pt>
                <c:pt idx="607">
                  <c:v>117.46562557062018</c:v>
                </c:pt>
                <c:pt idx="608">
                  <c:v>118.39923698880312</c:v>
                </c:pt>
                <c:pt idx="609">
                  <c:v>119.12471607467843</c:v>
                </c:pt>
                <c:pt idx="610">
                  <c:v>119.69651674541946</c:v>
                </c:pt>
                <c:pt idx="611">
                  <c:v>120.00141504625935</c:v>
                </c:pt>
                <c:pt idx="612">
                  <c:v>120.03229750886992</c:v>
                </c:pt>
                <c:pt idx="613">
                  <c:v>120.28932598319297</c:v>
                </c:pt>
                <c:pt idx="614">
                  <c:v>120.68517863445511</c:v>
                </c:pt>
                <c:pt idx="615">
                  <c:v>120.74299131358391</c:v>
                </c:pt>
                <c:pt idx="616">
                  <c:v>120.94219012573934</c:v>
                </c:pt>
                <c:pt idx="617">
                  <c:v>121.39398304711952</c:v>
                </c:pt>
                <c:pt idx="618">
                  <c:v>121.5796322552649</c:v>
                </c:pt>
                <c:pt idx="619">
                  <c:v>122.7692291229926</c:v>
                </c:pt>
                <c:pt idx="620">
                  <c:v>124.06053394802602</c:v>
                </c:pt>
                <c:pt idx="621">
                  <c:v>124.7525153688338</c:v>
                </c:pt>
                <c:pt idx="622">
                  <c:v>125.35664414640304</c:v>
                </c:pt>
                <c:pt idx="623">
                  <c:v>125.40037895913555</c:v>
                </c:pt>
                <c:pt idx="624">
                  <c:v>125.72627787547142</c:v>
                </c:pt>
                <c:pt idx="625">
                  <c:v>126.05460107911007</c:v>
                </c:pt>
                <c:pt idx="626">
                  <c:v>126.55552407125487</c:v>
                </c:pt>
                <c:pt idx="627">
                  <c:v>126.76122221047393</c:v>
                </c:pt>
                <c:pt idx="628">
                  <c:v>126.73423356674392</c:v>
                </c:pt>
                <c:pt idx="629">
                  <c:v>126.81646404030268</c:v>
                </c:pt>
                <c:pt idx="630">
                  <c:v>128.0839788942198</c:v>
                </c:pt>
                <c:pt idx="631">
                  <c:v>129.38313802629054</c:v>
                </c:pt>
                <c:pt idx="632">
                  <c:v>130.13998229603342</c:v>
                </c:pt>
                <c:pt idx="633">
                  <c:v>130.91107359116441</c:v>
                </c:pt>
                <c:pt idx="634">
                  <c:v>131.90168906843886</c:v>
                </c:pt>
                <c:pt idx="635">
                  <c:v>131.97461864182085</c:v>
                </c:pt>
                <c:pt idx="636">
                  <c:v>132.4763058237782</c:v>
                </c:pt>
                <c:pt idx="637">
                  <c:v>133.0909247981316</c:v>
                </c:pt>
                <c:pt idx="638">
                  <c:v>133.78350834392782</c:v>
                </c:pt>
                <c:pt idx="639">
                  <c:v>133.45997148355826</c:v>
                </c:pt>
                <c:pt idx="640">
                  <c:v>133.44949616845349</c:v>
                </c:pt>
                <c:pt idx="641">
                  <c:v>134.05975641100321</c:v>
                </c:pt>
                <c:pt idx="642">
                  <c:v>134.56104013609738</c:v>
                </c:pt>
                <c:pt idx="643">
                  <c:v>135.10518942446708</c:v>
                </c:pt>
                <c:pt idx="644">
                  <c:v>136.16372589795208</c:v>
                </c:pt>
                <c:pt idx="645">
                  <c:v>137.69731491574393</c:v>
                </c:pt>
                <c:pt idx="646">
                  <c:v>138.61468623795497</c:v>
                </c:pt>
                <c:pt idx="647">
                  <c:v>138.56518172233061</c:v>
                </c:pt>
                <c:pt idx="648">
                  <c:v>139.29313481597788</c:v>
                </c:pt>
                <c:pt idx="649">
                  <c:v>139.71926596283927</c:v>
                </c:pt>
                <c:pt idx="650">
                  <c:v>140.53675089644366</c:v>
                </c:pt>
                <c:pt idx="651">
                  <c:v>140.67965880699813</c:v>
                </c:pt>
                <c:pt idx="652">
                  <c:v>140.70225317469118</c:v>
                </c:pt>
                <c:pt idx="653">
                  <c:v>141.12760182221228</c:v>
                </c:pt>
                <c:pt idx="654">
                  <c:v>141.86477530603617</c:v>
                </c:pt>
                <c:pt idx="655">
                  <c:v>143.7438814080447</c:v>
                </c:pt>
                <c:pt idx="656">
                  <c:v>145.50279070142054</c:v>
                </c:pt>
                <c:pt idx="657">
                  <c:v>146.9498690290458</c:v>
                </c:pt>
                <c:pt idx="658">
                  <c:v>147.69698501259188</c:v>
                </c:pt>
                <c:pt idx="659">
                  <c:v>148.35536199059166</c:v>
                </c:pt>
                <c:pt idx="660">
                  <c:v>148.8675739093309</c:v>
                </c:pt>
                <c:pt idx="661">
                  <c:v>149.46476259771583</c:v>
                </c:pt>
                <c:pt idx="662">
                  <c:v>150.39731170259449</c:v>
                </c:pt>
                <c:pt idx="663">
                  <c:v>150.32511905056731</c:v>
                </c:pt>
                <c:pt idx="664">
                  <c:v>149.9633637090748</c:v>
                </c:pt>
                <c:pt idx="665">
                  <c:v>150.20854139656478</c:v>
                </c:pt>
                <c:pt idx="666">
                  <c:v>151.90914797657746</c:v>
                </c:pt>
                <c:pt idx="667">
                  <c:v>153.73285473684612</c:v>
                </c:pt>
                <c:pt idx="668">
                  <c:v>155.1798875521817</c:v>
                </c:pt>
                <c:pt idx="669">
                  <c:v>156.66565996961162</c:v>
                </c:pt>
                <c:pt idx="670">
                  <c:v>157.59930231530817</c:v>
                </c:pt>
                <c:pt idx="671">
                  <c:v>158.37232800853292</c:v>
                </c:pt>
                <c:pt idx="672">
                  <c:v>159.58449078898622</c:v>
                </c:pt>
                <c:pt idx="673">
                  <c:v>160.93200784857163</c:v>
                </c:pt>
                <c:pt idx="674">
                  <c:v>162.10859521404902</c:v>
                </c:pt>
                <c:pt idx="675">
                  <c:v>162.56513476057535</c:v>
                </c:pt>
                <c:pt idx="676">
                  <c:v>163.213550667623</c:v>
                </c:pt>
                <c:pt idx="677">
                  <c:v>164.51025421873865</c:v>
                </c:pt>
                <c:pt idx="678">
                  <c:v>166.37420663904371</c:v>
                </c:pt>
                <c:pt idx="679">
                  <c:v>167.84485743258554</c:v>
                </c:pt>
                <c:pt idx="680">
                  <c:v>169.77743515136152</c:v>
                </c:pt>
                <c:pt idx="681">
                  <c:v>172.10135286006505</c:v>
                </c:pt>
                <c:pt idx="682">
                  <c:v>173.67828110101391</c:v>
                </c:pt>
                <c:pt idx="683">
                  <c:v>174.7704858188639</c:v>
                </c:pt>
                <c:pt idx="684">
                  <c:v>175.18880596794591</c:v>
                </c:pt>
                <c:pt idx="685">
                  <c:v>176.4391761523782</c:v>
                </c:pt>
                <c:pt idx="686">
                  <c:v>178.40823373774774</c:v>
                </c:pt>
                <c:pt idx="687">
                  <c:v>179.67219390249957</c:v>
                </c:pt>
                <c:pt idx="688">
                  <c:v>180.64314305063829</c:v>
                </c:pt>
                <c:pt idx="689">
                  <c:v>182.17698438794872</c:v>
                </c:pt>
                <c:pt idx="690">
                  <c:v>183.62419076721824</c:v>
                </c:pt>
                <c:pt idx="691">
                  <c:v>186.61434497668714</c:v>
                </c:pt>
                <c:pt idx="692">
                  <c:v>189.23679077556056</c:v>
                </c:pt>
                <c:pt idx="693">
                  <c:v>190.64616912131862</c:v>
                </c:pt>
                <c:pt idx="694">
                  <c:v>191.66375798089231</c:v>
                </c:pt>
                <c:pt idx="695">
                  <c:v>191.16674243151573</c:v>
                </c:pt>
                <c:pt idx="696">
                  <c:v>192.00741742223587</c:v>
                </c:pt>
                <c:pt idx="697">
                  <c:v>194.56052937266978</c:v>
                </c:pt>
                <c:pt idx="698">
                  <c:v>195.82329705966038</c:v>
                </c:pt>
                <c:pt idx="699">
                  <c:v>195.12001691028732</c:v>
                </c:pt>
                <c:pt idx="700">
                  <c:v>195.45087655293062</c:v>
                </c:pt>
                <c:pt idx="701">
                  <c:v>195.71349023989697</c:v>
                </c:pt>
                <c:pt idx="702">
                  <c:v>195.01589604380837</c:v>
                </c:pt>
                <c:pt idx="703">
                  <c:v>194.82632714651953</c:v>
                </c:pt>
                <c:pt idx="704">
                  <c:v>194.61835746015993</c:v>
                </c:pt>
                <c:pt idx="705">
                  <c:v>194.1076319668399</c:v>
                </c:pt>
                <c:pt idx="706">
                  <c:v>193.51381362336636</c:v>
                </c:pt>
                <c:pt idx="707">
                  <c:v>194.25031134316208</c:v>
                </c:pt>
                <c:pt idx="708">
                  <c:v>195.156472089804</c:v>
                </c:pt>
                <c:pt idx="709">
                  <c:v>194.99890563641651</c:v>
                </c:pt>
                <c:pt idx="710">
                  <c:v>194.28276691087822</c:v>
                </c:pt>
                <c:pt idx="711">
                  <c:v>193.15134272337954</c:v>
                </c:pt>
                <c:pt idx="712">
                  <c:v>191.8636989457051</c:v>
                </c:pt>
                <c:pt idx="713">
                  <c:v>189.84274023906593</c:v>
                </c:pt>
                <c:pt idx="714">
                  <c:v>188.55222945994362</c:v>
                </c:pt>
                <c:pt idx="715">
                  <c:v>187.15288258762661</c:v>
                </c:pt>
                <c:pt idx="716">
                  <c:v>186.43760601669754</c:v>
                </c:pt>
                <c:pt idx="717">
                  <c:v>185.92314360088162</c:v>
                </c:pt>
                <c:pt idx="718">
                  <c:v>185.48362772218604</c:v>
                </c:pt>
                <c:pt idx="719">
                  <c:v>183.83158683607445</c:v>
                </c:pt>
                <c:pt idx="720">
                  <c:v>181.80879606220014</c:v>
                </c:pt>
                <c:pt idx="721">
                  <c:v>178.32452972880805</c:v>
                </c:pt>
                <c:pt idx="722">
                  <c:v>176.58707083336324</c:v>
                </c:pt>
                <c:pt idx="723">
                  <c:v>173.42269830476596</c:v>
                </c:pt>
                <c:pt idx="724">
                  <c:v>171.01420541775045</c:v>
                </c:pt>
                <c:pt idx="725">
                  <c:v>168.25487528446561</c:v>
                </c:pt>
                <c:pt idx="726">
                  <c:v>166.66289318531264</c:v>
                </c:pt>
                <c:pt idx="727">
                  <c:v>164.97188273658449</c:v>
                </c:pt>
                <c:pt idx="728">
                  <c:v>162.85275687926142</c:v>
                </c:pt>
                <c:pt idx="729">
                  <c:v>161.19955228348857</c:v>
                </c:pt>
                <c:pt idx="730">
                  <c:v>160.44405916009825</c:v>
                </c:pt>
                <c:pt idx="731">
                  <c:v>158.35228130976961</c:v>
                </c:pt>
                <c:pt idx="732">
                  <c:v>157.25217613108464</c:v>
                </c:pt>
                <c:pt idx="733">
                  <c:v>157.20829093185432</c:v>
                </c:pt>
                <c:pt idx="734">
                  <c:v>155.26239418088599</c:v>
                </c:pt>
                <c:pt idx="735">
                  <c:v>151.36389426123412</c:v>
                </c:pt>
                <c:pt idx="736">
                  <c:v>148.85626723430352</c:v>
                </c:pt>
                <c:pt idx="737">
                  <c:v>147.3856101858355</c:v>
                </c:pt>
                <c:pt idx="738">
                  <c:v>147.44806873317367</c:v>
                </c:pt>
                <c:pt idx="739">
                  <c:v>148.25102394992405</c:v>
                </c:pt>
                <c:pt idx="740">
                  <c:v>148.60243473939568</c:v>
                </c:pt>
                <c:pt idx="741">
                  <c:v>149.78433904679972</c:v>
                </c:pt>
                <c:pt idx="742">
                  <c:v>149.36884545380695</c:v>
                </c:pt>
                <c:pt idx="743">
                  <c:v>148.2431070337681</c:v>
                </c:pt>
                <c:pt idx="744">
                  <c:v>147.06909512239855</c:v>
                </c:pt>
                <c:pt idx="745">
                  <c:v>146.32611868459196</c:v>
                </c:pt>
                <c:pt idx="746">
                  <c:v>145.32194048381555</c:v>
                </c:pt>
                <c:pt idx="747">
                  <c:v>143.1868024711444</c:v>
                </c:pt>
                <c:pt idx="748">
                  <c:v>141.22701935019199</c:v>
                </c:pt>
                <c:pt idx="749">
                  <c:v>141.18334570478714</c:v>
                </c:pt>
                <c:pt idx="750">
                  <c:v>142.71111671674743</c:v>
                </c:pt>
                <c:pt idx="751">
                  <c:v>144.20504165955646</c:v>
                </c:pt>
                <c:pt idx="752">
                  <c:v>144.99878231071239</c:v>
                </c:pt>
                <c:pt idx="753">
                  <c:v>144.83078089785212</c:v>
                </c:pt>
                <c:pt idx="754">
                  <c:v>143.51767246404202</c:v>
                </c:pt>
                <c:pt idx="755">
                  <c:v>141.65340118032952</c:v>
                </c:pt>
                <c:pt idx="756">
                  <c:v>140.03125261436821</c:v>
                </c:pt>
                <c:pt idx="757">
                  <c:v>138.69226979536202</c:v>
                </c:pt>
                <c:pt idx="758">
                  <c:v>137.29163347224363</c:v>
                </c:pt>
                <c:pt idx="759">
                  <c:v>135.09493549881103</c:v>
                </c:pt>
                <c:pt idx="760">
                  <c:v>133.17026099083427</c:v>
                </c:pt>
                <c:pt idx="761">
                  <c:v>131.93499646750692</c:v>
                </c:pt>
                <c:pt idx="762">
                  <c:v>132.39424820876025</c:v>
                </c:pt>
                <c:pt idx="763">
                  <c:v>133.22695333035992</c:v>
                </c:pt>
                <c:pt idx="764">
                  <c:v>134.55567217262225</c:v>
                </c:pt>
                <c:pt idx="765">
                  <c:v>134.81350495081924</c:v>
                </c:pt>
                <c:pt idx="766">
                  <c:v>133.9166776410741</c:v>
                </c:pt>
                <c:pt idx="767">
                  <c:v>132.18963219971712</c:v>
                </c:pt>
                <c:pt idx="768">
                  <c:v>130.80151145965769</c:v>
                </c:pt>
                <c:pt idx="769">
                  <c:v>129.26243298172639</c:v>
                </c:pt>
                <c:pt idx="770">
                  <c:v>128.16170701152654</c:v>
                </c:pt>
                <c:pt idx="771">
                  <c:v>126.65529229775596</c:v>
                </c:pt>
                <c:pt idx="772">
                  <c:v>125.93841986822257</c:v>
                </c:pt>
                <c:pt idx="773">
                  <c:v>126.73162071978825</c:v>
                </c:pt>
                <c:pt idx="774">
                  <c:v>128.77435470714141</c:v>
                </c:pt>
                <c:pt idx="775">
                  <c:v>131.32500349036772</c:v>
                </c:pt>
                <c:pt idx="776">
                  <c:v>133.49648446639134</c:v>
                </c:pt>
                <c:pt idx="777">
                  <c:v>134.7548367596473</c:v>
                </c:pt>
                <c:pt idx="778">
                  <c:v>134.40193192916826</c:v>
                </c:pt>
                <c:pt idx="779">
                  <c:v>133.48308431341354</c:v>
                </c:pt>
                <c:pt idx="780">
                  <c:v>133.17426148492541</c:v>
                </c:pt>
                <c:pt idx="781">
                  <c:v>133.80082121250345</c:v>
                </c:pt>
                <c:pt idx="782">
                  <c:v>134.07545862890959</c:v>
                </c:pt>
                <c:pt idx="783">
                  <c:v>134.0926843989439</c:v>
                </c:pt>
                <c:pt idx="784">
                  <c:v>133.78585319156679</c:v>
                </c:pt>
                <c:pt idx="785">
                  <c:v>136.00991807377054</c:v>
                </c:pt>
                <c:pt idx="786">
                  <c:v>138.91940116631483</c:v>
                </c:pt>
                <c:pt idx="787">
                  <c:v>141.3280519053049</c:v>
                </c:pt>
                <c:pt idx="788">
                  <c:v>143.34383797229489</c:v>
                </c:pt>
                <c:pt idx="789">
                  <c:v>144.99205118655976</c:v>
                </c:pt>
                <c:pt idx="790">
                  <c:v>145.83154910453254</c:v>
                </c:pt>
                <c:pt idx="791">
                  <c:v>145.91618878620079</c:v>
                </c:pt>
                <c:pt idx="792">
                  <c:v>146.18482389257517</c:v>
                </c:pt>
                <c:pt idx="793">
                  <c:v>146.3059013848073</c:v>
                </c:pt>
                <c:pt idx="794">
                  <c:v>146.24225109560251</c:v>
                </c:pt>
                <c:pt idx="795">
                  <c:v>145.78162232388635</c:v>
                </c:pt>
                <c:pt idx="796">
                  <c:v>145.70294171116538</c:v>
                </c:pt>
                <c:pt idx="797">
                  <c:v>145.96320976051058</c:v>
                </c:pt>
                <c:pt idx="798">
                  <c:v>147.09105476642497</c:v>
                </c:pt>
                <c:pt idx="799">
                  <c:v>148.12162308948064</c:v>
                </c:pt>
                <c:pt idx="800">
                  <c:v>149.2198752886265</c:v>
                </c:pt>
                <c:pt idx="801">
                  <c:v>150.10796950822012</c:v>
                </c:pt>
                <c:pt idx="802">
                  <c:v>150.64252229288468</c:v>
                </c:pt>
                <c:pt idx="803">
                  <c:v>150.34046361338662</c:v>
                </c:pt>
                <c:pt idx="804">
                  <c:v>150.4208170313091</c:v>
                </c:pt>
                <c:pt idx="805">
                  <c:v>151.00817144789866</c:v>
                </c:pt>
                <c:pt idx="806">
                  <c:v>151.68885769407294</c:v>
                </c:pt>
                <c:pt idx="807">
                  <c:v>152.21379648368037</c:v>
                </c:pt>
                <c:pt idx="808">
                  <c:v>151.90290397205737</c:v>
                </c:pt>
                <c:pt idx="809">
                  <c:v>152.32451435171782</c:v>
                </c:pt>
                <c:pt idx="810">
                  <c:v>153.71570098447103</c:v>
                </c:pt>
                <c:pt idx="811">
                  <c:v>154.62774235292136</c:v>
                </c:pt>
                <c:pt idx="812">
                  <c:v>155.5235165905078</c:v>
                </c:pt>
                <c:pt idx="813">
                  <c:v>156.45091492536932</c:v>
                </c:pt>
                <c:pt idx="814">
                  <c:v>157.06965831687938</c:v>
                </c:pt>
                <c:pt idx="815">
                  <c:v>157.41077894621105</c:v>
                </c:pt>
                <c:pt idx="816">
                  <c:v>157.48699381097535</c:v>
                </c:pt>
                <c:pt idx="817">
                  <c:v>157.90394679998917</c:v>
                </c:pt>
                <c:pt idx="818">
                  <c:v>158.42184894282576</c:v>
                </c:pt>
                <c:pt idx="819">
                  <c:v>158.08904404387059</c:v>
                </c:pt>
                <c:pt idx="820">
                  <c:v>158.18012378065552</c:v>
                </c:pt>
                <c:pt idx="821">
                  <c:v>158.68710480612606</c:v>
                </c:pt>
                <c:pt idx="822">
                  <c:v>159.63123293375938</c:v>
                </c:pt>
                <c:pt idx="823">
                  <c:v>160.63313109097487</c:v>
                </c:pt>
                <c:pt idx="824">
                  <c:v>161.50288325101565</c:v>
                </c:pt>
                <c:pt idx="825">
                  <c:v>162.74634724373752</c:v>
                </c:pt>
                <c:pt idx="826">
                  <c:v>163.1638195809752</c:v>
                </c:pt>
                <c:pt idx="827">
                  <c:v>163.02953649019486</c:v>
                </c:pt>
                <c:pt idx="828">
                  <c:v>162.89292102514227</c:v>
                </c:pt>
                <c:pt idx="829">
                  <c:v>163.33463918170472</c:v>
                </c:pt>
                <c:pt idx="830">
                  <c:v>163.4336314847811</c:v>
                </c:pt>
                <c:pt idx="831">
                  <c:v>162.70874817592181</c:v>
                </c:pt>
                <c:pt idx="832">
                  <c:v>162.52081365339163</c:v>
                </c:pt>
                <c:pt idx="833">
                  <c:v>163.71320437377989</c:v>
                </c:pt>
                <c:pt idx="834">
                  <c:v>164.99238692259593</c:v>
                </c:pt>
                <c:pt idx="835">
                  <c:v>166.59835968241805</c:v>
                </c:pt>
                <c:pt idx="836">
                  <c:v>167.95681494894549</c:v>
                </c:pt>
                <c:pt idx="837">
                  <c:v>169.16192875781576</c:v>
                </c:pt>
                <c:pt idx="838">
                  <c:v>169.38460689556371</c:v>
                </c:pt>
                <c:pt idx="839">
                  <c:v>168.89904185132309</c:v>
                </c:pt>
                <c:pt idx="840">
                  <c:v>169.23660789645788</c:v>
                </c:pt>
                <c:pt idx="841">
                  <c:v>169.54911049946409</c:v>
                </c:pt>
                <c:pt idx="842">
                  <c:v>169.99167971602506</c:v>
                </c:pt>
                <c:pt idx="843">
                  <c:v>169.30197888005193</c:v>
                </c:pt>
                <c:pt idx="844">
                  <c:v>169.21574776261335</c:v>
                </c:pt>
                <c:pt idx="845">
                  <c:v>170.26502918478647</c:v>
                </c:pt>
                <c:pt idx="846">
                  <c:v>171.33566616875018</c:v>
                </c:pt>
                <c:pt idx="847">
                  <c:v>172.19009673855885</c:v>
                </c:pt>
                <c:pt idx="848">
                  <c:v>173.2687575910256</c:v>
                </c:pt>
                <c:pt idx="849">
                  <c:v>174.02888170073302</c:v>
                </c:pt>
                <c:pt idx="850">
                  <c:v>174.25302854046242</c:v>
                </c:pt>
                <c:pt idx="851">
                  <c:v>174.08976778447717</c:v>
                </c:pt>
                <c:pt idx="852">
                  <c:v>173.77850416209017</c:v>
                </c:pt>
                <c:pt idx="853">
                  <c:v>174.13922559692253</c:v>
                </c:pt>
                <c:pt idx="854">
                  <c:v>174.34886025033666</c:v>
                </c:pt>
                <c:pt idx="855">
                  <c:v>173.59714504427973</c:v>
                </c:pt>
                <c:pt idx="856">
                  <c:v>173.05942971014079</c:v>
                </c:pt>
                <c:pt idx="857">
                  <c:v>173.22244497979761</c:v>
                </c:pt>
                <c:pt idx="858">
                  <c:v>173.91099999195862</c:v>
                </c:pt>
                <c:pt idx="859">
                  <c:v>174.93106083089609</c:v>
                </c:pt>
                <c:pt idx="860">
                  <c:v>175.93041283132018</c:v>
                </c:pt>
                <c:pt idx="861">
                  <c:v>176.26491442914659</c:v>
                </c:pt>
                <c:pt idx="862">
                  <c:v>176.57325691099223</c:v>
                </c:pt>
                <c:pt idx="863">
                  <c:v>176.58253403969283</c:v>
                </c:pt>
                <c:pt idx="864">
                  <c:v>176.2562478851892</c:v>
                </c:pt>
                <c:pt idx="865">
                  <c:v>176.46478593770564</c:v>
                </c:pt>
                <c:pt idx="866">
                  <c:v>176.73372070352355</c:v>
                </c:pt>
                <c:pt idx="867">
                  <c:v>176.18505475750393</c:v>
                </c:pt>
                <c:pt idx="868">
                  <c:v>176.38345943632271</c:v>
                </c:pt>
                <c:pt idx="869">
                  <c:v>178.40791508243859</c:v>
                </c:pt>
                <c:pt idx="870">
                  <c:v>181.31730150673971</c:v>
                </c:pt>
                <c:pt idx="871">
                  <c:v>182.35611528324571</c:v>
                </c:pt>
                <c:pt idx="872">
                  <c:v>182.46427206085227</c:v>
                </c:pt>
                <c:pt idx="873">
                  <c:v>182.99529704476916</c:v>
                </c:pt>
                <c:pt idx="874">
                  <c:v>184.46170468556662</c:v>
                </c:pt>
                <c:pt idx="875">
                  <c:v>186.4700046745028</c:v>
                </c:pt>
                <c:pt idx="876">
                  <c:v>188.87105094337252</c:v>
                </c:pt>
                <c:pt idx="877">
                  <c:v>191.05029531759334</c:v>
                </c:pt>
                <c:pt idx="878">
                  <c:v>192.55790491684962</c:v>
                </c:pt>
                <c:pt idx="879">
                  <c:v>193.4412517990996</c:v>
                </c:pt>
                <c:pt idx="880">
                  <c:v>194.64155740939617</c:v>
                </c:pt>
                <c:pt idx="881">
                  <c:v>197.3084239256672</c:v>
                </c:pt>
                <c:pt idx="882">
                  <c:v>200.18369316204877</c:v>
                </c:pt>
                <c:pt idx="883">
                  <c:v>203.06027927620099</c:v>
                </c:pt>
                <c:pt idx="884">
                  <c:v>205.69899080594271</c:v>
                </c:pt>
                <c:pt idx="885">
                  <c:v>208.11030563190124</c:v>
                </c:pt>
                <c:pt idx="886">
                  <c:v>210.24282591485769</c:v>
                </c:pt>
                <c:pt idx="887">
                  <c:v>211.74514707411439</c:v>
                </c:pt>
                <c:pt idx="888">
                  <c:v>211.71476572022243</c:v>
                </c:pt>
                <c:pt idx="889">
                  <c:v>212.51026448998252</c:v>
                </c:pt>
                <c:pt idx="890">
                  <c:v>213.83940282938124</c:v>
                </c:pt>
                <c:pt idx="891">
                  <c:v>214.62822324266503</c:v>
                </c:pt>
                <c:pt idx="892">
                  <c:v>216.63896951850887</c:v>
                </c:pt>
                <c:pt idx="893">
                  <c:v>219.61728473662842</c:v>
                </c:pt>
                <c:pt idx="894">
                  <c:v>223.33905620024632</c:v>
                </c:pt>
                <c:pt idx="895">
                  <c:v>224.40527337289123</c:v>
                </c:pt>
                <c:pt idx="896">
                  <c:v>222.64708273649214</c:v>
                </c:pt>
                <c:pt idx="897">
                  <c:v>221.8096237724134</c:v>
                </c:pt>
                <c:pt idx="898">
                  <c:v>219.37480787714185</c:v>
                </c:pt>
                <c:pt idx="899">
                  <c:v>216.5977897456672</c:v>
                </c:pt>
                <c:pt idx="900">
                  <c:v>214.44969582007144</c:v>
                </c:pt>
                <c:pt idx="901">
                  <c:v>213.3375883959792</c:v>
                </c:pt>
                <c:pt idx="902">
                  <c:v>212.18717376060243</c:v>
                </c:pt>
                <c:pt idx="903">
                  <c:v>209.4312838720079</c:v>
                </c:pt>
                <c:pt idx="904">
                  <c:v>208.7061247041276</c:v>
                </c:pt>
              </c:numCache>
            </c:numRef>
          </c:yVal>
          <c:smooth val="0"/>
          <c:extLst>
            <c:ext xmlns:c16="http://schemas.microsoft.com/office/drawing/2014/chart" uri="{C3380CC4-5D6E-409C-BE32-E72D297353CC}">
              <c16:uniqueId val="{00000000-5C14-411D-9569-4C3DF22140B4}"/>
            </c:ext>
          </c:extLst>
        </c:ser>
        <c:ser>
          <c:idx val="1"/>
          <c:order val="1"/>
          <c:tx>
            <c:v>Real Building Costs</c:v>
          </c:tx>
          <c:spPr>
            <a:ln w="25400">
              <a:solidFill>
                <a:schemeClr val="accent3"/>
              </a:solidFill>
              <a:prstDash val="solid"/>
            </a:ln>
          </c:spPr>
          <c:marker>
            <c:symbol val="none"/>
          </c:marker>
          <c:xVal>
            <c:numRef>
              <c:f>[2]Data!$C$8:$C$141</c:f>
              <c:numCache>
                <c:formatCode>General</c:formatCode>
                <c:ptCount val="134"/>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numCache>
            </c:numRef>
          </c:xVal>
          <c:yVal>
            <c:numRef>
              <c:f>[2]Data!$D$8:$D$141</c:f>
              <c:numCache>
                <c:formatCode>General</c:formatCode>
                <c:ptCount val="134"/>
                <c:pt idx="0">
                  <c:v>51.362339834968651</c:v>
                </c:pt>
                <c:pt idx="1">
                  <c:v>47.266162908553916</c:v>
                </c:pt>
                <c:pt idx="2">
                  <c:v>52.048155015552602</c:v>
                </c:pt>
                <c:pt idx="3">
                  <c:v>44.673331550321265</c:v>
                </c:pt>
                <c:pt idx="4">
                  <c:v>57.263433799441337</c:v>
                </c:pt>
                <c:pt idx="5">
                  <c:v>61.470338429243704</c:v>
                </c:pt>
                <c:pt idx="6">
                  <c:v>60.068945428973556</c:v>
                </c:pt>
                <c:pt idx="7">
                  <c:v>62.384892756389753</c:v>
                </c:pt>
                <c:pt idx="8">
                  <c:v>61.438038202283494</c:v>
                </c:pt>
                <c:pt idx="9">
                  <c:v>64.044605796465518</c:v>
                </c:pt>
                <c:pt idx="10">
                  <c:v>49.420633813161956</c:v>
                </c:pt>
                <c:pt idx="11">
                  <c:v>51.252324438093332</c:v>
                </c:pt>
                <c:pt idx="12">
                  <c:v>50.516165104586726</c:v>
                </c:pt>
                <c:pt idx="13">
                  <c:v>43.543549635726151</c:v>
                </c:pt>
                <c:pt idx="14">
                  <c:v>47.085621062162573</c:v>
                </c:pt>
                <c:pt idx="15">
                  <c:v>47.110983749312084</c:v>
                </c:pt>
                <c:pt idx="16">
                  <c:v>51.769148434637323</c:v>
                </c:pt>
                <c:pt idx="17">
                  <c:v>49.544707383141926</c:v>
                </c:pt>
                <c:pt idx="18">
                  <c:v>50.125714115545215</c:v>
                </c:pt>
                <c:pt idx="19">
                  <c:v>44.071666122663565</c:v>
                </c:pt>
                <c:pt idx="20">
                  <c:v>37.981766718947938</c:v>
                </c:pt>
                <c:pt idx="21">
                  <c:v>42.297557688034289</c:v>
                </c:pt>
                <c:pt idx="22">
                  <c:v>42.25410832340377</c:v>
                </c:pt>
                <c:pt idx="23">
                  <c:v>40.336469535178608</c:v>
                </c:pt>
                <c:pt idx="24">
                  <c:v>34.477839354011131</c:v>
                </c:pt>
                <c:pt idx="25">
                  <c:v>35.317522956253846</c:v>
                </c:pt>
                <c:pt idx="26">
                  <c:v>47.296168647185688</c:v>
                </c:pt>
                <c:pt idx="27">
                  <c:v>53.594301367803297</c:v>
                </c:pt>
                <c:pt idx="28">
                  <c:v>42.643917380036129</c:v>
                </c:pt>
                <c:pt idx="29">
                  <c:v>36.182717777000349</c:v>
                </c:pt>
                <c:pt idx="30">
                  <c:v>40.271799969806331</c:v>
                </c:pt>
                <c:pt idx="31">
                  <c:v>32.805185035155233</c:v>
                </c:pt>
                <c:pt idx="32">
                  <c:v>34.437609584562686</c:v>
                </c:pt>
                <c:pt idx="33">
                  <c:v>41.571114427079245</c:v>
                </c:pt>
                <c:pt idx="34">
                  <c:v>40.369637131498912</c:v>
                </c:pt>
                <c:pt idx="35">
                  <c:v>39.718513951958613</c:v>
                </c:pt>
                <c:pt idx="36">
                  <c:v>38.806698996624704</c:v>
                </c:pt>
                <c:pt idx="37">
                  <c:v>39.908269849996074</c:v>
                </c:pt>
                <c:pt idx="38">
                  <c:v>40.803719251192454</c:v>
                </c:pt>
                <c:pt idx="39">
                  <c:v>41.939694388986943</c:v>
                </c:pt>
                <c:pt idx="40">
                  <c:v>40.622217078338132</c:v>
                </c:pt>
                <c:pt idx="41">
                  <c:v>39.673467694254569</c:v>
                </c:pt>
                <c:pt idx="42">
                  <c:v>34.397213561589588</c:v>
                </c:pt>
                <c:pt idx="43">
                  <c:v>43.078444157493465</c:v>
                </c:pt>
                <c:pt idx="44">
                  <c:v>47.504039848734742</c:v>
                </c:pt>
                <c:pt idx="45">
                  <c:v>45.83077321087864</c:v>
                </c:pt>
                <c:pt idx="46">
                  <c:v>46.799085339133619</c:v>
                </c:pt>
                <c:pt idx="47">
                  <c:v>52.19452664740583</c:v>
                </c:pt>
                <c:pt idx="48">
                  <c:v>52.091382821392351</c:v>
                </c:pt>
                <c:pt idx="49">
                  <c:v>52.835545433126519</c:v>
                </c:pt>
                <c:pt idx="50">
                  <c:v>54.836438710493944</c:v>
                </c:pt>
                <c:pt idx="51">
                  <c:v>56.189005727564442</c:v>
                </c:pt>
                <c:pt idx="52">
                  <c:v>53.093496461624127</c:v>
                </c:pt>
                <c:pt idx="53">
                  <c:v>50.878790934611978</c:v>
                </c:pt>
                <c:pt idx="54">
                  <c:v>50.711518896956143</c:v>
                </c:pt>
                <c:pt idx="55">
                  <c:v>50.41571180609175</c:v>
                </c:pt>
                <c:pt idx="56">
                  <c:v>54.052764168212221</c:v>
                </c:pt>
                <c:pt idx="57">
                  <c:v>54.663052789035625</c:v>
                </c:pt>
                <c:pt idx="58">
                  <c:v>54.024908200592435</c:v>
                </c:pt>
                <c:pt idx="59">
                  <c:v>55.070551585120022</c:v>
                </c:pt>
                <c:pt idx="60">
                  <c:v>59.917186202379149</c:v>
                </c:pt>
                <c:pt idx="61">
                  <c:v>59.278698601377414</c:v>
                </c:pt>
                <c:pt idx="62">
                  <c:v>58.943437717178213</c:v>
                </c:pt>
                <c:pt idx="63">
                  <c:v>60.839220095317998</c:v>
                </c:pt>
                <c:pt idx="64">
                  <c:v>62.254476192033295</c:v>
                </c:pt>
                <c:pt idx="65">
                  <c:v>65.955282669615158</c:v>
                </c:pt>
                <c:pt idx="66">
                  <c:v>68.791487860313609</c:v>
                </c:pt>
                <c:pt idx="67">
                  <c:v>69.246321039590157</c:v>
                </c:pt>
                <c:pt idx="68">
                  <c:v>68.925714197841742</c:v>
                </c:pt>
                <c:pt idx="69">
                  <c:v>70.952967716251834</c:v>
                </c:pt>
                <c:pt idx="70">
                  <c:v>71.636142575431506</c:v>
                </c:pt>
                <c:pt idx="71">
                  <c:v>71.568196995915599</c:v>
                </c:pt>
                <c:pt idx="72">
                  <c:v>72.592999816749128</c:v>
                </c:pt>
                <c:pt idx="73">
                  <c:v>73.367017736755301</c:v>
                </c:pt>
                <c:pt idx="74">
                  <c:v>74.367117321477195</c:v>
                </c:pt>
                <c:pt idx="75">
                  <c:v>75.457246162303889</c:v>
                </c:pt>
                <c:pt idx="76">
                  <c:v>76.749267860909129</c:v>
                </c:pt>
                <c:pt idx="77">
                  <c:v>77.150510233920571</c:v>
                </c:pt>
                <c:pt idx="78">
                  <c:v>79.390564568524809</c:v>
                </c:pt>
                <c:pt idx="79">
                  <c:v>83.323038340611902</c:v>
                </c:pt>
                <c:pt idx="80">
                  <c:v>83.042895247403223</c:v>
                </c:pt>
                <c:pt idx="81">
                  <c:v>89.436185877159303</c:v>
                </c:pt>
                <c:pt idx="82">
                  <c:v>95.74309565561677</c:v>
                </c:pt>
                <c:pt idx="83">
                  <c:v>100.30455778467764</c:v>
                </c:pt>
                <c:pt idx="84">
                  <c:v>97.093271547117098</c:v>
                </c:pt>
                <c:pt idx="85">
                  <c:v>94.122500920650964</c:v>
                </c:pt>
                <c:pt idx="86">
                  <c:v>96.23389798331759</c:v>
                </c:pt>
                <c:pt idx="87">
                  <c:v>99.165503728450389</c:v>
                </c:pt>
                <c:pt idx="88">
                  <c:v>100.56884002199011</c:v>
                </c:pt>
                <c:pt idx="89">
                  <c:v>100</c:v>
                </c:pt>
                <c:pt idx="90">
                  <c:v>93.677209009159242</c:v>
                </c:pt>
                <c:pt idx="91">
                  <c:v>90.503876703759175</c:v>
                </c:pt>
                <c:pt idx="92">
                  <c:v>88.952770828948815</c:v>
                </c:pt>
                <c:pt idx="93">
                  <c:v>91.528301017098542</c:v>
                </c:pt>
                <c:pt idx="94">
                  <c:v>89.061595491057474</c:v>
                </c:pt>
                <c:pt idx="95">
                  <c:v>86.307251784090525</c:v>
                </c:pt>
                <c:pt idx="96">
                  <c:v>85.065639257954373</c:v>
                </c:pt>
                <c:pt idx="97">
                  <c:v>85.800117465126306</c:v>
                </c:pt>
                <c:pt idx="98">
                  <c:v>84.312854375427349</c:v>
                </c:pt>
                <c:pt idx="99">
                  <c:v>81.669450233769723</c:v>
                </c:pt>
                <c:pt idx="100">
                  <c:v>79.634988431030209</c:v>
                </c:pt>
                <c:pt idx="101">
                  <c:v>76.742074535998185</c:v>
                </c:pt>
                <c:pt idx="102">
                  <c:v>77.053819626208039</c:v>
                </c:pt>
                <c:pt idx="103">
                  <c:v>78.887880537909425</c:v>
                </c:pt>
                <c:pt idx="104">
                  <c:v>79.89887108940512</c:v>
                </c:pt>
                <c:pt idx="105">
                  <c:v>77.744309804433641</c:v>
                </c:pt>
                <c:pt idx="106">
                  <c:v>77.892859482662857</c:v>
                </c:pt>
                <c:pt idx="107">
                  <c:v>79.391464287330919</c:v>
                </c:pt>
                <c:pt idx="108">
                  <c:v>78.790605489905772</c:v>
                </c:pt>
                <c:pt idx="109">
                  <c:v>78.98128130837776</c:v>
                </c:pt>
                <c:pt idx="110">
                  <c:v>78.722001047395963</c:v>
                </c:pt>
                <c:pt idx="111">
                  <c:v>76.640160699815297</c:v>
                </c:pt>
                <c:pt idx="112">
                  <c:v>76.813539497288346</c:v>
                </c:pt>
                <c:pt idx="113">
                  <c:v>76.315435159296641</c:v>
                </c:pt>
                <c:pt idx="114">
                  <c:v>80.773025788503162</c:v>
                </c:pt>
                <c:pt idx="115">
                  <c:v>82.794847719679794</c:v>
                </c:pt>
                <c:pt idx="116">
                  <c:v>82.727011372366036</c:v>
                </c:pt>
                <c:pt idx="117">
                  <c:v>83.196606760536142</c:v>
                </c:pt>
                <c:pt idx="118">
                  <c:v>83.406644962224618</c:v>
                </c:pt>
                <c:pt idx="119">
                  <c:v>84.80835495034087</c:v>
                </c:pt>
                <c:pt idx="120">
                  <c:v>84.613931004211707</c:v>
                </c:pt>
                <c:pt idx="121">
                  <c:v>86.239087998055211</c:v>
                </c:pt>
                <c:pt idx="122">
                  <c:v>85.70969790261492</c:v>
                </c:pt>
                <c:pt idx="123">
                  <c:v>86.059965910945422</c:v>
                </c:pt>
                <c:pt idx="124">
                  <c:v>86.471909901526899</c:v>
                </c:pt>
                <c:pt idx="125">
                  <c:v>88.5253969618946</c:v>
                </c:pt>
                <c:pt idx="126">
                  <c:v>89.687786758769008</c:v>
                </c:pt>
                <c:pt idx="127">
                  <c:v>90.360739419039362</c:v>
                </c:pt>
                <c:pt idx="128">
                  <c:v>91.542314452971027</c:v>
                </c:pt>
                <c:pt idx="129">
                  <c:v>91.456673364898336</c:v>
                </c:pt>
                <c:pt idx="130">
                  <c:v>91.086219298349903</c:v>
                </c:pt>
                <c:pt idx="131">
                  <c:v>100.56579278947231</c:v>
                </c:pt>
                <c:pt idx="132">
                  <c:v>106.17447808992164</c:v>
                </c:pt>
                <c:pt idx="133">
                  <c:v>100.41861648269577</c:v>
                </c:pt>
              </c:numCache>
            </c:numRef>
          </c:yVal>
          <c:smooth val="0"/>
          <c:extLst>
            <c:ext xmlns:c16="http://schemas.microsoft.com/office/drawing/2014/chart" uri="{C3380CC4-5D6E-409C-BE32-E72D297353CC}">
              <c16:uniqueId val="{00000001-5C14-411D-9569-4C3DF22140B4}"/>
            </c:ext>
          </c:extLst>
        </c:ser>
        <c:ser>
          <c:idx val="3"/>
          <c:order val="3"/>
          <c:tx>
            <c:v>Interest Rate</c:v>
          </c:tx>
          <c:spPr>
            <a:ln w="25400">
              <a:solidFill>
                <a:schemeClr val="tx1"/>
              </a:solidFill>
              <a:prstDash val="solid"/>
            </a:ln>
          </c:spPr>
          <c:marker>
            <c:symbol val="none"/>
          </c:marker>
          <c:xVal>
            <c:numRef>
              <c:f>[2]Data!$C$8:$C$145</c:f>
              <c:numCache>
                <c:formatCode>General</c:formatCode>
                <c:ptCount val="138"/>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[2]Data!$F$8:$F$145</c:f>
              <c:numCache>
                <c:formatCode>General</c:formatCode>
                <c:ptCount val="138"/>
                <c:pt idx="0">
                  <c:v>3.42</c:v>
                </c:pt>
                <c:pt idx="1">
                  <c:v>3.62</c:v>
                </c:pt>
                <c:pt idx="2">
                  <c:v>3.6</c:v>
                </c:pt>
                <c:pt idx="3">
                  <c:v>3.75</c:v>
                </c:pt>
                <c:pt idx="4">
                  <c:v>3.7</c:v>
                </c:pt>
                <c:pt idx="5">
                  <c:v>3.46</c:v>
                </c:pt>
                <c:pt idx="6">
                  <c:v>3.6</c:v>
                </c:pt>
                <c:pt idx="7">
                  <c:v>3.4</c:v>
                </c:pt>
                <c:pt idx="8">
                  <c:v>3.35</c:v>
                </c:pt>
                <c:pt idx="9">
                  <c:v>3.1</c:v>
                </c:pt>
                <c:pt idx="10">
                  <c:v>3.15</c:v>
                </c:pt>
                <c:pt idx="11">
                  <c:v>3.1</c:v>
                </c:pt>
                <c:pt idx="12">
                  <c:v>3.18</c:v>
                </c:pt>
                <c:pt idx="13">
                  <c:v>3.3</c:v>
                </c:pt>
                <c:pt idx="14">
                  <c:v>3.4</c:v>
                </c:pt>
                <c:pt idx="15">
                  <c:v>3.48</c:v>
                </c:pt>
                <c:pt idx="16">
                  <c:v>3.43</c:v>
                </c:pt>
                <c:pt idx="17">
                  <c:v>3.67</c:v>
                </c:pt>
                <c:pt idx="18">
                  <c:v>3.87</c:v>
                </c:pt>
                <c:pt idx="19">
                  <c:v>3.76</c:v>
                </c:pt>
                <c:pt idx="20">
                  <c:v>3.91</c:v>
                </c:pt>
                <c:pt idx="21">
                  <c:v>3.98</c:v>
                </c:pt>
                <c:pt idx="22">
                  <c:v>4.01</c:v>
                </c:pt>
                <c:pt idx="23">
                  <c:v>4.45</c:v>
                </c:pt>
                <c:pt idx="24">
                  <c:v>4.16</c:v>
                </c:pt>
                <c:pt idx="25">
                  <c:v>4.24</c:v>
                </c:pt>
                <c:pt idx="26">
                  <c:v>4.05</c:v>
                </c:pt>
                <c:pt idx="27">
                  <c:v>4.2300000000000004</c:v>
                </c:pt>
                <c:pt idx="28">
                  <c:v>4.57</c:v>
                </c:pt>
                <c:pt idx="29">
                  <c:v>4.5</c:v>
                </c:pt>
                <c:pt idx="30">
                  <c:v>4.97</c:v>
                </c:pt>
                <c:pt idx="31">
                  <c:v>5.09</c:v>
                </c:pt>
                <c:pt idx="32">
                  <c:v>4.3</c:v>
                </c:pt>
                <c:pt idx="33">
                  <c:v>4.3600000000000003</c:v>
                </c:pt>
                <c:pt idx="34">
                  <c:v>4.0599999999999996</c:v>
                </c:pt>
                <c:pt idx="35">
                  <c:v>3.86</c:v>
                </c:pt>
                <c:pt idx="36">
                  <c:v>3.68</c:v>
                </c:pt>
                <c:pt idx="37">
                  <c:v>3.34</c:v>
                </c:pt>
                <c:pt idx="38">
                  <c:v>3.33</c:v>
                </c:pt>
                <c:pt idx="39">
                  <c:v>3.6</c:v>
                </c:pt>
                <c:pt idx="40">
                  <c:v>3.29</c:v>
                </c:pt>
                <c:pt idx="41">
                  <c:v>3.34</c:v>
                </c:pt>
                <c:pt idx="42">
                  <c:v>3.68</c:v>
                </c:pt>
                <c:pt idx="43">
                  <c:v>3.31</c:v>
                </c:pt>
                <c:pt idx="44">
                  <c:v>3.12</c:v>
                </c:pt>
                <c:pt idx="45">
                  <c:v>2.79</c:v>
                </c:pt>
                <c:pt idx="46">
                  <c:v>2.65</c:v>
                </c:pt>
                <c:pt idx="47">
                  <c:v>2.68</c:v>
                </c:pt>
                <c:pt idx="48">
                  <c:v>2.56</c:v>
                </c:pt>
                <c:pt idx="49">
                  <c:v>2.36</c:v>
                </c:pt>
                <c:pt idx="50">
                  <c:v>2.21</c:v>
                </c:pt>
                <c:pt idx="51">
                  <c:v>1.95</c:v>
                </c:pt>
                <c:pt idx="52">
                  <c:v>2.46</c:v>
                </c:pt>
                <c:pt idx="53">
                  <c:v>2.4700000000000002</c:v>
                </c:pt>
                <c:pt idx="54">
                  <c:v>2.48</c:v>
                </c:pt>
                <c:pt idx="55">
                  <c:v>2.37</c:v>
                </c:pt>
                <c:pt idx="56">
                  <c:v>2.19</c:v>
                </c:pt>
                <c:pt idx="57">
                  <c:v>2.25</c:v>
                </c:pt>
                <c:pt idx="58">
                  <c:v>2.44</c:v>
                </c:pt>
                <c:pt idx="59">
                  <c:v>2.31</c:v>
                </c:pt>
                <c:pt idx="60">
                  <c:v>2.3199999999999998</c:v>
                </c:pt>
                <c:pt idx="61">
                  <c:v>2.57</c:v>
                </c:pt>
                <c:pt idx="62">
                  <c:v>2.68</c:v>
                </c:pt>
                <c:pt idx="63">
                  <c:v>2.83</c:v>
                </c:pt>
                <c:pt idx="64">
                  <c:v>2.48</c:v>
                </c:pt>
                <c:pt idx="65">
                  <c:v>2.61</c:v>
                </c:pt>
                <c:pt idx="66">
                  <c:v>2.9</c:v>
                </c:pt>
                <c:pt idx="67">
                  <c:v>3.46</c:v>
                </c:pt>
                <c:pt idx="68">
                  <c:v>3.09</c:v>
                </c:pt>
                <c:pt idx="69">
                  <c:v>4.0199999999999996</c:v>
                </c:pt>
                <c:pt idx="70">
                  <c:v>4.72</c:v>
                </c:pt>
                <c:pt idx="71">
                  <c:v>3.84</c:v>
                </c:pt>
                <c:pt idx="72">
                  <c:v>4.08</c:v>
                </c:pt>
                <c:pt idx="73">
                  <c:v>3.83</c:v>
                </c:pt>
                <c:pt idx="74">
                  <c:v>4.17</c:v>
                </c:pt>
                <c:pt idx="75">
                  <c:v>4.1900000000000004</c:v>
                </c:pt>
                <c:pt idx="76">
                  <c:v>4.6100000000000003</c:v>
                </c:pt>
                <c:pt idx="77">
                  <c:v>4.58</c:v>
                </c:pt>
                <c:pt idx="78">
                  <c:v>5.53</c:v>
                </c:pt>
                <c:pt idx="79">
                  <c:v>6.04</c:v>
                </c:pt>
                <c:pt idx="80">
                  <c:v>7.79</c:v>
                </c:pt>
                <c:pt idx="81">
                  <c:v>6.24</c:v>
                </c:pt>
                <c:pt idx="82">
                  <c:v>5.95</c:v>
                </c:pt>
                <c:pt idx="83">
                  <c:v>6.46</c:v>
                </c:pt>
                <c:pt idx="84">
                  <c:v>6.99</c:v>
                </c:pt>
                <c:pt idx="85">
                  <c:v>7.5</c:v>
                </c:pt>
                <c:pt idx="86">
                  <c:v>7.74</c:v>
                </c:pt>
                <c:pt idx="87">
                  <c:v>7.21</c:v>
                </c:pt>
                <c:pt idx="88">
                  <c:v>7.96</c:v>
                </c:pt>
                <c:pt idx="89">
                  <c:v>9.1</c:v>
                </c:pt>
                <c:pt idx="90">
                  <c:v>10.8</c:v>
                </c:pt>
                <c:pt idx="91">
                  <c:v>12.57</c:v>
                </c:pt>
                <c:pt idx="92">
                  <c:v>14.59</c:v>
                </c:pt>
                <c:pt idx="93">
                  <c:v>10.46</c:v>
                </c:pt>
                <c:pt idx="94">
                  <c:v>11.67</c:v>
                </c:pt>
                <c:pt idx="95">
                  <c:v>11.38</c:v>
                </c:pt>
                <c:pt idx="96">
                  <c:v>9.19</c:v>
                </c:pt>
                <c:pt idx="97">
                  <c:v>7.08</c:v>
                </c:pt>
                <c:pt idx="98">
                  <c:v>8.67</c:v>
                </c:pt>
                <c:pt idx="99">
                  <c:v>9.09</c:v>
                </c:pt>
                <c:pt idx="100">
                  <c:v>8.2100000000000009</c:v>
                </c:pt>
                <c:pt idx="101">
                  <c:v>8.09</c:v>
                </c:pt>
                <c:pt idx="102">
                  <c:v>7.03</c:v>
                </c:pt>
                <c:pt idx="103">
                  <c:v>6.6</c:v>
                </c:pt>
                <c:pt idx="104">
                  <c:v>5.75</c:v>
                </c:pt>
                <c:pt idx="105">
                  <c:v>7.78</c:v>
                </c:pt>
                <c:pt idx="106">
                  <c:v>5.65</c:v>
                </c:pt>
                <c:pt idx="107">
                  <c:v>6.58</c:v>
                </c:pt>
                <c:pt idx="108">
                  <c:v>5.54</c:v>
                </c:pt>
                <c:pt idx="109">
                  <c:v>4.72</c:v>
                </c:pt>
                <c:pt idx="110">
                  <c:v>6.66</c:v>
                </c:pt>
                <c:pt idx="111">
                  <c:v>5.16</c:v>
                </c:pt>
                <c:pt idx="112">
                  <c:v>5.04</c:v>
                </c:pt>
                <c:pt idx="113">
                  <c:v>4.05</c:v>
                </c:pt>
                <c:pt idx="114">
                  <c:v>4.1500000000000004</c:v>
                </c:pt>
                <c:pt idx="115">
                  <c:v>4.22</c:v>
                </c:pt>
                <c:pt idx="116">
                  <c:v>4.42</c:v>
                </c:pt>
                <c:pt idx="117">
                  <c:v>4.76</c:v>
                </c:pt>
                <c:pt idx="118">
                  <c:v>3.74</c:v>
                </c:pt>
                <c:pt idx="119">
                  <c:v>2.52</c:v>
                </c:pt>
                <c:pt idx="120">
                  <c:v>3.73</c:v>
                </c:pt>
                <c:pt idx="121">
                  <c:v>3.39</c:v>
                </c:pt>
                <c:pt idx="122">
                  <c:v>1.97</c:v>
                </c:pt>
                <c:pt idx="123">
                  <c:v>1.91</c:v>
                </c:pt>
                <c:pt idx="124">
                  <c:v>2.86</c:v>
                </c:pt>
                <c:pt idx="125">
                  <c:v>1.88</c:v>
                </c:pt>
                <c:pt idx="126">
                  <c:v>2.09</c:v>
                </c:pt>
                <c:pt idx="127">
                  <c:v>2.4300000000000002</c:v>
                </c:pt>
                <c:pt idx="128">
                  <c:v>2.58</c:v>
                </c:pt>
                <c:pt idx="129">
                  <c:v>2.71</c:v>
                </c:pt>
                <c:pt idx="130">
                  <c:v>1.76</c:v>
                </c:pt>
                <c:pt idx="131">
                  <c:v>1.08</c:v>
                </c:pt>
                <c:pt idx="132">
                  <c:v>1.76</c:v>
                </c:pt>
                <c:pt idx="133">
                  <c:v>3.53</c:v>
                </c:pt>
                <c:pt idx="134">
                  <c:v>3.99</c:v>
                </c:pt>
              </c:numCache>
            </c:numRef>
          </c:yVal>
          <c:smooth val="0"/>
          <c:extLst>
            <c:ext xmlns:c16="http://schemas.microsoft.com/office/drawing/2014/chart" uri="{C3380CC4-5D6E-409C-BE32-E72D297353CC}">
              <c16:uniqueId val="{00000002-5C14-411D-9569-4C3DF22140B4}"/>
            </c:ext>
          </c:extLst>
        </c:ser>
        <c:dLbls>
          <c:showLegendKey val="0"/>
          <c:showVal val="0"/>
          <c:showCatName val="0"/>
          <c:showSerName val="0"/>
          <c:showPercent val="0"/>
          <c:showBubbleSize val="0"/>
        </c:dLbls>
        <c:axId val="1089847455"/>
        <c:axId val="1"/>
      </c:scatterChart>
      <c:scatterChart>
        <c:scatterStyle val="lineMarker"/>
        <c:varyColors val="0"/>
        <c:ser>
          <c:idx val="2"/>
          <c:order val="2"/>
          <c:tx>
            <c:v>Population</c:v>
          </c:tx>
          <c:spPr>
            <a:ln w="25400">
              <a:solidFill>
                <a:schemeClr val="accent2"/>
              </a:solidFill>
              <a:prstDash val="solid"/>
            </a:ln>
          </c:spPr>
          <c:marker>
            <c:symbol val="none"/>
          </c:marker>
          <c:xVal>
            <c:numRef>
              <c:f>[2]Data!$C$8:$C$142</c:f>
              <c:numCache>
                <c:formatCode>General</c:formatCode>
                <c:ptCount val="135"/>
                <c:pt idx="0">
                  <c:v>1890</c:v>
                </c:pt>
                <c:pt idx="1">
                  <c:v>1891</c:v>
                </c:pt>
                <c:pt idx="2">
                  <c:v>1892</c:v>
                </c:pt>
                <c:pt idx="3">
                  <c:v>1893</c:v>
                </c:pt>
                <c:pt idx="4">
                  <c:v>1894</c:v>
                </c:pt>
                <c:pt idx="5">
                  <c:v>1895</c:v>
                </c:pt>
                <c:pt idx="6">
                  <c:v>1896</c:v>
                </c:pt>
                <c:pt idx="7">
                  <c:v>1897</c:v>
                </c:pt>
                <c:pt idx="8">
                  <c:v>1898</c:v>
                </c:pt>
                <c:pt idx="9">
                  <c:v>1899</c:v>
                </c:pt>
                <c:pt idx="10">
                  <c:v>1900</c:v>
                </c:pt>
                <c:pt idx="11">
                  <c:v>1901</c:v>
                </c:pt>
                <c:pt idx="12">
                  <c:v>1902</c:v>
                </c:pt>
                <c:pt idx="13">
                  <c:v>1903</c:v>
                </c:pt>
                <c:pt idx="14">
                  <c:v>1904</c:v>
                </c:pt>
                <c:pt idx="15">
                  <c:v>1905</c:v>
                </c:pt>
                <c:pt idx="16">
                  <c:v>1906</c:v>
                </c:pt>
                <c:pt idx="17">
                  <c:v>1907</c:v>
                </c:pt>
                <c:pt idx="18">
                  <c:v>1908</c:v>
                </c:pt>
                <c:pt idx="19">
                  <c:v>1909</c:v>
                </c:pt>
                <c:pt idx="20">
                  <c:v>1910</c:v>
                </c:pt>
                <c:pt idx="21">
                  <c:v>1911</c:v>
                </c:pt>
                <c:pt idx="22">
                  <c:v>1912</c:v>
                </c:pt>
                <c:pt idx="23">
                  <c:v>1913</c:v>
                </c:pt>
                <c:pt idx="24">
                  <c:v>1914</c:v>
                </c:pt>
                <c:pt idx="25">
                  <c:v>1915</c:v>
                </c:pt>
                <c:pt idx="26">
                  <c:v>1916</c:v>
                </c:pt>
                <c:pt idx="27">
                  <c:v>1917</c:v>
                </c:pt>
                <c:pt idx="28">
                  <c:v>1918</c:v>
                </c:pt>
                <c:pt idx="29">
                  <c:v>1919</c:v>
                </c:pt>
                <c:pt idx="30">
                  <c:v>1920</c:v>
                </c:pt>
                <c:pt idx="31">
                  <c:v>1921</c:v>
                </c:pt>
                <c:pt idx="32">
                  <c:v>1922</c:v>
                </c:pt>
                <c:pt idx="33">
                  <c:v>1923</c:v>
                </c:pt>
                <c:pt idx="34">
                  <c:v>1924</c:v>
                </c:pt>
                <c:pt idx="35">
                  <c:v>1925</c:v>
                </c:pt>
                <c:pt idx="36">
                  <c:v>1926</c:v>
                </c:pt>
                <c:pt idx="37">
                  <c:v>1927</c:v>
                </c:pt>
                <c:pt idx="38">
                  <c:v>1928</c:v>
                </c:pt>
                <c:pt idx="39">
                  <c:v>1929</c:v>
                </c:pt>
                <c:pt idx="40">
                  <c:v>1930</c:v>
                </c:pt>
                <c:pt idx="41">
                  <c:v>1931</c:v>
                </c:pt>
                <c:pt idx="42">
                  <c:v>1932</c:v>
                </c:pt>
                <c:pt idx="43">
                  <c:v>1933</c:v>
                </c:pt>
                <c:pt idx="44">
                  <c:v>1934</c:v>
                </c:pt>
                <c:pt idx="45">
                  <c:v>1935</c:v>
                </c:pt>
                <c:pt idx="46">
                  <c:v>1936</c:v>
                </c:pt>
                <c:pt idx="47">
                  <c:v>1937</c:v>
                </c:pt>
                <c:pt idx="48">
                  <c:v>1938</c:v>
                </c:pt>
                <c:pt idx="49">
                  <c:v>1939</c:v>
                </c:pt>
                <c:pt idx="50">
                  <c:v>1940</c:v>
                </c:pt>
                <c:pt idx="51">
                  <c:v>1941</c:v>
                </c:pt>
                <c:pt idx="52">
                  <c:v>1942</c:v>
                </c:pt>
                <c:pt idx="53">
                  <c:v>1943</c:v>
                </c:pt>
                <c:pt idx="54">
                  <c:v>1944</c:v>
                </c:pt>
                <c:pt idx="55">
                  <c:v>1945</c:v>
                </c:pt>
                <c:pt idx="56">
                  <c:v>1946</c:v>
                </c:pt>
                <c:pt idx="57">
                  <c:v>1947</c:v>
                </c:pt>
                <c:pt idx="58">
                  <c:v>1948</c:v>
                </c:pt>
                <c:pt idx="59">
                  <c:v>1949</c:v>
                </c:pt>
                <c:pt idx="60">
                  <c:v>1950</c:v>
                </c:pt>
                <c:pt idx="61">
                  <c:v>1951</c:v>
                </c:pt>
                <c:pt idx="62">
                  <c:v>1952</c:v>
                </c:pt>
                <c:pt idx="63">
                  <c:v>1953</c:v>
                </c:pt>
                <c:pt idx="64">
                  <c:v>1954</c:v>
                </c:pt>
                <c:pt idx="65">
                  <c:v>1955</c:v>
                </c:pt>
                <c:pt idx="66">
                  <c:v>1956</c:v>
                </c:pt>
                <c:pt idx="67">
                  <c:v>1957</c:v>
                </c:pt>
                <c:pt idx="68">
                  <c:v>1958</c:v>
                </c:pt>
                <c:pt idx="69">
                  <c:v>1959</c:v>
                </c:pt>
                <c:pt idx="70">
                  <c:v>1960</c:v>
                </c:pt>
                <c:pt idx="71">
                  <c:v>1961</c:v>
                </c:pt>
                <c:pt idx="72">
                  <c:v>1962</c:v>
                </c:pt>
                <c:pt idx="73">
                  <c:v>1963</c:v>
                </c:pt>
                <c:pt idx="74">
                  <c:v>1964</c:v>
                </c:pt>
                <c:pt idx="75">
                  <c:v>1965</c:v>
                </c:pt>
                <c:pt idx="76">
                  <c:v>1966</c:v>
                </c:pt>
                <c:pt idx="77">
                  <c:v>1967</c:v>
                </c:pt>
                <c:pt idx="78">
                  <c:v>1968</c:v>
                </c:pt>
                <c:pt idx="79">
                  <c:v>1969</c:v>
                </c:pt>
                <c:pt idx="80">
                  <c:v>1970</c:v>
                </c:pt>
                <c:pt idx="81">
                  <c:v>1971</c:v>
                </c:pt>
                <c:pt idx="82">
                  <c:v>1972</c:v>
                </c:pt>
                <c:pt idx="83">
                  <c:v>1973</c:v>
                </c:pt>
                <c:pt idx="84">
                  <c:v>1974</c:v>
                </c:pt>
                <c:pt idx="85">
                  <c:v>1975</c:v>
                </c:pt>
                <c:pt idx="86">
                  <c:v>1976</c:v>
                </c:pt>
                <c:pt idx="87">
                  <c:v>1977</c:v>
                </c:pt>
                <c:pt idx="88">
                  <c:v>1978</c:v>
                </c:pt>
                <c:pt idx="89">
                  <c:v>1979</c:v>
                </c:pt>
                <c:pt idx="90">
                  <c:v>1980</c:v>
                </c:pt>
                <c:pt idx="91">
                  <c:v>1981</c:v>
                </c:pt>
                <c:pt idx="92">
                  <c:v>1982</c:v>
                </c:pt>
                <c:pt idx="93">
                  <c:v>1983</c:v>
                </c:pt>
                <c:pt idx="94">
                  <c:v>1984</c:v>
                </c:pt>
                <c:pt idx="95">
                  <c:v>1985</c:v>
                </c:pt>
                <c:pt idx="96">
                  <c:v>1986</c:v>
                </c:pt>
                <c:pt idx="97">
                  <c:v>1987</c:v>
                </c:pt>
                <c:pt idx="98">
                  <c:v>1988</c:v>
                </c:pt>
                <c:pt idx="99">
                  <c:v>1989</c:v>
                </c:pt>
                <c:pt idx="100">
                  <c:v>1990</c:v>
                </c:pt>
                <c:pt idx="101">
                  <c:v>1991</c:v>
                </c:pt>
                <c:pt idx="102">
                  <c:v>1992</c:v>
                </c:pt>
                <c:pt idx="103">
                  <c:v>1993</c:v>
                </c:pt>
                <c:pt idx="104">
                  <c:v>1994</c:v>
                </c:pt>
                <c:pt idx="105">
                  <c:v>1995</c:v>
                </c:pt>
                <c:pt idx="106">
                  <c:v>1996</c:v>
                </c:pt>
                <c:pt idx="107">
                  <c:v>1997</c:v>
                </c:pt>
                <c:pt idx="108">
                  <c:v>1998</c:v>
                </c:pt>
                <c:pt idx="109">
                  <c:v>1999</c:v>
                </c:pt>
                <c:pt idx="110">
                  <c:v>2000</c:v>
                </c:pt>
                <c:pt idx="111">
                  <c:v>2001</c:v>
                </c:pt>
                <c:pt idx="112">
                  <c:v>2002</c:v>
                </c:pt>
                <c:pt idx="113">
                  <c:v>2003</c:v>
                </c:pt>
                <c:pt idx="114">
                  <c:v>2004</c:v>
                </c:pt>
                <c:pt idx="115">
                  <c:v>2005</c:v>
                </c:pt>
                <c:pt idx="116">
                  <c:v>2006</c:v>
                </c:pt>
                <c:pt idx="117">
                  <c:v>2007</c:v>
                </c:pt>
                <c:pt idx="118">
                  <c:v>2008</c:v>
                </c:pt>
                <c:pt idx="119">
                  <c:v>2009</c:v>
                </c:pt>
                <c:pt idx="120">
                  <c:v>2010</c:v>
                </c:pt>
                <c:pt idx="121">
                  <c:v>2011</c:v>
                </c:pt>
                <c:pt idx="122">
                  <c:v>2012</c:v>
                </c:pt>
                <c:pt idx="123">
                  <c:v>2013</c:v>
                </c:pt>
                <c:pt idx="124">
                  <c:v>2014</c:v>
                </c:pt>
                <c:pt idx="125">
                  <c:v>2015</c:v>
                </c:pt>
                <c:pt idx="126">
                  <c:v>2016</c:v>
                </c:pt>
                <c:pt idx="127">
                  <c:v>2017</c:v>
                </c:pt>
                <c:pt idx="128">
                  <c:v>2018</c:v>
                </c:pt>
                <c:pt idx="129">
                  <c:v>2019</c:v>
                </c:pt>
                <c:pt idx="130">
                  <c:v>2020</c:v>
                </c:pt>
                <c:pt idx="131">
                  <c:v>2021</c:v>
                </c:pt>
                <c:pt idx="132">
                  <c:v>2022</c:v>
                </c:pt>
                <c:pt idx="133">
                  <c:v>2023</c:v>
                </c:pt>
                <c:pt idx="134">
                  <c:v>2024</c:v>
                </c:pt>
              </c:numCache>
            </c:numRef>
          </c:xVal>
          <c:yVal>
            <c:numRef>
              <c:f>[2]Data!$E$8:$E$142</c:f>
              <c:numCache>
                <c:formatCode>General</c:formatCode>
                <c:ptCount val="135"/>
                <c:pt idx="0">
                  <c:v>63.055999999999997</c:v>
                </c:pt>
                <c:pt idx="1">
                  <c:v>64.361000000000004</c:v>
                </c:pt>
                <c:pt idx="2">
                  <c:v>65.665999999999997</c:v>
                </c:pt>
                <c:pt idx="3">
                  <c:v>66.97</c:v>
                </c:pt>
                <c:pt idx="4">
                  <c:v>68.275000000000006</c:v>
                </c:pt>
                <c:pt idx="5">
                  <c:v>69.58</c:v>
                </c:pt>
                <c:pt idx="6">
                  <c:v>70.885000000000005</c:v>
                </c:pt>
                <c:pt idx="7">
                  <c:v>72.188999999999993</c:v>
                </c:pt>
                <c:pt idx="8">
                  <c:v>73.494</c:v>
                </c:pt>
                <c:pt idx="9">
                  <c:v>74.799000000000007</c:v>
                </c:pt>
                <c:pt idx="10">
                  <c:v>76.093999999999994</c:v>
                </c:pt>
                <c:pt idx="11">
                  <c:v>77.584000000000003</c:v>
                </c:pt>
                <c:pt idx="12">
                  <c:v>79.162999999999997</c:v>
                </c:pt>
                <c:pt idx="13">
                  <c:v>80.632000000000005</c:v>
                </c:pt>
                <c:pt idx="14">
                  <c:v>82.165999999999997</c:v>
                </c:pt>
                <c:pt idx="15">
                  <c:v>83.822000000000003</c:v>
                </c:pt>
                <c:pt idx="16">
                  <c:v>85.45</c:v>
                </c:pt>
                <c:pt idx="17">
                  <c:v>87.007999999999996</c:v>
                </c:pt>
                <c:pt idx="18">
                  <c:v>88.71</c:v>
                </c:pt>
                <c:pt idx="19">
                  <c:v>90.49</c:v>
                </c:pt>
                <c:pt idx="20">
                  <c:v>92.406999999999996</c:v>
                </c:pt>
                <c:pt idx="21">
                  <c:v>93.863</c:v>
                </c:pt>
                <c:pt idx="22">
                  <c:v>95.334999999999994</c:v>
                </c:pt>
                <c:pt idx="23">
                  <c:v>97.224999999999994</c:v>
                </c:pt>
                <c:pt idx="24">
                  <c:v>99.111000000000004</c:v>
                </c:pt>
                <c:pt idx="25">
                  <c:v>100.54600000000001</c:v>
                </c:pt>
                <c:pt idx="26">
                  <c:v>101.961</c:v>
                </c:pt>
                <c:pt idx="27">
                  <c:v>103.268</c:v>
                </c:pt>
                <c:pt idx="28">
                  <c:v>103.208</c:v>
                </c:pt>
                <c:pt idx="29">
                  <c:v>104.514</c:v>
                </c:pt>
                <c:pt idx="30">
                  <c:v>106.541</c:v>
                </c:pt>
                <c:pt idx="31">
                  <c:v>108.538</c:v>
                </c:pt>
                <c:pt idx="32">
                  <c:v>110.04900000000001</c:v>
                </c:pt>
                <c:pt idx="33">
                  <c:v>111.947</c:v>
                </c:pt>
                <c:pt idx="34">
                  <c:v>114.10899999999999</c:v>
                </c:pt>
                <c:pt idx="35">
                  <c:v>115.82899999999999</c:v>
                </c:pt>
                <c:pt idx="36">
                  <c:v>117.39700000000001</c:v>
                </c:pt>
                <c:pt idx="37">
                  <c:v>119.035</c:v>
                </c:pt>
                <c:pt idx="38">
                  <c:v>120.509</c:v>
                </c:pt>
                <c:pt idx="39">
                  <c:v>121.878</c:v>
                </c:pt>
                <c:pt idx="40">
                  <c:v>123.188</c:v>
                </c:pt>
                <c:pt idx="41">
                  <c:v>124.149</c:v>
                </c:pt>
                <c:pt idx="42">
                  <c:v>124.949</c:v>
                </c:pt>
                <c:pt idx="43">
                  <c:v>125.69</c:v>
                </c:pt>
                <c:pt idx="44">
                  <c:v>126.485</c:v>
                </c:pt>
                <c:pt idx="45">
                  <c:v>127.36199999999999</c:v>
                </c:pt>
                <c:pt idx="46">
                  <c:v>128.18100000000001</c:v>
                </c:pt>
                <c:pt idx="47">
                  <c:v>128.96100000000001</c:v>
                </c:pt>
                <c:pt idx="48">
                  <c:v>129.96899999999999</c:v>
                </c:pt>
                <c:pt idx="49">
                  <c:v>131.02799999999999</c:v>
                </c:pt>
                <c:pt idx="50">
                  <c:v>132.12200000000001</c:v>
                </c:pt>
                <c:pt idx="51">
                  <c:v>133.40199999999999</c:v>
                </c:pt>
                <c:pt idx="52">
                  <c:v>134.86000000000001</c:v>
                </c:pt>
                <c:pt idx="53">
                  <c:v>136.739</c:v>
                </c:pt>
                <c:pt idx="54">
                  <c:v>138.39699999999999</c:v>
                </c:pt>
                <c:pt idx="55">
                  <c:v>139.928</c:v>
                </c:pt>
                <c:pt idx="56">
                  <c:v>141.38900000000001</c:v>
                </c:pt>
                <c:pt idx="57">
                  <c:v>144.126</c:v>
                </c:pt>
                <c:pt idx="58">
                  <c:v>146.631</c:v>
                </c:pt>
                <c:pt idx="59">
                  <c:v>149.18799999999999</c:v>
                </c:pt>
                <c:pt idx="60">
                  <c:v>151.684</c:v>
                </c:pt>
                <c:pt idx="61">
                  <c:v>154.28700000000001</c:v>
                </c:pt>
                <c:pt idx="62">
                  <c:v>156.95400000000001</c:v>
                </c:pt>
                <c:pt idx="63">
                  <c:v>159.565</c:v>
                </c:pt>
                <c:pt idx="64">
                  <c:v>162.39099999999999</c:v>
                </c:pt>
                <c:pt idx="65">
                  <c:v>165.27500000000001</c:v>
                </c:pt>
                <c:pt idx="66">
                  <c:v>168.221</c:v>
                </c:pt>
                <c:pt idx="67">
                  <c:v>171.274</c:v>
                </c:pt>
                <c:pt idx="68">
                  <c:v>174.14099999999999</c:v>
                </c:pt>
                <c:pt idx="69">
                  <c:v>177.13</c:v>
                </c:pt>
                <c:pt idx="70">
                  <c:v>180.76</c:v>
                </c:pt>
                <c:pt idx="71">
                  <c:v>183.74199999999999</c:v>
                </c:pt>
                <c:pt idx="72">
                  <c:v>186.59</c:v>
                </c:pt>
                <c:pt idx="73">
                  <c:v>189.3</c:v>
                </c:pt>
                <c:pt idx="74">
                  <c:v>191.92699999999999</c:v>
                </c:pt>
                <c:pt idx="75">
                  <c:v>194.34700000000001</c:v>
                </c:pt>
                <c:pt idx="76">
                  <c:v>196.59899999999999</c:v>
                </c:pt>
                <c:pt idx="77">
                  <c:v>198.75200000000001</c:v>
                </c:pt>
                <c:pt idx="78">
                  <c:v>200.745</c:v>
                </c:pt>
                <c:pt idx="79">
                  <c:v>202.73599999999999</c:v>
                </c:pt>
                <c:pt idx="80">
                  <c:v>205.089</c:v>
                </c:pt>
                <c:pt idx="81">
                  <c:v>207.69200000000001</c:v>
                </c:pt>
                <c:pt idx="82">
                  <c:v>209.92400000000001</c:v>
                </c:pt>
                <c:pt idx="83">
                  <c:v>211.93899999999999</c:v>
                </c:pt>
                <c:pt idx="84">
                  <c:v>213.898</c:v>
                </c:pt>
                <c:pt idx="85">
                  <c:v>215.98099999999999</c:v>
                </c:pt>
                <c:pt idx="86">
                  <c:v>218.08600000000001</c:v>
                </c:pt>
                <c:pt idx="87">
                  <c:v>220.28899999999999</c:v>
                </c:pt>
                <c:pt idx="88">
                  <c:v>222.62899999999999</c:v>
                </c:pt>
                <c:pt idx="89">
                  <c:v>225.10599999999999</c:v>
                </c:pt>
                <c:pt idx="90">
                  <c:v>227.726</c:v>
                </c:pt>
                <c:pt idx="91">
                  <c:v>230.00800000000001</c:v>
                </c:pt>
                <c:pt idx="92">
                  <c:v>232.21799999999999</c:v>
                </c:pt>
                <c:pt idx="93">
                  <c:v>234.333</c:v>
                </c:pt>
                <c:pt idx="94">
                  <c:v>236.39400000000001</c:v>
                </c:pt>
                <c:pt idx="95">
                  <c:v>238.506</c:v>
                </c:pt>
                <c:pt idx="96">
                  <c:v>240.68299999999999</c:v>
                </c:pt>
                <c:pt idx="97">
                  <c:v>242.84299999999999</c:v>
                </c:pt>
                <c:pt idx="98">
                  <c:v>245.06100000000001</c:v>
                </c:pt>
                <c:pt idx="99">
                  <c:v>247.387</c:v>
                </c:pt>
                <c:pt idx="100">
                  <c:v>250.18100000000001</c:v>
                </c:pt>
                <c:pt idx="101">
                  <c:v>253.53</c:v>
                </c:pt>
                <c:pt idx="102">
                  <c:v>256.92200000000003</c:v>
                </c:pt>
                <c:pt idx="103">
                  <c:v>260.28199999999998</c:v>
                </c:pt>
                <c:pt idx="104">
                  <c:v>263.45499999999998</c:v>
                </c:pt>
                <c:pt idx="105">
                  <c:v>266.58800000000002</c:v>
                </c:pt>
                <c:pt idx="106">
                  <c:v>269.714</c:v>
                </c:pt>
                <c:pt idx="107">
                  <c:v>272.95800000000003</c:v>
                </c:pt>
                <c:pt idx="108">
                  <c:v>276.154</c:v>
                </c:pt>
                <c:pt idx="109">
                  <c:v>279.32799999999997</c:v>
                </c:pt>
                <c:pt idx="110">
                  <c:v>282.39800000000002</c:v>
                </c:pt>
                <c:pt idx="111">
                  <c:v>285.22500000000002</c:v>
                </c:pt>
                <c:pt idx="112">
                  <c:v>287.95499999999998</c:v>
                </c:pt>
                <c:pt idx="113">
                  <c:v>290.62599999999998</c:v>
                </c:pt>
                <c:pt idx="114">
                  <c:v>293.262</c:v>
                </c:pt>
                <c:pt idx="115">
                  <c:v>295.99299999999999</c:v>
                </c:pt>
                <c:pt idx="116">
                  <c:v>298.81799999999998</c:v>
                </c:pt>
                <c:pt idx="117">
                  <c:v>301.69600000000003</c:v>
                </c:pt>
                <c:pt idx="118">
                  <c:v>304.54300000000001</c:v>
                </c:pt>
                <c:pt idx="119">
                  <c:v>307.24</c:v>
                </c:pt>
                <c:pt idx="120">
                  <c:v>309.774</c:v>
                </c:pt>
                <c:pt idx="121">
                  <c:v>312.01</c:v>
                </c:pt>
                <c:pt idx="122">
                  <c:v>314.21199999999999</c:v>
                </c:pt>
                <c:pt idx="123">
                  <c:v>316.35700000000003</c:v>
                </c:pt>
                <c:pt idx="124">
                  <c:v>318.63099999999997</c:v>
                </c:pt>
                <c:pt idx="125">
                  <c:v>320.91800000000001</c:v>
                </c:pt>
                <c:pt idx="126">
                  <c:v>323.18599999999998</c:v>
                </c:pt>
                <c:pt idx="127">
                  <c:v>325.22000000000003</c:v>
                </c:pt>
                <c:pt idx="128">
                  <c:v>326.94900000000001</c:v>
                </c:pt>
                <c:pt idx="129">
                  <c:v>328.52699999999999</c:v>
                </c:pt>
                <c:pt idx="130">
                  <c:v>330.15199999999999</c:v>
                </c:pt>
                <c:pt idx="131">
                  <c:v>332.351</c:v>
                </c:pt>
                <c:pt idx="132">
                  <c:v>333.59500000000003</c:v>
                </c:pt>
                <c:pt idx="133">
                  <c:v>335.50099999999998</c:v>
                </c:pt>
              </c:numCache>
            </c:numRef>
          </c:yVal>
          <c:smooth val="0"/>
          <c:extLst>
            <c:ext xmlns:c16="http://schemas.microsoft.com/office/drawing/2014/chart" uri="{C3380CC4-5D6E-409C-BE32-E72D297353CC}">
              <c16:uniqueId val="{00000003-5C14-411D-9569-4C3DF22140B4}"/>
            </c:ext>
          </c:extLst>
        </c:ser>
        <c:dLbls>
          <c:showLegendKey val="0"/>
          <c:showVal val="0"/>
          <c:showCatName val="0"/>
          <c:showSerName val="0"/>
          <c:showPercent val="0"/>
          <c:showBubbleSize val="0"/>
        </c:dLbls>
        <c:axId val="3"/>
        <c:axId val="4"/>
      </c:scatterChart>
      <c:valAx>
        <c:axId val="1089847455"/>
        <c:scaling>
          <c:orientation val="minMax"/>
          <c:max val="2030"/>
        </c:scaling>
        <c:delete val="0"/>
        <c:axPos val="b"/>
        <c:title>
          <c:tx>
            <c:rich>
              <a:bodyPr/>
              <a:lstStyle/>
              <a:p>
                <a:pPr>
                  <a:defRPr sz="1600" b="0" i="0" u="none" strike="noStrike" baseline="0">
                    <a:solidFill>
                      <a:srgbClr val="808080"/>
                    </a:solidFill>
                    <a:latin typeface="Times New Roman"/>
                    <a:ea typeface="Times New Roman"/>
                    <a:cs typeface="Times New Roman"/>
                  </a:defRPr>
                </a:pPr>
                <a:r>
                  <a:rPr lang="en-US"/>
                  <a:t>Year</a:t>
                </a:r>
              </a:p>
            </c:rich>
          </c:tx>
          <c:layout>
            <c:manualLayout>
              <c:xMode val="edge"/>
              <c:yMode val="edge"/>
              <c:x val="0.47613768680999757"/>
              <c:y val="0.9151714670534604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
        <c:crosses val="autoZero"/>
        <c:crossBetween val="midCat"/>
      </c:valAx>
      <c:valAx>
        <c:axId val="1"/>
        <c:scaling>
          <c:orientation val="minMax"/>
          <c:max val="250"/>
          <c:min val="0"/>
        </c:scaling>
        <c:delete val="0"/>
        <c:axPos val="l"/>
        <c:title>
          <c:tx>
            <c:rich>
              <a:bodyPr/>
              <a:lstStyle/>
              <a:p>
                <a:pPr>
                  <a:defRPr sz="1600" b="0" i="0" u="none" strike="noStrike" baseline="0">
                    <a:solidFill>
                      <a:srgbClr val="808080"/>
                    </a:solidFill>
                    <a:latin typeface="Times New Roman"/>
                    <a:ea typeface="Times New Roman"/>
                    <a:cs typeface="Times New Roman"/>
                  </a:defRPr>
                </a:pPr>
                <a:r>
                  <a:rPr lang="en-US"/>
                  <a:t>Index or Interest Rate</a:t>
                </a:r>
              </a:p>
            </c:rich>
          </c:tx>
          <c:layout>
            <c:manualLayout>
              <c:xMode val="edge"/>
              <c:yMode val="edge"/>
              <c:x val="2.1087587432062429E-2"/>
              <c:y val="0.2887439563475617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1089847455"/>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1000"/>
        </c:scaling>
        <c:delete val="0"/>
        <c:axPos val="r"/>
        <c:title>
          <c:tx>
            <c:rich>
              <a:bodyPr/>
              <a:lstStyle/>
              <a:p>
                <a:pPr>
                  <a:defRPr sz="1600" b="0" i="0" u="none" strike="noStrike" baseline="0">
                    <a:solidFill>
                      <a:srgbClr val="808080"/>
                    </a:solidFill>
                    <a:latin typeface="Times New Roman"/>
                    <a:ea typeface="Times New Roman"/>
                    <a:cs typeface="Times New Roman"/>
                  </a:defRPr>
                </a:pPr>
                <a:r>
                  <a:rPr lang="en-US"/>
                  <a:t>Population in Millions</a:t>
                </a:r>
              </a:p>
            </c:rich>
          </c:tx>
          <c:layout>
            <c:manualLayout>
              <c:xMode val="edge"/>
              <c:yMode val="edge"/>
              <c:x val="0.95449534184250784"/>
              <c:y val="0.27895582953446607"/>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600" b="0" i="0" u="none" strike="noStrike" baseline="0">
                <a:solidFill>
                  <a:srgbClr val="808080"/>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808080"/>
          </a:solidFill>
          <a:latin typeface="Times New Roman"/>
          <a:ea typeface="Times New Roman"/>
          <a:cs typeface="Times New Roman"/>
        </a:defRPr>
      </a:pPr>
      <a:endParaRPr lang="en-US"/>
    </a:p>
  </c:txPr>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0.10394868605829166"/>
          <c:y val="2.5013594344752584E-2"/>
          <c:w val="0.78062429717952031"/>
          <c:h val="0.89433834446026905"/>
        </c:manualLayout>
      </c:layout>
      <c:scatterChart>
        <c:scatterStyle val="lineMarker"/>
        <c:varyColors val="0"/>
        <c:ser>
          <c:idx val="0"/>
          <c:order val="0"/>
          <c:tx>
            <c:v>Real Price</c:v>
          </c:tx>
          <c:spPr>
            <a:ln w="25400">
              <a:solidFill>
                <a:srgbClr val="0066CC"/>
              </a:solidFill>
              <a:prstDash val="solid"/>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(2)'!$H$9:$H$1876</c:f>
              <c:numCache>
                <c:formatCode>0.00</c:formatCode>
                <c:ptCount val="1868"/>
                <c:pt idx="0">
                  <c:v>111.94505242623511</c:v>
                </c:pt>
                <c:pt idx="1">
                  <c:v>110.09612606294253</c:v>
                </c:pt>
                <c:pt idx="2">
                  <c:v>111.14049620620973</c:v>
                </c:pt>
                <c:pt idx="3">
                  <c:v>118.60334996985428</c:v>
                </c:pt>
                <c:pt idx="4">
                  <c:v>124.43378825637296</c:v>
                </c:pt>
                <c:pt idx="5">
                  <c:v>125.35350461125695</c:v>
                </c:pt>
                <c:pt idx="6">
                  <c:v>123.01287900648244</c:v>
                </c:pt>
                <c:pt idx="7">
                  <c:v>126.56602771556271</c:v>
                </c:pt>
                <c:pt idx="8">
                  <c:v>124.89005305111796</c:v>
                </c:pt>
                <c:pt idx="9">
                  <c:v>116.6173739483507</c:v>
                </c:pt>
                <c:pt idx="10">
                  <c:v>117.88771571249394</c:v>
                </c:pt>
                <c:pt idx="11">
                  <c:v>117.71141281263991</c:v>
                </c:pt>
                <c:pt idx="12">
                  <c:v>120.69144858004852</c:v>
                </c:pt>
                <c:pt idx="13">
                  <c:v>121.18812120794993</c:v>
                </c:pt>
                <c:pt idx="14">
                  <c:v>123.30766119049565</c:v>
                </c:pt>
                <c:pt idx="15">
                  <c:v>123.97725069009736</c:v>
                </c:pt>
                <c:pt idx="16">
                  <c:v>123.97725069009736</c:v>
                </c:pt>
                <c:pt idx="17">
                  <c:v>123.67695130973014</c:v>
                </c:pt>
                <c:pt idx="18">
                  <c:v>124.77560953800153</c:v>
                </c:pt>
                <c:pt idx="19">
                  <c:v>122.40079992972944</c:v>
                </c:pt>
                <c:pt idx="20">
                  <c:v>119.33740915851155</c:v>
                </c:pt>
                <c:pt idx="21">
                  <c:v>122.50267080191533</c:v>
                </c:pt>
                <c:pt idx="22">
                  <c:v>118.47246928879962</c:v>
                </c:pt>
                <c:pt idx="23">
                  <c:v>123.12937611978737</c:v>
                </c:pt>
                <c:pt idx="24">
                  <c:v>124.1008110398646</c:v>
                </c:pt>
                <c:pt idx="25">
                  <c:v>122.37304881613751</c:v>
                </c:pt>
                <c:pt idx="26">
                  <c:v>121.42257853407042</c:v>
                </c:pt>
                <c:pt idx="27">
                  <c:v>119.75925554045301</c:v>
                </c:pt>
                <c:pt idx="28">
                  <c:v>122.64365865974875</c:v>
                </c:pt>
                <c:pt idx="29">
                  <c:v>124.60858287972032</c:v>
                </c:pt>
                <c:pt idx="30">
                  <c:v>124.35836484180922</c:v>
                </c:pt>
                <c:pt idx="31">
                  <c:v>124.35836484180922</c:v>
                </c:pt>
                <c:pt idx="32">
                  <c:v>114.850079401188</c:v>
                </c:pt>
                <c:pt idx="33">
                  <c:v>107.27933596588535</c:v>
                </c:pt>
                <c:pt idx="34">
                  <c:v>106.74879999391928</c:v>
                </c:pt>
                <c:pt idx="35">
                  <c:v>114.05248646403749</c:v>
                </c:pt>
                <c:pt idx="36">
                  <c:v>118.39585241815126</c:v>
                </c:pt>
                <c:pt idx="37">
                  <c:v>121.95280935775237</c:v>
                </c:pt>
                <c:pt idx="38">
                  <c:v>120.17433088795183</c:v>
                </c:pt>
                <c:pt idx="39">
                  <c:v>118.69715785850055</c:v>
                </c:pt>
                <c:pt idx="40">
                  <c:v>116.51114121544214</c:v>
                </c:pt>
                <c:pt idx="41">
                  <c:v>118.79701772683408</c:v>
                </c:pt>
                <c:pt idx="42">
                  <c:v>117.8464475180396</c:v>
                </c:pt>
                <c:pt idx="43">
                  <c:v>119.06337875312742</c:v>
                </c:pt>
                <c:pt idx="44">
                  <c:v>120.9279059371809</c:v>
                </c:pt>
                <c:pt idx="45">
                  <c:v>122.64001708984496</c:v>
                </c:pt>
                <c:pt idx="46">
                  <c:v>124.74477295118693</c:v>
                </c:pt>
                <c:pt idx="47">
                  <c:v>123.9258794744833</c:v>
                </c:pt>
                <c:pt idx="48">
                  <c:v>123.9258794744833</c:v>
                </c:pt>
                <c:pt idx="49">
                  <c:v>123.65291498224876</c:v>
                </c:pt>
                <c:pt idx="50">
                  <c:v>125.290701935656</c:v>
                </c:pt>
                <c:pt idx="51">
                  <c:v>125.8887592644104</c:v>
                </c:pt>
                <c:pt idx="52">
                  <c:v>124.06622786816571</c:v>
                </c:pt>
                <c:pt idx="53">
                  <c:v>123.64587877177472</c:v>
                </c:pt>
                <c:pt idx="54">
                  <c:v>123.9281752986509</c:v>
                </c:pt>
                <c:pt idx="55">
                  <c:v>123.43842222965519</c:v>
                </c:pt>
                <c:pt idx="56">
                  <c:v>123.36358224489852</c:v>
                </c:pt>
                <c:pt idx="57">
                  <c:v>121.38750655676515</c:v>
                </c:pt>
                <c:pt idx="58">
                  <c:v>124.42727981281432</c:v>
                </c:pt>
                <c:pt idx="59">
                  <c:v>125.50948041584431</c:v>
                </c:pt>
                <c:pt idx="60">
                  <c:v>129.21821338663827</c:v>
                </c:pt>
                <c:pt idx="61">
                  <c:v>130.95657500170512</c:v>
                </c:pt>
                <c:pt idx="62">
                  <c:v>130.66684806586065</c:v>
                </c:pt>
                <c:pt idx="63">
                  <c:v>126.85352584277082</c:v>
                </c:pt>
                <c:pt idx="64">
                  <c:v>126.66041034695091</c:v>
                </c:pt>
                <c:pt idx="65">
                  <c:v>129.31110822086484</c:v>
                </c:pt>
                <c:pt idx="66">
                  <c:v>127.75314306157729</c:v>
                </c:pt>
                <c:pt idx="67">
                  <c:v>121.31137561681815</c:v>
                </c:pt>
                <c:pt idx="68">
                  <c:v>112.84817346268541</c:v>
                </c:pt>
                <c:pt idx="69">
                  <c:v>110.19630819546046</c:v>
                </c:pt>
                <c:pt idx="70">
                  <c:v>107.12044554293784</c:v>
                </c:pt>
                <c:pt idx="71">
                  <c:v>104.6395443587833</c:v>
                </c:pt>
                <c:pt idx="72">
                  <c:v>101.95850239731058</c:v>
                </c:pt>
                <c:pt idx="73">
                  <c:v>98.496429954249109</c:v>
                </c:pt>
                <c:pt idx="74">
                  <c:v>97.851669390665023</c:v>
                </c:pt>
                <c:pt idx="75">
                  <c:v>88.277151524428817</c:v>
                </c:pt>
                <c:pt idx="76">
                  <c:v>86.700450319009704</c:v>
                </c:pt>
                <c:pt idx="77">
                  <c:v>85.064897697099028</c:v>
                </c:pt>
                <c:pt idx="78">
                  <c:v>87.973898348074229</c:v>
                </c:pt>
                <c:pt idx="79">
                  <c:v>97.803696428571456</c:v>
                </c:pt>
                <c:pt idx="80">
                  <c:v>104.91519024491302</c:v>
                </c:pt>
                <c:pt idx="81">
                  <c:v>107.18187645390806</c:v>
                </c:pt>
                <c:pt idx="82">
                  <c:v>107.67360390899587</c:v>
                </c:pt>
                <c:pt idx="83">
                  <c:v>107.34331678044067</c:v>
                </c:pt>
                <c:pt idx="84">
                  <c:v>110.66391240457631</c:v>
                </c:pt>
                <c:pt idx="85">
                  <c:v>109.40757252549247</c:v>
                </c:pt>
                <c:pt idx="86">
                  <c:v>113.8441021820833</c:v>
                </c:pt>
                <c:pt idx="87">
                  <c:v>118.26483696156043</c:v>
                </c:pt>
                <c:pt idx="88">
                  <c:v>122.57368699288571</c:v>
                </c:pt>
                <c:pt idx="89">
                  <c:v>127.98611375354911</c:v>
                </c:pt>
                <c:pt idx="90">
                  <c:v>129.14676889199959</c:v>
                </c:pt>
                <c:pt idx="91">
                  <c:v>126.61054494774123</c:v>
                </c:pt>
                <c:pt idx="92">
                  <c:v>129.17945455537657</c:v>
                </c:pt>
                <c:pt idx="93">
                  <c:v>129.14676889199959</c:v>
                </c:pt>
                <c:pt idx="94">
                  <c:v>130.23806883425672</c:v>
                </c:pt>
                <c:pt idx="95">
                  <c:v>132.49937835426024</c:v>
                </c:pt>
                <c:pt idx="96">
                  <c:v>135.91141477291288</c:v>
                </c:pt>
                <c:pt idx="97">
                  <c:v>139.24588915708716</c:v>
                </c:pt>
                <c:pt idx="98">
                  <c:v>138.56890053662906</c:v>
                </c:pt>
                <c:pt idx="99">
                  <c:v>144.78917576682935</c:v>
                </c:pt>
                <c:pt idx="100">
                  <c:v>151.31813064225665</c:v>
                </c:pt>
                <c:pt idx="101">
                  <c:v>153.87525279711517</c:v>
                </c:pt>
                <c:pt idx="102">
                  <c:v>155.15869233368446</c:v>
                </c:pt>
                <c:pt idx="103">
                  <c:v>156.31086084111286</c:v>
                </c:pt>
                <c:pt idx="104">
                  <c:v>156.60901285179261</c:v>
                </c:pt>
                <c:pt idx="105">
                  <c:v>164.44148092967586</c:v>
                </c:pt>
                <c:pt idx="106">
                  <c:v>164.47665696387347</c:v>
                </c:pt>
                <c:pt idx="107">
                  <c:v>159.31565926079384</c:v>
                </c:pt>
                <c:pt idx="108">
                  <c:v>160.73947526576646</c:v>
                </c:pt>
                <c:pt idx="109">
                  <c:v>163.57050320586799</c:v>
                </c:pt>
                <c:pt idx="110">
                  <c:v>165.14430688447797</c:v>
                </c:pt>
                <c:pt idx="111">
                  <c:v>167.73477946563253</c:v>
                </c:pt>
                <c:pt idx="112">
                  <c:v>159.13867215368688</c:v>
                </c:pt>
                <c:pt idx="113">
                  <c:v>163.10158166705247</c:v>
                </c:pt>
                <c:pt idx="114">
                  <c:v>170.59267727597765</c:v>
                </c:pt>
                <c:pt idx="115">
                  <c:v>176.72175550146187</c:v>
                </c:pt>
                <c:pt idx="116">
                  <c:v>174.58106727394158</c:v>
                </c:pt>
                <c:pt idx="117">
                  <c:v>179.63650358496304</c:v>
                </c:pt>
                <c:pt idx="118">
                  <c:v>187.16309240716637</c:v>
                </c:pt>
                <c:pt idx="119">
                  <c:v>192.88768307623801</c:v>
                </c:pt>
                <c:pt idx="120">
                  <c:v>206.51328734409267</c:v>
                </c:pt>
                <c:pt idx="121">
                  <c:v>203.78715831855968</c:v>
                </c:pt>
                <c:pt idx="122">
                  <c:v>206.0991682184461</c:v>
                </c:pt>
                <c:pt idx="123">
                  <c:v>203.40585137387535</c:v>
                </c:pt>
                <c:pt idx="124">
                  <c:v>214.68663356088135</c:v>
                </c:pt>
                <c:pt idx="125">
                  <c:v>217.32893058932297</c:v>
                </c:pt>
                <c:pt idx="126">
                  <c:v>207.65709907140007</c:v>
                </c:pt>
                <c:pt idx="127">
                  <c:v>198.81407142857151</c:v>
                </c:pt>
                <c:pt idx="128">
                  <c:v>192.92521567560138</c:v>
                </c:pt>
                <c:pt idx="129">
                  <c:v>188.0802891044757</c:v>
                </c:pt>
                <c:pt idx="130">
                  <c:v>191.07313360511563</c:v>
                </c:pt>
                <c:pt idx="131">
                  <c:v>185.51688739365829</c:v>
                </c:pt>
                <c:pt idx="132">
                  <c:v>182.73876428792963</c:v>
                </c:pt>
                <c:pt idx="133">
                  <c:v>177.0707112056771</c:v>
                </c:pt>
                <c:pt idx="134">
                  <c:v>176.76488959737716</c:v>
                </c:pt>
                <c:pt idx="135">
                  <c:v>175.14286406827188</c:v>
                </c:pt>
                <c:pt idx="136">
                  <c:v>171.44984190628864</c:v>
                </c:pt>
                <c:pt idx="137">
                  <c:v>169.01225852330191</c:v>
                </c:pt>
                <c:pt idx="138">
                  <c:v>180.15745209067106</c:v>
                </c:pt>
                <c:pt idx="139">
                  <c:v>183.89009818204329</c:v>
                </c:pt>
                <c:pt idx="140">
                  <c:v>190.83268357917535</c:v>
                </c:pt>
                <c:pt idx="141">
                  <c:v>187.36896946414407</c:v>
                </c:pt>
                <c:pt idx="142">
                  <c:v>181.03555150921073</c:v>
                </c:pt>
                <c:pt idx="143">
                  <c:v>183.70225744659021</c:v>
                </c:pt>
                <c:pt idx="144">
                  <c:v>182.75858146655634</c:v>
                </c:pt>
                <c:pt idx="145">
                  <c:v>176.98484209506319</c:v>
                </c:pt>
                <c:pt idx="146">
                  <c:v>180.87122950648865</c:v>
                </c:pt>
                <c:pt idx="147">
                  <c:v>186.42173840700164</c:v>
                </c:pt>
                <c:pt idx="148">
                  <c:v>185.02535357142861</c:v>
                </c:pt>
                <c:pt idx="149">
                  <c:v>192.22710881912764</c:v>
                </c:pt>
                <c:pt idx="150">
                  <c:v>193.11766708102033</c:v>
                </c:pt>
                <c:pt idx="151">
                  <c:v>184.35491080858307</c:v>
                </c:pt>
                <c:pt idx="152">
                  <c:v>188.29890326070986</c:v>
                </c:pt>
                <c:pt idx="153">
                  <c:v>183.19133807280633</c:v>
                </c:pt>
                <c:pt idx="154">
                  <c:v>187.85073773244932</c:v>
                </c:pt>
                <c:pt idx="155">
                  <c:v>181.82932068936537</c:v>
                </c:pt>
                <c:pt idx="156">
                  <c:v>176.38125115560163</c:v>
                </c:pt>
                <c:pt idx="157">
                  <c:v>181.14831199764492</c:v>
                </c:pt>
                <c:pt idx="158">
                  <c:v>180.46730330592445</c:v>
                </c:pt>
                <c:pt idx="159">
                  <c:v>175.92167006275952</c:v>
                </c:pt>
                <c:pt idx="160">
                  <c:v>165.14459215353037</c:v>
                </c:pt>
                <c:pt idx="161">
                  <c:v>158.39674860317103</c:v>
                </c:pt>
                <c:pt idx="162">
                  <c:v>160.11733728732344</c:v>
                </c:pt>
                <c:pt idx="163">
                  <c:v>170.16954680311954</c:v>
                </c:pt>
                <c:pt idx="164">
                  <c:v>166.59562517543139</c:v>
                </c:pt>
                <c:pt idx="165">
                  <c:v>162.94226654144092</c:v>
                </c:pt>
                <c:pt idx="166">
                  <c:v>163.26674335130164</c:v>
                </c:pt>
                <c:pt idx="167">
                  <c:v>164.76411735040276</c:v>
                </c:pt>
                <c:pt idx="168">
                  <c:v>160.96770911652254</c:v>
                </c:pt>
                <c:pt idx="169">
                  <c:v>164.01739504487085</c:v>
                </c:pt>
                <c:pt idx="170">
                  <c:v>168.21660208453909</c:v>
                </c:pt>
                <c:pt idx="171">
                  <c:v>165.90303982056685</c:v>
                </c:pt>
                <c:pt idx="172">
                  <c:v>167.86391214230744</c:v>
                </c:pt>
                <c:pt idx="173">
                  <c:v>171.11292466271999</c:v>
                </c:pt>
                <c:pt idx="174">
                  <c:v>175.36716381928952</c:v>
                </c:pt>
                <c:pt idx="175">
                  <c:v>185.19716179122278</c:v>
                </c:pt>
                <c:pt idx="176">
                  <c:v>185.04072085619723</c:v>
                </c:pt>
                <c:pt idx="177">
                  <c:v>195.78502077687961</c:v>
                </c:pt>
                <c:pt idx="178">
                  <c:v>206.03675749172132</c:v>
                </c:pt>
                <c:pt idx="179">
                  <c:v>199.70920795424735</c:v>
                </c:pt>
                <c:pt idx="180">
                  <c:v>204.46395781621197</c:v>
                </c:pt>
                <c:pt idx="181">
                  <c:v>208.39595700498526</c:v>
                </c:pt>
                <c:pt idx="182">
                  <c:v>206.52932069756204</c:v>
                </c:pt>
                <c:pt idx="183">
                  <c:v>206.22853175605329</c:v>
                </c:pt>
                <c:pt idx="184">
                  <c:v>207.25561422386446</c:v>
                </c:pt>
                <c:pt idx="185">
                  <c:v>219.49517837005914</c:v>
                </c:pt>
                <c:pt idx="186">
                  <c:v>220.05426769187201</c:v>
                </c:pt>
                <c:pt idx="187">
                  <c:v>218.96873166694044</c:v>
                </c:pt>
                <c:pt idx="188">
                  <c:v>224.67741368432809</c:v>
                </c:pt>
                <c:pt idx="189">
                  <c:v>230.38609570171573</c:v>
                </c:pt>
                <c:pt idx="190">
                  <c:v>236.09477771910338</c:v>
                </c:pt>
                <c:pt idx="191">
                  <c:v>227.17361701252742</c:v>
                </c:pt>
                <c:pt idx="192">
                  <c:v>219.40555473355053</c:v>
                </c:pt>
                <c:pt idx="193">
                  <c:v>215.26992436768128</c:v>
                </c:pt>
                <c:pt idx="194">
                  <c:v>220.32138468677849</c:v>
                </c:pt>
                <c:pt idx="195">
                  <c:v>225.37284500587572</c:v>
                </c:pt>
                <c:pt idx="196">
                  <c:v>229.25858371287359</c:v>
                </c:pt>
                <c:pt idx="197">
                  <c:v>225.30355351671054</c:v>
                </c:pt>
                <c:pt idx="198">
                  <c:v>222.44680206153595</c:v>
                </c:pt>
                <c:pt idx="199">
                  <c:v>214.29395578814524</c:v>
                </c:pt>
                <c:pt idx="200">
                  <c:v>214.09012434544965</c:v>
                </c:pt>
                <c:pt idx="201">
                  <c:v>204.46395781621197</c:v>
                </c:pt>
                <c:pt idx="202">
                  <c:v>205.94415147088642</c:v>
                </c:pt>
                <c:pt idx="203">
                  <c:v>200.07071392548906</c:v>
                </c:pt>
                <c:pt idx="204">
                  <c:v>199.29802464262337</c:v>
                </c:pt>
                <c:pt idx="205">
                  <c:v>200.45035474887712</c:v>
                </c:pt>
                <c:pt idx="206">
                  <c:v>192.8575382811166</c:v>
                </c:pt>
                <c:pt idx="207">
                  <c:v>195.86864626281948</c:v>
                </c:pt>
                <c:pt idx="208">
                  <c:v>200.89269115178922</c:v>
                </c:pt>
                <c:pt idx="209">
                  <c:v>196.99315935754271</c:v>
                </c:pt>
                <c:pt idx="210">
                  <c:v>199.72696953968986</c:v>
                </c:pt>
                <c:pt idx="211">
                  <c:v>204.00128211738752</c:v>
                </c:pt>
                <c:pt idx="212">
                  <c:v>209.05274243648472</c:v>
                </c:pt>
                <c:pt idx="213">
                  <c:v>205.47005049138906</c:v>
                </c:pt>
                <c:pt idx="214">
                  <c:v>198.93179145532503</c:v>
                </c:pt>
                <c:pt idx="215">
                  <c:v>195.13538322144476</c:v>
                </c:pt>
                <c:pt idx="216">
                  <c:v>206.03675749172132</c:v>
                </c:pt>
                <c:pt idx="217">
                  <c:v>210.90662807265485</c:v>
                </c:pt>
                <c:pt idx="218">
                  <c:v>209.04806246365555</c:v>
                </c:pt>
                <c:pt idx="219">
                  <c:v>208.6452723625695</c:v>
                </c:pt>
                <c:pt idx="220">
                  <c:v>219.64140790258148</c:v>
                </c:pt>
                <c:pt idx="221">
                  <c:v>223.35714600619656</c:v>
                </c:pt>
                <c:pt idx="222">
                  <c:v>218.81568832400032</c:v>
                </c:pt>
                <c:pt idx="223">
                  <c:v>221.7057068490343</c:v>
                </c:pt>
                <c:pt idx="224">
                  <c:v>224.26965068308613</c:v>
                </c:pt>
                <c:pt idx="225">
                  <c:v>220.19202067066638</c:v>
                </c:pt>
                <c:pt idx="226">
                  <c:v>218.15320566445646</c:v>
                </c:pt>
                <c:pt idx="227">
                  <c:v>214.28433377777409</c:v>
                </c:pt>
                <c:pt idx="228">
                  <c:v>222.11856663832486</c:v>
                </c:pt>
                <c:pt idx="229">
                  <c:v>219.64140790258148</c:v>
                </c:pt>
                <c:pt idx="230">
                  <c:v>217.98996874541922</c:v>
                </c:pt>
                <c:pt idx="231">
                  <c:v>222.53142642761543</c:v>
                </c:pt>
                <c:pt idx="232">
                  <c:v>229.16280669798982</c:v>
                </c:pt>
                <c:pt idx="233">
                  <c:v>227.5317546930219</c:v>
                </c:pt>
                <c:pt idx="234">
                  <c:v>225.900702688054</c:v>
                </c:pt>
                <c:pt idx="235">
                  <c:v>212.72115611263592</c:v>
                </c:pt>
                <c:pt idx="236">
                  <c:v>206.721299212286</c:v>
                </c:pt>
                <c:pt idx="237">
                  <c:v>197.39552631549114</c:v>
                </c:pt>
                <c:pt idx="238">
                  <c:v>187.42834306079328</c:v>
                </c:pt>
                <c:pt idx="239">
                  <c:v>183.05103568570044</c:v>
                </c:pt>
                <c:pt idx="240">
                  <c:v>194.9504089256441</c:v>
                </c:pt>
                <c:pt idx="241">
                  <c:v>194.98914670868092</c:v>
                </c:pt>
                <c:pt idx="242">
                  <c:v>189.12916097999607</c:v>
                </c:pt>
                <c:pt idx="243">
                  <c:v>193.12121373779348</c:v>
                </c:pt>
                <c:pt idx="244">
                  <c:v>194.63395984427871</c:v>
                </c:pt>
                <c:pt idx="245">
                  <c:v>195.35319902673012</c:v>
                </c:pt>
                <c:pt idx="246">
                  <c:v>194.50295159242191</c:v>
                </c:pt>
                <c:pt idx="247">
                  <c:v>201.02715961229353</c:v>
                </c:pt>
                <c:pt idx="248">
                  <c:v>220.05426769187201</c:v>
                </c:pt>
                <c:pt idx="249">
                  <c:v>220.05426769187201</c:v>
                </c:pt>
                <c:pt idx="250">
                  <c:v>219.49517837005914</c:v>
                </c:pt>
                <c:pt idx="251">
                  <c:v>226.18455523467046</c:v>
                </c:pt>
                <c:pt idx="252">
                  <c:v>236.34889669782322</c:v>
                </c:pt>
                <c:pt idx="253">
                  <c:v>236.77784206388097</c:v>
                </c:pt>
                <c:pt idx="254">
                  <c:v>245.73418144164881</c:v>
                </c:pt>
                <c:pt idx="255">
                  <c:v>248.60870067402831</c:v>
                </c:pt>
                <c:pt idx="256">
                  <c:v>248.60870067402831</c:v>
                </c:pt>
                <c:pt idx="257">
                  <c:v>247.26969510486839</c:v>
                </c:pt>
                <c:pt idx="258">
                  <c:v>240.76236463435367</c:v>
                </c:pt>
                <c:pt idx="259">
                  <c:v>241.06729572445855</c:v>
                </c:pt>
                <c:pt idx="260">
                  <c:v>235.06206059964998</c:v>
                </c:pt>
                <c:pt idx="261">
                  <c:v>239.78045962628525</c:v>
                </c:pt>
                <c:pt idx="262">
                  <c:v>232.87393209928177</c:v>
                </c:pt>
                <c:pt idx="263">
                  <c:v>227.48574389910223</c:v>
                </c:pt>
                <c:pt idx="264">
                  <c:v>223.24267612973469</c:v>
                </c:pt>
                <c:pt idx="265">
                  <c:v>216.65315530140921</c:v>
                </c:pt>
                <c:pt idx="266">
                  <c:v>213.88154367668804</c:v>
                </c:pt>
                <c:pt idx="267">
                  <c:v>216.52215365948857</c:v>
                </c:pt>
                <c:pt idx="268">
                  <c:v>199.82413801663427</c:v>
                </c:pt>
                <c:pt idx="269">
                  <c:v>195.20854534894752</c:v>
                </c:pt>
                <c:pt idx="270">
                  <c:v>181.65824624036068</c:v>
                </c:pt>
                <c:pt idx="271">
                  <c:v>184.59922095717687</c:v>
                </c:pt>
                <c:pt idx="272">
                  <c:v>189.91543925128619</c:v>
                </c:pt>
                <c:pt idx="273">
                  <c:v>193.02541472598992</c:v>
                </c:pt>
                <c:pt idx="274">
                  <c:v>201.25541383303499</c:v>
                </c:pt>
                <c:pt idx="275">
                  <c:v>196.83381866651078</c:v>
                </c:pt>
                <c:pt idx="276">
                  <c:v>198.17279258420396</c:v>
                </c:pt>
                <c:pt idx="277">
                  <c:v>203.754985669321</c:v>
                </c:pt>
                <c:pt idx="278">
                  <c:v>215.88369890964643</c:v>
                </c:pt>
                <c:pt idx="279">
                  <c:v>218.75576585744662</c:v>
                </c:pt>
                <c:pt idx="280">
                  <c:v>210.61824283867944</c:v>
                </c:pt>
                <c:pt idx="281">
                  <c:v>207.74617589087927</c:v>
                </c:pt>
                <c:pt idx="282">
                  <c:v>203.43807546917901</c:v>
                </c:pt>
                <c:pt idx="283">
                  <c:v>205.15056776294651</c:v>
                </c:pt>
                <c:pt idx="284">
                  <c:v>205.51252564287816</c:v>
                </c:pt>
                <c:pt idx="285">
                  <c:v>204.77851776156271</c:v>
                </c:pt>
                <c:pt idx="286">
                  <c:v>204.77851776156271</c:v>
                </c:pt>
                <c:pt idx="287">
                  <c:v>205.83146459234584</c:v>
                </c:pt>
                <c:pt idx="288">
                  <c:v>203.43807546917901</c:v>
                </c:pt>
                <c:pt idx="289">
                  <c:v>200.56600852137888</c:v>
                </c:pt>
                <c:pt idx="290">
                  <c:v>200.56600852137888</c:v>
                </c:pt>
                <c:pt idx="291">
                  <c:v>200.46645916503962</c:v>
                </c:pt>
                <c:pt idx="292">
                  <c:v>208.57902171877092</c:v>
                </c:pt>
                <c:pt idx="293">
                  <c:v>209.77753916839015</c:v>
                </c:pt>
                <c:pt idx="294">
                  <c:v>213.55596149947911</c:v>
                </c:pt>
                <c:pt idx="295">
                  <c:v>219.73325844405946</c:v>
                </c:pt>
                <c:pt idx="296">
                  <c:v>221.1094583925609</c:v>
                </c:pt>
                <c:pt idx="297">
                  <c:v>217.89832517939089</c:v>
                </c:pt>
                <c:pt idx="298">
                  <c:v>210.55859212071667</c:v>
                </c:pt>
                <c:pt idx="299">
                  <c:v>200.96382148207005</c:v>
                </c:pt>
                <c:pt idx="300">
                  <c:v>201.4756384428278</c:v>
                </c:pt>
                <c:pt idx="301">
                  <c:v>213.01163196184626</c:v>
                </c:pt>
                <c:pt idx="302">
                  <c:v>209.6608871894127</c:v>
                </c:pt>
                <c:pt idx="303">
                  <c:v>214.68711730388273</c:v>
                </c:pt>
                <c:pt idx="304">
                  <c:v>216.9055862179622</c:v>
                </c:pt>
                <c:pt idx="305">
                  <c:v>216.18838482403149</c:v>
                </c:pt>
                <c:pt idx="306">
                  <c:v>202.17617469654792</c:v>
                </c:pt>
                <c:pt idx="307">
                  <c:v>190.6661449489722</c:v>
                </c:pt>
                <c:pt idx="308">
                  <c:v>200.67486646860326</c:v>
                </c:pt>
                <c:pt idx="309">
                  <c:v>199.14415858504955</c:v>
                </c:pt>
                <c:pt idx="310">
                  <c:v>206.66587737226834</c:v>
                </c:pt>
                <c:pt idx="311">
                  <c:v>199.11643892944576</c:v>
                </c:pt>
                <c:pt idx="312">
                  <c:v>204.97276810461199</c:v>
                </c:pt>
                <c:pt idx="313">
                  <c:v>203.02989826475783</c:v>
                </c:pt>
                <c:pt idx="314">
                  <c:v>203.51561572472141</c:v>
                </c:pt>
                <c:pt idx="315">
                  <c:v>200.14470001021056</c:v>
                </c:pt>
                <c:pt idx="316">
                  <c:v>204.17791900047416</c:v>
                </c:pt>
                <c:pt idx="317">
                  <c:v>213.68620444412366</c:v>
                </c:pt>
                <c:pt idx="318">
                  <c:v>223.19448988777322</c:v>
                </c:pt>
                <c:pt idx="319">
                  <c:v>227.37196670084711</c:v>
                </c:pt>
                <c:pt idx="320">
                  <c:v>231.66662754183074</c:v>
                </c:pt>
                <c:pt idx="321">
                  <c:v>227.4268330900305</c:v>
                </c:pt>
                <c:pt idx="322">
                  <c:v>219.40555474453151</c:v>
                </c:pt>
                <c:pt idx="323">
                  <c:v>224.12395377129559</c:v>
                </c:pt>
                <c:pt idx="324">
                  <c:v>230.25787250608894</c:v>
                </c:pt>
                <c:pt idx="325">
                  <c:v>226.54949319853728</c:v>
                </c:pt>
                <c:pt idx="326">
                  <c:v>216.31522451195042</c:v>
                </c:pt>
                <c:pt idx="327">
                  <c:v>212.59367226228244</c:v>
                </c:pt>
                <c:pt idx="328">
                  <c:v>211.64489454319536</c:v>
                </c:pt>
                <c:pt idx="329">
                  <c:v>235.38817979149869</c:v>
                </c:pt>
                <c:pt idx="330">
                  <c:v>239.69467055961718</c:v>
                </c:pt>
                <c:pt idx="331">
                  <c:v>248.65962871046901</c:v>
                </c:pt>
                <c:pt idx="332">
                  <c:v>248.1877888077926</c:v>
                </c:pt>
                <c:pt idx="333">
                  <c:v>242.99754987835209</c:v>
                </c:pt>
                <c:pt idx="334">
                  <c:v>251.01882822385107</c:v>
                </c:pt>
                <c:pt idx="335">
                  <c:v>262.83462763279994</c:v>
                </c:pt>
                <c:pt idx="336">
                  <c:v>282.83797097476526</c:v>
                </c:pt>
                <c:pt idx="337">
                  <c:v>285.49536378426126</c:v>
                </c:pt>
                <c:pt idx="338">
                  <c:v>289.56740542302254</c:v>
                </c:pt>
                <c:pt idx="339">
                  <c:v>289.22520293854643</c:v>
                </c:pt>
                <c:pt idx="340">
                  <c:v>277.17415281610698</c:v>
                </c:pt>
                <c:pt idx="341">
                  <c:v>267.31298948939224</c:v>
                </c:pt>
                <c:pt idx="342">
                  <c:v>272.92195846637924</c:v>
                </c:pt>
                <c:pt idx="343">
                  <c:v>276.24081574119447</c:v>
                </c:pt>
                <c:pt idx="344">
                  <c:v>262.99168577809098</c:v>
                </c:pt>
                <c:pt idx="345">
                  <c:v>258.52174278741199</c:v>
                </c:pt>
                <c:pt idx="346">
                  <c:v>260.20240530158281</c:v>
                </c:pt>
                <c:pt idx="347">
                  <c:v>239.55809452780795</c:v>
                </c:pt>
                <c:pt idx="348">
                  <c:v>242.74159080060275</c:v>
                </c:pt>
                <c:pt idx="349">
                  <c:v>244.17714962282238</c:v>
                </c:pt>
                <c:pt idx="350">
                  <c:v>246.14314921720901</c:v>
                </c:pt>
                <c:pt idx="351">
                  <c:v>249.28874856822767</c:v>
                </c:pt>
                <c:pt idx="352">
                  <c:v>243.28522105596906</c:v>
                </c:pt>
                <c:pt idx="353">
                  <c:v>238.94911872779721</c:v>
                </c:pt>
                <c:pt idx="354">
                  <c:v>236.03499923642036</c:v>
                </c:pt>
                <c:pt idx="355">
                  <c:v>242.21122273773301</c:v>
                </c:pt>
                <c:pt idx="356">
                  <c:v>233.61825862990406</c:v>
                </c:pt>
                <c:pt idx="357">
                  <c:v>245.06556374642682</c:v>
                </c:pt>
                <c:pt idx="358">
                  <c:v>264.23042480479967</c:v>
                </c:pt>
                <c:pt idx="359">
                  <c:v>283.63467524261927</c:v>
                </c:pt>
                <c:pt idx="360">
                  <c:v>288.28844187807618</c:v>
                </c:pt>
                <c:pt idx="361">
                  <c:v>299.32334723566083</c:v>
                </c:pt>
                <c:pt idx="362">
                  <c:v>310.05770175721551</c:v>
                </c:pt>
                <c:pt idx="363">
                  <c:v>340.3220479871012</c:v>
                </c:pt>
                <c:pt idx="364">
                  <c:v>323.18051977153465</c:v>
                </c:pt>
                <c:pt idx="365">
                  <c:v>355.37314593247663</c:v>
                </c:pt>
                <c:pt idx="366">
                  <c:v>327.39781290741934</c:v>
                </c:pt>
                <c:pt idx="367">
                  <c:v>327.84145299854765</c:v>
                </c:pt>
                <c:pt idx="368">
                  <c:v>322.23208086883324</c:v>
                </c:pt>
                <c:pt idx="369">
                  <c:v>318.60696995905886</c:v>
                </c:pt>
                <c:pt idx="370">
                  <c:v>321.53312355227382</c:v>
                </c:pt>
                <c:pt idx="371">
                  <c:v>312.59393550747797</c:v>
                </c:pt>
                <c:pt idx="372">
                  <c:v>323.12487168867119</c:v>
                </c:pt>
                <c:pt idx="373">
                  <c:v>325.91043092736663</c:v>
                </c:pt>
                <c:pt idx="374">
                  <c:v>326.30836796146599</c:v>
                </c:pt>
                <c:pt idx="375">
                  <c:v>333.43353120797644</c:v>
                </c:pt>
                <c:pt idx="376">
                  <c:v>328.73349461201877</c:v>
                </c:pt>
                <c:pt idx="377">
                  <c:v>322.99123824908077</c:v>
                </c:pt>
                <c:pt idx="378">
                  <c:v>330.28830546279369</c:v>
                </c:pt>
                <c:pt idx="379">
                  <c:v>343.11072782791081</c:v>
                </c:pt>
                <c:pt idx="380">
                  <c:v>339.88970969136324</c:v>
                </c:pt>
                <c:pt idx="381">
                  <c:v>307.66941267990177</c:v>
                </c:pt>
                <c:pt idx="382">
                  <c:v>305.79579760634385</c:v>
                </c:pt>
                <c:pt idx="383">
                  <c:v>295.42460487806295</c:v>
                </c:pt>
                <c:pt idx="384">
                  <c:v>307.05860326452063</c:v>
                </c:pt>
                <c:pt idx="385">
                  <c:v>305.24383610574682</c:v>
                </c:pt>
                <c:pt idx="386">
                  <c:v>303.26328420195796</c:v>
                </c:pt>
                <c:pt idx="387">
                  <c:v>290.87753125806614</c:v>
                </c:pt>
                <c:pt idx="388">
                  <c:v>291.88268854851532</c:v>
                </c:pt>
                <c:pt idx="389">
                  <c:v>275.75232944451841</c:v>
                </c:pt>
                <c:pt idx="390">
                  <c:v>263.07847586280661</c:v>
                </c:pt>
                <c:pt idx="391">
                  <c:v>254.62924014166535</c:v>
                </c:pt>
                <c:pt idx="392">
                  <c:v>245.62761273205206</c:v>
                </c:pt>
                <c:pt idx="393">
                  <c:v>240.41916188338237</c:v>
                </c:pt>
                <c:pt idx="394">
                  <c:v>244.02439079946544</c:v>
                </c:pt>
                <c:pt idx="395">
                  <c:v>255.2930330497592</c:v>
                </c:pt>
                <c:pt idx="396">
                  <c:v>253.60007002320054</c:v>
                </c:pt>
                <c:pt idx="397">
                  <c:v>241.22241316034405</c:v>
                </c:pt>
                <c:pt idx="398">
                  <c:v>243.21114871642177</c:v>
                </c:pt>
                <c:pt idx="399">
                  <c:v>252.08150672964848</c:v>
                </c:pt>
                <c:pt idx="400">
                  <c:v>252.57301595486072</c:v>
                </c:pt>
                <c:pt idx="401">
                  <c:v>252.96158982556048</c:v>
                </c:pt>
                <c:pt idx="402">
                  <c:v>263.45308433445473</c:v>
                </c:pt>
                <c:pt idx="403">
                  <c:v>269.22337456909111</c:v>
                </c:pt>
                <c:pt idx="404">
                  <c:v>277.89708272003418</c:v>
                </c:pt>
                <c:pt idx="405">
                  <c:v>294.22163812571921</c:v>
                </c:pt>
                <c:pt idx="406">
                  <c:v>303.19801777230936</c:v>
                </c:pt>
                <c:pt idx="407">
                  <c:v>306.16690901120597</c:v>
                </c:pt>
                <c:pt idx="408">
                  <c:v>312.84691429872311</c:v>
                </c:pt>
                <c:pt idx="409">
                  <c:v>326.57803627861966</c:v>
                </c:pt>
                <c:pt idx="410">
                  <c:v>339.66989134006434</c:v>
                </c:pt>
                <c:pt idx="411">
                  <c:v>335.5413070254337</c:v>
                </c:pt>
                <c:pt idx="412">
                  <c:v>322.69469987982109</c:v>
                </c:pt>
                <c:pt idx="413">
                  <c:v>326.49110811370133</c:v>
                </c:pt>
                <c:pt idx="414">
                  <c:v>336.741410345178</c:v>
                </c:pt>
                <c:pt idx="415">
                  <c:v>345.29977904183335</c:v>
                </c:pt>
                <c:pt idx="416">
                  <c:v>350.40847998714696</c:v>
                </c:pt>
                <c:pt idx="417">
                  <c:v>355.34381069119121</c:v>
                </c:pt>
                <c:pt idx="418">
                  <c:v>349.42836335646399</c:v>
                </c:pt>
                <c:pt idx="419">
                  <c:v>354.04028023841261</c:v>
                </c:pt>
                <c:pt idx="420">
                  <c:v>366.28695659886085</c:v>
                </c:pt>
                <c:pt idx="421">
                  <c:v>363.68917676482647</c:v>
                </c:pt>
                <c:pt idx="422">
                  <c:v>354.78250304813685</c:v>
                </c:pt>
                <c:pt idx="423">
                  <c:v>349.95805478492997</c:v>
                </c:pt>
                <c:pt idx="424">
                  <c:v>336.89414568703319</c:v>
                </c:pt>
                <c:pt idx="425">
                  <c:v>341.29799072869383</c:v>
                </c:pt>
                <c:pt idx="426">
                  <c:v>343.95458598955054</c:v>
                </c:pt>
                <c:pt idx="427">
                  <c:v>361.09139693079197</c:v>
                </c:pt>
                <c:pt idx="428">
                  <c:v>368.0880480654622</c:v>
                </c:pt>
                <c:pt idx="429">
                  <c:v>349.3142806739142</c:v>
                </c:pt>
                <c:pt idx="430">
                  <c:v>352.66361292140994</c:v>
                </c:pt>
                <c:pt idx="431">
                  <c:v>345.74875477521596</c:v>
                </c:pt>
                <c:pt idx="432">
                  <c:v>339.52307548123662</c:v>
                </c:pt>
                <c:pt idx="433">
                  <c:v>321.94360964054414</c:v>
                </c:pt>
                <c:pt idx="434">
                  <c:v>293.39452259888748</c:v>
                </c:pt>
                <c:pt idx="435">
                  <c:v>294.80000534187621</c:v>
                </c:pt>
                <c:pt idx="436">
                  <c:v>278.67966586682041</c:v>
                </c:pt>
                <c:pt idx="437">
                  <c:v>266.95540715442405</c:v>
                </c:pt>
                <c:pt idx="438">
                  <c:v>277.17053753023117</c:v>
                </c:pt>
                <c:pt idx="439">
                  <c:v>256.39977243275683</c:v>
                </c:pt>
                <c:pt idx="440">
                  <c:v>253.67573766587495</c:v>
                </c:pt>
                <c:pt idx="441">
                  <c:v>223.7873140345506</c:v>
                </c:pt>
                <c:pt idx="442">
                  <c:v>219.60667859198168</c:v>
                </c:pt>
                <c:pt idx="443">
                  <c:v>235.86791613850113</c:v>
                </c:pt>
                <c:pt idx="444">
                  <c:v>248.62310075200546</c:v>
                </c:pt>
                <c:pt idx="445">
                  <c:v>242.21147729133105</c:v>
                </c:pt>
                <c:pt idx="446">
                  <c:v>252.12012863506732</c:v>
                </c:pt>
                <c:pt idx="447">
                  <c:v>262.77828459044082</c:v>
                </c:pt>
                <c:pt idx="448">
                  <c:v>276.93346842887615</c:v>
                </c:pt>
                <c:pt idx="449">
                  <c:v>277.29642186063091</c:v>
                </c:pt>
                <c:pt idx="450">
                  <c:v>284.33392630394661</c:v>
                </c:pt>
                <c:pt idx="451">
                  <c:v>296.54018071598466</c:v>
                </c:pt>
                <c:pt idx="452">
                  <c:v>293.30911337162166</c:v>
                </c:pt>
                <c:pt idx="453">
                  <c:v>293.70876927090234</c:v>
                </c:pt>
                <c:pt idx="454">
                  <c:v>310.26031551475171</c:v>
                </c:pt>
                <c:pt idx="455">
                  <c:v>313.94717009223689</c:v>
                </c:pt>
                <c:pt idx="456">
                  <c:v>318.34184128693664</c:v>
                </c:pt>
                <c:pt idx="457">
                  <c:v>305.95073054392964</c:v>
                </c:pt>
                <c:pt idx="458">
                  <c:v>310.1227859604378</c:v>
                </c:pt>
                <c:pt idx="459">
                  <c:v>317.35005034173889</c:v>
                </c:pt>
                <c:pt idx="460">
                  <c:v>324.55901116757872</c:v>
                </c:pt>
                <c:pt idx="461">
                  <c:v>326.95156962392701</c:v>
                </c:pt>
                <c:pt idx="462">
                  <c:v>331.6223063328402</c:v>
                </c:pt>
                <c:pt idx="463">
                  <c:v>336.23229686919569</c:v>
                </c:pt>
                <c:pt idx="464">
                  <c:v>333.23241567520739</c:v>
                </c:pt>
                <c:pt idx="465">
                  <c:v>328.04321785714296</c:v>
                </c:pt>
                <c:pt idx="466">
                  <c:v>323.30039130890572</c:v>
                </c:pt>
                <c:pt idx="467">
                  <c:v>323.99541981162321</c:v>
                </c:pt>
                <c:pt idx="468">
                  <c:v>320.1245524944764</c:v>
                </c:pt>
                <c:pt idx="469">
                  <c:v>308.69153276253081</c:v>
                </c:pt>
                <c:pt idx="470">
                  <c:v>310.3466597300756</c:v>
                </c:pt>
                <c:pt idx="471">
                  <c:v>300.03729541869529</c:v>
                </c:pt>
                <c:pt idx="472">
                  <c:v>300.7180789707881</c:v>
                </c:pt>
                <c:pt idx="473">
                  <c:v>289.001332113069</c:v>
                </c:pt>
                <c:pt idx="474">
                  <c:v>274.39247356669409</c:v>
                </c:pt>
                <c:pt idx="475">
                  <c:v>283.79105357142862</c:v>
                </c:pt>
                <c:pt idx="476">
                  <c:v>288.51677317351078</c:v>
                </c:pt>
                <c:pt idx="477">
                  <c:v>310.93761519336732</c:v>
                </c:pt>
                <c:pt idx="478">
                  <c:v>317.00954599587863</c:v>
                </c:pt>
                <c:pt idx="479">
                  <c:v>308.15643300351252</c:v>
                </c:pt>
                <c:pt idx="480">
                  <c:v>315.64752861243767</c:v>
                </c:pt>
                <c:pt idx="481">
                  <c:v>331.34255665958193</c:v>
                </c:pt>
                <c:pt idx="482">
                  <c:v>324.02963734879825</c:v>
                </c:pt>
                <c:pt idx="483">
                  <c:v>333.15894395209898</c:v>
                </c:pt>
                <c:pt idx="484">
                  <c:v>340.33909360623909</c:v>
                </c:pt>
                <c:pt idx="485">
                  <c:v>347.16023577767214</c:v>
                </c:pt>
                <c:pt idx="486">
                  <c:v>342.00912310505322</c:v>
                </c:pt>
                <c:pt idx="487">
                  <c:v>315.4929056788572</c:v>
                </c:pt>
                <c:pt idx="488">
                  <c:v>295.21726786082354</c:v>
                </c:pt>
                <c:pt idx="489">
                  <c:v>296.91978959012476</c:v>
                </c:pt>
                <c:pt idx="490">
                  <c:v>312.0524159767977</c:v>
                </c:pt>
                <c:pt idx="491">
                  <c:v>316.72854036990896</c:v>
                </c:pt>
                <c:pt idx="492">
                  <c:v>313.77266082782745</c:v>
                </c:pt>
                <c:pt idx="493">
                  <c:v>307.81592865765225</c:v>
                </c:pt>
                <c:pt idx="494">
                  <c:v>310.27036709209403</c:v>
                </c:pt>
                <c:pt idx="495">
                  <c:v>310.53601063231969</c:v>
                </c:pt>
                <c:pt idx="496">
                  <c:v>310.21219831674898</c:v>
                </c:pt>
                <c:pt idx="497">
                  <c:v>313.28425340220673</c:v>
                </c:pt>
                <c:pt idx="498">
                  <c:v>313.61127245586249</c:v>
                </c:pt>
                <c:pt idx="499">
                  <c:v>317.6598815748755</c:v>
                </c:pt>
                <c:pt idx="500">
                  <c:v>316.17850714285726</c:v>
                </c:pt>
                <c:pt idx="501">
                  <c:v>315.53717142857153</c:v>
                </c:pt>
                <c:pt idx="502">
                  <c:v>312.00982500000009</c:v>
                </c:pt>
                <c:pt idx="503">
                  <c:v>303.73595200533458</c:v>
                </c:pt>
                <c:pt idx="504">
                  <c:v>298.22110714285725</c:v>
                </c:pt>
                <c:pt idx="505">
                  <c:v>287.639067857143</c:v>
                </c:pt>
                <c:pt idx="506">
                  <c:v>282.18771428571438</c:v>
                </c:pt>
                <c:pt idx="507">
                  <c:v>281.86704642857148</c:v>
                </c:pt>
                <c:pt idx="508">
                  <c:v>276.99752319587645</c:v>
                </c:pt>
                <c:pt idx="509">
                  <c:v>260.38230000000004</c:v>
                </c:pt>
                <c:pt idx="510">
                  <c:v>261.24389242424257</c:v>
                </c:pt>
                <c:pt idx="511">
                  <c:v>268.22732575757584</c:v>
                </c:pt>
                <c:pt idx="512">
                  <c:v>268.05908850000009</c:v>
                </c:pt>
                <c:pt idx="513">
                  <c:v>259.57421700000009</c:v>
                </c:pt>
                <c:pt idx="514">
                  <c:v>250.47017079207936</c:v>
                </c:pt>
                <c:pt idx="515">
                  <c:v>252.66061800000006</c:v>
                </c:pt>
                <c:pt idx="516">
                  <c:v>263.03101650000008</c:v>
                </c:pt>
                <c:pt idx="517">
                  <c:v>269.17961212121224</c:v>
                </c:pt>
                <c:pt idx="518">
                  <c:v>264.10075151515161</c:v>
                </c:pt>
                <c:pt idx="519">
                  <c:v>260.38230000000004</c:v>
                </c:pt>
                <c:pt idx="520">
                  <c:v>259.33931969696977</c:v>
                </c:pt>
                <c:pt idx="521">
                  <c:v>258.06960454545464</c:v>
                </c:pt>
                <c:pt idx="522">
                  <c:v>241.34745600000011</c:v>
                </c:pt>
                <c:pt idx="523">
                  <c:v>236.61515294117658</c:v>
                </c:pt>
                <c:pt idx="524">
                  <c:v>236.61515294117658</c:v>
                </c:pt>
                <c:pt idx="525">
                  <c:v>238.95787722772289</c:v>
                </c:pt>
                <c:pt idx="526">
                  <c:v>236.61515294117658</c:v>
                </c:pt>
                <c:pt idx="527">
                  <c:v>228.69015594059417</c:v>
                </c:pt>
                <c:pt idx="528">
                  <c:v>232.73501584158427</c:v>
                </c:pt>
                <c:pt idx="529">
                  <c:v>231.9198210000001</c:v>
                </c:pt>
                <c:pt idx="530">
                  <c:v>240.29359242424252</c:v>
                </c:pt>
                <c:pt idx="531">
                  <c:v>255.80316300000013</c:v>
                </c:pt>
                <c:pt idx="532">
                  <c:v>247.35874009901002</c:v>
                </c:pt>
                <c:pt idx="533">
                  <c:v>250.15902772277235</c:v>
                </c:pt>
                <c:pt idx="534">
                  <c:v>249.22559851485161</c:v>
                </c:pt>
                <c:pt idx="535">
                  <c:v>259.80446287128723</c:v>
                </c:pt>
                <c:pt idx="536">
                  <c:v>269.44989801980211</c:v>
                </c:pt>
                <c:pt idx="537">
                  <c:v>281.59667941176485</c:v>
                </c:pt>
                <c:pt idx="538">
                  <c:v>288.62597766990302</c:v>
                </c:pt>
                <c:pt idx="539">
                  <c:v>289.23618058252436</c:v>
                </c:pt>
                <c:pt idx="540">
                  <c:v>281.92254663461546</c:v>
                </c:pt>
                <c:pt idx="541">
                  <c:v>277.99436538461543</c:v>
                </c:pt>
                <c:pt idx="542">
                  <c:v>274.44893000000008</c:v>
                </c:pt>
                <c:pt idx="543">
                  <c:v>268.89512405660389</c:v>
                </c:pt>
                <c:pt idx="544">
                  <c:v>272.2560014018693</c:v>
                </c:pt>
                <c:pt idx="545">
                  <c:v>272.35390000000007</c:v>
                </c:pt>
                <c:pt idx="546">
                  <c:v>268.57120694444455</c:v>
                </c:pt>
                <c:pt idx="547">
                  <c:v>268.12539908256895</c:v>
                </c:pt>
                <c:pt idx="548">
                  <c:v>274.05257297297305</c:v>
                </c:pt>
                <c:pt idx="549">
                  <c:v>277.54512477876114</c:v>
                </c:pt>
                <c:pt idx="550">
                  <c:v>279.00334304347837</c:v>
                </c:pt>
                <c:pt idx="551">
                  <c:v>265.49087068965531</c:v>
                </c:pt>
                <c:pt idx="552">
                  <c:v>257.04406538461552</c:v>
                </c:pt>
                <c:pt idx="553">
                  <c:v>236.47651125000007</c:v>
                </c:pt>
                <c:pt idx="554">
                  <c:v>243.8091162500001</c:v>
                </c:pt>
                <c:pt idx="555">
                  <c:v>228.70744166666674</c:v>
                </c:pt>
                <c:pt idx="556">
                  <c:v>217.52303671875006</c:v>
                </c:pt>
                <c:pt idx="557">
                  <c:v>218.52774461538468</c:v>
                </c:pt>
                <c:pt idx="558">
                  <c:v>215.80445742187507</c:v>
                </c:pt>
                <c:pt idx="559">
                  <c:v>206.19929884615391</c:v>
                </c:pt>
                <c:pt idx="560">
                  <c:v>191.8606421052632</c:v>
                </c:pt>
                <c:pt idx="561">
                  <c:v>178.77589333333341</c:v>
                </c:pt>
                <c:pt idx="562">
                  <c:v>163.87790222222227</c:v>
                </c:pt>
                <c:pt idx="563">
                  <c:v>155.98033576642342</c:v>
                </c:pt>
                <c:pt idx="564">
                  <c:v>161.84106750000007</c:v>
                </c:pt>
                <c:pt idx="565">
                  <c:v>165.59652021276602</c:v>
                </c:pt>
                <c:pt idx="566">
                  <c:v>163.41234000000006</c:v>
                </c:pt>
                <c:pt idx="567">
                  <c:v>159.56161584507049</c:v>
                </c:pt>
                <c:pt idx="568">
                  <c:v>161.24506758620697</c:v>
                </c:pt>
                <c:pt idx="569">
                  <c:v>159.2650357142858</c:v>
                </c:pt>
                <c:pt idx="570">
                  <c:v>156.29478774834442</c:v>
                </c:pt>
                <c:pt idx="571">
                  <c:v>154.67851363636368</c:v>
                </c:pt>
                <c:pt idx="572">
                  <c:v>150.92222484076441</c:v>
                </c:pt>
                <c:pt idx="573">
                  <c:v>154.37752312500007</c:v>
                </c:pt>
                <c:pt idx="574">
                  <c:v>155.39210245398777</c:v>
                </c:pt>
                <c:pt idx="575">
                  <c:v>150.46124545454552</c:v>
                </c:pt>
                <c:pt idx="576">
                  <c:v>149.50895909090914</c:v>
                </c:pt>
                <c:pt idx="577">
                  <c:v>152.85959629629636</c:v>
                </c:pt>
                <c:pt idx="578">
                  <c:v>155.59430121951223</c:v>
                </c:pt>
                <c:pt idx="579">
                  <c:v>157.87995538922164</c:v>
                </c:pt>
                <c:pt idx="580">
                  <c:v>166.79661923076932</c:v>
                </c:pt>
                <c:pt idx="581">
                  <c:v>171.25940502958591</c:v>
                </c:pt>
                <c:pt idx="582">
                  <c:v>171.75633879310354</c:v>
                </c:pt>
                <c:pt idx="583">
                  <c:v>157.48233983050852</c:v>
                </c:pt>
                <c:pt idx="584">
                  <c:v>159.06927219101129</c:v>
                </c:pt>
                <c:pt idx="585">
                  <c:v>164.41934337016582</c:v>
                </c:pt>
                <c:pt idx="586">
                  <c:v>156.10804621621625</c:v>
                </c:pt>
                <c:pt idx="587">
                  <c:v>148.31482222222229</c:v>
                </c:pt>
                <c:pt idx="588">
                  <c:v>143.77550440414512</c:v>
                </c:pt>
                <c:pt idx="589">
                  <c:v>130.53648461538464</c:v>
                </c:pt>
                <c:pt idx="590">
                  <c:v>138.30388401015233</c:v>
                </c:pt>
                <c:pt idx="591">
                  <c:v>133.13244827586212</c:v>
                </c:pt>
                <c:pt idx="592">
                  <c:v>122.95588689320392</c:v>
                </c:pt>
                <c:pt idx="593">
                  <c:v>119.08591578947375</c:v>
                </c:pt>
                <c:pt idx="594">
                  <c:v>119.5073603365385</c:v>
                </c:pt>
                <c:pt idx="595">
                  <c:v>117.65193103448279</c:v>
                </c:pt>
                <c:pt idx="596">
                  <c:v>123.65914575000004</c:v>
                </c:pt>
                <c:pt idx="597">
                  <c:v>124.43846532663322</c:v>
                </c:pt>
                <c:pt idx="598">
                  <c:v>118.71836666666672</c:v>
                </c:pt>
                <c:pt idx="599">
                  <c:v>110.31304871134026</c:v>
                </c:pt>
                <c:pt idx="600">
                  <c:v>117.59734184210531</c:v>
                </c:pt>
                <c:pt idx="601">
                  <c:v>120.57808532608699</c:v>
                </c:pt>
                <c:pt idx="602">
                  <c:v>118.1459540983607</c:v>
                </c:pt>
                <c:pt idx="603">
                  <c:v>119.97229806629838</c:v>
                </c:pt>
                <c:pt idx="604">
                  <c:v>126.41197966101701</c:v>
                </c:pt>
                <c:pt idx="605">
                  <c:v>116.95266903409095</c:v>
                </c:pt>
                <c:pt idx="606">
                  <c:v>115.93682966101701</c:v>
                </c:pt>
                <c:pt idx="607">
                  <c:v>114.5164703389831</c:v>
                </c:pt>
                <c:pt idx="608">
                  <c:v>118.69841400000004</c:v>
                </c:pt>
                <c:pt idx="609">
                  <c:v>120.31458000000005</c:v>
                </c:pt>
                <c:pt idx="610">
                  <c:v>127.50786034482762</c:v>
                </c:pt>
                <c:pt idx="611">
                  <c:v>132.78615000000005</c:v>
                </c:pt>
                <c:pt idx="612">
                  <c:v>135.74306804733735</c:v>
                </c:pt>
                <c:pt idx="613">
                  <c:v>138.71825857988171</c:v>
                </c:pt>
                <c:pt idx="614">
                  <c:v>145.64849281437134</c:v>
                </c:pt>
                <c:pt idx="615">
                  <c:v>154.49278113772465</c:v>
                </c:pt>
                <c:pt idx="616">
                  <c:v>160.51442425149708</c:v>
                </c:pt>
                <c:pt idx="617">
                  <c:v>159.00901347305393</c:v>
                </c:pt>
                <c:pt idx="618">
                  <c:v>159.18486875000005</c:v>
                </c:pt>
                <c:pt idx="619">
                  <c:v>167.16067680722895</c:v>
                </c:pt>
                <c:pt idx="620">
                  <c:v>171.51480542168682</c:v>
                </c:pt>
                <c:pt idx="621">
                  <c:v>174.25129760479049</c:v>
                </c:pt>
                <c:pt idx="622">
                  <c:v>164.60950000000005</c:v>
                </c:pt>
                <c:pt idx="623">
                  <c:v>163.26358047337283</c:v>
                </c:pt>
                <c:pt idx="624">
                  <c:v>166.48006250000006</c:v>
                </c:pt>
                <c:pt idx="625">
                  <c:v>173.58820000000003</c:v>
                </c:pt>
                <c:pt idx="626">
                  <c:v>176.39404375000007</c:v>
                </c:pt>
                <c:pt idx="627">
                  <c:v>169.21396153846163</c:v>
                </c:pt>
                <c:pt idx="628">
                  <c:v>161.21813698224858</c:v>
                </c:pt>
                <c:pt idx="629">
                  <c:v>154.16956058823533</c:v>
                </c:pt>
                <c:pt idx="630">
                  <c:v>147.26112034883727</c:v>
                </c:pt>
                <c:pt idx="631">
                  <c:v>148.85739473684214</c:v>
                </c:pt>
                <c:pt idx="632">
                  <c:v>148.90547529069775</c:v>
                </c:pt>
                <c:pt idx="633">
                  <c:v>145.86495000000005</c:v>
                </c:pt>
                <c:pt idx="634">
                  <c:v>150.22455000000005</c:v>
                </c:pt>
                <c:pt idx="635">
                  <c:v>155.31075000000007</c:v>
                </c:pt>
                <c:pt idx="636">
                  <c:v>160.39695000000006</c:v>
                </c:pt>
                <c:pt idx="637">
                  <c:v>162.06031482558146</c:v>
                </c:pt>
                <c:pt idx="638">
                  <c:v>159.88386842105268</c:v>
                </c:pt>
                <c:pt idx="639">
                  <c:v>157.12725000000006</c:v>
                </c:pt>
                <c:pt idx="640">
                  <c:v>156.57268323529419</c:v>
                </c:pt>
                <c:pt idx="641">
                  <c:v>159.5303726470589</c:v>
                </c:pt>
                <c:pt idx="642">
                  <c:v>165.94842894736846</c:v>
                </c:pt>
                <c:pt idx="643">
                  <c:v>172.65511941176479</c:v>
                </c:pt>
                <c:pt idx="644">
                  <c:v>169.99146929824568</c:v>
                </c:pt>
                <c:pt idx="645">
                  <c:v>166.81067354651171</c:v>
                </c:pt>
                <c:pt idx="646">
                  <c:v>176.12868488372101</c:v>
                </c:pt>
                <c:pt idx="647">
                  <c:v>184.55640000000005</c:v>
                </c:pt>
                <c:pt idx="648">
                  <c:v>192.18570000000005</c:v>
                </c:pt>
                <c:pt idx="649">
                  <c:v>194.94741366279078</c:v>
                </c:pt>
                <c:pt idx="650">
                  <c:v>188.73435000000009</c:v>
                </c:pt>
                <c:pt idx="651">
                  <c:v>187.82187558139543</c:v>
                </c:pt>
                <c:pt idx="652">
                  <c:v>192.73065000000008</c:v>
                </c:pt>
                <c:pt idx="653">
                  <c:v>193.93992000000009</c:v>
                </c:pt>
                <c:pt idx="654">
                  <c:v>197.07485593220346</c:v>
                </c:pt>
                <c:pt idx="655">
                  <c:v>199.73802966101704</c:v>
                </c:pt>
                <c:pt idx="656">
                  <c:v>204.35419745762718</c:v>
                </c:pt>
                <c:pt idx="657">
                  <c:v>211.10090423728823</c:v>
                </c:pt>
                <c:pt idx="658">
                  <c:v>214.04223166666674</c:v>
                </c:pt>
                <c:pt idx="659">
                  <c:v>218.74922178770962</c:v>
                </c:pt>
                <c:pt idx="660">
                  <c:v>222.08488407821238</c:v>
                </c:pt>
                <c:pt idx="661">
                  <c:v>222.43600642458111</c:v>
                </c:pt>
                <c:pt idx="662">
                  <c:v>208.5025643258428</c:v>
                </c:pt>
                <c:pt idx="663">
                  <c:v>201.54422681564256</c:v>
                </c:pt>
                <c:pt idx="664">
                  <c:v>204.08887752808997</c:v>
                </c:pt>
                <c:pt idx="665">
                  <c:v>215.00689237288145</c:v>
                </c:pt>
                <c:pt idx="666">
                  <c:v>226.62238800000009</c:v>
                </c:pt>
                <c:pt idx="667">
                  <c:v>236.95511724137938</c:v>
                </c:pt>
                <c:pt idx="668">
                  <c:v>239.19256800000008</c:v>
                </c:pt>
                <c:pt idx="669">
                  <c:v>232.47690852272734</c:v>
                </c:pt>
                <c:pt idx="670">
                  <c:v>234.18174322033909</c:v>
                </c:pt>
                <c:pt idx="671">
                  <c:v>239.50809067796621</c:v>
                </c:pt>
                <c:pt idx="672">
                  <c:v>240.6291600000001</c:v>
                </c:pt>
                <c:pt idx="673">
                  <c:v>246.70784310344843</c:v>
                </c:pt>
                <c:pt idx="674">
                  <c:v>251.94855000000007</c:v>
                </c:pt>
                <c:pt idx="675">
                  <c:v>258.12465000000009</c:v>
                </c:pt>
                <c:pt idx="676">
                  <c:v>265.49087068965531</c:v>
                </c:pt>
                <c:pt idx="677">
                  <c:v>265.86644914772734</c:v>
                </c:pt>
                <c:pt idx="678">
                  <c:v>276.4713000000001</c:v>
                </c:pt>
                <c:pt idx="679">
                  <c:v>292.87788575581408</c:v>
                </c:pt>
                <c:pt idx="680">
                  <c:v>307.71510000000018</c:v>
                </c:pt>
                <c:pt idx="681">
                  <c:v>301.25086551724149</c:v>
                </c:pt>
                <c:pt idx="682">
                  <c:v>309.89490000000012</c:v>
                </c:pt>
                <c:pt idx="683">
                  <c:v>317.16090000000014</c:v>
                </c:pt>
                <c:pt idx="684">
                  <c:v>318.43245000000013</c:v>
                </c:pt>
                <c:pt idx="685">
                  <c:v>318.29754035087728</c:v>
                </c:pt>
                <c:pt idx="686">
                  <c:v>335.38857456140363</c:v>
                </c:pt>
                <c:pt idx="687">
                  <c:v>356.52264912280708</c:v>
                </c:pt>
                <c:pt idx="688">
                  <c:v>365.41220930232572</c:v>
                </c:pt>
                <c:pt idx="689">
                  <c:v>349.53921578947381</c:v>
                </c:pt>
                <c:pt idx="690">
                  <c:v>352.11205964912295</c:v>
                </c:pt>
                <c:pt idx="691">
                  <c:v>363.50608245614052</c:v>
                </c:pt>
                <c:pt idx="692">
                  <c:v>384.55305000000016</c:v>
                </c:pt>
                <c:pt idx="693">
                  <c:v>394.64518604651181</c:v>
                </c:pt>
                <c:pt idx="694">
                  <c:v>421.32027732558151</c:v>
                </c:pt>
                <c:pt idx="695">
                  <c:v>425.43810964912291</c:v>
                </c:pt>
                <c:pt idx="696">
                  <c:v>456.86355964912292</c:v>
                </c:pt>
                <c:pt idx="697">
                  <c:v>459.25262894736852</c:v>
                </c:pt>
                <c:pt idx="698">
                  <c:v>470.08776088235311</c:v>
                </c:pt>
                <c:pt idx="699">
                  <c:v>470.08010414201209</c:v>
                </c:pt>
                <c:pt idx="700">
                  <c:v>474.33943941176489</c:v>
                </c:pt>
                <c:pt idx="701">
                  <c:v>480.57047807017551</c:v>
                </c:pt>
                <c:pt idx="702">
                  <c:v>517.33920000000023</c:v>
                </c:pt>
                <c:pt idx="703">
                  <c:v>546.76650000000029</c:v>
                </c:pt>
                <c:pt idx="704">
                  <c:v>568.56450000000029</c:v>
                </c:pt>
                <c:pt idx="705">
                  <c:v>508.43835000000018</c:v>
                </c:pt>
                <c:pt idx="706">
                  <c:v>373.83570000000009</c:v>
                </c:pt>
                <c:pt idx="707">
                  <c:v>390.99106395348849</c:v>
                </c:pt>
                <c:pt idx="708">
                  <c:v>398.97457280701764</c:v>
                </c:pt>
                <c:pt idx="709">
                  <c:v>426.46184205882366</c:v>
                </c:pt>
                <c:pt idx="710">
                  <c:v>445.16288343195288</c:v>
                </c:pt>
                <c:pt idx="711">
                  <c:v>470.64232764705906</c:v>
                </c:pt>
                <c:pt idx="712">
                  <c:v>445.16288343195288</c:v>
                </c:pt>
                <c:pt idx="713">
                  <c:v>402.54505000000017</c:v>
                </c:pt>
                <c:pt idx="714">
                  <c:v>398.68673313253021</c:v>
                </c:pt>
                <c:pt idx="715">
                  <c:v>395.96067000000011</c:v>
                </c:pt>
                <c:pt idx="716">
                  <c:v>393.38605481927726</c:v>
                </c:pt>
                <c:pt idx="717">
                  <c:v>341.29943272727286</c:v>
                </c:pt>
                <c:pt idx="718">
                  <c:v>318.47010914634166</c:v>
                </c:pt>
                <c:pt idx="719">
                  <c:v>302.73834130434795</c:v>
                </c:pt>
                <c:pt idx="720">
                  <c:v>315.83565471698125</c:v>
                </c:pt>
                <c:pt idx="721">
                  <c:v>344.27881528662436</c:v>
                </c:pt>
                <c:pt idx="722">
                  <c:v>353.1334221153848</c:v>
                </c:pt>
                <c:pt idx="723">
                  <c:v>321.55331419354849</c:v>
                </c:pt>
                <c:pt idx="724">
                  <c:v>294.33117549019619</c:v>
                </c:pt>
                <c:pt idx="725">
                  <c:v>288.65628576158952</c:v>
                </c:pt>
                <c:pt idx="726">
                  <c:v>298.22960165562927</c:v>
                </c:pt>
                <c:pt idx="727">
                  <c:v>289.28063245033127</c:v>
                </c:pt>
                <c:pt idx="728">
                  <c:v>247.84204900000012</c:v>
                </c:pt>
                <c:pt idx="729">
                  <c:v>216.18178691275176</c:v>
                </c:pt>
                <c:pt idx="730">
                  <c:v>222.11593571428583</c:v>
                </c:pt>
                <c:pt idx="731">
                  <c:v>181.66493013698638</c:v>
                </c:pt>
                <c:pt idx="732">
                  <c:v>182.39946503496509</c:v>
                </c:pt>
                <c:pt idx="733">
                  <c:v>183.42656276595756</c:v>
                </c:pt>
                <c:pt idx="734">
                  <c:v>185.41015500000006</c:v>
                </c:pt>
                <c:pt idx="735">
                  <c:v>141.97973093525184</c:v>
                </c:pt>
                <c:pt idx="736">
                  <c:v>126.38994854014604</c:v>
                </c:pt>
                <c:pt idx="737">
                  <c:v>110.22014448529414</c:v>
                </c:pt>
                <c:pt idx="738">
                  <c:v>115.76581213235299</c:v>
                </c:pt>
                <c:pt idx="739">
                  <c:v>175.28417666666675</c:v>
                </c:pt>
                <c:pt idx="740">
                  <c:v>193.71210223880604</c:v>
                </c:pt>
                <c:pt idx="741">
                  <c:v>168.23248421052639</c:v>
                </c:pt>
                <c:pt idx="742">
                  <c:v>167.84047159090917</c:v>
                </c:pt>
                <c:pt idx="743">
                  <c:v>163.60425114503823</c:v>
                </c:pt>
                <c:pt idx="744">
                  <c:v>172.71817093023262</c:v>
                </c:pt>
                <c:pt idx="745">
                  <c:v>154.65280511811031</c:v>
                </c:pt>
                <c:pt idx="746">
                  <c:v>155.38139166666673</c:v>
                </c:pt>
                <c:pt idx="747">
                  <c:v>171.84234166666673</c:v>
                </c:pt>
                <c:pt idx="748">
                  <c:v>221.22519166666675</c:v>
                </c:pt>
                <c:pt idx="749">
                  <c:v>257.09482322834657</c:v>
                </c:pt>
                <c:pt idx="750">
                  <c:v>269.39526984732834</c:v>
                </c:pt>
                <c:pt idx="751">
                  <c:v>254.02238750000012</c:v>
                </c:pt>
                <c:pt idx="752">
                  <c:v>251.8797431818183</c:v>
                </c:pt>
                <c:pt idx="753">
                  <c:v>227.35836931818193</c:v>
                </c:pt>
                <c:pt idx="754">
                  <c:v>232.83401590909099</c:v>
                </c:pt>
                <c:pt idx="755">
                  <c:v>237.35737613636377</c:v>
                </c:pt>
                <c:pt idx="756">
                  <c:v>250.92745681818192</c:v>
                </c:pt>
                <c:pt idx="757">
                  <c:v>267.47074736842114</c:v>
                </c:pt>
                <c:pt idx="758">
                  <c:v>253.7664157894738</c:v>
                </c:pt>
                <c:pt idx="759">
                  <c:v>258.0194842105264</c:v>
                </c:pt>
                <c:pt idx="760">
                  <c:v>231.7922289473685</c:v>
                </c:pt>
                <c:pt idx="761">
                  <c:v>233.11117388059708</c:v>
                </c:pt>
                <c:pt idx="762">
                  <c:v>222.08881455223892</c:v>
                </c:pt>
                <c:pt idx="763">
                  <c:v>213.41163805970157</c:v>
                </c:pt>
                <c:pt idx="764">
                  <c:v>205.18970294117659</c:v>
                </c:pt>
                <c:pt idx="765">
                  <c:v>208.3390944444445</c:v>
                </c:pt>
                <c:pt idx="766">
                  <c:v>214.15862222222228</c:v>
                </c:pt>
                <c:pt idx="767">
                  <c:v>217.163930597015</c:v>
                </c:pt>
                <c:pt idx="768">
                  <c:v>213.97034338235301</c:v>
                </c:pt>
                <c:pt idx="769">
                  <c:v>205.98579635036506</c:v>
                </c:pt>
                <c:pt idx="770">
                  <c:v>192.91097408759131</c:v>
                </c:pt>
                <c:pt idx="771">
                  <c:v>205.85946956521744</c:v>
                </c:pt>
                <c:pt idx="772">
                  <c:v>222.0276358695653</c:v>
                </c:pt>
                <c:pt idx="773">
                  <c:v>232.13544087591251</c:v>
                </c:pt>
                <c:pt idx="774">
                  <c:v>244.29273175182493</c:v>
                </c:pt>
                <c:pt idx="775">
                  <c:v>260.80829671532859</c:v>
                </c:pt>
                <c:pt idx="776">
                  <c:v>266.31348503649644</c:v>
                </c:pt>
                <c:pt idx="777">
                  <c:v>273.42435328467167</c:v>
                </c:pt>
                <c:pt idx="778">
                  <c:v>296.94773043478273</c:v>
                </c:pt>
                <c:pt idx="779">
                  <c:v>296.94773043478273</c:v>
                </c:pt>
                <c:pt idx="780">
                  <c:v>313.34361739130446</c:v>
                </c:pt>
                <c:pt idx="781">
                  <c:v>331.33354891304361</c:v>
                </c:pt>
                <c:pt idx="782">
                  <c:v>340.86291021897824</c:v>
                </c:pt>
                <c:pt idx="783">
                  <c:v>341.32167591240892</c:v>
                </c:pt>
                <c:pt idx="784">
                  <c:v>323.20043102189794</c:v>
                </c:pt>
                <c:pt idx="785">
                  <c:v>334.52163804347833</c:v>
                </c:pt>
                <c:pt idx="786">
                  <c:v>351.78417410071961</c:v>
                </c:pt>
                <c:pt idx="787">
                  <c:v>356.2299225000001</c:v>
                </c:pt>
                <c:pt idx="788">
                  <c:v>360.27033750000015</c:v>
                </c:pt>
                <c:pt idx="789">
                  <c:v>379.12560750000017</c:v>
                </c:pt>
                <c:pt idx="790">
                  <c:v>389.67558000000014</c:v>
                </c:pt>
                <c:pt idx="791">
                  <c:v>382.94155500000016</c:v>
                </c:pt>
                <c:pt idx="792">
                  <c:v>392.03806063829808</c:v>
                </c:pt>
                <c:pt idx="793">
                  <c:v>403.62758829787253</c:v>
                </c:pt>
                <c:pt idx="794">
                  <c:v>400.34252852112689</c:v>
                </c:pt>
                <c:pt idx="795">
                  <c:v>373.80902412587426</c:v>
                </c:pt>
                <c:pt idx="796">
                  <c:v>354.62747395833344</c:v>
                </c:pt>
                <c:pt idx="797">
                  <c:v>341.31530416666681</c:v>
                </c:pt>
                <c:pt idx="798">
                  <c:v>359.11703896551739</c:v>
                </c:pt>
                <c:pt idx="799">
                  <c:v>362.80140206896561</c:v>
                </c:pt>
                <c:pt idx="800">
                  <c:v>309.30391541095901</c:v>
                </c:pt>
                <c:pt idx="801">
                  <c:v>264.31816849315078</c:v>
                </c:pt>
                <c:pt idx="802">
                  <c:v>242.73451034482767</c:v>
                </c:pt>
                <c:pt idx="803">
                  <c:v>240.49198541666675</c:v>
                </c:pt>
                <c:pt idx="804">
                  <c:v>250.29707007042268</c:v>
                </c:pt>
                <c:pt idx="805">
                  <c:v>246.05458723404263</c:v>
                </c:pt>
                <c:pt idx="806">
                  <c:v>229.78467340425541</c:v>
                </c:pt>
                <c:pt idx="807">
                  <c:v>218.87162007042267</c:v>
                </c:pt>
                <c:pt idx="808">
                  <c:v>222.42978085106392</c:v>
                </c:pt>
                <c:pt idx="809">
                  <c:v>227.5559180851065</c:v>
                </c:pt>
                <c:pt idx="810">
                  <c:v>272.79965106382991</c:v>
                </c:pt>
                <c:pt idx="811">
                  <c:v>274.35977978723417</c:v>
                </c:pt>
                <c:pt idx="812">
                  <c:v>261.87875000000008</c:v>
                </c:pt>
                <c:pt idx="813">
                  <c:v>293.15455500000013</c:v>
                </c:pt>
                <c:pt idx="814">
                  <c:v>293.37902250000013</c:v>
                </c:pt>
                <c:pt idx="815">
                  <c:v>284.84925750000008</c:v>
                </c:pt>
                <c:pt idx="816">
                  <c:v>280.58437500000008</c:v>
                </c:pt>
                <c:pt idx="817">
                  <c:v>280.34214388489221</c:v>
                </c:pt>
                <c:pt idx="818">
                  <c:v>280.1160615107915</c:v>
                </c:pt>
                <c:pt idx="819">
                  <c:v>246.62146630434793</c:v>
                </c:pt>
                <c:pt idx="820">
                  <c:v>255.73029239130443</c:v>
                </c:pt>
                <c:pt idx="821">
                  <c:v>260.28470543478267</c:v>
                </c:pt>
                <c:pt idx="822">
                  <c:v>266.66088369565227</c:v>
                </c:pt>
                <c:pt idx="823">
                  <c:v>262.78963260869574</c:v>
                </c:pt>
                <c:pt idx="824">
                  <c:v>284.61205425531926</c:v>
                </c:pt>
                <c:pt idx="825">
                  <c:v>289.56307500000014</c:v>
                </c:pt>
                <c:pt idx="826">
                  <c:v>284.40032250000007</c:v>
                </c:pt>
                <c:pt idx="827">
                  <c:v>277.6662975000001</c:v>
                </c:pt>
                <c:pt idx="828">
                  <c:v>278.08132014388502</c:v>
                </c:pt>
                <c:pt idx="829">
                  <c:v>274.29928500000011</c:v>
                </c:pt>
                <c:pt idx="830">
                  <c:v>272.72801250000009</c:v>
                </c:pt>
                <c:pt idx="831">
                  <c:v>275.42162250000013</c:v>
                </c:pt>
                <c:pt idx="832">
                  <c:v>237.48661500000009</c:v>
                </c:pt>
                <c:pt idx="833">
                  <c:v>215.52063936170222</c:v>
                </c:pt>
                <c:pt idx="834">
                  <c:v>224.24303250000008</c:v>
                </c:pt>
                <c:pt idx="835">
                  <c:v>228.95685000000006</c:v>
                </c:pt>
                <c:pt idx="836">
                  <c:v>238.60895250000013</c:v>
                </c:pt>
                <c:pt idx="837">
                  <c:v>240.8536275000001</c:v>
                </c:pt>
                <c:pt idx="838">
                  <c:v>246.46531500000012</c:v>
                </c:pt>
                <c:pt idx="839">
                  <c:v>234.68793510638307</c:v>
                </c:pt>
                <c:pt idx="840">
                  <c:v>235.13368617021285</c:v>
                </c:pt>
                <c:pt idx="841">
                  <c:v>220.4239010638299</c:v>
                </c:pt>
                <c:pt idx="842">
                  <c:v>220.19945598591559</c:v>
                </c:pt>
                <c:pt idx="843">
                  <c:v>211.84708951048958</c:v>
                </c:pt>
                <c:pt idx="844">
                  <c:v>205.79305104166676</c:v>
                </c:pt>
                <c:pt idx="845">
                  <c:v>208.64788571428579</c:v>
                </c:pt>
                <c:pt idx="846">
                  <c:v>219.33681428571438</c:v>
                </c:pt>
                <c:pt idx="847">
                  <c:v>215.33815067114102</c:v>
                </c:pt>
                <c:pt idx="848">
                  <c:v>213.11033642384118</c:v>
                </c:pt>
                <c:pt idx="849">
                  <c:v>201.90338137254909</c:v>
                </c:pt>
                <c:pt idx="850">
                  <c:v>191.20549772727279</c:v>
                </c:pt>
                <c:pt idx="851">
                  <c:v>177.60447870967747</c:v>
                </c:pt>
                <c:pt idx="852">
                  <c:v>178.7447570063695</c:v>
                </c:pt>
                <c:pt idx="853">
                  <c:v>172.04439398734183</c:v>
                </c:pt>
                <c:pt idx="854">
                  <c:v>160.66261312500006</c:v>
                </c:pt>
                <c:pt idx="855">
                  <c:v>153.0282782608696</c:v>
                </c:pt>
                <c:pt idx="856">
                  <c:v>152.88577822085892</c:v>
                </c:pt>
                <c:pt idx="857">
                  <c:v>160.5975450920246</c:v>
                </c:pt>
                <c:pt idx="858">
                  <c:v>165.55846829268302</c:v>
                </c:pt>
                <c:pt idx="859">
                  <c:v>163.60279727272734</c:v>
                </c:pt>
                <c:pt idx="860">
                  <c:v>165.31691272727278</c:v>
                </c:pt>
                <c:pt idx="861">
                  <c:v>175.38035568862284</c:v>
                </c:pt>
                <c:pt idx="862">
                  <c:v>177.14226875000008</c:v>
                </c:pt>
                <c:pt idx="863">
                  <c:v>177.02383668639061</c:v>
                </c:pt>
                <c:pt idx="864">
                  <c:v>187.62295295857996</c:v>
                </c:pt>
                <c:pt idx="865">
                  <c:v>198.77991745562139</c:v>
                </c:pt>
                <c:pt idx="866">
                  <c:v>202.2556578488373</c:v>
                </c:pt>
                <c:pt idx="867">
                  <c:v>206.61330344827596</c:v>
                </c:pt>
                <c:pt idx="868">
                  <c:v>213.51348600000009</c:v>
                </c:pt>
                <c:pt idx="869">
                  <c:v>217.28454000000008</c:v>
                </c:pt>
                <c:pt idx="870">
                  <c:v>223.04845258620699</c:v>
                </c:pt>
                <c:pt idx="871">
                  <c:v>213.25710000000007</c:v>
                </c:pt>
                <c:pt idx="872">
                  <c:v>216.54663534482768</c:v>
                </c:pt>
                <c:pt idx="873">
                  <c:v>214.55996896551736</c:v>
                </c:pt>
                <c:pt idx="874">
                  <c:v>204.62663706896564</c:v>
                </c:pt>
                <c:pt idx="875">
                  <c:v>207.33572758620701</c:v>
                </c:pt>
                <c:pt idx="876">
                  <c:v>214.01815086206906</c:v>
                </c:pt>
                <c:pt idx="877">
                  <c:v>212.57330258620698</c:v>
                </c:pt>
                <c:pt idx="878">
                  <c:v>218.53330172413803</c:v>
                </c:pt>
                <c:pt idx="879">
                  <c:v>213.51348600000009</c:v>
                </c:pt>
                <c:pt idx="880">
                  <c:v>217.28454000000008</c:v>
                </c:pt>
                <c:pt idx="881">
                  <c:v>226.22752926136369</c:v>
                </c:pt>
                <c:pt idx="882">
                  <c:v>230.80838983050856</c:v>
                </c:pt>
                <c:pt idx="883">
                  <c:v>227.43503644067806</c:v>
                </c:pt>
                <c:pt idx="884">
                  <c:v>223.70659322033907</c:v>
                </c:pt>
                <c:pt idx="885">
                  <c:v>229.21048559322043</c:v>
                </c:pt>
                <c:pt idx="886">
                  <c:v>227.61258135593232</c:v>
                </c:pt>
                <c:pt idx="887">
                  <c:v>231.27718820224729</c:v>
                </c:pt>
                <c:pt idx="888">
                  <c:v>238.16253960674166</c:v>
                </c:pt>
                <c:pt idx="889">
                  <c:v>246.10717584269673</c:v>
                </c:pt>
                <c:pt idx="890">
                  <c:v>245.93062837078659</c:v>
                </c:pt>
                <c:pt idx="891">
                  <c:v>252.10978988764055</c:v>
                </c:pt>
                <c:pt idx="892">
                  <c:v>260.18165865921799</c:v>
                </c:pt>
                <c:pt idx="893">
                  <c:v>261.99449751381223</c:v>
                </c:pt>
                <c:pt idx="894">
                  <c:v>256.61223812154702</c:v>
                </c:pt>
                <c:pt idx="895">
                  <c:v>257.48034447513817</c:v>
                </c:pt>
                <c:pt idx="896">
                  <c:v>275.01609281767963</c:v>
                </c:pt>
                <c:pt idx="897">
                  <c:v>286.47509668508297</c:v>
                </c:pt>
                <c:pt idx="898">
                  <c:v>295.85064530386745</c:v>
                </c:pt>
                <c:pt idx="899">
                  <c:v>299.23244423076932</c:v>
                </c:pt>
                <c:pt idx="900">
                  <c:v>311.14648846153858</c:v>
                </c:pt>
                <c:pt idx="901">
                  <c:v>313.73363618784543</c:v>
                </c:pt>
                <c:pt idx="902">
                  <c:v>301.03176967213125</c:v>
                </c:pt>
                <c:pt idx="903">
                  <c:v>318.69505271739143</c:v>
                </c:pt>
                <c:pt idx="904">
                  <c:v>317.65184594594604</c:v>
                </c:pt>
                <c:pt idx="905">
                  <c:v>312.23789358288781</c:v>
                </c:pt>
                <c:pt idx="906">
                  <c:v>286.47948106060619</c:v>
                </c:pt>
                <c:pt idx="907">
                  <c:v>275.36161633663374</c:v>
                </c:pt>
                <c:pt idx="908">
                  <c:v>232.45590220588247</c:v>
                </c:pt>
                <c:pt idx="909">
                  <c:v>222.84874399038472</c:v>
                </c:pt>
                <c:pt idx="910">
                  <c:v>216.73232887323948</c:v>
                </c:pt>
                <c:pt idx="911">
                  <c:v>221.14746906976751</c:v>
                </c:pt>
                <c:pt idx="912">
                  <c:v>222.31678813953496</c:v>
                </c:pt>
                <c:pt idx="913">
                  <c:v>230.9405162790699</c:v>
                </c:pt>
                <c:pt idx="914">
                  <c:v>217.53873150684942</c:v>
                </c:pt>
                <c:pt idx="915">
                  <c:v>209.5030000000001</c:v>
                </c:pt>
                <c:pt idx="916">
                  <c:v>205.77212465753433</c:v>
                </c:pt>
                <c:pt idx="917">
                  <c:v>211.97894454545465</c:v>
                </c:pt>
                <c:pt idx="918">
                  <c:v>223.23393986486494</c:v>
                </c:pt>
                <c:pt idx="919">
                  <c:v>215.92775866666673</c:v>
                </c:pt>
                <c:pt idx="920">
                  <c:v>205.76838130434791</c:v>
                </c:pt>
                <c:pt idx="921">
                  <c:v>211.09704456521749</c:v>
                </c:pt>
                <c:pt idx="922">
                  <c:v>207.73446818181824</c:v>
                </c:pt>
                <c:pt idx="923">
                  <c:v>201.8480826923078</c:v>
                </c:pt>
                <c:pt idx="924">
                  <c:v>196.64110696202539</c:v>
                </c:pt>
                <c:pt idx="925">
                  <c:v>188.55270000000007</c:v>
                </c:pt>
                <c:pt idx="926">
                  <c:v>192.04441666666676</c:v>
                </c:pt>
                <c:pt idx="927">
                  <c:v>203.34114705882359</c:v>
                </c:pt>
                <c:pt idx="928">
                  <c:v>212.35189016736408</c:v>
                </c:pt>
                <c:pt idx="929">
                  <c:v>219.32616970954362</c:v>
                </c:pt>
                <c:pt idx="930">
                  <c:v>211.47782336065586</c:v>
                </c:pt>
                <c:pt idx="931">
                  <c:v>204.4578257142858</c:v>
                </c:pt>
                <c:pt idx="932">
                  <c:v>202.14901714285722</c:v>
                </c:pt>
                <c:pt idx="933">
                  <c:v>208.51558831967225</c:v>
                </c:pt>
                <c:pt idx="934">
                  <c:v>198.55170681818188</c:v>
                </c:pt>
                <c:pt idx="935">
                  <c:v>198.07161224066397</c:v>
                </c:pt>
                <c:pt idx="936">
                  <c:v>201.12288000000009</c:v>
                </c:pt>
                <c:pt idx="937">
                  <c:v>195.02264558823535</c:v>
                </c:pt>
                <c:pt idx="938">
                  <c:v>196.87120147058832</c:v>
                </c:pt>
                <c:pt idx="939">
                  <c:v>195.7844981171549</c:v>
                </c:pt>
                <c:pt idx="940">
                  <c:v>195.15468529411768</c:v>
                </c:pt>
                <c:pt idx="941">
                  <c:v>183.6876721757323</c:v>
                </c:pt>
                <c:pt idx="942">
                  <c:v>195.71292911392413</c:v>
                </c:pt>
                <c:pt idx="943">
                  <c:v>201.88871029411769</c:v>
                </c:pt>
                <c:pt idx="944">
                  <c:v>203.67373242677832</c:v>
                </c:pt>
                <c:pt idx="945">
                  <c:v>210.69637151898746</c:v>
                </c:pt>
                <c:pt idx="946">
                  <c:v>212.71596617647063</c:v>
                </c:pt>
                <c:pt idx="947">
                  <c:v>220.24446737288145</c:v>
                </c:pt>
                <c:pt idx="948">
                  <c:v>225.72833872340433</c:v>
                </c:pt>
                <c:pt idx="949">
                  <c:v>230.14127425531925</c:v>
                </c:pt>
                <c:pt idx="950">
                  <c:v>231.03032097457637</c:v>
                </c:pt>
                <c:pt idx="951">
                  <c:v>237.55509661016956</c:v>
                </c:pt>
                <c:pt idx="952">
                  <c:v>244.50856455696214</c:v>
                </c:pt>
                <c:pt idx="953">
                  <c:v>247.44240882352946</c:v>
                </c:pt>
                <c:pt idx="954">
                  <c:v>226.62834896265565</c:v>
                </c:pt>
                <c:pt idx="955">
                  <c:v>238.34199320987662</c:v>
                </c:pt>
                <c:pt idx="956">
                  <c:v>245.73671557377057</c:v>
                </c:pt>
                <c:pt idx="957">
                  <c:v>253.83076890243913</c:v>
                </c:pt>
                <c:pt idx="958">
                  <c:v>252.29419979757091</c:v>
                </c:pt>
                <c:pt idx="959">
                  <c:v>248.26105500000008</c:v>
                </c:pt>
                <c:pt idx="960">
                  <c:v>262.41487972440956</c:v>
                </c:pt>
                <c:pt idx="961">
                  <c:v>269.01163424124525</c:v>
                </c:pt>
                <c:pt idx="962">
                  <c:v>263.46220290697681</c:v>
                </c:pt>
                <c:pt idx="963">
                  <c:v>266.99452093023268</c:v>
                </c:pt>
                <c:pt idx="964">
                  <c:v>266.08498783783796</c:v>
                </c:pt>
                <c:pt idx="965">
                  <c:v>261.47430405405419</c:v>
                </c:pt>
                <c:pt idx="966">
                  <c:v>266.08498783783796</c:v>
                </c:pt>
                <c:pt idx="967">
                  <c:v>277.73303108108121</c:v>
                </c:pt>
                <c:pt idx="968">
                  <c:v>282.7086459770116</c:v>
                </c:pt>
                <c:pt idx="969">
                  <c:v>280.19027175572529</c:v>
                </c:pt>
                <c:pt idx="970">
                  <c:v>270.33029147727285</c:v>
                </c:pt>
                <c:pt idx="971">
                  <c:v>277.6112394339624</c:v>
                </c:pt>
                <c:pt idx="972">
                  <c:v>286.860994528302</c:v>
                </c:pt>
                <c:pt idx="973">
                  <c:v>283.78495722433473</c:v>
                </c:pt>
                <c:pt idx="974">
                  <c:v>284.50188764258564</c:v>
                </c:pt>
                <c:pt idx="975">
                  <c:v>282.59097840909101</c:v>
                </c:pt>
                <c:pt idx="976">
                  <c:v>282.47194261363649</c:v>
                </c:pt>
                <c:pt idx="977">
                  <c:v>289.11414000000008</c:v>
                </c:pt>
                <c:pt idx="978">
                  <c:v>295.18737303370796</c:v>
                </c:pt>
                <c:pt idx="979">
                  <c:v>296.36435617977543</c:v>
                </c:pt>
                <c:pt idx="980">
                  <c:v>291.65642359550577</c:v>
                </c:pt>
                <c:pt idx="981">
                  <c:v>285.53611123595516</c:v>
                </c:pt>
                <c:pt idx="982">
                  <c:v>294.59888146067431</c:v>
                </c:pt>
                <c:pt idx="983">
                  <c:v>306.48641123595519</c:v>
                </c:pt>
                <c:pt idx="984">
                  <c:v>309.29258684210538</c:v>
                </c:pt>
                <c:pt idx="985">
                  <c:v>306.66495735849065</c:v>
                </c:pt>
                <c:pt idx="986">
                  <c:v>307.04791184210535</c:v>
                </c:pt>
                <c:pt idx="987">
                  <c:v>291.92589078947378</c:v>
                </c:pt>
                <c:pt idx="988">
                  <c:v>292.36261348314622</c:v>
                </c:pt>
                <c:pt idx="989">
                  <c:v>280.83564458955232</c:v>
                </c:pt>
                <c:pt idx="990">
                  <c:v>284.82245541044784</c:v>
                </c:pt>
                <c:pt idx="991">
                  <c:v>284.93186821561352</c:v>
                </c:pt>
                <c:pt idx="992">
                  <c:v>271.84766598513022</c:v>
                </c:pt>
                <c:pt idx="993">
                  <c:v>278.98816166666677</c:v>
                </c:pt>
                <c:pt idx="994">
                  <c:v>286.21692379182173</c:v>
                </c:pt>
                <c:pt idx="995">
                  <c:v>290.07209052044618</c:v>
                </c:pt>
                <c:pt idx="996">
                  <c:v>297.43195427509306</c:v>
                </c:pt>
                <c:pt idx="997">
                  <c:v>303.97405539033468</c:v>
                </c:pt>
                <c:pt idx="998">
                  <c:v>310.39933327137561</c:v>
                </c:pt>
                <c:pt idx="999">
                  <c:v>323.98700876865684</c:v>
                </c:pt>
                <c:pt idx="1000">
                  <c:v>335.6331518587362</c:v>
                </c:pt>
                <c:pt idx="1001">
                  <c:v>338.32008624535331</c:v>
                </c:pt>
                <c:pt idx="1002">
                  <c:v>351.98840464684025</c:v>
                </c:pt>
                <c:pt idx="1003">
                  <c:v>358.99779869888494</c:v>
                </c:pt>
                <c:pt idx="1004">
                  <c:v>368.78000093283595</c:v>
                </c:pt>
                <c:pt idx="1005">
                  <c:v>377.33991828358222</c:v>
                </c:pt>
                <c:pt idx="1006">
                  <c:v>392.11457014925384</c:v>
                </c:pt>
                <c:pt idx="1007">
                  <c:v>411.59100617977538</c:v>
                </c:pt>
                <c:pt idx="1008">
                  <c:v>419.0060000000002</c:v>
                </c:pt>
                <c:pt idx="1009">
                  <c:v>433.01209943820243</c:v>
                </c:pt>
                <c:pt idx="1010">
                  <c:v>429.59884831460693</c:v>
                </c:pt>
                <c:pt idx="1011">
                  <c:v>444.42883595505634</c:v>
                </c:pt>
                <c:pt idx="1012">
                  <c:v>442.54566292134854</c:v>
                </c:pt>
                <c:pt idx="1013">
                  <c:v>468.20389550561816</c:v>
                </c:pt>
                <c:pt idx="1014">
                  <c:v>500.57927630597027</c:v>
                </c:pt>
                <c:pt idx="1015">
                  <c:v>497.53053861940316</c:v>
                </c:pt>
                <c:pt idx="1016">
                  <c:v>517.99422044609696</c:v>
                </c:pt>
                <c:pt idx="1017">
                  <c:v>491.94263921933106</c:v>
                </c:pt>
                <c:pt idx="1018">
                  <c:v>525.12043773234222</c:v>
                </c:pt>
                <c:pt idx="1019">
                  <c:v>532.00472630597028</c:v>
                </c:pt>
                <c:pt idx="1020">
                  <c:v>517.69911100746288</c:v>
                </c:pt>
                <c:pt idx="1021">
                  <c:v>520.98236697761206</c:v>
                </c:pt>
                <c:pt idx="1022">
                  <c:v>556.86366436567187</c:v>
                </c:pt>
                <c:pt idx="1023">
                  <c:v>561.33564033457276</c:v>
                </c:pt>
                <c:pt idx="1024">
                  <c:v>541.68164555555575</c:v>
                </c:pt>
                <c:pt idx="1025">
                  <c:v>534.57925422794142</c:v>
                </c:pt>
                <c:pt idx="1026">
                  <c:v>559.46476313868641</c:v>
                </c:pt>
                <c:pt idx="1027">
                  <c:v>558.1758500000002</c:v>
                </c:pt>
                <c:pt idx="1028">
                  <c:v>537.21462700729955</c:v>
                </c:pt>
                <c:pt idx="1029">
                  <c:v>528.40465745454571</c:v>
                </c:pt>
                <c:pt idx="1030">
                  <c:v>522.91948800000023</c:v>
                </c:pt>
                <c:pt idx="1031">
                  <c:v>528.7673543478262</c:v>
                </c:pt>
                <c:pt idx="1032">
                  <c:v>517.26746141304363</c:v>
                </c:pt>
                <c:pt idx="1033">
                  <c:v>493.16401137184135</c:v>
                </c:pt>
                <c:pt idx="1034">
                  <c:v>497.72034658273401</c:v>
                </c:pt>
                <c:pt idx="1035">
                  <c:v>507.42527688172061</c:v>
                </c:pt>
                <c:pt idx="1036">
                  <c:v>525.0294825000002</c:v>
                </c:pt>
                <c:pt idx="1037">
                  <c:v>531.77229448398589</c:v>
                </c:pt>
                <c:pt idx="1038">
                  <c:v>538.67440971731469</c:v>
                </c:pt>
                <c:pt idx="1039">
                  <c:v>509.02566360424049</c:v>
                </c:pt>
                <c:pt idx="1040">
                  <c:v>488.37148091872808</c:v>
                </c:pt>
                <c:pt idx="1041">
                  <c:v>457.94542685512386</c:v>
                </c:pt>
                <c:pt idx="1042">
                  <c:v>446.48482658450723</c:v>
                </c:pt>
                <c:pt idx="1043">
                  <c:v>446.2635205985917</c:v>
                </c:pt>
                <c:pt idx="1044">
                  <c:v>451.82325314685329</c:v>
                </c:pt>
                <c:pt idx="1045">
                  <c:v>453.36156188811202</c:v>
                </c:pt>
                <c:pt idx="1046">
                  <c:v>459.48809010416682</c:v>
                </c:pt>
                <c:pt idx="1047">
                  <c:v>460.39915328719746</c:v>
                </c:pt>
                <c:pt idx="1048">
                  <c:v>475.18760034602099</c:v>
                </c:pt>
                <c:pt idx="1049">
                  <c:v>486.60515138408329</c:v>
                </c:pt>
                <c:pt idx="1050">
                  <c:v>498.25592793103465</c:v>
                </c:pt>
                <c:pt idx="1051">
                  <c:v>518.68303287197261</c:v>
                </c:pt>
                <c:pt idx="1052">
                  <c:v>532.38409411764735</c:v>
                </c:pt>
                <c:pt idx="1053">
                  <c:v>554.02307179930824</c:v>
                </c:pt>
                <c:pt idx="1054">
                  <c:v>568.90900862068986</c:v>
                </c:pt>
                <c:pt idx="1055">
                  <c:v>581.64267145328745</c:v>
                </c:pt>
                <c:pt idx="1056">
                  <c:v>602.7184582758623</c:v>
                </c:pt>
                <c:pt idx="1057">
                  <c:v>595.56120986159203</c:v>
                </c:pt>
                <c:pt idx="1058">
                  <c:v>610.6758726643601</c:v>
                </c:pt>
                <c:pt idx="1059">
                  <c:v>618.7562741379312</c:v>
                </c:pt>
                <c:pt idx="1060">
                  <c:v>628.07554551724161</c:v>
                </c:pt>
                <c:pt idx="1061">
                  <c:v>620.51764845360844</c:v>
                </c:pt>
                <c:pt idx="1062">
                  <c:v>642.93026815068515</c:v>
                </c:pt>
                <c:pt idx="1063">
                  <c:v>639.27114041095922</c:v>
                </c:pt>
                <c:pt idx="1064">
                  <c:v>611.88461518771339</c:v>
                </c:pt>
                <c:pt idx="1065">
                  <c:v>609.26892857142889</c:v>
                </c:pt>
                <c:pt idx="1066">
                  <c:v>611.72738214285732</c:v>
                </c:pt>
                <c:pt idx="1067">
                  <c:v>631.2881214285718</c:v>
                </c:pt>
                <c:pt idx="1068">
                  <c:v>622.3955165529012</c:v>
                </c:pt>
                <c:pt idx="1069">
                  <c:v>596.22843571428609</c:v>
                </c:pt>
                <c:pt idx="1070">
                  <c:v>588.10485000000028</c:v>
                </c:pt>
                <c:pt idx="1071">
                  <c:v>593.67468762711883</c:v>
                </c:pt>
                <c:pt idx="1072">
                  <c:v>588.24181322033928</c:v>
                </c:pt>
                <c:pt idx="1073">
                  <c:v>607.91259020270297</c:v>
                </c:pt>
                <c:pt idx="1074">
                  <c:v>592.83686756756788</c:v>
                </c:pt>
                <c:pt idx="1075">
                  <c:v>599.95006064189215</c:v>
                </c:pt>
                <c:pt idx="1076">
                  <c:v>581.90166030405419</c:v>
                </c:pt>
                <c:pt idx="1077">
                  <c:v>566.60719077181227</c:v>
                </c:pt>
                <c:pt idx="1078">
                  <c:v>584.95627902684589</c:v>
                </c:pt>
                <c:pt idx="1079">
                  <c:v>598.98173154362428</c:v>
                </c:pt>
                <c:pt idx="1080">
                  <c:v>629.77445436241624</c:v>
                </c:pt>
                <c:pt idx="1081">
                  <c:v>655.61081426174519</c:v>
                </c:pt>
                <c:pt idx="1082">
                  <c:v>676.17444765100697</c:v>
                </c:pt>
                <c:pt idx="1083">
                  <c:v>694.20717231543654</c:v>
                </c:pt>
                <c:pt idx="1084">
                  <c:v>701.27262583892639</c:v>
                </c:pt>
                <c:pt idx="1085">
                  <c:v>691.99262718120826</c:v>
                </c:pt>
                <c:pt idx="1086">
                  <c:v>685.49381600000027</c:v>
                </c:pt>
                <c:pt idx="1087">
                  <c:v>712.48536973244188</c:v>
                </c:pt>
                <c:pt idx="1088">
                  <c:v>704.55858900000032</c:v>
                </c:pt>
                <c:pt idx="1089">
                  <c:v>712.31020000000024</c:v>
                </c:pt>
                <c:pt idx="1090">
                  <c:v>744.57366200000024</c:v>
                </c:pt>
                <c:pt idx="1091">
                  <c:v>751.48726100000022</c:v>
                </c:pt>
                <c:pt idx="1092">
                  <c:v>723.51861050000014</c:v>
                </c:pt>
                <c:pt idx="1093">
                  <c:v>733.12129534883741</c:v>
                </c:pt>
                <c:pt idx="1094">
                  <c:v>733.85211976744222</c:v>
                </c:pt>
                <c:pt idx="1095">
                  <c:v>708.11320281456983</c:v>
                </c:pt>
                <c:pt idx="1096">
                  <c:v>655.45996539735131</c:v>
                </c:pt>
                <c:pt idx="1097">
                  <c:v>578.87343824503341</c:v>
                </c:pt>
                <c:pt idx="1098">
                  <c:v>590.86068861386161</c:v>
                </c:pt>
                <c:pt idx="1099">
                  <c:v>606.93641386138643</c:v>
                </c:pt>
                <c:pt idx="1100">
                  <c:v>599.56450657894754</c:v>
                </c:pt>
                <c:pt idx="1101">
                  <c:v>580.64721266447395</c:v>
                </c:pt>
                <c:pt idx="1102">
                  <c:v>620.6526375000002</c:v>
                </c:pt>
                <c:pt idx="1103">
                  <c:v>647.52966710526346</c:v>
                </c:pt>
                <c:pt idx="1104">
                  <c:v>672.54597927631607</c:v>
                </c:pt>
                <c:pt idx="1105">
                  <c:v>681.43607368421078</c:v>
                </c:pt>
                <c:pt idx="1106">
                  <c:v>676.62600049180355</c:v>
                </c:pt>
                <c:pt idx="1107">
                  <c:v>708.46358754098389</c:v>
                </c:pt>
                <c:pt idx="1108">
                  <c:v>722.68231573770515</c:v>
                </c:pt>
                <c:pt idx="1109">
                  <c:v>720.01251617647074</c:v>
                </c:pt>
                <c:pt idx="1110">
                  <c:v>707.02144348534227</c:v>
                </c:pt>
                <c:pt idx="1111">
                  <c:v>726.57278208469097</c:v>
                </c:pt>
                <c:pt idx="1112">
                  <c:v>745.71466856677546</c:v>
                </c:pt>
                <c:pt idx="1113">
                  <c:v>745.13006931818211</c:v>
                </c:pt>
                <c:pt idx="1114">
                  <c:v>740.9468113636367</c:v>
                </c:pt>
                <c:pt idx="1115">
                  <c:v>754.31250048543723</c:v>
                </c:pt>
                <c:pt idx="1116">
                  <c:v>777.500211165049</c:v>
                </c:pt>
                <c:pt idx="1117">
                  <c:v>787.0600567961169</c:v>
                </c:pt>
                <c:pt idx="1118">
                  <c:v>801.39982524271875</c:v>
                </c:pt>
                <c:pt idx="1119">
                  <c:v>812.99368058252458</c:v>
                </c:pt>
                <c:pt idx="1120">
                  <c:v>820.92631844660229</c:v>
                </c:pt>
                <c:pt idx="1121">
                  <c:v>813.4122929032261</c:v>
                </c:pt>
                <c:pt idx="1122">
                  <c:v>840.90866527331218</c:v>
                </c:pt>
                <c:pt idx="1123">
                  <c:v>831.25383870967778</c:v>
                </c:pt>
                <c:pt idx="1124">
                  <c:v>842.82854807073988</c:v>
                </c:pt>
                <c:pt idx="1125">
                  <c:v>857.37923874598084</c:v>
                </c:pt>
                <c:pt idx="1126">
                  <c:v>860.57386153846187</c:v>
                </c:pt>
                <c:pt idx="1127">
                  <c:v>845.66691730769264</c:v>
                </c:pt>
                <c:pt idx="1128">
                  <c:v>867.42299807692348</c:v>
                </c:pt>
                <c:pt idx="1129">
                  <c:v>873.76852163461569</c:v>
                </c:pt>
                <c:pt idx="1130">
                  <c:v>871.78013530351473</c:v>
                </c:pt>
                <c:pt idx="1131">
                  <c:v>880.41300525477743</c:v>
                </c:pt>
                <c:pt idx="1132">
                  <c:v>893.52362292993666</c:v>
                </c:pt>
                <c:pt idx="1133">
                  <c:v>845.70261645569656</c:v>
                </c:pt>
                <c:pt idx="1134">
                  <c:v>844.40979731012692</c:v>
                </c:pt>
                <c:pt idx="1135">
                  <c:v>860.12252231012678</c:v>
                </c:pt>
                <c:pt idx="1136">
                  <c:v>888.86288639240524</c:v>
                </c:pt>
                <c:pt idx="1137">
                  <c:v>905.98481876971653</c:v>
                </c:pt>
                <c:pt idx="1138">
                  <c:v>913.51899605678273</c:v>
                </c:pt>
                <c:pt idx="1139">
                  <c:v>906.49576367924567</c:v>
                </c:pt>
                <c:pt idx="1140">
                  <c:v>922.20848867924553</c:v>
                </c:pt>
                <c:pt idx="1141">
                  <c:v>910.25780015625037</c:v>
                </c:pt>
                <c:pt idx="1142">
                  <c:v>870.12274018691619</c:v>
                </c:pt>
                <c:pt idx="1143">
                  <c:v>891.19852012383933</c:v>
                </c:pt>
                <c:pt idx="1144">
                  <c:v>844.30357616099104</c:v>
                </c:pt>
                <c:pt idx="1145">
                  <c:v>834.71426759259293</c:v>
                </c:pt>
                <c:pt idx="1146">
                  <c:v>830.01865476923115</c:v>
                </c:pt>
                <c:pt idx="1147">
                  <c:v>775.06499770642233</c:v>
                </c:pt>
                <c:pt idx="1148">
                  <c:v>747.77194633027545</c:v>
                </c:pt>
                <c:pt idx="1149">
                  <c:v>736.73099042553224</c:v>
                </c:pt>
                <c:pt idx="1150">
                  <c:v>773.60097127659606</c:v>
                </c:pt>
                <c:pt idx="1151">
                  <c:v>776.84858617021314</c:v>
                </c:pt>
                <c:pt idx="1152">
                  <c:v>806.65022872340467</c:v>
                </c:pt>
                <c:pt idx="1153">
                  <c:v>834.44599148936197</c:v>
                </c:pt>
                <c:pt idx="1154">
                  <c:v>851.53446636363674</c:v>
                </c:pt>
                <c:pt idx="1155">
                  <c:v>863.58275891238702</c:v>
                </c:pt>
                <c:pt idx="1156">
                  <c:v>876.41036611445816</c:v>
                </c:pt>
                <c:pt idx="1157">
                  <c:v>862.83149954955002</c:v>
                </c:pt>
                <c:pt idx="1158">
                  <c:v>875.11410314371301</c:v>
                </c:pt>
                <c:pt idx="1159">
                  <c:v>886.38530462686595</c:v>
                </c:pt>
                <c:pt idx="1160">
                  <c:v>896.09296562500037</c:v>
                </c:pt>
                <c:pt idx="1161">
                  <c:v>892.03517715133546</c:v>
                </c:pt>
                <c:pt idx="1162">
                  <c:v>861.5036085798821</c:v>
                </c:pt>
                <c:pt idx="1163">
                  <c:v>883.43521681415962</c:v>
                </c:pt>
                <c:pt idx="1164">
                  <c:v>875.85770322580686</c:v>
                </c:pt>
                <c:pt idx="1165">
                  <c:v>833.8770723684213</c:v>
                </c:pt>
                <c:pt idx="1166">
                  <c:v>816.23712551020446</c:v>
                </c:pt>
                <c:pt idx="1167">
                  <c:v>873.97465159883757</c:v>
                </c:pt>
                <c:pt idx="1168">
                  <c:v>891.4808091304352</c:v>
                </c:pt>
                <c:pt idx="1169">
                  <c:v>910.1607276657063</c:v>
                </c:pt>
                <c:pt idx="1170">
                  <c:v>903.14402148997169</c:v>
                </c:pt>
                <c:pt idx="1171">
                  <c:v>880.90025700000035</c:v>
                </c:pt>
                <c:pt idx="1172">
                  <c:v>906.95102136752166</c:v>
                </c:pt>
                <c:pt idx="1173">
                  <c:v>924.06847308781903</c:v>
                </c:pt>
                <c:pt idx="1174">
                  <c:v>935.6617033898309</c:v>
                </c:pt>
                <c:pt idx="1175">
                  <c:v>942.76350000000036</c:v>
                </c:pt>
                <c:pt idx="1176">
                  <c:v>900.39210674157334</c:v>
                </c:pt>
                <c:pt idx="1177">
                  <c:v>890.97295391061493</c:v>
                </c:pt>
                <c:pt idx="1178">
                  <c:v>864.41750277008339</c:v>
                </c:pt>
                <c:pt idx="1179">
                  <c:v>876.969169421488</c:v>
                </c:pt>
                <c:pt idx="1180">
                  <c:v>903.05001923076952</c:v>
                </c:pt>
                <c:pt idx="1181">
                  <c:v>851.23473032786922</c:v>
                </c:pt>
                <c:pt idx="1182">
                  <c:v>808.77836127717433</c:v>
                </c:pt>
                <c:pt idx="1183">
                  <c:v>799.90510297297328</c:v>
                </c:pt>
                <c:pt idx="1184">
                  <c:v>800.54428018867964</c:v>
                </c:pt>
                <c:pt idx="1185">
                  <c:v>804.76112171581804</c:v>
                </c:pt>
                <c:pt idx="1186">
                  <c:v>806.25134520000017</c:v>
                </c:pt>
                <c:pt idx="1187">
                  <c:v>759.46226777188349</c:v>
                </c:pt>
                <c:pt idx="1188">
                  <c:v>750.80221944444486</c:v>
                </c:pt>
                <c:pt idx="1189">
                  <c:v>720.80058473684232</c:v>
                </c:pt>
                <c:pt idx="1190">
                  <c:v>729.28433049738248</c:v>
                </c:pt>
                <c:pt idx="1191">
                  <c:v>701.56296818181852</c:v>
                </c:pt>
                <c:pt idx="1192">
                  <c:v>619.22790854922312</c:v>
                </c:pt>
                <c:pt idx="1193">
                  <c:v>612.22932100515493</c:v>
                </c:pt>
                <c:pt idx="1194">
                  <c:v>610.13719846153867</c:v>
                </c:pt>
                <c:pt idx="1195">
                  <c:v>627.86437538461564</c:v>
                </c:pt>
                <c:pt idx="1196">
                  <c:v>662.01879107142872</c:v>
                </c:pt>
                <c:pt idx="1197">
                  <c:v>672.93533413705609</c:v>
                </c:pt>
                <c:pt idx="1198">
                  <c:v>668.82245606060633</c:v>
                </c:pt>
                <c:pt idx="1199">
                  <c:v>711.02054585427163</c:v>
                </c:pt>
                <c:pt idx="1200">
                  <c:v>738.18224133165859</c:v>
                </c:pt>
                <c:pt idx="1201">
                  <c:v>764.84347105263191</c:v>
                </c:pt>
                <c:pt idx="1202">
                  <c:v>782.4937050000002</c:v>
                </c:pt>
                <c:pt idx="1203">
                  <c:v>807.18736907730704</c:v>
                </c:pt>
                <c:pt idx="1204">
                  <c:v>792.26444665012434</c:v>
                </c:pt>
                <c:pt idx="1205">
                  <c:v>771.85858965517275</c:v>
                </c:pt>
                <c:pt idx="1206">
                  <c:v>764.40283783783809</c:v>
                </c:pt>
                <c:pt idx="1207">
                  <c:v>748.9732250000003</c:v>
                </c:pt>
                <c:pt idx="1208">
                  <c:v>765.61022794117684</c:v>
                </c:pt>
                <c:pt idx="1209">
                  <c:v>747.52616882640621</c:v>
                </c:pt>
                <c:pt idx="1210">
                  <c:v>712.87365550122286</c:v>
                </c:pt>
                <c:pt idx="1211">
                  <c:v>758.26323029197113</c:v>
                </c:pt>
                <c:pt idx="1212">
                  <c:v>789.84160218978127</c:v>
                </c:pt>
                <c:pt idx="1213">
                  <c:v>800.47393220339029</c:v>
                </c:pt>
                <c:pt idx="1214">
                  <c:v>817.51714130434812</c:v>
                </c:pt>
                <c:pt idx="1215">
                  <c:v>823.87685783132554</c:v>
                </c:pt>
                <c:pt idx="1216">
                  <c:v>813.58677043269256</c:v>
                </c:pt>
                <c:pt idx="1217">
                  <c:v>813.89654676259011</c:v>
                </c:pt>
                <c:pt idx="1218">
                  <c:v>804.01151312649199</c:v>
                </c:pt>
                <c:pt idx="1219">
                  <c:v>830.52975000000026</c:v>
                </c:pt>
                <c:pt idx="1220">
                  <c:v>816.61383135391964</c:v>
                </c:pt>
                <c:pt idx="1221">
                  <c:v>814.23860992907839</c:v>
                </c:pt>
                <c:pt idx="1222">
                  <c:v>853.08238089622671</c:v>
                </c:pt>
                <c:pt idx="1223">
                  <c:v>868.82126470588264</c:v>
                </c:pt>
                <c:pt idx="1224">
                  <c:v>873.42095774647919</c:v>
                </c:pt>
                <c:pt idx="1225">
                  <c:v>836.54694405594432</c:v>
                </c:pt>
                <c:pt idx="1226">
                  <c:v>815.75533025404206</c:v>
                </c:pt>
                <c:pt idx="1227">
                  <c:v>795.00622362385343</c:v>
                </c:pt>
                <c:pt idx="1228">
                  <c:v>767.38228701594562</c:v>
                </c:pt>
                <c:pt idx="1229">
                  <c:v>745.1102171945704</c:v>
                </c:pt>
                <c:pt idx="1230">
                  <c:v>750.52203386004544</c:v>
                </c:pt>
                <c:pt idx="1231">
                  <c:v>723.27310643015539</c:v>
                </c:pt>
                <c:pt idx="1232">
                  <c:v>734.18750442477892</c:v>
                </c:pt>
                <c:pt idx="1233">
                  <c:v>756.69175657894766</c:v>
                </c:pt>
                <c:pt idx="1234">
                  <c:v>698.3433333333337</c:v>
                </c:pt>
                <c:pt idx="1235">
                  <c:v>644.69786818181831</c:v>
                </c:pt>
                <c:pt idx="1236">
                  <c:v>648.13304710300451</c:v>
                </c:pt>
                <c:pt idx="1237">
                  <c:v>622.18396239406798</c:v>
                </c:pt>
                <c:pt idx="1238">
                  <c:v>640.60582594142284</c:v>
                </c:pt>
                <c:pt idx="1239">
                  <c:v>605.33273062500018</c:v>
                </c:pt>
                <c:pt idx="1240">
                  <c:v>579.81895092592606</c:v>
                </c:pt>
                <c:pt idx="1241">
                  <c:v>575.85533785714313</c:v>
                </c:pt>
                <c:pt idx="1242">
                  <c:v>504.52478532388687</c:v>
                </c:pt>
                <c:pt idx="1243">
                  <c:v>477.85539270000015</c:v>
                </c:pt>
                <c:pt idx="1244">
                  <c:v>423.06356798418994</c:v>
                </c:pt>
                <c:pt idx="1245">
                  <c:v>427.04173150684949</c:v>
                </c:pt>
                <c:pt idx="1246">
                  <c:v>437.75956951456322</c:v>
                </c:pt>
                <c:pt idx="1247">
                  <c:v>406.10885000000013</c:v>
                </c:pt>
                <c:pt idx="1248">
                  <c:v>437.66423262955868</c:v>
                </c:pt>
                <c:pt idx="1249">
                  <c:v>479.46258000000012</c:v>
                </c:pt>
                <c:pt idx="1250">
                  <c:v>499.58713491461117</c:v>
                </c:pt>
                <c:pt idx="1251">
                  <c:v>503.2824431001892</c:v>
                </c:pt>
                <c:pt idx="1252">
                  <c:v>532.22425657894746</c:v>
                </c:pt>
                <c:pt idx="1253">
                  <c:v>541.73723507462716</c:v>
                </c:pt>
                <c:pt idx="1254">
                  <c:v>536.26196872693743</c:v>
                </c:pt>
                <c:pt idx="1255">
                  <c:v>496.03597044198915</c:v>
                </c:pt>
                <c:pt idx="1256">
                  <c:v>487.32469807692326</c:v>
                </c:pt>
                <c:pt idx="1257">
                  <c:v>506.98581174863403</c:v>
                </c:pt>
                <c:pt idx="1258">
                  <c:v>511.84272721519005</c:v>
                </c:pt>
                <c:pt idx="1259">
                  <c:v>502.24097567567588</c:v>
                </c:pt>
                <c:pt idx="1260">
                  <c:v>547.45846888489234</c:v>
                </c:pt>
                <c:pt idx="1261">
                  <c:v>566.55918817204326</c:v>
                </c:pt>
                <c:pt idx="1262">
                  <c:v>568.3565286225404</c:v>
                </c:pt>
                <c:pt idx="1263">
                  <c:v>570.81164973262059</c:v>
                </c:pt>
                <c:pt idx="1264">
                  <c:v>562.87708672566396</c:v>
                </c:pt>
                <c:pt idx="1265">
                  <c:v>563.22373415492984</c:v>
                </c:pt>
                <c:pt idx="1266">
                  <c:v>573.47318563922965</c:v>
                </c:pt>
                <c:pt idx="1267">
                  <c:v>565.54860365853688</c:v>
                </c:pt>
                <c:pt idx="1268">
                  <c:v>575.58766927083354</c:v>
                </c:pt>
                <c:pt idx="1269">
                  <c:v>553.06620984455981</c:v>
                </c:pt>
                <c:pt idx="1270">
                  <c:v>548.31992068965542</c:v>
                </c:pt>
                <c:pt idx="1271">
                  <c:v>565.33412628865995</c:v>
                </c:pt>
                <c:pt idx="1272">
                  <c:v>557.60029230769248</c:v>
                </c:pt>
                <c:pt idx="1273">
                  <c:v>537.05083756345198</c:v>
                </c:pt>
                <c:pt idx="1274">
                  <c:v>531.32777647058845</c:v>
                </c:pt>
                <c:pt idx="1275">
                  <c:v>518.78180375000022</c:v>
                </c:pt>
                <c:pt idx="1276">
                  <c:v>514.68945970149275</c:v>
                </c:pt>
                <c:pt idx="1277">
                  <c:v>514.04166894563446</c:v>
                </c:pt>
                <c:pt idx="1278">
                  <c:v>516.2016540983609</c:v>
                </c:pt>
                <c:pt idx="1279">
                  <c:v>501.93427083333347</c:v>
                </c:pt>
                <c:pt idx="1280">
                  <c:v>492.51971555374615</c:v>
                </c:pt>
                <c:pt idx="1281">
                  <c:v>478.21780568181833</c:v>
                </c:pt>
                <c:pt idx="1282">
                  <c:v>478.64158739903093</c:v>
                </c:pt>
                <c:pt idx="1283">
                  <c:v>474.77225748792284</c:v>
                </c:pt>
                <c:pt idx="1284">
                  <c:v>453.78349800000018</c:v>
                </c:pt>
                <c:pt idx="1285">
                  <c:v>444.55270922098589</c:v>
                </c:pt>
                <c:pt idx="1286">
                  <c:v>440.25370173501591</c:v>
                </c:pt>
                <c:pt idx="1287">
                  <c:v>455.93951009389684</c:v>
                </c:pt>
                <c:pt idx="1288">
                  <c:v>474.59737744186066</c:v>
                </c:pt>
                <c:pt idx="1289">
                  <c:v>470.70697039877314</c:v>
                </c:pt>
                <c:pt idx="1290">
                  <c:v>464.87663401826495</c:v>
                </c:pt>
                <c:pt idx="1291">
                  <c:v>494.7127659090911</c:v>
                </c:pt>
                <c:pt idx="1292">
                  <c:v>490.99312105263175</c:v>
                </c:pt>
                <c:pt idx="1293">
                  <c:v>471.14758122205683</c:v>
                </c:pt>
                <c:pt idx="1294">
                  <c:v>441.58818538575679</c:v>
                </c:pt>
                <c:pt idx="1295">
                  <c:v>446.12998515509616</c:v>
                </c:pt>
                <c:pt idx="1296">
                  <c:v>458.77476127379225</c:v>
                </c:pt>
                <c:pt idx="1297">
                  <c:v>446.73255477568767</c:v>
                </c:pt>
                <c:pt idx="1298">
                  <c:v>450.67156805157612</c:v>
                </c:pt>
                <c:pt idx="1299">
                  <c:v>454.46720184136001</c:v>
                </c:pt>
                <c:pt idx="1300">
                  <c:v>438.33008790209806</c:v>
                </c:pt>
                <c:pt idx="1301">
                  <c:v>442.0426369294608</c:v>
                </c:pt>
                <c:pt idx="1302">
                  <c:v>441.50392818057475</c:v>
                </c:pt>
                <c:pt idx="1303">
                  <c:v>457.32971951219531</c:v>
                </c:pt>
                <c:pt idx="1304">
                  <c:v>457.48041152815034</c:v>
                </c:pt>
                <c:pt idx="1305">
                  <c:v>436.69674534574483</c:v>
                </c:pt>
                <c:pt idx="1306">
                  <c:v>429.35693873517806</c:v>
                </c:pt>
                <c:pt idx="1307">
                  <c:v>441.67711994784895</c:v>
                </c:pt>
                <c:pt idx="1308">
                  <c:v>447.95403663239097</c:v>
                </c:pt>
                <c:pt idx="1309">
                  <c:v>459.23376235741461</c:v>
                </c:pt>
                <c:pt idx="1310">
                  <c:v>410.76711797752824</c:v>
                </c:pt>
                <c:pt idx="1311">
                  <c:v>399.60757407407425</c:v>
                </c:pt>
                <c:pt idx="1312">
                  <c:v>413.75561919315419</c:v>
                </c:pt>
                <c:pt idx="1313">
                  <c:v>435.47237847642094</c:v>
                </c:pt>
                <c:pt idx="1314">
                  <c:v>455.23203264812588</c:v>
                </c:pt>
                <c:pt idx="1315">
                  <c:v>465.91153361344556</c:v>
                </c:pt>
                <c:pt idx="1316">
                  <c:v>473.25231250000019</c:v>
                </c:pt>
                <c:pt idx="1317">
                  <c:v>482.49924410377372</c:v>
                </c:pt>
                <c:pt idx="1318">
                  <c:v>498.76415964912297</c:v>
                </c:pt>
                <c:pt idx="1319">
                  <c:v>486.12949884125169</c:v>
                </c:pt>
                <c:pt idx="1320">
                  <c:v>480.41205172413811</c:v>
                </c:pt>
                <c:pt idx="1321">
                  <c:v>459.04752901023909</c:v>
                </c:pt>
                <c:pt idx="1322">
                  <c:v>472.97965423728829</c:v>
                </c:pt>
                <c:pt idx="1323">
                  <c:v>474.02698989899017</c:v>
                </c:pt>
                <c:pt idx="1324">
                  <c:v>460.88327004454356</c:v>
                </c:pt>
                <c:pt idx="1325">
                  <c:v>458.89481622516581</c:v>
                </c:pt>
                <c:pt idx="1326">
                  <c:v>442.90672434497833</c:v>
                </c:pt>
                <c:pt idx="1327">
                  <c:v>441.25008884073685</c:v>
                </c:pt>
                <c:pt idx="1328">
                  <c:v>398.88741791845501</c:v>
                </c:pt>
                <c:pt idx="1329">
                  <c:v>403.08018308351188</c:v>
                </c:pt>
                <c:pt idx="1330">
                  <c:v>412.18653201707593</c:v>
                </c:pt>
                <c:pt idx="1331">
                  <c:v>413.87986276595763</c:v>
                </c:pt>
                <c:pt idx="1332">
                  <c:v>390.9019390243904</c:v>
                </c:pt>
                <c:pt idx="1333">
                  <c:v>380.36089059196632</c:v>
                </c:pt>
                <c:pt idx="1334">
                  <c:v>368.45924444444461</c:v>
                </c:pt>
                <c:pt idx="1335">
                  <c:v>385.11905532139104</c:v>
                </c:pt>
                <c:pt idx="1336">
                  <c:v>381.82905845511499</c:v>
                </c:pt>
                <c:pt idx="1337">
                  <c:v>355.39916134020638</c:v>
                </c:pt>
                <c:pt idx="1338">
                  <c:v>352.60966461538482</c:v>
                </c:pt>
                <c:pt idx="1339">
                  <c:v>352.85280092118745</c:v>
                </c:pt>
                <c:pt idx="1340">
                  <c:v>392.89837385086838</c:v>
                </c:pt>
                <c:pt idx="1341">
                  <c:v>424.6595941955195</c:v>
                </c:pt>
                <c:pt idx="1342">
                  <c:v>442.84231071428587</c:v>
                </c:pt>
                <c:pt idx="1343">
                  <c:v>448.84300512295101</c:v>
                </c:pt>
                <c:pt idx="1344">
                  <c:v>463.66998312883459</c:v>
                </c:pt>
                <c:pt idx="1345">
                  <c:v>471.22125229826372</c:v>
                </c:pt>
                <c:pt idx="1346">
                  <c:v>487.59201787538325</c:v>
                </c:pt>
                <c:pt idx="1347">
                  <c:v>502.61597008113608</c:v>
                </c:pt>
                <c:pt idx="1348">
                  <c:v>519.85043800403241</c:v>
                </c:pt>
                <c:pt idx="1349">
                  <c:v>525.54722412060323</c:v>
                </c:pt>
                <c:pt idx="1350">
                  <c:v>525.33034534534556</c:v>
                </c:pt>
                <c:pt idx="1351">
                  <c:v>509.33064670658706</c:v>
                </c:pt>
                <c:pt idx="1352">
                  <c:v>521.78105660377378</c:v>
                </c:pt>
                <c:pt idx="1353">
                  <c:v>521.78692722772291</c:v>
                </c:pt>
                <c:pt idx="1354">
                  <c:v>512.99252371541525</c:v>
                </c:pt>
                <c:pt idx="1355">
                  <c:v>510.0043415597238</c:v>
                </c:pt>
                <c:pt idx="1356">
                  <c:v>513.16927183513269</c:v>
                </c:pt>
                <c:pt idx="1357">
                  <c:v>482.73664892578142</c:v>
                </c:pt>
                <c:pt idx="1358">
                  <c:v>482.10193274853822</c:v>
                </c:pt>
                <c:pt idx="1359">
                  <c:v>480.37351309408359</c:v>
                </c:pt>
                <c:pt idx="1360">
                  <c:v>475.94056769825937</c:v>
                </c:pt>
                <c:pt idx="1361">
                  <c:v>463.95722227579569</c:v>
                </c:pt>
                <c:pt idx="1362">
                  <c:v>456.13693515850161</c:v>
                </c:pt>
                <c:pt idx="1363">
                  <c:v>494.38698373205762</c:v>
                </c:pt>
                <c:pt idx="1364">
                  <c:v>497.1206900000002</c:v>
                </c:pt>
                <c:pt idx="1365">
                  <c:v>491.8247065527068</c:v>
                </c:pt>
                <c:pt idx="1366">
                  <c:v>496.30126638176665</c:v>
                </c:pt>
                <c:pt idx="1367">
                  <c:v>490.92939458689477</c:v>
                </c:pt>
                <c:pt idx="1368">
                  <c:v>511.14760379146935</c:v>
                </c:pt>
                <c:pt idx="1369">
                  <c:v>536.30791556603799</c:v>
                </c:pt>
                <c:pt idx="1370">
                  <c:v>529.86144078947393</c:v>
                </c:pt>
                <c:pt idx="1371">
                  <c:v>530.91078297474292</c:v>
                </c:pt>
                <c:pt idx="1372">
                  <c:v>541.52522879776348</c:v>
                </c:pt>
                <c:pt idx="1373">
                  <c:v>551.6977235130114</c:v>
                </c:pt>
                <c:pt idx="1374">
                  <c:v>561.16875000000016</c:v>
                </c:pt>
                <c:pt idx="1375">
                  <c:v>547.908540277778</c:v>
                </c:pt>
                <c:pt idx="1376">
                  <c:v>534.20363296398909</c:v>
                </c:pt>
                <c:pt idx="1377">
                  <c:v>538.30899632014734</c:v>
                </c:pt>
                <c:pt idx="1378">
                  <c:v>569.40608944954158</c:v>
                </c:pt>
                <c:pt idx="1379">
                  <c:v>596.01974245196732</c:v>
                </c:pt>
                <c:pt idx="1380">
                  <c:v>596.96885857664256</c:v>
                </c:pt>
                <c:pt idx="1381">
                  <c:v>630.80912442817964</c:v>
                </c:pt>
                <c:pt idx="1382">
                  <c:v>670.9680179227945</c:v>
                </c:pt>
                <c:pt idx="1383">
                  <c:v>688.69770718232076</c:v>
                </c:pt>
                <c:pt idx="1384">
                  <c:v>688.24332644628123</c:v>
                </c:pt>
                <c:pt idx="1385">
                  <c:v>703.98747808219207</c:v>
                </c:pt>
                <c:pt idx="1386">
                  <c:v>689.35096712328789</c:v>
                </c:pt>
                <c:pt idx="1387">
                  <c:v>701.84459890610776</c:v>
                </c:pt>
                <c:pt idx="1388">
                  <c:v>679.55396869328513</c:v>
                </c:pt>
                <c:pt idx="1389">
                  <c:v>676.37369265639188</c:v>
                </c:pt>
                <c:pt idx="1390">
                  <c:v>697.67914809782633</c:v>
                </c:pt>
                <c:pt idx="1391">
                  <c:v>707.0015266968328</c:v>
                </c:pt>
                <c:pt idx="1392">
                  <c:v>747.48484937050387</c:v>
                </c:pt>
                <c:pt idx="1393">
                  <c:v>790.98646102150565</c:v>
                </c:pt>
                <c:pt idx="1394">
                  <c:v>819.97717439785936</c:v>
                </c:pt>
                <c:pt idx="1395">
                  <c:v>806.68879192546615</c:v>
                </c:pt>
                <c:pt idx="1396">
                  <c:v>803.28007029177752</c:v>
                </c:pt>
                <c:pt idx="1397">
                  <c:v>834.50490132158609</c:v>
                </c:pt>
                <c:pt idx="1398">
                  <c:v>856.32970518453465</c:v>
                </c:pt>
                <c:pt idx="1399">
                  <c:v>904.85517744755271</c:v>
                </c:pt>
                <c:pt idx="1400">
                  <c:v>870.89486217391334</c:v>
                </c:pt>
                <c:pt idx="1401">
                  <c:v>763.6956712922813</c:v>
                </c:pt>
                <c:pt idx="1402">
                  <c:v>667.17809792027742</c:v>
                </c:pt>
                <c:pt idx="1403">
                  <c:v>656.28539428076272</c:v>
                </c:pt>
                <c:pt idx="1404">
                  <c:v>680.38679559204866</c:v>
                </c:pt>
                <c:pt idx="1405">
                  <c:v>699.21626250000031</c:v>
                </c:pt>
                <c:pt idx="1406">
                  <c:v>716.71605708154527</c:v>
                </c:pt>
                <c:pt idx="1407">
                  <c:v>704.72443808710534</c:v>
                </c:pt>
                <c:pt idx="1408">
                  <c:v>684.94108468085142</c:v>
                </c:pt>
                <c:pt idx="1409">
                  <c:v>720.92112838983076</c:v>
                </c:pt>
                <c:pt idx="1410">
                  <c:v>713.63616835443077</c:v>
                </c:pt>
                <c:pt idx="1411">
                  <c:v>696.37740882352966</c:v>
                </c:pt>
                <c:pt idx="1412">
                  <c:v>703.0067278798</c:v>
                </c:pt>
                <c:pt idx="1413">
                  <c:v>725.24291430948449</c:v>
                </c:pt>
                <c:pt idx="1414">
                  <c:v>707.92160847880325</c:v>
                </c:pt>
                <c:pt idx="1415">
                  <c:v>721.09020124481356</c:v>
                </c:pt>
                <c:pt idx="1416">
                  <c:v>740.61300000000028</c:v>
                </c:pt>
                <c:pt idx="1417">
                  <c:v>759.79295230263187</c:v>
                </c:pt>
                <c:pt idx="1418">
                  <c:v>752.10377882256773</c:v>
                </c:pt>
                <c:pt idx="1419">
                  <c:v>771.72327660438702</c:v>
                </c:pt>
                <c:pt idx="1420">
                  <c:v>796.80523061389363</c:v>
                </c:pt>
                <c:pt idx="1421">
                  <c:v>819.69525906527031</c:v>
                </c:pt>
                <c:pt idx="1422">
                  <c:v>838.43302692926068</c:v>
                </c:pt>
                <c:pt idx="1423">
                  <c:v>874.16219662921389</c:v>
                </c:pt>
                <c:pt idx="1424">
                  <c:v>873.12470280000036</c:v>
                </c:pt>
                <c:pt idx="1425">
                  <c:v>869.20392754777106</c:v>
                </c:pt>
                <c:pt idx="1426">
                  <c:v>849.16108737092952</c:v>
                </c:pt>
                <c:pt idx="1427">
                  <c:v>868.74796748612255</c:v>
                </c:pt>
                <c:pt idx="1428">
                  <c:v>838.59577994505526</c:v>
                </c:pt>
                <c:pt idx="1429">
                  <c:v>811.29218378906273</c:v>
                </c:pt>
                <c:pt idx="1430">
                  <c:v>826.43805804195836</c:v>
                </c:pt>
                <c:pt idx="1431">
                  <c:v>824.4731327385573</c:v>
                </c:pt>
                <c:pt idx="1432">
                  <c:v>851.91670762383933</c:v>
                </c:pt>
                <c:pt idx="1433">
                  <c:v>871.85665323325657</c:v>
                </c:pt>
                <c:pt idx="1434">
                  <c:v>867.64607082055238</c:v>
                </c:pt>
                <c:pt idx="1435">
                  <c:v>789.81516622340462</c:v>
                </c:pt>
                <c:pt idx="1436">
                  <c:v>746.94055648078415</c:v>
                </c:pt>
                <c:pt idx="1437">
                  <c:v>722.95012764044964</c:v>
                </c:pt>
                <c:pt idx="1438">
                  <c:v>740.51794697309447</c:v>
                </c:pt>
                <c:pt idx="1439">
                  <c:v>772.13129204035897</c:v>
                </c:pt>
                <c:pt idx="1440">
                  <c:v>759.93088562407172</c:v>
                </c:pt>
                <c:pt idx="1441">
                  <c:v>844.52399977744824</c:v>
                </c:pt>
                <c:pt idx="1442">
                  <c:v>866.59752044444474</c:v>
                </c:pt>
                <c:pt idx="1443">
                  <c:v>882.51589171597675</c:v>
                </c:pt>
                <c:pt idx="1444">
                  <c:v>875.99600630531017</c:v>
                </c:pt>
                <c:pt idx="1445">
                  <c:v>874.11275591911806</c:v>
                </c:pt>
                <c:pt idx="1446">
                  <c:v>877.30534900881105</c:v>
                </c:pt>
                <c:pt idx="1447">
                  <c:v>895.83237408491971</c:v>
                </c:pt>
                <c:pt idx="1448">
                  <c:v>886.87567346938806</c:v>
                </c:pt>
                <c:pt idx="1449">
                  <c:v>884.85284541484748</c:v>
                </c:pt>
                <c:pt idx="1450">
                  <c:v>880.09504092888267</c:v>
                </c:pt>
                <c:pt idx="1451">
                  <c:v>885.35907030456883</c:v>
                </c:pt>
                <c:pt idx="1452">
                  <c:v>946.81399246922558</c:v>
                </c:pt>
                <c:pt idx="1453">
                  <c:v>935.41729090909132</c:v>
                </c:pt>
                <c:pt idx="1454">
                  <c:v>918.98573668341749</c:v>
                </c:pt>
                <c:pt idx="1455">
                  <c:v>917.78083043010793</c:v>
                </c:pt>
                <c:pt idx="1456">
                  <c:v>933.11316496063034</c:v>
                </c:pt>
                <c:pt idx="1457">
                  <c:v>915.12613919400894</c:v>
                </c:pt>
                <c:pt idx="1458">
                  <c:v>928.33686992882599</c:v>
                </c:pt>
                <c:pt idx="1459">
                  <c:v>932.12479194464186</c:v>
                </c:pt>
                <c:pt idx="1460">
                  <c:v>930.70929341825934</c:v>
                </c:pt>
                <c:pt idx="1461">
                  <c:v>914.1747619887168</c:v>
                </c:pt>
                <c:pt idx="1462">
                  <c:v>935.77023084507061</c:v>
                </c:pt>
                <c:pt idx="1463">
                  <c:v>964.77681733615259</c:v>
                </c:pt>
                <c:pt idx="1464">
                  <c:v>959.13734947405385</c:v>
                </c:pt>
                <c:pt idx="1465">
                  <c:v>969.99449790356437</c:v>
                </c:pt>
                <c:pt idx="1466">
                  <c:v>985.13095905292528</c:v>
                </c:pt>
                <c:pt idx="1467">
                  <c:v>966.94363791666706</c:v>
                </c:pt>
                <c:pt idx="1468">
                  <c:v>970.3315958737868</c:v>
                </c:pt>
                <c:pt idx="1469">
                  <c:v>975.10298663434946</c:v>
                </c:pt>
                <c:pt idx="1470">
                  <c:v>973.42725280470961</c:v>
                </c:pt>
                <c:pt idx="1471">
                  <c:v>985.58284589088419</c:v>
                </c:pt>
                <c:pt idx="1472">
                  <c:v>994.61224383184049</c:v>
                </c:pt>
                <c:pt idx="1473">
                  <c:v>1000.5673476321211</c:v>
                </c:pt>
                <c:pt idx="1474">
                  <c:v>997.7041529835393</c:v>
                </c:pt>
                <c:pt idx="1475">
                  <c:v>1004.2996177983541</c:v>
                </c:pt>
                <c:pt idx="1476">
                  <c:v>1016.6842404582769</c:v>
                </c:pt>
                <c:pt idx="1477">
                  <c:v>1010.1986169734155</c:v>
                </c:pt>
                <c:pt idx="1478">
                  <c:v>990.17920954483748</c:v>
                </c:pt>
                <c:pt idx="1479">
                  <c:v>953.48738151289058</c:v>
                </c:pt>
                <c:pt idx="1480">
                  <c:v>960.66002745762751</c:v>
                </c:pt>
                <c:pt idx="1481">
                  <c:v>965.75928537162201</c:v>
                </c:pt>
                <c:pt idx="1482">
                  <c:v>955.89273113207571</c:v>
                </c:pt>
                <c:pt idx="1483">
                  <c:v>979.12422201342315</c:v>
                </c:pt>
                <c:pt idx="1484">
                  <c:v>982.22410522088376</c:v>
                </c:pt>
                <c:pt idx="1485">
                  <c:v>974.94568324414763</c:v>
                </c:pt>
                <c:pt idx="1486">
                  <c:v>967.76531092184416</c:v>
                </c:pt>
                <c:pt idx="1487">
                  <c:v>955.54780130260565</c:v>
                </c:pt>
                <c:pt idx="1488">
                  <c:v>972.76717315369297</c:v>
                </c:pt>
                <c:pt idx="1489">
                  <c:v>1003.615166600398</c:v>
                </c:pt>
                <c:pt idx="1490">
                  <c:v>1023.610347919419</c:v>
                </c:pt>
                <c:pt idx="1491">
                  <c:v>1050.7768472350235</c:v>
                </c:pt>
                <c:pt idx="1492">
                  <c:v>1081.5351487844946</c:v>
                </c:pt>
                <c:pt idx="1493">
                  <c:v>1111.4305873770495</c:v>
                </c:pt>
                <c:pt idx="1494">
                  <c:v>1148.5641355081971</c:v>
                </c:pt>
                <c:pt idx="1495">
                  <c:v>1149.1356016677573</c:v>
                </c:pt>
                <c:pt idx="1496">
                  <c:v>1187.2132961161885</c:v>
                </c:pt>
                <c:pt idx="1497">
                  <c:v>1191.8362598568644</c:v>
                </c:pt>
                <c:pt idx="1498">
                  <c:v>1218.4113436523442</c:v>
                </c:pt>
                <c:pt idx="1499">
                  <c:v>1258.1849385342025</c:v>
                </c:pt>
                <c:pt idx="1500">
                  <c:v>1250.5456599093268</c:v>
                </c:pt>
                <c:pt idx="1501">
                  <c:v>1317.7589924467402</c:v>
                </c:pt>
                <c:pt idx="1502">
                  <c:v>1306.0029500000007</c:v>
                </c:pt>
                <c:pt idx="1503">
                  <c:v>1301.190561516315</c:v>
                </c:pt>
                <c:pt idx="1504">
                  <c:v>1326.9125353448283</c:v>
                </c:pt>
                <c:pt idx="1505">
                  <c:v>1340.6453940650931</c:v>
                </c:pt>
                <c:pt idx="1506">
                  <c:v>1289.1840497770706</c:v>
                </c:pt>
                <c:pt idx="1507">
                  <c:v>1323.9044631913544</c:v>
                </c:pt>
                <c:pt idx="1508">
                  <c:v>1344.0055574144492</c:v>
                </c:pt>
                <c:pt idx="1509">
                  <c:v>1392.5266049905249</c:v>
                </c:pt>
                <c:pt idx="1510">
                  <c:v>1457.6772258196727</c:v>
                </c:pt>
                <c:pt idx="1511">
                  <c:v>1472.696450977302</c:v>
                </c:pt>
                <c:pt idx="1512">
                  <c:v>1513.4386108736651</c:v>
                </c:pt>
                <c:pt idx="1513">
                  <c:v>1572.0404151315797</c:v>
                </c:pt>
                <c:pt idx="1514">
                  <c:v>1555.8740295000005</c:v>
                </c:pt>
                <c:pt idx="1515">
                  <c:v>1498.554557958802</c:v>
                </c:pt>
                <c:pt idx="1516">
                  <c:v>1635.2422323860094</c:v>
                </c:pt>
                <c:pt idx="1517">
                  <c:v>1717.8919264192143</c:v>
                </c:pt>
                <c:pt idx="1518">
                  <c:v>1811.6918772897202</c:v>
                </c:pt>
                <c:pt idx="1519">
                  <c:v>1812.1227772388065</c:v>
                </c:pt>
                <c:pt idx="1520">
                  <c:v>1826.6920073821348</c:v>
                </c:pt>
                <c:pt idx="1521">
                  <c:v>1849.6677612623769</c:v>
                </c:pt>
                <c:pt idx="1522">
                  <c:v>1826.9958832198149</c:v>
                </c:pt>
                <c:pt idx="1523">
                  <c:v>1874.9479427464357</c:v>
                </c:pt>
                <c:pt idx="1524">
                  <c:v>1873.3924202970306</c:v>
                </c:pt>
                <c:pt idx="1525">
                  <c:v>1987.1210736874621</c:v>
                </c:pt>
                <c:pt idx="1526">
                  <c:v>2086.3050137792857</c:v>
                </c:pt>
                <c:pt idx="1527">
                  <c:v>2150.8544916923088</c:v>
                </c:pt>
                <c:pt idx="1528">
                  <c:v>2139.5944280712538</c:v>
                </c:pt>
                <c:pt idx="1529">
                  <c:v>2136.911320582823</c:v>
                </c:pt>
                <c:pt idx="1530">
                  <c:v>2227.0862108455894</c:v>
                </c:pt>
                <c:pt idx="1531">
                  <c:v>2066.7329913708695</c:v>
                </c:pt>
                <c:pt idx="1532">
                  <c:v>1960.5178048899763</c:v>
                </c:pt>
                <c:pt idx="1533">
                  <c:v>1978.4045342378058</c:v>
                </c:pt>
                <c:pt idx="1534">
                  <c:v>2192.9407160670744</c:v>
                </c:pt>
                <c:pt idx="1535">
                  <c:v>2281.7484302928624</c:v>
                </c:pt>
                <c:pt idx="1536">
                  <c:v>2388.5063418441882</c:v>
                </c:pt>
                <c:pt idx="1537">
                  <c:v>2381.4186906382984</c:v>
                </c:pt>
                <c:pt idx="1538">
                  <c:v>2441.0146816363645</c:v>
                </c:pt>
                <c:pt idx="1539">
                  <c:v>2523.7926379061382</c:v>
                </c:pt>
                <c:pt idx="1540">
                  <c:v>2518.7063286101093</c:v>
                </c:pt>
                <c:pt idx="1541">
                  <c:v>2500.7057098375462</c:v>
                </c:pt>
                <c:pt idx="1542">
                  <c:v>2603.3732570785855</c:v>
                </c:pt>
                <c:pt idx="1543">
                  <c:v>2496.5272663375235</c:v>
                </c:pt>
                <c:pt idx="1544">
                  <c:v>2467.1879348719485</c:v>
                </c:pt>
                <c:pt idx="1545">
                  <c:v>2428.8584574613565</c:v>
                </c:pt>
                <c:pt idx="1546">
                  <c:v>2597.3143761140827</c:v>
                </c:pt>
                <c:pt idx="1547">
                  <c:v>2667.6715333333341</c:v>
                </c:pt>
                <c:pt idx="1548">
                  <c:v>2654.0170180983419</c:v>
                </c:pt>
                <c:pt idx="1549">
                  <c:v>2570.4278410777392</c:v>
                </c:pt>
                <c:pt idx="1550">
                  <c:v>2647.3188226927582</c:v>
                </c:pt>
                <c:pt idx="1551">
                  <c:v>2680.9045891418573</c:v>
                </c:pt>
                <c:pt idx="1552">
                  <c:v>2599.2053828571438</c:v>
                </c:pt>
                <c:pt idx="1553">
                  <c:v>2664.8927425754068</c:v>
                </c:pt>
                <c:pt idx="1554">
                  <c:v>2678.8013802083342</c:v>
                </c:pt>
                <c:pt idx="1555">
                  <c:v>2701.4611664930567</c:v>
                </c:pt>
                <c:pt idx="1556">
                  <c:v>2655.9661411917109</c:v>
                </c:pt>
                <c:pt idx="1557">
                  <c:v>2510.6767277586218</c:v>
                </c:pt>
                <c:pt idx="1558">
                  <c:v>2487.3938608845501</c:v>
                </c:pt>
                <c:pt idx="1559">
                  <c:v>2403.7398947413803</c:v>
                </c:pt>
                <c:pt idx="1560">
                  <c:v>2397.0744593660779</c:v>
                </c:pt>
                <c:pt idx="1561">
                  <c:v>2334.1172546928333</c:v>
                </c:pt>
                <c:pt idx="1562">
                  <c:v>2114.9755892451767</c:v>
                </c:pt>
                <c:pt idx="1563">
                  <c:v>2113.6945973996612</c:v>
                </c:pt>
                <c:pt idx="1564">
                  <c:v>2246.5925107765906</c:v>
                </c:pt>
                <c:pt idx="1565">
                  <c:v>2186.9111892977539</c:v>
                </c:pt>
                <c:pt idx="1566">
                  <c:v>2132.4159578873246</c:v>
                </c:pt>
                <c:pt idx="1567">
                  <c:v>2086.4728352112684</c:v>
                </c:pt>
                <c:pt idx="1568">
                  <c:v>1841.1823941671346</c:v>
                </c:pt>
                <c:pt idx="1569">
                  <c:v>1903.9012501688246</c:v>
                </c:pt>
                <c:pt idx="1570">
                  <c:v>2001.1669873731689</c:v>
                </c:pt>
                <c:pt idx="1571">
                  <c:v>2036.2162121392198</c:v>
                </c:pt>
                <c:pt idx="1572">
                  <c:v>2023.2418037549417</c:v>
                </c:pt>
                <c:pt idx="1573">
                  <c:v>1945.3908915354336</c:v>
                </c:pt>
                <c:pt idx="1574">
                  <c:v>2027.873040016779</c:v>
                </c:pt>
                <c:pt idx="1575">
                  <c:v>1943.4316250556183</c:v>
                </c:pt>
                <c:pt idx="1576">
                  <c:v>1886.3135101501675</c:v>
                </c:pt>
                <c:pt idx="1577">
                  <c:v>1771.3193334630355</c:v>
                </c:pt>
                <c:pt idx="1578">
                  <c:v>1576.6642068573021</c:v>
                </c:pt>
                <c:pt idx="1579">
                  <c:v>1587.0113114277817</c:v>
                </c:pt>
                <c:pt idx="1580">
                  <c:v>1506.7027494198899</c:v>
                </c:pt>
                <c:pt idx="1581">
                  <c:v>1481.3641662162165</c:v>
                </c:pt>
                <c:pt idx="1582">
                  <c:v>1577.2178554054058</c:v>
                </c:pt>
                <c:pt idx="1583">
                  <c:v>1562.0307424543951</c:v>
                </c:pt>
                <c:pt idx="1584">
                  <c:v>1549.376726912494</c:v>
                </c:pt>
                <c:pt idx="1585">
                  <c:v>1436.5944518569095</c:v>
                </c:pt>
                <c:pt idx="1586">
                  <c:v>1444.3935251628673</c:v>
                </c:pt>
                <c:pt idx="1587">
                  <c:v>1521.7406563384118</c:v>
                </c:pt>
                <c:pt idx="1588">
                  <c:v>1602.8863314441423</c:v>
                </c:pt>
                <c:pt idx="1589">
                  <c:v>1690.1657376156784</c:v>
                </c:pt>
                <c:pt idx="1590">
                  <c:v>1696.085706525286</c:v>
                </c:pt>
                <c:pt idx="1591">
                  <c:v>1684.5300941765986</c:v>
                </c:pt>
                <c:pt idx="1592">
                  <c:v>1729.82509438445</c:v>
                </c:pt>
                <c:pt idx="1593">
                  <c:v>1764.4625772162171</c:v>
                </c:pt>
                <c:pt idx="1594">
                  <c:v>1788.2699162601634</c:v>
                </c:pt>
                <c:pt idx="1595">
                  <c:v>1842.6260601193712</c:v>
                </c:pt>
                <c:pt idx="1596">
                  <c:v>1921.703597948165</c:v>
                </c:pt>
                <c:pt idx="1597">
                  <c:v>1929.6779007518805</c:v>
                </c:pt>
                <c:pt idx="1598">
                  <c:v>1884.8226942902886</c:v>
                </c:pt>
                <c:pt idx="1599">
                  <c:v>1894.4865963829791</c:v>
                </c:pt>
                <c:pt idx="1600">
                  <c:v>1832.6471576414604</c:v>
                </c:pt>
                <c:pt idx="1601">
                  <c:v>1876.5151682656835</c:v>
                </c:pt>
                <c:pt idx="1602">
                  <c:v>1834.8381141763468</c:v>
                </c:pt>
                <c:pt idx="1603">
                  <c:v>1805.8274154617422</c:v>
                </c:pt>
                <c:pt idx="1604">
                  <c:v>1849.5507344391792</c:v>
                </c:pt>
                <c:pt idx="1605">
                  <c:v>1839.1213721581987</c:v>
                </c:pt>
                <c:pt idx="1606">
                  <c:v>1923.2704462303673</c:v>
                </c:pt>
                <c:pt idx="1607">
                  <c:v>1980.3317863636369</c:v>
                </c:pt>
                <c:pt idx="1608">
                  <c:v>1946.845353146304</c:v>
                </c:pt>
                <c:pt idx="1609">
                  <c:v>1965.5324600364972</c:v>
                </c:pt>
                <c:pt idx="1610">
                  <c:v>1942.590284790482</c:v>
                </c:pt>
                <c:pt idx="1611">
                  <c:v>1880.4078491007201</c:v>
                </c:pt>
                <c:pt idx="1612">
                  <c:v>1904.7314416666673</c:v>
                </c:pt>
                <c:pt idx="1613">
                  <c:v>1942.480579048844</c:v>
                </c:pt>
                <c:pt idx="1614">
                  <c:v>1965.6828049129995</c:v>
                </c:pt>
                <c:pt idx="1615">
                  <c:v>1958.9223865325871</c:v>
                </c:pt>
                <c:pt idx="1616">
                  <c:v>1937.8816732394373</c:v>
                </c:pt>
                <c:pt idx="1617">
                  <c:v>1880.4156316265069</c:v>
                </c:pt>
                <c:pt idx="1618">
                  <c:v>1967.859770571863</c:v>
                </c:pt>
                <c:pt idx="1619">
                  <c:v>2015.3006951981713</c:v>
                </c:pt>
                <c:pt idx="1620">
                  <c:v>2026.4581784417558</c:v>
                </c:pt>
                <c:pt idx="1621">
                  <c:v>2019.0891163814806</c:v>
                </c:pt>
                <c:pt idx="1622">
                  <c:v>2034.8529370870879</c:v>
                </c:pt>
                <c:pt idx="1623">
                  <c:v>2030.8326663275443</c:v>
                </c:pt>
                <c:pt idx="1624">
                  <c:v>2001.9330742962973</c:v>
                </c:pt>
                <c:pt idx="1625">
                  <c:v>1940.9281013553482</c:v>
                </c:pt>
                <c:pt idx="1626">
                  <c:v>1946.1232976904184</c:v>
                </c:pt>
                <c:pt idx="1627">
                  <c:v>1983.7796943354595</c:v>
                </c:pt>
                <c:pt idx="1628">
                  <c:v>2040.9350656973886</c:v>
                </c:pt>
                <c:pt idx="1629">
                  <c:v>2123.133301337959</c:v>
                </c:pt>
                <c:pt idx="1630">
                  <c:v>2165.6891755831275</c:v>
                </c:pt>
                <c:pt idx="1631">
                  <c:v>2205.730222447969</c:v>
                </c:pt>
                <c:pt idx="1632">
                  <c:v>2211.0341510552535</c:v>
                </c:pt>
                <c:pt idx="1633">
                  <c:v>2231.1407014285091</c:v>
                </c:pt>
                <c:pt idx="1634">
                  <c:v>2153.0852817357522</c:v>
                </c:pt>
                <c:pt idx="1635">
                  <c:v>2225.3827370020235</c:v>
                </c:pt>
                <c:pt idx="1636">
                  <c:v>2283.6490924697891</c:v>
                </c:pt>
                <c:pt idx="1637">
                  <c:v>2283.8322711325077</c:v>
                </c:pt>
                <c:pt idx="1638">
                  <c:v>2294.2499037201337</c:v>
                </c:pt>
                <c:pt idx="1639">
                  <c:v>2198.5738577894072</c:v>
                </c:pt>
                <c:pt idx="1640">
                  <c:v>2256.5911892177091</c:v>
                </c:pt>
                <c:pt idx="1641">
                  <c:v>2315.7573777137504</c:v>
                </c:pt>
                <c:pt idx="1642">
                  <c:v>2188.0457555060743</c:v>
                </c:pt>
                <c:pt idx="1643">
                  <c:v>2213.1993633948478</c:v>
                </c:pt>
                <c:pt idx="1644">
                  <c:v>2052.6887171688468</c:v>
                </c:pt>
                <c:pt idx="1645">
                  <c:v>2011.2804599821445</c:v>
                </c:pt>
                <c:pt idx="1646">
                  <c:v>1938.1735474036202</c:v>
                </c:pt>
                <c:pt idx="1647">
                  <c:v>2004.7963421747215</c:v>
                </c:pt>
                <c:pt idx="1648">
                  <c:v>2035.5635339654355</c:v>
                </c:pt>
                <c:pt idx="1649">
                  <c:v>1926.2566465964405</c:v>
                </c:pt>
                <c:pt idx="1650">
                  <c:v>1796.3012605926431</c:v>
                </c:pt>
                <c:pt idx="1651">
                  <c:v>1838.1261884145958</c:v>
                </c:pt>
                <c:pt idx="1652">
                  <c:v>1747.9969365764259</c:v>
                </c:pt>
                <c:pt idx="1653">
                  <c:v>1405.7604576747799</c:v>
                </c:pt>
                <c:pt idx="1654">
                  <c:v>1306.3400902906913</c:v>
                </c:pt>
                <c:pt idx="1655">
                  <c:v>1311.8004215423259</c:v>
                </c:pt>
                <c:pt idx="1656">
                  <c:v>1288.2852384876605</c:v>
                </c:pt>
                <c:pt idx="1657">
                  <c:v>1192.5329819315439</c:v>
                </c:pt>
                <c:pt idx="1658">
                  <c:v>1118.5775382564916</c:v>
                </c:pt>
                <c:pt idx="1659">
                  <c:v>1249.9294418261118</c:v>
                </c:pt>
                <c:pt idx="1660">
                  <c:v>1326.0624127684055</c:v>
                </c:pt>
                <c:pt idx="1661">
                  <c:v>1349.3130400152074</c:v>
                </c:pt>
                <c:pt idx="1662">
                  <c:v>1365.6107758496598</c:v>
                </c:pt>
                <c:pt idx="1663">
                  <c:v>1470.1677969411683</c:v>
                </c:pt>
                <c:pt idx="1664">
                  <c:v>1519.9150710287129</c:v>
                </c:pt>
                <c:pt idx="1665">
                  <c:v>1552.0474401532088</c:v>
                </c:pt>
                <c:pt idx="1666">
                  <c:v>1580.5985938843439</c:v>
                </c:pt>
                <c:pt idx="1667">
                  <c:v>1615.8533343984004</c:v>
                </c:pt>
                <c:pt idx="1668">
                  <c:v>1629.4935603427991</c:v>
                </c:pt>
                <c:pt idx="1669">
                  <c:v>1579.1817478926466</c:v>
                </c:pt>
                <c:pt idx="1670">
                  <c:v>1663.5355106809238</c:v>
                </c:pt>
                <c:pt idx="1671">
                  <c:v>1725.9067191721449</c:v>
                </c:pt>
                <c:pt idx="1672">
                  <c:v>1620.4895441795236</c:v>
                </c:pt>
                <c:pt idx="1673">
                  <c:v>1561.9514835868149</c:v>
                </c:pt>
                <c:pt idx="1674">
                  <c:v>1556.4903105806595</c:v>
                </c:pt>
                <c:pt idx="1675">
                  <c:v>1565.1115502583464</c:v>
                </c:pt>
                <c:pt idx="1676">
                  <c:v>1614.2661766442811</c:v>
                </c:pt>
                <c:pt idx="1677">
                  <c:v>1683.3825784254111</c:v>
                </c:pt>
                <c:pt idx="1678">
                  <c:v>1721.8985914498437</c:v>
                </c:pt>
                <c:pt idx="1679">
                  <c:v>1780.0810724795722</c:v>
                </c:pt>
                <c:pt idx="1680">
                  <c:v>1830.2770681990532</c:v>
                </c:pt>
                <c:pt idx="1681">
                  <c:v>1875.964850232029</c:v>
                </c:pt>
                <c:pt idx="1682">
                  <c:v>1834.4625949469055</c:v>
                </c:pt>
                <c:pt idx="1683">
                  <c:v>1860.4795305372029</c:v>
                </c:pt>
                <c:pt idx="1684">
                  <c:v>1861.2254159733416</c:v>
                </c:pt>
                <c:pt idx="1685">
                  <c:v>1792.1898410655592</c:v>
                </c:pt>
                <c:pt idx="1686">
                  <c:v>1843.3216811775753</c:v>
                </c:pt>
                <c:pt idx="1687">
                  <c:v>1644.2163870092043</c:v>
                </c:pt>
                <c:pt idx="1688">
                  <c:v>1625.8922753416875</c:v>
                </c:pt>
                <c:pt idx="1689">
                  <c:v>1675.5261989391452</c:v>
                </c:pt>
                <c:pt idx="1690">
                  <c:v>1703.611386155683</c:v>
                </c:pt>
                <c:pt idx="1691">
                  <c:v>1731.3574787301932</c:v>
                </c:pt>
                <c:pt idx="1692">
                  <c:v>1803.1593656276891</c:v>
                </c:pt>
                <c:pt idx="1693">
                  <c:v>1866.9088464309095</c:v>
                </c:pt>
                <c:pt idx="1694">
                  <c:v>1903.1828554613944</c:v>
                </c:pt>
                <c:pt idx="1695">
                  <c:v>1893.6126493904435</c:v>
                </c:pt>
                <c:pt idx="1696">
                  <c:v>1834.0845167417278</c:v>
                </c:pt>
                <c:pt idx="1697">
                  <c:v>1812.415768221791</c:v>
                </c:pt>
                <c:pt idx="1698">
                  <c:v>1865.165968337524</c:v>
                </c:pt>
                <c:pt idx="1699">
                  <c:v>1914.4126766111503</c:v>
                </c:pt>
                <c:pt idx="1700">
                  <c:v>1960.1880253838483</c:v>
                </c:pt>
                <c:pt idx="1701">
                  <c:v>1953.342837707562</c:v>
                </c:pt>
                <c:pt idx="1702">
                  <c:v>1903.5233223511329</c:v>
                </c:pt>
                <c:pt idx="1703">
                  <c:v>1946.6859151528092</c:v>
                </c:pt>
                <c:pt idx="1704">
                  <c:v>2020.246490359563</c:v>
                </c:pt>
                <c:pt idx="1705">
                  <c:v>2047.0276564828623</c:v>
                </c:pt>
                <c:pt idx="1706">
                  <c:v>2093.6934534288775</c:v>
                </c:pt>
                <c:pt idx="1707">
                  <c:v>2122.7257576409174</c:v>
                </c:pt>
                <c:pt idx="1708">
                  <c:v>2212.2264881409783</c:v>
                </c:pt>
                <c:pt idx="1709">
                  <c:v>2178.5740585386125</c:v>
                </c:pt>
                <c:pt idx="1710">
                  <c:v>2244.8594969948126</c:v>
                </c:pt>
                <c:pt idx="1711">
                  <c:v>2244.05690985005</c:v>
                </c:pt>
                <c:pt idx="1712">
                  <c:v>2264.373389444329</c:v>
                </c:pt>
                <c:pt idx="1713">
                  <c:v>2314.4355614525625</c:v>
                </c:pt>
                <c:pt idx="1714">
                  <c:v>2404.8048900969252</c:v>
                </c:pt>
                <c:pt idx="1715">
                  <c:v>2437.6976516097479</c:v>
                </c:pt>
                <c:pt idx="1716">
                  <c:v>2448.2499299748633</c:v>
                </c:pt>
                <c:pt idx="1717">
                  <c:v>2432.1090577176187</c:v>
                </c:pt>
                <c:pt idx="1718">
                  <c:v>2478.3618043699994</c:v>
                </c:pt>
                <c:pt idx="1719">
                  <c:v>2471.1990204241756</c:v>
                </c:pt>
                <c:pt idx="1720">
                  <c:v>2496.2956135561167</c:v>
                </c:pt>
                <c:pt idx="1721">
                  <c:v>2567.2320748039597</c:v>
                </c:pt>
                <c:pt idx="1722">
                  <c:v>2602.541674501575</c:v>
                </c:pt>
                <c:pt idx="1723">
                  <c:v>2591.6100322259226</c:v>
                </c:pt>
                <c:pt idx="1724">
                  <c:v>2631.5122695573277</c:v>
                </c:pt>
                <c:pt idx="1725">
                  <c:v>2564.0741397152046</c:v>
                </c:pt>
                <c:pt idx="1726">
                  <c:v>2720.7817162112387</c:v>
                </c:pt>
                <c:pt idx="1727">
                  <c:v>2749.2785365100599</c:v>
                </c:pt>
                <c:pt idx="1728">
                  <c:v>2727.195556016723</c:v>
                </c:pt>
                <c:pt idx="1729">
                  <c:v>2787.7264163563709</c:v>
                </c:pt>
                <c:pt idx="1730">
                  <c:v>2768.2914863056349</c:v>
                </c:pt>
                <c:pt idx="1731">
                  <c:v>2782.4258845979921</c:v>
                </c:pt>
                <c:pt idx="1732">
                  <c:v>2790.8860147179421</c:v>
                </c:pt>
                <c:pt idx="1733">
                  <c:v>2764.4856615668932</c:v>
                </c:pt>
                <c:pt idx="1734">
                  <c:v>2757.5189128612978</c:v>
                </c:pt>
                <c:pt idx="1735">
                  <c:v>2689.8669284269636</c:v>
                </c:pt>
                <c:pt idx="1736">
                  <c:v>2567.9866874487811</c:v>
                </c:pt>
                <c:pt idx="1737">
                  <c:v>2675.3742217181457</c:v>
                </c:pt>
                <c:pt idx="1738">
                  <c:v>2754.9305532662561</c:v>
                </c:pt>
                <c:pt idx="1739">
                  <c:v>2729.1148223655014</c:v>
                </c:pt>
                <c:pt idx="1740">
                  <c:v>2544.9048764118934</c:v>
                </c:pt>
                <c:pt idx="1741">
                  <c:v>2524.018518288904</c:v>
                </c:pt>
                <c:pt idx="1742">
                  <c:v>2668.2969373078809</c:v>
                </c:pt>
                <c:pt idx="1743">
                  <c:v>2726.0931991841553</c:v>
                </c:pt>
                <c:pt idx="1744">
                  <c:v>2702.0400637516714</c:v>
                </c:pt>
                <c:pt idx="1745">
                  <c:v>2717.107477470563</c:v>
                </c:pt>
                <c:pt idx="1746">
                  <c:v>2806.4127825938804</c:v>
                </c:pt>
                <c:pt idx="1747">
                  <c:v>2832.6080107245625</c:v>
                </c:pt>
                <c:pt idx="1748">
                  <c:v>2808.5548987897023</c:v>
                </c:pt>
                <c:pt idx="1749">
                  <c:v>2785.9862845996972</c:v>
                </c:pt>
                <c:pt idx="1750">
                  <c:v>2818.9326420429834</c:v>
                </c:pt>
                <c:pt idx="1751">
                  <c:v>2924.2751057647715</c:v>
                </c:pt>
                <c:pt idx="1752">
                  <c:v>2944.2004704351452</c:v>
                </c:pt>
                <c:pt idx="1753">
                  <c:v>3005.6473117941905</c:v>
                </c:pt>
                <c:pt idx="1754">
                  <c:v>3050.7825467902117</c:v>
                </c:pt>
                <c:pt idx="1755">
                  <c:v>3032.1104856578509</c:v>
                </c:pt>
                <c:pt idx="1756">
                  <c:v>3075.7989996240813</c:v>
                </c:pt>
                <c:pt idx="1757">
                  <c:v>3122.5829660754025</c:v>
                </c:pt>
                <c:pt idx="1758">
                  <c:v>3150.555866961347</c:v>
                </c:pt>
                <c:pt idx="1759">
                  <c:v>3143.8633588031894</c:v>
                </c:pt>
                <c:pt idx="1760">
                  <c:v>3173.9298343320424</c:v>
                </c:pt>
                <c:pt idx="1761">
                  <c:v>3257.6785188698764</c:v>
                </c:pt>
                <c:pt idx="1762">
                  <c:v>3304.2401507485752</c:v>
                </c:pt>
                <c:pt idx="1763">
                  <c:v>3396.3461347779539</c:v>
                </c:pt>
                <c:pt idx="1764">
                  <c:v>3537.0065563386834</c:v>
                </c:pt>
                <c:pt idx="1765">
                  <c:v>3414.2145829367337</c:v>
                </c:pt>
                <c:pt idx="1766">
                  <c:v>3403.5023881204079</c:v>
                </c:pt>
                <c:pt idx="1767">
                  <c:v>3328.391468373075</c:v>
                </c:pt>
                <c:pt idx="1768">
                  <c:v>3374.3874477518812</c:v>
                </c:pt>
                <c:pt idx="1769">
                  <c:v>3434.9391524034791</c:v>
                </c:pt>
                <c:pt idx="1770">
                  <c:v>3483.7025363681828</c:v>
                </c:pt>
                <c:pt idx="1771">
                  <c:v>3561.7570581726482</c:v>
                </c:pt>
                <c:pt idx="1772">
                  <c:v>3611.9990641303457</c:v>
                </c:pt>
                <c:pt idx="1773">
                  <c:v>3461.4284736935774</c:v>
                </c:pt>
                <c:pt idx="1774">
                  <c:v>3395.4692627103864</c:v>
                </c:pt>
                <c:pt idx="1775">
                  <c:v>3211.3166677745371</c:v>
                </c:pt>
                <c:pt idx="1776">
                  <c:v>3255.244250393308</c:v>
                </c:pt>
                <c:pt idx="1777">
                  <c:v>3424.8787537978305</c:v>
                </c:pt>
                <c:pt idx="1778">
                  <c:v>3466.3902444119258</c:v>
                </c:pt>
                <c:pt idx="1779">
                  <c:v>3570.8838147823512</c:v>
                </c:pt>
                <c:pt idx="1780">
                  <c:v>3503.059305620638</c:v>
                </c:pt>
                <c:pt idx="1781">
                  <c:v>3545.8666770710129</c:v>
                </c:pt>
                <c:pt idx="1782">
                  <c:v>3669.7140079690871</c:v>
                </c:pt>
                <c:pt idx="1783">
                  <c:v>3549.1071897121988</c:v>
                </c:pt>
                <c:pt idx="1784">
                  <c:v>3649.9438878559286</c:v>
                </c:pt>
                <c:pt idx="1785">
                  <c:v>3636.1526488074433</c:v>
                </c:pt>
                <c:pt idx="1786">
                  <c:v>3793.5453453829205</c:v>
                </c:pt>
                <c:pt idx="1787">
                  <c:v>3884.8592979445402</c:v>
                </c:pt>
                <c:pt idx="1788">
                  <c:v>3993.4333695260343</c:v>
                </c:pt>
                <c:pt idx="1789">
                  <c:v>3981.4392355431955</c:v>
                </c:pt>
                <c:pt idx="1790">
                  <c:v>3229.2839858149928</c:v>
                </c:pt>
                <c:pt idx="1791">
                  <c:v>3385.33691952463</c:v>
                </c:pt>
                <c:pt idx="1792">
                  <c:v>3578.4852688342949</c:v>
                </c:pt>
                <c:pt idx="1793">
                  <c:v>3784.5811303308778</c:v>
                </c:pt>
                <c:pt idx="1794">
                  <c:v>3890.4085032635585</c:v>
                </c:pt>
                <c:pt idx="1795">
                  <c:v>4100.7553543617614</c:v>
                </c:pt>
                <c:pt idx="1796">
                  <c:v>4063.4269145727694</c:v>
                </c:pt>
                <c:pt idx="1797">
                  <c:v>4125.9285669034834</c:v>
                </c:pt>
                <c:pt idx="1798">
                  <c:v>4285.7900679449667</c:v>
                </c:pt>
                <c:pt idx="1799">
                  <c:v>4458.2868017345318</c:v>
                </c:pt>
                <c:pt idx="1800">
                  <c:v>4557.6626571541037</c:v>
                </c:pt>
                <c:pt idx="1801">
                  <c:v>4640.0040093813313</c:v>
                </c:pt>
                <c:pt idx="1802">
                  <c:v>4639.4923616072174</c:v>
                </c:pt>
                <c:pt idx="1803">
                  <c:v>4873.1090084776888</c:v>
                </c:pt>
                <c:pt idx="1804">
                  <c:v>4865.4895547753522</c:v>
                </c:pt>
                <c:pt idx="1805">
                  <c:v>4902.4071493950814</c:v>
                </c:pt>
                <c:pt idx="1806">
                  <c:v>5023.0818051999458</c:v>
                </c:pt>
                <c:pt idx="1807">
                  <c:v>5116.6785237304348</c:v>
                </c:pt>
                <c:pt idx="1808">
                  <c:v>5092.8948906164578</c:v>
                </c:pt>
                <c:pt idx="1809">
                  <c:v>5068.1599514984337</c:v>
                </c:pt>
                <c:pt idx="1810">
                  <c:v>5277.0563675219855</c:v>
                </c:pt>
                <c:pt idx="1811">
                  <c:v>5269.2174590667473</c:v>
                </c:pt>
                <c:pt idx="1812">
                  <c:v>5112.4037981587999</c:v>
                </c:pt>
                <c:pt idx="1813">
                  <c:v>4913.4586780692862</c:v>
                </c:pt>
                <c:pt idx="1814">
                  <c:v>4799.8457595675072</c:v>
                </c:pt>
                <c:pt idx="1815">
                  <c:v>4773.2326867444481</c:v>
                </c:pt>
                <c:pt idx="1816">
                  <c:v>4343.8887689876028</c:v>
                </c:pt>
                <c:pt idx="1817">
                  <c:v>4135.0524795232068</c:v>
                </c:pt>
                <c:pt idx="1818">
                  <c:v>4149.0994820969308</c:v>
                </c:pt>
                <c:pt idx="1819">
                  <c:v>4412.475056459748</c:v>
                </c:pt>
                <c:pt idx="1820">
                  <c:v>4076.8557012782685</c:v>
                </c:pt>
                <c:pt idx="1821">
                  <c:v>3929.1313068433492</c:v>
                </c:pt>
                <c:pt idx="1822">
                  <c:v>4135.1794601811835</c:v>
                </c:pt>
                <c:pt idx="1823">
                  <c:v>4142.5058878627506</c:v>
                </c:pt>
                <c:pt idx="1824">
                  <c:v>4160.3574157811627</c:v>
                </c:pt>
                <c:pt idx="1825">
                  <c:v>4261.5984813653367</c:v>
                </c:pt>
                <c:pt idx="1826">
                  <c:v>4131.8383667131084</c:v>
                </c:pt>
                <c:pt idx="1827">
                  <c:v>4269.438485014567</c:v>
                </c:pt>
                <c:pt idx="1828">
                  <c:v>4284.2417153547121</c:v>
                </c:pt>
                <c:pt idx="1829">
                  <c:v>4475.62338225028</c:v>
                </c:pt>
                <c:pt idx="1830">
                  <c:v>4634.3628442275067</c:v>
                </c:pt>
                <c:pt idx="1831">
                  <c:v>4562.3010045495384</c:v>
                </c:pt>
                <c:pt idx="1832">
                  <c:v>4501.7136566852623</c:v>
                </c:pt>
                <c:pt idx="1833">
                  <c:v>4360.7569383721884</c:v>
                </c:pt>
                <c:pt idx="1834">
                  <c:v>4564.6976325919804</c:v>
                </c:pt>
                <c:pt idx="1835">
                  <c:v>4799.7317539813093</c:v>
                </c:pt>
                <c:pt idx="1836">
                  <c:v>4906.7604653327235</c:v>
                </c:pt>
                <c:pt idx="1837">
                  <c:v>5075.4092638120892</c:v>
                </c:pt>
                <c:pt idx="1838">
                  <c:v>5202.3989719313113</c:v>
                </c:pt>
                <c:pt idx="1839">
                  <c:v>5124.0124183944026</c:v>
                </c:pt>
                <c:pt idx="1840">
                  <c:v>5238.3175595345447</c:v>
                </c:pt>
                <c:pt idx="1841">
                  <c:v>5416.5107934339303</c:v>
                </c:pt>
                <c:pt idx="1842">
                  <c:v>5538.4715856942921</c:v>
                </c:pt>
                <c:pt idx="1843">
                  <c:v>5446.68</c:v>
                </c:pt>
              </c:numCache>
            </c:numRef>
          </c:yVal>
          <c:smooth val="0"/>
          <c:extLst>
            <c:ext xmlns:c16="http://schemas.microsoft.com/office/drawing/2014/chart" uri="{C3380CC4-5D6E-409C-BE32-E72D297353CC}">
              <c16:uniqueId val="{00000000-3A40-4351-940A-F9786531CE42}"/>
            </c:ext>
          </c:extLst>
        </c:ser>
        <c:dLbls>
          <c:showLegendKey val="0"/>
          <c:showVal val="0"/>
          <c:showCatName val="0"/>
          <c:showSerName val="0"/>
          <c:showPercent val="0"/>
          <c:showBubbleSize val="0"/>
        </c:dLbls>
        <c:axId val="1030092319"/>
        <c:axId val="1"/>
      </c:scatterChart>
      <c:scatterChart>
        <c:scatterStyle val="lineMarker"/>
        <c:varyColors val="0"/>
        <c:ser>
          <c:idx val="2"/>
          <c:order val="1"/>
          <c:tx>
            <c:v>Real Earnings</c:v>
          </c:tx>
          <c:spPr>
            <a:ln w="25400">
              <a:solidFill>
                <a:srgbClr val="00FF00"/>
              </a:solidFill>
              <a:prstDash val="sysDash"/>
            </a:ln>
          </c:spPr>
          <c:marker>
            <c:symbol val="none"/>
          </c:marker>
          <c:xVal>
            <c:numRef>
              <c:f>'Data (2)'!$F$9:$F$1876</c:f>
              <c:numCache>
                <c:formatCode>0.00</c:formatCode>
                <c:ptCount val="1868"/>
                <c:pt idx="0">
                  <c:v>1871.0416666666667</c:v>
                </c:pt>
                <c:pt idx="1">
                  <c:v>1871.125</c:v>
                </c:pt>
                <c:pt idx="2">
                  <c:v>1871.2083333333333</c:v>
                </c:pt>
                <c:pt idx="3">
                  <c:v>1871.2916666666665</c:v>
                </c:pt>
                <c:pt idx="4">
                  <c:v>1871.3749999999998</c:v>
                </c:pt>
                <c:pt idx="5">
                  <c:v>1871.458333333333</c:v>
                </c:pt>
                <c:pt idx="6">
                  <c:v>1871.5416666666663</c:v>
                </c:pt>
                <c:pt idx="7">
                  <c:v>1871.6249999999995</c:v>
                </c:pt>
                <c:pt idx="8">
                  <c:v>1871.7083333333328</c:v>
                </c:pt>
                <c:pt idx="9">
                  <c:v>1871.7916666666661</c:v>
                </c:pt>
                <c:pt idx="10">
                  <c:v>1871.8749999999993</c:v>
                </c:pt>
                <c:pt idx="11">
                  <c:v>1871.9583333333326</c:v>
                </c:pt>
                <c:pt idx="12">
                  <c:v>1872.0416666666658</c:v>
                </c:pt>
                <c:pt idx="13">
                  <c:v>1872.1249999999991</c:v>
                </c:pt>
                <c:pt idx="14">
                  <c:v>1872.2083333333323</c:v>
                </c:pt>
                <c:pt idx="15">
                  <c:v>1872.2916666666656</c:v>
                </c:pt>
                <c:pt idx="16">
                  <c:v>1872.3749999999989</c:v>
                </c:pt>
                <c:pt idx="17">
                  <c:v>1872.4583333333321</c:v>
                </c:pt>
                <c:pt idx="18">
                  <c:v>1872.5416666666654</c:v>
                </c:pt>
                <c:pt idx="19">
                  <c:v>1872.6249999999986</c:v>
                </c:pt>
                <c:pt idx="20">
                  <c:v>1872.7083333333319</c:v>
                </c:pt>
                <c:pt idx="21">
                  <c:v>1872.7916666666652</c:v>
                </c:pt>
                <c:pt idx="22">
                  <c:v>1872.8749999999984</c:v>
                </c:pt>
                <c:pt idx="23">
                  <c:v>1872.9583333333317</c:v>
                </c:pt>
                <c:pt idx="24">
                  <c:v>1873.0416666666649</c:v>
                </c:pt>
                <c:pt idx="25">
                  <c:v>1873.1249999999982</c:v>
                </c:pt>
                <c:pt idx="26">
                  <c:v>1873.2083333333314</c:v>
                </c:pt>
                <c:pt idx="27">
                  <c:v>1873.2916666666647</c:v>
                </c:pt>
                <c:pt idx="28">
                  <c:v>1873.374999999998</c:v>
                </c:pt>
                <c:pt idx="29">
                  <c:v>1873.4583333333312</c:v>
                </c:pt>
                <c:pt idx="30">
                  <c:v>1873.5416666666645</c:v>
                </c:pt>
                <c:pt idx="31">
                  <c:v>1873.6249999999977</c:v>
                </c:pt>
                <c:pt idx="32">
                  <c:v>1873.708333333331</c:v>
                </c:pt>
                <c:pt idx="33">
                  <c:v>1873.7916666666642</c:v>
                </c:pt>
                <c:pt idx="34">
                  <c:v>1873.8749999999975</c:v>
                </c:pt>
                <c:pt idx="35">
                  <c:v>1873.9583333333308</c:v>
                </c:pt>
                <c:pt idx="36">
                  <c:v>1874.041666666664</c:v>
                </c:pt>
                <c:pt idx="37">
                  <c:v>1874.1249999999973</c:v>
                </c:pt>
                <c:pt idx="38">
                  <c:v>1874.2083333333305</c:v>
                </c:pt>
                <c:pt idx="39">
                  <c:v>1874.2916666666638</c:v>
                </c:pt>
                <c:pt idx="40">
                  <c:v>1874.374999999997</c:v>
                </c:pt>
                <c:pt idx="41">
                  <c:v>1874.4583333333303</c:v>
                </c:pt>
                <c:pt idx="42">
                  <c:v>1874.5416666666636</c:v>
                </c:pt>
                <c:pt idx="43">
                  <c:v>1874.6249999999968</c:v>
                </c:pt>
                <c:pt idx="44">
                  <c:v>1874.7083333333301</c:v>
                </c:pt>
                <c:pt idx="45">
                  <c:v>1874.7916666666633</c:v>
                </c:pt>
                <c:pt idx="46">
                  <c:v>1874.8749999999966</c:v>
                </c:pt>
                <c:pt idx="47">
                  <c:v>1874.9583333333298</c:v>
                </c:pt>
                <c:pt idx="48">
                  <c:v>1875.0416666666631</c:v>
                </c:pt>
                <c:pt idx="49">
                  <c:v>1875.1249999999964</c:v>
                </c:pt>
                <c:pt idx="50">
                  <c:v>1875.2083333333296</c:v>
                </c:pt>
                <c:pt idx="51">
                  <c:v>1875.2916666666629</c:v>
                </c:pt>
                <c:pt idx="52">
                  <c:v>1875.3749999999961</c:v>
                </c:pt>
                <c:pt idx="53">
                  <c:v>1875.4583333333294</c:v>
                </c:pt>
                <c:pt idx="54">
                  <c:v>1875.5416666666626</c:v>
                </c:pt>
                <c:pt idx="55">
                  <c:v>1875.6249999999959</c:v>
                </c:pt>
                <c:pt idx="56">
                  <c:v>1875.7083333333292</c:v>
                </c:pt>
                <c:pt idx="57">
                  <c:v>1875.7916666666624</c:v>
                </c:pt>
                <c:pt idx="58">
                  <c:v>1875.8749999999957</c:v>
                </c:pt>
                <c:pt idx="59">
                  <c:v>1875.9583333333289</c:v>
                </c:pt>
                <c:pt idx="60">
                  <c:v>1876.0416666666622</c:v>
                </c:pt>
                <c:pt idx="61">
                  <c:v>1876.1249999999955</c:v>
                </c:pt>
                <c:pt idx="62">
                  <c:v>1876.2083333333287</c:v>
                </c:pt>
                <c:pt idx="63">
                  <c:v>1876.291666666662</c:v>
                </c:pt>
                <c:pt idx="64">
                  <c:v>1876.3749999999952</c:v>
                </c:pt>
                <c:pt idx="65">
                  <c:v>1876.4583333333285</c:v>
                </c:pt>
                <c:pt idx="66">
                  <c:v>1876.5416666666617</c:v>
                </c:pt>
                <c:pt idx="67">
                  <c:v>1876.624999999995</c:v>
                </c:pt>
                <c:pt idx="68">
                  <c:v>1876.7083333333283</c:v>
                </c:pt>
                <c:pt idx="69">
                  <c:v>1876.7916666666615</c:v>
                </c:pt>
                <c:pt idx="70">
                  <c:v>1876.8749999999948</c:v>
                </c:pt>
                <c:pt idx="71">
                  <c:v>1876.958333333328</c:v>
                </c:pt>
                <c:pt idx="72">
                  <c:v>1877.0416666666613</c:v>
                </c:pt>
                <c:pt idx="73">
                  <c:v>1877.1249999999945</c:v>
                </c:pt>
                <c:pt idx="74">
                  <c:v>1877.2083333333278</c:v>
                </c:pt>
                <c:pt idx="75">
                  <c:v>1877.2916666666611</c:v>
                </c:pt>
                <c:pt idx="76">
                  <c:v>1877.3749999999943</c:v>
                </c:pt>
                <c:pt idx="77">
                  <c:v>1877.4583333333276</c:v>
                </c:pt>
                <c:pt idx="78">
                  <c:v>1877.5416666666608</c:v>
                </c:pt>
                <c:pt idx="79">
                  <c:v>1877.6249999999941</c:v>
                </c:pt>
                <c:pt idx="80">
                  <c:v>1877.7083333333273</c:v>
                </c:pt>
                <c:pt idx="81">
                  <c:v>1877.7916666666606</c:v>
                </c:pt>
                <c:pt idx="82">
                  <c:v>1877.8749999999939</c:v>
                </c:pt>
                <c:pt idx="83">
                  <c:v>1877.9583333333271</c:v>
                </c:pt>
                <c:pt idx="84">
                  <c:v>1878.0416666666604</c:v>
                </c:pt>
                <c:pt idx="85">
                  <c:v>1878.1249999999936</c:v>
                </c:pt>
                <c:pt idx="86">
                  <c:v>1878.2083333333269</c:v>
                </c:pt>
                <c:pt idx="87">
                  <c:v>1878.2916666666601</c:v>
                </c:pt>
                <c:pt idx="88">
                  <c:v>1878.3749999999934</c:v>
                </c:pt>
                <c:pt idx="89">
                  <c:v>1878.4583333333267</c:v>
                </c:pt>
                <c:pt idx="90">
                  <c:v>1878.5416666666599</c:v>
                </c:pt>
                <c:pt idx="91">
                  <c:v>1878.6249999999932</c:v>
                </c:pt>
                <c:pt idx="92">
                  <c:v>1878.7083333333264</c:v>
                </c:pt>
                <c:pt idx="93">
                  <c:v>1878.7916666666597</c:v>
                </c:pt>
                <c:pt idx="94">
                  <c:v>1878.874999999993</c:v>
                </c:pt>
                <c:pt idx="95">
                  <c:v>1878.9583333333262</c:v>
                </c:pt>
                <c:pt idx="96">
                  <c:v>1879.0416666666595</c:v>
                </c:pt>
                <c:pt idx="97">
                  <c:v>1879.1249999999927</c:v>
                </c:pt>
                <c:pt idx="98">
                  <c:v>1879.208333333326</c:v>
                </c:pt>
                <c:pt idx="99">
                  <c:v>1879.2916666666592</c:v>
                </c:pt>
                <c:pt idx="100">
                  <c:v>1879.3749999999925</c:v>
                </c:pt>
                <c:pt idx="101">
                  <c:v>1879.4583333333258</c:v>
                </c:pt>
                <c:pt idx="102">
                  <c:v>1879.541666666659</c:v>
                </c:pt>
                <c:pt idx="103">
                  <c:v>1879.6249999999923</c:v>
                </c:pt>
                <c:pt idx="104">
                  <c:v>1879.7083333333255</c:v>
                </c:pt>
                <c:pt idx="105">
                  <c:v>1879.7916666666588</c:v>
                </c:pt>
                <c:pt idx="106">
                  <c:v>1879.874999999992</c:v>
                </c:pt>
                <c:pt idx="107">
                  <c:v>1879.9583333333253</c:v>
                </c:pt>
                <c:pt idx="108">
                  <c:v>1880.0416666666586</c:v>
                </c:pt>
                <c:pt idx="109">
                  <c:v>1880.1249999999918</c:v>
                </c:pt>
                <c:pt idx="110">
                  <c:v>1880.2083333333251</c:v>
                </c:pt>
                <c:pt idx="111">
                  <c:v>1880.2916666666583</c:v>
                </c:pt>
                <c:pt idx="112">
                  <c:v>1880.3749999999916</c:v>
                </c:pt>
                <c:pt idx="113">
                  <c:v>1880.4583333333248</c:v>
                </c:pt>
                <c:pt idx="114">
                  <c:v>1880.5416666666581</c:v>
                </c:pt>
                <c:pt idx="115">
                  <c:v>1880.6249999999914</c:v>
                </c:pt>
                <c:pt idx="116">
                  <c:v>1880.7083333333246</c:v>
                </c:pt>
                <c:pt idx="117">
                  <c:v>1880.7916666666579</c:v>
                </c:pt>
                <c:pt idx="118">
                  <c:v>1880.8749999999911</c:v>
                </c:pt>
                <c:pt idx="119">
                  <c:v>1880.9583333333244</c:v>
                </c:pt>
                <c:pt idx="120">
                  <c:v>1881.0416666666576</c:v>
                </c:pt>
                <c:pt idx="121">
                  <c:v>1881.1249999999909</c:v>
                </c:pt>
                <c:pt idx="122">
                  <c:v>1881.2083333333242</c:v>
                </c:pt>
                <c:pt idx="123">
                  <c:v>1881.2916666666574</c:v>
                </c:pt>
                <c:pt idx="124">
                  <c:v>1881.3749999999907</c:v>
                </c:pt>
                <c:pt idx="125">
                  <c:v>1881.4583333333239</c:v>
                </c:pt>
                <c:pt idx="126">
                  <c:v>1881.5416666666572</c:v>
                </c:pt>
                <c:pt idx="127">
                  <c:v>1881.6249999999905</c:v>
                </c:pt>
                <c:pt idx="128">
                  <c:v>1881.7083333333237</c:v>
                </c:pt>
                <c:pt idx="129">
                  <c:v>1881.791666666657</c:v>
                </c:pt>
                <c:pt idx="130">
                  <c:v>1881.8749999999902</c:v>
                </c:pt>
                <c:pt idx="131">
                  <c:v>1881.9583333333235</c:v>
                </c:pt>
                <c:pt idx="132">
                  <c:v>1882.0416666666567</c:v>
                </c:pt>
                <c:pt idx="133">
                  <c:v>1882.12499999999</c:v>
                </c:pt>
                <c:pt idx="134">
                  <c:v>1882.2083333333233</c:v>
                </c:pt>
                <c:pt idx="135">
                  <c:v>1882.2916666666565</c:v>
                </c:pt>
                <c:pt idx="136">
                  <c:v>1882.3749999999898</c:v>
                </c:pt>
                <c:pt idx="137">
                  <c:v>1882.458333333323</c:v>
                </c:pt>
                <c:pt idx="138">
                  <c:v>1882.5416666666563</c:v>
                </c:pt>
                <c:pt idx="139">
                  <c:v>1882.6249999999895</c:v>
                </c:pt>
                <c:pt idx="140">
                  <c:v>1882.7083333333228</c:v>
                </c:pt>
                <c:pt idx="141">
                  <c:v>1882.7916666666561</c:v>
                </c:pt>
                <c:pt idx="142">
                  <c:v>1882.8749999999893</c:v>
                </c:pt>
                <c:pt idx="143">
                  <c:v>1882.9583333333226</c:v>
                </c:pt>
                <c:pt idx="144">
                  <c:v>1883.0416666666558</c:v>
                </c:pt>
                <c:pt idx="145">
                  <c:v>1883.1249999999891</c:v>
                </c:pt>
                <c:pt idx="146">
                  <c:v>1883.2083333333223</c:v>
                </c:pt>
                <c:pt idx="147">
                  <c:v>1883.2916666666556</c:v>
                </c:pt>
                <c:pt idx="148">
                  <c:v>1883.3749999999889</c:v>
                </c:pt>
                <c:pt idx="149">
                  <c:v>1883.4583333333221</c:v>
                </c:pt>
                <c:pt idx="150">
                  <c:v>1883.5416666666554</c:v>
                </c:pt>
                <c:pt idx="151">
                  <c:v>1883.6249999999886</c:v>
                </c:pt>
                <c:pt idx="152">
                  <c:v>1883.7083333333219</c:v>
                </c:pt>
                <c:pt idx="153">
                  <c:v>1883.7916666666551</c:v>
                </c:pt>
                <c:pt idx="154">
                  <c:v>1883.8749999999884</c:v>
                </c:pt>
                <c:pt idx="155">
                  <c:v>1883.9583333333217</c:v>
                </c:pt>
                <c:pt idx="156">
                  <c:v>1884.0416666666549</c:v>
                </c:pt>
                <c:pt idx="157">
                  <c:v>1884.1249999999882</c:v>
                </c:pt>
                <c:pt idx="158">
                  <c:v>1884.2083333333214</c:v>
                </c:pt>
                <c:pt idx="159">
                  <c:v>1884.2916666666547</c:v>
                </c:pt>
                <c:pt idx="160">
                  <c:v>1884.3749999999879</c:v>
                </c:pt>
                <c:pt idx="161">
                  <c:v>1884.4583333333212</c:v>
                </c:pt>
                <c:pt idx="162">
                  <c:v>1884.5416666666545</c:v>
                </c:pt>
                <c:pt idx="163">
                  <c:v>1884.6249999999877</c:v>
                </c:pt>
                <c:pt idx="164">
                  <c:v>1884.708333333321</c:v>
                </c:pt>
                <c:pt idx="165">
                  <c:v>1884.7916666666542</c:v>
                </c:pt>
                <c:pt idx="166">
                  <c:v>1884.8749999999875</c:v>
                </c:pt>
                <c:pt idx="167">
                  <c:v>1884.9583333333208</c:v>
                </c:pt>
                <c:pt idx="168">
                  <c:v>1885.041666666654</c:v>
                </c:pt>
                <c:pt idx="169">
                  <c:v>1885.1249999999873</c:v>
                </c:pt>
                <c:pt idx="170">
                  <c:v>1885.2083333333205</c:v>
                </c:pt>
                <c:pt idx="171">
                  <c:v>1885.2916666666538</c:v>
                </c:pt>
                <c:pt idx="172">
                  <c:v>1885.374999999987</c:v>
                </c:pt>
                <c:pt idx="173">
                  <c:v>1885.4583333333203</c:v>
                </c:pt>
                <c:pt idx="174">
                  <c:v>1885.5416666666536</c:v>
                </c:pt>
                <c:pt idx="175">
                  <c:v>1885.6249999999868</c:v>
                </c:pt>
                <c:pt idx="176">
                  <c:v>1885.7083333333201</c:v>
                </c:pt>
                <c:pt idx="177">
                  <c:v>1885.7916666666533</c:v>
                </c:pt>
                <c:pt idx="178">
                  <c:v>1885.8749999999866</c:v>
                </c:pt>
                <c:pt idx="179">
                  <c:v>1885.9583333333198</c:v>
                </c:pt>
                <c:pt idx="180">
                  <c:v>1886.0416666666531</c:v>
                </c:pt>
                <c:pt idx="181">
                  <c:v>1886.1249999999864</c:v>
                </c:pt>
                <c:pt idx="182">
                  <c:v>1886.2083333333196</c:v>
                </c:pt>
                <c:pt idx="183">
                  <c:v>1886.2916666666529</c:v>
                </c:pt>
                <c:pt idx="184">
                  <c:v>1886.3749999999861</c:v>
                </c:pt>
                <c:pt idx="185">
                  <c:v>1886.4583333333194</c:v>
                </c:pt>
                <c:pt idx="186">
                  <c:v>1886.5416666666526</c:v>
                </c:pt>
                <c:pt idx="187">
                  <c:v>1886.6249999999859</c:v>
                </c:pt>
                <c:pt idx="188">
                  <c:v>1886.7083333333192</c:v>
                </c:pt>
                <c:pt idx="189">
                  <c:v>1886.7916666666524</c:v>
                </c:pt>
                <c:pt idx="190">
                  <c:v>1886.8749999999857</c:v>
                </c:pt>
                <c:pt idx="191">
                  <c:v>1886.9583333333189</c:v>
                </c:pt>
                <c:pt idx="192">
                  <c:v>1887.0416666666522</c:v>
                </c:pt>
                <c:pt idx="193">
                  <c:v>1887.1249999999854</c:v>
                </c:pt>
                <c:pt idx="194">
                  <c:v>1887.2083333333187</c:v>
                </c:pt>
                <c:pt idx="195">
                  <c:v>1887.291666666652</c:v>
                </c:pt>
                <c:pt idx="196">
                  <c:v>1887.3749999999852</c:v>
                </c:pt>
                <c:pt idx="197">
                  <c:v>1887.4583333333185</c:v>
                </c:pt>
                <c:pt idx="198">
                  <c:v>1887.5416666666517</c:v>
                </c:pt>
                <c:pt idx="199">
                  <c:v>1887.624999999985</c:v>
                </c:pt>
                <c:pt idx="200">
                  <c:v>1887.7083333333183</c:v>
                </c:pt>
                <c:pt idx="201">
                  <c:v>1887.7916666666515</c:v>
                </c:pt>
                <c:pt idx="202">
                  <c:v>1887.8749999999848</c:v>
                </c:pt>
                <c:pt idx="203">
                  <c:v>1887.958333333318</c:v>
                </c:pt>
                <c:pt idx="204">
                  <c:v>1888.0416666666513</c:v>
                </c:pt>
                <c:pt idx="205">
                  <c:v>1888.1249999999845</c:v>
                </c:pt>
                <c:pt idx="206">
                  <c:v>1888.2083333333178</c:v>
                </c:pt>
                <c:pt idx="207">
                  <c:v>1888.2916666666511</c:v>
                </c:pt>
                <c:pt idx="208">
                  <c:v>1888.3749999999843</c:v>
                </c:pt>
                <c:pt idx="209">
                  <c:v>1888.4583333333176</c:v>
                </c:pt>
                <c:pt idx="210">
                  <c:v>1888.5416666666508</c:v>
                </c:pt>
                <c:pt idx="211">
                  <c:v>1888.6249999999841</c:v>
                </c:pt>
                <c:pt idx="212">
                  <c:v>1888.7083333333173</c:v>
                </c:pt>
                <c:pt idx="213">
                  <c:v>1888.7916666666506</c:v>
                </c:pt>
                <c:pt idx="214">
                  <c:v>1888.8749999999839</c:v>
                </c:pt>
                <c:pt idx="215">
                  <c:v>1888.9583333333171</c:v>
                </c:pt>
                <c:pt idx="216">
                  <c:v>1889.0416666666504</c:v>
                </c:pt>
                <c:pt idx="217">
                  <c:v>1889.1249999999836</c:v>
                </c:pt>
                <c:pt idx="218">
                  <c:v>1889.2083333333169</c:v>
                </c:pt>
                <c:pt idx="219">
                  <c:v>1889.2916666666501</c:v>
                </c:pt>
                <c:pt idx="220">
                  <c:v>1889.3749999999834</c:v>
                </c:pt>
                <c:pt idx="221">
                  <c:v>1889.4583333333167</c:v>
                </c:pt>
                <c:pt idx="222">
                  <c:v>1889.5416666666499</c:v>
                </c:pt>
                <c:pt idx="223">
                  <c:v>1889.6249999999832</c:v>
                </c:pt>
                <c:pt idx="224">
                  <c:v>1889.7083333333164</c:v>
                </c:pt>
                <c:pt idx="225">
                  <c:v>1889.7916666666497</c:v>
                </c:pt>
                <c:pt idx="226">
                  <c:v>1889.8749999999829</c:v>
                </c:pt>
                <c:pt idx="227">
                  <c:v>1889.9583333333162</c:v>
                </c:pt>
                <c:pt idx="228">
                  <c:v>1890.0416666666495</c:v>
                </c:pt>
                <c:pt idx="229">
                  <c:v>1890.1249999999827</c:v>
                </c:pt>
                <c:pt idx="230">
                  <c:v>1890.208333333316</c:v>
                </c:pt>
                <c:pt idx="231">
                  <c:v>1890.2916666666492</c:v>
                </c:pt>
                <c:pt idx="232">
                  <c:v>1890.3749999999825</c:v>
                </c:pt>
                <c:pt idx="233">
                  <c:v>1890.4583333333157</c:v>
                </c:pt>
                <c:pt idx="234">
                  <c:v>1890.541666666649</c:v>
                </c:pt>
                <c:pt idx="235">
                  <c:v>1890.6249999999823</c:v>
                </c:pt>
                <c:pt idx="236">
                  <c:v>1890.7083333333155</c:v>
                </c:pt>
                <c:pt idx="237">
                  <c:v>1890.7916666666488</c:v>
                </c:pt>
                <c:pt idx="238">
                  <c:v>1890.874999999982</c:v>
                </c:pt>
                <c:pt idx="239">
                  <c:v>1890.9583333333153</c:v>
                </c:pt>
                <c:pt idx="240">
                  <c:v>1891.0416666666486</c:v>
                </c:pt>
                <c:pt idx="241">
                  <c:v>1891.1249999999818</c:v>
                </c:pt>
                <c:pt idx="242">
                  <c:v>1891.2083333333151</c:v>
                </c:pt>
                <c:pt idx="243">
                  <c:v>1891.2916666666483</c:v>
                </c:pt>
                <c:pt idx="244">
                  <c:v>1891.3749999999816</c:v>
                </c:pt>
                <c:pt idx="245">
                  <c:v>1891.4583333333148</c:v>
                </c:pt>
                <c:pt idx="246">
                  <c:v>1891.5416666666481</c:v>
                </c:pt>
                <c:pt idx="247">
                  <c:v>1891.6249999999814</c:v>
                </c:pt>
                <c:pt idx="248">
                  <c:v>1891.7083333333146</c:v>
                </c:pt>
                <c:pt idx="249">
                  <c:v>1891.7916666666479</c:v>
                </c:pt>
                <c:pt idx="250">
                  <c:v>1891.8749999999811</c:v>
                </c:pt>
                <c:pt idx="251">
                  <c:v>1891.9583333333144</c:v>
                </c:pt>
                <c:pt idx="252">
                  <c:v>1892.0416666666476</c:v>
                </c:pt>
                <c:pt idx="253">
                  <c:v>1892.1249999999809</c:v>
                </c:pt>
                <c:pt idx="254">
                  <c:v>1892.2083333333142</c:v>
                </c:pt>
                <c:pt idx="255">
                  <c:v>1892.2916666666474</c:v>
                </c:pt>
                <c:pt idx="256">
                  <c:v>1892.3749999999807</c:v>
                </c:pt>
                <c:pt idx="257">
                  <c:v>1892.4583333333139</c:v>
                </c:pt>
                <c:pt idx="258">
                  <c:v>1892.5416666666472</c:v>
                </c:pt>
                <c:pt idx="259">
                  <c:v>1892.6249999999804</c:v>
                </c:pt>
                <c:pt idx="260">
                  <c:v>1892.7083333333137</c:v>
                </c:pt>
                <c:pt idx="261">
                  <c:v>1892.791666666647</c:v>
                </c:pt>
                <c:pt idx="262">
                  <c:v>1892.8749999999802</c:v>
                </c:pt>
                <c:pt idx="263">
                  <c:v>1892.9583333333135</c:v>
                </c:pt>
                <c:pt idx="264">
                  <c:v>1893.0416666666467</c:v>
                </c:pt>
                <c:pt idx="265">
                  <c:v>1893.12499999998</c:v>
                </c:pt>
                <c:pt idx="266">
                  <c:v>1893.2083333333132</c:v>
                </c:pt>
                <c:pt idx="267">
                  <c:v>1893.2916666666465</c:v>
                </c:pt>
                <c:pt idx="268">
                  <c:v>1893.3749999999798</c:v>
                </c:pt>
                <c:pt idx="269">
                  <c:v>1893.458333333313</c:v>
                </c:pt>
                <c:pt idx="270">
                  <c:v>1893.5416666666463</c:v>
                </c:pt>
                <c:pt idx="271">
                  <c:v>1893.6249999999795</c:v>
                </c:pt>
                <c:pt idx="272">
                  <c:v>1893.7083333333128</c:v>
                </c:pt>
                <c:pt idx="273">
                  <c:v>1893.7916666666461</c:v>
                </c:pt>
                <c:pt idx="274">
                  <c:v>1893.8749999999793</c:v>
                </c:pt>
                <c:pt idx="275">
                  <c:v>1893.9583333333126</c:v>
                </c:pt>
                <c:pt idx="276">
                  <c:v>1894.0416666666458</c:v>
                </c:pt>
                <c:pt idx="277">
                  <c:v>1894.1249999999791</c:v>
                </c:pt>
                <c:pt idx="278">
                  <c:v>1894.2083333333123</c:v>
                </c:pt>
                <c:pt idx="279">
                  <c:v>1894.2916666666456</c:v>
                </c:pt>
                <c:pt idx="280">
                  <c:v>1894.3749999999789</c:v>
                </c:pt>
                <c:pt idx="281">
                  <c:v>1894.4583333333121</c:v>
                </c:pt>
                <c:pt idx="282">
                  <c:v>1894.5416666666454</c:v>
                </c:pt>
                <c:pt idx="283">
                  <c:v>1894.6249999999786</c:v>
                </c:pt>
                <c:pt idx="284">
                  <c:v>1894.7083333333119</c:v>
                </c:pt>
                <c:pt idx="285">
                  <c:v>1894.7916666666451</c:v>
                </c:pt>
                <c:pt idx="286">
                  <c:v>1894.8749999999784</c:v>
                </c:pt>
                <c:pt idx="287">
                  <c:v>1894.9583333333117</c:v>
                </c:pt>
                <c:pt idx="288">
                  <c:v>1895.0416666666449</c:v>
                </c:pt>
                <c:pt idx="289">
                  <c:v>1895.1249999999782</c:v>
                </c:pt>
                <c:pt idx="290">
                  <c:v>1895.2083333333114</c:v>
                </c:pt>
                <c:pt idx="291">
                  <c:v>1895.2916666666447</c:v>
                </c:pt>
                <c:pt idx="292">
                  <c:v>1895.3749999999779</c:v>
                </c:pt>
                <c:pt idx="293">
                  <c:v>1895.4583333333112</c:v>
                </c:pt>
                <c:pt idx="294">
                  <c:v>1895.5416666666445</c:v>
                </c:pt>
                <c:pt idx="295">
                  <c:v>1895.6249999999777</c:v>
                </c:pt>
                <c:pt idx="296">
                  <c:v>1895.708333333311</c:v>
                </c:pt>
                <c:pt idx="297">
                  <c:v>1895.7916666666442</c:v>
                </c:pt>
                <c:pt idx="298">
                  <c:v>1895.8749999999775</c:v>
                </c:pt>
                <c:pt idx="299">
                  <c:v>1895.9583333333107</c:v>
                </c:pt>
                <c:pt idx="300">
                  <c:v>1896.041666666644</c:v>
                </c:pt>
                <c:pt idx="301">
                  <c:v>1896.1249999999773</c:v>
                </c:pt>
                <c:pt idx="302">
                  <c:v>1896.2083333333105</c:v>
                </c:pt>
                <c:pt idx="303">
                  <c:v>1896.2916666666438</c:v>
                </c:pt>
                <c:pt idx="304">
                  <c:v>1896.374999999977</c:v>
                </c:pt>
                <c:pt idx="305">
                  <c:v>1896.4583333333103</c:v>
                </c:pt>
                <c:pt idx="306">
                  <c:v>1896.5416666666436</c:v>
                </c:pt>
                <c:pt idx="307">
                  <c:v>1896.6249999999768</c:v>
                </c:pt>
                <c:pt idx="308">
                  <c:v>1896.7083333333101</c:v>
                </c:pt>
                <c:pt idx="309">
                  <c:v>1896.7916666666433</c:v>
                </c:pt>
                <c:pt idx="310">
                  <c:v>1896.8749999999766</c:v>
                </c:pt>
                <c:pt idx="311">
                  <c:v>1896.9583333333098</c:v>
                </c:pt>
                <c:pt idx="312">
                  <c:v>1897.0416666666431</c:v>
                </c:pt>
                <c:pt idx="313">
                  <c:v>1897.1249999999764</c:v>
                </c:pt>
                <c:pt idx="314">
                  <c:v>1897.2083333333096</c:v>
                </c:pt>
                <c:pt idx="315">
                  <c:v>1897.2916666666429</c:v>
                </c:pt>
                <c:pt idx="316">
                  <c:v>1897.3749999999761</c:v>
                </c:pt>
                <c:pt idx="317">
                  <c:v>1897.4583333333094</c:v>
                </c:pt>
                <c:pt idx="318">
                  <c:v>1897.5416666666426</c:v>
                </c:pt>
                <c:pt idx="319">
                  <c:v>1897.6249999999759</c:v>
                </c:pt>
                <c:pt idx="320">
                  <c:v>1897.7083333333092</c:v>
                </c:pt>
                <c:pt idx="321">
                  <c:v>1897.7916666666424</c:v>
                </c:pt>
                <c:pt idx="322">
                  <c:v>1897.8749999999757</c:v>
                </c:pt>
                <c:pt idx="323">
                  <c:v>1897.9583333333089</c:v>
                </c:pt>
                <c:pt idx="324">
                  <c:v>1898.0416666666422</c:v>
                </c:pt>
                <c:pt idx="325">
                  <c:v>1898.1249999999754</c:v>
                </c:pt>
                <c:pt idx="326">
                  <c:v>1898.2083333333087</c:v>
                </c:pt>
                <c:pt idx="327">
                  <c:v>1898.291666666642</c:v>
                </c:pt>
                <c:pt idx="328">
                  <c:v>1898.3749999999752</c:v>
                </c:pt>
                <c:pt idx="329">
                  <c:v>1898.4583333333085</c:v>
                </c:pt>
                <c:pt idx="330">
                  <c:v>1898.5416666666417</c:v>
                </c:pt>
                <c:pt idx="331">
                  <c:v>1898.624999999975</c:v>
                </c:pt>
                <c:pt idx="332">
                  <c:v>1898.7083333333082</c:v>
                </c:pt>
                <c:pt idx="333">
                  <c:v>1898.7916666666415</c:v>
                </c:pt>
                <c:pt idx="334">
                  <c:v>1898.8749999999748</c:v>
                </c:pt>
                <c:pt idx="335">
                  <c:v>1898.958333333308</c:v>
                </c:pt>
                <c:pt idx="336">
                  <c:v>1899.0416666666413</c:v>
                </c:pt>
                <c:pt idx="337">
                  <c:v>1899.1249999999745</c:v>
                </c:pt>
                <c:pt idx="338">
                  <c:v>1899.2083333333078</c:v>
                </c:pt>
                <c:pt idx="339">
                  <c:v>1899.291666666641</c:v>
                </c:pt>
                <c:pt idx="340">
                  <c:v>1899.3749999999743</c:v>
                </c:pt>
                <c:pt idx="341">
                  <c:v>1899.4583333333076</c:v>
                </c:pt>
                <c:pt idx="342">
                  <c:v>1899.5416666666408</c:v>
                </c:pt>
                <c:pt idx="343">
                  <c:v>1899.6249999999741</c:v>
                </c:pt>
                <c:pt idx="344">
                  <c:v>1899.7083333333073</c:v>
                </c:pt>
                <c:pt idx="345">
                  <c:v>1899.7916666666406</c:v>
                </c:pt>
                <c:pt idx="346">
                  <c:v>1899.8749999999739</c:v>
                </c:pt>
                <c:pt idx="347">
                  <c:v>1899.9583333333071</c:v>
                </c:pt>
                <c:pt idx="348">
                  <c:v>1900.0416666666404</c:v>
                </c:pt>
                <c:pt idx="349">
                  <c:v>1900.1249999999736</c:v>
                </c:pt>
                <c:pt idx="350">
                  <c:v>1900.2083333333069</c:v>
                </c:pt>
                <c:pt idx="351">
                  <c:v>1900.2916666666401</c:v>
                </c:pt>
                <c:pt idx="352">
                  <c:v>1900.3749999999734</c:v>
                </c:pt>
                <c:pt idx="353">
                  <c:v>1900.4583333333067</c:v>
                </c:pt>
                <c:pt idx="354">
                  <c:v>1900.5416666666399</c:v>
                </c:pt>
                <c:pt idx="355">
                  <c:v>1900.6249999999732</c:v>
                </c:pt>
                <c:pt idx="356">
                  <c:v>1900.7083333333064</c:v>
                </c:pt>
                <c:pt idx="357">
                  <c:v>1900.7916666666397</c:v>
                </c:pt>
                <c:pt idx="358">
                  <c:v>1900.8749999999729</c:v>
                </c:pt>
                <c:pt idx="359">
                  <c:v>1900.9583333333062</c:v>
                </c:pt>
                <c:pt idx="360">
                  <c:v>1901.0416666666395</c:v>
                </c:pt>
                <c:pt idx="361">
                  <c:v>1901.1249999999727</c:v>
                </c:pt>
                <c:pt idx="362">
                  <c:v>1901.208333333306</c:v>
                </c:pt>
                <c:pt idx="363">
                  <c:v>1901.2916666666392</c:v>
                </c:pt>
                <c:pt idx="364">
                  <c:v>1901.3749999999725</c:v>
                </c:pt>
                <c:pt idx="365">
                  <c:v>1901.4583333333057</c:v>
                </c:pt>
                <c:pt idx="366">
                  <c:v>1901.541666666639</c:v>
                </c:pt>
                <c:pt idx="367">
                  <c:v>1901.6249999999723</c:v>
                </c:pt>
                <c:pt idx="368">
                  <c:v>1901.7083333333055</c:v>
                </c:pt>
                <c:pt idx="369">
                  <c:v>1901.7916666666388</c:v>
                </c:pt>
                <c:pt idx="370">
                  <c:v>1901.874999999972</c:v>
                </c:pt>
                <c:pt idx="371">
                  <c:v>1901.9583333333053</c:v>
                </c:pt>
                <c:pt idx="372">
                  <c:v>1902.0416666666385</c:v>
                </c:pt>
                <c:pt idx="373">
                  <c:v>1902.1249999999718</c:v>
                </c:pt>
                <c:pt idx="374">
                  <c:v>1902.2083333333051</c:v>
                </c:pt>
                <c:pt idx="375">
                  <c:v>1902.2916666666383</c:v>
                </c:pt>
                <c:pt idx="376">
                  <c:v>1902.3749999999716</c:v>
                </c:pt>
                <c:pt idx="377">
                  <c:v>1902.4583333333048</c:v>
                </c:pt>
                <c:pt idx="378">
                  <c:v>1902.5416666666381</c:v>
                </c:pt>
                <c:pt idx="379">
                  <c:v>1902.6249999999714</c:v>
                </c:pt>
                <c:pt idx="380">
                  <c:v>1902.7083333333046</c:v>
                </c:pt>
                <c:pt idx="381">
                  <c:v>1902.7916666666379</c:v>
                </c:pt>
                <c:pt idx="382">
                  <c:v>1902.8749999999711</c:v>
                </c:pt>
                <c:pt idx="383">
                  <c:v>1902.9583333333044</c:v>
                </c:pt>
                <c:pt idx="384">
                  <c:v>1903.0416666666376</c:v>
                </c:pt>
                <c:pt idx="385">
                  <c:v>1903.1249999999709</c:v>
                </c:pt>
                <c:pt idx="386">
                  <c:v>1903.2083333333042</c:v>
                </c:pt>
                <c:pt idx="387">
                  <c:v>1903.2916666666374</c:v>
                </c:pt>
                <c:pt idx="388">
                  <c:v>1903.3749999999707</c:v>
                </c:pt>
                <c:pt idx="389">
                  <c:v>1903.4583333333039</c:v>
                </c:pt>
                <c:pt idx="390">
                  <c:v>1903.5416666666372</c:v>
                </c:pt>
                <c:pt idx="391">
                  <c:v>1903.6249999999704</c:v>
                </c:pt>
                <c:pt idx="392">
                  <c:v>1903.7083333333037</c:v>
                </c:pt>
                <c:pt idx="393">
                  <c:v>1903.791666666637</c:v>
                </c:pt>
                <c:pt idx="394">
                  <c:v>1903.8749999999702</c:v>
                </c:pt>
                <c:pt idx="395">
                  <c:v>1903.9583333333035</c:v>
                </c:pt>
                <c:pt idx="396">
                  <c:v>1904.0416666666367</c:v>
                </c:pt>
                <c:pt idx="397">
                  <c:v>1904.12499999997</c:v>
                </c:pt>
                <c:pt idx="398">
                  <c:v>1904.2083333333032</c:v>
                </c:pt>
                <c:pt idx="399">
                  <c:v>1904.2916666666365</c:v>
                </c:pt>
                <c:pt idx="400">
                  <c:v>1904.3749999999698</c:v>
                </c:pt>
                <c:pt idx="401">
                  <c:v>1904.458333333303</c:v>
                </c:pt>
                <c:pt idx="402">
                  <c:v>1904.5416666666363</c:v>
                </c:pt>
                <c:pt idx="403">
                  <c:v>1904.6249999999695</c:v>
                </c:pt>
                <c:pt idx="404">
                  <c:v>1904.7083333333028</c:v>
                </c:pt>
                <c:pt idx="405">
                  <c:v>1904.791666666636</c:v>
                </c:pt>
                <c:pt idx="406">
                  <c:v>1904.8749999999693</c:v>
                </c:pt>
                <c:pt idx="407">
                  <c:v>1904.9583333333026</c:v>
                </c:pt>
                <c:pt idx="408">
                  <c:v>1905.0416666666358</c:v>
                </c:pt>
                <c:pt idx="409">
                  <c:v>1905.1249999999691</c:v>
                </c:pt>
                <c:pt idx="410">
                  <c:v>1905.2083333333023</c:v>
                </c:pt>
                <c:pt idx="411">
                  <c:v>1905.2916666666356</c:v>
                </c:pt>
                <c:pt idx="412">
                  <c:v>1905.3749999999688</c:v>
                </c:pt>
                <c:pt idx="413">
                  <c:v>1905.4583333333021</c:v>
                </c:pt>
                <c:pt idx="414">
                  <c:v>1905.5416666666354</c:v>
                </c:pt>
                <c:pt idx="415">
                  <c:v>1905.6249999999686</c:v>
                </c:pt>
                <c:pt idx="416">
                  <c:v>1905.7083333333019</c:v>
                </c:pt>
                <c:pt idx="417">
                  <c:v>1905.7916666666351</c:v>
                </c:pt>
                <c:pt idx="418">
                  <c:v>1905.8749999999684</c:v>
                </c:pt>
                <c:pt idx="419">
                  <c:v>1905.9583333333017</c:v>
                </c:pt>
                <c:pt idx="420">
                  <c:v>1906.0416666666349</c:v>
                </c:pt>
                <c:pt idx="421">
                  <c:v>1906.1249999999682</c:v>
                </c:pt>
                <c:pt idx="422">
                  <c:v>1906.2083333333014</c:v>
                </c:pt>
                <c:pt idx="423">
                  <c:v>1906.2916666666347</c:v>
                </c:pt>
                <c:pt idx="424">
                  <c:v>1906.3749999999679</c:v>
                </c:pt>
                <c:pt idx="425">
                  <c:v>1906.4583333333012</c:v>
                </c:pt>
                <c:pt idx="426">
                  <c:v>1906.5416666666345</c:v>
                </c:pt>
                <c:pt idx="427">
                  <c:v>1906.6249999999677</c:v>
                </c:pt>
                <c:pt idx="428">
                  <c:v>1906.708333333301</c:v>
                </c:pt>
                <c:pt idx="429">
                  <c:v>1906.7916666666342</c:v>
                </c:pt>
                <c:pt idx="430">
                  <c:v>1906.8749999999675</c:v>
                </c:pt>
                <c:pt idx="431">
                  <c:v>1906.9583333333007</c:v>
                </c:pt>
                <c:pt idx="432">
                  <c:v>1907.041666666634</c:v>
                </c:pt>
                <c:pt idx="433">
                  <c:v>1907.1249999999673</c:v>
                </c:pt>
                <c:pt idx="434">
                  <c:v>1907.2083333333005</c:v>
                </c:pt>
                <c:pt idx="435">
                  <c:v>1907.2916666666338</c:v>
                </c:pt>
                <c:pt idx="436">
                  <c:v>1907.374999999967</c:v>
                </c:pt>
                <c:pt idx="437">
                  <c:v>1907.4583333333003</c:v>
                </c:pt>
                <c:pt idx="438">
                  <c:v>1907.5416666666335</c:v>
                </c:pt>
                <c:pt idx="439">
                  <c:v>1907.6249999999668</c:v>
                </c:pt>
                <c:pt idx="440">
                  <c:v>1907.7083333333001</c:v>
                </c:pt>
                <c:pt idx="441">
                  <c:v>1907.7916666666333</c:v>
                </c:pt>
                <c:pt idx="442">
                  <c:v>1907.8749999999666</c:v>
                </c:pt>
                <c:pt idx="443">
                  <c:v>1907.9583333332998</c:v>
                </c:pt>
                <c:pt idx="444">
                  <c:v>1908.0416666666331</c:v>
                </c:pt>
                <c:pt idx="445">
                  <c:v>1908.1249999999663</c:v>
                </c:pt>
                <c:pt idx="446">
                  <c:v>1908.2083333332996</c:v>
                </c:pt>
                <c:pt idx="447">
                  <c:v>1908.2916666666329</c:v>
                </c:pt>
                <c:pt idx="448">
                  <c:v>1908.3749999999661</c:v>
                </c:pt>
                <c:pt idx="449">
                  <c:v>1908.4583333332994</c:v>
                </c:pt>
                <c:pt idx="450">
                  <c:v>1908.5416666666326</c:v>
                </c:pt>
                <c:pt idx="451">
                  <c:v>1908.6249999999659</c:v>
                </c:pt>
                <c:pt idx="452">
                  <c:v>1908.7083333332992</c:v>
                </c:pt>
                <c:pt idx="453">
                  <c:v>1908.7916666666324</c:v>
                </c:pt>
                <c:pt idx="454">
                  <c:v>1908.8749999999657</c:v>
                </c:pt>
                <c:pt idx="455">
                  <c:v>1908.9583333332989</c:v>
                </c:pt>
                <c:pt idx="456">
                  <c:v>1909.0416666666322</c:v>
                </c:pt>
                <c:pt idx="457">
                  <c:v>1909.1249999999654</c:v>
                </c:pt>
                <c:pt idx="458">
                  <c:v>1909.2083333332987</c:v>
                </c:pt>
                <c:pt idx="459">
                  <c:v>1909.291666666632</c:v>
                </c:pt>
                <c:pt idx="460">
                  <c:v>1909.3749999999652</c:v>
                </c:pt>
                <c:pt idx="461">
                  <c:v>1909.4583333332985</c:v>
                </c:pt>
                <c:pt idx="462">
                  <c:v>1909.5416666666317</c:v>
                </c:pt>
                <c:pt idx="463">
                  <c:v>1909.624999999965</c:v>
                </c:pt>
                <c:pt idx="464">
                  <c:v>1909.7083333332982</c:v>
                </c:pt>
                <c:pt idx="465">
                  <c:v>1909.7916666666315</c:v>
                </c:pt>
                <c:pt idx="466">
                  <c:v>1909.8749999999648</c:v>
                </c:pt>
                <c:pt idx="467">
                  <c:v>1909.958333333298</c:v>
                </c:pt>
                <c:pt idx="468">
                  <c:v>1910.0416666666313</c:v>
                </c:pt>
                <c:pt idx="469">
                  <c:v>1910.1249999999645</c:v>
                </c:pt>
                <c:pt idx="470">
                  <c:v>1910.2083333332978</c:v>
                </c:pt>
                <c:pt idx="471">
                  <c:v>1910.291666666631</c:v>
                </c:pt>
                <c:pt idx="472">
                  <c:v>1910.3749999999643</c:v>
                </c:pt>
                <c:pt idx="473">
                  <c:v>1910.4583333332976</c:v>
                </c:pt>
                <c:pt idx="474">
                  <c:v>1910.5416666666308</c:v>
                </c:pt>
                <c:pt idx="475">
                  <c:v>1910.6249999999641</c:v>
                </c:pt>
                <c:pt idx="476">
                  <c:v>1910.7083333332973</c:v>
                </c:pt>
                <c:pt idx="477">
                  <c:v>1910.7916666666306</c:v>
                </c:pt>
                <c:pt idx="478">
                  <c:v>1910.8749999999638</c:v>
                </c:pt>
                <c:pt idx="479">
                  <c:v>1910.9583333332971</c:v>
                </c:pt>
                <c:pt idx="480">
                  <c:v>1911.0416666666304</c:v>
                </c:pt>
                <c:pt idx="481">
                  <c:v>1911.1249999999636</c:v>
                </c:pt>
                <c:pt idx="482">
                  <c:v>1911.2083333332969</c:v>
                </c:pt>
                <c:pt idx="483">
                  <c:v>1911.2916666666301</c:v>
                </c:pt>
                <c:pt idx="484">
                  <c:v>1911.3749999999634</c:v>
                </c:pt>
                <c:pt idx="485">
                  <c:v>1911.4583333332967</c:v>
                </c:pt>
                <c:pt idx="486">
                  <c:v>1911.5416666666299</c:v>
                </c:pt>
                <c:pt idx="487">
                  <c:v>1911.6249999999632</c:v>
                </c:pt>
                <c:pt idx="488">
                  <c:v>1911.7083333332964</c:v>
                </c:pt>
                <c:pt idx="489">
                  <c:v>1911.7916666666297</c:v>
                </c:pt>
                <c:pt idx="490">
                  <c:v>1911.8749999999629</c:v>
                </c:pt>
                <c:pt idx="491">
                  <c:v>1911.9583333332962</c:v>
                </c:pt>
                <c:pt idx="492">
                  <c:v>1912.0416666666295</c:v>
                </c:pt>
                <c:pt idx="493">
                  <c:v>1912.1249999999627</c:v>
                </c:pt>
                <c:pt idx="494">
                  <c:v>1912.208333333296</c:v>
                </c:pt>
                <c:pt idx="495">
                  <c:v>1912.2916666666292</c:v>
                </c:pt>
                <c:pt idx="496">
                  <c:v>1912.3749999999625</c:v>
                </c:pt>
                <c:pt idx="497">
                  <c:v>1912.4583333332957</c:v>
                </c:pt>
                <c:pt idx="498">
                  <c:v>1912.541666666629</c:v>
                </c:pt>
                <c:pt idx="499">
                  <c:v>1912.6249999999623</c:v>
                </c:pt>
                <c:pt idx="500">
                  <c:v>1912.7083333332955</c:v>
                </c:pt>
                <c:pt idx="501">
                  <c:v>1912.7916666666288</c:v>
                </c:pt>
                <c:pt idx="502">
                  <c:v>1912.874999999962</c:v>
                </c:pt>
                <c:pt idx="503">
                  <c:v>1912.9583333332953</c:v>
                </c:pt>
                <c:pt idx="504">
                  <c:v>1913.0416666666285</c:v>
                </c:pt>
                <c:pt idx="505">
                  <c:v>1913.1249999999618</c:v>
                </c:pt>
                <c:pt idx="506">
                  <c:v>1913.2083333332951</c:v>
                </c:pt>
                <c:pt idx="507">
                  <c:v>1913.2916666666283</c:v>
                </c:pt>
                <c:pt idx="508">
                  <c:v>1913.3749999999616</c:v>
                </c:pt>
                <c:pt idx="509">
                  <c:v>1913.4583333332948</c:v>
                </c:pt>
                <c:pt idx="510">
                  <c:v>1913.5416666666281</c:v>
                </c:pt>
                <c:pt idx="511">
                  <c:v>1913.6249999999613</c:v>
                </c:pt>
                <c:pt idx="512">
                  <c:v>1913.7083333332946</c:v>
                </c:pt>
                <c:pt idx="513">
                  <c:v>1913.7916666666279</c:v>
                </c:pt>
                <c:pt idx="514">
                  <c:v>1913.8749999999611</c:v>
                </c:pt>
                <c:pt idx="515">
                  <c:v>1913.9583333332944</c:v>
                </c:pt>
                <c:pt idx="516">
                  <c:v>1914.0416666666276</c:v>
                </c:pt>
                <c:pt idx="517">
                  <c:v>1914.1249999999609</c:v>
                </c:pt>
                <c:pt idx="518">
                  <c:v>1914.2083333332941</c:v>
                </c:pt>
                <c:pt idx="519">
                  <c:v>1914.2916666666274</c:v>
                </c:pt>
                <c:pt idx="520">
                  <c:v>1914.3749999999607</c:v>
                </c:pt>
                <c:pt idx="521">
                  <c:v>1914.4583333332939</c:v>
                </c:pt>
                <c:pt idx="522">
                  <c:v>1914.5416666666272</c:v>
                </c:pt>
                <c:pt idx="523">
                  <c:v>1914.6249999999604</c:v>
                </c:pt>
                <c:pt idx="524">
                  <c:v>1914.7083333332937</c:v>
                </c:pt>
                <c:pt idx="525">
                  <c:v>1914.791666666627</c:v>
                </c:pt>
                <c:pt idx="526">
                  <c:v>1914.8749999999602</c:v>
                </c:pt>
                <c:pt idx="527">
                  <c:v>1914.9583333332935</c:v>
                </c:pt>
                <c:pt idx="528">
                  <c:v>1915.0416666666267</c:v>
                </c:pt>
                <c:pt idx="529">
                  <c:v>1915.12499999996</c:v>
                </c:pt>
                <c:pt idx="530">
                  <c:v>1915.2083333332932</c:v>
                </c:pt>
                <c:pt idx="531">
                  <c:v>1915.2916666666265</c:v>
                </c:pt>
                <c:pt idx="532">
                  <c:v>1915.3749999999598</c:v>
                </c:pt>
                <c:pt idx="533">
                  <c:v>1915.458333333293</c:v>
                </c:pt>
                <c:pt idx="534">
                  <c:v>1915.5416666666263</c:v>
                </c:pt>
                <c:pt idx="535">
                  <c:v>1915.6249999999595</c:v>
                </c:pt>
                <c:pt idx="536">
                  <c:v>1915.7083333332928</c:v>
                </c:pt>
                <c:pt idx="537">
                  <c:v>1915.791666666626</c:v>
                </c:pt>
                <c:pt idx="538">
                  <c:v>1915.8749999999593</c:v>
                </c:pt>
                <c:pt idx="539">
                  <c:v>1915.9583333332926</c:v>
                </c:pt>
                <c:pt idx="540">
                  <c:v>1916.0416666666258</c:v>
                </c:pt>
                <c:pt idx="541">
                  <c:v>1916.1249999999591</c:v>
                </c:pt>
                <c:pt idx="542">
                  <c:v>1916.2083333332923</c:v>
                </c:pt>
                <c:pt idx="543">
                  <c:v>1916.2916666666256</c:v>
                </c:pt>
                <c:pt idx="544">
                  <c:v>1916.3749999999588</c:v>
                </c:pt>
                <c:pt idx="545">
                  <c:v>1916.4583333332921</c:v>
                </c:pt>
                <c:pt idx="546">
                  <c:v>1916.5416666666254</c:v>
                </c:pt>
                <c:pt idx="547">
                  <c:v>1916.6249999999586</c:v>
                </c:pt>
                <c:pt idx="548">
                  <c:v>1916.7083333332919</c:v>
                </c:pt>
                <c:pt idx="549">
                  <c:v>1916.7916666666251</c:v>
                </c:pt>
                <c:pt idx="550">
                  <c:v>1916.8749999999584</c:v>
                </c:pt>
                <c:pt idx="551">
                  <c:v>1916.9583333332916</c:v>
                </c:pt>
                <c:pt idx="552">
                  <c:v>1917.0416666666249</c:v>
                </c:pt>
                <c:pt idx="553">
                  <c:v>1917.1249999999582</c:v>
                </c:pt>
                <c:pt idx="554">
                  <c:v>1917.2083333332914</c:v>
                </c:pt>
                <c:pt idx="555">
                  <c:v>1917.2916666666247</c:v>
                </c:pt>
                <c:pt idx="556">
                  <c:v>1917.3749999999579</c:v>
                </c:pt>
                <c:pt idx="557">
                  <c:v>1917.4583333332912</c:v>
                </c:pt>
                <c:pt idx="558">
                  <c:v>1917.5416666666245</c:v>
                </c:pt>
                <c:pt idx="559">
                  <c:v>1917.6249999999577</c:v>
                </c:pt>
                <c:pt idx="560">
                  <c:v>1917.708333333291</c:v>
                </c:pt>
                <c:pt idx="561">
                  <c:v>1917.7916666666242</c:v>
                </c:pt>
                <c:pt idx="562">
                  <c:v>1917.8749999999575</c:v>
                </c:pt>
                <c:pt idx="563">
                  <c:v>1917.9583333332907</c:v>
                </c:pt>
                <c:pt idx="564">
                  <c:v>1918.041666666624</c:v>
                </c:pt>
                <c:pt idx="565">
                  <c:v>1918.1249999999573</c:v>
                </c:pt>
                <c:pt idx="566">
                  <c:v>1918.2083333332905</c:v>
                </c:pt>
                <c:pt idx="567">
                  <c:v>1918.2916666666238</c:v>
                </c:pt>
                <c:pt idx="568">
                  <c:v>1918.374999999957</c:v>
                </c:pt>
                <c:pt idx="569">
                  <c:v>1918.4583333332903</c:v>
                </c:pt>
                <c:pt idx="570">
                  <c:v>1918.5416666666235</c:v>
                </c:pt>
                <c:pt idx="571">
                  <c:v>1918.6249999999568</c:v>
                </c:pt>
                <c:pt idx="572">
                  <c:v>1918.7083333332901</c:v>
                </c:pt>
                <c:pt idx="573">
                  <c:v>1918.7916666666233</c:v>
                </c:pt>
                <c:pt idx="574">
                  <c:v>1918.8749999999566</c:v>
                </c:pt>
                <c:pt idx="575">
                  <c:v>1918.9583333332898</c:v>
                </c:pt>
                <c:pt idx="576">
                  <c:v>1919.0416666666231</c:v>
                </c:pt>
                <c:pt idx="577">
                  <c:v>1919.1249999999563</c:v>
                </c:pt>
                <c:pt idx="578">
                  <c:v>1919.2083333332896</c:v>
                </c:pt>
                <c:pt idx="579">
                  <c:v>1919.2916666666229</c:v>
                </c:pt>
                <c:pt idx="580">
                  <c:v>1919.3749999999561</c:v>
                </c:pt>
                <c:pt idx="581">
                  <c:v>1919.4583333332894</c:v>
                </c:pt>
                <c:pt idx="582">
                  <c:v>1919.5416666666226</c:v>
                </c:pt>
                <c:pt idx="583">
                  <c:v>1919.6249999999559</c:v>
                </c:pt>
                <c:pt idx="584">
                  <c:v>1919.7083333332891</c:v>
                </c:pt>
                <c:pt idx="585">
                  <c:v>1919.7916666666224</c:v>
                </c:pt>
                <c:pt idx="586">
                  <c:v>1919.8749999999557</c:v>
                </c:pt>
                <c:pt idx="587">
                  <c:v>1919.9583333332889</c:v>
                </c:pt>
                <c:pt idx="588">
                  <c:v>1920.0416666666222</c:v>
                </c:pt>
                <c:pt idx="589">
                  <c:v>1920.1249999999554</c:v>
                </c:pt>
                <c:pt idx="590">
                  <c:v>1920.2083333332887</c:v>
                </c:pt>
                <c:pt idx="591">
                  <c:v>1920.2916666666219</c:v>
                </c:pt>
                <c:pt idx="592">
                  <c:v>1920.3749999999552</c:v>
                </c:pt>
                <c:pt idx="593">
                  <c:v>1920.4583333332885</c:v>
                </c:pt>
                <c:pt idx="594">
                  <c:v>1920.5416666666217</c:v>
                </c:pt>
                <c:pt idx="595">
                  <c:v>1920.624999999955</c:v>
                </c:pt>
                <c:pt idx="596">
                  <c:v>1920.7083333332882</c:v>
                </c:pt>
                <c:pt idx="597">
                  <c:v>1920.7916666666215</c:v>
                </c:pt>
                <c:pt idx="598">
                  <c:v>1920.8749999999548</c:v>
                </c:pt>
                <c:pt idx="599">
                  <c:v>1920.958333333288</c:v>
                </c:pt>
                <c:pt idx="600">
                  <c:v>1921.0416666666213</c:v>
                </c:pt>
                <c:pt idx="601">
                  <c:v>1921.1249999999545</c:v>
                </c:pt>
                <c:pt idx="602">
                  <c:v>1921.2083333332878</c:v>
                </c:pt>
                <c:pt idx="603">
                  <c:v>1921.291666666621</c:v>
                </c:pt>
                <c:pt idx="604">
                  <c:v>1921.3749999999543</c:v>
                </c:pt>
                <c:pt idx="605">
                  <c:v>1921.4583333332876</c:v>
                </c:pt>
                <c:pt idx="606">
                  <c:v>1921.5416666666208</c:v>
                </c:pt>
                <c:pt idx="607">
                  <c:v>1921.6249999999541</c:v>
                </c:pt>
                <c:pt idx="608">
                  <c:v>1921.7083333332873</c:v>
                </c:pt>
                <c:pt idx="609">
                  <c:v>1921.7916666666206</c:v>
                </c:pt>
                <c:pt idx="610">
                  <c:v>1921.8749999999538</c:v>
                </c:pt>
                <c:pt idx="611">
                  <c:v>1921.9583333332871</c:v>
                </c:pt>
                <c:pt idx="612">
                  <c:v>1922.0416666666204</c:v>
                </c:pt>
                <c:pt idx="613">
                  <c:v>1922.1249999999536</c:v>
                </c:pt>
                <c:pt idx="614">
                  <c:v>1922.2083333332869</c:v>
                </c:pt>
                <c:pt idx="615">
                  <c:v>1922.2916666666201</c:v>
                </c:pt>
                <c:pt idx="616">
                  <c:v>1922.3749999999534</c:v>
                </c:pt>
                <c:pt idx="617">
                  <c:v>1922.4583333332866</c:v>
                </c:pt>
                <c:pt idx="618">
                  <c:v>1922.5416666666199</c:v>
                </c:pt>
                <c:pt idx="619">
                  <c:v>1922.6249999999532</c:v>
                </c:pt>
                <c:pt idx="620">
                  <c:v>1922.7083333332864</c:v>
                </c:pt>
                <c:pt idx="621">
                  <c:v>1922.7916666666197</c:v>
                </c:pt>
                <c:pt idx="622">
                  <c:v>1922.8749999999529</c:v>
                </c:pt>
                <c:pt idx="623">
                  <c:v>1922.9583333332862</c:v>
                </c:pt>
                <c:pt idx="624">
                  <c:v>1923.0416666666194</c:v>
                </c:pt>
                <c:pt idx="625">
                  <c:v>1923.1249999999527</c:v>
                </c:pt>
                <c:pt idx="626">
                  <c:v>1923.208333333286</c:v>
                </c:pt>
                <c:pt idx="627">
                  <c:v>1923.2916666666192</c:v>
                </c:pt>
                <c:pt idx="628">
                  <c:v>1923.3749999999525</c:v>
                </c:pt>
                <c:pt idx="629">
                  <c:v>1923.4583333332857</c:v>
                </c:pt>
                <c:pt idx="630">
                  <c:v>1923.541666666619</c:v>
                </c:pt>
                <c:pt idx="631">
                  <c:v>1923.6249999999523</c:v>
                </c:pt>
                <c:pt idx="632">
                  <c:v>1923.7083333332855</c:v>
                </c:pt>
                <c:pt idx="633">
                  <c:v>1923.7916666666188</c:v>
                </c:pt>
                <c:pt idx="634">
                  <c:v>1923.874999999952</c:v>
                </c:pt>
                <c:pt idx="635">
                  <c:v>1923.9583333332853</c:v>
                </c:pt>
                <c:pt idx="636">
                  <c:v>1924.0416666666185</c:v>
                </c:pt>
                <c:pt idx="637">
                  <c:v>1924.1249999999518</c:v>
                </c:pt>
                <c:pt idx="638">
                  <c:v>1924.2083333332851</c:v>
                </c:pt>
                <c:pt idx="639">
                  <c:v>1924.2916666666183</c:v>
                </c:pt>
                <c:pt idx="640">
                  <c:v>1924.3749999999516</c:v>
                </c:pt>
                <c:pt idx="641">
                  <c:v>1924.4583333332848</c:v>
                </c:pt>
                <c:pt idx="642">
                  <c:v>1924.5416666666181</c:v>
                </c:pt>
                <c:pt idx="643">
                  <c:v>1924.6249999999513</c:v>
                </c:pt>
                <c:pt idx="644">
                  <c:v>1924.7083333332846</c:v>
                </c:pt>
                <c:pt idx="645">
                  <c:v>1924.7916666666179</c:v>
                </c:pt>
                <c:pt idx="646">
                  <c:v>1924.8749999999511</c:v>
                </c:pt>
                <c:pt idx="647">
                  <c:v>1924.9583333332844</c:v>
                </c:pt>
                <c:pt idx="648">
                  <c:v>1925.0416666666176</c:v>
                </c:pt>
                <c:pt idx="649">
                  <c:v>1925.1249999999509</c:v>
                </c:pt>
                <c:pt idx="650">
                  <c:v>1925.2083333332841</c:v>
                </c:pt>
                <c:pt idx="651">
                  <c:v>1925.2916666666174</c:v>
                </c:pt>
                <c:pt idx="652">
                  <c:v>1925.3749999999507</c:v>
                </c:pt>
                <c:pt idx="653">
                  <c:v>1925.4583333332839</c:v>
                </c:pt>
                <c:pt idx="654">
                  <c:v>1925.5416666666172</c:v>
                </c:pt>
                <c:pt idx="655">
                  <c:v>1925.6249999999504</c:v>
                </c:pt>
                <c:pt idx="656">
                  <c:v>1925.7083333332837</c:v>
                </c:pt>
                <c:pt idx="657">
                  <c:v>1925.7916666666169</c:v>
                </c:pt>
                <c:pt idx="658">
                  <c:v>1925.8749999999502</c:v>
                </c:pt>
                <c:pt idx="659">
                  <c:v>1925.9583333332835</c:v>
                </c:pt>
                <c:pt idx="660">
                  <c:v>1926.0416666666167</c:v>
                </c:pt>
                <c:pt idx="661">
                  <c:v>1926.12499999995</c:v>
                </c:pt>
                <c:pt idx="662">
                  <c:v>1926.2083333332832</c:v>
                </c:pt>
                <c:pt idx="663">
                  <c:v>1926.2916666666165</c:v>
                </c:pt>
                <c:pt idx="664">
                  <c:v>1926.3749999999498</c:v>
                </c:pt>
                <c:pt idx="665">
                  <c:v>1926.458333333283</c:v>
                </c:pt>
                <c:pt idx="666">
                  <c:v>1926.5416666666163</c:v>
                </c:pt>
                <c:pt idx="667">
                  <c:v>1926.6249999999495</c:v>
                </c:pt>
                <c:pt idx="668">
                  <c:v>1926.7083333332828</c:v>
                </c:pt>
                <c:pt idx="669">
                  <c:v>1926.791666666616</c:v>
                </c:pt>
                <c:pt idx="670">
                  <c:v>1926.8749999999493</c:v>
                </c:pt>
                <c:pt idx="671">
                  <c:v>1926.9583333332826</c:v>
                </c:pt>
                <c:pt idx="672">
                  <c:v>1927.0416666666158</c:v>
                </c:pt>
                <c:pt idx="673">
                  <c:v>1927.1249999999491</c:v>
                </c:pt>
                <c:pt idx="674">
                  <c:v>1927.2083333332823</c:v>
                </c:pt>
                <c:pt idx="675">
                  <c:v>1927.2916666666156</c:v>
                </c:pt>
                <c:pt idx="676">
                  <c:v>1927.3749999999488</c:v>
                </c:pt>
                <c:pt idx="677">
                  <c:v>1927.4583333332821</c:v>
                </c:pt>
                <c:pt idx="678">
                  <c:v>1927.5416666666154</c:v>
                </c:pt>
                <c:pt idx="679">
                  <c:v>1927.6249999999486</c:v>
                </c:pt>
                <c:pt idx="680">
                  <c:v>1927.7083333332819</c:v>
                </c:pt>
                <c:pt idx="681">
                  <c:v>1927.7916666666151</c:v>
                </c:pt>
                <c:pt idx="682">
                  <c:v>1927.8749999999484</c:v>
                </c:pt>
                <c:pt idx="683">
                  <c:v>1927.9583333332816</c:v>
                </c:pt>
                <c:pt idx="684">
                  <c:v>1928.0416666666149</c:v>
                </c:pt>
                <c:pt idx="685">
                  <c:v>1928.1249999999482</c:v>
                </c:pt>
                <c:pt idx="686">
                  <c:v>1928.2083333332814</c:v>
                </c:pt>
                <c:pt idx="687">
                  <c:v>1928.2916666666147</c:v>
                </c:pt>
                <c:pt idx="688">
                  <c:v>1928.3749999999479</c:v>
                </c:pt>
                <c:pt idx="689">
                  <c:v>1928.4583333332812</c:v>
                </c:pt>
                <c:pt idx="690">
                  <c:v>1928.5416666666144</c:v>
                </c:pt>
                <c:pt idx="691">
                  <c:v>1928.6249999999477</c:v>
                </c:pt>
                <c:pt idx="692">
                  <c:v>1928.708333333281</c:v>
                </c:pt>
                <c:pt idx="693">
                  <c:v>1928.7916666666142</c:v>
                </c:pt>
                <c:pt idx="694">
                  <c:v>1928.8749999999475</c:v>
                </c:pt>
                <c:pt idx="695">
                  <c:v>1928.9583333332807</c:v>
                </c:pt>
                <c:pt idx="696">
                  <c:v>1929.041666666614</c:v>
                </c:pt>
                <c:pt idx="697">
                  <c:v>1929.1249999999472</c:v>
                </c:pt>
                <c:pt idx="698">
                  <c:v>1929.2083333332805</c:v>
                </c:pt>
                <c:pt idx="699">
                  <c:v>1929.2916666666138</c:v>
                </c:pt>
                <c:pt idx="700">
                  <c:v>1929.374999999947</c:v>
                </c:pt>
                <c:pt idx="701">
                  <c:v>1929.4583333332803</c:v>
                </c:pt>
                <c:pt idx="702">
                  <c:v>1929.5416666666135</c:v>
                </c:pt>
                <c:pt idx="703">
                  <c:v>1929.6249999999468</c:v>
                </c:pt>
                <c:pt idx="704">
                  <c:v>1929.7083333332801</c:v>
                </c:pt>
                <c:pt idx="705">
                  <c:v>1929.7916666666133</c:v>
                </c:pt>
                <c:pt idx="706">
                  <c:v>1929.8749999999466</c:v>
                </c:pt>
                <c:pt idx="707">
                  <c:v>1929.9583333332798</c:v>
                </c:pt>
                <c:pt idx="708">
                  <c:v>1930.0416666666131</c:v>
                </c:pt>
                <c:pt idx="709">
                  <c:v>1930.1249999999463</c:v>
                </c:pt>
                <c:pt idx="710">
                  <c:v>1930.2083333332796</c:v>
                </c:pt>
                <c:pt idx="711">
                  <c:v>1930.2916666666129</c:v>
                </c:pt>
                <c:pt idx="712">
                  <c:v>1930.3749999999461</c:v>
                </c:pt>
                <c:pt idx="713">
                  <c:v>1930.4583333332794</c:v>
                </c:pt>
                <c:pt idx="714">
                  <c:v>1930.5416666666126</c:v>
                </c:pt>
                <c:pt idx="715">
                  <c:v>1930.6249999999459</c:v>
                </c:pt>
                <c:pt idx="716">
                  <c:v>1930.7083333332791</c:v>
                </c:pt>
                <c:pt idx="717">
                  <c:v>1930.7916666666124</c:v>
                </c:pt>
                <c:pt idx="718">
                  <c:v>1930.8749999999457</c:v>
                </c:pt>
                <c:pt idx="719">
                  <c:v>1930.9583333332789</c:v>
                </c:pt>
                <c:pt idx="720">
                  <c:v>1931.0416666666122</c:v>
                </c:pt>
                <c:pt idx="721">
                  <c:v>1931.1249999999454</c:v>
                </c:pt>
                <c:pt idx="722">
                  <c:v>1931.2083333332787</c:v>
                </c:pt>
                <c:pt idx="723">
                  <c:v>1931.2916666666119</c:v>
                </c:pt>
                <c:pt idx="724">
                  <c:v>1931.3749999999452</c:v>
                </c:pt>
                <c:pt idx="725">
                  <c:v>1931.4583333332785</c:v>
                </c:pt>
                <c:pt idx="726">
                  <c:v>1931.5416666666117</c:v>
                </c:pt>
                <c:pt idx="727">
                  <c:v>1931.624999999945</c:v>
                </c:pt>
                <c:pt idx="728">
                  <c:v>1931.7083333332782</c:v>
                </c:pt>
                <c:pt idx="729">
                  <c:v>1931.7916666666115</c:v>
                </c:pt>
                <c:pt idx="730">
                  <c:v>1931.8749999999447</c:v>
                </c:pt>
                <c:pt idx="731">
                  <c:v>1931.958333333278</c:v>
                </c:pt>
                <c:pt idx="732">
                  <c:v>1932.0416666666113</c:v>
                </c:pt>
                <c:pt idx="733">
                  <c:v>1932.1249999999445</c:v>
                </c:pt>
                <c:pt idx="734">
                  <c:v>1932.2083333332778</c:v>
                </c:pt>
                <c:pt idx="735">
                  <c:v>1932.291666666611</c:v>
                </c:pt>
                <c:pt idx="736">
                  <c:v>1932.3749999999443</c:v>
                </c:pt>
                <c:pt idx="737">
                  <c:v>1932.4583333332776</c:v>
                </c:pt>
                <c:pt idx="738">
                  <c:v>1932.5416666666108</c:v>
                </c:pt>
                <c:pt idx="739">
                  <c:v>1932.6249999999441</c:v>
                </c:pt>
                <c:pt idx="740">
                  <c:v>1932.7083333332773</c:v>
                </c:pt>
                <c:pt idx="741">
                  <c:v>1932.7916666666106</c:v>
                </c:pt>
                <c:pt idx="742">
                  <c:v>1932.8749999999438</c:v>
                </c:pt>
                <c:pt idx="743">
                  <c:v>1932.9583333332771</c:v>
                </c:pt>
                <c:pt idx="744">
                  <c:v>1933.0416666666104</c:v>
                </c:pt>
                <c:pt idx="745">
                  <c:v>1933.1249999999436</c:v>
                </c:pt>
                <c:pt idx="746">
                  <c:v>1933.2083333332769</c:v>
                </c:pt>
                <c:pt idx="747">
                  <c:v>1933.2916666666101</c:v>
                </c:pt>
                <c:pt idx="748">
                  <c:v>1933.3749999999434</c:v>
                </c:pt>
                <c:pt idx="749">
                  <c:v>1933.4583333332766</c:v>
                </c:pt>
                <c:pt idx="750">
                  <c:v>1933.5416666666099</c:v>
                </c:pt>
                <c:pt idx="751">
                  <c:v>1933.6249999999432</c:v>
                </c:pt>
                <c:pt idx="752">
                  <c:v>1933.7083333332764</c:v>
                </c:pt>
                <c:pt idx="753">
                  <c:v>1933.7916666666097</c:v>
                </c:pt>
                <c:pt idx="754">
                  <c:v>1933.8749999999429</c:v>
                </c:pt>
                <c:pt idx="755">
                  <c:v>1933.9583333332762</c:v>
                </c:pt>
                <c:pt idx="756">
                  <c:v>1934.0416666666094</c:v>
                </c:pt>
                <c:pt idx="757">
                  <c:v>1934.1249999999427</c:v>
                </c:pt>
                <c:pt idx="758">
                  <c:v>1934.208333333276</c:v>
                </c:pt>
                <c:pt idx="759">
                  <c:v>1934.2916666666092</c:v>
                </c:pt>
                <c:pt idx="760">
                  <c:v>1934.3749999999425</c:v>
                </c:pt>
                <c:pt idx="761">
                  <c:v>1934.4583333332757</c:v>
                </c:pt>
                <c:pt idx="762">
                  <c:v>1934.541666666609</c:v>
                </c:pt>
                <c:pt idx="763">
                  <c:v>1934.6249999999422</c:v>
                </c:pt>
                <c:pt idx="764">
                  <c:v>1934.7083333332755</c:v>
                </c:pt>
                <c:pt idx="765">
                  <c:v>1934.7916666666088</c:v>
                </c:pt>
                <c:pt idx="766">
                  <c:v>1934.874999999942</c:v>
                </c:pt>
                <c:pt idx="767">
                  <c:v>1934.9583333332753</c:v>
                </c:pt>
                <c:pt idx="768">
                  <c:v>1935.0416666666085</c:v>
                </c:pt>
                <c:pt idx="769">
                  <c:v>1935.1249999999418</c:v>
                </c:pt>
                <c:pt idx="770">
                  <c:v>1935.208333333275</c:v>
                </c:pt>
                <c:pt idx="771">
                  <c:v>1935.2916666666083</c:v>
                </c:pt>
                <c:pt idx="772">
                  <c:v>1935.3749999999416</c:v>
                </c:pt>
                <c:pt idx="773">
                  <c:v>1935.4583333332748</c:v>
                </c:pt>
                <c:pt idx="774">
                  <c:v>1935.5416666666081</c:v>
                </c:pt>
                <c:pt idx="775">
                  <c:v>1935.6249999999413</c:v>
                </c:pt>
                <c:pt idx="776">
                  <c:v>1935.7083333332746</c:v>
                </c:pt>
                <c:pt idx="777">
                  <c:v>1935.7916666666079</c:v>
                </c:pt>
                <c:pt idx="778">
                  <c:v>1935.8749999999411</c:v>
                </c:pt>
                <c:pt idx="779">
                  <c:v>1935.9583333332744</c:v>
                </c:pt>
                <c:pt idx="780">
                  <c:v>1936.0416666666076</c:v>
                </c:pt>
                <c:pt idx="781">
                  <c:v>1936.1249999999409</c:v>
                </c:pt>
                <c:pt idx="782">
                  <c:v>1936.2083333332741</c:v>
                </c:pt>
                <c:pt idx="783">
                  <c:v>1936.2916666666074</c:v>
                </c:pt>
                <c:pt idx="784">
                  <c:v>1936.3749999999407</c:v>
                </c:pt>
                <c:pt idx="785">
                  <c:v>1936.4583333332739</c:v>
                </c:pt>
                <c:pt idx="786">
                  <c:v>1936.5416666666072</c:v>
                </c:pt>
                <c:pt idx="787">
                  <c:v>1936.6249999999404</c:v>
                </c:pt>
                <c:pt idx="788">
                  <c:v>1936.7083333332737</c:v>
                </c:pt>
                <c:pt idx="789">
                  <c:v>1936.7916666666069</c:v>
                </c:pt>
                <c:pt idx="790">
                  <c:v>1936.8749999999402</c:v>
                </c:pt>
                <c:pt idx="791">
                  <c:v>1936.9583333332735</c:v>
                </c:pt>
                <c:pt idx="792">
                  <c:v>1937.0416666666067</c:v>
                </c:pt>
                <c:pt idx="793">
                  <c:v>1937.12499999994</c:v>
                </c:pt>
                <c:pt idx="794">
                  <c:v>1937.2083333332732</c:v>
                </c:pt>
                <c:pt idx="795">
                  <c:v>1937.2916666666065</c:v>
                </c:pt>
                <c:pt idx="796">
                  <c:v>1937.3749999999397</c:v>
                </c:pt>
                <c:pt idx="797">
                  <c:v>1937.458333333273</c:v>
                </c:pt>
                <c:pt idx="798">
                  <c:v>1937.5416666666063</c:v>
                </c:pt>
                <c:pt idx="799">
                  <c:v>1937.6249999999395</c:v>
                </c:pt>
                <c:pt idx="800">
                  <c:v>1937.7083333332728</c:v>
                </c:pt>
                <c:pt idx="801">
                  <c:v>1937.791666666606</c:v>
                </c:pt>
                <c:pt idx="802">
                  <c:v>1937.8749999999393</c:v>
                </c:pt>
                <c:pt idx="803">
                  <c:v>1937.9583333332725</c:v>
                </c:pt>
                <c:pt idx="804">
                  <c:v>1938.0416666666058</c:v>
                </c:pt>
                <c:pt idx="805">
                  <c:v>1938.1249999999391</c:v>
                </c:pt>
                <c:pt idx="806">
                  <c:v>1938.2083333332723</c:v>
                </c:pt>
                <c:pt idx="807">
                  <c:v>1938.2916666666056</c:v>
                </c:pt>
                <c:pt idx="808">
                  <c:v>1938.3749999999388</c:v>
                </c:pt>
                <c:pt idx="809">
                  <c:v>1938.4583333332721</c:v>
                </c:pt>
                <c:pt idx="810">
                  <c:v>1938.5416666666054</c:v>
                </c:pt>
                <c:pt idx="811">
                  <c:v>1938.6249999999386</c:v>
                </c:pt>
                <c:pt idx="812">
                  <c:v>1938.7083333332719</c:v>
                </c:pt>
                <c:pt idx="813">
                  <c:v>1938.7916666666051</c:v>
                </c:pt>
                <c:pt idx="814">
                  <c:v>1938.8749999999384</c:v>
                </c:pt>
                <c:pt idx="815">
                  <c:v>1938.9583333332716</c:v>
                </c:pt>
                <c:pt idx="816">
                  <c:v>1939.0416666666049</c:v>
                </c:pt>
                <c:pt idx="817">
                  <c:v>1939.1249999999382</c:v>
                </c:pt>
                <c:pt idx="818">
                  <c:v>1939.2083333332714</c:v>
                </c:pt>
                <c:pt idx="819">
                  <c:v>1939.2916666666047</c:v>
                </c:pt>
                <c:pt idx="820">
                  <c:v>1939.3749999999379</c:v>
                </c:pt>
                <c:pt idx="821">
                  <c:v>1939.4583333332712</c:v>
                </c:pt>
                <c:pt idx="822">
                  <c:v>1939.5416666666044</c:v>
                </c:pt>
                <c:pt idx="823">
                  <c:v>1939.6249999999377</c:v>
                </c:pt>
                <c:pt idx="824">
                  <c:v>1939.708333333271</c:v>
                </c:pt>
                <c:pt idx="825">
                  <c:v>1939.7916666666042</c:v>
                </c:pt>
                <c:pt idx="826">
                  <c:v>1939.8749999999375</c:v>
                </c:pt>
                <c:pt idx="827">
                  <c:v>1939.9583333332707</c:v>
                </c:pt>
                <c:pt idx="828">
                  <c:v>1940.041666666604</c:v>
                </c:pt>
                <c:pt idx="829">
                  <c:v>1940.1249999999372</c:v>
                </c:pt>
                <c:pt idx="830">
                  <c:v>1940.2083333332705</c:v>
                </c:pt>
                <c:pt idx="831">
                  <c:v>1940.2916666666038</c:v>
                </c:pt>
                <c:pt idx="832">
                  <c:v>1940.374999999937</c:v>
                </c:pt>
                <c:pt idx="833">
                  <c:v>1940.4583333332703</c:v>
                </c:pt>
                <c:pt idx="834">
                  <c:v>1940.5416666666035</c:v>
                </c:pt>
                <c:pt idx="835">
                  <c:v>1940.6249999999368</c:v>
                </c:pt>
                <c:pt idx="836">
                  <c:v>1940.70833333327</c:v>
                </c:pt>
                <c:pt idx="837">
                  <c:v>1940.7916666666033</c:v>
                </c:pt>
                <c:pt idx="838">
                  <c:v>1940.8749999999366</c:v>
                </c:pt>
                <c:pt idx="839">
                  <c:v>1940.9583333332698</c:v>
                </c:pt>
                <c:pt idx="840">
                  <c:v>1941.0416666666031</c:v>
                </c:pt>
                <c:pt idx="841">
                  <c:v>1941.1249999999363</c:v>
                </c:pt>
                <c:pt idx="842">
                  <c:v>1941.2083333332696</c:v>
                </c:pt>
                <c:pt idx="843">
                  <c:v>1941.2916666666029</c:v>
                </c:pt>
                <c:pt idx="844">
                  <c:v>1941.3749999999361</c:v>
                </c:pt>
                <c:pt idx="845">
                  <c:v>1941.4583333332694</c:v>
                </c:pt>
                <c:pt idx="846">
                  <c:v>1941.5416666666026</c:v>
                </c:pt>
                <c:pt idx="847">
                  <c:v>1941.6249999999359</c:v>
                </c:pt>
                <c:pt idx="848">
                  <c:v>1941.7083333332691</c:v>
                </c:pt>
                <c:pt idx="849">
                  <c:v>1941.7916666666024</c:v>
                </c:pt>
                <c:pt idx="850">
                  <c:v>1941.8749999999357</c:v>
                </c:pt>
                <c:pt idx="851">
                  <c:v>1941.9583333332689</c:v>
                </c:pt>
                <c:pt idx="852">
                  <c:v>1942.0416666666022</c:v>
                </c:pt>
                <c:pt idx="853">
                  <c:v>1942.1249999999354</c:v>
                </c:pt>
                <c:pt idx="854">
                  <c:v>1942.2083333332687</c:v>
                </c:pt>
                <c:pt idx="855">
                  <c:v>1942.2916666666019</c:v>
                </c:pt>
                <c:pt idx="856">
                  <c:v>1942.3749999999352</c:v>
                </c:pt>
                <c:pt idx="857">
                  <c:v>1942.4583333332685</c:v>
                </c:pt>
                <c:pt idx="858">
                  <c:v>1942.5416666666017</c:v>
                </c:pt>
                <c:pt idx="859">
                  <c:v>1942.624999999935</c:v>
                </c:pt>
                <c:pt idx="860">
                  <c:v>1942.7083333332682</c:v>
                </c:pt>
                <c:pt idx="861">
                  <c:v>1942.7916666666015</c:v>
                </c:pt>
                <c:pt idx="862">
                  <c:v>1942.8749999999347</c:v>
                </c:pt>
                <c:pt idx="863">
                  <c:v>1942.958333333268</c:v>
                </c:pt>
                <c:pt idx="864">
                  <c:v>1943.0416666666013</c:v>
                </c:pt>
                <c:pt idx="865">
                  <c:v>1943.1249999999345</c:v>
                </c:pt>
                <c:pt idx="866">
                  <c:v>1943.2083333332678</c:v>
                </c:pt>
                <c:pt idx="867">
                  <c:v>1943.291666666601</c:v>
                </c:pt>
                <c:pt idx="868">
                  <c:v>1943.3749999999343</c:v>
                </c:pt>
                <c:pt idx="869">
                  <c:v>1943.4583333332675</c:v>
                </c:pt>
                <c:pt idx="870">
                  <c:v>1943.5416666666008</c:v>
                </c:pt>
                <c:pt idx="871">
                  <c:v>1943.6249999999341</c:v>
                </c:pt>
                <c:pt idx="872">
                  <c:v>1943.7083333332673</c:v>
                </c:pt>
                <c:pt idx="873">
                  <c:v>1943.7916666666006</c:v>
                </c:pt>
                <c:pt idx="874">
                  <c:v>1943.8749999999338</c:v>
                </c:pt>
                <c:pt idx="875">
                  <c:v>1943.9583333332671</c:v>
                </c:pt>
                <c:pt idx="876">
                  <c:v>1944.0416666666003</c:v>
                </c:pt>
                <c:pt idx="877">
                  <c:v>1944.1249999999336</c:v>
                </c:pt>
                <c:pt idx="878">
                  <c:v>1944.2083333332669</c:v>
                </c:pt>
                <c:pt idx="879">
                  <c:v>1944.2916666666001</c:v>
                </c:pt>
                <c:pt idx="880">
                  <c:v>1944.3749999999334</c:v>
                </c:pt>
                <c:pt idx="881">
                  <c:v>1944.4583333332666</c:v>
                </c:pt>
                <c:pt idx="882">
                  <c:v>1944.5416666665999</c:v>
                </c:pt>
                <c:pt idx="883">
                  <c:v>1944.6249999999332</c:v>
                </c:pt>
                <c:pt idx="884">
                  <c:v>1944.7083333332664</c:v>
                </c:pt>
                <c:pt idx="885">
                  <c:v>1944.7916666665997</c:v>
                </c:pt>
                <c:pt idx="886">
                  <c:v>1944.8749999999329</c:v>
                </c:pt>
                <c:pt idx="887">
                  <c:v>1944.9583333332662</c:v>
                </c:pt>
                <c:pt idx="888">
                  <c:v>1945.0416666665994</c:v>
                </c:pt>
                <c:pt idx="889">
                  <c:v>1945.1249999999327</c:v>
                </c:pt>
                <c:pt idx="890">
                  <c:v>1945.208333333266</c:v>
                </c:pt>
                <c:pt idx="891">
                  <c:v>1945.2916666665992</c:v>
                </c:pt>
                <c:pt idx="892">
                  <c:v>1945.3749999999325</c:v>
                </c:pt>
                <c:pt idx="893">
                  <c:v>1945.4583333332657</c:v>
                </c:pt>
                <c:pt idx="894">
                  <c:v>1945.541666666599</c:v>
                </c:pt>
                <c:pt idx="895">
                  <c:v>1945.6249999999322</c:v>
                </c:pt>
                <c:pt idx="896">
                  <c:v>1945.7083333332655</c:v>
                </c:pt>
                <c:pt idx="897">
                  <c:v>1945.7916666665988</c:v>
                </c:pt>
                <c:pt idx="898">
                  <c:v>1945.874999999932</c:v>
                </c:pt>
                <c:pt idx="899">
                  <c:v>1945.9583333332653</c:v>
                </c:pt>
                <c:pt idx="900">
                  <c:v>1946.0416666665985</c:v>
                </c:pt>
                <c:pt idx="901">
                  <c:v>1946.1249999999318</c:v>
                </c:pt>
                <c:pt idx="902">
                  <c:v>1946.208333333265</c:v>
                </c:pt>
                <c:pt idx="903">
                  <c:v>1946.2916666665983</c:v>
                </c:pt>
                <c:pt idx="904">
                  <c:v>1946.3749999999316</c:v>
                </c:pt>
                <c:pt idx="905">
                  <c:v>1946.4583333332648</c:v>
                </c:pt>
                <c:pt idx="906">
                  <c:v>1946.5416666665981</c:v>
                </c:pt>
                <c:pt idx="907">
                  <c:v>1946.6249999999313</c:v>
                </c:pt>
                <c:pt idx="908">
                  <c:v>1946.7083333332646</c:v>
                </c:pt>
                <c:pt idx="909">
                  <c:v>1946.7916666665978</c:v>
                </c:pt>
                <c:pt idx="910">
                  <c:v>1946.8749999999311</c:v>
                </c:pt>
                <c:pt idx="911">
                  <c:v>1946.9583333332644</c:v>
                </c:pt>
                <c:pt idx="912">
                  <c:v>1947.0416666665976</c:v>
                </c:pt>
                <c:pt idx="913">
                  <c:v>1947.1249999999309</c:v>
                </c:pt>
                <c:pt idx="914">
                  <c:v>1947.2083333332641</c:v>
                </c:pt>
                <c:pt idx="915">
                  <c:v>1947.2916666665974</c:v>
                </c:pt>
                <c:pt idx="916">
                  <c:v>1947.3749999999307</c:v>
                </c:pt>
                <c:pt idx="917">
                  <c:v>1947.4583333332639</c:v>
                </c:pt>
                <c:pt idx="918">
                  <c:v>1947.5416666665972</c:v>
                </c:pt>
                <c:pt idx="919">
                  <c:v>1947.6249999999304</c:v>
                </c:pt>
                <c:pt idx="920">
                  <c:v>1947.7083333332637</c:v>
                </c:pt>
                <c:pt idx="921">
                  <c:v>1947.7916666665969</c:v>
                </c:pt>
                <c:pt idx="922">
                  <c:v>1947.8749999999302</c:v>
                </c:pt>
                <c:pt idx="923">
                  <c:v>1947.9583333332635</c:v>
                </c:pt>
                <c:pt idx="924">
                  <c:v>1948.0416666665967</c:v>
                </c:pt>
                <c:pt idx="925">
                  <c:v>1948.12499999993</c:v>
                </c:pt>
                <c:pt idx="926">
                  <c:v>1948.2083333332632</c:v>
                </c:pt>
                <c:pt idx="927">
                  <c:v>1948.2916666665965</c:v>
                </c:pt>
                <c:pt idx="928">
                  <c:v>1948.3749999999297</c:v>
                </c:pt>
                <c:pt idx="929">
                  <c:v>1948.458333333263</c:v>
                </c:pt>
                <c:pt idx="930">
                  <c:v>1948.5416666665963</c:v>
                </c:pt>
                <c:pt idx="931">
                  <c:v>1948.6249999999295</c:v>
                </c:pt>
                <c:pt idx="932">
                  <c:v>1948.7083333332628</c:v>
                </c:pt>
                <c:pt idx="933">
                  <c:v>1948.791666666596</c:v>
                </c:pt>
                <c:pt idx="934">
                  <c:v>1948.8749999999293</c:v>
                </c:pt>
                <c:pt idx="935">
                  <c:v>1948.9583333332625</c:v>
                </c:pt>
                <c:pt idx="936">
                  <c:v>1949.0416666665958</c:v>
                </c:pt>
                <c:pt idx="937">
                  <c:v>1949.1249999999291</c:v>
                </c:pt>
                <c:pt idx="938">
                  <c:v>1949.2083333332623</c:v>
                </c:pt>
                <c:pt idx="939">
                  <c:v>1949.2916666665956</c:v>
                </c:pt>
                <c:pt idx="940">
                  <c:v>1949.3749999999288</c:v>
                </c:pt>
                <c:pt idx="941">
                  <c:v>1949.4583333332621</c:v>
                </c:pt>
                <c:pt idx="942">
                  <c:v>1949.5416666665953</c:v>
                </c:pt>
                <c:pt idx="943">
                  <c:v>1949.6249999999286</c:v>
                </c:pt>
                <c:pt idx="944">
                  <c:v>1949.7083333332619</c:v>
                </c:pt>
                <c:pt idx="945">
                  <c:v>1949.7916666665951</c:v>
                </c:pt>
                <c:pt idx="946">
                  <c:v>1949.8749999999284</c:v>
                </c:pt>
                <c:pt idx="947">
                  <c:v>1949.9583333332616</c:v>
                </c:pt>
                <c:pt idx="948">
                  <c:v>1950.0416666665949</c:v>
                </c:pt>
                <c:pt idx="949">
                  <c:v>1950.1249999999281</c:v>
                </c:pt>
                <c:pt idx="950">
                  <c:v>1950.2083333332614</c:v>
                </c:pt>
                <c:pt idx="951">
                  <c:v>1950.2916666665947</c:v>
                </c:pt>
                <c:pt idx="952">
                  <c:v>1950.3749999999279</c:v>
                </c:pt>
                <c:pt idx="953">
                  <c:v>1950.4583333332612</c:v>
                </c:pt>
                <c:pt idx="954">
                  <c:v>1950.5416666665944</c:v>
                </c:pt>
                <c:pt idx="955">
                  <c:v>1950.6249999999277</c:v>
                </c:pt>
                <c:pt idx="956">
                  <c:v>1950.708333333261</c:v>
                </c:pt>
                <c:pt idx="957">
                  <c:v>1950.7916666665942</c:v>
                </c:pt>
                <c:pt idx="958">
                  <c:v>1950.8749999999275</c:v>
                </c:pt>
                <c:pt idx="959">
                  <c:v>1950.9583333332607</c:v>
                </c:pt>
                <c:pt idx="960">
                  <c:v>1951.041666666594</c:v>
                </c:pt>
                <c:pt idx="961">
                  <c:v>1951.1249999999272</c:v>
                </c:pt>
                <c:pt idx="962">
                  <c:v>1951.2083333332605</c:v>
                </c:pt>
                <c:pt idx="963">
                  <c:v>1951.2916666665938</c:v>
                </c:pt>
                <c:pt idx="964">
                  <c:v>1951.374999999927</c:v>
                </c:pt>
                <c:pt idx="965">
                  <c:v>1951.4583333332603</c:v>
                </c:pt>
                <c:pt idx="966">
                  <c:v>1951.5416666665935</c:v>
                </c:pt>
                <c:pt idx="967">
                  <c:v>1951.6249999999268</c:v>
                </c:pt>
                <c:pt idx="968">
                  <c:v>1951.70833333326</c:v>
                </c:pt>
                <c:pt idx="969">
                  <c:v>1951.7916666665933</c:v>
                </c:pt>
                <c:pt idx="970">
                  <c:v>1951.8749999999266</c:v>
                </c:pt>
                <c:pt idx="971">
                  <c:v>1951.9583333332598</c:v>
                </c:pt>
                <c:pt idx="972">
                  <c:v>1952.0416666665931</c:v>
                </c:pt>
                <c:pt idx="973">
                  <c:v>1952.1249999999263</c:v>
                </c:pt>
                <c:pt idx="974">
                  <c:v>1952.2083333332596</c:v>
                </c:pt>
                <c:pt idx="975">
                  <c:v>1952.2916666665928</c:v>
                </c:pt>
                <c:pt idx="976">
                  <c:v>1952.3749999999261</c:v>
                </c:pt>
                <c:pt idx="977">
                  <c:v>1952.4583333332594</c:v>
                </c:pt>
                <c:pt idx="978">
                  <c:v>1952.5416666665926</c:v>
                </c:pt>
                <c:pt idx="979">
                  <c:v>1952.6249999999259</c:v>
                </c:pt>
                <c:pt idx="980">
                  <c:v>1952.7083333332591</c:v>
                </c:pt>
                <c:pt idx="981">
                  <c:v>1952.7916666665924</c:v>
                </c:pt>
                <c:pt idx="982">
                  <c:v>1952.8749999999256</c:v>
                </c:pt>
                <c:pt idx="983">
                  <c:v>1952.9583333332589</c:v>
                </c:pt>
                <c:pt idx="984">
                  <c:v>1953.0416666665922</c:v>
                </c:pt>
                <c:pt idx="985">
                  <c:v>1953.1249999999254</c:v>
                </c:pt>
                <c:pt idx="986">
                  <c:v>1953.2083333332587</c:v>
                </c:pt>
                <c:pt idx="987">
                  <c:v>1953.2916666665919</c:v>
                </c:pt>
                <c:pt idx="988">
                  <c:v>1953.3749999999252</c:v>
                </c:pt>
                <c:pt idx="989">
                  <c:v>1953.4583333332585</c:v>
                </c:pt>
                <c:pt idx="990">
                  <c:v>1953.5416666665917</c:v>
                </c:pt>
                <c:pt idx="991">
                  <c:v>1953.624999999925</c:v>
                </c:pt>
                <c:pt idx="992">
                  <c:v>1953.7083333332582</c:v>
                </c:pt>
                <c:pt idx="993">
                  <c:v>1953.7916666665915</c:v>
                </c:pt>
                <c:pt idx="994">
                  <c:v>1953.8749999999247</c:v>
                </c:pt>
                <c:pt idx="995">
                  <c:v>1953.958333333258</c:v>
                </c:pt>
                <c:pt idx="996">
                  <c:v>1954.0416666665913</c:v>
                </c:pt>
                <c:pt idx="997">
                  <c:v>1954.1249999999245</c:v>
                </c:pt>
                <c:pt idx="998">
                  <c:v>1954.2083333332578</c:v>
                </c:pt>
                <c:pt idx="999">
                  <c:v>1954.291666666591</c:v>
                </c:pt>
                <c:pt idx="1000">
                  <c:v>1954.3749999999243</c:v>
                </c:pt>
                <c:pt idx="1001">
                  <c:v>1954.4583333332575</c:v>
                </c:pt>
                <c:pt idx="1002">
                  <c:v>1954.5416666665908</c:v>
                </c:pt>
                <c:pt idx="1003">
                  <c:v>1954.6249999999241</c:v>
                </c:pt>
                <c:pt idx="1004">
                  <c:v>1954.7083333332573</c:v>
                </c:pt>
                <c:pt idx="1005">
                  <c:v>1954.7916666665906</c:v>
                </c:pt>
                <c:pt idx="1006">
                  <c:v>1954.8749999999238</c:v>
                </c:pt>
                <c:pt idx="1007">
                  <c:v>1954.9583333332571</c:v>
                </c:pt>
                <c:pt idx="1008">
                  <c:v>1955.0416666665903</c:v>
                </c:pt>
                <c:pt idx="1009">
                  <c:v>1955.1249999999236</c:v>
                </c:pt>
                <c:pt idx="1010">
                  <c:v>1955.2083333332569</c:v>
                </c:pt>
                <c:pt idx="1011">
                  <c:v>1955.2916666665901</c:v>
                </c:pt>
                <c:pt idx="1012">
                  <c:v>1955.3749999999234</c:v>
                </c:pt>
                <c:pt idx="1013">
                  <c:v>1955.4583333332566</c:v>
                </c:pt>
                <c:pt idx="1014">
                  <c:v>1955.5416666665899</c:v>
                </c:pt>
                <c:pt idx="1015">
                  <c:v>1955.6249999999231</c:v>
                </c:pt>
                <c:pt idx="1016">
                  <c:v>1955.7083333332564</c:v>
                </c:pt>
                <c:pt idx="1017">
                  <c:v>1955.7916666665897</c:v>
                </c:pt>
                <c:pt idx="1018">
                  <c:v>1955.8749999999229</c:v>
                </c:pt>
                <c:pt idx="1019">
                  <c:v>1955.9583333332562</c:v>
                </c:pt>
                <c:pt idx="1020">
                  <c:v>1956.0416666665894</c:v>
                </c:pt>
                <c:pt idx="1021">
                  <c:v>1956.1249999999227</c:v>
                </c:pt>
                <c:pt idx="1022">
                  <c:v>1956.208333333256</c:v>
                </c:pt>
                <c:pt idx="1023">
                  <c:v>1956.2916666665892</c:v>
                </c:pt>
                <c:pt idx="1024">
                  <c:v>1956.3749999999225</c:v>
                </c:pt>
                <c:pt idx="1025">
                  <c:v>1956.4583333332557</c:v>
                </c:pt>
                <c:pt idx="1026">
                  <c:v>1956.541666666589</c:v>
                </c:pt>
                <c:pt idx="1027">
                  <c:v>1956.6249999999222</c:v>
                </c:pt>
                <c:pt idx="1028">
                  <c:v>1956.7083333332555</c:v>
                </c:pt>
                <c:pt idx="1029">
                  <c:v>1956.7916666665888</c:v>
                </c:pt>
                <c:pt idx="1030">
                  <c:v>1956.874999999922</c:v>
                </c:pt>
                <c:pt idx="1031">
                  <c:v>1956.9583333332553</c:v>
                </c:pt>
                <c:pt idx="1032">
                  <c:v>1957.0416666665885</c:v>
                </c:pt>
                <c:pt idx="1033">
                  <c:v>1957.1249999999218</c:v>
                </c:pt>
                <c:pt idx="1034">
                  <c:v>1957.208333333255</c:v>
                </c:pt>
                <c:pt idx="1035">
                  <c:v>1957.2916666665883</c:v>
                </c:pt>
                <c:pt idx="1036">
                  <c:v>1957.3749999999216</c:v>
                </c:pt>
                <c:pt idx="1037">
                  <c:v>1957.4583333332548</c:v>
                </c:pt>
                <c:pt idx="1038">
                  <c:v>1957.5416666665881</c:v>
                </c:pt>
                <c:pt idx="1039">
                  <c:v>1957.6249999999213</c:v>
                </c:pt>
                <c:pt idx="1040">
                  <c:v>1957.7083333332546</c:v>
                </c:pt>
                <c:pt idx="1041">
                  <c:v>1957.7916666665878</c:v>
                </c:pt>
                <c:pt idx="1042">
                  <c:v>1957.8749999999211</c:v>
                </c:pt>
                <c:pt idx="1043">
                  <c:v>1957.9583333332544</c:v>
                </c:pt>
                <c:pt idx="1044">
                  <c:v>1958.0416666665876</c:v>
                </c:pt>
                <c:pt idx="1045">
                  <c:v>1958.1249999999209</c:v>
                </c:pt>
                <c:pt idx="1046">
                  <c:v>1958.2083333332541</c:v>
                </c:pt>
                <c:pt idx="1047">
                  <c:v>1958.2916666665874</c:v>
                </c:pt>
                <c:pt idx="1048">
                  <c:v>1958.3749999999206</c:v>
                </c:pt>
                <c:pt idx="1049">
                  <c:v>1958.4583333332539</c:v>
                </c:pt>
                <c:pt idx="1050">
                  <c:v>1958.5416666665872</c:v>
                </c:pt>
                <c:pt idx="1051">
                  <c:v>1958.6249999999204</c:v>
                </c:pt>
                <c:pt idx="1052">
                  <c:v>1958.7083333332537</c:v>
                </c:pt>
                <c:pt idx="1053">
                  <c:v>1958.7916666665869</c:v>
                </c:pt>
                <c:pt idx="1054">
                  <c:v>1958.8749999999202</c:v>
                </c:pt>
                <c:pt idx="1055">
                  <c:v>1958.9583333332534</c:v>
                </c:pt>
                <c:pt idx="1056">
                  <c:v>1959.0416666665867</c:v>
                </c:pt>
                <c:pt idx="1057">
                  <c:v>1959.12499999992</c:v>
                </c:pt>
                <c:pt idx="1058">
                  <c:v>1959.2083333332532</c:v>
                </c:pt>
                <c:pt idx="1059">
                  <c:v>1959.2916666665865</c:v>
                </c:pt>
                <c:pt idx="1060">
                  <c:v>1959.3749999999197</c:v>
                </c:pt>
                <c:pt idx="1061">
                  <c:v>1959.458333333253</c:v>
                </c:pt>
                <c:pt idx="1062">
                  <c:v>1959.5416666665863</c:v>
                </c:pt>
                <c:pt idx="1063">
                  <c:v>1959.6249999999195</c:v>
                </c:pt>
                <c:pt idx="1064">
                  <c:v>1959.7083333332528</c:v>
                </c:pt>
                <c:pt idx="1065">
                  <c:v>1959.791666666586</c:v>
                </c:pt>
                <c:pt idx="1066">
                  <c:v>1959.8749999999193</c:v>
                </c:pt>
                <c:pt idx="1067">
                  <c:v>1959.9583333332525</c:v>
                </c:pt>
                <c:pt idx="1068">
                  <c:v>1960.0416666665858</c:v>
                </c:pt>
                <c:pt idx="1069">
                  <c:v>1960.1249999999191</c:v>
                </c:pt>
                <c:pt idx="1070">
                  <c:v>1960.2083333332523</c:v>
                </c:pt>
                <c:pt idx="1071">
                  <c:v>1960.2916666665856</c:v>
                </c:pt>
                <c:pt idx="1072">
                  <c:v>1960.3749999999188</c:v>
                </c:pt>
                <c:pt idx="1073">
                  <c:v>1960.4583333332521</c:v>
                </c:pt>
                <c:pt idx="1074">
                  <c:v>1960.5416666665853</c:v>
                </c:pt>
                <c:pt idx="1075">
                  <c:v>1960.6249999999186</c:v>
                </c:pt>
                <c:pt idx="1076">
                  <c:v>1960.7083333332519</c:v>
                </c:pt>
                <c:pt idx="1077">
                  <c:v>1960.7916666665851</c:v>
                </c:pt>
                <c:pt idx="1078">
                  <c:v>1960.8749999999184</c:v>
                </c:pt>
                <c:pt idx="1079">
                  <c:v>1960.9583333332516</c:v>
                </c:pt>
                <c:pt idx="1080">
                  <c:v>1961.0416666665849</c:v>
                </c:pt>
                <c:pt idx="1081">
                  <c:v>1961.1249999999181</c:v>
                </c:pt>
                <c:pt idx="1082">
                  <c:v>1961.2083333332514</c:v>
                </c:pt>
                <c:pt idx="1083">
                  <c:v>1961.2916666665847</c:v>
                </c:pt>
                <c:pt idx="1084">
                  <c:v>1961.3749999999179</c:v>
                </c:pt>
                <c:pt idx="1085">
                  <c:v>1961.4583333332512</c:v>
                </c:pt>
                <c:pt idx="1086">
                  <c:v>1961.5416666665844</c:v>
                </c:pt>
                <c:pt idx="1087">
                  <c:v>1961.6249999999177</c:v>
                </c:pt>
                <c:pt idx="1088">
                  <c:v>1961.7083333332509</c:v>
                </c:pt>
                <c:pt idx="1089">
                  <c:v>1961.7916666665842</c:v>
                </c:pt>
                <c:pt idx="1090">
                  <c:v>1961.8749999999175</c:v>
                </c:pt>
                <c:pt idx="1091">
                  <c:v>1961.9583333332507</c:v>
                </c:pt>
                <c:pt idx="1092">
                  <c:v>1962.041666666584</c:v>
                </c:pt>
                <c:pt idx="1093">
                  <c:v>1962.1249999999172</c:v>
                </c:pt>
                <c:pt idx="1094">
                  <c:v>1962.2083333332505</c:v>
                </c:pt>
                <c:pt idx="1095">
                  <c:v>1962.2916666665838</c:v>
                </c:pt>
                <c:pt idx="1096">
                  <c:v>1962.374999999917</c:v>
                </c:pt>
                <c:pt idx="1097">
                  <c:v>1962.4583333332503</c:v>
                </c:pt>
                <c:pt idx="1098">
                  <c:v>1962.5416666665835</c:v>
                </c:pt>
                <c:pt idx="1099">
                  <c:v>1962.6249999999168</c:v>
                </c:pt>
                <c:pt idx="1100">
                  <c:v>1962.70833333325</c:v>
                </c:pt>
                <c:pt idx="1101">
                  <c:v>1962.7916666665833</c:v>
                </c:pt>
                <c:pt idx="1102">
                  <c:v>1962.8749999999166</c:v>
                </c:pt>
                <c:pt idx="1103">
                  <c:v>1962.9583333332498</c:v>
                </c:pt>
                <c:pt idx="1104">
                  <c:v>1963.0416666665831</c:v>
                </c:pt>
                <c:pt idx="1105">
                  <c:v>1963.1249999999163</c:v>
                </c:pt>
                <c:pt idx="1106">
                  <c:v>1963.2083333332496</c:v>
                </c:pt>
                <c:pt idx="1107">
                  <c:v>1963.2916666665828</c:v>
                </c:pt>
                <c:pt idx="1108">
                  <c:v>1963.3749999999161</c:v>
                </c:pt>
                <c:pt idx="1109">
                  <c:v>1963.4583333332494</c:v>
                </c:pt>
                <c:pt idx="1110">
                  <c:v>1963.5416666665826</c:v>
                </c:pt>
                <c:pt idx="1111">
                  <c:v>1963.6249999999159</c:v>
                </c:pt>
                <c:pt idx="1112">
                  <c:v>1963.7083333332491</c:v>
                </c:pt>
                <c:pt idx="1113">
                  <c:v>1963.7916666665824</c:v>
                </c:pt>
                <c:pt idx="1114">
                  <c:v>1963.8749999999156</c:v>
                </c:pt>
                <c:pt idx="1115">
                  <c:v>1963.9583333332489</c:v>
                </c:pt>
                <c:pt idx="1116">
                  <c:v>1964.0416666665822</c:v>
                </c:pt>
                <c:pt idx="1117">
                  <c:v>1964.1249999999154</c:v>
                </c:pt>
                <c:pt idx="1118">
                  <c:v>1964.2083333332487</c:v>
                </c:pt>
                <c:pt idx="1119">
                  <c:v>1964.2916666665819</c:v>
                </c:pt>
                <c:pt idx="1120">
                  <c:v>1964.3749999999152</c:v>
                </c:pt>
                <c:pt idx="1121">
                  <c:v>1964.4583333332484</c:v>
                </c:pt>
                <c:pt idx="1122">
                  <c:v>1964.5416666665817</c:v>
                </c:pt>
                <c:pt idx="1123">
                  <c:v>1964.624999999915</c:v>
                </c:pt>
                <c:pt idx="1124">
                  <c:v>1964.7083333332482</c:v>
                </c:pt>
                <c:pt idx="1125">
                  <c:v>1964.7916666665815</c:v>
                </c:pt>
                <c:pt idx="1126">
                  <c:v>1964.8749999999147</c:v>
                </c:pt>
                <c:pt idx="1127">
                  <c:v>1964.958333333248</c:v>
                </c:pt>
                <c:pt idx="1128">
                  <c:v>1965.0416666665812</c:v>
                </c:pt>
                <c:pt idx="1129">
                  <c:v>1965.1249999999145</c:v>
                </c:pt>
                <c:pt idx="1130">
                  <c:v>1965.2083333332478</c:v>
                </c:pt>
                <c:pt idx="1131">
                  <c:v>1965.291666666581</c:v>
                </c:pt>
                <c:pt idx="1132">
                  <c:v>1965.3749999999143</c:v>
                </c:pt>
                <c:pt idx="1133">
                  <c:v>1965.4583333332475</c:v>
                </c:pt>
                <c:pt idx="1134">
                  <c:v>1965.5416666665808</c:v>
                </c:pt>
                <c:pt idx="1135">
                  <c:v>1965.6249999999141</c:v>
                </c:pt>
                <c:pt idx="1136">
                  <c:v>1965.7083333332473</c:v>
                </c:pt>
                <c:pt idx="1137">
                  <c:v>1965.7916666665806</c:v>
                </c:pt>
                <c:pt idx="1138">
                  <c:v>1965.8749999999138</c:v>
                </c:pt>
                <c:pt idx="1139">
                  <c:v>1965.9583333332471</c:v>
                </c:pt>
                <c:pt idx="1140">
                  <c:v>1966.0416666665803</c:v>
                </c:pt>
                <c:pt idx="1141">
                  <c:v>1966.1249999999136</c:v>
                </c:pt>
                <c:pt idx="1142">
                  <c:v>1966.2083333332469</c:v>
                </c:pt>
                <c:pt idx="1143">
                  <c:v>1966.2916666665801</c:v>
                </c:pt>
                <c:pt idx="1144">
                  <c:v>1966.3749999999134</c:v>
                </c:pt>
                <c:pt idx="1145">
                  <c:v>1966.4583333332466</c:v>
                </c:pt>
                <c:pt idx="1146">
                  <c:v>1966.5416666665799</c:v>
                </c:pt>
                <c:pt idx="1147">
                  <c:v>1966.6249999999131</c:v>
                </c:pt>
                <c:pt idx="1148">
                  <c:v>1966.7083333332464</c:v>
                </c:pt>
                <c:pt idx="1149">
                  <c:v>1966.7916666665797</c:v>
                </c:pt>
                <c:pt idx="1150">
                  <c:v>1966.8749999999129</c:v>
                </c:pt>
                <c:pt idx="1151">
                  <c:v>1966.9583333332462</c:v>
                </c:pt>
                <c:pt idx="1152">
                  <c:v>1967.0416666665794</c:v>
                </c:pt>
                <c:pt idx="1153">
                  <c:v>1967.1249999999127</c:v>
                </c:pt>
                <c:pt idx="1154">
                  <c:v>1967.2083333332459</c:v>
                </c:pt>
                <c:pt idx="1155">
                  <c:v>1967.2916666665792</c:v>
                </c:pt>
                <c:pt idx="1156">
                  <c:v>1967.3749999999125</c:v>
                </c:pt>
                <c:pt idx="1157">
                  <c:v>1967.4583333332457</c:v>
                </c:pt>
                <c:pt idx="1158">
                  <c:v>1967.541666666579</c:v>
                </c:pt>
                <c:pt idx="1159">
                  <c:v>1967.6249999999122</c:v>
                </c:pt>
                <c:pt idx="1160">
                  <c:v>1967.7083333332455</c:v>
                </c:pt>
                <c:pt idx="1161">
                  <c:v>1967.7916666665787</c:v>
                </c:pt>
                <c:pt idx="1162">
                  <c:v>1967.874999999912</c:v>
                </c:pt>
                <c:pt idx="1163">
                  <c:v>1967.9583333332453</c:v>
                </c:pt>
                <c:pt idx="1164">
                  <c:v>1968.0416666665785</c:v>
                </c:pt>
                <c:pt idx="1165">
                  <c:v>1968.1249999999118</c:v>
                </c:pt>
                <c:pt idx="1166">
                  <c:v>1968.208333333245</c:v>
                </c:pt>
                <c:pt idx="1167">
                  <c:v>1968.2916666665783</c:v>
                </c:pt>
                <c:pt idx="1168">
                  <c:v>1968.3749999999116</c:v>
                </c:pt>
                <c:pt idx="1169">
                  <c:v>1968.4583333332448</c:v>
                </c:pt>
                <c:pt idx="1170">
                  <c:v>1968.5416666665781</c:v>
                </c:pt>
                <c:pt idx="1171">
                  <c:v>1968.6249999999113</c:v>
                </c:pt>
                <c:pt idx="1172">
                  <c:v>1968.7083333332446</c:v>
                </c:pt>
                <c:pt idx="1173">
                  <c:v>1968.7916666665778</c:v>
                </c:pt>
                <c:pt idx="1174">
                  <c:v>1968.8749999999111</c:v>
                </c:pt>
                <c:pt idx="1175">
                  <c:v>1968.9583333332444</c:v>
                </c:pt>
                <c:pt idx="1176">
                  <c:v>1969.0416666665776</c:v>
                </c:pt>
                <c:pt idx="1177">
                  <c:v>1969.1249999999109</c:v>
                </c:pt>
                <c:pt idx="1178">
                  <c:v>1969.2083333332441</c:v>
                </c:pt>
                <c:pt idx="1179">
                  <c:v>1969.2916666665774</c:v>
                </c:pt>
                <c:pt idx="1180">
                  <c:v>1969.3749999999106</c:v>
                </c:pt>
                <c:pt idx="1181">
                  <c:v>1969.4583333332439</c:v>
                </c:pt>
                <c:pt idx="1182">
                  <c:v>1969.5416666665772</c:v>
                </c:pt>
                <c:pt idx="1183">
                  <c:v>1969.6249999999104</c:v>
                </c:pt>
                <c:pt idx="1184">
                  <c:v>1969.7083333332437</c:v>
                </c:pt>
                <c:pt idx="1185">
                  <c:v>1969.7916666665769</c:v>
                </c:pt>
                <c:pt idx="1186">
                  <c:v>1969.8749999999102</c:v>
                </c:pt>
                <c:pt idx="1187">
                  <c:v>1969.9583333332434</c:v>
                </c:pt>
                <c:pt idx="1188">
                  <c:v>1970.0416666665767</c:v>
                </c:pt>
                <c:pt idx="1189">
                  <c:v>1970.12499999991</c:v>
                </c:pt>
                <c:pt idx="1190">
                  <c:v>1970.2083333332432</c:v>
                </c:pt>
                <c:pt idx="1191">
                  <c:v>1970.2916666665765</c:v>
                </c:pt>
                <c:pt idx="1192">
                  <c:v>1970.3749999999097</c:v>
                </c:pt>
                <c:pt idx="1193">
                  <c:v>1970.458333333243</c:v>
                </c:pt>
                <c:pt idx="1194">
                  <c:v>1970.5416666665762</c:v>
                </c:pt>
                <c:pt idx="1195">
                  <c:v>1970.6249999999095</c:v>
                </c:pt>
                <c:pt idx="1196">
                  <c:v>1970.7083333332428</c:v>
                </c:pt>
                <c:pt idx="1197">
                  <c:v>1970.791666666576</c:v>
                </c:pt>
                <c:pt idx="1198">
                  <c:v>1970.8749999999093</c:v>
                </c:pt>
                <c:pt idx="1199">
                  <c:v>1970.9583333332425</c:v>
                </c:pt>
                <c:pt idx="1200">
                  <c:v>1971.0416666665758</c:v>
                </c:pt>
                <c:pt idx="1201">
                  <c:v>1971.1249999999091</c:v>
                </c:pt>
                <c:pt idx="1202">
                  <c:v>1971.2083333332423</c:v>
                </c:pt>
                <c:pt idx="1203">
                  <c:v>1971.2916666665756</c:v>
                </c:pt>
                <c:pt idx="1204">
                  <c:v>1971.3749999999088</c:v>
                </c:pt>
                <c:pt idx="1205">
                  <c:v>1971.4583333332421</c:v>
                </c:pt>
                <c:pt idx="1206">
                  <c:v>1971.5416666665753</c:v>
                </c:pt>
                <c:pt idx="1207">
                  <c:v>1971.6249999999086</c:v>
                </c:pt>
                <c:pt idx="1208">
                  <c:v>1971.7083333332419</c:v>
                </c:pt>
                <c:pt idx="1209">
                  <c:v>1971.7916666665751</c:v>
                </c:pt>
                <c:pt idx="1210">
                  <c:v>1971.8749999999084</c:v>
                </c:pt>
                <c:pt idx="1211">
                  <c:v>1971.9583333332416</c:v>
                </c:pt>
                <c:pt idx="1212">
                  <c:v>1972.0416666665749</c:v>
                </c:pt>
                <c:pt idx="1213">
                  <c:v>1972.1249999999081</c:v>
                </c:pt>
                <c:pt idx="1214">
                  <c:v>1972.2083333332414</c:v>
                </c:pt>
                <c:pt idx="1215">
                  <c:v>1972.2916666665747</c:v>
                </c:pt>
                <c:pt idx="1216">
                  <c:v>1972.3749999999079</c:v>
                </c:pt>
                <c:pt idx="1217">
                  <c:v>1972.4583333332412</c:v>
                </c:pt>
                <c:pt idx="1218">
                  <c:v>1972.5416666665744</c:v>
                </c:pt>
                <c:pt idx="1219">
                  <c:v>1972.6249999999077</c:v>
                </c:pt>
                <c:pt idx="1220">
                  <c:v>1972.7083333332409</c:v>
                </c:pt>
                <c:pt idx="1221">
                  <c:v>1972.7916666665742</c:v>
                </c:pt>
                <c:pt idx="1222">
                  <c:v>1972.8749999999075</c:v>
                </c:pt>
                <c:pt idx="1223">
                  <c:v>1972.9583333332407</c:v>
                </c:pt>
                <c:pt idx="1224">
                  <c:v>1973.041666666574</c:v>
                </c:pt>
                <c:pt idx="1225">
                  <c:v>1973.1249999999072</c:v>
                </c:pt>
                <c:pt idx="1226">
                  <c:v>1973.2083333332405</c:v>
                </c:pt>
                <c:pt idx="1227">
                  <c:v>1973.2916666665737</c:v>
                </c:pt>
                <c:pt idx="1228">
                  <c:v>1973.374999999907</c:v>
                </c:pt>
                <c:pt idx="1229">
                  <c:v>1973.4583333332403</c:v>
                </c:pt>
                <c:pt idx="1230">
                  <c:v>1973.5416666665735</c:v>
                </c:pt>
                <c:pt idx="1231">
                  <c:v>1973.6249999999068</c:v>
                </c:pt>
                <c:pt idx="1232">
                  <c:v>1973.70833333324</c:v>
                </c:pt>
                <c:pt idx="1233">
                  <c:v>1973.7916666665733</c:v>
                </c:pt>
                <c:pt idx="1234">
                  <c:v>1973.8749999999065</c:v>
                </c:pt>
                <c:pt idx="1235">
                  <c:v>1973.9583333332398</c:v>
                </c:pt>
                <c:pt idx="1236">
                  <c:v>1974.0416666665731</c:v>
                </c:pt>
                <c:pt idx="1237">
                  <c:v>1974.1249999999063</c:v>
                </c:pt>
                <c:pt idx="1238">
                  <c:v>1974.2083333332396</c:v>
                </c:pt>
                <c:pt idx="1239">
                  <c:v>1974.2916666665728</c:v>
                </c:pt>
                <c:pt idx="1240">
                  <c:v>1974.3749999999061</c:v>
                </c:pt>
                <c:pt idx="1241">
                  <c:v>1974.4583333332394</c:v>
                </c:pt>
                <c:pt idx="1242">
                  <c:v>1974.5416666665726</c:v>
                </c:pt>
                <c:pt idx="1243">
                  <c:v>1974.6249999999059</c:v>
                </c:pt>
                <c:pt idx="1244">
                  <c:v>1974.7083333332391</c:v>
                </c:pt>
                <c:pt idx="1245">
                  <c:v>1974.7916666665724</c:v>
                </c:pt>
                <c:pt idx="1246">
                  <c:v>1974.8749999999056</c:v>
                </c:pt>
                <c:pt idx="1247">
                  <c:v>1974.9583333332389</c:v>
                </c:pt>
                <c:pt idx="1248">
                  <c:v>1975.0416666665722</c:v>
                </c:pt>
                <c:pt idx="1249">
                  <c:v>1975.1249999999054</c:v>
                </c:pt>
                <c:pt idx="1250">
                  <c:v>1975.2083333332387</c:v>
                </c:pt>
                <c:pt idx="1251">
                  <c:v>1975.2916666665719</c:v>
                </c:pt>
                <c:pt idx="1252">
                  <c:v>1975.3749999999052</c:v>
                </c:pt>
                <c:pt idx="1253">
                  <c:v>1975.4583333332384</c:v>
                </c:pt>
                <c:pt idx="1254">
                  <c:v>1975.5416666665717</c:v>
                </c:pt>
                <c:pt idx="1255">
                  <c:v>1975.624999999905</c:v>
                </c:pt>
                <c:pt idx="1256">
                  <c:v>1975.7083333332382</c:v>
                </c:pt>
                <c:pt idx="1257">
                  <c:v>1975.7916666665715</c:v>
                </c:pt>
                <c:pt idx="1258">
                  <c:v>1975.8749999999047</c:v>
                </c:pt>
                <c:pt idx="1259">
                  <c:v>1975.958333333238</c:v>
                </c:pt>
                <c:pt idx="1260">
                  <c:v>1976.0416666665712</c:v>
                </c:pt>
                <c:pt idx="1261">
                  <c:v>1976.1249999999045</c:v>
                </c:pt>
                <c:pt idx="1262">
                  <c:v>1976.2083333332378</c:v>
                </c:pt>
                <c:pt idx="1263">
                  <c:v>1976.291666666571</c:v>
                </c:pt>
                <c:pt idx="1264">
                  <c:v>1976.3749999999043</c:v>
                </c:pt>
                <c:pt idx="1265">
                  <c:v>1976.4583333332375</c:v>
                </c:pt>
                <c:pt idx="1266">
                  <c:v>1976.5416666665708</c:v>
                </c:pt>
                <c:pt idx="1267">
                  <c:v>1976.624999999904</c:v>
                </c:pt>
                <c:pt idx="1268">
                  <c:v>1976.7083333332373</c:v>
                </c:pt>
                <c:pt idx="1269">
                  <c:v>1976.7916666665706</c:v>
                </c:pt>
                <c:pt idx="1270">
                  <c:v>1976.8749999999038</c:v>
                </c:pt>
                <c:pt idx="1271">
                  <c:v>1976.9583333332371</c:v>
                </c:pt>
                <c:pt idx="1272">
                  <c:v>1977.0416666665703</c:v>
                </c:pt>
                <c:pt idx="1273">
                  <c:v>1977.1249999999036</c:v>
                </c:pt>
                <c:pt idx="1274">
                  <c:v>1977.2083333332369</c:v>
                </c:pt>
                <c:pt idx="1275">
                  <c:v>1977.2916666665701</c:v>
                </c:pt>
                <c:pt idx="1276">
                  <c:v>1977.3749999999034</c:v>
                </c:pt>
                <c:pt idx="1277">
                  <c:v>1977.4583333332366</c:v>
                </c:pt>
                <c:pt idx="1278">
                  <c:v>1977.5416666665699</c:v>
                </c:pt>
                <c:pt idx="1279">
                  <c:v>1977.6249999999031</c:v>
                </c:pt>
                <c:pt idx="1280">
                  <c:v>1977.7083333332364</c:v>
                </c:pt>
                <c:pt idx="1281">
                  <c:v>1977.7916666665697</c:v>
                </c:pt>
                <c:pt idx="1282">
                  <c:v>1977.8749999999029</c:v>
                </c:pt>
                <c:pt idx="1283">
                  <c:v>1977.9583333332362</c:v>
                </c:pt>
                <c:pt idx="1284">
                  <c:v>1978.0416666665694</c:v>
                </c:pt>
                <c:pt idx="1285">
                  <c:v>1978.1249999999027</c:v>
                </c:pt>
                <c:pt idx="1286">
                  <c:v>1978.2083333332359</c:v>
                </c:pt>
                <c:pt idx="1287">
                  <c:v>1978.2916666665692</c:v>
                </c:pt>
                <c:pt idx="1288">
                  <c:v>1978.3749999999025</c:v>
                </c:pt>
                <c:pt idx="1289">
                  <c:v>1978.4583333332357</c:v>
                </c:pt>
                <c:pt idx="1290">
                  <c:v>1978.541666666569</c:v>
                </c:pt>
                <c:pt idx="1291">
                  <c:v>1978.6249999999022</c:v>
                </c:pt>
                <c:pt idx="1292">
                  <c:v>1978.7083333332355</c:v>
                </c:pt>
                <c:pt idx="1293">
                  <c:v>1978.7916666665687</c:v>
                </c:pt>
                <c:pt idx="1294">
                  <c:v>1978.874999999902</c:v>
                </c:pt>
                <c:pt idx="1295">
                  <c:v>1978.9583333332353</c:v>
                </c:pt>
                <c:pt idx="1296">
                  <c:v>1979.0416666665685</c:v>
                </c:pt>
                <c:pt idx="1297">
                  <c:v>1979.1249999999018</c:v>
                </c:pt>
                <c:pt idx="1298">
                  <c:v>1979.208333333235</c:v>
                </c:pt>
                <c:pt idx="1299">
                  <c:v>1979.2916666665683</c:v>
                </c:pt>
                <c:pt idx="1300">
                  <c:v>1979.3749999999015</c:v>
                </c:pt>
                <c:pt idx="1301">
                  <c:v>1979.4583333332348</c:v>
                </c:pt>
                <c:pt idx="1302">
                  <c:v>1979.5416666665681</c:v>
                </c:pt>
                <c:pt idx="1303">
                  <c:v>1979.6249999999013</c:v>
                </c:pt>
                <c:pt idx="1304">
                  <c:v>1979.7083333332346</c:v>
                </c:pt>
                <c:pt idx="1305">
                  <c:v>1979.7916666665678</c:v>
                </c:pt>
                <c:pt idx="1306">
                  <c:v>1979.8749999999011</c:v>
                </c:pt>
                <c:pt idx="1307">
                  <c:v>1979.9583333332343</c:v>
                </c:pt>
                <c:pt idx="1308">
                  <c:v>1980.0416666665676</c:v>
                </c:pt>
                <c:pt idx="1309">
                  <c:v>1980.1249999999009</c:v>
                </c:pt>
                <c:pt idx="1310">
                  <c:v>1980.2083333332341</c:v>
                </c:pt>
                <c:pt idx="1311">
                  <c:v>1980.2916666665674</c:v>
                </c:pt>
                <c:pt idx="1312">
                  <c:v>1980.3749999999006</c:v>
                </c:pt>
                <c:pt idx="1313">
                  <c:v>1980.4583333332339</c:v>
                </c:pt>
                <c:pt idx="1314">
                  <c:v>1980.5416666665672</c:v>
                </c:pt>
                <c:pt idx="1315">
                  <c:v>1980.6249999999004</c:v>
                </c:pt>
                <c:pt idx="1316">
                  <c:v>1980.7083333332337</c:v>
                </c:pt>
                <c:pt idx="1317">
                  <c:v>1980.7916666665669</c:v>
                </c:pt>
                <c:pt idx="1318">
                  <c:v>1980.8749999999002</c:v>
                </c:pt>
                <c:pt idx="1319">
                  <c:v>1980.9583333332334</c:v>
                </c:pt>
                <c:pt idx="1320">
                  <c:v>1981.0416666665667</c:v>
                </c:pt>
                <c:pt idx="1321">
                  <c:v>1981.1249999999</c:v>
                </c:pt>
                <c:pt idx="1322">
                  <c:v>1981.2083333332332</c:v>
                </c:pt>
                <c:pt idx="1323">
                  <c:v>1981.2916666665665</c:v>
                </c:pt>
                <c:pt idx="1324">
                  <c:v>1981.3749999998997</c:v>
                </c:pt>
                <c:pt idx="1325">
                  <c:v>1981.458333333233</c:v>
                </c:pt>
                <c:pt idx="1326">
                  <c:v>1981.5416666665662</c:v>
                </c:pt>
                <c:pt idx="1327">
                  <c:v>1981.6249999998995</c:v>
                </c:pt>
                <c:pt idx="1328">
                  <c:v>1981.7083333332328</c:v>
                </c:pt>
                <c:pt idx="1329">
                  <c:v>1981.791666666566</c:v>
                </c:pt>
                <c:pt idx="1330">
                  <c:v>1981.8749999998993</c:v>
                </c:pt>
                <c:pt idx="1331">
                  <c:v>1981.9583333332325</c:v>
                </c:pt>
                <c:pt idx="1332">
                  <c:v>1982.0416666665658</c:v>
                </c:pt>
                <c:pt idx="1333">
                  <c:v>1982.124999999899</c:v>
                </c:pt>
                <c:pt idx="1334">
                  <c:v>1982.2083333332323</c:v>
                </c:pt>
                <c:pt idx="1335">
                  <c:v>1982.2916666665656</c:v>
                </c:pt>
                <c:pt idx="1336">
                  <c:v>1982.3749999998988</c:v>
                </c:pt>
                <c:pt idx="1337">
                  <c:v>1982.4583333332321</c:v>
                </c:pt>
                <c:pt idx="1338">
                  <c:v>1982.5416666665653</c:v>
                </c:pt>
                <c:pt idx="1339">
                  <c:v>1982.6249999998986</c:v>
                </c:pt>
                <c:pt idx="1340">
                  <c:v>1982.7083333332318</c:v>
                </c:pt>
                <c:pt idx="1341">
                  <c:v>1982.7916666665651</c:v>
                </c:pt>
                <c:pt idx="1342">
                  <c:v>1982.8749999998984</c:v>
                </c:pt>
                <c:pt idx="1343">
                  <c:v>1982.9583333332316</c:v>
                </c:pt>
                <c:pt idx="1344">
                  <c:v>1983.0416666665649</c:v>
                </c:pt>
                <c:pt idx="1345">
                  <c:v>1983.1249999998981</c:v>
                </c:pt>
                <c:pt idx="1346">
                  <c:v>1983.2083333332314</c:v>
                </c:pt>
                <c:pt idx="1347">
                  <c:v>1983.2916666665647</c:v>
                </c:pt>
                <c:pt idx="1348">
                  <c:v>1983.3749999998979</c:v>
                </c:pt>
                <c:pt idx="1349">
                  <c:v>1983.4583333332312</c:v>
                </c:pt>
                <c:pt idx="1350">
                  <c:v>1983.5416666665644</c:v>
                </c:pt>
                <c:pt idx="1351">
                  <c:v>1983.6249999998977</c:v>
                </c:pt>
                <c:pt idx="1352">
                  <c:v>1983.7083333332309</c:v>
                </c:pt>
                <c:pt idx="1353">
                  <c:v>1983.7916666665642</c:v>
                </c:pt>
                <c:pt idx="1354">
                  <c:v>1983.8749999998975</c:v>
                </c:pt>
                <c:pt idx="1355">
                  <c:v>1983.9583333332307</c:v>
                </c:pt>
                <c:pt idx="1356">
                  <c:v>1984.041666666564</c:v>
                </c:pt>
                <c:pt idx="1357">
                  <c:v>1984.1249999998972</c:v>
                </c:pt>
                <c:pt idx="1358">
                  <c:v>1984.2083333332305</c:v>
                </c:pt>
                <c:pt idx="1359">
                  <c:v>1984.2916666665637</c:v>
                </c:pt>
                <c:pt idx="1360">
                  <c:v>1984.374999999897</c:v>
                </c:pt>
                <c:pt idx="1361">
                  <c:v>1984.4583333332303</c:v>
                </c:pt>
                <c:pt idx="1362">
                  <c:v>1984.5416666665635</c:v>
                </c:pt>
                <c:pt idx="1363">
                  <c:v>1984.6249999998968</c:v>
                </c:pt>
                <c:pt idx="1364">
                  <c:v>1984.70833333323</c:v>
                </c:pt>
                <c:pt idx="1365">
                  <c:v>1984.7916666665633</c:v>
                </c:pt>
                <c:pt idx="1366">
                  <c:v>1984.8749999998965</c:v>
                </c:pt>
                <c:pt idx="1367">
                  <c:v>1984.9583333332298</c:v>
                </c:pt>
                <c:pt idx="1368">
                  <c:v>1985.0416666665631</c:v>
                </c:pt>
                <c:pt idx="1369">
                  <c:v>1985.1249999998963</c:v>
                </c:pt>
                <c:pt idx="1370">
                  <c:v>1985.2083333332296</c:v>
                </c:pt>
                <c:pt idx="1371">
                  <c:v>1985.2916666665628</c:v>
                </c:pt>
                <c:pt idx="1372">
                  <c:v>1985.3749999998961</c:v>
                </c:pt>
                <c:pt idx="1373">
                  <c:v>1985.4583333332293</c:v>
                </c:pt>
                <c:pt idx="1374">
                  <c:v>1985.5416666665626</c:v>
                </c:pt>
                <c:pt idx="1375">
                  <c:v>1985.6249999998959</c:v>
                </c:pt>
                <c:pt idx="1376">
                  <c:v>1985.7083333332291</c:v>
                </c:pt>
                <c:pt idx="1377">
                  <c:v>1985.7916666665624</c:v>
                </c:pt>
                <c:pt idx="1378">
                  <c:v>1985.8749999998956</c:v>
                </c:pt>
                <c:pt idx="1379">
                  <c:v>1985.9583333332289</c:v>
                </c:pt>
                <c:pt idx="1380">
                  <c:v>1986.0416666665622</c:v>
                </c:pt>
                <c:pt idx="1381">
                  <c:v>1986.1249999998954</c:v>
                </c:pt>
                <c:pt idx="1382">
                  <c:v>1986.2083333332287</c:v>
                </c:pt>
                <c:pt idx="1383">
                  <c:v>1986.2916666665619</c:v>
                </c:pt>
                <c:pt idx="1384">
                  <c:v>1986.3749999998952</c:v>
                </c:pt>
                <c:pt idx="1385">
                  <c:v>1986.4583333332284</c:v>
                </c:pt>
                <c:pt idx="1386">
                  <c:v>1986.5416666665617</c:v>
                </c:pt>
                <c:pt idx="1387">
                  <c:v>1986.624999999895</c:v>
                </c:pt>
                <c:pt idx="1388">
                  <c:v>1986.7083333332282</c:v>
                </c:pt>
                <c:pt idx="1389">
                  <c:v>1986.7916666665615</c:v>
                </c:pt>
                <c:pt idx="1390">
                  <c:v>1986.8749999998947</c:v>
                </c:pt>
                <c:pt idx="1391">
                  <c:v>1986.958333333228</c:v>
                </c:pt>
                <c:pt idx="1392">
                  <c:v>1987.0416666665612</c:v>
                </c:pt>
                <c:pt idx="1393">
                  <c:v>1987.1249999998945</c:v>
                </c:pt>
                <c:pt idx="1394">
                  <c:v>1987.2083333332278</c:v>
                </c:pt>
                <c:pt idx="1395">
                  <c:v>1987.291666666561</c:v>
                </c:pt>
                <c:pt idx="1396">
                  <c:v>1987.3749999998943</c:v>
                </c:pt>
                <c:pt idx="1397">
                  <c:v>1987.4583333332275</c:v>
                </c:pt>
                <c:pt idx="1398">
                  <c:v>1987.5416666665608</c:v>
                </c:pt>
                <c:pt idx="1399">
                  <c:v>1987.624999999894</c:v>
                </c:pt>
                <c:pt idx="1400">
                  <c:v>1987.7083333332273</c:v>
                </c:pt>
                <c:pt idx="1401">
                  <c:v>1987.7916666665606</c:v>
                </c:pt>
                <c:pt idx="1402">
                  <c:v>1987.8749999998938</c:v>
                </c:pt>
                <c:pt idx="1403">
                  <c:v>1987.9583333332271</c:v>
                </c:pt>
                <c:pt idx="1404">
                  <c:v>1988.0416666665603</c:v>
                </c:pt>
                <c:pt idx="1405">
                  <c:v>1988.1249999998936</c:v>
                </c:pt>
                <c:pt idx="1406">
                  <c:v>1988.2083333332268</c:v>
                </c:pt>
                <c:pt idx="1407">
                  <c:v>1988.2916666665601</c:v>
                </c:pt>
                <c:pt idx="1408">
                  <c:v>1988.3749999998934</c:v>
                </c:pt>
                <c:pt idx="1409">
                  <c:v>1988.4583333332266</c:v>
                </c:pt>
                <c:pt idx="1410">
                  <c:v>1988.5416666665599</c:v>
                </c:pt>
                <c:pt idx="1411">
                  <c:v>1988.6249999998931</c:v>
                </c:pt>
                <c:pt idx="1412">
                  <c:v>1988.7083333332264</c:v>
                </c:pt>
                <c:pt idx="1413">
                  <c:v>1988.7916666665596</c:v>
                </c:pt>
                <c:pt idx="1414">
                  <c:v>1988.8749999998929</c:v>
                </c:pt>
                <c:pt idx="1415">
                  <c:v>1988.9583333332262</c:v>
                </c:pt>
                <c:pt idx="1416">
                  <c:v>1989.0416666665594</c:v>
                </c:pt>
                <c:pt idx="1417">
                  <c:v>1989.1249999998927</c:v>
                </c:pt>
                <c:pt idx="1418">
                  <c:v>1989.2083333332259</c:v>
                </c:pt>
                <c:pt idx="1419">
                  <c:v>1989.2916666665592</c:v>
                </c:pt>
                <c:pt idx="1420">
                  <c:v>1989.3749999998925</c:v>
                </c:pt>
                <c:pt idx="1421">
                  <c:v>1989.4583333332257</c:v>
                </c:pt>
                <c:pt idx="1422">
                  <c:v>1989.541666666559</c:v>
                </c:pt>
                <c:pt idx="1423">
                  <c:v>1989.6249999998922</c:v>
                </c:pt>
                <c:pt idx="1424">
                  <c:v>1989.7083333332255</c:v>
                </c:pt>
                <c:pt idx="1425">
                  <c:v>1989.7916666665587</c:v>
                </c:pt>
                <c:pt idx="1426">
                  <c:v>1989.874999999892</c:v>
                </c:pt>
                <c:pt idx="1427">
                  <c:v>1989.9583333332253</c:v>
                </c:pt>
                <c:pt idx="1428">
                  <c:v>1990.0416666665585</c:v>
                </c:pt>
                <c:pt idx="1429">
                  <c:v>1990.1249999998918</c:v>
                </c:pt>
                <c:pt idx="1430">
                  <c:v>1990.208333333225</c:v>
                </c:pt>
                <c:pt idx="1431">
                  <c:v>1990.2916666665583</c:v>
                </c:pt>
                <c:pt idx="1432">
                  <c:v>1990.3749999998915</c:v>
                </c:pt>
                <c:pt idx="1433">
                  <c:v>1990.4583333332248</c:v>
                </c:pt>
                <c:pt idx="1434">
                  <c:v>1990.5416666665581</c:v>
                </c:pt>
                <c:pt idx="1435">
                  <c:v>1990.6249999998913</c:v>
                </c:pt>
                <c:pt idx="1436">
                  <c:v>1990.7083333332246</c:v>
                </c:pt>
                <c:pt idx="1437">
                  <c:v>1990.7916666665578</c:v>
                </c:pt>
                <c:pt idx="1438">
                  <c:v>1990.8749999998911</c:v>
                </c:pt>
                <c:pt idx="1439">
                  <c:v>1990.9583333332243</c:v>
                </c:pt>
                <c:pt idx="1440">
                  <c:v>1991.0416666665576</c:v>
                </c:pt>
                <c:pt idx="1441">
                  <c:v>1991.1249999998909</c:v>
                </c:pt>
                <c:pt idx="1442">
                  <c:v>1991.2083333332241</c:v>
                </c:pt>
                <c:pt idx="1443">
                  <c:v>1991.2916666665574</c:v>
                </c:pt>
                <c:pt idx="1444">
                  <c:v>1991.3749999998906</c:v>
                </c:pt>
                <c:pt idx="1445">
                  <c:v>1991.4583333332239</c:v>
                </c:pt>
                <c:pt idx="1446">
                  <c:v>1991.5416666665571</c:v>
                </c:pt>
                <c:pt idx="1447">
                  <c:v>1991.6249999998904</c:v>
                </c:pt>
                <c:pt idx="1448">
                  <c:v>1991.7083333332237</c:v>
                </c:pt>
                <c:pt idx="1449">
                  <c:v>1991.7916666665569</c:v>
                </c:pt>
                <c:pt idx="1450">
                  <c:v>1991.8749999998902</c:v>
                </c:pt>
                <c:pt idx="1451">
                  <c:v>1991.9583333332234</c:v>
                </c:pt>
                <c:pt idx="1452">
                  <c:v>1992.0416666665567</c:v>
                </c:pt>
                <c:pt idx="1453">
                  <c:v>1992.12499999989</c:v>
                </c:pt>
                <c:pt idx="1454">
                  <c:v>1992.2083333332232</c:v>
                </c:pt>
                <c:pt idx="1455">
                  <c:v>1992.2916666665565</c:v>
                </c:pt>
                <c:pt idx="1456">
                  <c:v>1992.3749999998897</c:v>
                </c:pt>
                <c:pt idx="1457">
                  <c:v>1992.458333333223</c:v>
                </c:pt>
                <c:pt idx="1458">
                  <c:v>1992.5416666665562</c:v>
                </c:pt>
                <c:pt idx="1459">
                  <c:v>1992.6249999998895</c:v>
                </c:pt>
                <c:pt idx="1460">
                  <c:v>1992.7083333332228</c:v>
                </c:pt>
                <c:pt idx="1461">
                  <c:v>1992.791666666556</c:v>
                </c:pt>
                <c:pt idx="1462">
                  <c:v>1992.8749999998893</c:v>
                </c:pt>
                <c:pt idx="1463">
                  <c:v>1992.9583333332225</c:v>
                </c:pt>
                <c:pt idx="1464">
                  <c:v>1993.0416666665558</c:v>
                </c:pt>
                <c:pt idx="1465">
                  <c:v>1993.124999999889</c:v>
                </c:pt>
                <c:pt idx="1466">
                  <c:v>1993.2083333332223</c:v>
                </c:pt>
                <c:pt idx="1467">
                  <c:v>1993.2916666665556</c:v>
                </c:pt>
                <c:pt idx="1468">
                  <c:v>1993.3749999998888</c:v>
                </c:pt>
                <c:pt idx="1469">
                  <c:v>1993.4583333332221</c:v>
                </c:pt>
                <c:pt idx="1470">
                  <c:v>1993.5416666665553</c:v>
                </c:pt>
                <c:pt idx="1471">
                  <c:v>1993.6249999998886</c:v>
                </c:pt>
                <c:pt idx="1472">
                  <c:v>1993.7083333332218</c:v>
                </c:pt>
                <c:pt idx="1473">
                  <c:v>1993.7916666665551</c:v>
                </c:pt>
                <c:pt idx="1474">
                  <c:v>1993.8749999998884</c:v>
                </c:pt>
                <c:pt idx="1475">
                  <c:v>1993.9583333332216</c:v>
                </c:pt>
                <c:pt idx="1476">
                  <c:v>1994.0416666665549</c:v>
                </c:pt>
                <c:pt idx="1477">
                  <c:v>1994.1249999998881</c:v>
                </c:pt>
                <c:pt idx="1478">
                  <c:v>1994.2083333332214</c:v>
                </c:pt>
                <c:pt idx="1479">
                  <c:v>1994.2916666665546</c:v>
                </c:pt>
                <c:pt idx="1480">
                  <c:v>1994.3749999998879</c:v>
                </c:pt>
                <c:pt idx="1481">
                  <c:v>1994.4583333332212</c:v>
                </c:pt>
                <c:pt idx="1482">
                  <c:v>1994.5416666665544</c:v>
                </c:pt>
                <c:pt idx="1483">
                  <c:v>1994.6249999998877</c:v>
                </c:pt>
                <c:pt idx="1484">
                  <c:v>1994.7083333332209</c:v>
                </c:pt>
                <c:pt idx="1485">
                  <c:v>1994.7916666665542</c:v>
                </c:pt>
                <c:pt idx="1486">
                  <c:v>1994.8749999998875</c:v>
                </c:pt>
                <c:pt idx="1487">
                  <c:v>1994.9583333332207</c:v>
                </c:pt>
                <c:pt idx="1488">
                  <c:v>1995.041666666554</c:v>
                </c:pt>
                <c:pt idx="1489">
                  <c:v>1995.1249999998872</c:v>
                </c:pt>
                <c:pt idx="1490">
                  <c:v>1995.2083333332205</c:v>
                </c:pt>
                <c:pt idx="1491">
                  <c:v>1995.2916666665537</c:v>
                </c:pt>
                <c:pt idx="1492">
                  <c:v>1995.374999999887</c:v>
                </c:pt>
                <c:pt idx="1493">
                  <c:v>1995.4583333332203</c:v>
                </c:pt>
                <c:pt idx="1494">
                  <c:v>1995.5416666665535</c:v>
                </c:pt>
                <c:pt idx="1495">
                  <c:v>1995.6249999998868</c:v>
                </c:pt>
                <c:pt idx="1496">
                  <c:v>1995.70833333322</c:v>
                </c:pt>
                <c:pt idx="1497">
                  <c:v>1995.7916666665533</c:v>
                </c:pt>
                <c:pt idx="1498">
                  <c:v>1995.8749999998865</c:v>
                </c:pt>
                <c:pt idx="1499">
                  <c:v>1995.9583333332198</c:v>
                </c:pt>
                <c:pt idx="1500">
                  <c:v>1996.0416666665531</c:v>
                </c:pt>
                <c:pt idx="1501">
                  <c:v>1996.1249999998863</c:v>
                </c:pt>
                <c:pt idx="1502">
                  <c:v>1996.2083333332196</c:v>
                </c:pt>
                <c:pt idx="1503">
                  <c:v>1996.2916666665528</c:v>
                </c:pt>
                <c:pt idx="1504">
                  <c:v>1996.3749999998861</c:v>
                </c:pt>
                <c:pt idx="1505">
                  <c:v>1996.4583333332193</c:v>
                </c:pt>
                <c:pt idx="1506">
                  <c:v>1996.5416666665526</c:v>
                </c:pt>
                <c:pt idx="1507">
                  <c:v>1996.6249999998859</c:v>
                </c:pt>
                <c:pt idx="1508">
                  <c:v>1996.7083333332191</c:v>
                </c:pt>
                <c:pt idx="1509">
                  <c:v>1996.7916666665524</c:v>
                </c:pt>
                <c:pt idx="1510">
                  <c:v>1996.8749999998856</c:v>
                </c:pt>
                <c:pt idx="1511">
                  <c:v>1996.9583333332189</c:v>
                </c:pt>
                <c:pt idx="1512">
                  <c:v>1997.0416666665521</c:v>
                </c:pt>
                <c:pt idx="1513">
                  <c:v>1997.1249999998854</c:v>
                </c:pt>
                <c:pt idx="1514">
                  <c:v>1997.2083333332187</c:v>
                </c:pt>
                <c:pt idx="1515">
                  <c:v>1997.2916666665519</c:v>
                </c:pt>
                <c:pt idx="1516">
                  <c:v>1997.3749999998852</c:v>
                </c:pt>
                <c:pt idx="1517">
                  <c:v>1997.4583333332184</c:v>
                </c:pt>
                <c:pt idx="1518">
                  <c:v>1997.5416666665517</c:v>
                </c:pt>
                <c:pt idx="1519">
                  <c:v>1997.6249999998849</c:v>
                </c:pt>
                <c:pt idx="1520">
                  <c:v>1997.7083333332182</c:v>
                </c:pt>
                <c:pt idx="1521">
                  <c:v>1997.7916666665515</c:v>
                </c:pt>
                <c:pt idx="1522">
                  <c:v>1997.8749999998847</c:v>
                </c:pt>
                <c:pt idx="1523">
                  <c:v>1997.958333333218</c:v>
                </c:pt>
                <c:pt idx="1524">
                  <c:v>1998.0416666665512</c:v>
                </c:pt>
                <c:pt idx="1525">
                  <c:v>1998.1249999998845</c:v>
                </c:pt>
                <c:pt idx="1526">
                  <c:v>1998.2083333332178</c:v>
                </c:pt>
                <c:pt idx="1527">
                  <c:v>1998.291666666551</c:v>
                </c:pt>
                <c:pt idx="1528">
                  <c:v>1998.3749999998843</c:v>
                </c:pt>
                <c:pt idx="1529">
                  <c:v>1998.4583333332175</c:v>
                </c:pt>
                <c:pt idx="1530">
                  <c:v>1998.5416666665508</c:v>
                </c:pt>
                <c:pt idx="1531">
                  <c:v>1998.624999999884</c:v>
                </c:pt>
                <c:pt idx="1532">
                  <c:v>1998.7083333332173</c:v>
                </c:pt>
                <c:pt idx="1533">
                  <c:v>1998.7916666665506</c:v>
                </c:pt>
                <c:pt idx="1534">
                  <c:v>1998.8749999998838</c:v>
                </c:pt>
                <c:pt idx="1535">
                  <c:v>1998.9583333332171</c:v>
                </c:pt>
                <c:pt idx="1536">
                  <c:v>1999.0416666665503</c:v>
                </c:pt>
                <c:pt idx="1537">
                  <c:v>1999.1249999998836</c:v>
                </c:pt>
                <c:pt idx="1538">
                  <c:v>1999.2083333332168</c:v>
                </c:pt>
                <c:pt idx="1539">
                  <c:v>1999.2916666665501</c:v>
                </c:pt>
                <c:pt idx="1540">
                  <c:v>1999.3749999998834</c:v>
                </c:pt>
                <c:pt idx="1541">
                  <c:v>1999.4583333332166</c:v>
                </c:pt>
                <c:pt idx="1542">
                  <c:v>1999.5416666665499</c:v>
                </c:pt>
                <c:pt idx="1543">
                  <c:v>1999.6249999998831</c:v>
                </c:pt>
                <c:pt idx="1544">
                  <c:v>1999.7083333332164</c:v>
                </c:pt>
                <c:pt idx="1545">
                  <c:v>1999.7916666665496</c:v>
                </c:pt>
                <c:pt idx="1546">
                  <c:v>1999.8749999998829</c:v>
                </c:pt>
                <c:pt idx="1547">
                  <c:v>1999.9583333332162</c:v>
                </c:pt>
                <c:pt idx="1548">
                  <c:v>2000.0416666665494</c:v>
                </c:pt>
                <c:pt idx="1549">
                  <c:v>2000.1249999998827</c:v>
                </c:pt>
                <c:pt idx="1550">
                  <c:v>2000.2083333332159</c:v>
                </c:pt>
                <c:pt idx="1551">
                  <c:v>2000.2916666665492</c:v>
                </c:pt>
                <c:pt idx="1552">
                  <c:v>2000.3749999998824</c:v>
                </c:pt>
                <c:pt idx="1553">
                  <c:v>2000.4583333332157</c:v>
                </c:pt>
                <c:pt idx="1554">
                  <c:v>2000.541666666549</c:v>
                </c:pt>
                <c:pt idx="1555">
                  <c:v>2000.6249999998822</c:v>
                </c:pt>
                <c:pt idx="1556">
                  <c:v>2000.7083333332155</c:v>
                </c:pt>
                <c:pt idx="1557">
                  <c:v>2000.7916666665487</c:v>
                </c:pt>
                <c:pt idx="1558">
                  <c:v>2000.874999999882</c:v>
                </c:pt>
                <c:pt idx="1559">
                  <c:v>2000.9583333332153</c:v>
                </c:pt>
                <c:pt idx="1560">
                  <c:v>2001.0416666665485</c:v>
                </c:pt>
                <c:pt idx="1561">
                  <c:v>2001.1249999998818</c:v>
                </c:pt>
                <c:pt idx="1562">
                  <c:v>2001.208333333215</c:v>
                </c:pt>
                <c:pt idx="1563">
                  <c:v>2001.2916666665483</c:v>
                </c:pt>
                <c:pt idx="1564">
                  <c:v>2001.3749999998815</c:v>
                </c:pt>
                <c:pt idx="1565">
                  <c:v>2001.4583333332148</c:v>
                </c:pt>
                <c:pt idx="1566">
                  <c:v>2001.5416666665481</c:v>
                </c:pt>
                <c:pt idx="1567">
                  <c:v>2001.6249999998813</c:v>
                </c:pt>
                <c:pt idx="1568">
                  <c:v>2001.7083333332146</c:v>
                </c:pt>
                <c:pt idx="1569">
                  <c:v>2001.7916666665478</c:v>
                </c:pt>
                <c:pt idx="1570">
                  <c:v>2001.8749999998811</c:v>
                </c:pt>
                <c:pt idx="1571">
                  <c:v>2001.9583333332143</c:v>
                </c:pt>
                <c:pt idx="1572">
                  <c:v>2002.0416666665476</c:v>
                </c:pt>
                <c:pt idx="1573">
                  <c:v>2002.1249999998809</c:v>
                </c:pt>
                <c:pt idx="1574">
                  <c:v>2002.2083333332141</c:v>
                </c:pt>
                <c:pt idx="1575">
                  <c:v>2002.2916666665474</c:v>
                </c:pt>
                <c:pt idx="1576">
                  <c:v>2002.3749999998806</c:v>
                </c:pt>
                <c:pt idx="1577">
                  <c:v>2002.4583333332139</c:v>
                </c:pt>
                <c:pt idx="1578">
                  <c:v>2002.5416666665471</c:v>
                </c:pt>
                <c:pt idx="1579">
                  <c:v>2002.6249999998804</c:v>
                </c:pt>
                <c:pt idx="1580">
                  <c:v>2002.7083333332137</c:v>
                </c:pt>
                <c:pt idx="1581">
                  <c:v>2002.7916666665469</c:v>
                </c:pt>
                <c:pt idx="1582">
                  <c:v>2002.8749999998802</c:v>
                </c:pt>
                <c:pt idx="1583">
                  <c:v>2002.9583333332134</c:v>
                </c:pt>
                <c:pt idx="1584">
                  <c:v>2003.0416666665467</c:v>
                </c:pt>
                <c:pt idx="1585">
                  <c:v>2003.1249999998799</c:v>
                </c:pt>
                <c:pt idx="1586">
                  <c:v>2003.2083333332132</c:v>
                </c:pt>
                <c:pt idx="1587">
                  <c:v>2003.2916666665465</c:v>
                </c:pt>
                <c:pt idx="1588">
                  <c:v>2003.3749999998797</c:v>
                </c:pt>
                <c:pt idx="1589">
                  <c:v>2003.458333333213</c:v>
                </c:pt>
                <c:pt idx="1590">
                  <c:v>2003.5416666665462</c:v>
                </c:pt>
                <c:pt idx="1591">
                  <c:v>2003.6249999998795</c:v>
                </c:pt>
                <c:pt idx="1592">
                  <c:v>2003.7083333332127</c:v>
                </c:pt>
                <c:pt idx="1593">
                  <c:v>2003.791666666546</c:v>
                </c:pt>
                <c:pt idx="1594">
                  <c:v>2003.8749999998793</c:v>
                </c:pt>
                <c:pt idx="1595">
                  <c:v>2003.9583333332125</c:v>
                </c:pt>
                <c:pt idx="1596">
                  <c:v>2004.0416666665458</c:v>
                </c:pt>
                <c:pt idx="1597">
                  <c:v>2004.124999999879</c:v>
                </c:pt>
                <c:pt idx="1598">
                  <c:v>2004.2083333332123</c:v>
                </c:pt>
                <c:pt idx="1599">
                  <c:v>2004.2916666665456</c:v>
                </c:pt>
                <c:pt idx="1600">
                  <c:v>2004.3749999998788</c:v>
                </c:pt>
                <c:pt idx="1601">
                  <c:v>2004.4583333332121</c:v>
                </c:pt>
                <c:pt idx="1602">
                  <c:v>2004.5416666665453</c:v>
                </c:pt>
                <c:pt idx="1603">
                  <c:v>2004.6249999998786</c:v>
                </c:pt>
                <c:pt idx="1604">
                  <c:v>2004.7083333332118</c:v>
                </c:pt>
                <c:pt idx="1605">
                  <c:v>2004.7916666665451</c:v>
                </c:pt>
                <c:pt idx="1606">
                  <c:v>2004.8749999998784</c:v>
                </c:pt>
                <c:pt idx="1607">
                  <c:v>2004.9583333332116</c:v>
                </c:pt>
                <c:pt idx="1608">
                  <c:v>2005.0416666665449</c:v>
                </c:pt>
                <c:pt idx="1609">
                  <c:v>2005.1249999998781</c:v>
                </c:pt>
                <c:pt idx="1610">
                  <c:v>2005.2083333332114</c:v>
                </c:pt>
                <c:pt idx="1611">
                  <c:v>2005.2916666665446</c:v>
                </c:pt>
                <c:pt idx="1612">
                  <c:v>2005.3749999998779</c:v>
                </c:pt>
                <c:pt idx="1613">
                  <c:v>2005.4583333332112</c:v>
                </c:pt>
                <c:pt idx="1614">
                  <c:v>2005.5416666665444</c:v>
                </c:pt>
                <c:pt idx="1615">
                  <c:v>2005.6249999998777</c:v>
                </c:pt>
                <c:pt idx="1616">
                  <c:v>2005.7083333332109</c:v>
                </c:pt>
                <c:pt idx="1617">
                  <c:v>2005.7916666665442</c:v>
                </c:pt>
                <c:pt idx="1618">
                  <c:v>2005.8749999998774</c:v>
                </c:pt>
                <c:pt idx="1619">
                  <c:v>2005.9583333332107</c:v>
                </c:pt>
                <c:pt idx="1620">
                  <c:v>2006.041666666544</c:v>
                </c:pt>
                <c:pt idx="1621">
                  <c:v>2006.1249999998772</c:v>
                </c:pt>
                <c:pt idx="1622">
                  <c:v>2006.2083333332105</c:v>
                </c:pt>
                <c:pt idx="1623">
                  <c:v>2006.2916666665437</c:v>
                </c:pt>
                <c:pt idx="1624">
                  <c:v>2006.374999999877</c:v>
                </c:pt>
                <c:pt idx="1625">
                  <c:v>2006.4583333332102</c:v>
                </c:pt>
                <c:pt idx="1626">
                  <c:v>2006.5416666665435</c:v>
                </c:pt>
                <c:pt idx="1627">
                  <c:v>2006.6249999998768</c:v>
                </c:pt>
                <c:pt idx="1628">
                  <c:v>2006.70833333321</c:v>
                </c:pt>
                <c:pt idx="1629">
                  <c:v>2006.7916666665433</c:v>
                </c:pt>
                <c:pt idx="1630">
                  <c:v>2006.8749999998765</c:v>
                </c:pt>
                <c:pt idx="1631">
                  <c:v>2006.9583333332098</c:v>
                </c:pt>
                <c:pt idx="1632">
                  <c:v>2007.0416666665431</c:v>
                </c:pt>
                <c:pt idx="1633">
                  <c:v>2007.1249999998763</c:v>
                </c:pt>
                <c:pt idx="1634">
                  <c:v>2007.2083333332096</c:v>
                </c:pt>
                <c:pt idx="1635">
                  <c:v>2007.2916666665428</c:v>
                </c:pt>
                <c:pt idx="1636">
                  <c:v>2007.3749999998761</c:v>
                </c:pt>
                <c:pt idx="1637">
                  <c:v>2007.4583333332093</c:v>
                </c:pt>
                <c:pt idx="1638">
                  <c:v>2007.5416666665426</c:v>
                </c:pt>
                <c:pt idx="1639">
                  <c:v>2007.6249999998759</c:v>
                </c:pt>
                <c:pt idx="1640">
                  <c:v>2007.7083333332091</c:v>
                </c:pt>
                <c:pt idx="1641">
                  <c:v>2007.7916666665424</c:v>
                </c:pt>
                <c:pt idx="1642">
                  <c:v>2007.8749999998756</c:v>
                </c:pt>
                <c:pt idx="1643">
                  <c:v>2007.9583333332089</c:v>
                </c:pt>
                <c:pt idx="1644">
                  <c:v>2008.0416666665421</c:v>
                </c:pt>
                <c:pt idx="1645">
                  <c:v>2008.1249999998754</c:v>
                </c:pt>
                <c:pt idx="1646">
                  <c:v>2008.2083333332087</c:v>
                </c:pt>
                <c:pt idx="1647">
                  <c:v>2008.2916666665419</c:v>
                </c:pt>
                <c:pt idx="1648">
                  <c:v>2008.3749999998752</c:v>
                </c:pt>
                <c:pt idx="1649">
                  <c:v>2008.4583333332084</c:v>
                </c:pt>
                <c:pt idx="1650">
                  <c:v>2008.5416666665417</c:v>
                </c:pt>
                <c:pt idx="1651">
                  <c:v>2008.6249999998749</c:v>
                </c:pt>
                <c:pt idx="1652">
                  <c:v>2008.7083333332082</c:v>
                </c:pt>
                <c:pt idx="1653">
                  <c:v>2008.7916666665415</c:v>
                </c:pt>
                <c:pt idx="1654">
                  <c:v>2008.8749999998747</c:v>
                </c:pt>
                <c:pt idx="1655">
                  <c:v>2008.958333333208</c:v>
                </c:pt>
                <c:pt idx="1656">
                  <c:v>2009.0416666665412</c:v>
                </c:pt>
                <c:pt idx="1657">
                  <c:v>2009.1249999998745</c:v>
                </c:pt>
                <c:pt idx="1658">
                  <c:v>2009.2083333332077</c:v>
                </c:pt>
                <c:pt idx="1659">
                  <c:v>2009.291666666541</c:v>
                </c:pt>
                <c:pt idx="1660">
                  <c:v>2009.3749999998743</c:v>
                </c:pt>
                <c:pt idx="1661">
                  <c:v>2009.4583333332075</c:v>
                </c:pt>
                <c:pt idx="1662">
                  <c:v>2009.5416666665408</c:v>
                </c:pt>
                <c:pt idx="1663">
                  <c:v>2009.624999999874</c:v>
                </c:pt>
                <c:pt idx="1664">
                  <c:v>2009.7083333332073</c:v>
                </c:pt>
                <c:pt idx="1665">
                  <c:v>2009.7916666665406</c:v>
                </c:pt>
                <c:pt idx="1666">
                  <c:v>2009.8749999998738</c:v>
                </c:pt>
                <c:pt idx="1667">
                  <c:v>2009.9583333332071</c:v>
                </c:pt>
                <c:pt idx="1668">
                  <c:v>2010.0416666665403</c:v>
                </c:pt>
                <c:pt idx="1669">
                  <c:v>2010.1249999998736</c:v>
                </c:pt>
                <c:pt idx="1670">
                  <c:v>2010.2083333332068</c:v>
                </c:pt>
                <c:pt idx="1671">
                  <c:v>2010.2916666665401</c:v>
                </c:pt>
                <c:pt idx="1672">
                  <c:v>2010.3749999998734</c:v>
                </c:pt>
                <c:pt idx="1673">
                  <c:v>2010.4583333332066</c:v>
                </c:pt>
                <c:pt idx="1674">
                  <c:v>2010.5416666665399</c:v>
                </c:pt>
                <c:pt idx="1675">
                  <c:v>2010.6249999998731</c:v>
                </c:pt>
                <c:pt idx="1676">
                  <c:v>2010.7083333332064</c:v>
                </c:pt>
                <c:pt idx="1677">
                  <c:v>2010.7916666665396</c:v>
                </c:pt>
                <c:pt idx="1678">
                  <c:v>2010.8749999998729</c:v>
                </c:pt>
                <c:pt idx="1679">
                  <c:v>2010.9583333332062</c:v>
                </c:pt>
                <c:pt idx="1680">
                  <c:v>2011.0416666665394</c:v>
                </c:pt>
                <c:pt idx="1681">
                  <c:v>2011.1249999998727</c:v>
                </c:pt>
                <c:pt idx="1682">
                  <c:v>2011.2083333332059</c:v>
                </c:pt>
                <c:pt idx="1683">
                  <c:v>2011.2916666665392</c:v>
                </c:pt>
                <c:pt idx="1684">
                  <c:v>2011.3749999998724</c:v>
                </c:pt>
                <c:pt idx="1685">
                  <c:v>2011.4583333332057</c:v>
                </c:pt>
                <c:pt idx="1686">
                  <c:v>2011.541666666539</c:v>
                </c:pt>
                <c:pt idx="1687">
                  <c:v>2011.6249999998722</c:v>
                </c:pt>
                <c:pt idx="1688">
                  <c:v>2011.7083333332055</c:v>
                </c:pt>
                <c:pt idx="1689">
                  <c:v>2011.7916666665387</c:v>
                </c:pt>
                <c:pt idx="1690">
                  <c:v>2011.874999999872</c:v>
                </c:pt>
                <c:pt idx="1691">
                  <c:v>2011.9583333332052</c:v>
                </c:pt>
                <c:pt idx="1692">
                  <c:v>2012.0416666665385</c:v>
                </c:pt>
                <c:pt idx="1693">
                  <c:v>2012.1249999998718</c:v>
                </c:pt>
                <c:pt idx="1694">
                  <c:v>2012.208333333205</c:v>
                </c:pt>
                <c:pt idx="1695">
                  <c:v>2012.2916666665383</c:v>
                </c:pt>
                <c:pt idx="1696">
                  <c:v>2012.3749999998715</c:v>
                </c:pt>
                <c:pt idx="1697">
                  <c:v>2012.4583333332048</c:v>
                </c:pt>
                <c:pt idx="1698">
                  <c:v>2012.541666666538</c:v>
                </c:pt>
                <c:pt idx="1699">
                  <c:v>2012.6249999998713</c:v>
                </c:pt>
                <c:pt idx="1700">
                  <c:v>2012.7083333332046</c:v>
                </c:pt>
                <c:pt idx="1701">
                  <c:v>2012.7916666665378</c:v>
                </c:pt>
                <c:pt idx="1702">
                  <c:v>2012.8749999998711</c:v>
                </c:pt>
                <c:pt idx="1703">
                  <c:v>2012.9583333332043</c:v>
                </c:pt>
                <c:pt idx="1704">
                  <c:v>2013.0416666665376</c:v>
                </c:pt>
                <c:pt idx="1705">
                  <c:v>2013.1249999998709</c:v>
                </c:pt>
                <c:pt idx="1706">
                  <c:v>2013.2083333332041</c:v>
                </c:pt>
                <c:pt idx="1707">
                  <c:v>2013.2916666665374</c:v>
                </c:pt>
                <c:pt idx="1708">
                  <c:v>2013.3749999998706</c:v>
                </c:pt>
                <c:pt idx="1709">
                  <c:v>2013.4583333332039</c:v>
                </c:pt>
                <c:pt idx="1710">
                  <c:v>2013.5416666665371</c:v>
                </c:pt>
                <c:pt idx="1711">
                  <c:v>2013.6249999998704</c:v>
                </c:pt>
                <c:pt idx="1712">
                  <c:v>2013.7083333332037</c:v>
                </c:pt>
                <c:pt idx="1713">
                  <c:v>2013.7916666665369</c:v>
                </c:pt>
                <c:pt idx="1714">
                  <c:v>2013.8749999998702</c:v>
                </c:pt>
                <c:pt idx="1715">
                  <c:v>2013.9583333332034</c:v>
                </c:pt>
                <c:pt idx="1716">
                  <c:v>2014.0416666665367</c:v>
                </c:pt>
                <c:pt idx="1717">
                  <c:v>2014.1249999998699</c:v>
                </c:pt>
                <c:pt idx="1718">
                  <c:v>2014.2083333332032</c:v>
                </c:pt>
                <c:pt idx="1719">
                  <c:v>2014.2916666665365</c:v>
                </c:pt>
                <c:pt idx="1720">
                  <c:v>2014.3749999998697</c:v>
                </c:pt>
                <c:pt idx="1721">
                  <c:v>2014.458333333203</c:v>
                </c:pt>
                <c:pt idx="1722">
                  <c:v>2014.5416666665362</c:v>
                </c:pt>
                <c:pt idx="1723">
                  <c:v>2014.6249999998695</c:v>
                </c:pt>
                <c:pt idx="1724">
                  <c:v>2014.7083333332027</c:v>
                </c:pt>
                <c:pt idx="1725">
                  <c:v>2014.791666666536</c:v>
                </c:pt>
                <c:pt idx="1726">
                  <c:v>2014.8749999998693</c:v>
                </c:pt>
                <c:pt idx="1727">
                  <c:v>2014.9583333332025</c:v>
                </c:pt>
                <c:pt idx="1728">
                  <c:v>2015.0416666665358</c:v>
                </c:pt>
                <c:pt idx="1729">
                  <c:v>2015.124999999869</c:v>
                </c:pt>
                <c:pt idx="1730">
                  <c:v>2015.2083333332023</c:v>
                </c:pt>
                <c:pt idx="1731">
                  <c:v>2015.2916666665355</c:v>
                </c:pt>
                <c:pt idx="1732">
                  <c:v>2015.3749999998688</c:v>
                </c:pt>
                <c:pt idx="1733">
                  <c:v>2015.4583333332021</c:v>
                </c:pt>
                <c:pt idx="1734">
                  <c:v>2015.5416666665353</c:v>
                </c:pt>
                <c:pt idx="1735">
                  <c:v>2015.6249999998686</c:v>
                </c:pt>
                <c:pt idx="1736">
                  <c:v>2015.7083333332018</c:v>
                </c:pt>
                <c:pt idx="1737">
                  <c:v>2015.7916666665351</c:v>
                </c:pt>
                <c:pt idx="1738">
                  <c:v>2015.8749999998684</c:v>
                </c:pt>
                <c:pt idx="1739">
                  <c:v>2015.9583333332016</c:v>
                </c:pt>
                <c:pt idx="1740">
                  <c:v>2016.0416666665349</c:v>
                </c:pt>
                <c:pt idx="1741">
                  <c:v>2016.1249999998681</c:v>
                </c:pt>
                <c:pt idx="1742">
                  <c:v>2016.2083333332014</c:v>
                </c:pt>
                <c:pt idx="1743">
                  <c:v>2016.2916666665346</c:v>
                </c:pt>
                <c:pt idx="1744">
                  <c:v>2016.3749999998679</c:v>
                </c:pt>
                <c:pt idx="1745">
                  <c:v>2016.4583333332012</c:v>
                </c:pt>
                <c:pt idx="1746">
                  <c:v>2016.5416666665344</c:v>
                </c:pt>
                <c:pt idx="1747">
                  <c:v>2016.6249999998677</c:v>
                </c:pt>
                <c:pt idx="1748">
                  <c:v>2016.7083333332009</c:v>
                </c:pt>
                <c:pt idx="1749">
                  <c:v>2016.7916666665342</c:v>
                </c:pt>
                <c:pt idx="1750">
                  <c:v>2016.8749999998674</c:v>
                </c:pt>
                <c:pt idx="1751">
                  <c:v>2016.9583333332007</c:v>
                </c:pt>
                <c:pt idx="1752">
                  <c:v>2017.041666666534</c:v>
                </c:pt>
                <c:pt idx="1753">
                  <c:v>2017.1249999998672</c:v>
                </c:pt>
                <c:pt idx="1754">
                  <c:v>2017.2083333332005</c:v>
                </c:pt>
                <c:pt idx="1755">
                  <c:v>2017.2916666665337</c:v>
                </c:pt>
                <c:pt idx="1756">
                  <c:v>2017.374999999867</c:v>
                </c:pt>
                <c:pt idx="1757">
                  <c:v>2017.4583333332002</c:v>
                </c:pt>
                <c:pt idx="1758">
                  <c:v>2017.5416666665335</c:v>
                </c:pt>
                <c:pt idx="1759">
                  <c:v>2017.6249999998668</c:v>
                </c:pt>
                <c:pt idx="1760">
                  <c:v>2017.7083333332</c:v>
                </c:pt>
                <c:pt idx="1761">
                  <c:v>2017.7916666665333</c:v>
                </c:pt>
                <c:pt idx="1762">
                  <c:v>2017.8749999998665</c:v>
                </c:pt>
                <c:pt idx="1763">
                  <c:v>2017.9583333331998</c:v>
                </c:pt>
                <c:pt idx="1764">
                  <c:v>2018.041666666533</c:v>
                </c:pt>
                <c:pt idx="1765">
                  <c:v>2018.1249999998663</c:v>
                </c:pt>
                <c:pt idx="1766">
                  <c:v>2018.2083333331996</c:v>
                </c:pt>
                <c:pt idx="1767">
                  <c:v>2018.2916666665328</c:v>
                </c:pt>
                <c:pt idx="1768">
                  <c:v>2018.3749999998661</c:v>
                </c:pt>
                <c:pt idx="1769">
                  <c:v>2018.4583333331993</c:v>
                </c:pt>
                <c:pt idx="1770">
                  <c:v>2018.5416666665326</c:v>
                </c:pt>
                <c:pt idx="1771">
                  <c:v>2018.6249999998658</c:v>
                </c:pt>
                <c:pt idx="1772">
                  <c:v>2018.7083333331991</c:v>
                </c:pt>
                <c:pt idx="1773">
                  <c:v>2018.7916666665324</c:v>
                </c:pt>
                <c:pt idx="1774">
                  <c:v>2018.8749999998656</c:v>
                </c:pt>
                <c:pt idx="1775">
                  <c:v>2018.9583333331989</c:v>
                </c:pt>
                <c:pt idx="1776">
                  <c:v>2019.0416666665321</c:v>
                </c:pt>
                <c:pt idx="1777">
                  <c:v>2019.1249999998654</c:v>
                </c:pt>
                <c:pt idx="1778">
                  <c:v>2019.2083333331987</c:v>
                </c:pt>
                <c:pt idx="1779">
                  <c:v>2019.2916666665319</c:v>
                </c:pt>
                <c:pt idx="1780">
                  <c:v>2019.3749999998652</c:v>
                </c:pt>
                <c:pt idx="1781">
                  <c:v>2019.4583333331984</c:v>
                </c:pt>
                <c:pt idx="1782">
                  <c:v>2019.5416666665317</c:v>
                </c:pt>
                <c:pt idx="1783">
                  <c:v>2019.6249999998649</c:v>
                </c:pt>
                <c:pt idx="1784">
                  <c:v>2019.7083333331982</c:v>
                </c:pt>
                <c:pt idx="1785">
                  <c:v>2019.7916666665315</c:v>
                </c:pt>
                <c:pt idx="1786">
                  <c:v>2019.8749999998647</c:v>
                </c:pt>
                <c:pt idx="1787">
                  <c:v>2019.958333333198</c:v>
                </c:pt>
                <c:pt idx="1788">
                  <c:v>2020.0416666665312</c:v>
                </c:pt>
                <c:pt idx="1789">
                  <c:v>2020.1249999998645</c:v>
                </c:pt>
                <c:pt idx="1790">
                  <c:v>2020.2083333331977</c:v>
                </c:pt>
                <c:pt idx="1791">
                  <c:v>2020.291666666531</c:v>
                </c:pt>
                <c:pt idx="1792">
                  <c:v>2020.3749999998643</c:v>
                </c:pt>
                <c:pt idx="1793">
                  <c:v>2020.4583333331975</c:v>
                </c:pt>
                <c:pt idx="1794">
                  <c:v>2020.5416666665308</c:v>
                </c:pt>
                <c:pt idx="1795">
                  <c:v>2020.624999999864</c:v>
                </c:pt>
                <c:pt idx="1796">
                  <c:v>2020.7083333331973</c:v>
                </c:pt>
                <c:pt idx="1797">
                  <c:v>2020.7916666665305</c:v>
                </c:pt>
                <c:pt idx="1798">
                  <c:v>2020.8749999998638</c:v>
                </c:pt>
                <c:pt idx="1799">
                  <c:v>2020.9583333331971</c:v>
                </c:pt>
                <c:pt idx="1800">
                  <c:v>2021.0416666665303</c:v>
                </c:pt>
                <c:pt idx="1801">
                  <c:v>2021.1249999998636</c:v>
                </c:pt>
                <c:pt idx="1802">
                  <c:v>2021.2083333331968</c:v>
                </c:pt>
                <c:pt idx="1803">
                  <c:v>2021.2916666665301</c:v>
                </c:pt>
                <c:pt idx="1804">
                  <c:v>2021.3749999998633</c:v>
                </c:pt>
                <c:pt idx="1805">
                  <c:v>2021.4583333331966</c:v>
                </c:pt>
                <c:pt idx="1806">
                  <c:v>2021.5416666665299</c:v>
                </c:pt>
                <c:pt idx="1807">
                  <c:v>2021.6249999998631</c:v>
                </c:pt>
                <c:pt idx="1808">
                  <c:v>2021.7083333331964</c:v>
                </c:pt>
                <c:pt idx="1809">
                  <c:v>2021.7916666665296</c:v>
                </c:pt>
                <c:pt idx="1810">
                  <c:v>2021.8749999998629</c:v>
                </c:pt>
                <c:pt idx="1811">
                  <c:v>2021.9583333331962</c:v>
                </c:pt>
                <c:pt idx="1812">
                  <c:v>2022.0416666665294</c:v>
                </c:pt>
                <c:pt idx="1813">
                  <c:v>2022.1249999998627</c:v>
                </c:pt>
                <c:pt idx="1814">
                  <c:v>2022.2083333331959</c:v>
                </c:pt>
                <c:pt idx="1815">
                  <c:v>2022.2916666665292</c:v>
                </c:pt>
                <c:pt idx="1816">
                  <c:v>2022.3749999998624</c:v>
                </c:pt>
                <c:pt idx="1817">
                  <c:v>2022.4583333331957</c:v>
                </c:pt>
                <c:pt idx="1818">
                  <c:v>2022.541666666529</c:v>
                </c:pt>
                <c:pt idx="1819">
                  <c:v>2022.6249999998622</c:v>
                </c:pt>
                <c:pt idx="1820">
                  <c:v>2022.7083333331955</c:v>
                </c:pt>
                <c:pt idx="1821">
                  <c:v>2022.7916666665287</c:v>
                </c:pt>
                <c:pt idx="1822">
                  <c:v>2022.874999999862</c:v>
                </c:pt>
                <c:pt idx="1823">
                  <c:v>2022.9583333331952</c:v>
                </c:pt>
                <c:pt idx="1824">
                  <c:v>2023.0416666665285</c:v>
                </c:pt>
                <c:pt idx="1825">
                  <c:v>2023.1249999998618</c:v>
                </c:pt>
                <c:pt idx="1826">
                  <c:v>2023.208333333195</c:v>
                </c:pt>
                <c:pt idx="1827">
                  <c:v>2023.2916666665283</c:v>
                </c:pt>
                <c:pt idx="1828">
                  <c:v>2023.3749999998615</c:v>
                </c:pt>
                <c:pt idx="1829">
                  <c:v>2023.4583333331948</c:v>
                </c:pt>
                <c:pt idx="1830">
                  <c:v>2023.541666666528</c:v>
                </c:pt>
                <c:pt idx="1831">
                  <c:v>2023.6249999998613</c:v>
                </c:pt>
                <c:pt idx="1832">
                  <c:v>2023.7083333331946</c:v>
                </c:pt>
                <c:pt idx="1833">
                  <c:v>2023.7916666665278</c:v>
                </c:pt>
                <c:pt idx="1834">
                  <c:v>2023.8749999998611</c:v>
                </c:pt>
                <c:pt idx="1835">
                  <c:v>2023.9583333331943</c:v>
                </c:pt>
                <c:pt idx="1836">
                  <c:v>2024.0416666665276</c:v>
                </c:pt>
                <c:pt idx="1837">
                  <c:v>2024.1249999998608</c:v>
                </c:pt>
                <c:pt idx="1838">
                  <c:v>2024.2083333331941</c:v>
                </c:pt>
                <c:pt idx="1839">
                  <c:v>2024.2916666665274</c:v>
                </c:pt>
                <c:pt idx="1840">
                  <c:v>2024.3749999998606</c:v>
                </c:pt>
                <c:pt idx="1841">
                  <c:v>2024.4583333331939</c:v>
                </c:pt>
                <c:pt idx="1842">
                  <c:v>2024.5416666665271</c:v>
                </c:pt>
                <c:pt idx="1843">
                  <c:v>2024.6249999998604</c:v>
                </c:pt>
              </c:numCache>
            </c:numRef>
          </c:xVal>
          <c:yVal>
            <c:numRef>
              <c:f>'Data (2)'!$K$9:$K$1876</c:f>
              <c:numCache>
                <c:formatCode>0.00</c:formatCode>
                <c:ptCount val="1868"/>
                <c:pt idx="0">
                  <c:v>10.085139858219378</c:v>
                </c:pt>
                <c:pt idx="1">
                  <c:v>9.7863223167060038</c:v>
                </c:pt>
                <c:pt idx="2">
                  <c:v>9.6434270027080036</c:v>
                </c:pt>
                <c:pt idx="3">
                  <c:v>10.008721516443398</c:v>
                </c:pt>
                <c:pt idx="4">
                  <c:v>10.241464054022467</c:v>
                </c:pt>
                <c:pt idx="5">
                  <c:v>10.402780465664476</c:v>
                </c:pt>
                <c:pt idx="6">
                  <c:v>10.402780465664476</c:v>
                </c:pt>
                <c:pt idx="7">
                  <c:v>10.56918811820983</c:v>
                </c:pt>
                <c:pt idx="8">
                  <c:v>10.321491987695699</c:v>
                </c:pt>
                <c:pt idx="9">
                  <c:v>10.162734113146032</c:v>
                </c:pt>
                <c:pt idx="10">
                  <c:v>10.162734113146032</c:v>
                </c:pt>
                <c:pt idx="11">
                  <c:v>9.9334525580286837</c:v>
                </c:pt>
                <c:pt idx="12">
                  <c:v>9.9955366365163645</c:v>
                </c:pt>
                <c:pt idx="13">
                  <c:v>10.057620715004044</c:v>
                </c:pt>
                <c:pt idx="14">
                  <c:v>9.9698158601442408</c:v>
                </c:pt>
                <c:pt idx="15">
                  <c:v>9.8128711936177453</c:v>
                </c:pt>
                <c:pt idx="16">
                  <c:v>9.8727057740666346</c:v>
                </c:pt>
                <c:pt idx="17">
                  <c:v>10.005055515309554</c:v>
                </c:pt>
                <c:pt idx="18">
                  <c:v>10.21447391806189</c:v>
                </c:pt>
                <c:pt idx="19">
                  <c:v>10.200066660810787</c:v>
                </c:pt>
                <c:pt idx="20">
                  <c:v>10.185869771610328</c:v>
                </c:pt>
                <c:pt idx="21">
                  <c:v>10.475580501169823</c:v>
                </c:pt>
                <c:pt idx="22">
                  <c:v>10.231713256759967</c:v>
                </c:pt>
                <c:pt idx="23">
                  <c:v>10.442925390830093</c:v>
                </c:pt>
                <c:pt idx="24">
                  <c:v>10.503640073334918</c:v>
                </c:pt>
                <c:pt idx="25">
                  <c:v>10.336364317479575</c:v>
                </c:pt>
                <c:pt idx="26">
                  <c:v>10.395768710108769</c:v>
                </c:pt>
                <c:pt idx="27">
                  <c:v>10.455173102737961</c:v>
                </c:pt>
                <c:pt idx="28">
                  <c:v>10.746498803354223</c:v>
                </c:pt>
                <c:pt idx="29">
                  <c:v>11.134702687043282</c:v>
                </c:pt>
                <c:pt idx="30">
                  <c:v>11.197257196521052</c:v>
                </c:pt>
                <c:pt idx="31">
                  <c:v>11.259811705998823</c:v>
                </c:pt>
                <c:pt idx="32">
                  <c:v>11.322366215476595</c:v>
                </c:pt>
                <c:pt idx="33">
                  <c:v>11.649665361450555</c:v>
                </c:pt>
                <c:pt idx="34">
                  <c:v>12.088508910202492</c:v>
                </c:pt>
                <c:pt idx="35">
                  <c:v>11.869715785850056</c:v>
                </c:pt>
                <c:pt idx="36">
                  <c:v>11.687144230117937</c:v>
                </c:pt>
                <c:pt idx="37">
                  <c:v>11.687144230117937</c:v>
                </c:pt>
                <c:pt idx="38">
                  <c:v>11.687144230117937</c:v>
                </c:pt>
                <c:pt idx="39">
                  <c:v>11.869715785850056</c:v>
                </c:pt>
                <c:pt idx="40">
                  <c:v>11.96319753551415</c:v>
                </c:pt>
                <c:pt idx="41">
                  <c:v>12.2526072094941</c:v>
                </c:pt>
                <c:pt idx="42">
                  <c:v>12.154566335941304</c:v>
                </c:pt>
                <c:pt idx="43">
                  <c:v>12.2526072094941</c:v>
                </c:pt>
                <c:pt idx="44">
                  <c:v>12.2526072094941</c:v>
                </c:pt>
                <c:pt idx="45">
                  <c:v>12.453511669167479</c:v>
                </c:pt>
                <c:pt idx="46">
                  <c:v>12.556366642789056</c:v>
                </c:pt>
                <c:pt idx="47">
                  <c:v>12.556366642789056</c:v>
                </c:pt>
                <c:pt idx="48">
                  <c:v>12.329806114234383</c:v>
                </c:pt>
                <c:pt idx="49">
                  <c:v>12.100515940757365</c:v>
                </c:pt>
                <c:pt idx="50">
                  <c:v>11.873955412202694</c:v>
                </c:pt>
                <c:pt idx="51">
                  <c:v>11.551985715725573</c:v>
                </c:pt>
                <c:pt idx="52">
                  <c:v>11.610045440101501</c:v>
                </c:pt>
                <c:pt idx="53">
                  <c:v>11.574157601924115</c:v>
                </c:pt>
                <c:pt idx="54">
                  <c:v>11.339851484616874</c:v>
                </c:pt>
                <c:pt idx="55">
                  <c:v>11.008691941705981</c:v>
                </c:pt>
                <c:pt idx="56">
                  <c:v>10.868416284733623</c:v>
                </c:pt>
                <c:pt idx="57">
                  <c:v>10.634110167426378</c:v>
                </c:pt>
                <c:pt idx="58">
                  <c:v>10.486628639601719</c:v>
                </c:pt>
                <c:pt idx="59">
                  <c:v>10.339453764234314</c:v>
                </c:pt>
                <c:pt idx="60">
                  <c:v>10.236052643385491</c:v>
                </c:pt>
                <c:pt idx="61">
                  <c:v>10.044832865728136</c:v>
                </c:pt>
                <c:pt idx="62">
                  <c:v>9.8507158187123327</c:v>
                </c:pt>
                <c:pt idx="63">
                  <c:v>9.7420000376487348</c:v>
                </c:pt>
                <c:pt idx="64">
                  <c:v>9.8995110192222171</c:v>
                </c:pt>
                <c:pt idx="65">
                  <c:v>9.9709770194401806</c:v>
                </c:pt>
                <c:pt idx="66">
                  <c:v>9.7622096880956519</c:v>
                </c:pt>
                <c:pt idx="67">
                  <c:v>9.4672261836331106</c:v>
                </c:pt>
                <c:pt idx="68">
                  <c:v>9.1746482489988139</c:v>
                </c:pt>
                <c:pt idx="69">
                  <c:v>8.8066967830323026</c:v>
                </c:pt>
                <c:pt idx="70">
                  <c:v>8.5309532603223008</c:v>
                </c:pt>
                <c:pt idx="71">
                  <c:v>8.1840984414690858</c:v>
                </c:pt>
                <c:pt idx="72">
                  <c:v>8.0906225705133501</c:v>
                </c:pt>
                <c:pt idx="73">
                  <c:v>8.3545025766583159</c:v>
                </c:pt>
                <c:pt idx="74">
                  <c:v>8.7973898348074222</c:v>
                </c:pt>
                <c:pt idx="75">
                  <c:v>8.6085235857325646</c:v>
                </c:pt>
                <c:pt idx="76">
                  <c:v>8.5019523220988091</c:v>
                </c:pt>
                <c:pt idx="77">
                  <c:v>9.0361979238676611</c:v>
                </c:pt>
                <c:pt idx="78">
                  <c:v>9.0042056660116696</c:v>
                </c:pt>
                <c:pt idx="79">
                  <c:v>9.4051882500000037</c:v>
                </c:pt>
                <c:pt idx="80">
                  <c:v>9.5524633093362148</c:v>
                </c:pt>
                <c:pt idx="81">
                  <c:v>9.6075114029832385</c:v>
                </c:pt>
                <c:pt idx="82">
                  <c:v>9.8524650448016793</c:v>
                </c:pt>
                <c:pt idx="83">
                  <c:v>9.9086138566560624</c:v>
                </c:pt>
                <c:pt idx="84">
                  <c:v>10.242370723475863</c:v>
                </c:pt>
                <c:pt idx="85">
                  <c:v>10.379957431113548</c:v>
                </c:pt>
                <c:pt idx="86">
                  <c:v>10.628963243851912</c:v>
                </c:pt>
                <c:pt idx="87">
                  <c:v>10.77168920433672</c:v>
                </c:pt>
                <c:pt idx="88">
                  <c:v>11.163747180609532</c:v>
                </c:pt>
                <c:pt idx="89">
                  <c:v>11.447438326930344</c:v>
                </c:pt>
                <c:pt idx="90">
                  <c:v>11.348586760682034</c:v>
                </c:pt>
                <c:pt idx="91">
                  <c:v>11.255493952310793</c:v>
                </c:pt>
                <c:pt idx="92">
                  <c:v>11.284852919255197</c:v>
                </c:pt>
                <c:pt idx="93">
                  <c:v>11.441364611897551</c:v>
                </c:pt>
                <c:pt idx="94">
                  <c:v>11.605075182579876</c:v>
                </c:pt>
                <c:pt idx="95">
                  <c:v>11.905741243426284</c:v>
                </c:pt>
                <c:pt idx="96">
                  <c:v>11.989057202593825</c:v>
                </c:pt>
                <c:pt idx="97">
                  <c:v>12.074232491060629</c:v>
                </c:pt>
                <c:pt idx="98">
                  <c:v>12.433236965957814</c:v>
                </c:pt>
                <c:pt idx="99">
                  <c:v>12.800592117528968</c:v>
                </c:pt>
                <c:pt idx="100">
                  <c:v>13.027185257323211</c:v>
                </c:pt>
                <c:pt idx="101">
                  <c:v>13.405798539142607</c:v>
                </c:pt>
                <c:pt idx="102">
                  <c:v>13.47269041352884</c:v>
                </c:pt>
                <c:pt idx="103">
                  <c:v>13.699283553323083</c:v>
                </c:pt>
                <c:pt idx="104">
                  <c:v>13.452788426249956</c:v>
                </c:pt>
                <c:pt idx="105">
                  <c:v>12.940982356068297</c:v>
                </c:pt>
                <c:pt idx="106">
                  <c:v>12.484211974823824</c:v>
                </c:pt>
                <c:pt idx="107">
                  <c:v>12.304867991687329</c:v>
                </c:pt>
                <c:pt idx="108">
                  <c:v>12.242623047639198</c:v>
                </c:pt>
                <c:pt idx="109">
                  <c:v>12.528871428249465</c:v>
                </c:pt>
                <c:pt idx="110">
                  <c:v>12.697416048193354</c:v>
                </c:pt>
                <c:pt idx="111">
                  <c:v>13.493259189831869</c:v>
                </c:pt>
                <c:pt idx="112">
                  <c:v>14.205712076108993</c:v>
                </c:pt>
                <c:pt idx="113">
                  <c:v>14.811939044920214</c:v>
                </c:pt>
                <c:pt idx="114">
                  <c:v>15.125203043111631</c:v>
                </c:pt>
                <c:pt idx="115">
                  <c:v>15.435061997844443</c:v>
                </c:pt>
                <c:pt idx="116">
                  <c:v>15.587595292316212</c:v>
                </c:pt>
                <c:pt idx="117">
                  <c:v>15.897662052725529</c:v>
                </c:pt>
                <c:pt idx="118">
                  <c:v>16.040644354610624</c:v>
                </c:pt>
                <c:pt idx="119">
                  <c:v>16.1840692992049</c:v>
                </c:pt>
                <c:pt idx="120">
                  <c:v>16.207456379928953</c:v>
                </c:pt>
                <c:pt idx="121">
                  <c:v>15.909930982504084</c:v>
                </c:pt>
                <c:pt idx="122">
                  <c:v>15.771210388510898</c:v>
                </c:pt>
                <c:pt idx="123">
                  <c:v>15.47781180952656</c:v>
                </c:pt>
                <c:pt idx="124">
                  <c:v>15.497072071810081</c:v>
                </c:pt>
                <c:pt idx="125">
                  <c:v>15.358351477816896</c:v>
                </c:pt>
                <c:pt idx="126">
                  <c:v>15.069037992456874</c:v>
                </c:pt>
                <c:pt idx="127">
                  <c:v>14.644901035714289</c:v>
                </c:pt>
                <c:pt idx="128">
                  <c:v>13.967785614913542</c:v>
                </c:pt>
                <c:pt idx="129">
                  <c:v>13.709982700087227</c:v>
                </c:pt>
                <c:pt idx="130">
                  <c:v>13.711580928496343</c:v>
                </c:pt>
                <c:pt idx="131">
                  <c:v>13.581935183562337</c:v>
                </c:pt>
                <c:pt idx="132">
                  <c:v>13.55724075595586</c:v>
                </c:pt>
                <c:pt idx="133">
                  <c:v>13.404161091787268</c:v>
                </c:pt>
                <c:pt idx="134">
                  <c:v>13.379695363123272</c:v>
                </c:pt>
                <c:pt idx="135">
                  <c:v>13.232679712563032</c:v>
                </c:pt>
                <c:pt idx="136">
                  <c:v>13.08543627018574</c:v>
                </c:pt>
                <c:pt idx="137">
                  <c:v>12.94372050310499</c:v>
                </c:pt>
                <c:pt idx="138">
                  <c:v>13.037394282961561</c:v>
                </c:pt>
                <c:pt idx="139">
                  <c:v>12.89313584826527</c:v>
                </c:pt>
                <c:pt idx="140">
                  <c:v>13.226784558973289</c:v>
                </c:pt>
                <c:pt idx="141">
                  <c:v>13.325730497145138</c:v>
                </c:pt>
                <c:pt idx="142">
                  <c:v>13.423427812421343</c:v>
                </c:pt>
                <c:pt idx="143">
                  <c:v>13.526022380485239</c:v>
                </c:pt>
                <c:pt idx="144">
                  <c:v>13.447382715482417</c:v>
                </c:pt>
                <c:pt idx="145">
                  <c:v>13.242703853943988</c:v>
                </c:pt>
                <c:pt idx="146">
                  <c:v>13.290103385476776</c:v>
                </c:pt>
                <c:pt idx="147">
                  <c:v>13.338523020603184</c:v>
                </c:pt>
                <c:pt idx="148">
                  <c:v>13.387883035714289</c:v>
                </c:pt>
                <c:pt idx="149">
                  <c:v>13.706915835040887</c:v>
                </c:pt>
                <c:pt idx="150">
                  <c:v>13.902449855309055</c:v>
                </c:pt>
                <c:pt idx="151">
                  <c:v>13.818192583458695</c:v>
                </c:pt>
                <c:pt idx="152">
                  <c:v>13.875552093804568</c:v>
                </c:pt>
                <c:pt idx="153">
                  <c:v>13.79042600733951</c:v>
                </c:pt>
                <c:pt idx="154">
                  <c:v>13.847971050789535</c:v>
                </c:pt>
                <c:pt idx="155">
                  <c:v>13.620173834409393</c:v>
                </c:pt>
                <c:pt idx="156">
                  <c:v>13.364795575014217</c:v>
                </c:pt>
                <c:pt idx="157">
                  <c:v>13.109417315619041</c:v>
                </c:pt>
                <c:pt idx="158">
                  <c:v>12.854039056223863</c:v>
                </c:pt>
                <c:pt idx="159">
                  <c:v>12.863837534233404</c:v>
                </c:pt>
                <c:pt idx="160">
                  <c:v>12.874175194764462</c:v>
                </c:pt>
                <c:pt idx="161">
                  <c:v>12.607812949355541</c:v>
                </c:pt>
                <c:pt idx="162">
                  <c:v>12.475510024068361</c:v>
                </c:pt>
                <c:pt idx="163">
                  <c:v>12.206254412038112</c:v>
                </c:pt>
                <c:pt idx="164">
                  <c:v>12.06820160584552</c:v>
                </c:pt>
                <c:pt idx="165">
                  <c:v>11.927080321164029</c:v>
                </c:pt>
                <c:pt idx="166">
                  <c:v>11.916595635411097</c:v>
                </c:pt>
                <c:pt idx="167">
                  <c:v>11.768865525028769</c:v>
                </c:pt>
                <c:pt idx="168">
                  <c:v>11.643584053310722</c:v>
                </c:pt>
                <c:pt idx="169">
                  <c:v>11.383632932976962</c:v>
                </c:pt>
                <c:pt idx="170">
                  <c:v>11.5216850742835</c:v>
                </c:pt>
                <c:pt idx="171">
                  <c:v>11.263943229922697</c:v>
                </c:pt>
                <c:pt idx="172">
                  <c:v>11.396871627624716</c:v>
                </c:pt>
                <c:pt idx="173">
                  <c:v>11.540173988881113</c:v>
                </c:pt>
                <c:pt idx="174">
                  <c:v>11.273041674213072</c:v>
                </c:pt>
                <c:pt idx="175">
                  <c:v>11.13935370179478</c:v>
                </c:pt>
                <c:pt idx="176">
                  <c:v>11.142236954781767</c:v>
                </c:pt>
                <c:pt idx="177">
                  <c:v>11.010917733528983</c:v>
                </c:pt>
                <c:pt idx="178">
                  <c:v>10.746153782917448</c:v>
                </c:pt>
                <c:pt idx="179">
                  <c:v>10.369516566855152</c:v>
                </c:pt>
                <c:pt idx="180">
                  <c:v>10.812997769126595</c:v>
                </c:pt>
                <c:pt idx="181">
                  <c:v>11.009597728565261</c:v>
                </c:pt>
                <c:pt idx="182">
                  <c:v>11.34120547183144</c:v>
                </c:pt>
                <c:pt idx="183">
                  <c:v>11.680912931495202</c:v>
                </c:pt>
                <c:pt idx="184">
                  <c:v>12.179363784071716</c:v>
                </c:pt>
                <c:pt idx="185">
                  <c:v>12.542581621146235</c:v>
                </c:pt>
                <c:pt idx="186">
                  <c:v>12.592223573362283</c:v>
                </c:pt>
                <c:pt idx="187">
                  <c:v>12.640653038501217</c:v>
                </c:pt>
                <c:pt idx="188">
                  <c:v>12.844534539122204</c:v>
                </c:pt>
                <c:pt idx="189">
                  <c:v>13.048416039743193</c:v>
                </c:pt>
                <c:pt idx="190">
                  <c:v>13.252297540364179</c:v>
                </c:pt>
                <c:pt idx="191">
                  <c:v>13.292073335839371</c:v>
                </c:pt>
                <c:pt idx="192">
                  <c:v>13.073897302671247</c:v>
                </c:pt>
                <c:pt idx="193">
                  <c:v>13.017224668442823</c:v>
                </c:pt>
                <c:pt idx="194">
                  <c:v>13.114368136117768</c:v>
                </c:pt>
                <c:pt idx="195">
                  <c:v>13.211511603792715</c:v>
                </c:pt>
                <c:pt idx="196">
                  <c:v>13.308655071467662</c:v>
                </c:pt>
                <c:pt idx="197">
                  <c:v>13.56539720126791</c:v>
                </c:pt>
                <c:pt idx="198">
                  <c:v>13.828311934952369</c:v>
                </c:pt>
                <c:pt idx="199">
                  <c:v>13.761997160706576</c:v>
                </c:pt>
                <c:pt idx="200">
                  <c:v>14.027280452002044</c:v>
                </c:pt>
                <c:pt idx="201">
                  <c:v>13.958597120145239</c:v>
                </c:pt>
                <c:pt idx="202">
                  <c:v>13.891515877517339</c:v>
                </c:pt>
                <c:pt idx="203">
                  <c:v>13.667069641968894</c:v>
                </c:pt>
                <c:pt idx="204">
                  <c:v>13.200210031414434</c:v>
                </c:pt>
                <c:pt idx="205">
                  <c:v>13.033069466910892</c:v>
                </c:pt>
                <c:pt idx="206">
                  <c:v>12.717967583498833</c:v>
                </c:pt>
                <c:pt idx="207">
                  <c:v>12.547115045894731</c:v>
                </c:pt>
                <c:pt idx="208">
                  <c:v>12.36830630437418</c:v>
                </c:pt>
                <c:pt idx="209">
                  <c:v>12.189197485197251</c:v>
                </c:pt>
                <c:pt idx="210">
                  <c:v>11.723273679012536</c:v>
                </c:pt>
                <c:pt idx="211">
                  <c:v>11.396871627624716</c:v>
                </c:pt>
                <c:pt idx="212">
                  <c:v>11.074355314943892</c:v>
                </c:pt>
                <c:pt idx="213">
                  <c:v>10.626834200180816</c:v>
                </c:pt>
                <c:pt idx="214">
                  <c:v>10.185763291500704</c:v>
                </c:pt>
                <c:pt idx="215">
                  <c:v>9.8706614080886457</c:v>
                </c:pt>
                <c:pt idx="216">
                  <c:v>10.352953864040117</c:v>
                </c:pt>
                <c:pt idx="217">
                  <c:v>10.612980699429633</c:v>
                </c:pt>
                <c:pt idx="218">
                  <c:v>10.875332729323123</c:v>
                </c:pt>
                <c:pt idx="219">
                  <c:v>11.008253462681514</c:v>
                </c:pt>
                <c:pt idx="220">
                  <c:v>11.423830369669981</c:v>
                </c:pt>
                <c:pt idx="221">
                  <c:v>11.560074100135868</c:v>
                </c:pt>
                <c:pt idx="222">
                  <c:v>11.696317830601753</c:v>
                </c:pt>
                <c:pt idx="223">
                  <c:v>11.836690158960547</c:v>
                </c:pt>
                <c:pt idx="224">
                  <c:v>11.825127036017266</c:v>
                </c:pt>
                <c:pt idx="225">
                  <c:v>11.959688826427119</c:v>
                </c:pt>
                <c:pt idx="226">
                  <c:v>12.098328246849391</c:v>
                </c:pt>
                <c:pt idx="227">
                  <c:v>12.083703032581246</c:v>
                </c:pt>
                <c:pt idx="228">
                  <c:v>12.352764895573756</c:v>
                </c:pt>
                <c:pt idx="229">
                  <c:v>12.315607514537604</c:v>
                </c:pt>
                <c:pt idx="230">
                  <c:v>12.282578731394358</c:v>
                </c:pt>
                <c:pt idx="231">
                  <c:v>12.249549948251113</c:v>
                </c:pt>
                <c:pt idx="232">
                  <c:v>12.061629576737612</c:v>
                </c:pt>
                <c:pt idx="233">
                  <c:v>12.029008536638255</c:v>
                </c:pt>
                <c:pt idx="234">
                  <c:v>11.996387496538897</c:v>
                </c:pt>
                <c:pt idx="235">
                  <c:v>11.532553620672111</c:v>
                </c:pt>
                <c:pt idx="236">
                  <c:v>11.365785717968732</c:v>
                </c:pt>
                <c:pt idx="237">
                  <c:v>11.334699808312751</c:v>
                </c:pt>
                <c:pt idx="238">
                  <c:v>11.572008951609064</c:v>
                </c:pt>
                <c:pt idx="239">
                  <c:v>11.540173988881113</c:v>
                </c:pt>
                <c:pt idx="240">
                  <c:v>11.850084773951343</c:v>
                </c:pt>
                <c:pt idx="241">
                  <c:v>11.870461727183576</c:v>
                </c:pt>
                <c:pt idx="242">
                  <c:v>11.894297546039255</c:v>
                </c:pt>
                <c:pt idx="243">
                  <c:v>11.917560614362428</c:v>
                </c:pt>
                <c:pt idx="244">
                  <c:v>12.220653478707439</c:v>
                </c:pt>
                <c:pt idx="245">
                  <c:v>12.687888184210308</c:v>
                </c:pt>
                <c:pt idx="246">
                  <c:v>13.015794999643832</c:v>
                </c:pt>
                <c:pt idx="247">
                  <c:v>13.182977830153042</c:v>
                </c:pt>
                <c:pt idx="248">
                  <c:v>13.52115809926606</c:v>
                </c:pt>
                <c:pt idx="249">
                  <c:v>13.694559210768096</c:v>
                </c:pt>
                <c:pt idx="250">
                  <c:v>14.039329694603019</c:v>
                </c:pt>
                <c:pt idx="251">
                  <c:v>14.214925837299067</c:v>
                </c:pt>
                <c:pt idx="252">
                  <c:v>14.691378787478124</c:v>
                </c:pt>
                <c:pt idx="253">
                  <c:v>14.79861512899256</c:v>
                </c:pt>
                <c:pt idx="254">
                  <c:v>15.30333836038942</c:v>
                </c:pt>
                <c:pt idx="255">
                  <c:v>15.621731640199267</c:v>
                </c:pt>
                <c:pt idx="256">
                  <c:v>15.73331543762926</c:v>
                </c:pt>
                <c:pt idx="257">
                  <c:v>15.844899235059255</c:v>
                </c:pt>
                <c:pt idx="258">
                  <c:v>15.536560533715061</c:v>
                </c:pt>
                <c:pt idx="259">
                  <c:v>15.442033178079194</c:v>
                </c:pt>
                <c:pt idx="260">
                  <c:v>15.549269519593631</c:v>
                </c:pt>
                <c:pt idx="261">
                  <c:v>15.656505861108071</c:v>
                </c:pt>
                <c:pt idx="262">
                  <c:v>15.364662485904137</c:v>
                </c:pt>
                <c:pt idx="263">
                  <c:v>15.275812203750966</c:v>
                </c:pt>
                <c:pt idx="264">
                  <c:v>14.357568190304505</c:v>
                </c:pt>
                <c:pt idx="265">
                  <c:v>13.828841146915723</c:v>
                </c:pt>
                <c:pt idx="266">
                  <c:v>13.795560962196923</c:v>
                </c:pt>
                <c:pt idx="267">
                  <c:v>13.590740831395017</c:v>
                </c:pt>
                <c:pt idx="268">
                  <c:v>13.384914368800171</c:v>
                </c:pt>
                <c:pt idx="269">
                  <c:v>13.338544855730687</c:v>
                </c:pt>
                <c:pt idx="270">
                  <c:v>13.289734856531654</c:v>
                </c:pt>
                <c:pt idx="271">
                  <c:v>13.424163935782936</c:v>
                </c:pt>
                <c:pt idx="272">
                  <c:v>12.494436792847775</c:v>
                </c:pt>
                <c:pt idx="273">
                  <c:v>11.937549537387332</c:v>
                </c:pt>
                <c:pt idx="274">
                  <c:v>11.855132911127576</c:v>
                </c:pt>
                <c:pt idx="275">
                  <c:v>11.604714932719455</c:v>
                </c:pt>
                <c:pt idx="276">
                  <c:v>11.546317567926881</c:v>
                </c:pt>
                <c:pt idx="277">
                  <c:v>11.318170779302696</c:v>
                </c:pt>
                <c:pt idx="278">
                  <c:v>11.248928878884016</c:v>
                </c:pt>
                <c:pt idx="279">
                  <c:v>10.851626284438327</c:v>
                </c:pt>
                <c:pt idx="280">
                  <c:v>10.449536911746302</c:v>
                </c:pt>
                <c:pt idx="281">
                  <c:v>10.052234317300609</c:v>
                </c:pt>
                <c:pt idx="282">
                  <c:v>9.6549317228549185</c:v>
                </c:pt>
                <c:pt idx="283">
                  <c:v>8.9922006232602172</c:v>
                </c:pt>
                <c:pt idx="284">
                  <c:v>8.4865663490920671</c:v>
                </c:pt>
                <c:pt idx="285">
                  <c:v>8.3374110802921972</c:v>
                </c:pt>
                <c:pt idx="286">
                  <c:v>7.9410655620440105</c:v>
                </c:pt>
                <c:pt idx="287">
                  <c:v>7.6588451941337992</c:v>
                </c:pt>
                <c:pt idx="288">
                  <c:v>8.0178535626088205</c:v>
                </c:pt>
                <c:pt idx="289">
                  <c:v>8.376861931083841</c:v>
                </c:pt>
                <c:pt idx="290">
                  <c:v>8.7358702995588633</c:v>
                </c:pt>
                <c:pt idx="291">
                  <c:v>8.7159330071756358</c:v>
                </c:pt>
                <c:pt idx="292">
                  <c:v>8.9358691517260862</c:v>
                </c:pt>
                <c:pt idx="293">
                  <c:v>9.1498713892595696</c:v>
                </c:pt>
                <c:pt idx="294">
                  <c:v>9.6145427581862943</c:v>
                </c:pt>
                <c:pt idx="295">
                  <c:v>10.092132955677052</c:v>
                </c:pt>
                <c:pt idx="296">
                  <c:v>10.436182942802406</c:v>
                </c:pt>
                <c:pt idx="297">
                  <c:v>10.780232929927759</c:v>
                </c:pt>
                <c:pt idx="298">
                  <c:v>11.124282917053113</c:v>
                </c:pt>
                <c:pt idx="299">
                  <c:v>11.629850780212386</c:v>
                </c:pt>
                <c:pt idx="300">
                  <c:v>11.640290399027078</c:v>
                </c:pt>
                <c:pt idx="301">
                  <c:v>11.646231473329706</c:v>
                </c:pt>
                <c:pt idx="302">
                  <c:v>11.488267791200698</c:v>
                </c:pt>
                <c:pt idx="303">
                  <c:v>11.496932277336887</c:v>
                </c:pt>
                <c:pt idx="304">
                  <c:v>11.500925741966043</c:v>
                </c:pt>
                <c:pt idx="305">
                  <c:v>11.51002974757575</c:v>
                </c:pt>
                <c:pt idx="306">
                  <c:v>11.344885842501837</c:v>
                </c:pt>
                <c:pt idx="307">
                  <c:v>11.174737576668107</c:v>
                </c:pt>
                <c:pt idx="308">
                  <c:v>11.009593671594194</c:v>
                </c:pt>
                <c:pt idx="309">
                  <c:v>10.525497357409815</c:v>
                </c:pt>
                <c:pt idx="310">
                  <c:v>10.064345124087863</c:v>
                </c:pt>
                <c:pt idx="311">
                  <c:v>9.9086379562046467</c:v>
                </c:pt>
                <c:pt idx="312">
                  <c:v>10.603212151003982</c:v>
                </c:pt>
                <c:pt idx="313">
                  <c:v>11.011214817373352</c:v>
                </c:pt>
                <c:pt idx="314">
                  <c:v>11.414360309143085</c:v>
                </c:pt>
                <c:pt idx="315">
                  <c:v>11.993892983370502</c:v>
                </c:pt>
                <c:pt idx="316">
                  <c:v>12.59597603245572</c:v>
                </c:pt>
                <c:pt idx="317">
                  <c:v>13.011337975520412</c:v>
                </c:pt>
                <c:pt idx="318">
                  <c:v>13.426699918585101</c:v>
                </c:pt>
                <c:pt idx="319">
                  <c:v>13.245015407605138</c:v>
                </c:pt>
                <c:pt idx="320">
                  <c:v>13.25802988944212</c:v>
                </c:pt>
                <c:pt idx="321">
                  <c:v>13.839064345499159</c:v>
                </c:pt>
                <c:pt idx="322">
                  <c:v>14.235409863747345</c:v>
                </c:pt>
                <c:pt idx="323">
                  <c:v>14.627036982968765</c:v>
                </c:pt>
                <c:pt idx="324">
                  <c:v>14.782744150851983</c:v>
                </c:pt>
                <c:pt idx="325">
                  <c:v>14.73269496837305</c:v>
                </c:pt>
                <c:pt idx="326">
                  <c:v>14.886208998671856</c:v>
                </c:pt>
                <c:pt idx="327">
                  <c:v>15.039723028970657</c:v>
                </c:pt>
                <c:pt idx="328">
                  <c:v>14.198026087733455</c:v>
                </c:pt>
                <c:pt idx="329">
                  <c:v>15.35140302988035</c:v>
                </c:pt>
                <c:pt idx="330">
                  <c:v>15.726423956204803</c:v>
                </c:pt>
                <c:pt idx="331">
                  <c:v>15.886849523114785</c:v>
                </c:pt>
                <c:pt idx="332">
                  <c:v>16.042556690998001</c:v>
                </c:pt>
                <c:pt idx="333">
                  <c:v>16.198263858881216</c:v>
                </c:pt>
                <c:pt idx="334">
                  <c:v>16.358689425791198</c:v>
                </c:pt>
                <c:pt idx="335">
                  <c:v>16.28179109229734</c:v>
                </c:pt>
                <c:pt idx="336">
                  <c:v>16.784200646002517</c:v>
                </c:pt>
                <c:pt idx="337">
                  <c:v>16.81753196808398</c:v>
                </c:pt>
                <c:pt idx="338">
                  <c:v>17.306176964735332</c:v>
                </c:pt>
                <c:pt idx="339">
                  <c:v>17.554363011686775</c:v>
                </c:pt>
                <c:pt idx="340">
                  <c:v>18.040868368481554</c:v>
                </c:pt>
                <c:pt idx="341">
                  <c:v>18.275929264925498</c:v>
                </c:pt>
                <c:pt idx="342">
                  <c:v>18.504804126589857</c:v>
                </c:pt>
                <c:pt idx="343">
                  <c:v>18.732044135742179</c:v>
                </c:pt>
                <c:pt idx="344">
                  <c:v>18.475475570752856</c:v>
                </c:pt>
                <c:pt idx="345">
                  <c:v>18.687778346919703</c:v>
                </c:pt>
                <c:pt idx="346">
                  <c:v>18.898911542957066</c:v>
                </c:pt>
                <c:pt idx="347">
                  <c:v>19.100977636768743</c:v>
                </c:pt>
                <c:pt idx="348">
                  <c:v>19.100977636768743</c:v>
                </c:pt>
                <c:pt idx="349">
                  <c:v>18.873596106111876</c:v>
                </c:pt>
                <c:pt idx="350">
                  <c:v>18.873596106111876</c:v>
                </c:pt>
                <c:pt idx="351">
                  <c:v>18.873596106111876</c:v>
                </c:pt>
                <c:pt idx="352">
                  <c:v>19.333924852129993</c:v>
                </c:pt>
                <c:pt idx="353">
                  <c:v>19.572624059614789</c:v>
                </c:pt>
                <c:pt idx="354">
                  <c:v>19.333924852129993</c:v>
                </c:pt>
                <c:pt idx="355">
                  <c:v>19.572624059614789</c:v>
                </c:pt>
                <c:pt idx="356">
                  <c:v>19.333924852129993</c:v>
                </c:pt>
                <c:pt idx="357">
                  <c:v>19.572624059614789</c:v>
                </c:pt>
                <c:pt idx="358">
                  <c:v>19.572624059614789</c:v>
                </c:pt>
                <c:pt idx="359">
                  <c:v>19.817269885947201</c:v>
                </c:pt>
                <c:pt idx="360">
                  <c:v>19.641943769825925</c:v>
                </c:pt>
                <c:pt idx="361">
                  <c:v>19.953513616413087</c:v>
                </c:pt>
                <c:pt idx="362">
                  <c:v>20.023699780592484</c:v>
                </c:pt>
                <c:pt idx="363">
                  <c:v>20.348248250039575</c:v>
                </c:pt>
                <c:pt idx="364">
                  <c:v>20.415142018685689</c:v>
                </c:pt>
                <c:pt idx="365">
                  <c:v>20.486216647872183</c:v>
                </c:pt>
                <c:pt idx="366">
                  <c:v>20.300315839417163</c:v>
                </c:pt>
                <c:pt idx="367">
                  <c:v>20.114948851266615</c:v>
                </c:pt>
                <c:pt idx="368">
                  <c:v>19.938110003759057</c:v>
                </c:pt>
                <c:pt idx="369">
                  <c:v>20.006584320943681</c:v>
                </c:pt>
                <c:pt idx="370">
                  <c:v>19.829202409170549</c:v>
                </c:pt>
                <c:pt idx="371">
                  <c:v>19.659995943866537</c:v>
                </c:pt>
                <c:pt idx="372">
                  <c:v>20.326623701794738</c:v>
                </c:pt>
                <c:pt idx="373">
                  <c:v>20.760375068963029</c:v>
                </c:pt>
                <c:pt idx="374">
                  <c:v>21.19014706579032</c:v>
                </c:pt>
                <c:pt idx="375">
                  <c:v>21.362551592605378</c:v>
                </c:pt>
                <c:pt idx="376">
                  <c:v>21.534763914182125</c:v>
                </c:pt>
                <c:pt idx="377">
                  <c:v>21.699173556567256</c:v>
                </c:pt>
                <c:pt idx="378">
                  <c:v>22.113954219241464</c:v>
                </c:pt>
                <c:pt idx="379">
                  <c:v>22.79762899395643</c:v>
                </c:pt>
                <c:pt idx="380">
                  <c:v>22.947356106281308</c:v>
                </c:pt>
                <c:pt idx="381">
                  <c:v>21.838425173067005</c:v>
                </c:pt>
                <c:pt idx="382">
                  <c:v>22.979218189059235</c:v>
                </c:pt>
                <c:pt idx="383">
                  <c:v>23.120186468717964</c:v>
                </c:pt>
                <c:pt idx="384">
                  <c:v>22.564814852192963</c:v>
                </c:pt>
                <c:pt idx="385">
                  <c:v>22.259933969518968</c:v>
                </c:pt>
                <c:pt idx="386">
                  <c:v>22.707213730468389</c:v>
                </c:pt>
                <c:pt idx="387">
                  <c:v>22.395693277637172</c:v>
                </c:pt>
                <c:pt idx="388">
                  <c:v>22.594024430669947</c:v>
                </c:pt>
                <c:pt idx="389">
                  <c:v>22.275257810281431</c:v>
                </c:pt>
                <c:pt idx="390">
                  <c:v>21.956491189892922</c:v>
                </c:pt>
                <c:pt idx="391">
                  <c:v>21.633884007812984</c:v>
                </c:pt>
                <c:pt idx="392">
                  <c:v>21.070065698035378</c:v>
                </c:pt>
                <c:pt idx="393">
                  <c:v>20.996350767035963</c:v>
                </c:pt>
                <c:pt idx="394">
                  <c:v>20.916931459769465</c:v>
                </c:pt>
                <c:pt idx="395">
                  <c:v>20.594415147088643</c:v>
                </c:pt>
                <c:pt idx="396">
                  <c:v>19.995682167847267</c:v>
                </c:pt>
                <c:pt idx="397">
                  <c:v>19.420259816432008</c:v>
                </c:pt>
                <c:pt idx="398">
                  <c:v>19.516944032799277</c:v>
                </c:pt>
                <c:pt idx="399">
                  <c:v>19.616041344459244</c:v>
                </c:pt>
                <c:pt idx="400">
                  <c:v>19.945496783020001</c:v>
                </c:pt>
                <c:pt idx="401">
                  <c:v>19.817267405689073</c:v>
                </c:pt>
                <c:pt idx="402">
                  <c:v>19.689038028358141</c:v>
                </c:pt>
                <c:pt idx="403">
                  <c:v>19.329546992956285</c:v>
                </c:pt>
                <c:pt idx="404">
                  <c:v>18.982041169401242</c:v>
                </c:pt>
                <c:pt idx="405">
                  <c:v>18.856759697683191</c:v>
                </c:pt>
                <c:pt idx="406">
                  <c:v>18.306925601845805</c:v>
                </c:pt>
                <c:pt idx="407">
                  <c:v>18.184458838241319</c:v>
                </c:pt>
                <c:pt idx="408">
                  <c:v>18.741125945534424</c:v>
                </c:pt>
                <c:pt idx="409">
                  <c:v>19.297793052827526</c:v>
                </c:pt>
                <c:pt idx="410">
                  <c:v>20.079932802976177</c:v>
                </c:pt>
                <c:pt idx="411">
                  <c:v>20.642921573153082</c:v>
                </c:pt>
                <c:pt idx="412">
                  <c:v>21.449706521423398</c:v>
                </c:pt>
                <c:pt idx="413">
                  <c:v>22.019167756505436</c:v>
                </c:pt>
                <c:pt idx="414">
                  <c:v>22.588628991587473</c:v>
                </c:pt>
                <c:pt idx="415">
                  <c:v>22.894876653860688</c:v>
                </c:pt>
                <c:pt idx="416">
                  <c:v>23.727551461751549</c:v>
                </c:pt>
                <c:pt idx="417">
                  <c:v>24.29701269683359</c:v>
                </c:pt>
                <c:pt idx="418">
                  <c:v>24.583842964391398</c:v>
                </c:pt>
                <c:pt idx="419">
                  <c:v>24.864464125758545</c:v>
                </c:pt>
                <c:pt idx="420">
                  <c:v>25.142797679405092</c:v>
                </c:pt>
                <c:pt idx="421">
                  <c:v>25.421131233051646</c:v>
                </c:pt>
                <c:pt idx="422">
                  <c:v>25.699464786698194</c:v>
                </c:pt>
                <c:pt idx="423">
                  <c:v>25.977798340344744</c:v>
                </c:pt>
                <c:pt idx="424">
                  <c:v>25.964336391457081</c:v>
                </c:pt>
                <c:pt idx="425">
                  <c:v>26.239576706560864</c:v>
                </c:pt>
                <c:pt idx="426">
                  <c:v>27.429049489784795</c:v>
                </c:pt>
                <c:pt idx="427">
                  <c:v>27.091132554930951</c:v>
                </c:pt>
                <c:pt idx="428">
                  <c:v>27.065297651872221</c:v>
                </c:pt>
                <c:pt idx="429">
                  <c:v>26.746057461671743</c:v>
                </c:pt>
                <c:pt idx="430">
                  <c:v>26.725011956028297</c:v>
                </c:pt>
                <c:pt idx="431">
                  <c:v>26.704172116784971</c:v>
                </c:pt>
                <c:pt idx="432">
                  <c:v>26.696599983184679</c:v>
                </c:pt>
                <c:pt idx="433">
                  <c:v>25.842406592420783</c:v>
                </c:pt>
                <c:pt idx="434">
                  <c:v>25.825745402417045</c:v>
                </c:pt>
                <c:pt idx="435">
                  <c:v>25.534107733246891</c:v>
                </c:pt>
                <c:pt idx="436">
                  <c:v>24.713037529893473</c:v>
                </c:pt>
                <c:pt idx="437">
                  <c:v>24.175808556076671</c:v>
                </c:pt>
                <c:pt idx="438">
                  <c:v>23.89318994901268</c:v>
                </c:pt>
                <c:pt idx="439">
                  <c:v>23.607166298490078</c:v>
                </c:pt>
                <c:pt idx="440">
                  <c:v>23.324547691426087</c:v>
                </c:pt>
                <c:pt idx="441">
                  <c:v>22.806758344454877</c:v>
                </c:pt>
                <c:pt idx="442">
                  <c:v>23.482102928483414</c:v>
                </c:pt>
                <c:pt idx="443">
                  <c:v>23.694493858662216</c:v>
                </c:pt>
                <c:pt idx="444">
                  <c:v>23.71174769653798</c:v>
                </c:pt>
                <c:pt idx="445">
                  <c:v>23.733054903682394</c:v>
                </c:pt>
                <c:pt idx="446">
                  <c:v>23.487173555523015</c:v>
                </c:pt>
                <c:pt idx="447">
                  <c:v>22.985840833028476</c:v>
                </c:pt>
                <c:pt idx="448">
                  <c:v>22.74629156807034</c:v>
                </c:pt>
                <c:pt idx="449">
                  <c:v>22.503112768794654</c:v>
                </c:pt>
                <c:pt idx="450">
                  <c:v>22.017928914420509</c:v>
                </c:pt>
                <c:pt idx="451">
                  <c:v>21.780983975833887</c:v>
                </c:pt>
                <c:pt idx="452">
                  <c:v>21.540448962420196</c:v>
                </c:pt>
                <c:pt idx="453">
                  <c:v>21.071029360148291</c:v>
                </c:pt>
                <c:pt idx="454">
                  <c:v>20.614918132786503</c:v>
                </c:pt>
                <c:pt idx="455">
                  <c:v>20.164934513122631</c:v>
                </c:pt>
                <c:pt idx="456">
                  <c:v>20.906555801956653</c:v>
                </c:pt>
                <c:pt idx="457">
                  <c:v>21.207948367249667</c:v>
                </c:pt>
                <c:pt idx="458">
                  <c:v>21.729455294313183</c:v>
                </c:pt>
                <c:pt idx="459">
                  <c:v>21.792278135055032</c:v>
                </c:pt>
                <c:pt idx="460">
                  <c:v>22.075405224793773</c:v>
                </c:pt>
                <c:pt idx="461">
                  <c:v>22.352811392656236</c:v>
                </c:pt>
                <c:pt idx="462">
                  <c:v>22.853247468611226</c:v>
                </c:pt>
                <c:pt idx="463">
                  <c:v>23.120098998864144</c:v>
                </c:pt>
                <c:pt idx="464">
                  <c:v>23.381862336385993</c:v>
                </c:pt>
                <c:pt idx="465">
                  <c:v>23.40875357142858</c:v>
                </c:pt>
                <c:pt idx="466">
                  <c:v>23.659999167498505</c:v>
                </c:pt>
                <c:pt idx="467">
                  <c:v>23.906458160857632</c:v>
                </c:pt>
                <c:pt idx="468">
                  <c:v>24.056979019302169</c:v>
                </c:pt>
                <c:pt idx="469">
                  <c:v>23.977583048941437</c:v>
                </c:pt>
                <c:pt idx="470">
                  <c:v>23.447375647277294</c:v>
                </c:pt>
                <c:pt idx="471">
                  <c:v>23.151025881072165</c:v>
                </c:pt>
                <c:pt idx="472">
                  <c:v>23.513259835843527</c:v>
                </c:pt>
                <c:pt idx="473">
                  <c:v>23.659999167498505</c:v>
                </c:pt>
                <c:pt idx="474">
                  <c:v>23.580603197137773</c:v>
                </c:pt>
                <c:pt idx="475">
                  <c:v>23.729421428571435</c:v>
                </c:pt>
                <c:pt idx="476">
                  <c:v>23.881158273340539</c:v>
                </c:pt>
                <c:pt idx="477">
                  <c:v>24.521367721794523</c:v>
                </c:pt>
                <c:pt idx="478">
                  <c:v>24.941943334262202</c:v>
                </c:pt>
                <c:pt idx="479">
                  <c:v>24.856817247797142</c:v>
                </c:pt>
                <c:pt idx="480">
                  <c:v>24.458427163140669</c:v>
                </c:pt>
                <c:pt idx="481">
                  <c:v>24.831366361752551</c:v>
                </c:pt>
                <c:pt idx="482">
                  <c:v>24.16315428727626</c:v>
                </c:pt>
                <c:pt idx="483">
                  <c:v>24.530981293369535</c:v>
                </c:pt>
                <c:pt idx="484">
                  <c:v>24.114532613429407</c:v>
                </c:pt>
                <c:pt idx="485">
                  <c:v>23.694493858662216</c:v>
                </c:pt>
                <c:pt idx="486">
                  <c:v>23.024352493147035</c:v>
                </c:pt>
                <c:pt idx="487">
                  <c:v>21.90559793301291</c:v>
                </c:pt>
                <c:pt idx="488">
                  <c:v>21.281521616264673</c:v>
                </c:pt>
                <c:pt idx="489">
                  <c:v>20.8831315316082</c:v>
                </c:pt>
                <c:pt idx="490">
                  <c:v>20.701426537292082</c:v>
                </c:pt>
                <c:pt idx="491">
                  <c:v>20.512605797831643</c:v>
                </c:pt>
                <c:pt idx="492">
                  <c:v>20.615414294740592</c:v>
                </c:pt>
                <c:pt idx="493">
                  <c:v>20.71287935867808</c:v>
                </c:pt>
                <c:pt idx="494">
                  <c:v>20.601285126813767</c:v>
                </c:pt>
                <c:pt idx="495">
                  <c:v>20.293317816816973</c:v>
                </c:pt>
                <c:pt idx="496">
                  <c:v>20.587987023986326</c:v>
                </c:pt>
                <c:pt idx="497">
                  <c:v>21.092728960795757</c:v>
                </c:pt>
                <c:pt idx="498">
                  <c:v>21.393586490159045</c:v>
                </c:pt>
                <c:pt idx="499">
                  <c:v>21.478470891805802</c:v>
                </c:pt>
                <c:pt idx="500">
                  <c:v>21.56491339285715</c:v>
                </c:pt>
                <c:pt idx="501">
                  <c:v>21.859927821428577</c:v>
                </c:pt>
                <c:pt idx="502">
                  <c:v>22.151735571428578</c:v>
                </c:pt>
                <c:pt idx="503">
                  <c:v>22.666862089950342</c:v>
                </c:pt>
                <c:pt idx="504">
                  <c:v>22.260762642857152</c:v>
                </c:pt>
                <c:pt idx="505">
                  <c:v>22.071568607142865</c:v>
                </c:pt>
                <c:pt idx="506">
                  <c:v>21.885581250000005</c:v>
                </c:pt>
                <c:pt idx="507">
                  <c:v>21.699593892857148</c:v>
                </c:pt>
                <c:pt idx="508">
                  <c:v>21.732156556701039</c:v>
                </c:pt>
                <c:pt idx="509">
                  <c:v>21.324412500000008</c:v>
                </c:pt>
                <c:pt idx="510">
                  <c:v>20.924905696969706</c:v>
                </c:pt>
                <c:pt idx="511">
                  <c:v>20.737622712121219</c:v>
                </c:pt>
                <c:pt idx="512">
                  <c:v>20.347978875000006</c:v>
                </c:pt>
                <c:pt idx="513">
                  <c:v>20.165711265000009</c:v>
                </c:pt>
                <c:pt idx="514">
                  <c:v>19.782476346534661</c:v>
                </c:pt>
                <c:pt idx="515">
                  <c:v>19.79803350000001</c:v>
                </c:pt>
                <c:pt idx="516">
                  <c:v>19.508919360000007</c:v>
                </c:pt>
                <c:pt idx="517">
                  <c:v>19.417118954545462</c:v>
                </c:pt>
                <c:pt idx="518">
                  <c:v>19.125084469696976</c:v>
                </c:pt>
                <c:pt idx="519">
                  <c:v>19.025223964285722</c:v>
                </c:pt>
                <c:pt idx="520">
                  <c:v>18.544189787878796</c:v>
                </c:pt>
                <c:pt idx="521">
                  <c:v>18.252155303030307</c:v>
                </c:pt>
                <c:pt idx="522">
                  <c:v>17.780519610000006</c:v>
                </c:pt>
                <c:pt idx="523">
                  <c:v>17.151517661764714</c:v>
                </c:pt>
                <c:pt idx="524">
                  <c:v>16.868072426470594</c:v>
                </c:pt>
                <c:pt idx="525">
                  <c:v>16.748831420792087</c:v>
                </c:pt>
                <c:pt idx="526">
                  <c:v>16.304262882352948</c:v>
                </c:pt>
                <c:pt idx="527">
                  <c:v>16.179439603960404</c:v>
                </c:pt>
                <c:pt idx="528">
                  <c:v>17.112868811881196</c:v>
                </c:pt>
                <c:pt idx="529">
                  <c:v>18.226761000000003</c:v>
                </c:pt>
                <c:pt idx="530">
                  <c:v>19.363156060606066</c:v>
                </c:pt>
                <c:pt idx="531">
                  <c:v>20.11228800000001</c:v>
                </c:pt>
                <c:pt idx="532">
                  <c:v>20.846585643564367</c:v>
                </c:pt>
                <c:pt idx="533">
                  <c:v>21.780014851485159</c:v>
                </c:pt>
                <c:pt idx="534">
                  <c:v>22.713444059405951</c:v>
                </c:pt>
                <c:pt idx="535">
                  <c:v>23.646873267326743</c:v>
                </c:pt>
                <c:pt idx="536">
                  <c:v>24.580302475247535</c:v>
                </c:pt>
                <c:pt idx="537">
                  <c:v>25.263597058823539</c:v>
                </c:pt>
                <c:pt idx="538">
                  <c:v>25.933623786407772</c:v>
                </c:pt>
                <c:pt idx="539">
                  <c:v>26.848928155339813</c:v>
                </c:pt>
                <c:pt idx="540">
                  <c:v>28.228514798076937</c:v>
                </c:pt>
                <c:pt idx="541">
                  <c:v>29.863242533653853</c:v>
                </c:pt>
                <c:pt idx="542">
                  <c:v>31.186018000000011</c:v>
                </c:pt>
                <c:pt idx="543">
                  <c:v>32.522376084905673</c:v>
                </c:pt>
                <c:pt idx="544">
                  <c:v>33.804385934579457</c:v>
                </c:pt>
                <c:pt idx="545">
                  <c:v>35.062654861111128</c:v>
                </c:pt>
                <c:pt idx="546">
                  <c:v>36.63392736111112</c:v>
                </c:pt>
                <c:pt idx="547">
                  <c:v>37.854693440366987</c:v>
                </c:pt>
                <c:pt idx="548">
                  <c:v>38.729743783783803</c:v>
                </c:pt>
                <c:pt idx="549">
                  <c:v>39.546008761061955</c:v>
                </c:pt>
                <c:pt idx="550">
                  <c:v>40.333881913043498</c:v>
                </c:pt>
                <c:pt idx="551">
                  <c:v>41.449084913793122</c:v>
                </c:pt>
                <c:pt idx="552">
                  <c:v>40.530772692307707</c:v>
                </c:pt>
                <c:pt idx="553">
                  <c:v>38.967558000000018</c:v>
                </c:pt>
                <c:pt idx="554">
                  <c:v>38.443800500000016</c:v>
                </c:pt>
                <c:pt idx="555">
                  <c:v>36.089385833333353</c:v>
                </c:pt>
                <c:pt idx="556">
                  <c:v>35.009915390625011</c:v>
                </c:pt>
                <c:pt idx="557">
                  <c:v>33.96365942307694</c:v>
                </c:pt>
                <c:pt idx="558">
                  <c:v>33.97876781250001</c:v>
                </c:pt>
                <c:pt idx="559">
                  <c:v>32.948375653846171</c:v>
                </c:pt>
                <c:pt idx="560">
                  <c:v>31.732616052631588</c:v>
                </c:pt>
                <c:pt idx="561">
                  <c:v>30.773662888888904</c:v>
                </c:pt>
                <c:pt idx="562">
                  <c:v>30.284822555555568</c:v>
                </c:pt>
                <c:pt idx="563">
                  <c:v>29.361004379562058</c:v>
                </c:pt>
                <c:pt idx="564">
                  <c:v>28.193118000000009</c:v>
                </c:pt>
                <c:pt idx="565">
                  <c:v>27.458265531914908</c:v>
                </c:pt>
                <c:pt idx="566">
                  <c:v>27.115674000000009</c:v>
                </c:pt>
                <c:pt idx="567">
                  <c:v>26.180498133802828</c:v>
                </c:pt>
                <c:pt idx="568">
                  <c:v>25.118687275862079</c:v>
                </c:pt>
                <c:pt idx="569">
                  <c:v>24.26386785714287</c:v>
                </c:pt>
                <c:pt idx="570">
                  <c:v>23.121639039735108</c:v>
                </c:pt>
                <c:pt idx="571">
                  <c:v>22.181470227272737</c:v>
                </c:pt>
                <c:pt idx="572">
                  <c:v>21.277231433121027</c:v>
                </c:pt>
                <c:pt idx="573">
                  <c:v>20.38726068750001</c:v>
                </c:pt>
                <c:pt idx="574">
                  <c:v>19.549329018404915</c:v>
                </c:pt>
                <c:pt idx="575">
                  <c:v>18.855270000000008</c:v>
                </c:pt>
                <c:pt idx="576">
                  <c:v>18.760041363636372</c:v>
                </c:pt>
                <c:pt idx="577">
                  <c:v>19.010457407407415</c:v>
                </c:pt>
                <c:pt idx="578">
                  <c:v>18.682813262195133</c:v>
                </c:pt>
                <c:pt idx="579">
                  <c:v>18.25310568862276</c:v>
                </c:pt>
                <c:pt idx="580">
                  <c:v>17.94411789940829</c:v>
                </c:pt>
                <c:pt idx="581">
                  <c:v>17.851143195266282</c:v>
                </c:pt>
                <c:pt idx="582">
                  <c:v>17.247876293103456</c:v>
                </c:pt>
                <c:pt idx="583">
                  <c:v>16.866766949152549</c:v>
                </c:pt>
                <c:pt idx="584">
                  <c:v>16.683736095505623</c:v>
                </c:pt>
                <c:pt idx="585">
                  <c:v>16.320399447513818</c:v>
                </c:pt>
                <c:pt idx="586">
                  <c:v>15.882592297297304</c:v>
                </c:pt>
                <c:pt idx="587">
                  <c:v>15.463316666666675</c:v>
                </c:pt>
                <c:pt idx="588">
                  <c:v>14.966981160621767</c:v>
                </c:pt>
                <c:pt idx="589">
                  <c:v>14.63781345384616</c:v>
                </c:pt>
                <c:pt idx="590">
                  <c:v>14.316924555837568</c:v>
                </c:pt>
                <c:pt idx="591">
                  <c:v>13.726574637931041</c:v>
                </c:pt>
                <c:pt idx="592">
                  <c:v>13.360392771844666</c:v>
                </c:pt>
                <c:pt idx="593">
                  <c:v>13.006226913875603</c:v>
                </c:pt>
                <c:pt idx="594">
                  <c:v>12.905586245192312</c:v>
                </c:pt>
                <c:pt idx="595">
                  <c:v>13.054720189655178</c:v>
                </c:pt>
                <c:pt idx="596">
                  <c:v>13.080843562500004</c:v>
                </c:pt>
                <c:pt idx="597">
                  <c:v>12.976026263819101</c:v>
                </c:pt>
                <c:pt idx="598">
                  <c:v>12.868563060606064</c:v>
                </c:pt>
                <c:pt idx="599">
                  <c:v>12.958948453608253</c:v>
                </c:pt>
                <c:pt idx="600">
                  <c:v>12.528830723684214</c:v>
                </c:pt>
                <c:pt idx="601">
                  <c:v>12.211519972826093</c:v>
                </c:pt>
                <c:pt idx="602">
                  <c:v>11.548423565573774</c:v>
                </c:pt>
                <c:pt idx="603">
                  <c:v>10.938140055248622</c:v>
                </c:pt>
                <c:pt idx="604">
                  <c:v>10.430763771186445</c:v>
                </c:pt>
                <c:pt idx="605">
                  <c:v>9.7311762784090945</c:v>
                </c:pt>
                <c:pt idx="606">
                  <c:v>8.9216319915254267</c:v>
                </c:pt>
                <c:pt idx="607">
                  <c:v>8.1670661016949193</c:v>
                </c:pt>
                <c:pt idx="608">
                  <c:v>7.4972145000000019</c:v>
                </c:pt>
                <c:pt idx="609">
                  <c:v>6.7340250000000026</c:v>
                </c:pt>
                <c:pt idx="610">
                  <c:v>6.0051506465517273</c:v>
                </c:pt>
                <c:pt idx="611">
                  <c:v>5.267850000000001</c:v>
                </c:pt>
                <c:pt idx="612">
                  <c:v>6.0117443698224875</c:v>
                </c:pt>
                <c:pt idx="613">
                  <c:v>6.6328153934911285</c:v>
                </c:pt>
                <c:pt idx="614">
                  <c:v>7.3388775449101828</c:v>
                </c:pt>
                <c:pt idx="615">
                  <c:v>7.9655047814371294</c:v>
                </c:pt>
                <c:pt idx="616">
                  <c:v>8.5940137814371287</c:v>
                </c:pt>
                <c:pt idx="617">
                  <c:v>9.2206410179640752</c:v>
                </c:pt>
                <c:pt idx="618">
                  <c:v>9.788653562500004</c:v>
                </c:pt>
                <c:pt idx="619">
                  <c:v>10.538884346385545</c:v>
                </c:pt>
                <c:pt idx="620">
                  <c:v>11.169286445783134</c:v>
                </c:pt>
                <c:pt idx="621">
                  <c:v>11.729031727544914</c:v>
                </c:pt>
                <c:pt idx="622">
                  <c:v>12.283983937500004</c:v>
                </c:pt>
                <c:pt idx="623">
                  <c:v>12.830509171597638</c:v>
                </c:pt>
                <c:pt idx="624">
                  <c:v>13.359557375000003</c:v>
                </c:pt>
                <c:pt idx="625">
                  <c:v>13.810362937500004</c:v>
                </c:pt>
                <c:pt idx="626">
                  <c:v>14.263039062500004</c:v>
                </c:pt>
                <c:pt idx="627">
                  <c:v>14.628639949704148</c:v>
                </c:pt>
                <c:pt idx="628">
                  <c:v>15.076778023668645</c:v>
                </c:pt>
                <c:pt idx="629">
                  <c:v>15.435441617647063</c:v>
                </c:pt>
                <c:pt idx="630">
                  <c:v>15.698108511627915</c:v>
                </c:pt>
                <c:pt idx="631">
                  <c:v>16.232807008771935</c:v>
                </c:pt>
                <c:pt idx="632">
                  <c:v>16.580578997093031</c:v>
                </c:pt>
                <c:pt idx="633">
                  <c:v>16.924330500000003</c:v>
                </c:pt>
                <c:pt idx="634">
                  <c:v>17.362107000000005</c:v>
                </c:pt>
                <c:pt idx="635">
                  <c:v>17.801700000000004</c:v>
                </c:pt>
                <c:pt idx="636">
                  <c:v>17.725407000000008</c:v>
                </c:pt>
                <c:pt idx="637">
                  <c:v>17.753552188953499</c:v>
                </c:pt>
                <c:pt idx="638">
                  <c:v>17.780188815789479</c:v>
                </c:pt>
                <c:pt idx="639">
                  <c:v>17.80713881470589</c:v>
                </c:pt>
                <c:pt idx="640">
                  <c:v>17.731348023529421</c:v>
                </c:pt>
                <c:pt idx="641">
                  <c:v>17.653708676470593</c:v>
                </c:pt>
                <c:pt idx="642">
                  <c:v>17.473285298245617</c:v>
                </c:pt>
                <c:pt idx="643">
                  <c:v>17.5002785382353</c:v>
                </c:pt>
                <c:pt idx="644">
                  <c:v>17.320752412280708</c:v>
                </c:pt>
                <c:pt idx="645">
                  <c:v>17.143313799418614</c:v>
                </c:pt>
                <c:pt idx="646">
                  <c:v>17.068404296511638</c:v>
                </c:pt>
                <c:pt idx="647">
                  <c:v>16.893450000000005</c:v>
                </c:pt>
                <c:pt idx="648">
                  <c:v>17.378455500000008</c:v>
                </c:pt>
                <c:pt idx="649">
                  <c:v>17.965491270348842</c:v>
                </c:pt>
                <c:pt idx="650">
                  <c:v>18.346650000000004</c:v>
                </c:pt>
                <c:pt idx="651">
                  <c:v>18.946623052325588</c:v>
                </c:pt>
                <c:pt idx="652">
                  <c:v>19.309395000000006</c:v>
                </c:pt>
                <c:pt idx="653">
                  <c:v>19.57356600000001</c:v>
                </c:pt>
                <c:pt idx="654">
                  <c:v>19.831767033898313</c:v>
                </c:pt>
                <c:pt idx="655">
                  <c:v>20.293383813559331</c:v>
                </c:pt>
                <c:pt idx="656">
                  <c:v>20.772755084745771</c:v>
                </c:pt>
                <c:pt idx="657">
                  <c:v>21.252126355932216</c:v>
                </c:pt>
                <c:pt idx="658">
                  <c:v>21.351847416666676</c:v>
                </c:pt>
                <c:pt idx="659">
                  <c:v>21.945146648044702</c:v>
                </c:pt>
                <c:pt idx="660">
                  <c:v>21.927590530726267</c:v>
                </c:pt>
                <c:pt idx="661">
                  <c:v>21.910034413407832</c:v>
                </c:pt>
                <c:pt idx="662">
                  <c:v>22.033124494382029</c:v>
                </c:pt>
                <c:pt idx="663">
                  <c:v>21.892478296089397</c:v>
                </c:pt>
                <c:pt idx="664">
                  <c:v>21.99781500000001</c:v>
                </c:pt>
                <c:pt idx="665">
                  <c:v>22.104341949152552</c:v>
                </c:pt>
                <c:pt idx="666">
                  <c:v>22.339005600000007</c:v>
                </c:pt>
                <c:pt idx="667">
                  <c:v>22.44933008620691</c:v>
                </c:pt>
                <c:pt idx="668">
                  <c:v>22.303090800000007</c:v>
                </c:pt>
                <c:pt idx="669">
                  <c:v>22.176368693181825</c:v>
                </c:pt>
                <c:pt idx="670">
                  <c:v>22.03332398305086</c:v>
                </c:pt>
                <c:pt idx="671">
                  <c:v>22.015569491525433</c:v>
                </c:pt>
                <c:pt idx="672">
                  <c:v>22.069644600000007</c:v>
                </c:pt>
                <c:pt idx="673">
                  <c:v>21.99781500000001</c:v>
                </c:pt>
                <c:pt idx="674">
                  <c:v>21.943320000000007</c:v>
                </c:pt>
                <c:pt idx="675">
                  <c:v>21.74350500000001</c:v>
                </c:pt>
                <c:pt idx="676">
                  <c:v>21.419875689655182</c:v>
                </c:pt>
                <c:pt idx="677">
                  <c:v>20.980058948863643</c:v>
                </c:pt>
                <c:pt idx="678">
                  <c:v>21.144060000000007</c:v>
                </c:pt>
                <c:pt idx="679">
                  <c:v>21.066013866279079</c:v>
                </c:pt>
                <c:pt idx="680">
                  <c:v>20.762595000000008</c:v>
                </c:pt>
                <c:pt idx="681">
                  <c:v>20.444603103448284</c:v>
                </c:pt>
                <c:pt idx="682">
                  <c:v>20.36296500000001</c:v>
                </c:pt>
                <c:pt idx="683">
                  <c:v>20.163150000000009</c:v>
                </c:pt>
                <c:pt idx="684">
                  <c:v>20.580945000000007</c:v>
                </c:pt>
                <c:pt idx="685">
                  <c:v>21.225961842105271</c:v>
                </c:pt>
                <c:pt idx="686">
                  <c:v>21.63026587719299</c:v>
                </c:pt>
                <c:pt idx="687">
                  <c:v>22.052947368421059</c:v>
                </c:pt>
                <c:pt idx="688">
                  <c:v>22.326685988372102</c:v>
                </c:pt>
                <c:pt idx="689">
                  <c:v>22.87993289473685</c:v>
                </c:pt>
                <c:pt idx="690">
                  <c:v>23.302614385964919</c:v>
                </c:pt>
                <c:pt idx="691">
                  <c:v>23.706918421052638</c:v>
                </c:pt>
                <c:pt idx="692">
                  <c:v>23.832480000000007</c:v>
                </c:pt>
                <c:pt idx="693">
                  <c:v>24.391264970930241</c:v>
                </c:pt>
                <c:pt idx="694">
                  <c:v>24.7932184011628</c:v>
                </c:pt>
                <c:pt idx="695">
                  <c:v>25.360889473684217</c:v>
                </c:pt>
                <c:pt idx="696">
                  <c:v>25.710061140350884</c:v>
                </c:pt>
                <c:pt idx="697">
                  <c:v>26.059232807017548</c:v>
                </c:pt>
                <c:pt idx="698">
                  <c:v>26.582233588235304</c:v>
                </c:pt>
                <c:pt idx="699">
                  <c:v>27.09282878698226</c:v>
                </c:pt>
                <c:pt idx="700">
                  <c:v>27.284684823529425</c:v>
                </c:pt>
                <c:pt idx="701">
                  <c:v>27.474296929824572</c:v>
                </c:pt>
                <c:pt idx="702">
                  <c:v>27.50181000000001</c:v>
                </c:pt>
                <c:pt idx="703">
                  <c:v>27.846945000000009</c:v>
                </c:pt>
                <c:pt idx="704">
                  <c:v>28.192080000000011</c:v>
                </c:pt>
                <c:pt idx="705">
                  <c:v>28.55538000000001</c:v>
                </c:pt>
                <c:pt idx="706">
                  <c:v>28.900515000000009</c:v>
                </c:pt>
                <c:pt idx="707">
                  <c:v>29.415682848837225</c:v>
                </c:pt>
                <c:pt idx="708">
                  <c:v>28.613699210526324</c:v>
                </c:pt>
                <c:pt idx="709">
                  <c:v>27.783794911764716</c:v>
                </c:pt>
                <c:pt idx="710">
                  <c:v>26.962664201183443</c:v>
                </c:pt>
                <c:pt idx="711">
                  <c:v>25.824325676470597</c:v>
                </c:pt>
                <c:pt idx="712">
                  <c:v>24.973005532544391</c:v>
                </c:pt>
                <c:pt idx="713">
                  <c:v>24.130256250000009</c:v>
                </c:pt>
                <c:pt idx="714">
                  <c:v>23.417639548192781</c:v>
                </c:pt>
                <c:pt idx="715">
                  <c:v>22.531095363636371</c:v>
                </c:pt>
                <c:pt idx="716">
                  <c:v>21.392023192771088</c:v>
                </c:pt>
                <c:pt idx="717">
                  <c:v>20.512248272727277</c:v>
                </c:pt>
                <c:pt idx="718">
                  <c:v>19.602582530487812</c:v>
                </c:pt>
                <c:pt idx="719">
                  <c:v>18.933345652173919</c:v>
                </c:pt>
                <c:pt idx="720">
                  <c:v>18.578567924528308</c:v>
                </c:pt>
                <c:pt idx="721">
                  <c:v>18.214751273885359</c:v>
                </c:pt>
                <c:pt idx="722">
                  <c:v>17.727176923076929</c:v>
                </c:pt>
                <c:pt idx="723">
                  <c:v>17.233311290322586</c:v>
                </c:pt>
                <c:pt idx="724">
                  <c:v>16.842398039215691</c:v>
                </c:pt>
                <c:pt idx="725">
                  <c:v>16.441129470198682</c:v>
                </c:pt>
                <c:pt idx="726">
                  <c:v>15.816782781456961</c:v>
                </c:pt>
                <c:pt idx="727">
                  <c:v>15.192436092715239</c:v>
                </c:pt>
                <c:pt idx="728">
                  <c:v>14.665210000000005</c:v>
                </c:pt>
                <c:pt idx="729">
                  <c:v>14.130907046979873</c:v>
                </c:pt>
                <c:pt idx="730">
                  <c:v>13.681828571428579</c:v>
                </c:pt>
                <c:pt idx="731">
                  <c:v>13.129811301369868</c:v>
                </c:pt>
                <c:pt idx="732">
                  <c:v>13.038265374125878</c:v>
                </c:pt>
                <c:pt idx="733">
                  <c:v>12.853231925531921</c:v>
                </c:pt>
                <c:pt idx="734">
                  <c:v>12.570180000000006</c:v>
                </c:pt>
                <c:pt idx="735">
                  <c:v>12.283055384892091</c:v>
                </c:pt>
                <c:pt idx="736">
                  <c:v>12.081594536496356</c:v>
                </c:pt>
                <c:pt idx="737">
                  <c:v>11.784543750000006</c:v>
                </c:pt>
                <c:pt idx="738">
                  <c:v>11.398657709558828</c:v>
                </c:pt>
                <c:pt idx="739">
                  <c:v>11.09667556666667</c:v>
                </c:pt>
                <c:pt idx="740">
                  <c:v>10.787841044776124</c:v>
                </c:pt>
                <c:pt idx="741">
                  <c:v>10.474362394736845</c:v>
                </c:pt>
                <c:pt idx="742">
                  <c:v>10.158514784090915</c:v>
                </c:pt>
                <c:pt idx="743">
                  <c:v>9.8354461832061091</c:v>
                </c:pt>
                <c:pt idx="744">
                  <c:v>10.048835755813956</c:v>
                </c:pt>
                <c:pt idx="745">
                  <c:v>10.268946259842524</c:v>
                </c:pt>
                <c:pt idx="746">
                  <c:v>10.412797916666669</c:v>
                </c:pt>
                <c:pt idx="747">
                  <c:v>10.475150000000005</c:v>
                </c:pt>
                <c:pt idx="748">
                  <c:v>10.537502083333338</c:v>
                </c:pt>
                <c:pt idx="749">
                  <c:v>10.516390748031499</c:v>
                </c:pt>
                <c:pt idx="750">
                  <c:v>10.255251812977104</c:v>
                </c:pt>
                <c:pt idx="751">
                  <c:v>10.237078409090914</c:v>
                </c:pt>
                <c:pt idx="752">
                  <c:v>10.296596306818186</c:v>
                </c:pt>
                <c:pt idx="753">
                  <c:v>10.35611420454546</c:v>
                </c:pt>
                <c:pt idx="754">
                  <c:v>10.415632102272733</c:v>
                </c:pt>
                <c:pt idx="755">
                  <c:v>10.475150000000003</c:v>
                </c:pt>
                <c:pt idx="756">
                  <c:v>10.575140068181824</c:v>
                </c:pt>
                <c:pt idx="757">
                  <c:v>10.59250318421053</c:v>
                </c:pt>
                <c:pt idx="758">
                  <c:v>10.691741447368425</c:v>
                </c:pt>
                <c:pt idx="759">
                  <c:v>10.790979710526319</c:v>
                </c:pt>
                <c:pt idx="760">
                  <c:v>10.887855157894739</c:v>
                </c:pt>
                <c:pt idx="761">
                  <c:v>10.905100186567168</c:v>
                </c:pt>
                <c:pt idx="762">
                  <c:v>11.003597865671646</c:v>
                </c:pt>
                <c:pt idx="763">
                  <c:v>11.099750361940304</c:v>
                </c:pt>
                <c:pt idx="764">
                  <c:v>11.033567922794122</c:v>
                </c:pt>
                <c:pt idx="765">
                  <c:v>11.213066122222228</c:v>
                </c:pt>
                <c:pt idx="766">
                  <c:v>11.308506377777782</c:v>
                </c:pt>
                <c:pt idx="767">
                  <c:v>11.491395895522391</c:v>
                </c:pt>
                <c:pt idx="768">
                  <c:v>13.170960661764711</c:v>
                </c:pt>
                <c:pt idx="769">
                  <c:v>14.909885036496357</c:v>
                </c:pt>
                <c:pt idx="770">
                  <c:v>16.744947810218985</c:v>
                </c:pt>
                <c:pt idx="771">
                  <c:v>17.230870271847831</c:v>
                </c:pt>
                <c:pt idx="772">
                  <c:v>17.838110162934786</c:v>
                </c:pt>
                <c:pt idx="773">
                  <c:v>18.580010583941615</c:v>
                </c:pt>
                <c:pt idx="774">
                  <c:v>18.197698193321173</c:v>
                </c:pt>
                <c:pt idx="775">
                  <c:v>17.815408740985411</c:v>
                </c:pt>
                <c:pt idx="776">
                  <c:v>17.433096350364973</c:v>
                </c:pt>
                <c:pt idx="777">
                  <c:v>17.433096350364973</c:v>
                </c:pt>
                <c:pt idx="778">
                  <c:v>17.306769565217397</c:v>
                </c:pt>
                <c:pt idx="779">
                  <c:v>17.306769565217397</c:v>
                </c:pt>
                <c:pt idx="780">
                  <c:v>17.534490217391308</c:v>
                </c:pt>
                <c:pt idx="781">
                  <c:v>17.762210869565223</c:v>
                </c:pt>
                <c:pt idx="782">
                  <c:v>18.121244890510958</c:v>
                </c:pt>
                <c:pt idx="783">
                  <c:v>18.809393430656939</c:v>
                </c:pt>
                <c:pt idx="784">
                  <c:v>19.497541970802928</c:v>
                </c:pt>
                <c:pt idx="785">
                  <c:v>20.039417391304355</c:v>
                </c:pt>
                <c:pt idx="786">
                  <c:v>20.347413669064757</c:v>
                </c:pt>
                <c:pt idx="787">
                  <c:v>20.65101000000001</c:v>
                </c:pt>
                <c:pt idx="788">
                  <c:v>21.099945000000009</c:v>
                </c:pt>
                <c:pt idx="789">
                  <c:v>21.698532482250009</c:v>
                </c:pt>
                <c:pt idx="790">
                  <c:v>22.297097517750011</c:v>
                </c:pt>
                <c:pt idx="791">
                  <c:v>22.895685000000011</c:v>
                </c:pt>
                <c:pt idx="792">
                  <c:v>23.401930851063842</c:v>
                </c:pt>
                <c:pt idx="793">
                  <c:v>24.070557446808522</c:v>
                </c:pt>
                <c:pt idx="794">
                  <c:v>24.564964436619732</c:v>
                </c:pt>
                <c:pt idx="795">
                  <c:v>24.832698251748255</c:v>
                </c:pt>
                <c:pt idx="796">
                  <c:v>25.096713541666674</c:v>
                </c:pt>
                <c:pt idx="797">
                  <c:v>25.53317812500001</c:v>
                </c:pt>
                <c:pt idx="798">
                  <c:v>25.718371552758629</c:v>
                </c:pt>
                <c:pt idx="799">
                  <c:v>26.079439136896561</c:v>
                </c:pt>
                <c:pt idx="800">
                  <c:v>26.259622602739736</c:v>
                </c:pt>
                <c:pt idx="801">
                  <c:v>25.613894178082198</c:v>
                </c:pt>
                <c:pt idx="802">
                  <c:v>25.140360000000008</c:v>
                </c:pt>
                <c:pt idx="803">
                  <c:v>24.660248958333337</c:v>
                </c:pt>
                <c:pt idx="804">
                  <c:v>23.827351585563388</c:v>
                </c:pt>
                <c:pt idx="805">
                  <c:v>22.807521807446818</c:v>
                </c:pt>
                <c:pt idx="806">
                  <c:v>21.618926595744689</c:v>
                </c:pt>
                <c:pt idx="807">
                  <c:v>19.991300017500009</c:v>
                </c:pt>
                <c:pt idx="808">
                  <c:v>18.647260266063835</c:v>
                </c:pt>
                <c:pt idx="809">
                  <c:v>17.161415957446817</c:v>
                </c:pt>
                <c:pt idx="810">
                  <c:v>16.047038297872348</c:v>
                </c:pt>
                <c:pt idx="811">
                  <c:v>14.932660638297881</c:v>
                </c:pt>
                <c:pt idx="812">
                  <c:v>13.81828297872341</c:v>
                </c:pt>
                <c:pt idx="813">
                  <c:v>14.066637482250005</c:v>
                </c:pt>
                <c:pt idx="814">
                  <c:v>14.216267517750007</c:v>
                </c:pt>
                <c:pt idx="815">
                  <c:v>14.365920000000006</c:v>
                </c:pt>
                <c:pt idx="816">
                  <c:v>14.889670017750005</c:v>
                </c:pt>
                <c:pt idx="817">
                  <c:v>15.524330557661877</c:v>
                </c:pt>
                <c:pt idx="818">
                  <c:v>16.051848561151083</c:v>
                </c:pt>
                <c:pt idx="819">
                  <c:v>16.547708315326091</c:v>
                </c:pt>
                <c:pt idx="820">
                  <c:v>16.927227554239138</c:v>
                </c:pt>
                <c:pt idx="821">
                  <c:v>17.306769565217397</c:v>
                </c:pt>
                <c:pt idx="822">
                  <c:v>17.68631157619566</c:v>
                </c:pt>
                <c:pt idx="823">
                  <c:v>18.065830815108701</c:v>
                </c:pt>
                <c:pt idx="824">
                  <c:v>18.052918085106391</c:v>
                </c:pt>
                <c:pt idx="825">
                  <c:v>18.855270000000008</c:v>
                </c:pt>
                <c:pt idx="826">
                  <c:v>19.528672500000006</c:v>
                </c:pt>
                <c:pt idx="827">
                  <c:v>20.202075000000008</c:v>
                </c:pt>
                <c:pt idx="828">
                  <c:v>21.025660791366914</c:v>
                </c:pt>
                <c:pt idx="829">
                  <c:v>21.548880000000008</c:v>
                </c:pt>
                <c:pt idx="830">
                  <c:v>22.222282500000009</c:v>
                </c:pt>
                <c:pt idx="831">
                  <c:v>22.596469822500008</c:v>
                </c:pt>
                <c:pt idx="832">
                  <c:v>22.97043267750001</c:v>
                </c:pt>
                <c:pt idx="833">
                  <c:v>23.179055319148944</c:v>
                </c:pt>
                <c:pt idx="834">
                  <c:v>23.643835177500012</c:v>
                </c:pt>
                <c:pt idx="835">
                  <c:v>23.943274822500008</c:v>
                </c:pt>
                <c:pt idx="836">
                  <c:v>24.242490000000011</c:v>
                </c:pt>
                <c:pt idx="837">
                  <c:v>24.018022500000008</c:v>
                </c:pt>
                <c:pt idx="838">
                  <c:v>23.793555000000008</c:v>
                </c:pt>
                <c:pt idx="839">
                  <c:v>23.401930851063842</c:v>
                </c:pt>
                <c:pt idx="840">
                  <c:v>23.476148403191502</c:v>
                </c:pt>
                <c:pt idx="841">
                  <c:v>23.550588830851076</c:v>
                </c:pt>
                <c:pt idx="842">
                  <c:v>23.458434507042263</c:v>
                </c:pt>
                <c:pt idx="843">
                  <c:v>23.514147902097911</c:v>
                </c:pt>
                <c:pt idx="844">
                  <c:v>23.569087500000013</c:v>
                </c:pt>
                <c:pt idx="845">
                  <c:v>23.301864285714299</c:v>
                </c:pt>
                <c:pt idx="846">
                  <c:v>24.014388264285721</c:v>
                </c:pt>
                <c:pt idx="847">
                  <c:v>24.395218289597324</c:v>
                </c:pt>
                <c:pt idx="848">
                  <c:v>24.765751986754974</c:v>
                </c:pt>
                <c:pt idx="849">
                  <c:v>24.236621568627459</c:v>
                </c:pt>
                <c:pt idx="850">
                  <c:v>23.875179545454554</c:v>
                </c:pt>
                <c:pt idx="851">
                  <c:v>23.518401290322586</c:v>
                </c:pt>
                <c:pt idx="852">
                  <c:v>22.418155414012752</c:v>
                </c:pt>
                <c:pt idx="853">
                  <c:v>21.48068734177216</c:v>
                </c:pt>
                <c:pt idx="854">
                  <c:v>20.426542500000007</c:v>
                </c:pt>
                <c:pt idx="855">
                  <c:v>19.909291304347832</c:v>
                </c:pt>
                <c:pt idx="856">
                  <c:v>19.279417177914116</c:v>
                </c:pt>
                <c:pt idx="857">
                  <c:v>18.893828834355833</c:v>
                </c:pt>
                <c:pt idx="858">
                  <c:v>18.52313748484757</c:v>
                </c:pt>
                <c:pt idx="859">
                  <c:v>18.156920318090915</c:v>
                </c:pt>
                <c:pt idx="860">
                  <c:v>17.902983636363643</c:v>
                </c:pt>
                <c:pt idx="861">
                  <c:v>18.25310568862276</c:v>
                </c:pt>
                <c:pt idx="862">
                  <c:v>18.705625000000005</c:v>
                </c:pt>
                <c:pt idx="863">
                  <c:v>19.152789053254448</c:v>
                </c:pt>
                <c:pt idx="864">
                  <c:v>19.400659614497052</c:v>
                </c:pt>
                <c:pt idx="865">
                  <c:v>19.648716125147939</c:v>
                </c:pt>
                <c:pt idx="866">
                  <c:v>19.549553197674427</c:v>
                </c:pt>
                <c:pt idx="867">
                  <c:v>19.505451724137941</c:v>
                </c:pt>
                <c:pt idx="868">
                  <c:v>19.57356600000001</c:v>
                </c:pt>
                <c:pt idx="869">
                  <c:v>19.753140000000009</c:v>
                </c:pt>
                <c:pt idx="870">
                  <c:v>19.746199568103457</c:v>
                </c:pt>
                <c:pt idx="871">
                  <c:v>19.739360550000008</c:v>
                </c:pt>
                <c:pt idx="872">
                  <c:v>19.505451724137941</c:v>
                </c:pt>
                <c:pt idx="873">
                  <c:v>18.662563361206907</c:v>
                </c:pt>
                <c:pt idx="874">
                  <c:v>17.819801422500007</c:v>
                </c:pt>
                <c:pt idx="875">
                  <c:v>16.976967241379317</c:v>
                </c:pt>
                <c:pt idx="876">
                  <c:v>16.916771250086214</c:v>
                </c:pt>
                <c:pt idx="877">
                  <c:v>16.856557198189662</c:v>
                </c:pt>
                <c:pt idx="878">
                  <c:v>16.79636120689656</c:v>
                </c:pt>
                <c:pt idx="879">
                  <c:v>16.640529985800008</c:v>
                </c:pt>
                <c:pt idx="880">
                  <c:v>16.580660014200003</c:v>
                </c:pt>
                <c:pt idx="881">
                  <c:v>16.42693977272728</c:v>
                </c:pt>
                <c:pt idx="882">
                  <c:v>16.215763008389835</c:v>
                </c:pt>
                <c:pt idx="883">
                  <c:v>16.097411567881363</c:v>
                </c:pt>
                <c:pt idx="884">
                  <c:v>15.979042372881363</c:v>
                </c:pt>
                <c:pt idx="885">
                  <c:v>16.156587288135601</c:v>
                </c:pt>
                <c:pt idx="886">
                  <c:v>16.334132203389839</c:v>
                </c:pt>
                <c:pt idx="887">
                  <c:v>16.418914887640454</c:v>
                </c:pt>
                <c:pt idx="888">
                  <c:v>16.595462359550567</c:v>
                </c:pt>
                <c:pt idx="889">
                  <c:v>16.772009831460679</c:v>
                </c:pt>
                <c:pt idx="890">
                  <c:v>16.948557303370794</c:v>
                </c:pt>
                <c:pt idx="891">
                  <c:v>17.183948047668544</c:v>
                </c:pt>
                <c:pt idx="892">
                  <c:v>17.322041606229057</c:v>
                </c:pt>
                <c:pt idx="893">
                  <c:v>17.36212707182321</c:v>
                </c:pt>
                <c:pt idx="894">
                  <c:v>17.304259102292821</c:v>
                </c:pt>
                <c:pt idx="895">
                  <c:v>17.246373770635365</c:v>
                </c:pt>
                <c:pt idx="896">
                  <c:v>17.188505801104977</c:v>
                </c:pt>
                <c:pt idx="897">
                  <c:v>17.014884530386745</c:v>
                </c:pt>
                <c:pt idx="898">
                  <c:v>16.841263259668512</c:v>
                </c:pt>
                <c:pt idx="899">
                  <c:v>16.576061538461545</c:v>
                </c:pt>
                <c:pt idx="900">
                  <c:v>16.230726923076929</c:v>
                </c:pt>
                <c:pt idx="901">
                  <c:v>15.973156906077355</c:v>
                </c:pt>
                <c:pt idx="902">
                  <c:v>15.455139344262301</c:v>
                </c:pt>
                <c:pt idx="903">
                  <c:v>15.029563043478266</c:v>
                </c:pt>
                <c:pt idx="904">
                  <c:v>14.608587567567573</c:v>
                </c:pt>
                <c:pt idx="905">
                  <c:v>14.116244919786102</c:v>
                </c:pt>
                <c:pt idx="906">
                  <c:v>13.596538371287885</c:v>
                </c:pt>
                <c:pt idx="907">
                  <c:v>13.58657550735149</c:v>
                </c:pt>
                <c:pt idx="908">
                  <c:v>13.710122794117654</c:v>
                </c:pt>
                <c:pt idx="909">
                  <c:v>14.302613689975967</c:v>
                </c:pt>
                <c:pt idx="910">
                  <c:v>14.802862323239442</c:v>
                </c:pt>
                <c:pt idx="911">
                  <c:v>15.493477674418612</c:v>
                </c:pt>
                <c:pt idx="912">
                  <c:v>16.516631860465122</c:v>
                </c:pt>
                <c:pt idx="913">
                  <c:v>17.539786046511633</c:v>
                </c:pt>
                <c:pt idx="914">
                  <c:v>18.223891095890419</c:v>
                </c:pt>
                <c:pt idx="915">
                  <c:v>19.037078425342475</c:v>
                </c:pt>
                <c:pt idx="916">
                  <c:v>19.85012225958905</c:v>
                </c:pt>
                <c:pt idx="917">
                  <c:v>20.569385454545461</c:v>
                </c:pt>
                <c:pt idx="918">
                  <c:v>20.903161825000009</c:v>
                </c:pt>
                <c:pt idx="919">
                  <c:v>21.136478332666677</c:v>
                </c:pt>
                <c:pt idx="920">
                  <c:v>21.178020652173924</c:v>
                </c:pt>
                <c:pt idx="921">
                  <c:v>21.451285434782616</c:v>
                </c:pt>
                <c:pt idx="922">
                  <c:v>21.630504545454553</c:v>
                </c:pt>
                <c:pt idx="923">
                  <c:v>21.621783974358987</c:v>
                </c:pt>
                <c:pt idx="924">
                  <c:v>21.790035758860771</c:v>
                </c:pt>
                <c:pt idx="925">
                  <c:v>22.421323085744689</c:v>
                </c:pt>
                <c:pt idx="926">
                  <c:v>22.964751923076932</c:v>
                </c:pt>
                <c:pt idx="927">
                  <c:v>23.238988235294123</c:v>
                </c:pt>
                <c:pt idx="928">
                  <c:v>23.799190167364028</c:v>
                </c:pt>
                <c:pt idx="929">
                  <c:v>24.253666804979261</c:v>
                </c:pt>
                <c:pt idx="930">
                  <c:v>24.857015778688535</c:v>
                </c:pt>
                <c:pt idx="931">
                  <c:v>25.653428571428581</c:v>
                </c:pt>
                <c:pt idx="932">
                  <c:v>26.551298571428578</c:v>
                </c:pt>
                <c:pt idx="933">
                  <c:v>27.604553175614772</c:v>
                </c:pt>
                <c:pt idx="934">
                  <c:v>28.785062913842992</c:v>
                </c:pt>
                <c:pt idx="935">
                  <c:v>29.860697302904576</c:v>
                </c:pt>
                <c:pt idx="936">
                  <c:v>30.377935000000008</c:v>
                </c:pt>
                <c:pt idx="937">
                  <c:v>31.029330882352955</c:v>
                </c:pt>
                <c:pt idx="938">
                  <c:v>31.425450000000009</c:v>
                </c:pt>
                <c:pt idx="939">
                  <c:v>31.381664749581603</c:v>
                </c:pt>
                <c:pt idx="940">
                  <c:v>31.601458927941191</c:v>
                </c:pt>
                <c:pt idx="941">
                  <c:v>31.556937238493738</c:v>
                </c:pt>
                <c:pt idx="942">
                  <c:v>31.779085760126595</c:v>
                </c:pt>
                <c:pt idx="943">
                  <c:v>31.601458927941191</c:v>
                </c:pt>
                <c:pt idx="944">
                  <c:v>31.425450000000016</c:v>
                </c:pt>
                <c:pt idx="945">
                  <c:v>31.381295253797482</c:v>
                </c:pt>
                <c:pt idx="946">
                  <c:v>30.941260398529423</c:v>
                </c:pt>
                <c:pt idx="947">
                  <c:v>30.892815254237295</c:v>
                </c:pt>
                <c:pt idx="948">
                  <c:v>31.247194149574476</c:v>
                </c:pt>
                <c:pt idx="949">
                  <c:v>31.469980531276608</c:v>
                </c:pt>
                <c:pt idx="950">
                  <c:v>31.558608686440689</c:v>
                </c:pt>
                <c:pt idx="951">
                  <c:v>32.313218962500009</c:v>
                </c:pt>
                <c:pt idx="952">
                  <c:v>32.92816993607596</c:v>
                </c:pt>
                <c:pt idx="953">
                  <c:v>33.538085294117657</c:v>
                </c:pt>
                <c:pt idx="954">
                  <c:v>33.902975103734448</c:v>
                </c:pt>
                <c:pt idx="955">
                  <c:v>34.399875308641988</c:v>
                </c:pt>
                <c:pt idx="956">
                  <c:v>35.031649180327882</c:v>
                </c:pt>
                <c:pt idx="957">
                  <c:v>35.257821951219519</c:v>
                </c:pt>
                <c:pt idx="958">
                  <c:v>35.623991902834021</c:v>
                </c:pt>
                <c:pt idx="959">
                  <c:v>35.699311200000011</c:v>
                </c:pt>
                <c:pt idx="960">
                  <c:v>35.095917815551196</c:v>
                </c:pt>
                <c:pt idx="961">
                  <c:v>34.645396983852152</c:v>
                </c:pt>
                <c:pt idx="962">
                  <c:v>34.470551744186061</c:v>
                </c:pt>
                <c:pt idx="963">
                  <c:v>34.023896220348853</c:v>
                </c:pt>
                <c:pt idx="964">
                  <c:v>33.447720174324338</c:v>
                </c:pt>
                <c:pt idx="965">
                  <c:v>33.002789189189201</c:v>
                </c:pt>
                <c:pt idx="966">
                  <c:v>32.153452702702715</c:v>
                </c:pt>
                <c:pt idx="967">
                  <c:v>31.304116216216233</c:v>
                </c:pt>
                <c:pt idx="968">
                  <c:v>30.221409770114953</c:v>
                </c:pt>
                <c:pt idx="969">
                  <c:v>29.826230439503831</c:v>
                </c:pt>
                <c:pt idx="970">
                  <c:v>29.322444601704557</c:v>
                </c:pt>
                <c:pt idx="971">
                  <c:v>28.935131320754724</c:v>
                </c:pt>
                <c:pt idx="972">
                  <c:v>28.77705537792454</c:v>
                </c:pt>
                <c:pt idx="973">
                  <c:v>28.836494771292788</c:v>
                </c:pt>
                <c:pt idx="974">
                  <c:v>28.677216730038033</c:v>
                </c:pt>
                <c:pt idx="975">
                  <c:v>28.330519318181828</c:v>
                </c:pt>
                <c:pt idx="976">
                  <c:v>28.092447727272738</c:v>
                </c:pt>
                <c:pt idx="977">
                  <c:v>27.749265283018879</c:v>
                </c:pt>
                <c:pt idx="978">
                  <c:v>27.619910393820238</c:v>
                </c:pt>
                <c:pt idx="979">
                  <c:v>27.698297471348326</c:v>
                </c:pt>
                <c:pt idx="980">
                  <c:v>27.776802247191021</c:v>
                </c:pt>
                <c:pt idx="981">
                  <c:v>27.933694100561812</c:v>
                </c:pt>
                <c:pt idx="982">
                  <c:v>28.0907036522472</c:v>
                </c:pt>
                <c:pt idx="983">
                  <c:v>28.247595505617991</c:v>
                </c:pt>
                <c:pt idx="984">
                  <c:v>28.471930263157905</c:v>
                </c:pt>
                <c:pt idx="985">
                  <c:v>28.697958113207555</c:v>
                </c:pt>
                <c:pt idx="986">
                  <c:v>28.708211842105271</c:v>
                </c:pt>
                <c:pt idx="987">
                  <c:v>29.023293327631588</c:v>
                </c:pt>
                <c:pt idx="988">
                  <c:v>29.228375561235968</c:v>
                </c:pt>
                <c:pt idx="989">
                  <c:v>29.432044589552248</c:v>
                </c:pt>
                <c:pt idx="990">
                  <c:v>29.588351025559714</c:v>
                </c:pt>
                <c:pt idx="991">
                  <c:v>29.634199350000014</c:v>
                </c:pt>
                <c:pt idx="992">
                  <c:v>29.7899247211896</c:v>
                </c:pt>
                <c:pt idx="993">
                  <c:v>29.524443056111121</c:v>
                </c:pt>
                <c:pt idx="994">
                  <c:v>29.478357155576223</c:v>
                </c:pt>
                <c:pt idx="995">
                  <c:v>29.32263178438663</c:v>
                </c:pt>
                <c:pt idx="996">
                  <c:v>29.478357155576223</c:v>
                </c:pt>
                <c:pt idx="997">
                  <c:v>29.634199350000014</c:v>
                </c:pt>
                <c:pt idx="998">
                  <c:v>29.7899247211896</c:v>
                </c:pt>
                <c:pt idx="999">
                  <c:v>30.174646734514937</c:v>
                </c:pt>
                <c:pt idx="1000">
                  <c:v>30.335138755204476</c:v>
                </c:pt>
                <c:pt idx="1001">
                  <c:v>30.607687360594813</c:v>
                </c:pt>
                <c:pt idx="1002">
                  <c:v>30.646589497583658</c:v>
                </c:pt>
                <c:pt idx="1003">
                  <c:v>30.685608457806701</c:v>
                </c:pt>
                <c:pt idx="1004">
                  <c:v>30.839154291044789</c:v>
                </c:pt>
                <c:pt idx="1005">
                  <c:v>31.386402705783592</c:v>
                </c:pt>
                <c:pt idx="1006">
                  <c:v>31.933533861380607</c:v>
                </c:pt>
                <c:pt idx="1007">
                  <c:v>32.602433146067426</c:v>
                </c:pt>
                <c:pt idx="1008">
                  <c:v>33.34781657247192</c:v>
                </c:pt>
                <c:pt idx="1009">
                  <c:v>34.093317697191026</c:v>
                </c:pt>
                <c:pt idx="1010">
                  <c:v>34.83870112359552</c:v>
                </c:pt>
                <c:pt idx="1011">
                  <c:v>35.858792416292154</c:v>
                </c:pt>
                <c:pt idx="1012">
                  <c:v>36.87876601067417</c:v>
                </c:pt>
                <c:pt idx="1013">
                  <c:v>37.898857303370804</c:v>
                </c:pt>
                <c:pt idx="1014">
                  <c:v>38.617304943470167</c:v>
                </c:pt>
                <c:pt idx="1015">
                  <c:v>39.477283489365689</c:v>
                </c:pt>
                <c:pt idx="1016">
                  <c:v>40.187192565055781</c:v>
                </c:pt>
                <c:pt idx="1017">
                  <c:v>40.88813197026024</c:v>
                </c:pt>
                <c:pt idx="1018">
                  <c:v>41.589071375464705</c:v>
                </c:pt>
                <c:pt idx="1019">
                  <c:v>42.447809328358225</c:v>
                </c:pt>
                <c:pt idx="1020">
                  <c:v>42.72137490615674</c:v>
                </c:pt>
                <c:pt idx="1021">
                  <c:v>42.995057743097028</c:v>
                </c:pt>
                <c:pt idx="1022">
                  <c:v>43.268623320895536</c:v>
                </c:pt>
                <c:pt idx="1023">
                  <c:v>42.757303717472141</c:v>
                </c:pt>
                <c:pt idx="1024">
                  <c:v>42.249771666666682</c:v>
                </c:pt>
                <c:pt idx="1025">
                  <c:v>41.59250735294119</c:v>
                </c:pt>
                <c:pt idx="1026">
                  <c:v>40.753647535948922</c:v>
                </c:pt>
                <c:pt idx="1027">
                  <c:v>40.365817857692321</c:v>
                </c:pt>
                <c:pt idx="1028">
                  <c:v>39.683232481751837</c:v>
                </c:pt>
                <c:pt idx="1029">
                  <c:v>39.348434454000014</c:v>
                </c:pt>
                <c:pt idx="1030">
                  <c:v>39.158053364181839</c:v>
                </c:pt>
                <c:pt idx="1031">
                  <c:v>38.826371195652186</c:v>
                </c:pt>
                <c:pt idx="1032">
                  <c:v>38.788455707065232</c:v>
                </c:pt>
                <c:pt idx="1033">
                  <c:v>38.610533122202177</c:v>
                </c:pt>
                <c:pt idx="1034">
                  <c:v>38.434003597122313</c:v>
                </c:pt>
                <c:pt idx="1035">
                  <c:v>38.37137553817206</c:v>
                </c:pt>
                <c:pt idx="1036">
                  <c:v>38.309082588750016</c:v>
                </c:pt>
                <c:pt idx="1037">
                  <c:v>38.247344839857661</c:v>
                </c:pt>
                <c:pt idx="1038">
                  <c:v>38.16215591925797</c:v>
                </c:pt>
                <c:pt idx="1039">
                  <c:v>38.347155211484115</c:v>
                </c:pt>
                <c:pt idx="1040">
                  <c:v>38.532265547703197</c:v>
                </c:pt>
                <c:pt idx="1041">
                  <c:v>38.16215591925797</c:v>
                </c:pt>
                <c:pt idx="1042">
                  <c:v>37.658865052288746</c:v>
                </c:pt>
                <c:pt idx="1043">
                  <c:v>37.290058626760583</c:v>
                </c:pt>
                <c:pt idx="1044">
                  <c:v>36.186845191783227</c:v>
                </c:pt>
                <c:pt idx="1045">
                  <c:v>35.344511276748264</c:v>
                </c:pt>
                <c:pt idx="1046">
                  <c:v>34.262469791666682</c:v>
                </c:pt>
                <c:pt idx="1047">
                  <c:v>33.382744463667834</c:v>
                </c:pt>
                <c:pt idx="1048">
                  <c:v>32.621574394463678</c:v>
                </c:pt>
                <c:pt idx="1049">
                  <c:v>31.86040432525953</c:v>
                </c:pt>
                <c:pt idx="1050">
                  <c:v>31.569898706379327</c:v>
                </c:pt>
                <c:pt idx="1051">
                  <c:v>31.497978633737038</c:v>
                </c:pt>
                <c:pt idx="1052">
                  <c:v>31.316711418685134</c:v>
                </c:pt>
                <c:pt idx="1053">
                  <c:v>31.35292136626299</c:v>
                </c:pt>
                <c:pt idx="1054">
                  <c:v>31.281001293620701</c:v>
                </c:pt>
                <c:pt idx="1055">
                  <c:v>31.425450000000016</c:v>
                </c:pt>
                <c:pt idx="1056">
                  <c:v>32.111716809827598</c:v>
                </c:pt>
                <c:pt idx="1057">
                  <c:v>33.020318772145338</c:v>
                </c:pt>
                <c:pt idx="1058">
                  <c:v>33.817698788927352</c:v>
                </c:pt>
                <c:pt idx="1059">
                  <c:v>34.748637155689664</c:v>
                </c:pt>
                <c:pt idx="1060">
                  <c:v>35.796079913275875</c:v>
                </c:pt>
                <c:pt idx="1061">
                  <c:v>36.71702061855671</c:v>
                </c:pt>
                <c:pt idx="1062">
                  <c:v>36.698898801369879</c:v>
                </c:pt>
                <c:pt idx="1063">
                  <c:v>36.806520205479465</c:v>
                </c:pt>
                <c:pt idx="1064">
                  <c:v>36.788154778157015</c:v>
                </c:pt>
                <c:pt idx="1065">
                  <c:v>36.520541582142869</c:v>
                </c:pt>
                <c:pt idx="1066">
                  <c:v>36.377951275000015</c:v>
                </c:pt>
                <c:pt idx="1067">
                  <c:v>36.235467857142872</c:v>
                </c:pt>
                <c:pt idx="1068">
                  <c:v>36.359138395904452</c:v>
                </c:pt>
                <c:pt idx="1069">
                  <c:v>36.235467857142872</c:v>
                </c:pt>
                <c:pt idx="1070">
                  <c:v>36.235467857142872</c:v>
                </c:pt>
                <c:pt idx="1071">
                  <c:v>35.651054492033914</c:v>
                </c:pt>
                <c:pt idx="1072">
                  <c:v>35.189366694406793</c:v>
                </c:pt>
                <c:pt idx="1073">
                  <c:v>34.610461824324339</c:v>
                </c:pt>
                <c:pt idx="1074">
                  <c:v>34.645815455574336</c:v>
                </c:pt>
                <c:pt idx="1075">
                  <c:v>34.681275253885147</c:v>
                </c:pt>
                <c:pt idx="1076">
                  <c:v>34.716628885135144</c:v>
                </c:pt>
                <c:pt idx="1077">
                  <c:v>34.483631375838939</c:v>
                </c:pt>
                <c:pt idx="1078">
                  <c:v>34.483631375838939</c:v>
                </c:pt>
                <c:pt idx="1079">
                  <c:v>34.483631375838939</c:v>
                </c:pt>
                <c:pt idx="1080">
                  <c:v>33.850904194630886</c:v>
                </c:pt>
                <c:pt idx="1081">
                  <c:v>33.218177013422832</c:v>
                </c:pt>
                <c:pt idx="1082">
                  <c:v>32.585449832214771</c:v>
                </c:pt>
                <c:pt idx="1083">
                  <c:v>32.374540771812093</c:v>
                </c:pt>
                <c:pt idx="1084">
                  <c:v>32.163631711409408</c:v>
                </c:pt>
                <c:pt idx="1085">
                  <c:v>31.95272265100672</c:v>
                </c:pt>
                <c:pt idx="1086">
                  <c:v>31.809573750500011</c:v>
                </c:pt>
                <c:pt idx="1087">
                  <c:v>31.985958109866235</c:v>
                </c:pt>
                <c:pt idx="1088">
                  <c:v>31.949207500000011</c:v>
                </c:pt>
                <c:pt idx="1089">
                  <c:v>32.438082750500016</c:v>
                </c:pt>
                <c:pt idx="1090">
                  <c:v>32.926853249500013</c:v>
                </c:pt>
                <c:pt idx="1091">
                  <c:v>33.415728500000014</c:v>
                </c:pt>
                <c:pt idx="1092">
                  <c:v>34.044237500000015</c:v>
                </c:pt>
                <c:pt idx="1093">
                  <c:v>34.557554651162803</c:v>
                </c:pt>
                <c:pt idx="1094">
                  <c:v>35.183975581395366</c:v>
                </c:pt>
                <c:pt idx="1095">
                  <c:v>35.414296936589416</c:v>
                </c:pt>
                <c:pt idx="1096">
                  <c:v>35.761225579966904</c:v>
                </c:pt>
                <c:pt idx="1097">
                  <c:v>36.108050165562929</c:v>
                </c:pt>
                <c:pt idx="1098">
                  <c:v>36.196310396039621</c:v>
                </c:pt>
                <c:pt idx="1099">
                  <c:v>36.403739108910905</c:v>
                </c:pt>
                <c:pt idx="1100">
                  <c:v>36.490736348684223</c:v>
                </c:pt>
                <c:pt idx="1101">
                  <c:v>36.973179030098699</c:v>
                </c:pt>
                <c:pt idx="1102">
                  <c:v>37.455518338322385</c:v>
                </c:pt>
                <c:pt idx="1103">
                  <c:v>37.937961019736854</c:v>
                </c:pt>
                <c:pt idx="1104">
                  <c:v>38.075757483059228</c:v>
                </c:pt>
                <c:pt idx="1105">
                  <c:v>38.213657319572384</c:v>
                </c:pt>
                <c:pt idx="1106">
                  <c:v>38.225711311475429</c:v>
                </c:pt>
                <c:pt idx="1107">
                  <c:v>38.672158770000017</c:v>
                </c:pt>
                <c:pt idx="1108">
                  <c:v>39.118709262786908</c:v>
                </c:pt>
                <c:pt idx="1109">
                  <c:v>39.435858823529429</c:v>
                </c:pt>
                <c:pt idx="1110">
                  <c:v>39.716855374592846</c:v>
                </c:pt>
                <c:pt idx="1111">
                  <c:v>40.126307491856693</c:v>
                </c:pt>
                <c:pt idx="1112">
                  <c:v>40.535759609120539</c:v>
                </c:pt>
                <c:pt idx="1113">
                  <c:v>40.608211363636379</c:v>
                </c:pt>
                <c:pt idx="1114">
                  <c:v>40.812272727272742</c:v>
                </c:pt>
                <c:pt idx="1115">
                  <c:v>40.883595145631084</c:v>
                </c:pt>
                <c:pt idx="1116">
                  <c:v>41.425963834466046</c:v>
                </c:pt>
                <c:pt idx="1117">
                  <c:v>41.968434223786424</c:v>
                </c:pt>
                <c:pt idx="1118">
                  <c:v>42.510802912621372</c:v>
                </c:pt>
                <c:pt idx="1119">
                  <c:v>43.019305339805847</c:v>
                </c:pt>
                <c:pt idx="1120">
                  <c:v>43.527807766990307</c:v>
                </c:pt>
                <c:pt idx="1121">
                  <c:v>43.894257580645181</c:v>
                </c:pt>
                <c:pt idx="1122">
                  <c:v>44.224702331672042</c:v>
                </c:pt>
                <c:pt idx="1123">
                  <c:v>44.840366370483892</c:v>
                </c:pt>
                <c:pt idx="1124">
                  <c:v>45.167768971061108</c:v>
                </c:pt>
                <c:pt idx="1125">
                  <c:v>45.437259887942133</c:v>
                </c:pt>
                <c:pt idx="1126">
                  <c:v>45.560154086057707</c:v>
                </c:pt>
                <c:pt idx="1127">
                  <c:v>45.82878125000002</c:v>
                </c:pt>
                <c:pt idx="1128">
                  <c:v>46.265212259134636</c:v>
                </c:pt>
                <c:pt idx="1129">
                  <c:v>46.701743990865396</c:v>
                </c:pt>
                <c:pt idx="1130">
                  <c:v>46.987573801916952</c:v>
                </c:pt>
                <c:pt idx="1131">
                  <c:v>47.371664091878998</c:v>
                </c:pt>
                <c:pt idx="1132">
                  <c:v>47.905496417675181</c:v>
                </c:pt>
                <c:pt idx="1133">
                  <c:v>48.132651265822801</c:v>
                </c:pt>
                <c:pt idx="1134">
                  <c:v>48.59677333908229</c:v>
                </c:pt>
                <c:pt idx="1135">
                  <c:v>49.060795964715204</c:v>
                </c:pt>
                <c:pt idx="1136">
                  <c:v>49.5249180379747</c:v>
                </c:pt>
                <c:pt idx="1137">
                  <c:v>50.062625394321785</c:v>
                </c:pt>
                <c:pt idx="1138">
                  <c:v>50.756562776025262</c:v>
                </c:pt>
                <c:pt idx="1139">
                  <c:v>51.28870613207549</c:v>
                </c:pt>
                <c:pt idx="1140">
                  <c:v>51.7828169811321</c:v>
                </c:pt>
                <c:pt idx="1141">
                  <c:v>51.950197031250021</c:v>
                </c:pt>
                <c:pt idx="1142">
                  <c:v>52.277851401869171</c:v>
                </c:pt>
                <c:pt idx="1143">
                  <c:v>52.343319195046469</c:v>
                </c:pt>
                <c:pt idx="1144">
                  <c:v>52.732488854489191</c:v>
                </c:pt>
                <c:pt idx="1145">
                  <c:v>52.957702777777797</c:v>
                </c:pt>
                <c:pt idx="1146">
                  <c:v>52.955944385076947</c:v>
                </c:pt>
                <c:pt idx="1147">
                  <c:v>52.792161238073412</c:v>
                </c:pt>
                <c:pt idx="1148">
                  <c:v>52.952363761467907</c:v>
                </c:pt>
                <c:pt idx="1149">
                  <c:v>52.757790501063852</c:v>
                </c:pt>
                <c:pt idx="1150">
                  <c:v>52.885211626595769</c:v>
                </c:pt>
                <c:pt idx="1151">
                  <c:v>53.012537234042576</c:v>
                </c:pt>
                <c:pt idx="1152">
                  <c:v>52.694175456383007</c:v>
                </c:pt>
                <c:pt idx="1153">
                  <c:v>52.375718160638321</c:v>
                </c:pt>
                <c:pt idx="1154">
                  <c:v>51.899606818181837</c:v>
                </c:pt>
                <c:pt idx="1155">
                  <c:v>51.363046676737177</c:v>
                </c:pt>
                <c:pt idx="1156">
                  <c:v>50.829718825301221</c:v>
                </c:pt>
                <c:pt idx="1157">
                  <c:v>50.299594144144166</c:v>
                </c:pt>
                <c:pt idx="1158">
                  <c:v>50.054908383233553</c:v>
                </c:pt>
                <c:pt idx="1159">
                  <c:v>49.811683432835835</c:v>
                </c:pt>
                <c:pt idx="1160">
                  <c:v>49.569906250000017</c:v>
                </c:pt>
                <c:pt idx="1161">
                  <c:v>49.516065133531171</c:v>
                </c:pt>
                <c:pt idx="1162">
                  <c:v>49.462542603550318</c:v>
                </c:pt>
                <c:pt idx="1163">
                  <c:v>49.409335840707982</c:v>
                </c:pt>
                <c:pt idx="1164">
                  <c:v>49.457483798093861</c:v>
                </c:pt>
                <c:pt idx="1165">
                  <c:v>49.649730043421073</c:v>
                </c:pt>
                <c:pt idx="1166">
                  <c:v>49.840946938775538</c:v>
                </c:pt>
                <c:pt idx="1167">
                  <c:v>50.091893240843042</c:v>
                </c:pt>
                <c:pt idx="1168">
                  <c:v>50.341475870000025</c:v>
                </c:pt>
                <c:pt idx="1169">
                  <c:v>50.443733861671483</c:v>
                </c:pt>
                <c:pt idx="1170">
                  <c:v>50.424790830945582</c:v>
                </c:pt>
                <c:pt idx="1171">
                  <c:v>50.55008100000002</c:v>
                </c:pt>
                <c:pt idx="1172">
                  <c:v>50.674657264957283</c:v>
                </c:pt>
                <c:pt idx="1173">
                  <c:v>50.684265509490103</c:v>
                </c:pt>
                <c:pt idx="1174">
                  <c:v>50.837056991949183</c:v>
                </c:pt>
                <c:pt idx="1175">
                  <c:v>50.988899154929598</c:v>
                </c:pt>
                <c:pt idx="1176">
                  <c:v>51.022219382022492</c:v>
                </c:pt>
                <c:pt idx="1177">
                  <c:v>50.912740223463707</c:v>
                </c:pt>
                <c:pt idx="1178">
                  <c:v>50.663744875346282</c:v>
                </c:pt>
                <c:pt idx="1179">
                  <c:v>50.442348967355393</c:v>
                </c:pt>
                <c:pt idx="1180">
                  <c:v>50.361269299038483</c:v>
                </c:pt>
                <c:pt idx="1181">
                  <c:v>50.143340983606578</c:v>
                </c:pt>
                <c:pt idx="1182">
                  <c:v>50.013176698777201</c:v>
                </c:pt>
                <c:pt idx="1183">
                  <c:v>49.884334661756775</c:v>
                </c:pt>
                <c:pt idx="1184">
                  <c:v>49.891078301886807</c:v>
                </c:pt>
                <c:pt idx="1185">
                  <c:v>49.314619101474555</c:v>
                </c:pt>
                <c:pt idx="1186">
                  <c:v>48.744392600400019</c:v>
                </c:pt>
                <c:pt idx="1187">
                  <c:v>48.1801328912467</c:v>
                </c:pt>
                <c:pt idx="1188">
                  <c:v>47.636991666666695</c:v>
                </c:pt>
                <c:pt idx="1189">
                  <c:v>46.972777894736858</c:v>
                </c:pt>
                <c:pt idx="1190">
                  <c:v>46.315519240837709</c:v>
                </c:pt>
                <c:pt idx="1191">
                  <c:v>45.655301882727294</c:v>
                </c:pt>
                <c:pt idx="1192">
                  <c:v>45.238563536658049</c:v>
                </c:pt>
                <c:pt idx="1193">
                  <c:v>44.708372164948472</c:v>
                </c:pt>
                <c:pt idx="1194">
                  <c:v>44.049375577307707</c:v>
                </c:pt>
                <c:pt idx="1195">
                  <c:v>43.619572115000018</c:v>
                </c:pt>
                <c:pt idx="1196">
                  <c:v>42.969492857142875</c:v>
                </c:pt>
                <c:pt idx="1197">
                  <c:v>42.139853489467022</c:v>
                </c:pt>
                <c:pt idx="1198">
                  <c:v>41.318673674621223</c:v>
                </c:pt>
                <c:pt idx="1199">
                  <c:v>40.505667964824141</c:v>
                </c:pt>
                <c:pt idx="1200">
                  <c:v>40.742543216080421</c:v>
                </c:pt>
                <c:pt idx="1201">
                  <c:v>40.876713157894756</c:v>
                </c:pt>
                <c:pt idx="1202">
                  <c:v>41.010212250000009</c:v>
                </c:pt>
                <c:pt idx="1203">
                  <c:v>41.169141957231936</c:v>
                </c:pt>
                <c:pt idx="1204">
                  <c:v>41.2248098638958</c:v>
                </c:pt>
                <c:pt idx="1205">
                  <c:v>41.178175862068983</c:v>
                </c:pt>
                <c:pt idx="1206">
                  <c:v>41.360138882432452</c:v>
                </c:pt>
                <c:pt idx="1207">
                  <c:v>41.541132904044133</c:v>
                </c:pt>
                <c:pt idx="1208">
                  <c:v>41.823576838235311</c:v>
                </c:pt>
                <c:pt idx="1209">
                  <c:v>42.412832273838646</c:v>
                </c:pt>
                <c:pt idx="1210">
                  <c:v>43.104345843520804</c:v>
                </c:pt>
                <c:pt idx="1211">
                  <c:v>43.582740875912421</c:v>
                </c:pt>
                <c:pt idx="1212">
                  <c:v>43.863123175547464</c:v>
                </c:pt>
                <c:pt idx="1213">
                  <c:v>43.929659382203404</c:v>
                </c:pt>
                <c:pt idx="1214">
                  <c:v>44.101899637681171</c:v>
                </c:pt>
                <c:pt idx="1215">
                  <c:v>44.399465963493995</c:v>
                </c:pt>
                <c:pt idx="1216">
                  <c:v>44.695677223918281</c:v>
                </c:pt>
                <c:pt idx="1217">
                  <c:v>44.990392446043181</c:v>
                </c:pt>
                <c:pt idx="1218">
                  <c:v>45.200672255727945</c:v>
                </c:pt>
                <c:pt idx="1219">
                  <c:v>45.51699589250002</c:v>
                </c:pt>
                <c:pt idx="1220">
                  <c:v>45.831891448931131</c:v>
                </c:pt>
                <c:pt idx="1221">
                  <c:v>46.30855797836881</c:v>
                </c:pt>
                <c:pt idx="1222">
                  <c:v>46.891144281014171</c:v>
                </c:pt>
                <c:pt idx="1223">
                  <c:v>47.47091505882355</c:v>
                </c:pt>
                <c:pt idx="1224">
                  <c:v>48.293908627112692</c:v>
                </c:pt>
                <c:pt idx="1225">
                  <c:v>48.884008915734285</c:v>
                </c:pt>
                <c:pt idx="1226">
                  <c:v>49.351745958429575</c:v>
                </c:pt>
                <c:pt idx="1227">
                  <c:v>50.04524535516056</c:v>
                </c:pt>
                <c:pt idx="1228">
                  <c:v>50.729337984396381</c:v>
                </c:pt>
                <c:pt idx="1229">
                  <c:v>51.404073190045267</c:v>
                </c:pt>
                <c:pt idx="1230">
                  <c:v>52.375726354063232</c:v>
                </c:pt>
                <c:pt idx="1231">
                  <c:v>52.515132206541033</c:v>
                </c:pt>
                <c:pt idx="1232">
                  <c:v>53.464980199115068</c:v>
                </c:pt>
                <c:pt idx="1233">
                  <c:v>54.075687664802651</c:v>
                </c:pt>
                <c:pt idx="1234">
                  <c:v>54.794824999673224</c:v>
                </c:pt>
                <c:pt idx="1235">
                  <c:v>55.504690909090932</c:v>
                </c:pt>
                <c:pt idx="1236">
                  <c:v>55.477855526072979</c:v>
                </c:pt>
                <c:pt idx="1237">
                  <c:v>55.216446450953406</c:v>
                </c:pt>
                <c:pt idx="1238">
                  <c:v>54.961665690376584</c:v>
                </c:pt>
                <c:pt idx="1239">
                  <c:v>55.561963281562527</c:v>
                </c:pt>
                <c:pt idx="1240">
                  <c:v>55.695014660185201</c:v>
                </c:pt>
                <c:pt idx="1241">
                  <c:v>56.052741428571451</c:v>
                </c:pt>
                <c:pt idx="1242">
                  <c:v>56.383427884311764</c:v>
                </c:pt>
                <c:pt idx="1243">
                  <c:v>56.482029750300029</c:v>
                </c:pt>
                <c:pt idx="1244">
                  <c:v>56.57823112648223</c:v>
                </c:pt>
                <c:pt idx="1245">
                  <c:v>55.573663650000022</c:v>
                </c:pt>
                <c:pt idx="1246">
                  <c:v>54.694500727864096</c:v>
                </c:pt>
                <c:pt idx="1247">
                  <c:v>53.82895000000002</c:v>
                </c:pt>
                <c:pt idx="1248">
                  <c:v>52.737635268426125</c:v>
                </c:pt>
                <c:pt idx="1249">
                  <c:v>51.457947286000014</c:v>
                </c:pt>
                <c:pt idx="1250">
                  <c:v>50.388055502846306</c:v>
                </c:pt>
                <c:pt idx="1251">
                  <c:v>49.227284263043508</c:v>
                </c:pt>
                <c:pt idx="1252">
                  <c:v>47.984830967763166</c:v>
                </c:pt>
                <c:pt idx="1253">
                  <c:v>46.669138432835837</c:v>
                </c:pt>
                <c:pt idx="1254">
                  <c:v>45.765949676845032</c:v>
                </c:pt>
                <c:pt idx="1255">
                  <c:v>45.295879696408861</c:v>
                </c:pt>
                <c:pt idx="1256">
                  <c:v>44.663276923076936</c:v>
                </c:pt>
                <c:pt idx="1257">
                  <c:v>44.800842759836087</c:v>
                </c:pt>
                <c:pt idx="1258">
                  <c:v>44.855596247468377</c:v>
                </c:pt>
                <c:pt idx="1259">
                  <c:v>45.071456216216234</c:v>
                </c:pt>
                <c:pt idx="1260">
                  <c:v>46.309187454766196</c:v>
                </c:pt>
                <c:pt idx="1261">
                  <c:v>47.457329166935502</c:v>
                </c:pt>
                <c:pt idx="1262">
                  <c:v>48.684149731663709</c:v>
                </c:pt>
                <c:pt idx="1263">
                  <c:v>49.61227098957221</c:v>
                </c:pt>
                <c:pt idx="1264">
                  <c:v>50.354861813893827</c:v>
                </c:pt>
                <c:pt idx="1265">
                  <c:v>51.177009242957773</c:v>
                </c:pt>
                <c:pt idx="1266">
                  <c:v>51.458486427320508</c:v>
                </c:pt>
                <c:pt idx="1267">
                  <c:v>51.737021341463432</c:v>
                </c:pt>
                <c:pt idx="1268">
                  <c:v>52.102959635416688</c:v>
                </c:pt>
                <c:pt idx="1269">
                  <c:v>52.484300777202094</c:v>
                </c:pt>
                <c:pt idx="1270">
                  <c:v>53.043992327586224</c:v>
                </c:pt>
                <c:pt idx="1271">
                  <c:v>53.509657989690744</c:v>
                </c:pt>
                <c:pt idx="1272">
                  <c:v>53.539673461794898</c:v>
                </c:pt>
                <c:pt idx="1273">
                  <c:v>53.297244159898504</c:v>
                </c:pt>
                <c:pt idx="1274">
                  <c:v>53.238409411764728</c:v>
                </c:pt>
                <c:pt idx="1275">
                  <c:v>53.388173247500028</c:v>
                </c:pt>
                <c:pt idx="1276">
                  <c:v>53.713546519900511</c:v>
                </c:pt>
                <c:pt idx="1277">
                  <c:v>53.946159637561792</c:v>
                </c:pt>
                <c:pt idx="1278">
                  <c:v>54.179021313934449</c:v>
                </c:pt>
                <c:pt idx="1279">
                  <c:v>54.497994850490223</c:v>
                </c:pt>
                <c:pt idx="1280">
                  <c:v>54.815402198697093</c:v>
                </c:pt>
                <c:pt idx="1281">
                  <c:v>54.943522159090925</c:v>
                </c:pt>
                <c:pt idx="1282">
                  <c:v>54.981845476575145</c:v>
                </c:pt>
                <c:pt idx="1283">
                  <c:v>55.108397826086978</c:v>
                </c:pt>
                <c:pt idx="1284">
                  <c:v>54.805984800000019</c:v>
                </c:pt>
                <c:pt idx="1285">
                  <c:v>54.507418044515127</c:v>
                </c:pt>
                <c:pt idx="1286">
                  <c:v>54.127115772870681</c:v>
                </c:pt>
                <c:pt idx="1287">
                  <c:v>54.211606100938994</c:v>
                </c:pt>
                <c:pt idx="1288">
                  <c:v>54.211093723255836</c:v>
                </c:pt>
                <c:pt idx="1289">
                  <c:v>54.126963726993885</c:v>
                </c:pt>
                <c:pt idx="1290">
                  <c:v>54.256972143835632</c:v>
                </c:pt>
                <c:pt idx="1291">
                  <c:v>54.550295911363655</c:v>
                </c:pt>
                <c:pt idx="1292">
                  <c:v>54.675557368421075</c:v>
                </c:pt>
                <c:pt idx="1293">
                  <c:v>55.372954245156507</c:v>
                </c:pt>
                <c:pt idx="1294">
                  <c:v>56.307972109050468</c:v>
                </c:pt>
                <c:pt idx="1295">
                  <c:v>57.23423906942395</c:v>
                </c:pt>
                <c:pt idx="1296">
                  <c:v>58.218981915812613</c:v>
                </c:pt>
                <c:pt idx="1297">
                  <c:v>59.015721709840832</c:v>
                </c:pt>
                <c:pt idx="1298">
                  <c:v>59.879439111747885</c:v>
                </c:pt>
                <c:pt idx="1299">
                  <c:v>60.210004888810225</c:v>
                </c:pt>
                <c:pt idx="1300">
                  <c:v>60.448061746153861</c:v>
                </c:pt>
                <c:pt idx="1301">
                  <c:v>60.764563070539445</c:v>
                </c:pt>
                <c:pt idx="1302">
                  <c:v>61.031147197674443</c:v>
                </c:pt>
                <c:pt idx="1303">
                  <c:v>61.374585160569126</c:v>
                </c:pt>
                <c:pt idx="1304">
                  <c:v>61.629267225201104</c:v>
                </c:pt>
                <c:pt idx="1305">
                  <c:v>61.45806722273938</c:v>
                </c:pt>
                <c:pt idx="1306">
                  <c:v>61.208413041501998</c:v>
                </c:pt>
                <c:pt idx="1307">
                  <c:v>60.884248631030005</c:v>
                </c:pt>
                <c:pt idx="1308">
                  <c:v>60.602243442802084</c:v>
                </c:pt>
                <c:pt idx="1309">
                  <c:v>60.328499811787083</c:v>
                </c:pt>
                <c:pt idx="1310">
                  <c:v>59.986907677902643</c:v>
                </c:pt>
                <c:pt idx="1311">
                  <c:v>58.867627220370387</c:v>
                </c:pt>
                <c:pt idx="1312">
                  <c:v>57.843957581295868</c:v>
                </c:pt>
                <c:pt idx="1313">
                  <c:v>56.771006408706185</c:v>
                </c:pt>
                <c:pt idx="1314">
                  <c:v>56.391013059250326</c:v>
                </c:pt>
                <c:pt idx="1315">
                  <c:v>55.607578991596661</c:v>
                </c:pt>
                <c:pt idx="1316">
                  <c:v>54.770070000000018</c:v>
                </c:pt>
                <c:pt idx="1317">
                  <c:v>54.475721108490589</c:v>
                </c:pt>
                <c:pt idx="1318">
                  <c:v>54.25025052631581</c:v>
                </c:pt>
                <c:pt idx="1319">
                  <c:v>53.9658365005794</c:v>
                </c:pt>
                <c:pt idx="1320">
                  <c:v>53.242658965517258</c:v>
                </c:pt>
                <c:pt idx="1321">
                  <c:v>52.411501365187732</c:v>
                </c:pt>
                <c:pt idx="1322">
                  <c:v>51.772097288135612</c:v>
                </c:pt>
                <c:pt idx="1323">
                  <c:v>51.928880806397331</c:v>
                </c:pt>
                <c:pt idx="1324">
                  <c:v>52.025917317928744</c:v>
                </c:pt>
                <c:pt idx="1325">
                  <c:v>52.063576655629163</c:v>
                </c:pt>
                <c:pt idx="1326">
                  <c:v>51.792640940502203</c:v>
                </c:pt>
                <c:pt idx="1327">
                  <c:v>51.694695014626241</c:v>
                </c:pt>
                <c:pt idx="1328">
                  <c:v>51.487834924892724</c:v>
                </c:pt>
                <c:pt idx="1329">
                  <c:v>51.478520877944341</c:v>
                </c:pt>
                <c:pt idx="1330">
                  <c:v>51.414316808964799</c:v>
                </c:pt>
                <c:pt idx="1331">
                  <c:v>51.35052255319151</c:v>
                </c:pt>
                <c:pt idx="1332">
                  <c:v>50.576312514846258</c:v>
                </c:pt>
                <c:pt idx="1333">
                  <c:v>49.806680706659634</c:v>
                </c:pt>
                <c:pt idx="1334">
                  <c:v>49.249832222222246</c:v>
                </c:pt>
                <c:pt idx="1335">
                  <c:v>48.335918442044274</c:v>
                </c:pt>
                <c:pt idx="1336">
                  <c:v>47.181803234342397</c:v>
                </c:pt>
                <c:pt idx="1337">
                  <c:v>45.907074896907233</c:v>
                </c:pt>
                <c:pt idx="1338">
                  <c:v>45.016393078461547</c:v>
                </c:pt>
                <c:pt idx="1339">
                  <c:v>44.269999589048126</c:v>
                </c:pt>
                <c:pt idx="1340">
                  <c:v>43.526976710929532</c:v>
                </c:pt>
                <c:pt idx="1341">
                  <c:v>42.412516953666</c:v>
                </c:pt>
                <c:pt idx="1342">
                  <c:v>41.515905460714301</c:v>
                </c:pt>
                <c:pt idx="1343">
                  <c:v>40.698533606557397</c:v>
                </c:pt>
                <c:pt idx="1344">
                  <c:v>40.379775308282227</c:v>
                </c:pt>
                <c:pt idx="1345">
                  <c:v>40.102918742083766</c:v>
                </c:pt>
                <c:pt idx="1346">
                  <c:v>39.867629111338111</c:v>
                </c:pt>
                <c:pt idx="1347">
                  <c:v>39.76530547819474</c:v>
                </c:pt>
                <c:pt idx="1348">
                  <c:v>39.704091984375019</c:v>
                </c:pt>
                <c:pt idx="1349">
                  <c:v>39.76345884422112</c:v>
                </c:pt>
                <c:pt idx="1350">
                  <c:v>40.348830782282299</c:v>
                </c:pt>
                <c:pt idx="1351">
                  <c:v>40.970067962574866</c:v>
                </c:pt>
                <c:pt idx="1352">
                  <c:v>41.505311320754736</c:v>
                </c:pt>
                <c:pt idx="1353">
                  <c:v>42.139039305445564</c:v>
                </c:pt>
                <c:pt idx="1354">
                  <c:v>42.811586118083021</c:v>
                </c:pt>
                <c:pt idx="1355">
                  <c:v>43.524093139190541</c:v>
                </c:pt>
                <c:pt idx="1356">
                  <c:v>44.532237291462231</c:v>
                </c:pt>
                <c:pt idx="1357">
                  <c:v>45.573040283203142</c:v>
                </c:pt>
                <c:pt idx="1358">
                  <c:v>46.739996783625749</c:v>
                </c:pt>
                <c:pt idx="1359">
                  <c:v>47.468279387487897</c:v>
                </c:pt>
                <c:pt idx="1360">
                  <c:v>48.283046084622839</c:v>
                </c:pt>
                <c:pt idx="1361">
                  <c:v>49.0927955641273</c:v>
                </c:pt>
                <c:pt idx="1362">
                  <c:v>49.266411527377549</c:v>
                </c:pt>
                <c:pt idx="1363">
                  <c:v>49.438698373205767</c:v>
                </c:pt>
                <c:pt idx="1364">
                  <c:v>49.562424000000014</c:v>
                </c:pt>
                <c:pt idx="1365">
                  <c:v>49.500903277777802</c:v>
                </c:pt>
                <c:pt idx="1366">
                  <c:v>49.580287605413126</c:v>
                </c:pt>
                <c:pt idx="1367">
                  <c:v>49.659970370370388</c:v>
                </c:pt>
                <c:pt idx="1368">
                  <c:v>49.317701233649302</c:v>
                </c:pt>
                <c:pt idx="1369">
                  <c:v>48.837817498584918</c:v>
                </c:pt>
                <c:pt idx="1370">
                  <c:v>48.408188486842121</c:v>
                </c:pt>
                <c:pt idx="1371">
                  <c:v>47.417447006548187</c:v>
                </c:pt>
                <c:pt idx="1372">
                  <c:v>46.479207036346708</c:v>
                </c:pt>
                <c:pt idx="1373">
                  <c:v>45.590267146840169</c:v>
                </c:pt>
                <c:pt idx="1374">
                  <c:v>45.136333022727293</c:v>
                </c:pt>
                <c:pt idx="1375">
                  <c:v>44.684371112500017</c:v>
                </c:pt>
                <c:pt idx="1376">
                  <c:v>44.192945844875368</c:v>
                </c:pt>
                <c:pt idx="1377">
                  <c:v>43.432747284728627</c:v>
                </c:pt>
                <c:pt idx="1378">
                  <c:v>42.717565597706439</c:v>
                </c:pt>
                <c:pt idx="1379">
                  <c:v>42.006022369624901</c:v>
                </c:pt>
                <c:pt idx="1380">
                  <c:v>41.80502381386863</c:v>
                </c:pt>
                <c:pt idx="1381">
                  <c:v>41.833513037511452</c:v>
                </c:pt>
                <c:pt idx="1382">
                  <c:v>41.939111580882368</c:v>
                </c:pt>
                <c:pt idx="1383">
                  <c:v>42.19951795441991</c:v>
                </c:pt>
                <c:pt idx="1384">
                  <c:v>42.26622024931131</c:v>
                </c:pt>
                <c:pt idx="1385">
                  <c:v>42.216289452054816</c:v>
                </c:pt>
                <c:pt idx="1386">
                  <c:v>42.350313973972618</c:v>
                </c:pt>
                <c:pt idx="1387">
                  <c:v>42.406596534639938</c:v>
                </c:pt>
                <c:pt idx="1388">
                  <c:v>42.347362295825789</c:v>
                </c:pt>
                <c:pt idx="1389">
                  <c:v>41.9576767466002</c:v>
                </c:pt>
                <c:pt idx="1390">
                  <c:v>41.568412498641322</c:v>
                </c:pt>
                <c:pt idx="1391">
                  <c:v>41.180137194570158</c:v>
                </c:pt>
                <c:pt idx="1392">
                  <c:v>41.505050046312967</c:v>
                </c:pt>
                <c:pt idx="1393">
                  <c:v>41.938051477150552</c:v>
                </c:pt>
                <c:pt idx="1394">
                  <c:v>42.330445584299753</c:v>
                </c:pt>
                <c:pt idx="1395">
                  <c:v>41.472949909937903</c:v>
                </c:pt>
                <c:pt idx="1396">
                  <c:v>40.696652388594181</c:v>
                </c:pt>
                <c:pt idx="1397">
                  <c:v>39.925549691629975</c:v>
                </c:pt>
                <c:pt idx="1398">
                  <c:v>41.145800087873482</c:v>
                </c:pt>
                <c:pt idx="1399">
                  <c:v>42.248550786713302</c:v>
                </c:pt>
                <c:pt idx="1400">
                  <c:v>43.339794521739144</c:v>
                </c:pt>
                <c:pt idx="1401">
                  <c:v>44.717079836513463</c:v>
                </c:pt>
                <c:pt idx="1402">
                  <c:v>46.166818152946284</c:v>
                </c:pt>
                <c:pt idx="1403">
                  <c:v>47.655578422876971</c:v>
                </c:pt>
                <c:pt idx="1404">
                  <c:v>48.518776230337089</c:v>
                </c:pt>
                <c:pt idx="1405">
                  <c:v>49.377780130603469</c:v>
                </c:pt>
                <c:pt idx="1406">
                  <c:v>50.145846824034358</c:v>
                </c:pt>
                <c:pt idx="1407">
                  <c:v>52.644203673356131</c:v>
                </c:pt>
                <c:pt idx="1408">
                  <c:v>55.210637615744702</c:v>
                </c:pt>
                <c:pt idx="1409">
                  <c:v>57.710974703389851</c:v>
                </c:pt>
                <c:pt idx="1410">
                  <c:v>58.404397720253186</c:v>
                </c:pt>
                <c:pt idx="1411">
                  <c:v>59.092257732352962</c:v>
                </c:pt>
                <c:pt idx="1412">
                  <c:v>59.624413898163631</c:v>
                </c:pt>
                <c:pt idx="1413">
                  <c:v>60.323530406406007</c:v>
                </c:pt>
                <c:pt idx="1414">
                  <c:v>61.170435163341665</c:v>
                </c:pt>
                <c:pt idx="1415">
                  <c:v>61.938127593361024</c:v>
                </c:pt>
                <c:pt idx="1416">
                  <c:v>62.695200000000028</c:v>
                </c:pt>
                <c:pt idx="1417">
                  <c:v>63.471139144736867</c:v>
                </c:pt>
                <c:pt idx="1418">
                  <c:v>64.135669010629627</c:v>
                </c:pt>
                <c:pt idx="1419">
                  <c:v>63.940196467506119</c:v>
                </c:pt>
                <c:pt idx="1420">
                  <c:v>63.798486468901473</c:v>
                </c:pt>
                <c:pt idx="1421">
                  <c:v>63.863807332796156</c:v>
                </c:pt>
                <c:pt idx="1422">
                  <c:v>62.421452532154369</c:v>
                </c:pt>
                <c:pt idx="1423">
                  <c:v>61.034983146067439</c:v>
                </c:pt>
                <c:pt idx="1424">
                  <c:v>59.557512840000022</c:v>
                </c:pt>
                <c:pt idx="1425">
                  <c:v>58.614218910429962</c:v>
                </c:pt>
                <c:pt idx="1426">
                  <c:v>57.817087052025435</c:v>
                </c:pt>
                <c:pt idx="1427">
                  <c:v>56.994452141157836</c:v>
                </c:pt>
                <c:pt idx="1428">
                  <c:v>55.475539285714298</c:v>
                </c:pt>
                <c:pt idx="1429">
                  <c:v>54.208901250000018</c:v>
                </c:pt>
                <c:pt idx="1430">
                  <c:v>52.912937179487209</c:v>
                </c:pt>
                <c:pt idx="1431">
                  <c:v>52.497567299069061</c:v>
                </c:pt>
                <c:pt idx="1432">
                  <c:v>52.043415326238417</c:v>
                </c:pt>
                <c:pt idx="1433">
                  <c:v>51.432260739030049</c:v>
                </c:pt>
                <c:pt idx="1434">
                  <c:v>51.620639493865049</c:v>
                </c:pt>
                <c:pt idx="1435">
                  <c:v>51.532006914893635</c:v>
                </c:pt>
                <c:pt idx="1436">
                  <c:v>51.483744009042979</c:v>
                </c:pt>
                <c:pt idx="1437">
                  <c:v>50.861443484269685</c:v>
                </c:pt>
                <c:pt idx="1438">
                  <c:v>50.434089348654723</c:v>
                </c:pt>
                <c:pt idx="1439">
                  <c:v>50.121009192825127</c:v>
                </c:pt>
                <c:pt idx="1440">
                  <c:v>49.45726114301636</c:v>
                </c:pt>
                <c:pt idx="1441">
                  <c:v>49.018806343842748</c:v>
                </c:pt>
                <c:pt idx="1442">
                  <c:v>48.744364666666691</c:v>
                </c:pt>
                <c:pt idx="1443">
                  <c:v>47.331794821375759</c:v>
                </c:pt>
                <c:pt idx="1444">
                  <c:v>46.018121903761084</c:v>
                </c:pt>
                <c:pt idx="1445">
                  <c:v>44.850587095588253</c:v>
                </c:pt>
                <c:pt idx="1446">
                  <c:v>43.469565198237902</c:v>
                </c:pt>
                <c:pt idx="1447">
                  <c:v>42.16899696193267</c:v>
                </c:pt>
                <c:pt idx="1448">
                  <c:v>40.816437244897976</c:v>
                </c:pt>
                <c:pt idx="1449">
                  <c:v>39.346538863537127</c:v>
                </c:pt>
                <c:pt idx="1450">
                  <c:v>37.826161938679263</c:v>
                </c:pt>
                <c:pt idx="1451">
                  <c:v>36.393360152284274</c:v>
                </c:pt>
                <c:pt idx="1452">
                  <c:v>36.515189610065185</c:v>
                </c:pt>
                <c:pt idx="1453">
                  <c:v>36.557139825757588</c:v>
                </c:pt>
                <c:pt idx="1454">
                  <c:v>36.52390778894474</c:v>
                </c:pt>
                <c:pt idx="1455">
                  <c:v>37.132266665591409</c:v>
                </c:pt>
                <c:pt idx="1456">
                  <c:v>37.716613637437383</c:v>
                </c:pt>
                <c:pt idx="1457">
                  <c:v>38.217112874465066</c:v>
                </c:pt>
                <c:pt idx="1458">
                  <c:v>38.873617153024924</c:v>
                </c:pt>
                <c:pt idx="1459">
                  <c:v>39.499270369056084</c:v>
                </c:pt>
                <c:pt idx="1460">
                  <c:v>40.121381316348206</c:v>
                </c:pt>
                <c:pt idx="1461">
                  <c:v>40.755573025387882</c:v>
                </c:pt>
                <c:pt idx="1462">
                  <c:v>41.472741760563395</c:v>
                </c:pt>
                <c:pt idx="1463">
                  <c:v>42.277085306553921</c:v>
                </c:pt>
                <c:pt idx="1464">
                  <c:v>42.620491093969164</c:v>
                </c:pt>
                <c:pt idx="1465">
                  <c:v>43.020584591194989</c:v>
                </c:pt>
                <c:pt idx="1466">
                  <c:v>43.417891922005587</c:v>
                </c:pt>
                <c:pt idx="1467">
                  <c:v>42.926291770833352</c:v>
                </c:pt>
                <c:pt idx="1468">
                  <c:v>42.496274271844683</c:v>
                </c:pt>
                <c:pt idx="1469">
                  <c:v>42.067447957063727</c:v>
                </c:pt>
                <c:pt idx="1470">
                  <c:v>42.850907929362897</c:v>
                </c:pt>
                <c:pt idx="1471">
                  <c:v>43.513830973756917</c:v>
                </c:pt>
                <c:pt idx="1472">
                  <c:v>44.203544762232958</c:v>
                </c:pt>
                <c:pt idx="1473">
                  <c:v>45.078373713109144</c:v>
                </c:pt>
                <c:pt idx="1474">
                  <c:v>46.103592283950633</c:v>
                </c:pt>
                <c:pt idx="1475">
                  <c:v>47.18128261316874</c:v>
                </c:pt>
                <c:pt idx="1476">
                  <c:v>47.625462928522595</c:v>
                </c:pt>
                <c:pt idx="1477">
                  <c:v>48.055661041922313</c:v>
                </c:pt>
                <c:pt idx="1478">
                  <c:v>48.483150101902204</c:v>
                </c:pt>
                <c:pt idx="1479">
                  <c:v>50.186912686567176</c:v>
                </c:pt>
                <c:pt idx="1480">
                  <c:v>51.921235016949176</c:v>
                </c:pt>
                <c:pt idx="1481">
                  <c:v>53.508198648648673</c:v>
                </c:pt>
                <c:pt idx="1482">
                  <c:v>54.867480424528317</c:v>
                </c:pt>
                <c:pt idx="1483">
                  <c:v>56.143991879194651</c:v>
                </c:pt>
                <c:pt idx="1484">
                  <c:v>57.487118373493992</c:v>
                </c:pt>
                <c:pt idx="1485">
                  <c:v>59.739885551839492</c:v>
                </c:pt>
                <c:pt idx="1486">
                  <c:v>61.94823176352709</c:v>
                </c:pt>
                <c:pt idx="1487">
                  <c:v>64.236390781563159</c:v>
                </c:pt>
                <c:pt idx="1488">
                  <c:v>65.339009481037948</c:v>
                </c:pt>
                <c:pt idx="1489">
                  <c:v>66.432859840954293</c:v>
                </c:pt>
                <c:pt idx="1490">
                  <c:v>67.562641842800545</c:v>
                </c:pt>
                <c:pt idx="1491">
                  <c:v>68.636782555299561</c:v>
                </c:pt>
                <c:pt idx="1492">
                  <c:v>69.795263730946161</c:v>
                </c:pt>
                <c:pt idx="1493">
                  <c:v>70.949393016393472</c:v>
                </c:pt>
                <c:pt idx="1494">
                  <c:v>71.464564327868871</c:v>
                </c:pt>
                <c:pt idx="1495">
                  <c:v>71.791430248528471</c:v>
                </c:pt>
                <c:pt idx="1496">
                  <c:v>72.163663903394294</c:v>
                </c:pt>
                <c:pt idx="1497">
                  <c:v>71.097371534482789</c:v>
                </c:pt>
                <c:pt idx="1498">
                  <c:v>70.31178466894535</c:v>
                </c:pt>
                <c:pt idx="1499">
                  <c:v>69.524969511400684</c:v>
                </c:pt>
                <c:pt idx="1500">
                  <c:v>69.174050616256494</c:v>
                </c:pt>
                <c:pt idx="1501">
                  <c:v>69.004729405100093</c:v>
                </c:pt>
                <c:pt idx="1502">
                  <c:v>68.704066666666705</c:v>
                </c:pt>
                <c:pt idx="1503">
                  <c:v>69.023397216890615</c:v>
                </c:pt>
                <c:pt idx="1504">
                  <c:v>69.473121264367848</c:v>
                </c:pt>
                <c:pt idx="1505">
                  <c:v>70.010367549457584</c:v>
                </c:pt>
                <c:pt idx="1506">
                  <c:v>70.603778693312137</c:v>
                </c:pt>
                <c:pt idx="1507">
                  <c:v>71.195126129370649</c:v>
                </c:pt>
                <c:pt idx="1508">
                  <c:v>71.693041825095079</c:v>
                </c:pt>
                <c:pt idx="1509">
                  <c:v>73.273111781427687</c:v>
                </c:pt>
                <c:pt idx="1510">
                  <c:v>74.937611538461567</c:v>
                </c:pt>
                <c:pt idx="1511">
                  <c:v>76.740711128625492</c:v>
                </c:pt>
                <c:pt idx="1512">
                  <c:v>77.4936585471402</c:v>
                </c:pt>
                <c:pt idx="1513">
                  <c:v>78.24208515131582</c:v>
                </c:pt>
                <c:pt idx="1514">
                  <c:v>79.035006750000036</c:v>
                </c:pt>
                <c:pt idx="1515">
                  <c:v>79.138973594569322</c:v>
                </c:pt>
                <c:pt idx="1516">
                  <c:v>79.391364679262992</c:v>
                </c:pt>
                <c:pt idx="1517">
                  <c:v>79.494822052401773</c:v>
                </c:pt>
                <c:pt idx="1518">
                  <c:v>79.454502242990685</c:v>
                </c:pt>
                <c:pt idx="1519">
                  <c:v>79.364895802238834</c:v>
                </c:pt>
                <c:pt idx="1520">
                  <c:v>79.226444665012437</c:v>
                </c:pt>
                <c:pt idx="1521">
                  <c:v>78.433917232982708</c:v>
                </c:pt>
                <c:pt idx="1522">
                  <c:v>77.885886038080514</c:v>
                </c:pt>
                <c:pt idx="1523">
                  <c:v>77.384927092374483</c:v>
                </c:pt>
                <c:pt idx="1524">
                  <c:v>77.124588304455472</c:v>
                </c:pt>
                <c:pt idx="1525">
                  <c:v>76.865214329833265</c:v>
                </c:pt>
                <c:pt idx="1526">
                  <c:v>76.606799815043189</c:v>
                </c:pt>
                <c:pt idx="1527">
                  <c:v>76.097935846153874</c:v>
                </c:pt>
                <c:pt idx="1528">
                  <c:v>75.590947297297319</c:v>
                </c:pt>
                <c:pt idx="1529">
                  <c:v>75.131888742331313</c:v>
                </c:pt>
                <c:pt idx="1530">
                  <c:v>74.475043015625033</c:v>
                </c:pt>
                <c:pt idx="1531">
                  <c:v>73.819612912178727</c:v>
                </c:pt>
                <c:pt idx="1532">
                  <c:v>73.16597741442547</c:v>
                </c:pt>
                <c:pt idx="1533">
                  <c:v>72.744743047865867</c:v>
                </c:pt>
                <c:pt idx="1534">
                  <c:v>72.502153903353687</c:v>
                </c:pt>
                <c:pt idx="1535">
                  <c:v>72.30346061622943</c:v>
                </c:pt>
                <c:pt idx="1536">
                  <c:v>72.554599506710233</c:v>
                </c:pt>
                <c:pt idx="1537">
                  <c:v>72.893034687218972</c:v>
                </c:pt>
                <c:pt idx="1538">
                  <c:v>73.0975012727273</c:v>
                </c:pt>
                <c:pt idx="1539">
                  <c:v>74.233644223826744</c:v>
                </c:pt>
                <c:pt idx="1540">
                  <c:v>75.897566967509064</c:v>
                </c:pt>
                <c:pt idx="1541">
                  <c:v>77.561489711191371</c:v>
                </c:pt>
                <c:pt idx="1542">
                  <c:v>79.176298740251994</c:v>
                </c:pt>
                <c:pt idx="1543">
                  <c:v>80.829792998204695</c:v>
                </c:pt>
                <c:pt idx="1544">
                  <c:v>82.278903037522369</c:v>
                </c:pt>
                <c:pt idx="1545">
                  <c:v>84.75405252675391</c:v>
                </c:pt>
                <c:pt idx="1546">
                  <c:v>87.324037136066579</c:v>
                </c:pt>
                <c:pt idx="1547">
                  <c:v>89.944380659536577</c:v>
                </c:pt>
                <c:pt idx="1548">
                  <c:v>91.403130539099564</c:v>
                </c:pt>
                <c:pt idx="1549">
                  <c:v>92.579844552414627</c:v>
                </c:pt>
                <c:pt idx="1550">
                  <c:v>93.523754526869212</c:v>
                </c:pt>
                <c:pt idx="1551">
                  <c:v>94.06232183304148</c:v>
                </c:pt>
                <c:pt idx="1552">
                  <c:v>94.545100204081677</c:v>
                </c:pt>
                <c:pt idx="1553">
                  <c:v>94.64091438515085</c:v>
                </c:pt>
                <c:pt idx="1554">
                  <c:v>95.500875636574122</c:v>
                </c:pt>
                <c:pt idx="1555">
                  <c:v>96.579913078703726</c:v>
                </c:pt>
                <c:pt idx="1556">
                  <c:v>97.152945595854959</c:v>
                </c:pt>
                <c:pt idx="1557">
                  <c:v>94.75796609195406</c:v>
                </c:pt>
                <c:pt idx="1558">
                  <c:v>92.477343767949478</c:v>
                </c:pt>
                <c:pt idx="1559">
                  <c:v>90.303017241379351</c:v>
                </c:pt>
                <c:pt idx="1560">
                  <c:v>87.007756482010308</c:v>
                </c:pt>
                <c:pt idx="1561">
                  <c:v>83.944205460750879</c:v>
                </c:pt>
                <c:pt idx="1562">
                  <c:v>81.042704199773013</c:v>
                </c:pt>
                <c:pt idx="1563">
                  <c:v>75.599909581684599</c:v>
                </c:pt>
                <c:pt idx="1564">
                  <c:v>70.16051508159822</c:v>
                </c:pt>
                <c:pt idx="1565">
                  <c:v>64.951814915730367</c:v>
                </c:pt>
                <c:pt idx="1566">
                  <c:v>60.130311746478895</c:v>
                </c:pt>
                <c:pt idx="1567">
                  <c:v>55.125845718309883</c:v>
                </c:pt>
                <c:pt idx="1568">
                  <c:v>49.896494083006182</c:v>
                </c:pt>
                <c:pt idx="1569">
                  <c:v>47.931032442318539</c:v>
                </c:pt>
                <c:pt idx="1570">
                  <c:v>45.87454360202932</c:v>
                </c:pt>
                <c:pt idx="1571">
                  <c:v>43.910263752122262</c:v>
                </c:pt>
                <c:pt idx="1572">
                  <c:v>43.81700237154152</c:v>
                </c:pt>
                <c:pt idx="1573">
                  <c:v>43.650386023622062</c:v>
                </c:pt>
                <c:pt idx="1574">
                  <c:v>43.41211493288592</c:v>
                </c:pt>
                <c:pt idx="1575">
                  <c:v>44.359172469410467</c:v>
                </c:pt>
                <c:pt idx="1576">
                  <c:v>45.547676696329269</c:v>
                </c:pt>
                <c:pt idx="1577">
                  <c:v>46.710201945525313</c:v>
                </c:pt>
                <c:pt idx="1578">
                  <c:v>48.577708384231002</c:v>
                </c:pt>
                <c:pt idx="1579">
                  <c:v>50.329414665190946</c:v>
                </c:pt>
                <c:pt idx="1580">
                  <c:v>52.155829723756923</c:v>
                </c:pt>
                <c:pt idx="1581">
                  <c:v>50.653965830115851</c:v>
                </c:pt>
                <c:pt idx="1582">
                  <c:v>49.238405019305034</c:v>
                </c:pt>
                <c:pt idx="1583">
                  <c:v>47.928588474295204</c:v>
                </c:pt>
                <c:pt idx="1584">
                  <c:v>49.291432305998924</c:v>
                </c:pt>
                <c:pt idx="1585">
                  <c:v>50.476378181321707</c:v>
                </c:pt>
                <c:pt idx="1586">
                  <c:v>51.727450814332272</c:v>
                </c:pt>
                <c:pt idx="1587">
                  <c:v>54.250790451577821</c:v>
                </c:pt>
                <c:pt idx="1588">
                  <c:v>56.754191444141703</c:v>
                </c:pt>
                <c:pt idx="1589">
                  <c:v>59.104479994556364</c:v>
                </c:pt>
                <c:pt idx="1590">
                  <c:v>61.335734203371409</c:v>
                </c:pt>
                <c:pt idx="1591">
                  <c:v>63.389978683640329</c:v>
                </c:pt>
                <c:pt idx="1592">
                  <c:v>65.464031371490307</c:v>
                </c:pt>
                <c:pt idx="1593">
                  <c:v>71.287642432432463</c:v>
                </c:pt>
                <c:pt idx="1594">
                  <c:v>77.249263360433631</c:v>
                </c:pt>
                <c:pt idx="1595">
                  <c:v>83.107782582745557</c:v>
                </c:pt>
                <c:pt idx="1596">
                  <c:v>84.547808963282989</c:v>
                </c:pt>
                <c:pt idx="1597">
                  <c:v>85.927734210526353</c:v>
                </c:pt>
                <c:pt idx="1598">
                  <c:v>87.199754535752433</c:v>
                </c:pt>
                <c:pt idx="1599">
                  <c:v>89.233791090425569</c:v>
                </c:pt>
                <c:pt idx="1600">
                  <c:v>91.013598360655791</c:v>
                </c:pt>
                <c:pt idx="1601">
                  <c:v>93.017344095940999</c:v>
                </c:pt>
                <c:pt idx="1602">
                  <c:v>94.06065261351641</c:v>
                </c:pt>
                <c:pt idx="1603">
                  <c:v>94.906517335092374</c:v>
                </c:pt>
                <c:pt idx="1604">
                  <c:v>95.600223617693558</c:v>
                </c:pt>
                <c:pt idx="1605">
                  <c:v>95.527441775798877</c:v>
                </c:pt>
                <c:pt idx="1606">
                  <c:v>95.905208403141401</c:v>
                </c:pt>
                <c:pt idx="1607">
                  <c:v>96.687340909090935</c:v>
                </c:pt>
                <c:pt idx="1608">
                  <c:v>97.401866701625622</c:v>
                </c:pt>
                <c:pt idx="1609">
                  <c:v>97.755323175182511</c:v>
                </c:pt>
                <c:pt idx="1610">
                  <c:v>97.901738178996411</c:v>
                </c:pt>
                <c:pt idx="1611">
                  <c:v>98.884124100719461</c:v>
                </c:pt>
                <c:pt idx="1612">
                  <c:v>100.6239460390947</c:v>
                </c:pt>
                <c:pt idx="1613">
                  <c:v>102.20945845758358</c:v>
                </c:pt>
                <c:pt idx="1614">
                  <c:v>103.45952909416584</c:v>
                </c:pt>
                <c:pt idx="1615">
                  <c:v>104.64482841140533</c:v>
                </c:pt>
                <c:pt idx="1616">
                  <c:v>105.07292059859158</c:v>
                </c:pt>
                <c:pt idx="1617">
                  <c:v>106.62882356927715</c:v>
                </c:pt>
                <c:pt idx="1618">
                  <c:v>109.27341444838059</c:v>
                </c:pt>
                <c:pt idx="1619">
                  <c:v>111.50605556402442</c:v>
                </c:pt>
                <c:pt idx="1620">
                  <c:v>112.1628138930913</c:v>
                </c:pt>
                <c:pt idx="1621">
                  <c:v>113.43422372924012</c:v>
                </c:pt>
                <c:pt idx="1622">
                  <c:v>114.29867124624629</c:v>
                </c:pt>
                <c:pt idx="1623">
                  <c:v>114.28050741935488</c:v>
                </c:pt>
                <c:pt idx="1624">
                  <c:v>114.65762950617288</c:v>
                </c:pt>
                <c:pt idx="1625">
                  <c:v>115.37120603745691</c:v>
                </c:pt>
                <c:pt idx="1626">
                  <c:v>117.13122272727277</c:v>
                </c:pt>
                <c:pt idx="1627">
                  <c:v>118.99749850416875</c:v>
                </c:pt>
                <c:pt idx="1628">
                  <c:v>121.69036996057174</c:v>
                </c:pt>
                <c:pt idx="1629">
                  <c:v>123.87980909316158</c:v>
                </c:pt>
                <c:pt idx="1630">
                  <c:v>125.5926297022333</c:v>
                </c:pt>
                <c:pt idx="1631">
                  <c:v>126.93203317641233</c:v>
                </c:pt>
                <c:pt idx="1632">
                  <c:v>127.3944587137381</c:v>
                </c:pt>
                <c:pt idx="1633">
                  <c:v>127.56067211632495</c:v>
                </c:pt>
                <c:pt idx="1634">
                  <c:v>127.24620006135811</c:v>
                </c:pt>
                <c:pt idx="1635">
                  <c:v>127.32198518525692</c:v>
                </c:pt>
                <c:pt idx="1636">
                  <c:v>127.44029538492617</c:v>
                </c:pt>
                <c:pt idx="1637">
                  <c:v>128.08368597373681</c:v>
                </c:pt>
                <c:pt idx="1638">
                  <c:v>124.93801055213903</c:v>
                </c:pt>
                <c:pt idx="1639">
                  <c:v>121.98345099246337</c:v>
                </c:pt>
                <c:pt idx="1640">
                  <c:v>118.47284617967291</c:v>
                </c:pt>
                <c:pt idx="1641">
                  <c:v>111.99309870008047</c:v>
                </c:pt>
                <c:pt idx="1642">
                  <c:v>105.14174452961082</c:v>
                </c:pt>
                <c:pt idx="1643">
                  <c:v>99.018086470890751</c:v>
                </c:pt>
                <c:pt idx="1644">
                  <c:v>95.654972640704969</c:v>
                </c:pt>
                <c:pt idx="1645">
                  <c:v>92.512933540551671</c:v>
                </c:pt>
                <c:pt idx="1646">
                  <c:v>88.877473937844258</c:v>
                </c:pt>
                <c:pt idx="1647">
                  <c:v>83.943389325165384</c:v>
                </c:pt>
                <c:pt idx="1648">
                  <c:v>78.88083106373945</c:v>
                </c:pt>
                <c:pt idx="1649">
                  <c:v>73.775809085300395</c:v>
                </c:pt>
                <c:pt idx="1650">
                  <c:v>70.809316683639167</c:v>
                </c:pt>
                <c:pt idx="1651">
                  <c:v>68.501626781263994</c:v>
                </c:pt>
                <c:pt idx="1652">
                  <c:v>66.001445610490791</c:v>
                </c:pt>
                <c:pt idx="1653">
                  <c:v>51.647089757264311</c:v>
                </c:pt>
                <c:pt idx="1654">
                  <c:v>37.334287701541733</c:v>
                </c:pt>
                <c:pt idx="1655">
                  <c:v>22.24302642844912</c:v>
                </c:pt>
                <c:pt idx="1656">
                  <c:v>18.167781692975858</c:v>
                </c:pt>
                <c:pt idx="1657">
                  <c:v>14.118716922801417</c:v>
                </c:pt>
                <c:pt idx="1658">
                  <c:v>10.134906703524539</c:v>
                </c:pt>
                <c:pt idx="1659">
                  <c:v>10.428973668167325</c:v>
                </c:pt>
                <c:pt idx="1660">
                  <c:v>10.717318288942096</c:v>
                </c:pt>
                <c:pt idx="1661">
                  <c:v>10.94171482152875</c:v>
                </c:pt>
                <c:pt idx="1662">
                  <c:v>13.405794911562991</c:v>
                </c:pt>
                <c:pt idx="1663">
                  <c:v>15.817023198383948</c:v>
                </c:pt>
                <c:pt idx="1664">
                  <c:v>18.246838342539906</c:v>
                </c:pt>
                <c:pt idx="1665">
                  <c:v>36.851059895363534</c:v>
                </c:pt>
                <c:pt idx="1666">
                  <c:v>55.433604770489538</c:v>
                </c:pt>
                <c:pt idx="1667">
                  <c:v>74.172845741355616</c:v>
                </c:pt>
                <c:pt idx="1668">
                  <c:v>78.735119342646314</c:v>
                </c:pt>
                <c:pt idx="1669">
                  <c:v>83.529197267706635</c:v>
                </c:pt>
                <c:pt idx="1670">
                  <c:v>87.981614223157578</c:v>
                </c:pt>
                <c:pt idx="1671">
                  <c:v>90.79369860877307</c:v>
                </c:pt>
                <c:pt idx="1672">
                  <c:v>93.685707060290241</c:v>
                </c:pt>
                <c:pt idx="1673">
                  <c:v>96.742490537471639</c:v>
                </c:pt>
                <c:pt idx="1674">
                  <c:v>99.009197196471789</c:v>
                </c:pt>
                <c:pt idx="1675">
                  <c:v>101.15665300120931</c:v>
                </c:pt>
                <c:pt idx="1676">
                  <c:v>103.3804786233228</c:v>
                </c:pt>
                <c:pt idx="1677">
                  <c:v>105.88134161061861</c:v>
                </c:pt>
                <c:pt idx="1678">
                  <c:v>108.46514828407292</c:v>
                </c:pt>
                <c:pt idx="1679">
                  <c:v>110.90289478006565</c:v>
                </c:pt>
                <c:pt idx="1680">
                  <c:v>112.26076075160182</c:v>
                </c:pt>
                <c:pt idx="1681">
                  <c:v>113.58425303534882</c:v>
                </c:pt>
                <c:pt idx="1682">
                  <c:v>114.34365429795007</c:v>
                </c:pt>
                <c:pt idx="1683">
                  <c:v>114.80439488052792</c:v>
                </c:pt>
                <c:pt idx="1684">
                  <c:v>115.45361683719534</c:v>
                </c:pt>
                <c:pt idx="1685">
                  <c:v>116.76542346337536</c:v>
                </c:pt>
                <c:pt idx="1686">
                  <c:v>118.10404511291512</c:v>
                </c:pt>
                <c:pt idx="1687">
                  <c:v>119.21728241629704</c:v>
                </c:pt>
                <c:pt idx="1688">
                  <c:v>120.47237375985618</c:v>
                </c:pt>
                <c:pt idx="1689">
                  <c:v>120.70750444967565</c:v>
                </c:pt>
                <c:pt idx="1690">
                  <c:v>120.79552367060079</c:v>
                </c:pt>
                <c:pt idx="1691">
                  <c:v>121.08027923269175</c:v>
                </c:pt>
                <c:pt idx="1692">
                  <c:v>121.28464324002388</c:v>
                </c:pt>
                <c:pt idx="1693">
                  <c:v>121.48455631789098</c:v>
                </c:pt>
                <c:pt idx="1694">
                  <c:v>121.29495985038716</c:v>
                </c:pt>
                <c:pt idx="1695">
                  <c:v>120.64735858487086</c:v>
                </c:pt>
                <c:pt idx="1696">
                  <c:v>120.50650118573641</c:v>
                </c:pt>
                <c:pt idx="1697">
                  <c:v>120.40045511988082</c:v>
                </c:pt>
                <c:pt idx="1698">
                  <c:v>119.94774648194712</c:v>
                </c:pt>
                <c:pt idx="1699">
                  <c:v>118.63824992729377</c:v>
                </c:pt>
                <c:pt idx="1700">
                  <c:v>117.4684181982395</c:v>
                </c:pt>
                <c:pt idx="1701">
                  <c:v>117.51865087736746</c:v>
                </c:pt>
                <c:pt idx="1702">
                  <c:v>118.08266526511487</c:v>
                </c:pt>
                <c:pt idx="1703">
                  <c:v>118.40609054403079</c:v>
                </c:pt>
                <c:pt idx="1704">
                  <c:v>118.59827635921491</c:v>
                </c:pt>
                <c:pt idx="1705">
                  <c:v>118.17176229508203</c:v>
                </c:pt>
                <c:pt idx="1706">
                  <c:v>118.39912554291095</c:v>
                </c:pt>
                <c:pt idx="1707">
                  <c:v>119.98641912261165</c:v>
                </c:pt>
                <c:pt idx="1708">
                  <c:v>121.23464508789634</c:v>
                </c:pt>
                <c:pt idx="1709">
                  <c:v>122.40238614756069</c:v>
                </c:pt>
                <c:pt idx="1710">
                  <c:v>123.88781017226327</c:v>
                </c:pt>
                <c:pt idx="1711">
                  <c:v>125.27074930412144</c:v>
                </c:pt>
                <c:pt idx="1712">
                  <c:v>126.65523732751373</c:v>
                </c:pt>
                <c:pt idx="1713">
                  <c:v>129.59716034528535</c:v>
                </c:pt>
                <c:pt idx="1714">
                  <c:v>132.48265387074218</c:v>
                </c:pt>
                <c:pt idx="1715">
                  <c:v>135.11450767864275</c:v>
                </c:pt>
                <c:pt idx="1716">
                  <c:v>134.90479221173416</c:v>
                </c:pt>
                <c:pt idx="1717">
                  <c:v>134.69777303103749</c:v>
                </c:pt>
                <c:pt idx="1718">
                  <c:v>134.12401689851163</c:v>
                </c:pt>
                <c:pt idx="1719">
                  <c:v>134.68630723999465</c:v>
                </c:pt>
                <c:pt idx="1720">
                  <c:v>135.2170581546869</c:v>
                </c:pt>
                <c:pt idx="1721">
                  <c:v>135.96339745660671</c:v>
                </c:pt>
                <c:pt idx="1722">
                  <c:v>137.26513452256037</c:v>
                </c:pt>
                <c:pt idx="1723">
                  <c:v>138.74557523165672</c:v>
                </c:pt>
                <c:pt idx="1724">
                  <c:v>139.8910512496272</c:v>
                </c:pt>
                <c:pt idx="1725">
                  <c:v>138.63306214805866</c:v>
                </c:pt>
                <c:pt idx="1726">
                  <c:v>137.76660217403278</c:v>
                </c:pt>
                <c:pt idx="1727">
                  <c:v>136.92391315179808</c:v>
                </c:pt>
                <c:pt idx="1728">
                  <c:v>136.19976425609849</c:v>
                </c:pt>
                <c:pt idx="1729">
                  <c:v>134.245186710236</c:v>
                </c:pt>
                <c:pt idx="1730">
                  <c:v>132.09338987967936</c:v>
                </c:pt>
                <c:pt idx="1731">
                  <c:v>129.90392019831029</c:v>
                </c:pt>
                <c:pt idx="1732">
                  <c:v>127.33338703980156</c:v>
                </c:pt>
                <c:pt idx="1733">
                  <c:v>124.98384412792602</c:v>
                </c:pt>
                <c:pt idx="1734">
                  <c:v>123.11002840932903</c:v>
                </c:pt>
                <c:pt idx="1735">
                  <c:v>121.41655132261371</c:v>
                </c:pt>
                <c:pt idx="1736">
                  <c:v>119.73486717518759</c:v>
                </c:pt>
                <c:pt idx="1737">
                  <c:v>117.96974947232995</c:v>
                </c:pt>
                <c:pt idx="1738">
                  <c:v>116.39644040516401</c:v>
                </c:pt>
                <c:pt idx="1739">
                  <c:v>114.96645971884583</c:v>
                </c:pt>
                <c:pt idx="1740">
                  <c:v>114.73692891151299</c:v>
                </c:pt>
                <c:pt idx="1741">
                  <c:v>114.60280887432474</c:v>
                </c:pt>
                <c:pt idx="1742">
                  <c:v>114.07185502158471</c:v>
                </c:pt>
                <c:pt idx="1743">
                  <c:v>113.74373466632677</c:v>
                </c:pt>
                <c:pt idx="1744">
                  <c:v>113.49470888194185</c:v>
                </c:pt>
                <c:pt idx="1745">
                  <c:v>113.33178907799422</c:v>
                </c:pt>
                <c:pt idx="1746">
                  <c:v>114.46012889189957</c:v>
                </c:pt>
                <c:pt idx="1747">
                  <c:v>115.29889121399721</c:v>
                </c:pt>
                <c:pt idx="1748">
                  <c:v>115.96390395894433</c:v>
                </c:pt>
                <c:pt idx="1749">
                  <c:v>118.18555735968795</c:v>
                </c:pt>
                <c:pt idx="1750">
                  <c:v>120.73941399112509</c:v>
                </c:pt>
                <c:pt idx="1751">
                  <c:v>123.06886814920976</c:v>
                </c:pt>
                <c:pt idx="1752">
                  <c:v>124.83182925724456</c:v>
                </c:pt>
                <c:pt idx="1753">
                  <c:v>126.90857746004775</c:v>
                </c:pt>
                <c:pt idx="1754">
                  <c:v>129.27175772453771</c:v>
                </c:pt>
                <c:pt idx="1755">
                  <c:v>130.48742413832593</c:v>
                </c:pt>
                <c:pt idx="1756">
                  <c:v>131.97251696747074</c:v>
                </c:pt>
                <c:pt idx="1757">
                  <c:v>133.44799285583071</c:v>
                </c:pt>
                <c:pt idx="1758">
                  <c:v>134.84959384932151</c:v>
                </c:pt>
                <c:pt idx="1759">
                  <c:v>135.75255792830703</c:v>
                </c:pt>
                <c:pt idx="1760">
                  <c:v>136.33622962575822</c:v>
                </c:pt>
                <c:pt idx="1761">
                  <c:v>137.61154311753288</c:v>
                </c:pt>
                <c:pt idx="1762">
                  <c:v>138.79725567460852</c:v>
                </c:pt>
                <c:pt idx="1763">
                  <c:v>140.06865238272951</c:v>
                </c:pt>
                <c:pt idx="1764">
                  <c:v>141.65944962419366</c:v>
                </c:pt>
                <c:pt idx="1765">
                  <c:v>143.35908181420214</c:v>
                </c:pt>
                <c:pt idx="1766">
                  <c:v>145.3694971028315</c:v>
                </c:pt>
                <c:pt idx="1767">
                  <c:v>147.73730189266647</c:v>
                </c:pt>
                <c:pt idx="1768">
                  <c:v>150.05660285864195</c:v>
                </c:pt>
                <c:pt idx="1769">
                  <c:v>152.74433074459606</c:v>
                </c:pt>
                <c:pt idx="1770">
                  <c:v>156.02198171868929</c:v>
                </c:pt>
                <c:pt idx="1771">
                  <c:v>159.22148235546078</c:v>
                </c:pt>
                <c:pt idx="1772">
                  <c:v>162.31899292502354</c:v>
                </c:pt>
                <c:pt idx="1773">
                  <c:v>162.86117110544328</c:v>
                </c:pt>
                <c:pt idx="1774">
                  <c:v>164.23971883208094</c:v>
                </c:pt>
                <c:pt idx="1775">
                  <c:v>165.59987443926559</c:v>
                </c:pt>
                <c:pt idx="1776">
                  <c:v>166.11705542445338</c:v>
                </c:pt>
                <c:pt idx="1777">
                  <c:v>166.24663439171442</c:v>
                </c:pt>
                <c:pt idx="1778">
                  <c:v>166.13819818490811</c:v>
                </c:pt>
                <c:pt idx="1779">
                  <c:v>165.62384982469055</c:v>
                </c:pt>
                <c:pt idx="1780">
                  <c:v>165.63197950345977</c:v>
                </c:pt>
                <c:pt idx="1781">
                  <c:v>165.95888318244116</c:v>
                </c:pt>
                <c:pt idx="1782">
                  <c:v>164.71442664993324</c:v>
                </c:pt>
                <c:pt idx="1783">
                  <c:v>163.75511231378485</c:v>
                </c:pt>
                <c:pt idx="1784">
                  <c:v>162.66001600722865</c:v>
                </c:pt>
                <c:pt idx="1785">
                  <c:v>164.96328058333924</c:v>
                </c:pt>
                <c:pt idx="1786">
                  <c:v>167.72751143043766</c:v>
                </c:pt>
                <c:pt idx="1787">
                  <c:v>170.5584032431297</c:v>
                </c:pt>
                <c:pt idx="1788">
                  <c:v>160.50302322741709</c:v>
                </c:pt>
                <c:pt idx="1789">
                  <c:v>150.69381893705693</c:v>
                </c:pt>
                <c:pt idx="1790">
                  <c:v>141.63154402107591</c:v>
                </c:pt>
                <c:pt idx="1791">
                  <c:v>135.59854492587439</c:v>
                </c:pt>
                <c:pt idx="1792">
                  <c:v>128.60958011887959</c:v>
                </c:pt>
                <c:pt idx="1793">
                  <c:v>120.96135344864375</c:v>
                </c:pt>
                <c:pt idx="1794">
                  <c:v>119.94424961694482</c:v>
                </c:pt>
                <c:pt idx="1795">
                  <c:v>119.16018130718155</c:v>
                </c:pt>
                <c:pt idx="1796">
                  <c:v>118.58797060857545</c:v>
                </c:pt>
                <c:pt idx="1797">
                  <c:v>116.89341811066568</c:v>
                </c:pt>
                <c:pt idx="1798">
                  <c:v>115.31846842588649</c:v>
                </c:pt>
                <c:pt idx="1799">
                  <c:v>113.5651776568871</c:v>
                </c:pt>
                <c:pt idx="1800">
                  <c:v>126.72760239618937</c:v>
                </c:pt>
                <c:pt idx="1801">
                  <c:v>139.6068015200712</c:v>
                </c:pt>
                <c:pt idx="1802">
                  <c:v>152.09862275697782</c:v>
                </c:pt>
                <c:pt idx="1803">
                  <c:v>162.84583919357141</c:v>
                </c:pt>
                <c:pt idx="1804">
                  <c:v>173.44244350749463</c:v>
                </c:pt>
                <c:pt idx="1805">
                  <c:v>183.62818893174727</c:v>
                </c:pt>
                <c:pt idx="1806">
                  <c:v>189.14536442822981</c:v>
                </c:pt>
                <c:pt idx="1807">
                  <c:v>195.13851974105071</c:v>
                </c:pt>
                <c:pt idx="1808">
                  <c:v>200.97578263643331</c:v>
                </c:pt>
                <c:pt idx="1809">
                  <c:v>207.81842587738493</c:v>
                </c:pt>
                <c:pt idx="1810">
                  <c:v>215.25938036970953</c:v>
                </c:pt>
                <c:pt idx="1811">
                  <c:v>223.03117594206648</c:v>
                </c:pt>
                <c:pt idx="1812">
                  <c:v>221.18502701424168</c:v>
                </c:pt>
                <c:pt idx="1813">
                  <c:v>219.19778241269444</c:v>
                </c:pt>
                <c:pt idx="1814">
                  <c:v>216.32432277463974</c:v>
                </c:pt>
                <c:pt idx="1815">
                  <c:v>213.07625193266213</c:v>
                </c:pt>
                <c:pt idx="1816">
                  <c:v>208.72819383433239</c:v>
                </c:pt>
                <c:pt idx="1817">
                  <c:v>203.90255565942547</c:v>
                </c:pt>
                <c:pt idx="1818">
                  <c:v>202.14823382589213</c:v>
                </c:pt>
                <c:pt idx="1819">
                  <c:v>200.44086044886237</c:v>
                </c:pt>
                <c:pt idx="1820">
                  <c:v>198.23545873089682</c:v>
                </c:pt>
                <c:pt idx="1821">
                  <c:v>192.34483280874605</c:v>
                </c:pt>
                <c:pt idx="1822">
                  <c:v>187.44442293029149</c:v>
                </c:pt>
                <c:pt idx="1823">
                  <c:v>182.91109706297576</c:v>
                </c:pt>
                <c:pt idx="1824">
                  <c:v>182.30759603235626</c:v>
                </c:pt>
                <c:pt idx="1825">
                  <c:v>182.13822010038567</c:v>
                </c:pt>
                <c:pt idx="1826">
                  <c:v>182.37705497356185</c:v>
                </c:pt>
                <c:pt idx="1827">
                  <c:v>183.47560356734346</c:v>
                </c:pt>
                <c:pt idx="1828">
                  <c:v>185.02618407770444</c:v>
                </c:pt>
                <c:pt idx="1829">
                  <c:v>186.43569034345109</c:v>
                </c:pt>
                <c:pt idx="1830">
                  <c:v>187.19099320882862</c:v>
                </c:pt>
                <c:pt idx="1831">
                  <c:v>187.48248280275942</c:v>
                </c:pt>
                <c:pt idx="1832">
                  <c:v>188.1204059436823</c:v>
                </c:pt>
                <c:pt idx="1833">
                  <c:v>190.97756660523748</c:v>
                </c:pt>
                <c:pt idx="1834">
                  <c:v>194.15382514631125</c:v>
                </c:pt>
                <c:pt idx="1835">
                  <c:v>197.14028360598027</c:v>
                </c:pt>
                <c:pt idx="1836">
                  <c:v>195.71895153315162</c:v>
                </c:pt>
                <c:pt idx="1837">
                  <c:v>194.16391251458148</c:v>
                </c:pt>
                <c:pt idx="1838">
                  <c:v>192.56806460753307</c:v>
                </c:pt>
              </c:numCache>
            </c:numRef>
          </c:yVal>
          <c:smooth val="0"/>
          <c:extLst>
            <c:ext xmlns:c16="http://schemas.microsoft.com/office/drawing/2014/chart" uri="{C3380CC4-5D6E-409C-BE32-E72D297353CC}">
              <c16:uniqueId val="{00000001-3A40-4351-940A-F9786531CE42}"/>
            </c:ext>
          </c:extLst>
        </c:ser>
        <c:dLbls>
          <c:showLegendKey val="0"/>
          <c:showVal val="0"/>
          <c:showCatName val="0"/>
          <c:showSerName val="0"/>
          <c:showPercent val="0"/>
          <c:showBubbleSize val="0"/>
        </c:dLbls>
        <c:axId val="3"/>
        <c:axId val="4"/>
      </c:scatterChart>
      <c:valAx>
        <c:axId val="1030092319"/>
        <c:scaling>
          <c:orientation val="minMax"/>
          <c:max val="2025"/>
          <c:min val="1870"/>
        </c:scaling>
        <c:delete val="0"/>
        <c:axPos val="b"/>
        <c:numFmt formatCode="0" sourceLinked="0"/>
        <c:majorTickMark val="out"/>
        <c:minorTickMark val="none"/>
        <c:tickLblPos val="nextTo"/>
        <c:spPr>
          <a:ln w="3175">
            <a:solidFill>
              <a:srgbClr val="000000"/>
            </a:solidFill>
            <a:prstDash val="solid"/>
          </a:ln>
        </c:spPr>
        <c:txPr>
          <a:bodyPr rot="0" vert="horz"/>
          <a:lstStyle/>
          <a:p>
            <a:pPr>
              <a:defRPr sz="1600" b="0"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scaling>
        <c:delete val="0"/>
        <c:axPos val="l"/>
        <c:title>
          <c:tx>
            <c:rich>
              <a:bodyPr/>
              <a:lstStyle/>
              <a:p>
                <a:pPr>
                  <a:defRPr sz="1600" b="0" i="0" u="none" strike="noStrike" baseline="0">
                    <a:solidFill>
                      <a:srgbClr val="3366FF"/>
                    </a:solidFill>
                    <a:latin typeface="Times New Roman"/>
                    <a:ea typeface="Times New Roman"/>
                    <a:cs typeface="Times New Roman"/>
                  </a:defRPr>
                </a:pPr>
                <a:r>
                  <a:rPr lang="en-US"/>
                  <a:t>Real S&amp;P Composite Stock Price Index</a:t>
                </a:r>
              </a:p>
            </c:rich>
          </c:tx>
          <c:layout>
            <c:manualLayout>
              <c:xMode val="edge"/>
              <c:yMode val="edge"/>
              <c:x val="0"/>
              <c:y val="0.130505452355018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Times New Roman"/>
                <a:ea typeface="Times New Roman"/>
                <a:cs typeface="Times New Roman"/>
              </a:defRPr>
            </a:pPr>
            <a:endParaRPr lang="en-US"/>
          </a:p>
        </c:txPr>
        <c:crossAx val="103009231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max val="450"/>
        </c:scaling>
        <c:delete val="0"/>
        <c:axPos val="r"/>
        <c:title>
          <c:tx>
            <c:rich>
              <a:bodyPr/>
              <a:lstStyle/>
              <a:p>
                <a:pPr>
                  <a:defRPr sz="1600" b="0" i="0" u="none" strike="noStrike" baseline="0">
                    <a:solidFill>
                      <a:srgbClr val="00FF00"/>
                    </a:solidFill>
                    <a:latin typeface="Times New Roman"/>
                    <a:ea typeface="Times New Roman"/>
                    <a:cs typeface="Times New Roman"/>
                  </a:defRPr>
                </a:pPr>
                <a:r>
                  <a:rPr lang="en-US"/>
                  <a:t>Real S&amp;P Composite Earnings</a:t>
                </a:r>
              </a:p>
            </c:rich>
          </c:tx>
          <c:layout>
            <c:manualLayout>
              <c:xMode val="edge"/>
              <c:yMode val="edge"/>
              <c:x val="0.9445059922534883"/>
              <c:y val="0.14681846247942532"/>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400" b="0" i="0" u="none" strike="noStrike" baseline="0">
                <a:solidFill>
                  <a:srgbClr val="333399"/>
                </a:solidFill>
                <a:latin typeface="Times New Roman"/>
                <a:ea typeface="Times New Roman"/>
                <a:cs typeface="Times New Roman"/>
              </a:defRPr>
            </a:pPr>
            <a:endParaRPr lang="en-US"/>
          </a:p>
        </c:txPr>
        <c:crossAx val="3"/>
        <c:crosses val="max"/>
        <c:crossBetween val="midCat"/>
      </c:valAx>
      <c:spPr>
        <a:solidFill>
          <a:srgbClr val="FFFFFF"/>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197704799704622"/>
          <c:y val="9.4115926527580829E-2"/>
          <c:w val="0.83065673652556693"/>
          <c:h val="0.84096038427552522"/>
        </c:manualLayout>
      </c:layout>
      <c:scatterChart>
        <c:scatterStyle val="lineMarker"/>
        <c:varyColors val="0"/>
        <c:ser>
          <c:idx val="0"/>
          <c:order val="0"/>
          <c:tx>
            <c:v>CAPE Price E10 Ratio</c:v>
          </c:tx>
          <c:spPr>
            <a:ln w="44450">
              <a:solidFill>
                <a:schemeClr val="accent1">
                  <a:lumMod val="75000"/>
                </a:schemeClr>
              </a:solidFill>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(2)'!$M$129:$M$1855</c:f>
              <c:numCache>
                <c:formatCode>0.00</c:formatCode>
                <c:ptCount val="1727"/>
                <c:pt idx="0">
                  <c:v>18.473952301404932</c:v>
                </c:pt>
                <c:pt idx="1">
                  <c:v>18.14725816499023</c:v>
                </c:pt>
                <c:pt idx="2">
                  <c:v>18.270119140204987</c:v>
                </c:pt>
                <c:pt idx="3">
                  <c:v>17.950108278222885</c:v>
                </c:pt>
                <c:pt idx="4">
                  <c:v>18.869718693152592</c:v>
                </c:pt>
                <c:pt idx="5">
                  <c:v>19.028710731115776</c:v>
                </c:pt>
                <c:pt idx="6">
                  <c:v>18.116367187389731</c:v>
                </c:pt>
                <c:pt idx="7">
                  <c:v>17.286243553973442</c:v>
                </c:pt>
                <c:pt idx="8">
                  <c:v>16.724836648772893</c:v>
                </c:pt>
                <c:pt idx="9">
                  <c:v>16.261989411181343</c:v>
                </c:pt>
                <c:pt idx="10">
                  <c:v>16.478642316644862</c:v>
                </c:pt>
                <c:pt idx="11">
                  <c:v>15.958754206105073</c:v>
                </c:pt>
                <c:pt idx="12">
                  <c:v>15.678764160028736</c:v>
                </c:pt>
                <c:pt idx="13">
                  <c:v>15.153861528363034</c:v>
                </c:pt>
                <c:pt idx="14">
                  <c:v>15.091670299486742</c:v>
                </c:pt>
                <c:pt idx="15">
                  <c:v>14.916997168375298</c:v>
                </c:pt>
                <c:pt idx="16">
                  <c:v>14.56710320219176</c:v>
                </c:pt>
                <c:pt idx="17">
                  <c:v>14.327404890131666</c:v>
                </c:pt>
                <c:pt idx="18">
                  <c:v>15.240559761217821</c:v>
                </c:pt>
                <c:pt idx="19">
                  <c:v>15.525429331463029</c:v>
                </c:pt>
                <c:pt idx="20">
                  <c:v>16.081106624462311</c:v>
                </c:pt>
                <c:pt idx="21">
                  <c:v>15.755581030526553</c:v>
                </c:pt>
                <c:pt idx="22">
                  <c:v>15.192670313165339</c:v>
                </c:pt>
                <c:pt idx="23">
                  <c:v>15.382128332081971</c:v>
                </c:pt>
                <c:pt idx="24">
                  <c:v>15.270259119098569</c:v>
                </c:pt>
                <c:pt idx="25">
                  <c:v>14.75759014617622</c:v>
                </c:pt>
                <c:pt idx="26">
                  <c:v>15.051254121401634</c:v>
                </c:pt>
                <c:pt idx="27">
                  <c:v>15.482067222036669</c:v>
                </c:pt>
                <c:pt idx="28">
                  <c:v>15.335497637337065</c:v>
                </c:pt>
                <c:pt idx="29">
                  <c:v>15.903388388583791</c:v>
                </c:pt>
                <c:pt idx="30">
                  <c:v>15.94878312701702</c:v>
                </c:pt>
                <c:pt idx="31">
                  <c:v>15.19681087662984</c:v>
                </c:pt>
                <c:pt idx="32">
                  <c:v>15.494692425793449</c:v>
                </c:pt>
                <c:pt idx="33">
                  <c:v>15.048056270223833</c:v>
                </c:pt>
                <c:pt idx="34">
                  <c:v>15.408218142448865</c:v>
                </c:pt>
                <c:pt idx="35">
                  <c:v>14.89640394188716</c:v>
                </c:pt>
                <c:pt idx="36">
                  <c:v>14.432821721970724</c:v>
                </c:pt>
                <c:pt idx="37">
                  <c:v>14.805960228816708</c:v>
                </c:pt>
                <c:pt idx="38">
                  <c:v>14.736023454014472</c:v>
                </c:pt>
                <c:pt idx="39">
                  <c:v>14.353453682579472</c:v>
                </c:pt>
                <c:pt idx="40">
                  <c:v>13.465050313804907</c:v>
                </c:pt>
                <c:pt idx="41">
                  <c:v>12.906876483666862</c:v>
                </c:pt>
                <c:pt idx="42">
                  <c:v>13.043931585991668</c:v>
                </c:pt>
                <c:pt idx="43">
                  <c:v>13.859813341769323</c:v>
                </c:pt>
                <c:pt idx="44">
                  <c:v>13.569154744335725</c:v>
                </c:pt>
                <c:pt idx="45">
                  <c:v>13.273251319134156</c:v>
                </c:pt>
                <c:pt idx="46">
                  <c:v>13.30443760211973</c:v>
                </c:pt>
                <c:pt idx="47">
                  <c:v>13.432292746944759</c:v>
                </c:pt>
                <c:pt idx="48">
                  <c:v>13.129817425635961</c:v>
                </c:pt>
                <c:pt idx="49">
                  <c:v>13.384817593597967</c:v>
                </c:pt>
                <c:pt idx="50">
                  <c:v>13.734194093452512</c:v>
                </c:pt>
                <c:pt idx="51">
                  <c:v>13.548548541030055</c:v>
                </c:pt>
                <c:pt idx="52">
                  <c:v>13.711371872561937</c:v>
                </c:pt>
                <c:pt idx="53">
                  <c:v>13.978784368698353</c:v>
                </c:pt>
                <c:pt idx="54">
                  <c:v>14.326658777089326</c:v>
                </c:pt>
                <c:pt idx="55">
                  <c:v>15.13041079670715</c:v>
                </c:pt>
                <c:pt idx="56">
                  <c:v>15.116285028724242</c:v>
                </c:pt>
                <c:pt idx="57">
                  <c:v>15.991023962168979</c:v>
                </c:pt>
                <c:pt idx="58">
                  <c:v>16.824034498619017</c:v>
                </c:pt>
                <c:pt idx="59">
                  <c:v>16.304475952278519</c:v>
                </c:pt>
                <c:pt idx="60">
                  <c:v>16.692317470797651</c:v>
                </c:pt>
                <c:pt idx="61">
                  <c:v>17.006648259460995</c:v>
                </c:pt>
                <c:pt idx="62">
                  <c:v>16.843266101570137</c:v>
                </c:pt>
                <c:pt idx="63">
                  <c:v>16.801716131246305</c:v>
                </c:pt>
                <c:pt idx="64">
                  <c:v>16.863195515097829</c:v>
                </c:pt>
                <c:pt idx="65">
                  <c:v>17.831494055376883</c:v>
                </c:pt>
                <c:pt idx="66">
                  <c:v>17.845845041532208</c:v>
                </c:pt>
                <c:pt idx="67">
                  <c:v>17.723912799619271</c:v>
                </c:pt>
                <c:pt idx="68">
                  <c:v>18.147143925800034</c:v>
                </c:pt>
                <c:pt idx="69">
                  <c:v>18.562381342866566</c:v>
                </c:pt>
                <c:pt idx="70">
                  <c:v>18.968312634942841</c:v>
                </c:pt>
                <c:pt idx="71">
                  <c:v>18.194057556886442</c:v>
                </c:pt>
                <c:pt idx="72">
                  <c:v>17.512222096304956</c:v>
                </c:pt>
                <c:pt idx="73">
                  <c:v>17.125366596972313</c:v>
                </c:pt>
                <c:pt idx="74">
                  <c:v>17.473213711513758</c:v>
                </c:pt>
                <c:pt idx="75">
                  <c:v>17.822983639100713</c:v>
                </c:pt>
                <c:pt idx="76">
                  <c:v>18.075445427458249</c:v>
                </c:pt>
                <c:pt idx="77">
                  <c:v>17.707695663272993</c:v>
                </c:pt>
                <c:pt idx="78">
                  <c:v>17.431460535613073</c:v>
                </c:pt>
                <c:pt idx="79">
                  <c:v>16.739849614820709</c:v>
                </c:pt>
                <c:pt idx="80">
                  <c:v>16.676629667380148</c:v>
                </c:pt>
                <c:pt idx="81">
                  <c:v>15.880666812517312</c:v>
                </c:pt>
                <c:pt idx="82">
                  <c:v>15.950712201066782</c:v>
                </c:pt>
                <c:pt idx="83">
                  <c:v>15.45551345446995</c:v>
                </c:pt>
                <c:pt idx="84">
                  <c:v>15.358662514259908</c:v>
                </c:pt>
                <c:pt idx="85">
                  <c:v>15.418178318820539</c:v>
                </c:pt>
                <c:pt idx="86">
                  <c:v>14.808972366946568</c:v>
                </c:pt>
                <c:pt idx="87">
                  <c:v>15.02010868184446</c:v>
                </c:pt>
                <c:pt idx="88">
                  <c:v>15.387916957229132</c:v>
                </c:pt>
                <c:pt idx="89">
                  <c:v>15.077628818434697</c:v>
                </c:pt>
                <c:pt idx="90">
                  <c:v>15.279642515498178</c:v>
                </c:pt>
                <c:pt idx="91">
                  <c:v>15.602911670088815</c:v>
                </c:pt>
                <c:pt idx="92">
                  <c:v>15.987828821761429</c:v>
                </c:pt>
                <c:pt idx="93">
                  <c:v>15.715941874329708</c:v>
                </c:pt>
                <c:pt idx="94">
                  <c:v>15.223749016946289</c:v>
                </c:pt>
                <c:pt idx="95">
                  <c:v>14.946748301089233</c:v>
                </c:pt>
                <c:pt idx="96">
                  <c:v>15.802286071028171</c:v>
                </c:pt>
                <c:pt idx="97">
                  <c:v>16.192720447849002</c:v>
                </c:pt>
                <c:pt idx="98">
                  <c:v>16.065045360769293</c:v>
                </c:pt>
                <c:pt idx="99">
                  <c:v>16.050104533967488</c:v>
                </c:pt>
                <c:pt idx="100">
                  <c:v>16.915421076068384</c:v>
                </c:pt>
                <c:pt idx="101">
                  <c:v>17.219302943947689</c:v>
                </c:pt>
                <c:pt idx="102">
                  <c:v>16.889214491107523</c:v>
                </c:pt>
                <c:pt idx="103">
                  <c:v>17.131853975345734</c:v>
                </c:pt>
                <c:pt idx="104">
                  <c:v>17.350788026348607</c:v>
                </c:pt>
                <c:pt idx="105">
                  <c:v>17.053214402955497</c:v>
                </c:pt>
                <c:pt idx="106">
                  <c:v>16.906021170249375</c:v>
                </c:pt>
                <c:pt idx="107">
                  <c:v>16.610338076603394</c:v>
                </c:pt>
                <c:pt idx="108">
                  <c:v>17.220071982181906</c:v>
                </c:pt>
                <c:pt idx="109">
                  <c:v>17.026814982671414</c:v>
                </c:pt>
                <c:pt idx="110">
                  <c:v>16.901122288589914</c:v>
                </c:pt>
                <c:pt idx="111">
                  <c:v>17.257854542603202</c:v>
                </c:pt>
                <c:pt idx="112">
                  <c:v>17.786430487858624</c:v>
                </c:pt>
                <c:pt idx="113">
                  <c:v>17.684360844450165</c:v>
                </c:pt>
                <c:pt idx="114">
                  <c:v>17.589295440864863</c:v>
                </c:pt>
                <c:pt idx="115">
                  <c:v>16.596791133979103</c:v>
                </c:pt>
                <c:pt idx="116">
                  <c:v>16.169702000615299</c:v>
                </c:pt>
                <c:pt idx="117">
                  <c:v>15.482849163344433</c:v>
                </c:pt>
                <c:pt idx="118">
                  <c:v>14.745043493292805</c:v>
                </c:pt>
                <c:pt idx="119">
                  <c:v>14.442991231338441</c:v>
                </c:pt>
                <c:pt idx="120">
                  <c:v>15.428980086469092</c:v>
                </c:pt>
                <c:pt idx="121">
                  <c:v>15.476522332432538</c:v>
                </c:pt>
                <c:pt idx="122">
                  <c:v>15.051623357657382</c:v>
                </c:pt>
                <c:pt idx="123">
                  <c:v>15.408945125474123</c:v>
                </c:pt>
                <c:pt idx="124">
                  <c:v>15.566495230713251</c:v>
                </c:pt>
                <c:pt idx="125">
                  <c:v>15.658211395638149</c:v>
                </c:pt>
                <c:pt idx="126">
                  <c:v>15.617919238645991</c:v>
                </c:pt>
                <c:pt idx="127">
                  <c:v>16.163998509963037</c:v>
                </c:pt>
                <c:pt idx="128">
                  <c:v>17.71126141325653</c:v>
                </c:pt>
                <c:pt idx="129">
                  <c:v>17.716568589826363</c:v>
                </c:pt>
                <c:pt idx="130">
                  <c:v>17.671739174763999</c:v>
                </c:pt>
                <c:pt idx="131">
                  <c:v>18.206303000209928</c:v>
                </c:pt>
                <c:pt idx="132">
                  <c:v>19.016388404225268</c:v>
                </c:pt>
                <c:pt idx="133">
                  <c:v>19.03642504097844</c:v>
                </c:pt>
                <c:pt idx="134">
                  <c:v>19.73805484932301</c:v>
                </c:pt>
                <c:pt idx="135">
                  <c:v>19.943265241638638</c:v>
                </c:pt>
                <c:pt idx="136">
                  <c:v>19.911465213489798</c:v>
                </c:pt>
                <c:pt idx="137">
                  <c:v>19.769284397136744</c:v>
                </c:pt>
                <c:pt idx="138">
                  <c:v>19.211886434505558</c:v>
                </c:pt>
                <c:pt idx="139">
                  <c:v>19.204303803173818</c:v>
                </c:pt>
                <c:pt idx="140">
                  <c:v>18.694271809588201</c:v>
                </c:pt>
                <c:pt idx="141">
                  <c:v>19.040214915324707</c:v>
                </c:pt>
                <c:pt idx="142">
                  <c:v>18.463312690799995</c:v>
                </c:pt>
                <c:pt idx="143">
                  <c:v>18.013009251275733</c:v>
                </c:pt>
                <c:pt idx="144">
                  <c:v>17.65664370809877</c:v>
                </c:pt>
                <c:pt idx="145">
                  <c:v>17.125193854872443</c:v>
                </c:pt>
                <c:pt idx="146">
                  <c:v>16.899589031582316</c:v>
                </c:pt>
                <c:pt idx="147">
                  <c:v>17.102541578254908</c:v>
                </c:pt>
                <c:pt idx="148">
                  <c:v>15.780987310776245</c:v>
                </c:pt>
                <c:pt idx="149">
                  <c:v>15.416503863597686</c:v>
                </c:pt>
                <c:pt idx="150">
                  <c:v>14.349854182760941</c:v>
                </c:pt>
                <c:pt idx="151">
                  <c:v>14.588056535807807</c:v>
                </c:pt>
                <c:pt idx="152">
                  <c:v>15.012069079138758</c:v>
                </c:pt>
                <c:pt idx="153">
                  <c:v>15.271794153520183</c:v>
                </c:pt>
                <c:pt idx="154">
                  <c:v>15.942411400571672</c:v>
                </c:pt>
                <c:pt idx="155">
                  <c:v>15.612694335464933</c:v>
                </c:pt>
                <c:pt idx="156">
                  <c:v>15.739869351948222</c:v>
                </c:pt>
                <c:pt idx="157">
                  <c:v>16.202736596449917</c:v>
                </c:pt>
                <c:pt idx="158">
                  <c:v>17.18762208812193</c:v>
                </c:pt>
                <c:pt idx="159">
                  <c:v>17.434849078052451</c:v>
                </c:pt>
                <c:pt idx="160">
                  <c:v>16.808751920918006</c:v>
                </c:pt>
                <c:pt idx="161">
                  <c:v>16.606319695292523</c:v>
                </c:pt>
                <c:pt idx="162">
                  <c:v>16.289679714916943</c:v>
                </c:pt>
                <c:pt idx="163">
                  <c:v>16.457777072998365</c:v>
                </c:pt>
                <c:pt idx="164">
                  <c:v>16.522315444877208</c:v>
                </c:pt>
                <c:pt idx="165">
                  <c:v>16.502904205708425</c:v>
                </c:pt>
                <c:pt idx="166">
                  <c:v>16.542784447444554</c:v>
                </c:pt>
                <c:pt idx="167">
                  <c:v>16.67246633376773</c:v>
                </c:pt>
                <c:pt idx="168">
                  <c:v>16.524443935162711</c:v>
                </c:pt>
                <c:pt idx="169">
                  <c:v>16.331237693211399</c:v>
                </c:pt>
                <c:pt idx="170">
                  <c:v>16.364625427174794</c:v>
                </c:pt>
                <c:pt idx="171">
                  <c:v>16.387543823686293</c:v>
                </c:pt>
                <c:pt idx="172">
                  <c:v>17.080369553382386</c:v>
                </c:pt>
                <c:pt idx="173">
                  <c:v>17.207413539783381</c:v>
                </c:pt>
                <c:pt idx="174">
                  <c:v>17.546014648740549</c:v>
                </c:pt>
                <c:pt idx="175">
                  <c:v>18.074072547241794</c:v>
                </c:pt>
                <c:pt idx="176">
                  <c:v>18.200335946605463</c:v>
                </c:pt>
                <c:pt idx="177">
                  <c:v>17.944706622466473</c:v>
                </c:pt>
                <c:pt idx="178">
                  <c:v>17.342998991921689</c:v>
                </c:pt>
                <c:pt idx="179">
                  <c:v>16.548415156667954</c:v>
                </c:pt>
                <c:pt idx="180">
                  <c:v>16.576224828568186</c:v>
                </c:pt>
                <c:pt idx="181">
                  <c:v>17.515403352637271</c:v>
                </c:pt>
                <c:pt idx="182">
                  <c:v>17.23236271229861</c:v>
                </c:pt>
                <c:pt idx="183">
                  <c:v>17.643699378130009</c:v>
                </c:pt>
                <c:pt idx="184">
                  <c:v>17.828266894232829</c:v>
                </c:pt>
                <c:pt idx="185">
                  <c:v>17.777578616430475</c:v>
                </c:pt>
                <c:pt idx="186">
                  <c:v>16.637100103394587</c:v>
                </c:pt>
                <c:pt idx="187">
                  <c:v>15.703370546226878</c:v>
                </c:pt>
                <c:pt idx="188">
                  <c:v>16.544339943032025</c:v>
                </c:pt>
                <c:pt idx="189">
                  <c:v>16.438866804725897</c:v>
                </c:pt>
                <c:pt idx="190">
                  <c:v>17.089425242371124</c:v>
                </c:pt>
                <c:pt idx="191">
                  <c:v>16.5014041805901</c:v>
                </c:pt>
                <c:pt idx="192">
                  <c:v>17.026521282380564</c:v>
                </c:pt>
                <c:pt idx="193">
                  <c:v>16.894025883254102</c:v>
                </c:pt>
                <c:pt idx="194">
                  <c:v>16.958030716721044</c:v>
                </c:pt>
                <c:pt idx="195">
                  <c:v>16.69685743473466</c:v>
                </c:pt>
                <c:pt idx="196">
                  <c:v>17.047755129229387</c:v>
                </c:pt>
                <c:pt idx="197">
                  <c:v>17.850497280690615</c:v>
                </c:pt>
                <c:pt idx="198">
                  <c:v>18.651975755820288</c:v>
                </c:pt>
                <c:pt idx="199">
                  <c:v>19.006396010519435</c:v>
                </c:pt>
                <c:pt idx="200">
                  <c:v>19.372370293397797</c:v>
                </c:pt>
                <c:pt idx="201">
                  <c:v>19.028031223902424</c:v>
                </c:pt>
                <c:pt idx="202">
                  <c:v>18.358448098050218</c:v>
                </c:pt>
                <c:pt idx="203">
                  <c:v>18.748757662525499</c:v>
                </c:pt>
                <c:pt idx="204">
                  <c:v>19.24900002181375</c:v>
                </c:pt>
                <c:pt idx="205">
                  <c:v>18.918131888002133</c:v>
                </c:pt>
                <c:pt idx="206">
                  <c:v>18.042174923468679</c:v>
                </c:pt>
                <c:pt idx="207">
                  <c:v>17.705089426411771</c:v>
                </c:pt>
                <c:pt idx="208">
                  <c:v>17.595635274512816</c:v>
                </c:pt>
                <c:pt idx="209">
                  <c:v>19.544817480547987</c:v>
                </c:pt>
                <c:pt idx="210">
                  <c:v>19.858943014167295</c:v>
                </c:pt>
                <c:pt idx="211">
                  <c:v>20.544915179153264</c:v>
                </c:pt>
                <c:pt idx="212">
                  <c:v>20.44273286269129</c:v>
                </c:pt>
                <c:pt idx="213">
                  <c:v>19.947199825773648</c:v>
                </c:pt>
                <c:pt idx="214">
                  <c:v>20.527416324811277</c:v>
                </c:pt>
                <c:pt idx="215">
                  <c:v>21.403631985448168</c:v>
                </c:pt>
                <c:pt idx="216">
                  <c:v>22.932807416487169</c:v>
                </c:pt>
                <c:pt idx="217">
                  <c:v>23.04811754998018</c:v>
                </c:pt>
                <c:pt idx="218">
                  <c:v>23.279682245508713</c:v>
                </c:pt>
                <c:pt idx="219">
                  <c:v>23.152421525686471</c:v>
                </c:pt>
                <c:pt idx="220">
                  <c:v>22.091269360834168</c:v>
                </c:pt>
                <c:pt idx="221">
                  <c:v>21.212091925046821</c:v>
                </c:pt>
                <c:pt idx="222">
                  <c:v>21.561425634523108</c:v>
                </c:pt>
                <c:pt idx="223">
                  <c:v>21.726237373055437</c:v>
                </c:pt>
                <c:pt idx="224">
                  <c:v>20.591140514113764</c:v>
                </c:pt>
                <c:pt idx="225">
                  <c:v>20.1537134606866</c:v>
                </c:pt>
                <c:pt idx="226">
                  <c:v>20.196457520802284</c:v>
                </c:pt>
                <c:pt idx="227">
                  <c:v>18.512649643600188</c:v>
                </c:pt>
                <c:pt idx="228">
                  <c:v>18.674275362444771</c:v>
                </c:pt>
                <c:pt idx="229">
                  <c:v>18.703797417251426</c:v>
                </c:pt>
                <c:pt idx="230">
                  <c:v>18.775793421238365</c:v>
                </c:pt>
                <c:pt idx="231">
                  <c:v>18.936402033322729</c:v>
                </c:pt>
                <c:pt idx="232">
                  <c:v>18.403197016950411</c:v>
                </c:pt>
                <c:pt idx="233">
                  <c:v>17.992711584303979</c:v>
                </c:pt>
                <c:pt idx="234">
                  <c:v>17.689545468952801</c:v>
                </c:pt>
                <c:pt idx="235">
                  <c:v>18.06961466678419</c:v>
                </c:pt>
                <c:pt idx="236">
                  <c:v>17.341874151224708</c:v>
                </c:pt>
                <c:pt idx="237">
                  <c:v>18.102398784556051</c:v>
                </c:pt>
                <c:pt idx="238">
                  <c:v>19.419584603760757</c:v>
                </c:pt>
                <c:pt idx="239">
                  <c:v>20.744051160870846</c:v>
                </c:pt>
                <c:pt idx="240">
                  <c:v>20.97858183453619</c:v>
                </c:pt>
                <c:pt idx="241">
                  <c:v>21.67914984820619</c:v>
                </c:pt>
                <c:pt idx="242">
                  <c:v>22.347583950683852</c:v>
                </c:pt>
                <c:pt idx="243">
                  <c:v>24.409716994827214</c:v>
                </c:pt>
                <c:pt idx="244">
                  <c:v>23.064012684863563</c:v>
                </c:pt>
                <c:pt idx="245">
                  <c:v>25.238466205960343</c:v>
                </c:pt>
                <c:pt idx="246">
                  <c:v>23.144848553708108</c:v>
                </c:pt>
                <c:pt idx="247">
                  <c:v>23.077177713844382</c:v>
                </c:pt>
                <c:pt idx="248">
                  <c:v>22.590468316860239</c:v>
                </c:pt>
                <c:pt idx="249">
                  <c:v>22.252901618408927</c:v>
                </c:pt>
                <c:pt idx="250">
                  <c:v>22.375074777652799</c:v>
                </c:pt>
                <c:pt idx="251">
                  <c:v>21.680215141029688</c:v>
                </c:pt>
                <c:pt idx="252">
                  <c:v>22.340290796033571</c:v>
                </c:pt>
                <c:pt idx="253">
                  <c:v>22.459957452460408</c:v>
                </c:pt>
                <c:pt idx="254">
                  <c:v>22.410652288217346</c:v>
                </c:pt>
                <c:pt idx="255">
                  <c:v>22.823108698497851</c:v>
                </c:pt>
                <c:pt idx="256">
                  <c:v>22.427954493329811</c:v>
                </c:pt>
                <c:pt idx="257">
                  <c:v>21.963742295514628</c:v>
                </c:pt>
                <c:pt idx="258">
                  <c:v>22.385686589401377</c:v>
                </c:pt>
                <c:pt idx="259">
                  <c:v>23.168671834092873</c:v>
                </c:pt>
                <c:pt idx="260">
                  <c:v>22.856566381954504</c:v>
                </c:pt>
                <c:pt idx="261">
                  <c:v>20.604425401859817</c:v>
                </c:pt>
                <c:pt idx="262">
                  <c:v>20.408541255072183</c:v>
                </c:pt>
                <c:pt idx="263">
                  <c:v>19.633232126823845</c:v>
                </c:pt>
                <c:pt idx="264">
                  <c:v>20.318132053828496</c:v>
                </c:pt>
                <c:pt idx="265">
                  <c:v>20.107051517552808</c:v>
                </c:pt>
                <c:pt idx="266">
                  <c:v>19.884560384872842</c:v>
                </c:pt>
                <c:pt idx="267">
                  <c:v>18.980022601826271</c:v>
                </c:pt>
                <c:pt idx="268">
                  <c:v>18.954858723039873</c:v>
                </c:pt>
                <c:pt idx="269">
                  <c:v>17.818551722968518</c:v>
                </c:pt>
                <c:pt idx="270">
                  <c:v>16.918178414766665</c:v>
                </c:pt>
                <c:pt idx="271">
                  <c:v>16.299118790903499</c:v>
                </c:pt>
                <c:pt idx="272">
                  <c:v>15.654359115196918</c:v>
                </c:pt>
                <c:pt idx="273">
                  <c:v>15.252943825778841</c:v>
                </c:pt>
                <c:pt idx="274">
                  <c:v>15.407877534297896</c:v>
                </c:pt>
                <c:pt idx="275">
                  <c:v>16.042894140050141</c:v>
                </c:pt>
                <c:pt idx="276">
                  <c:v>15.861833914033635</c:v>
                </c:pt>
                <c:pt idx="277">
                  <c:v>15.021498380331433</c:v>
                </c:pt>
                <c:pt idx="278">
                  <c:v>15.081930176258863</c:v>
                </c:pt>
                <c:pt idx="279">
                  <c:v>15.565490611691484</c:v>
                </c:pt>
                <c:pt idx="280">
                  <c:v>15.525820896254633</c:v>
                </c:pt>
                <c:pt idx="281">
                  <c:v>15.474433638652652</c:v>
                </c:pt>
                <c:pt idx="282">
                  <c:v>16.036401629624105</c:v>
                </c:pt>
                <c:pt idx="283">
                  <c:v>16.30465197885103</c:v>
                </c:pt>
                <c:pt idx="284">
                  <c:v>16.742600049163688</c:v>
                </c:pt>
                <c:pt idx="285">
                  <c:v>17.633197370821399</c:v>
                </c:pt>
                <c:pt idx="286">
                  <c:v>18.076200223770062</c:v>
                </c:pt>
                <c:pt idx="287">
                  <c:v>18.159679118703203</c:v>
                </c:pt>
                <c:pt idx="288">
                  <c:v>18.459852032455842</c:v>
                </c:pt>
                <c:pt idx="289">
                  <c:v>19.168996375829828</c:v>
                </c:pt>
                <c:pt idx="290">
                  <c:v>19.831506074218414</c:v>
                </c:pt>
                <c:pt idx="291">
                  <c:v>19.482927524711286</c:v>
                </c:pt>
                <c:pt idx="292">
                  <c:v>18.62948750984512</c:v>
                </c:pt>
                <c:pt idx="293">
                  <c:v>18.735862386183534</c:v>
                </c:pt>
                <c:pt idx="294">
                  <c:v>19.205883309548053</c:v>
                </c:pt>
                <c:pt idx="295">
                  <c:v>19.573308430803724</c:v>
                </c:pt>
                <c:pt idx="296">
                  <c:v>19.743492419697787</c:v>
                </c:pt>
                <c:pt idx="297">
                  <c:v>19.897394814329537</c:v>
                </c:pt>
                <c:pt idx="298">
                  <c:v>19.443525693264981</c:v>
                </c:pt>
                <c:pt idx="299">
                  <c:v>19.577960809096115</c:v>
                </c:pt>
                <c:pt idx="300">
                  <c:v>20.132402260807897</c:v>
                </c:pt>
                <c:pt idx="301">
                  <c:v>19.866752563675892</c:v>
                </c:pt>
                <c:pt idx="302">
                  <c:v>19.259453020854114</c:v>
                </c:pt>
                <c:pt idx="303">
                  <c:v>18.876204996115884</c:v>
                </c:pt>
                <c:pt idx="304">
                  <c:v>18.054044460926399</c:v>
                </c:pt>
                <c:pt idx="305">
                  <c:v>18.172666376497506</c:v>
                </c:pt>
                <c:pt idx="306">
                  <c:v>18.195200143513748</c:v>
                </c:pt>
                <c:pt idx="307">
                  <c:v>18.967251477549301</c:v>
                </c:pt>
                <c:pt idx="308">
                  <c:v>19.200993682001357</c:v>
                </c:pt>
                <c:pt idx="309">
                  <c:v>18.095380908869096</c:v>
                </c:pt>
                <c:pt idx="310">
                  <c:v>18.141851654007962</c:v>
                </c:pt>
                <c:pt idx="311">
                  <c:v>17.660003667768667</c:v>
                </c:pt>
                <c:pt idx="312">
                  <c:v>17.218913853705988</c:v>
                </c:pt>
                <c:pt idx="313">
                  <c:v>16.21707128876616</c:v>
                </c:pt>
                <c:pt idx="314">
                  <c:v>14.687545255978652</c:v>
                </c:pt>
                <c:pt idx="315">
                  <c:v>14.669709905602748</c:v>
                </c:pt>
                <c:pt idx="316">
                  <c:v>13.790107153424255</c:v>
                </c:pt>
                <c:pt idx="317">
                  <c:v>13.144269952673207</c:v>
                </c:pt>
                <c:pt idx="318">
                  <c:v>13.585007357961848</c:v>
                </c:pt>
                <c:pt idx="319">
                  <c:v>12.513471604446613</c:v>
                </c:pt>
                <c:pt idx="320">
                  <c:v>12.328569657736629</c:v>
                </c:pt>
                <c:pt idx="321">
                  <c:v>10.831840153050608</c:v>
                </c:pt>
                <c:pt idx="322">
                  <c:v>10.591177559189786</c:v>
                </c:pt>
                <c:pt idx="323">
                  <c:v>11.333306235811177</c:v>
                </c:pt>
                <c:pt idx="324">
                  <c:v>11.902968628266983</c:v>
                </c:pt>
                <c:pt idx="325">
                  <c:v>11.554846295144795</c:v>
                </c:pt>
                <c:pt idx="326">
                  <c:v>11.984662664464297</c:v>
                </c:pt>
                <c:pt idx="327">
                  <c:v>12.448889158370372</c:v>
                </c:pt>
                <c:pt idx="328">
                  <c:v>13.078451355438341</c:v>
                </c:pt>
                <c:pt idx="329">
                  <c:v>13.051684129229992</c:v>
                </c:pt>
                <c:pt idx="330">
                  <c:v>13.345487104834405</c:v>
                </c:pt>
                <c:pt idx="331">
                  <c:v>13.884232895208616</c:v>
                </c:pt>
                <c:pt idx="332">
                  <c:v>13.701442268825112</c:v>
                </c:pt>
                <c:pt idx="333">
                  <c:v>13.690810359178707</c:v>
                </c:pt>
                <c:pt idx="334">
                  <c:v>14.435014091256258</c:v>
                </c:pt>
                <c:pt idx="335">
                  <c:v>14.582482908962435</c:v>
                </c:pt>
                <c:pt idx="336">
                  <c:v>14.764418456441351</c:v>
                </c:pt>
                <c:pt idx="337">
                  <c:v>14.16715751670136</c:v>
                </c:pt>
                <c:pt idx="338">
                  <c:v>14.336058380586216</c:v>
                </c:pt>
                <c:pt idx="339">
                  <c:v>14.64519860308612</c:v>
                </c:pt>
                <c:pt idx="340">
                  <c:v>14.953509786582782</c:v>
                </c:pt>
                <c:pt idx="341">
                  <c:v>15.040444676080996</c:v>
                </c:pt>
                <c:pt idx="342">
                  <c:v>15.23150324049768</c:v>
                </c:pt>
                <c:pt idx="343">
                  <c:v>15.417580706254757</c:v>
                </c:pt>
                <c:pt idx="344">
                  <c:v>15.254446436821178</c:v>
                </c:pt>
                <c:pt idx="345">
                  <c:v>14.988845296121765</c:v>
                </c:pt>
                <c:pt idx="346">
                  <c:v>14.745631176824588</c:v>
                </c:pt>
                <c:pt idx="347">
                  <c:v>14.750638489265041</c:v>
                </c:pt>
                <c:pt idx="348">
                  <c:v>14.547885040564152</c:v>
                </c:pt>
                <c:pt idx="349">
                  <c:v>14.002037903032702</c:v>
                </c:pt>
                <c:pt idx="350">
                  <c:v>14.050006965077824</c:v>
                </c:pt>
                <c:pt idx="351">
                  <c:v>13.559883620820084</c:v>
                </c:pt>
                <c:pt idx="352">
                  <c:v>13.568792287251457</c:v>
                </c:pt>
                <c:pt idx="353">
                  <c:v>13.01965730231594</c:v>
                </c:pt>
                <c:pt idx="354">
                  <c:v>12.342581259985224</c:v>
                </c:pt>
                <c:pt idx="355">
                  <c:v>12.745055150886255</c:v>
                </c:pt>
                <c:pt idx="356">
                  <c:v>12.937161101070849</c:v>
                </c:pt>
                <c:pt idx="357">
                  <c:v>13.918866656445822</c:v>
                </c:pt>
                <c:pt idx="358">
                  <c:v>14.164523175780358</c:v>
                </c:pt>
                <c:pt idx="359">
                  <c:v>13.741478417781554</c:v>
                </c:pt>
                <c:pt idx="360">
                  <c:v>14.049215181401211</c:v>
                </c:pt>
                <c:pt idx="361">
                  <c:v>14.72148846992831</c:v>
                </c:pt>
                <c:pt idx="362">
                  <c:v>14.370623221979539</c:v>
                </c:pt>
                <c:pt idx="363">
                  <c:v>14.752935420329354</c:v>
                </c:pt>
                <c:pt idx="364">
                  <c:v>15.047660591685043</c:v>
                </c:pt>
                <c:pt idx="365">
                  <c:v>15.328355684719282</c:v>
                </c:pt>
                <c:pt idx="366">
                  <c:v>15.083110578700266</c:v>
                </c:pt>
                <c:pt idx="367">
                  <c:v>13.899790665654447</c:v>
                </c:pt>
                <c:pt idx="368">
                  <c:v>12.997953983252435</c:v>
                </c:pt>
                <c:pt idx="369">
                  <c:v>13.066472850619192</c:v>
                </c:pt>
                <c:pt idx="370">
                  <c:v>13.727997586413094</c:v>
                </c:pt>
                <c:pt idx="371">
                  <c:v>13.929258419578236</c:v>
                </c:pt>
                <c:pt idx="372">
                  <c:v>13.794952631845822</c:v>
                </c:pt>
                <c:pt idx="373">
                  <c:v>13.531634369686593</c:v>
                </c:pt>
                <c:pt idx="374">
                  <c:v>13.639769173944167</c:v>
                </c:pt>
                <c:pt idx="375">
                  <c:v>13.654392690553232</c:v>
                </c:pt>
                <c:pt idx="376">
                  <c:v>13.645500685612365</c:v>
                </c:pt>
                <c:pt idx="377">
                  <c:v>13.785417404502523</c:v>
                </c:pt>
                <c:pt idx="378">
                  <c:v>13.802876645015779</c:v>
                </c:pt>
                <c:pt idx="379">
                  <c:v>13.98476176342627</c:v>
                </c:pt>
                <c:pt idx="380">
                  <c:v>13.926285001315872</c:v>
                </c:pt>
                <c:pt idx="381">
                  <c:v>13.905092701178463</c:v>
                </c:pt>
                <c:pt idx="382">
                  <c:v>13.749541018606527</c:v>
                </c:pt>
                <c:pt idx="383">
                  <c:v>13.388999452579627</c:v>
                </c:pt>
                <c:pt idx="384">
                  <c:v>13.148088791761555</c:v>
                </c:pt>
                <c:pt idx="385">
                  <c:v>12.682960516236754</c:v>
                </c:pt>
                <c:pt idx="386">
                  <c:v>12.443453515183654</c:v>
                </c:pt>
                <c:pt idx="387">
                  <c:v>12.433067081795157</c:v>
                </c:pt>
                <c:pt idx="388">
                  <c:v>12.221401061154118</c:v>
                </c:pt>
                <c:pt idx="389">
                  <c:v>11.491962852761219</c:v>
                </c:pt>
                <c:pt idx="390">
                  <c:v>11.534022795459851</c:v>
                </c:pt>
                <c:pt idx="391">
                  <c:v>11.846840543564621</c:v>
                </c:pt>
                <c:pt idx="392">
                  <c:v>11.843316826625962</c:v>
                </c:pt>
                <c:pt idx="393">
                  <c:v>11.471490240312287</c:v>
                </c:pt>
                <c:pt idx="394">
                  <c:v>11.072537845038005</c:v>
                </c:pt>
                <c:pt idx="395">
                  <c:v>11.174040870036787</c:v>
                </c:pt>
                <c:pt idx="396">
                  <c:v>11.636092105046128</c:v>
                </c:pt>
                <c:pt idx="397">
                  <c:v>11.910233879798234</c:v>
                </c:pt>
                <c:pt idx="398">
                  <c:v>11.68552601883682</c:v>
                </c:pt>
                <c:pt idx="399">
                  <c:v>11.522662536200222</c:v>
                </c:pt>
                <c:pt idx="400">
                  <c:v>11.479008694164472</c:v>
                </c:pt>
                <c:pt idx="401">
                  <c:v>11.42871516883188</c:v>
                </c:pt>
                <c:pt idx="402">
                  <c:v>10.69434518304014</c:v>
                </c:pt>
                <c:pt idx="403">
                  <c:v>10.492046265076436</c:v>
                </c:pt>
                <c:pt idx="404">
                  <c:v>10.500497301802133</c:v>
                </c:pt>
                <c:pt idx="405">
                  <c:v>10.612759466126228</c:v>
                </c:pt>
                <c:pt idx="406">
                  <c:v>10.516917642992125</c:v>
                </c:pt>
                <c:pt idx="407">
                  <c:v>10.172217991997865</c:v>
                </c:pt>
                <c:pt idx="408">
                  <c:v>10.359834197757271</c:v>
                </c:pt>
                <c:pt idx="409">
                  <c:v>10.329786209660694</c:v>
                </c:pt>
                <c:pt idx="410">
                  <c:v>10.707013188682817</c:v>
                </c:pt>
                <c:pt idx="411">
                  <c:v>11.40112378900019</c:v>
                </c:pt>
                <c:pt idx="412">
                  <c:v>11.02692987647132</c:v>
                </c:pt>
                <c:pt idx="413">
                  <c:v>11.154262189096348</c:v>
                </c:pt>
                <c:pt idx="414">
                  <c:v>11.113629393949608</c:v>
                </c:pt>
                <c:pt idx="415">
                  <c:v>11.584831641604607</c:v>
                </c:pt>
                <c:pt idx="416">
                  <c:v>12.011570757825901</c:v>
                </c:pt>
                <c:pt idx="417">
                  <c:v>12.549076133220165</c:v>
                </c:pt>
                <c:pt idx="418">
                  <c:v>12.857714453559323</c:v>
                </c:pt>
                <c:pt idx="419">
                  <c:v>12.878444602185997</c:v>
                </c:pt>
                <c:pt idx="420">
                  <c:v>12.543563692516182</c:v>
                </c:pt>
                <c:pt idx="421">
                  <c:v>12.354652326458808</c:v>
                </c:pt>
                <c:pt idx="422">
                  <c:v>12.177052795748493</c:v>
                </c:pt>
                <c:pt idx="423">
                  <c:v>11.906481776593195</c:v>
                </c:pt>
                <c:pt idx="424">
                  <c:v>12.02625667190517</c:v>
                </c:pt>
                <c:pt idx="425">
                  <c:v>11.995961222946589</c:v>
                </c:pt>
                <c:pt idx="426">
                  <c:v>11.791165275254558</c:v>
                </c:pt>
                <c:pt idx="427">
                  <c:v>11.732082638874171</c:v>
                </c:pt>
                <c:pt idx="428">
                  <c:v>11.944552417504479</c:v>
                </c:pt>
                <c:pt idx="429">
                  <c:v>12.045741763370804</c:v>
                </c:pt>
                <c:pt idx="430">
                  <c:v>12.053230403230508</c:v>
                </c:pt>
                <c:pt idx="431">
                  <c:v>11.413559188849497</c:v>
                </c:pt>
                <c:pt idx="432">
                  <c:v>10.992361427383432</c:v>
                </c:pt>
                <c:pt idx="433">
                  <c:v>10.063187738735731</c:v>
                </c:pt>
                <c:pt idx="434">
                  <c:v>10.327157080107877</c:v>
                </c:pt>
                <c:pt idx="435">
                  <c:v>9.6445311972812338</c:v>
                </c:pt>
                <c:pt idx="436">
                  <c:v>9.1389888133735777</c:v>
                </c:pt>
                <c:pt idx="437">
                  <c:v>9.1482202595395812</c:v>
                </c:pt>
                <c:pt idx="438">
                  <c:v>9.0034723772288032</c:v>
                </c:pt>
                <c:pt idx="439">
                  <c:v>8.5726804667537806</c:v>
                </c:pt>
                <c:pt idx="440">
                  <c:v>7.9508232642170622</c:v>
                </c:pt>
                <c:pt idx="441">
                  <c:v>7.3871337111081452</c:v>
                </c:pt>
                <c:pt idx="442">
                  <c:v>6.7530136047743063</c:v>
                </c:pt>
                <c:pt idx="443">
                  <c:v>6.4125938981198196</c:v>
                </c:pt>
                <c:pt idx="444">
                  <c:v>6.6406460286553513</c:v>
                </c:pt>
                <c:pt idx="445">
                  <c:v>6.7843435516302799</c:v>
                </c:pt>
                <c:pt idx="446">
                  <c:v>6.6863557604558936</c:v>
                </c:pt>
                <c:pt idx="447">
                  <c:v>6.5207277305471587</c:v>
                </c:pt>
                <c:pt idx="448">
                  <c:v>6.5823632316210814</c:v>
                </c:pt>
                <c:pt idx="449">
                  <c:v>6.4962913186410542</c:v>
                </c:pt>
                <c:pt idx="450">
                  <c:v>6.3713240938489868</c:v>
                </c:pt>
                <c:pt idx="451">
                  <c:v>6.3030737609145895</c:v>
                </c:pt>
                <c:pt idx="452">
                  <c:v>6.1491705624316788</c:v>
                </c:pt>
                <c:pt idx="453">
                  <c:v>6.2905153211913207</c:v>
                </c:pt>
                <c:pt idx="454">
                  <c:v>6.333327495354153</c:v>
                </c:pt>
                <c:pt idx="455">
                  <c:v>6.1345804112834301</c:v>
                </c:pt>
                <c:pt idx="456">
                  <c:v>6.0984676399501012</c:v>
                </c:pt>
                <c:pt idx="457">
                  <c:v>6.2396927713649761</c:v>
                </c:pt>
                <c:pt idx="458">
                  <c:v>6.3560740048691402</c:v>
                </c:pt>
                <c:pt idx="459">
                  <c:v>6.4561395558192718</c:v>
                </c:pt>
                <c:pt idx="460">
                  <c:v>6.8290022614820298</c:v>
                </c:pt>
                <c:pt idx="461">
                  <c:v>7.0216152147841298</c:v>
                </c:pt>
                <c:pt idx="462">
                  <c:v>7.0528371654463102</c:v>
                </c:pt>
                <c:pt idx="463">
                  <c:v>6.4791311017052742</c:v>
                </c:pt>
                <c:pt idx="464">
                  <c:v>6.5584816720612595</c:v>
                </c:pt>
                <c:pt idx="465">
                  <c:v>6.794704199949301</c:v>
                </c:pt>
                <c:pt idx="466">
                  <c:v>6.4670225741331304</c:v>
                </c:pt>
                <c:pt idx="467">
                  <c:v>6.1607170337991768</c:v>
                </c:pt>
                <c:pt idx="468">
                  <c:v>5.9896677711394375</c:v>
                </c:pt>
                <c:pt idx="469">
                  <c:v>5.45534764990777</c:v>
                </c:pt>
                <c:pt idx="470">
                  <c:v>5.798822727557158</c:v>
                </c:pt>
                <c:pt idx="471">
                  <c:v>5.5998587255061851</c:v>
                </c:pt>
                <c:pt idx="472">
                  <c:v>5.1889504620474929</c:v>
                </c:pt>
                <c:pt idx="473">
                  <c:v>5.0436396804516193</c:v>
                </c:pt>
                <c:pt idx="474">
                  <c:v>5.0805929195407931</c:v>
                </c:pt>
                <c:pt idx="475">
                  <c:v>5.0207010779228556</c:v>
                </c:pt>
                <c:pt idx="476">
                  <c:v>5.2971627701080548</c:v>
                </c:pt>
                <c:pt idx="477">
                  <c:v>5.3511773934241544</c:v>
                </c:pt>
                <c:pt idx="478">
                  <c:v>5.1264079309479245</c:v>
                </c:pt>
                <c:pt idx="479">
                  <c:v>4.784241045083248</c:v>
                </c:pt>
                <c:pt idx="480">
                  <c:v>5.1221841468873723</c:v>
                </c:pt>
                <c:pt idx="481">
                  <c:v>5.2748571912050428</c:v>
                </c:pt>
                <c:pt idx="482">
                  <c:v>5.192348158684176</c:v>
                </c:pt>
                <c:pt idx="483">
                  <c:v>5.2970859227396732</c:v>
                </c:pt>
                <c:pt idx="484">
                  <c:v>5.6094692253307752</c:v>
                </c:pt>
                <c:pt idx="485">
                  <c:v>5.2161109609893206</c:v>
                </c:pt>
                <c:pt idx="486">
                  <c:v>5.1977793619054697</c:v>
                </c:pt>
                <c:pt idx="487">
                  <c:v>5.1612948232157301</c:v>
                </c:pt>
                <c:pt idx="488">
                  <c:v>5.3775244254582582</c:v>
                </c:pt>
                <c:pt idx="489">
                  <c:v>5.4792576780533464</c:v>
                </c:pt>
                <c:pt idx="490">
                  <c:v>5.8381969932008895</c:v>
                </c:pt>
                <c:pt idx="491">
                  <c:v>6.1141588494172705</c:v>
                </c:pt>
                <c:pt idx="492">
                  <c:v>6.2870872903471264</c:v>
                </c:pt>
                <c:pt idx="493">
                  <c:v>6.4613058726969808</c:v>
                </c:pt>
                <c:pt idx="494">
                  <c:v>6.8213872490360421</c:v>
                </c:pt>
                <c:pt idx="495">
                  <c:v>7.2732533902098631</c:v>
                </c:pt>
                <c:pt idx="496">
                  <c:v>7.5934672589193797</c:v>
                </c:pt>
                <c:pt idx="497">
                  <c:v>7.5579873517551261</c:v>
                </c:pt>
                <c:pt idx="498">
                  <c:v>7.6020950457740311</c:v>
                </c:pt>
                <c:pt idx="499">
                  <c:v>8.0200306898957745</c:v>
                </c:pt>
                <c:pt idx="500">
                  <c:v>8.2650830022843031</c:v>
                </c:pt>
                <c:pt idx="501">
                  <c:v>8.4321519987618991</c:v>
                </c:pt>
                <c:pt idx="502">
                  <c:v>7.9982537722698348</c:v>
                </c:pt>
                <c:pt idx="503">
                  <c:v>7.9646798649399972</c:v>
                </c:pt>
                <c:pt idx="504">
                  <c:v>8.1542004830691521</c:v>
                </c:pt>
                <c:pt idx="505">
                  <c:v>8.5333605790659668</c:v>
                </c:pt>
                <c:pt idx="506">
                  <c:v>8.7007375009785335</c:v>
                </c:pt>
                <c:pt idx="507">
                  <c:v>8.372809668463816</c:v>
                </c:pt>
                <c:pt idx="508">
                  <c:v>8.0004978675982095</c:v>
                </c:pt>
                <c:pt idx="509">
                  <c:v>7.6718252826730762</c:v>
                </c:pt>
                <c:pt idx="510">
                  <c:v>7.3459851194906465</c:v>
                </c:pt>
                <c:pt idx="511">
                  <c:v>7.4417831742173686</c:v>
                </c:pt>
                <c:pt idx="512">
                  <c:v>7.458183867189792</c:v>
                </c:pt>
                <c:pt idx="513">
                  <c:v>7.3174003956214762</c:v>
                </c:pt>
                <c:pt idx="514">
                  <c:v>7.5463279119162303</c:v>
                </c:pt>
                <c:pt idx="515">
                  <c:v>7.8097391449387397</c:v>
                </c:pt>
                <c:pt idx="516">
                  <c:v>8.0722494460373735</c:v>
                </c:pt>
                <c:pt idx="517">
                  <c:v>8.1620662208503578</c:v>
                </c:pt>
                <c:pt idx="518">
                  <c:v>8.0580770441160912</c:v>
                </c:pt>
                <c:pt idx="519">
                  <c:v>7.9236203483279759</c:v>
                </c:pt>
                <c:pt idx="520">
                  <c:v>7.8996983306652897</c:v>
                </c:pt>
                <c:pt idx="521">
                  <c:v>8.0516769463966451</c:v>
                </c:pt>
                <c:pt idx="522">
                  <c:v>8.3777121399718304</c:v>
                </c:pt>
                <c:pt idx="523">
                  <c:v>8.7174183085483286</c:v>
                </c:pt>
                <c:pt idx="524">
                  <c:v>8.5816703752090504</c:v>
                </c:pt>
                <c:pt idx="525">
                  <c:v>8.4194910358724222</c:v>
                </c:pt>
                <c:pt idx="526">
                  <c:v>8.8883273612509672</c:v>
                </c:pt>
                <c:pt idx="527">
                  <c:v>9.3106396804163687</c:v>
                </c:pt>
                <c:pt idx="528">
                  <c:v>9.6926188522549914</c:v>
                </c:pt>
                <c:pt idx="529">
                  <c:v>9.8308047228195701</c:v>
                </c:pt>
                <c:pt idx="530">
                  <c:v>9.5185375388100262</c:v>
                </c:pt>
                <c:pt idx="531">
                  <c:v>9.4765667879030655</c:v>
                </c:pt>
                <c:pt idx="532">
                  <c:v>9.7290076940213286</c:v>
                </c:pt>
                <c:pt idx="533">
                  <c:v>9.7963861804506074</c:v>
                </c:pt>
                <c:pt idx="534">
                  <c:v>9.9639938917877959</c:v>
                </c:pt>
                <c:pt idx="535">
                  <c:v>10.110918458488939</c:v>
                </c:pt>
                <c:pt idx="536">
                  <c:v>10.359247611348497</c:v>
                </c:pt>
                <c:pt idx="537">
                  <c:v>10.718495997022927</c:v>
                </c:pt>
                <c:pt idx="538">
                  <c:v>10.886317440307931</c:v>
                </c:pt>
                <c:pt idx="539">
                  <c:v>11.147365239137251</c:v>
                </c:pt>
                <c:pt idx="540">
                  <c:v>11.340966188506231</c:v>
                </c:pt>
                <c:pt idx="541">
                  <c:v>11.389435672748009</c:v>
                </c:pt>
                <c:pt idx="542">
                  <c:v>10.712352062732485</c:v>
                </c:pt>
                <c:pt idx="543">
                  <c:v>10.395587685954732</c:v>
                </c:pt>
                <c:pt idx="544">
                  <c:v>10.575158463806105</c:v>
                </c:pt>
                <c:pt idx="545">
                  <c:v>11.197979740229961</c:v>
                </c:pt>
                <c:pt idx="546">
                  <c:v>11.869694058481285</c:v>
                </c:pt>
                <c:pt idx="547">
                  <c:v>12.48880821952188</c:v>
                </c:pt>
                <c:pt idx="548">
                  <c:v>12.692614823344723</c:v>
                </c:pt>
                <c:pt idx="549">
                  <c:v>12.426517521583355</c:v>
                </c:pt>
                <c:pt idx="550">
                  <c:v>12.615251212344488</c:v>
                </c:pt>
                <c:pt idx="551">
                  <c:v>13.009052728993135</c:v>
                </c:pt>
                <c:pt idx="552">
                  <c:v>13.185930628677795</c:v>
                </c:pt>
                <c:pt idx="553">
                  <c:v>13.633966132216212</c:v>
                </c:pt>
                <c:pt idx="554">
                  <c:v>14.033257507604489</c:v>
                </c:pt>
                <c:pt idx="555">
                  <c:v>14.488222209157053</c:v>
                </c:pt>
                <c:pt idx="556">
                  <c:v>15.002347055737117</c:v>
                </c:pt>
                <c:pt idx="557">
                  <c:v>15.120333481747528</c:v>
                </c:pt>
                <c:pt idx="558">
                  <c:v>15.820802594477749</c:v>
                </c:pt>
                <c:pt idx="559">
                  <c:v>16.86286185276381</c:v>
                </c:pt>
                <c:pt idx="560">
                  <c:v>17.81872371351643</c:v>
                </c:pt>
                <c:pt idx="561">
                  <c:v>17.537237852261089</c:v>
                </c:pt>
                <c:pt idx="562">
                  <c:v>18.131301434952434</c:v>
                </c:pt>
                <c:pt idx="563">
                  <c:v>18.646624021402531</c:v>
                </c:pt>
                <c:pt idx="564">
                  <c:v>18.806128571700768</c:v>
                </c:pt>
                <c:pt idx="565">
                  <c:v>18.868850519584036</c:v>
                </c:pt>
                <c:pt idx="566">
                  <c:v>19.943417799064544</c:v>
                </c:pt>
                <c:pt idx="567">
                  <c:v>21.257909249487497</c:v>
                </c:pt>
                <c:pt idx="568">
                  <c:v>21.832732178740027</c:v>
                </c:pt>
                <c:pt idx="569">
                  <c:v>20.91342157686671</c:v>
                </c:pt>
                <c:pt idx="570">
                  <c:v>21.081905435296797</c:v>
                </c:pt>
                <c:pt idx="571">
                  <c:v>21.762131502579244</c:v>
                </c:pt>
                <c:pt idx="572">
                  <c:v>23.004649446159235</c:v>
                </c:pt>
                <c:pt idx="573">
                  <c:v>23.578344239585039</c:v>
                </c:pt>
                <c:pt idx="574">
                  <c:v>25.121984571109593</c:v>
                </c:pt>
                <c:pt idx="575">
                  <c:v>25.301591027426149</c:v>
                </c:pt>
                <c:pt idx="576">
                  <c:v>27.083199620832772</c:v>
                </c:pt>
                <c:pt idx="577">
                  <c:v>27.131672798247383</c:v>
                </c:pt>
                <c:pt idx="578">
                  <c:v>27.675748437861877</c:v>
                </c:pt>
                <c:pt idx="579">
                  <c:v>27.568454472898296</c:v>
                </c:pt>
                <c:pt idx="580">
                  <c:v>27.698586875008129</c:v>
                </c:pt>
                <c:pt idx="581">
                  <c:v>27.935467830288683</c:v>
                </c:pt>
                <c:pt idx="582">
                  <c:v>29.933289406842206</c:v>
                </c:pt>
                <c:pt idx="583">
                  <c:v>31.480313247173004</c:v>
                </c:pt>
                <c:pt idx="584">
                  <c:v>32.563788598776704</c:v>
                </c:pt>
                <c:pt idx="585">
                  <c:v>28.961067164354791</c:v>
                </c:pt>
                <c:pt idx="586">
                  <c:v>21.17103600009704</c:v>
                </c:pt>
                <c:pt idx="587">
                  <c:v>22.007373176418337</c:v>
                </c:pt>
                <c:pt idx="588">
                  <c:v>22.31072429433685</c:v>
                </c:pt>
                <c:pt idx="589">
                  <c:v>23.697117749335888</c:v>
                </c:pt>
                <c:pt idx="590">
                  <c:v>24.586607792668854</c:v>
                </c:pt>
                <c:pt idx="591">
                  <c:v>25.843436862018311</c:v>
                </c:pt>
                <c:pt idx="592">
                  <c:v>24.30976063390818</c:v>
                </c:pt>
                <c:pt idx="593">
                  <c:v>21.866899333389487</c:v>
                </c:pt>
                <c:pt idx="594">
                  <c:v>21.548797592546642</c:v>
                </c:pt>
                <c:pt idx="595">
                  <c:v>21.300602241118149</c:v>
                </c:pt>
                <c:pt idx="596">
                  <c:v>21.072581788447312</c:v>
                </c:pt>
                <c:pt idx="597">
                  <c:v>18.21487015465863</c:v>
                </c:pt>
                <c:pt idx="598">
                  <c:v>16.939711377775172</c:v>
                </c:pt>
                <c:pt idx="599">
                  <c:v>16.055001856531327</c:v>
                </c:pt>
                <c:pt idx="600">
                  <c:v>16.705478731547615</c:v>
                </c:pt>
                <c:pt idx="601">
                  <c:v>18.161492436976097</c:v>
                </c:pt>
                <c:pt idx="602">
                  <c:v>18.57956103279129</c:v>
                </c:pt>
                <c:pt idx="603">
                  <c:v>16.872315331609666</c:v>
                </c:pt>
                <c:pt idx="604">
                  <c:v>15.401539999110113</c:v>
                </c:pt>
                <c:pt idx="605">
                  <c:v>15.062476074643252</c:v>
                </c:pt>
                <c:pt idx="606">
                  <c:v>15.516750095516322</c:v>
                </c:pt>
                <c:pt idx="607">
                  <c:v>15.006276602886548</c:v>
                </c:pt>
                <c:pt idx="608">
                  <c:v>12.817745261106888</c:v>
                </c:pt>
                <c:pt idx="609">
                  <c:v>11.145926407660932</c:v>
                </c:pt>
                <c:pt idx="610">
                  <c:v>11.415600295644678</c:v>
                </c:pt>
                <c:pt idx="611">
                  <c:v>9.3060328679683213</c:v>
                </c:pt>
                <c:pt idx="612">
                  <c:v>9.3124064551778449</c:v>
                </c:pt>
                <c:pt idx="613">
                  <c:v>9.3369322510084078</c:v>
                </c:pt>
                <c:pt idx="614">
                  <c:v>9.4130650280122143</c:v>
                </c:pt>
                <c:pt idx="615">
                  <c:v>7.1922331961154873</c:v>
                </c:pt>
                <c:pt idx="616">
                  <c:v>6.3908572898814446</c:v>
                </c:pt>
                <c:pt idx="617">
                  <c:v>5.5650593715289665</c:v>
                </c:pt>
                <c:pt idx="618">
                  <c:v>5.8387636718512024</c:v>
                </c:pt>
                <c:pt idx="619">
                  <c:v>8.8346532051812154</c:v>
                </c:pt>
                <c:pt idx="620">
                  <c:v>9.7611685640637127</c:v>
                </c:pt>
                <c:pt idx="621">
                  <c:v>8.478606607689084</c:v>
                </c:pt>
                <c:pt idx="622">
                  <c:v>8.4633095671228986</c:v>
                </c:pt>
                <c:pt idx="623">
                  <c:v>8.2570739991006814</c:v>
                </c:pt>
                <c:pt idx="624">
                  <c:v>8.7280461628135289</c:v>
                </c:pt>
                <c:pt idx="625">
                  <c:v>7.826051751316597</c:v>
                </c:pt>
                <c:pt idx="626">
                  <c:v>7.874681322943168</c:v>
                </c:pt>
                <c:pt idx="627">
                  <c:v>8.7231016460681126</c:v>
                </c:pt>
                <c:pt idx="628">
                  <c:v>11.249651251932445</c:v>
                </c:pt>
                <c:pt idx="629">
                  <c:v>13.098875517269519</c:v>
                </c:pt>
                <c:pt idx="630">
                  <c:v>13.754304493874534</c:v>
                </c:pt>
                <c:pt idx="631">
                  <c:v>12.999527050367742</c:v>
                </c:pt>
                <c:pt idx="632">
                  <c:v>12.922920614885994</c:v>
                </c:pt>
                <c:pt idx="633">
                  <c:v>11.696253568143698</c:v>
                </c:pt>
                <c:pt idx="634">
                  <c:v>12.011766193389938</c:v>
                </c:pt>
                <c:pt idx="635">
                  <c:v>12.281801622601115</c:v>
                </c:pt>
                <c:pt idx="636">
                  <c:v>13.025119828332381</c:v>
                </c:pt>
                <c:pt idx="637">
                  <c:v>13.926922904274292</c:v>
                </c:pt>
                <c:pt idx="638">
                  <c:v>13.254537629740085</c:v>
                </c:pt>
                <c:pt idx="639">
                  <c:v>13.518389284490089</c:v>
                </c:pt>
                <c:pt idx="640">
                  <c:v>12.181583235024018</c:v>
                </c:pt>
                <c:pt idx="641">
                  <c:v>12.287726483952422</c:v>
                </c:pt>
                <c:pt idx="642">
                  <c:v>11.741524229318243</c:v>
                </c:pt>
                <c:pt idx="643">
                  <c:v>11.315025981829052</c:v>
                </c:pt>
                <c:pt idx="644">
                  <c:v>10.90995408328885</c:v>
                </c:pt>
                <c:pt idx="645">
                  <c:v>11.108352605351728</c:v>
                </c:pt>
                <c:pt idx="646">
                  <c:v>11.448808690205702</c:v>
                </c:pt>
                <c:pt idx="647">
                  <c:v>11.639337566475888</c:v>
                </c:pt>
                <c:pt idx="648">
                  <c:v>11.4959079682016</c:v>
                </c:pt>
                <c:pt idx="649">
                  <c:v>11.08781215905557</c:v>
                </c:pt>
                <c:pt idx="650">
                  <c:v>10.398272404790037</c:v>
                </c:pt>
                <c:pt idx="651">
                  <c:v>11.104210207149526</c:v>
                </c:pt>
                <c:pt idx="652">
                  <c:v>11.985576683480106</c:v>
                </c:pt>
                <c:pt idx="653">
                  <c:v>12.5395193244439</c:v>
                </c:pt>
                <c:pt idx="654">
                  <c:v>13.20213793651102</c:v>
                </c:pt>
                <c:pt idx="655">
                  <c:v>14.105056846668962</c:v>
                </c:pt>
                <c:pt idx="656">
                  <c:v>14.418891702707437</c:v>
                </c:pt>
                <c:pt idx="657">
                  <c:v>14.826232627114093</c:v>
                </c:pt>
                <c:pt idx="658">
                  <c:v>16.129605163251149</c:v>
                </c:pt>
                <c:pt idx="659">
                  <c:v>16.159192714615333</c:v>
                </c:pt>
                <c:pt idx="660">
                  <c:v>17.087359845997245</c:v>
                </c:pt>
                <c:pt idx="661">
                  <c:v>18.104536459517789</c:v>
                </c:pt>
                <c:pt idx="662">
                  <c:v>18.660478203926026</c:v>
                </c:pt>
                <c:pt idx="663">
                  <c:v>18.718999665151497</c:v>
                </c:pt>
                <c:pt idx="664">
                  <c:v>17.750192519328639</c:v>
                </c:pt>
                <c:pt idx="665">
                  <c:v>18.393001065831339</c:v>
                </c:pt>
                <c:pt idx="666">
                  <c:v>19.360464512319137</c:v>
                </c:pt>
                <c:pt idx="667">
                  <c:v>19.623060162983759</c:v>
                </c:pt>
                <c:pt idx="668">
                  <c:v>19.862024243287639</c:v>
                </c:pt>
                <c:pt idx="669">
                  <c:v>20.913091852533121</c:v>
                </c:pt>
                <c:pt idx="670">
                  <c:v>21.499765341024169</c:v>
                </c:pt>
                <c:pt idx="671">
                  <c:v>21.125663548155451</c:v>
                </c:pt>
                <c:pt idx="672">
                  <c:v>21.618741582953515</c:v>
                </c:pt>
                <c:pt idx="673">
                  <c:v>22.244221552805168</c:v>
                </c:pt>
                <c:pt idx="674">
                  <c:v>22.042197016050576</c:v>
                </c:pt>
                <c:pt idx="675">
                  <c:v>20.556579457432861</c:v>
                </c:pt>
                <c:pt idx="676">
                  <c:v>19.474174686572098</c:v>
                </c:pt>
                <c:pt idx="677">
                  <c:v>18.711659960364962</c:v>
                </c:pt>
                <c:pt idx="678">
                  <c:v>19.646723279607624</c:v>
                </c:pt>
                <c:pt idx="679">
                  <c:v>19.80698257738096</c:v>
                </c:pt>
                <c:pt idx="680">
                  <c:v>16.847882862705809</c:v>
                </c:pt>
                <c:pt idx="681">
                  <c:v>14.361659574753359</c:v>
                </c:pt>
                <c:pt idx="682">
                  <c:v>13.158119166486065</c:v>
                </c:pt>
                <c:pt idx="683">
                  <c:v>13.008483033706135</c:v>
                </c:pt>
                <c:pt idx="684">
                  <c:v>13.511461918562416</c:v>
                </c:pt>
                <c:pt idx="685">
                  <c:v>13.263076236460865</c:v>
                </c:pt>
                <c:pt idx="686">
                  <c:v>12.377286234697685</c:v>
                </c:pt>
                <c:pt idx="687">
                  <c:v>11.789517720684186</c:v>
                </c:pt>
                <c:pt idx="688">
                  <c:v>11.992275930545691</c:v>
                </c:pt>
                <c:pt idx="689">
                  <c:v>12.288966307788131</c:v>
                </c:pt>
                <c:pt idx="690">
                  <c:v>14.770328017492069</c:v>
                </c:pt>
                <c:pt idx="691">
                  <c:v>14.903588512604363</c:v>
                </c:pt>
                <c:pt idx="692">
                  <c:v>14.282330508639966</c:v>
                </c:pt>
                <c:pt idx="693">
                  <c:v>16.061147643333442</c:v>
                </c:pt>
                <c:pt idx="694">
                  <c:v>16.14957180071551</c:v>
                </c:pt>
                <c:pt idx="695">
                  <c:v>15.756484438994002</c:v>
                </c:pt>
                <c:pt idx="696">
                  <c:v>15.599634410919281</c:v>
                </c:pt>
                <c:pt idx="697">
                  <c:v>15.664696928954767</c:v>
                </c:pt>
                <c:pt idx="698">
                  <c:v>15.729223743214222</c:v>
                </c:pt>
                <c:pt idx="699">
                  <c:v>13.916994579812402</c:v>
                </c:pt>
                <c:pt idx="700">
                  <c:v>14.502929499657769</c:v>
                </c:pt>
                <c:pt idx="701">
                  <c:v>14.83382892148979</c:v>
                </c:pt>
                <c:pt idx="702">
                  <c:v>15.270952598570261</c:v>
                </c:pt>
                <c:pt idx="703">
                  <c:v>15.120082343333989</c:v>
                </c:pt>
                <c:pt idx="704">
                  <c:v>16.452835577060966</c:v>
                </c:pt>
                <c:pt idx="705">
                  <c:v>16.821204806265637</c:v>
                </c:pt>
                <c:pt idx="706">
                  <c:v>16.599238509946641</c:v>
                </c:pt>
                <c:pt idx="707">
                  <c:v>16.280412901283835</c:v>
                </c:pt>
                <c:pt idx="708">
                  <c:v>16.37848034261367</c:v>
                </c:pt>
                <c:pt idx="709">
                  <c:v>16.216119847731058</c:v>
                </c:pt>
                <c:pt idx="710">
                  <c:v>16.172906305307901</c:v>
                </c:pt>
                <c:pt idx="711">
                  <c:v>16.370988707128788</c:v>
                </c:pt>
                <c:pt idx="712">
                  <c:v>14.138747694800729</c:v>
                </c:pt>
                <c:pt idx="713">
                  <c:v>12.843765598268812</c:v>
                </c:pt>
                <c:pt idx="714">
                  <c:v>13.369884763210061</c:v>
                </c:pt>
                <c:pt idx="715">
                  <c:v>13.649399392391638</c:v>
                </c:pt>
                <c:pt idx="716">
                  <c:v>14.214842598620644</c:v>
                </c:pt>
                <c:pt idx="717">
                  <c:v>14.328290323104959</c:v>
                </c:pt>
                <c:pt idx="718">
                  <c:v>14.636689248763609</c:v>
                </c:pt>
                <c:pt idx="719">
                  <c:v>13.908426122353839</c:v>
                </c:pt>
                <c:pt idx="720">
                  <c:v>13.904158267950832</c:v>
                </c:pt>
                <c:pt idx="721">
                  <c:v>13.002943303402452</c:v>
                </c:pt>
                <c:pt idx="722">
                  <c:v>12.955719822063331</c:v>
                </c:pt>
                <c:pt idx="723">
                  <c:v>12.429370389220784</c:v>
                </c:pt>
                <c:pt idx="724">
                  <c:v>12.037206512481578</c:v>
                </c:pt>
                <c:pt idx="725">
                  <c:v>12.164306590628446</c:v>
                </c:pt>
                <c:pt idx="726">
                  <c:v>12.744996277919581</c:v>
                </c:pt>
                <c:pt idx="727">
                  <c:v>12.463173720387807</c:v>
                </c:pt>
                <c:pt idx="728">
                  <c:v>12.279729272093082</c:v>
                </c:pt>
                <c:pt idx="729">
                  <c:v>11.57781495657408</c:v>
                </c:pt>
                <c:pt idx="730">
                  <c:v>10.911668685916968</c:v>
                </c:pt>
                <c:pt idx="731">
                  <c:v>10.086593309917903</c:v>
                </c:pt>
                <c:pt idx="732">
                  <c:v>10.101686431929252</c:v>
                </c:pt>
                <c:pt idx="733">
                  <c:v>9.6802555917493613</c:v>
                </c:pt>
                <c:pt idx="734">
                  <c:v>9.0034266177609705</c:v>
                </c:pt>
                <c:pt idx="735">
                  <c:v>8.5442557075882615</c:v>
                </c:pt>
                <c:pt idx="736">
                  <c:v>8.5061162596960536</c:v>
                </c:pt>
                <c:pt idx="737">
                  <c:v>8.9054569285180545</c:v>
                </c:pt>
                <c:pt idx="738">
                  <c:v>9.1504889009947465</c:v>
                </c:pt>
                <c:pt idx="739">
                  <c:v>9.0128230475642983</c:v>
                </c:pt>
                <c:pt idx="740">
                  <c:v>9.0778298393715051</c:v>
                </c:pt>
                <c:pt idx="741">
                  <c:v>9.5991767493529885</c:v>
                </c:pt>
                <c:pt idx="742">
                  <c:v>9.6613341521716585</c:v>
                </c:pt>
                <c:pt idx="743">
                  <c:v>9.6175141032831757</c:v>
                </c:pt>
                <c:pt idx="744">
                  <c:v>10.150534220432082</c:v>
                </c:pt>
                <c:pt idx="745">
                  <c:v>10.708982995221264</c:v>
                </c:pt>
                <c:pt idx="746">
                  <c:v>10.8505417440368</c:v>
                </c:pt>
                <c:pt idx="747">
                  <c:v>11.039227142939689</c:v>
                </c:pt>
                <c:pt idx="748">
                  <c:v>11.36221580061369</c:v>
                </c:pt>
                <c:pt idx="749">
                  <c:v>11.516744786451227</c:v>
                </c:pt>
                <c:pt idx="750">
                  <c:v>11.774213341781651</c:v>
                </c:pt>
                <c:pt idx="751">
                  <c:v>11.210545904158964</c:v>
                </c:pt>
                <c:pt idx="752">
                  <c:v>11.336281939610283</c:v>
                </c:pt>
                <c:pt idx="753">
                  <c:v>11.187335503326029</c:v>
                </c:pt>
                <c:pt idx="754">
                  <c:v>10.631033673001417</c:v>
                </c:pt>
                <c:pt idx="755">
                  <c:v>10.73736031604107</c:v>
                </c:pt>
                <c:pt idx="756">
                  <c:v>11.052412763977472</c:v>
                </c:pt>
                <c:pt idx="757">
                  <c:v>10.94791888772472</c:v>
                </c:pt>
                <c:pt idx="758">
                  <c:v>11.224693196180679</c:v>
                </c:pt>
                <c:pt idx="759">
                  <c:v>10.938275188239395</c:v>
                </c:pt>
                <c:pt idx="760">
                  <c:v>11.103736936792615</c:v>
                </c:pt>
                <c:pt idx="761">
                  <c:v>11.5327852725325</c:v>
                </c:pt>
                <c:pt idx="762">
                  <c:v>11.738774750180712</c:v>
                </c:pt>
                <c:pt idx="763">
                  <c:v>11.541711674209218</c:v>
                </c:pt>
                <c:pt idx="764">
                  <c:v>11.328560584696469</c:v>
                </c:pt>
                <c:pt idx="765">
                  <c:v>11.58310518627912</c:v>
                </c:pt>
                <c:pt idx="766">
                  <c:v>11.478459198055475</c:v>
                </c:pt>
                <c:pt idx="767">
                  <c:v>11.638683593355127</c:v>
                </c:pt>
                <c:pt idx="768">
                  <c:v>11.96046343980699</c:v>
                </c:pt>
                <c:pt idx="769">
                  <c:v>12.341753548186309</c:v>
                </c:pt>
                <c:pt idx="770">
                  <c:v>12.323310311389321</c:v>
                </c:pt>
                <c:pt idx="771">
                  <c:v>12.631867236563071</c:v>
                </c:pt>
                <c:pt idx="772">
                  <c:v>13.036560628785347</c:v>
                </c:pt>
                <c:pt idx="773">
                  <c:v>13.130223361406044</c:v>
                </c:pt>
                <c:pt idx="774">
                  <c:v>12.867028443009152</c:v>
                </c:pt>
                <c:pt idx="775">
                  <c:v>12.915378562256732</c:v>
                </c:pt>
                <c:pt idx="776">
                  <c:v>13.798264951719776</c:v>
                </c:pt>
                <c:pt idx="777">
                  <c:v>14.374662675391335</c:v>
                </c:pt>
                <c:pt idx="778">
                  <c:v>14.847702661876781</c:v>
                </c:pt>
                <c:pt idx="779">
                  <c:v>15.02034747473996</c:v>
                </c:pt>
                <c:pt idx="780">
                  <c:v>15.623163177761667</c:v>
                </c:pt>
                <c:pt idx="781">
                  <c:v>15.761666525801909</c:v>
                </c:pt>
                <c:pt idx="782">
                  <c:v>15.134873415142534</c:v>
                </c:pt>
                <c:pt idx="783">
                  <c:v>16.040842386215918</c:v>
                </c:pt>
                <c:pt idx="784">
                  <c:v>16.013723170832176</c:v>
                </c:pt>
                <c:pt idx="785">
                  <c:v>15.773186880128742</c:v>
                </c:pt>
                <c:pt idx="786">
                  <c:v>14.508136111909073</c:v>
                </c:pt>
                <c:pt idx="787">
                  <c:v>13.984939309942764</c:v>
                </c:pt>
                <c:pt idx="788">
                  <c:v>11.841267540149639</c:v>
                </c:pt>
                <c:pt idx="789">
                  <c:v>11.387602961765054</c:v>
                </c:pt>
                <c:pt idx="790">
                  <c:v>11.110043656743297</c:v>
                </c:pt>
                <c:pt idx="791">
                  <c:v>11.372779425862706</c:v>
                </c:pt>
                <c:pt idx="792">
                  <c:v>11.469296334735581</c:v>
                </c:pt>
                <c:pt idx="793">
                  <c:v>11.949565314209437</c:v>
                </c:pt>
                <c:pt idx="794">
                  <c:v>11.287903096501282</c:v>
                </c:pt>
                <c:pt idx="795">
                  <c:v>10.900825126392672</c:v>
                </c:pt>
                <c:pt idx="796">
                  <c:v>10.733674273688536</c:v>
                </c:pt>
                <c:pt idx="797">
                  <c:v>11.082715855052095</c:v>
                </c:pt>
                <c:pt idx="798">
                  <c:v>11.696446553354363</c:v>
                </c:pt>
                <c:pt idx="799">
                  <c:v>11.33747235532983</c:v>
                </c:pt>
                <c:pt idx="800">
                  <c:v>10.827463017228832</c:v>
                </c:pt>
                <c:pt idx="801">
                  <c:v>11.132662042754784</c:v>
                </c:pt>
                <c:pt idx="802">
                  <c:v>10.975407324839068</c:v>
                </c:pt>
                <c:pt idx="803">
                  <c:v>10.680912531969188</c:v>
                </c:pt>
                <c:pt idx="804">
                  <c:v>10.419342657320323</c:v>
                </c:pt>
                <c:pt idx="805">
                  <c:v>9.9997611691441772</c:v>
                </c:pt>
                <c:pt idx="806">
                  <c:v>10.186680609489668</c:v>
                </c:pt>
                <c:pt idx="807">
                  <c:v>10.779484482024616</c:v>
                </c:pt>
                <c:pt idx="808">
                  <c:v>11.241032697984437</c:v>
                </c:pt>
                <c:pt idx="809">
                  <c:v>11.583895756523841</c:v>
                </c:pt>
                <c:pt idx="810">
                  <c:v>11.134621739180934</c:v>
                </c:pt>
                <c:pt idx="811">
                  <c:v>10.723556662478131</c:v>
                </c:pt>
                <c:pt idx="812">
                  <c:v>10.55301368939916</c:v>
                </c:pt>
                <c:pt idx="813">
                  <c:v>10.825409809169491</c:v>
                </c:pt>
                <c:pt idx="814">
                  <c:v>10.248096205635568</c:v>
                </c:pt>
                <c:pt idx="815">
                  <c:v>10.159652938900912</c:v>
                </c:pt>
                <c:pt idx="816">
                  <c:v>10.248285758038978</c:v>
                </c:pt>
                <c:pt idx="817">
                  <c:v>9.8725171405700554</c:v>
                </c:pt>
                <c:pt idx="818">
                  <c:v>9.9013324912409217</c:v>
                </c:pt>
                <c:pt idx="819">
                  <c:v>9.783639867544057</c:v>
                </c:pt>
                <c:pt idx="820">
                  <c:v>9.6922950863958111</c:v>
                </c:pt>
                <c:pt idx="821">
                  <c:v>9.067718943419532</c:v>
                </c:pt>
                <c:pt idx="822">
                  <c:v>9.6050380933639214</c:v>
                </c:pt>
                <c:pt idx="823">
                  <c:v>9.8513486380792283</c:v>
                </c:pt>
                <c:pt idx="824">
                  <c:v>9.8840483617382855</c:v>
                </c:pt>
                <c:pt idx="825">
                  <c:v>10.169850844772142</c:v>
                </c:pt>
                <c:pt idx="826">
                  <c:v>10.21586101165064</c:v>
                </c:pt>
                <c:pt idx="827">
                  <c:v>10.529330904131143</c:v>
                </c:pt>
                <c:pt idx="828">
                  <c:v>10.745733299747908</c:v>
                </c:pt>
                <c:pt idx="829">
                  <c:v>10.911564066731678</c:v>
                </c:pt>
                <c:pt idx="830">
                  <c:v>10.910946522976253</c:v>
                </c:pt>
                <c:pt idx="831">
                  <c:v>11.178021600956093</c:v>
                </c:pt>
                <c:pt idx="832">
                  <c:v>11.461543104586228</c:v>
                </c:pt>
                <c:pt idx="833">
                  <c:v>11.554126144044288</c:v>
                </c:pt>
                <c:pt idx="834">
                  <c:v>10.53974565893099</c:v>
                </c:pt>
                <c:pt idx="835">
                  <c:v>11.040611670261537</c:v>
                </c:pt>
                <c:pt idx="836">
                  <c:v>11.3373911022773</c:v>
                </c:pt>
                <c:pt idx="837">
                  <c:v>11.662444039105264</c:v>
                </c:pt>
                <c:pt idx="838">
                  <c:v>11.542173388716297</c:v>
                </c:pt>
                <c:pt idx="839">
                  <c:v>11.306665788890763</c:v>
                </c:pt>
                <c:pt idx="840">
                  <c:v>11.895759839437066</c:v>
                </c:pt>
                <c:pt idx="841">
                  <c:v>12.141507370682694</c:v>
                </c:pt>
                <c:pt idx="842">
                  <c:v>11.841626487283097</c:v>
                </c:pt>
                <c:pt idx="843">
                  <c:v>11.951097197083959</c:v>
                </c:pt>
                <c:pt idx="844">
                  <c:v>11.86387540626918</c:v>
                </c:pt>
                <c:pt idx="845">
                  <c:v>11.615664857025182</c:v>
                </c:pt>
                <c:pt idx="846">
                  <c:v>11.778190092457811</c:v>
                </c:pt>
                <c:pt idx="847">
                  <c:v>12.256989084145145</c:v>
                </c:pt>
                <c:pt idx="848">
                  <c:v>12.444953157150037</c:v>
                </c:pt>
                <c:pt idx="849">
                  <c:v>12.309457904118691</c:v>
                </c:pt>
                <c:pt idx="850">
                  <c:v>11.852030617771044</c:v>
                </c:pt>
                <c:pt idx="851">
                  <c:v>12.147072568106779</c:v>
                </c:pt>
                <c:pt idx="852">
                  <c:v>12.527059748172299</c:v>
                </c:pt>
                <c:pt idx="853">
                  <c:v>12.36411935046109</c:v>
                </c:pt>
                <c:pt idx="854">
                  <c:v>12.362339087390364</c:v>
                </c:pt>
                <c:pt idx="855">
                  <c:v>12.242728683266877</c:v>
                </c:pt>
                <c:pt idx="856">
                  <c:v>12.200478761945833</c:v>
                </c:pt>
                <c:pt idx="857">
                  <c:v>12.447881581789362</c:v>
                </c:pt>
                <c:pt idx="858">
                  <c:v>12.669112889622474</c:v>
                </c:pt>
                <c:pt idx="859">
                  <c:v>12.678378236328621</c:v>
                </c:pt>
                <c:pt idx="860">
                  <c:v>12.434678020425505</c:v>
                </c:pt>
                <c:pt idx="861">
                  <c:v>12.131183558686869</c:v>
                </c:pt>
                <c:pt idx="862">
                  <c:v>12.473469765515308</c:v>
                </c:pt>
                <c:pt idx="863">
                  <c:v>12.93396430616137</c:v>
                </c:pt>
                <c:pt idx="864">
                  <c:v>13.010773447995181</c:v>
                </c:pt>
                <c:pt idx="865">
                  <c:v>12.859346880687896</c:v>
                </c:pt>
                <c:pt idx="866">
                  <c:v>12.834819340092492</c:v>
                </c:pt>
                <c:pt idx="867">
                  <c:v>12.163901454006801</c:v>
                </c:pt>
                <c:pt idx="868">
                  <c:v>12.141970791867783</c:v>
                </c:pt>
                <c:pt idx="869">
                  <c:v>11.624407885470081</c:v>
                </c:pt>
                <c:pt idx="870">
                  <c:v>11.750201645310002</c:v>
                </c:pt>
                <c:pt idx="871">
                  <c:v>11.715076201734002</c:v>
                </c:pt>
                <c:pt idx="872">
                  <c:v>11.139349357262921</c:v>
                </c:pt>
                <c:pt idx="873">
                  <c:v>11.391934765421411</c:v>
                </c:pt>
                <c:pt idx="874">
                  <c:v>11.644070268505772</c:v>
                </c:pt>
                <c:pt idx="875">
                  <c:v>11.75444918402729</c:v>
                </c:pt>
                <c:pt idx="876">
                  <c:v>12.002650554927826</c:v>
                </c:pt>
                <c:pt idx="877">
                  <c:v>12.215052485432837</c:v>
                </c:pt>
                <c:pt idx="878">
                  <c:v>12.420105295189973</c:v>
                </c:pt>
                <c:pt idx="879">
                  <c:v>12.907868184060916</c:v>
                </c:pt>
                <c:pt idx="880">
                  <c:v>13.312042238025857</c:v>
                </c:pt>
                <c:pt idx="881">
                  <c:v>13.357885903658998</c:v>
                </c:pt>
                <c:pt idx="882">
                  <c:v>13.833009564245327</c:v>
                </c:pt>
                <c:pt idx="883">
                  <c:v>14.042112347320577</c:v>
                </c:pt>
                <c:pt idx="884">
                  <c:v>14.356474143296975</c:v>
                </c:pt>
                <c:pt idx="885">
                  <c:v>14.619231935730562</c:v>
                </c:pt>
                <c:pt idx="886">
                  <c:v>15.117311697434388</c:v>
                </c:pt>
                <c:pt idx="887">
                  <c:v>15.789062002327086</c:v>
                </c:pt>
                <c:pt idx="888">
                  <c:v>15.990781062969839</c:v>
                </c:pt>
                <c:pt idx="889">
                  <c:v>16.437728215987121</c:v>
                </c:pt>
                <c:pt idx="890">
                  <c:v>16.219282945537795</c:v>
                </c:pt>
                <c:pt idx="891">
                  <c:v>16.685266628063509</c:v>
                </c:pt>
                <c:pt idx="892">
                  <c:v>16.518057827257806</c:v>
                </c:pt>
                <c:pt idx="893">
                  <c:v>17.370091963405311</c:v>
                </c:pt>
                <c:pt idx="894">
                  <c:v>18.454031906632878</c:v>
                </c:pt>
                <c:pt idx="895">
                  <c:v>18.222326463047757</c:v>
                </c:pt>
                <c:pt idx="896">
                  <c:v>18.843960654261316</c:v>
                </c:pt>
                <c:pt idx="897">
                  <c:v>17.772325789386098</c:v>
                </c:pt>
                <c:pt idx="898">
                  <c:v>18.835559288273906</c:v>
                </c:pt>
                <c:pt idx="899">
                  <c:v>18.942369035813581</c:v>
                </c:pt>
                <c:pt idx="900">
                  <c:v>18.292585385418899</c:v>
                </c:pt>
                <c:pt idx="901">
                  <c:v>18.266116815127784</c:v>
                </c:pt>
                <c:pt idx="902">
                  <c:v>19.371210099299965</c:v>
                </c:pt>
                <c:pt idx="903">
                  <c:v>19.370593634578508</c:v>
                </c:pt>
                <c:pt idx="904">
                  <c:v>18.544506591754441</c:v>
                </c:pt>
                <c:pt idx="905">
                  <c:v>18.158163846958704</c:v>
                </c:pt>
                <c:pt idx="906">
                  <c:v>18.856797596896794</c:v>
                </c:pt>
                <c:pt idx="907">
                  <c:v>18.670937110186426</c:v>
                </c:pt>
                <c:pt idx="908">
                  <c:v>17.836640796312022</c:v>
                </c:pt>
                <c:pt idx="909">
                  <c:v>17.418952948636132</c:v>
                </c:pt>
                <c:pt idx="910">
                  <c:v>17.12033973662826</c:v>
                </c:pt>
                <c:pt idx="911">
                  <c:v>17.197522725560926</c:v>
                </c:pt>
                <c:pt idx="912">
                  <c:v>16.717780078533011</c:v>
                </c:pt>
                <c:pt idx="913">
                  <c:v>15.843733142229745</c:v>
                </c:pt>
                <c:pt idx="914">
                  <c:v>15.900417108869172</c:v>
                </c:pt>
                <c:pt idx="915">
                  <c:v>16.123704360211761</c:v>
                </c:pt>
                <c:pt idx="916">
                  <c:v>16.598110789114269</c:v>
                </c:pt>
                <c:pt idx="917">
                  <c:v>16.729918872472869</c:v>
                </c:pt>
                <c:pt idx="918">
                  <c:v>16.868882383979802</c:v>
                </c:pt>
                <c:pt idx="919">
                  <c:v>15.868942729452247</c:v>
                </c:pt>
                <c:pt idx="920">
                  <c:v>15.157274488962218</c:v>
                </c:pt>
                <c:pt idx="921">
                  <c:v>14.149451489483541</c:v>
                </c:pt>
                <c:pt idx="922">
                  <c:v>13.736242235298489</c:v>
                </c:pt>
                <c:pt idx="923">
                  <c:v>13.67324605795139</c:v>
                </c:pt>
                <c:pt idx="924">
                  <c:v>13.788431552307635</c:v>
                </c:pt>
                <c:pt idx="925">
                  <c:v>13.784906390337683</c:v>
                </c:pt>
                <c:pt idx="926">
                  <c:v>13.925589923892943</c:v>
                </c:pt>
                <c:pt idx="927">
                  <c:v>13.913501765262785</c:v>
                </c:pt>
                <c:pt idx="928">
                  <c:v>14.323824968409234</c:v>
                </c:pt>
                <c:pt idx="929">
                  <c:v>14.635555551956273</c:v>
                </c:pt>
                <c:pt idx="930">
                  <c:v>14.957457101901142</c:v>
                </c:pt>
                <c:pt idx="931">
                  <c:v>15.544566891165928</c:v>
                </c:pt>
                <c:pt idx="932">
                  <c:v>15.931923184092852</c:v>
                </c:pt>
                <c:pt idx="933">
                  <c:v>16.559803310351576</c:v>
                </c:pt>
                <c:pt idx="934">
                  <c:v>16.988883579386336</c:v>
                </c:pt>
                <c:pt idx="935">
                  <c:v>17.358357365369965</c:v>
                </c:pt>
                <c:pt idx="936">
                  <c:v>17.9803393429934</c:v>
                </c:pt>
                <c:pt idx="937">
                  <c:v>17.759169263611426</c:v>
                </c:pt>
                <c:pt idx="938">
                  <c:v>18.200871845485644</c:v>
                </c:pt>
                <c:pt idx="939">
                  <c:v>18.430753048783423</c:v>
                </c:pt>
                <c:pt idx="940">
                  <c:v>18.692721439594187</c:v>
                </c:pt>
                <c:pt idx="941">
                  <c:v>18.448591397066487</c:v>
                </c:pt>
                <c:pt idx="942">
                  <c:v>19.090533975796518</c:v>
                </c:pt>
                <c:pt idx="943">
                  <c:v>18.958803640750222</c:v>
                </c:pt>
                <c:pt idx="944">
                  <c:v>18.123290556758629</c:v>
                </c:pt>
                <c:pt idx="945">
                  <c:v>18.021962441515438</c:v>
                </c:pt>
                <c:pt idx="946">
                  <c:v>18.07178913057022</c:v>
                </c:pt>
                <c:pt idx="947">
                  <c:v>18.624728977900116</c:v>
                </c:pt>
                <c:pt idx="948">
                  <c:v>18.33828499437557</c:v>
                </c:pt>
                <c:pt idx="949">
                  <c:v>17.54527510894599</c:v>
                </c:pt>
                <c:pt idx="950">
                  <c:v>17.28602072052216</c:v>
                </c:pt>
                <c:pt idx="951">
                  <c:v>17.429766947597209</c:v>
                </c:pt>
                <c:pt idx="952">
                  <c:v>17.256170578727925</c:v>
                </c:pt>
                <c:pt idx="953">
                  <c:v>17.823363817264752</c:v>
                </c:pt>
                <c:pt idx="954">
                  <c:v>17.376806472898124</c:v>
                </c:pt>
                <c:pt idx="955">
                  <c:v>17.582113039577685</c:v>
                </c:pt>
                <c:pt idx="956">
                  <c:v>17.052015467817672</c:v>
                </c:pt>
                <c:pt idx="957">
                  <c:v>16.605104536251037</c:v>
                </c:pt>
                <c:pt idx="958">
                  <c:v>17.146088452419015</c:v>
                </c:pt>
                <c:pt idx="959">
                  <c:v>17.562090833957136</c:v>
                </c:pt>
                <c:pt idx="960">
                  <c:v>18.470416986477183</c:v>
                </c:pt>
                <c:pt idx="961">
                  <c:v>19.234014498298368</c:v>
                </c:pt>
                <c:pt idx="962">
                  <c:v>19.844225272725581</c:v>
                </c:pt>
                <c:pt idx="963">
                  <c:v>20.382842975754794</c:v>
                </c:pt>
                <c:pt idx="964">
                  <c:v>20.598606843297354</c:v>
                </c:pt>
                <c:pt idx="965">
                  <c:v>20.332414551592304</c:v>
                </c:pt>
                <c:pt idx="966">
                  <c:v>20.146643736827336</c:v>
                </c:pt>
                <c:pt idx="967">
                  <c:v>20.941688475215198</c:v>
                </c:pt>
                <c:pt idx="968">
                  <c:v>20.705243044147267</c:v>
                </c:pt>
                <c:pt idx="969">
                  <c:v>20.924190141010797</c:v>
                </c:pt>
                <c:pt idx="970">
                  <c:v>21.857957721959679</c:v>
                </c:pt>
                <c:pt idx="971">
                  <c:v>22.041480198382274</c:v>
                </c:pt>
                <c:pt idx="972">
                  <c:v>21.197931400015229</c:v>
                </c:pt>
                <c:pt idx="973">
                  <c:v>21.451687754873387</c:v>
                </c:pt>
                <c:pt idx="974">
                  <c:v>21.44315856852624</c:v>
                </c:pt>
                <c:pt idx="975">
                  <c:v>20.658336447649031</c:v>
                </c:pt>
                <c:pt idx="976">
                  <c:v>19.089367498116655</c:v>
                </c:pt>
                <c:pt idx="977">
                  <c:v>16.827571244792466</c:v>
                </c:pt>
                <c:pt idx="978">
                  <c:v>17.141325661322789</c:v>
                </c:pt>
                <c:pt idx="979">
                  <c:v>17.571262631045535</c:v>
                </c:pt>
                <c:pt idx="980">
                  <c:v>17.321461147465481</c:v>
                </c:pt>
                <c:pt idx="981">
                  <c:v>16.739820967901334</c:v>
                </c:pt>
                <c:pt idx="982">
                  <c:v>17.854386489497148</c:v>
                </c:pt>
                <c:pt idx="983">
                  <c:v>18.585836118439865</c:v>
                </c:pt>
                <c:pt idx="984">
                  <c:v>19.259231693254058</c:v>
                </c:pt>
                <c:pt idx="985">
                  <c:v>19.469191309671416</c:v>
                </c:pt>
                <c:pt idx="986">
                  <c:v>19.288064606604845</c:v>
                </c:pt>
                <c:pt idx="987">
                  <c:v>20.150077238226984</c:v>
                </c:pt>
                <c:pt idx="988">
                  <c:v>20.50758586495261</c:v>
                </c:pt>
                <c:pt idx="989">
                  <c:v>20.384149993840996</c:v>
                </c:pt>
                <c:pt idx="990">
                  <c:v>19.96923188594964</c:v>
                </c:pt>
                <c:pt idx="991">
                  <c:v>20.47263790052768</c:v>
                </c:pt>
                <c:pt idx="992">
                  <c:v>20.960360090705105</c:v>
                </c:pt>
                <c:pt idx="993">
                  <c:v>20.891344595411496</c:v>
                </c:pt>
                <c:pt idx="994">
                  <c:v>20.720399335339703</c:v>
                </c:pt>
                <c:pt idx="995">
                  <c:v>21.038599376737046</c:v>
                </c:pt>
                <c:pt idx="996">
                  <c:v>21.627216196980925</c:v>
                </c:pt>
                <c:pt idx="997">
                  <c:v>21.832670826710324</c:v>
                </c:pt>
                <c:pt idx="998">
                  <c:v>22.167245585982634</c:v>
                </c:pt>
                <c:pt idx="999">
                  <c:v>22.422192169737173</c:v>
                </c:pt>
                <c:pt idx="1000">
                  <c:v>22.574330769563833</c:v>
                </c:pt>
                <c:pt idx="1001">
                  <c:v>22.300288036082794</c:v>
                </c:pt>
                <c:pt idx="1002">
                  <c:v>22.984351845738409</c:v>
                </c:pt>
                <c:pt idx="1003">
                  <c:v>22.650407292938802</c:v>
                </c:pt>
                <c:pt idx="1004">
                  <c:v>22.892221984231696</c:v>
                </c:pt>
                <c:pt idx="1005">
                  <c:v>23.212154680675333</c:v>
                </c:pt>
                <c:pt idx="1006">
                  <c:v>23.225019793095818</c:v>
                </c:pt>
                <c:pt idx="1007">
                  <c:v>22.752984772787261</c:v>
                </c:pt>
                <c:pt idx="1008">
                  <c:v>23.269335081922463</c:v>
                </c:pt>
                <c:pt idx="1009">
                  <c:v>23.372068272751331</c:v>
                </c:pt>
                <c:pt idx="1010">
                  <c:v>23.25352820003484</c:v>
                </c:pt>
                <c:pt idx="1011">
                  <c:v>23.420551954771295</c:v>
                </c:pt>
                <c:pt idx="1012">
                  <c:v>23.708808308861943</c:v>
                </c:pt>
                <c:pt idx="1013">
                  <c:v>22.38534298645779</c:v>
                </c:pt>
                <c:pt idx="1014">
                  <c:v>22.300781712174437</c:v>
                </c:pt>
                <c:pt idx="1015">
                  <c:v>22.665971845964393</c:v>
                </c:pt>
                <c:pt idx="1016">
                  <c:v>23.37414683164863</c:v>
                </c:pt>
                <c:pt idx="1017">
                  <c:v>23.775745523312697</c:v>
                </c:pt>
                <c:pt idx="1018">
                  <c:v>23.92546115667373</c:v>
                </c:pt>
                <c:pt idx="1019">
                  <c:v>23.694111549106331</c:v>
                </c:pt>
                <c:pt idx="1020">
                  <c:v>24.058483388421749</c:v>
                </c:pt>
                <c:pt idx="1021">
                  <c:v>23.700027145579401</c:v>
                </c:pt>
                <c:pt idx="1022">
                  <c:v>22.611112582290001</c:v>
                </c:pt>
                <c:pt idx="1023">
                  <c:v>23.113696462615827</c:v>
                </c:pt>
                <c:pt idx="1024">
                  <c:v>21.852177976763095</c:v>
                </c:pt>
                <c:pt idx="1025">
                  <c:v>21.555253383226258</c:v>
                </c:pt>
                <c:pt idx="1026">
                  <c:v>21.381702007433415</c:v>
                </c:pt>
                <c:pt idx="1027">
                  <c:v>19.913903864009814</c:v>
                </c:pt>
                <c:pt idx="1028">
                  <c:v>19.16167625061501</c:v>
                </c:pt>
                <c:pt idx="1029">
                  <c:v>18.825409371315686</c:v>
                </c:pt>
                <c:pt idx="1030">
                  <c:v>19.711251211928971</c:v>
                </c:pt>
                <c:pt idx="1031">
                  <c:v>19.736473752791973</c:v>
                </c:pt>
                <c:pt idx="1032">
                  <c:v>20.432242125384285</c:v>
                </c:pt>
                <c:pt idx="1033">
                  <c:v>21.074443163678438</c:v>
                </c:pt>
                <c:pt idx="1034">
                  <c:v>21.443898602019104</c:v>
                </c:pt>
                <c:pt idx="1035">
                  <c:v>21.686025566746249</c:v>
                </c:pt>
                <c:pt idx="1036">
                  <c:v>21.948477389658404</c:v>
                </c:pt>
                <c:pt idx="1037">
                  <c:v>21.552097609793488</c:v>
                </c:pt>
                <c:pt idx="1038">
                  <c:v>21.804196245666372</c:v>
                </c:pt>
                <c:pt idx="1039">
                  <c:v>22.030627049126025</c:v>
                </c:pt>
                <c:pt idx="1040">
                  <c:v>22.219145488664793</c:v>
                </c:pt>
                <c:pt idx="1041">
                  <c:v>22.068199194183897</c:v>
                </c:pt>
                <c:pt idx="1042">
                  <c:v>21.26310296833628</c:v>
                </c:pt>
                <c:pt idx="1043">
                  <c:v>21.751597808723638</c:v>
                </c:pt>
                <c:pt idx="1044">
                  <c:v>21.511535896332187</c:v>
                </c:pt>
                <c:pt idx="1045">
                  <c:v>20.424992376214231</c:v>
                </c:pt>
                <c:pt idx="1046">
                  <c:v>19.934711308295707</c:v>
                </c:pt>
                <c:pt idx="1047">
                  <c:v>21.277356015671749</c:v>
                </c:pt>
                <c:pt idx="1048">
                  <c:v>21.630227142779887</c:v>
                </c:pt>
                <c:pt idx="1049">
                  <c:v>22.004623431346538</c:v>
                </c:pt>
                <c:pt idx="1050">
                  <c:v>21.753537415670952</c:v>
                </c:pt>
                <c:pt idx="1051">
                  <c:v>21.13776679361786</c:v>
                </c:pt>
                <c:pt idx="1052">
                  <c:v>21.680275633292933</c:v>
                </c:pt>
                <c:pt idx="1053">
                  <c:v>22.004606927956885</c:v>
                </c:pt>
                <c:pt idx="1054">
                  <c:v>22.195529227158154</c:v>
                </c:pt>
                <c:pt idx="1055">
                  <c:v>22.27787299543489</c:v>
                </c:pt>
                <c:pt idx="1056">
                  <c:v>21.194968072847157</c:v>
                </c:pt>
                <c:pt idx="1057">
                  <c:v>20.895729901987238</c:v>
                </c:pt>
                <c:pt idx="1058">
                  <c:v>20.202287616481655</c:v>
                </c:pt>
                <c:pt idx="1059">
                  <c:v>20.428608081932165</c:v>
                </c:pt>
                <c:pt idx="1060">
                  <c:v>20.972258271972102</c:v>
                </c:pt>
                <c:pt idx="1061">
                  <c:v>19.713341583757636</c:v>
                </c:pt>
                <c:pt idx="1062">
                  <c:v>18.681708207192766</c:v>
                </c:pt>
                <c:pt idx="1063">
                  <c:v>18.429515590207746</c:v>
                </c:pt>
                <c:pt idx="1064">
                  <c:v>18.398046344676981</c:v>
                </c:pt>
                <c:pt idx="1065">
                  <c:v>18.448662031815363</c:v>
                </c:pt>
                <c:pt idx="1066">
                  <c:v>18.437760084691046</c:v>
                </c:pt>
                <c:pt idx="1067">
                  <c:v>17.326929913742688</c:v>
                </c:pt>
                <c:pt idx="1068">
                  <c:v>17.09054139514021</c:v>
                </c:pt>
                <c:pt idx="1069">
                  <c:v>16.372586787159854</c:v>
                </c:pt>
                <c:pt idx="1070">
                  <c:v>16.531690813943619</c:v>
                </c:pt>
                <c:pt idx="1071">
                  <c:v>15.873067819354061</c:v>
                </c:pt>
                <c:pt idx="1072">
                  <c:v>13.983836060789194</c:v>
                </c:pt>
                <c:pt idx="1073">
                  <c:v>13.799691797725183</c:v>
                </c:pt>
                <c:pt idx="1074">
                  <c:v>13.726499744359771</c:v>
                </c:pt>
                <c:pt idx="1075">
                  <c:v>14.10045651681545</c:v>
                </c:pt>
                <c:pt idx="1076">
                  <c:v>14.842661145242227</c:v>
                </c:pt>
                <c:pt idx="1077">
                  <c:v>15.064185404089635</c:v>
                </c:pt>
                <c:pt idx="1078">
                  <c:v>14.950761908791737</c:v>
                </c:pt>
                <c:pt idx="1079">
                  <c:v>15.873840687205751</c:v>
                </c:pt>
                <c:pt idx="1080">
                  <c:v>16.461793943491948</c:v>
                </c:pt>
                <c:pt idx="1081">
                  <c:v>17.034534781502131</c:v>
                </c:pt>
                <c:pt idx="1082">
                  <c:v>17.402902607188881</c:v>
                </c:pt>
                <c:pt idx="1083">
                  <c:v>17.924110447959613</c:v>
                </c:pt>
                <c:pt idx="1084">
                  <c:v>17.564153279699379</c:v>
                </c:pt>
                <c:pt idx="1085">
                  <c:v>17.08316688007071</c:v>
                </c:pt>
                <c:pt idx="1086">
                  <c:v>16.889414708693362</c:v>
                </c:pt>
                <c:pt idx="1087">
                  <c:v>16.51944944305156</c:v>
                </c:pt>
                <c:pt idx="1088">
                  <c:v>16.856792547836001</c:v>
                </c:pt>
                <c:pt idx="1089">
                  <c:v>16.428862709159471</c:v>
                </c:pt>
                <c:pt idx="1090">
                  <c:v>15.638712654326651</c:v>
                </c:pt>
                <c:pt idx="1091">
                  <c:v>16.603557212925335</c:v>
                </c:pt>
                <c:pt idx="1092">
                  <c:v>17.262996797035175</c:v>
                </c:pt>
                <c:pt idx="1093">
                  <c:v>17.464147605486168</c:v>
                </c:pt>
                <c:pt idx="1094">
                  <c:v>17.805643849614935</c:v>
                </c:pt>
                <c:pt idx="1095">
                  <c:v>17.915161678498286</c:v>
                </c:pt>
                <c:pt idx="1096">
                  <c:v>17.662646200372553</c:v>
                </c:pt>
                <c:pt idx="1097">
                  <c:v>17.640857315740249</c:v>
                </c:pt>
                <c:pt idx="1098">
                  <c:v>17.398690031138166</c:v>
                </c:pt>
                <c:pt idx="1099">
                  <c:v>17.943404688029798</c:v>
                </c:pt>
                <c:pt idx="1100">
                  <c:v>17.613854552912112</c:v>
                </c:pt>
                <c:pt idx="1101">
                  <c:v>17.533183854158555</c:v>
                </c:pt>
                <c:pt idx="1102">
                  <c:v>18.338894714968056</c:v>
                </c:pt>
                <c:pt idx="1103">
                  <c:v>18.645719442073677</c:v>
                </c:pt>
                <c:pt idx="1104">
                  <c:v>18.712530467302436</c:v>
                </c:pt>
                <c:pt idx="1105">
                  <c:v>17.889889599193751</c:v>
                </c:pt>
                <c:pt idx="1106">
                  <c:v>17.412142058290335</c:v>
                </c:pt>
                <c:pt idx="1107">
                  <c:v>16.935740066050819</c:v>
                </c:pt>
                <c:pt idx="1108">
                  <c:v>16.314338759668569</c:v>
                </c:pt>
                <c:pt idx="1109">
                  <c:v>15.808323047681979</c:v>
                </c:pt>
                <c:pt idx="1110">
                  <c:v>15.889518573988783</c:v>
                </c:pt>
                <c:pt idx="1111">
                  <c:v>15.278501094706121</c:v>
                </c:pt>
                <c:pt idx="1112">
                  <c:v>15.475308601805562</c:v>
                </c:pt>
                <c:pt idx="1113">
                  <c:v>15.913516308933382</c:v>
                </c:pt>
                <c:pt idx="1114">
                  <c:v>14.651845159710566</c:v>
                </c:pt>
                <c:pt idx="1115">
                  <c:v>13.493329686205882</c:v>
                </c:pt>
                <c:pt idx="1116">
                  <c:v>13.530721892513942</c:v>
                </c:pt>
                <c:pt idx="1117">
                  <c:v>12.957321280205386</c:v>
                </c:pt>
                <c:pt idx="1118">
                  <c:v>13.310364239140155</c:v>
                </c:pt>
                <c:pt idx="1119">
                  <c:v>12.550411048540902</c:v>
                </c:pt>
                <c:pt idx="1120">
                  <c:v>11.995436947329654</c:v>
                </c:pt>
                <c:pt idx="1121">
                  <c:v>11.888498820078995</c:v>
                </c:pt>
                <c:pt idx="1122">
                  <c:v>10.394141805327047</c:v>
                </c:pt>
                <c:pt idx="1123">
                  <c:v>9.824195723141198</c:v>
                </c:pt>
                <c:pt idx="1124">
                  <c:v>8.680421305646334</c:v>
                </c:pt>
                <c:pt idx="1125">
                  <c:v>8.744983833809588</c:v>
                </c:pt>
                <c:pt idx="1126">
                  <c:v>8.9489845127556062</c:v>
                </c:pt>
                <c:pt idx="1127">
                  <c:v>8.2890600559230858</c:v>
                </c:pt>
                <c:pt idx="1128">
                  <c:v>8.9209955084042534</c:v>
                </c:pt>
                <c:pt idx="1129">
                  <c:v>9.7622467161664712</c:v>
                </c:pt>
                <c:pt idx="1130">
                  <c:v>10.163796767444042</c:v>
                </c:pt>
                <c:pt idx="1131">
                  <c:v>10.233076136605922</c:v>
                </c:pt>
                <c:pt idx="1132">
                  <c:v>10.818139119335813</c:v>
                </c:pt>
                <c:pt idx="1133">
                  <c:v>11.011354609247675</c:v>
                </c:pt>
                <c:pt idx="1134">
                  <c:v>10.902767048238584</c:v>
                </c:pt>
                <c:pt idx="1135">
                  <c:v>10.089769593328025</c:v>
                </c:pt>
                <c:pt idx="1136">
                  <c:v>9.9189053565594278</c:v>
                </c:pt>
                <c:pt idx="1137">
                  <c:v>10.327599777501119</c:v>
                </c:pt>
                <c:pt idx="1138">
                  <c:v>10.435859457947902</c:v>
                </c:pt>
                <c:pt idx="1139">
                  <c:v>10.250368416256844</c:v>
                </c:pt>
                <c:pt idx="1140">
                  <c:v>11.185051362622156</c:v>
                </c:pt>
                <c:pt idx="1141">
                  <c:v>11.586092994449697</c:v>
                </c:pt>
                <c:pt idx="1142">
                  <c:v>11.631754403566516</c:v>
                </c:pt>
                <c:pt idx="1143">
                  <c:v>11.689164132206377</c:v>
                </c:pt>
                <c:pt idx="1144">
                  <c:v>11.532053585609429</c:v>
                </c:pt>
                <c:pt idx="1145">
                  <c:v>11.543841631417109</c:v>
                </c:pt>
                <c:pt idx="1146">
                  <c:v>11.757490488689916</c:v>
                </c:pt>
                <c:pt idx="1147">
                  <c:v>11.597986002509257</c:v>
                </c:pt>
                <c:pt idx="1148">
                  <c:v>11.805990949539796</c:v>
                </c:pt>
                <c:pt idx="1149">
                  <c:v>11.345696136316704</c:v>
                </c:pt>
                <c:pt idx="1150">
                  <c:v>11.248855860507968</c:v>
                </c:pt>
                <c:pt idx="1151">
                  <c:v>11.597589726582942</c:v>
                </c:pt>
                <c:pt idx="1152">
                  <c:v>11.437961346787553</c:v>
                </c:pt>
                <c:pt idx="1153">
                  <c:v>11.014841854222778</c:v>
                </c:pt>
                <c:pt idx="1154">
                  <c:v>10.89574651166274</c:v>
                </c:pt>
                <c:pt idx="1155">
                  <c:v>10.636037409141361</c:v>
                </c:pt>
                <c:pt idx="1156">
                  <c:v>10.548486693556997</c:v>
                </c:pt>
                <c:pt idx="1157">
                  <c:v>10.530023959090757</c:v>
                </c:pt>
                <c:pt idx="1158">
                  <c:v>10.567692447775405</c:v>
                </c:pt>
                <c:pt idx="1159">
                  <c:v>10.268385666710993</c:v>
                </c:pt>
                <c:pt idx="1160">
                  <c:v>10.067742820070698</c:v>
                </c:pt>
                <c:pt idx="1161">
                  <c:v>9.7666662995565403</c:v>
                </c:pt>
                <c:pt idx="1162">
                  <c:v>9.7662999836601951</c:v>
                </c:pt>
                <c:pt idx="1163">
                  <c:v>9.6782665825359153</c:v>
                </c:pt>
                <c:pt idx="1164">
                  <c:v>9.2414622609346839</c:v>
                </c:pt>
                <c:pt idx="1165">
                  <c:v>9.0452635707047335</c:v>
                </c:pt>
                <c:pt idx="1166">
                  <c:v>8.9504200776338863</c:v>
                </c:pt>
                <c:pt idx="1167">
                  <c:v>9.2625887208668356</c:v>
                </c:pt>
                <c:pt idx="1168">
                  <c:v>9.6349107285984417</c:v>
                </c:pt>
                <c:pt idx="1169">
                  <c:v>9.5496789810417297</c:v>
                </c:pt>
                <c:pt idx="1170">
                  <c:v>9.4255240477873485</c:v>
                </c:pt>
                <c:pt idx="1171">
                  <c:v>10.023970854003741</c:v>
                </c:pt>
                <c:pt idx="1172">
                  <c:v>9.941887473004396</c:v>
                </c:pt>
                <c:pt idx="1173">
                  <c:v>9.5336083582088218</c:v>
                </c:pt>
                <c:pt idx="1174">
                  <c:v>8.9284189022931404</c:v>
                </c:pt>
                <c:pt idx="1175">
                  <c:v>9.0119418191338205</c:v>
                </c:pt>
                <c:pt idx="1176">
                  <c:v>9.2576369191399621</c:v>
                </c:pt>
                <c:pt idx="1177">
                  <c:v>9.0037403710456214</c:v>
                </c:pt>
                <c:pt idx="1178">
                  <c:v>9.0707850296607546</c:v>
                </c:pt>
                <c:pt idx="1179">
                  <c:v>9.1330635662174053</c:v>
                </c:pt>
                <c:pt idx="1180">
                  <c:v>8.7943832898149452</c:v>
                </c:pt>
                <c:pt idx="1181">
                  <c:v>8.8539377646939403</c:v>
                </c:pt>
                <c:pt idx="1182">
                  <c:v>8.8274980455423506</c:v>
                </c:pt>
                <c:pt idx="1183">
                  <c:v>9.1271657972150191</c:v>
                </c:pt>
                <c:pt idx="1184">
                  <c:v>9.1127589907409465</c:v>
                </c:pt>
                <c:pt idx="1185">
                  <c:v>8.6818433068993013</c:v>
                </c:pt>
                <c:pt idx="1186">
                  <c:v>8.5187843029835477</c:v>
                </c:pt>
                <c:pt idx="1187">
                  <c:v>8.7452044046692805</c:v>
                </c:pt>
                <c:pt idx="1188">
                  <c:v>8.850934180729098</c:v>
                </c:pt>
                <c:pt idx="1189">
                  <c:v>9.0544760921925072</c:v>
                </c:pt>
                <c:pt idx="1190">
                  <c:v>8.081150900785488</c:v>
                </c:pt>
                <c:pt idx="1191">
                  <c:v>7.8440245047192079</c:v>
                </c:pt>
                <c:pt idx="1192">
                  <c:v>8.1042258071764834</c:v>
                </c:pt>
                <c:pt idx="1193">
                  <c:v>8.5120779623067317</c:v>
                </c:pt>
                <c:pt idx="1194">
                  <c:v>8.8808655272958319</c:v>
                </c:pt>
                <c:pt idx="1195">
                  <c:v>9.0710059816183737</c:v>
                </c:pt>
                <c:pt idx="1196">
                  <c:v>9.1960401317432332</c:v>
                </c:pt>
                <c:pt idx="1197">
                  <c:v>9.3578410467571036</c:v>
                </c:pt>
                <c:pt idx="1198">
                  <c:v>9.6540436632333808</c:v>
                </c:pt>
                <c:pt idx="1199">
                  <c:v>9.3899020849217383</c:v>
                </c:pt>
                <c:pt idx="1200">
                  <c:v>9.2594045308779478</c:v>
                </c:pt>
                <c:pt idx="1201">
                  <c:v>8.8298993538313031</c:v>
                </c:pt>
                <c:pt idx="1202">
                  <c:v>9.0810968838546202</c:v>
                </c:pt>
                <c:pt idx="1203">
                  <c:v>9.0855612307887377</c:v>
                </c:pt>
                <c:pt idx="1204">
                  <c:v>8.8184834665480611</c:v>
                </c:pt>
                <c:pt idx="1205">
                  <c:v>8.7653407443049236</c:v>
                </c:pt>
                <c:pt idx="1206">
                  <c:v>8.4453194678755104</c:v>
                </c:pt>
                <c:pt idx="1207">
                  <c:v>8.3998063165664387</c:v>
                </c:pt>
                <c:pt idx="1208">
                  <c:v>7.5811630519231539</c:v>
                </c:pt>
                <c:pt idx="1209">
                  <c:v>7.6491417133192083</c:v>
                </c:pt>
                <c:pt idx="1210">
                  <c:v>7.8107525657161085</c:v>
                </c:pt>
                <c:pt idx="1211">
                  <c:v>7.8325621371418954</c:v>
                </c:pt>
                <c:pt idx="1212">
                  <c:v>7.3886599733759937</c:v>
                </c:pt>
                <c:pt idx="1213">
                  <c:v>7.1818234505467293</c:v>
                </c:pt>
                <c:pt idx="1214">
                  <c:v>6.9506737935360334</c:v>
                </c:pt>
                <c:pt idx="1215">
                  <c:v>7.2590726254261462</c:v>
                </c:pt>
                <c:pt idx="1216">
                  <c:v>7.1926124844646226</c:v>
                </c:pt>
                <c:pt idx="1217">
                  <c:v>6.6921339881975896</c:v>
                </c:pt>
                <c:pt idx="1218">
                  <c:v>6.638653100208761</c:v>
                </c:pt>
                <c:pt idx="1219">
                  <c:v>6.6434227521660896</c:v>
                </c:pt>
                <c:pt idx="1220">
                  <c:v>7.3988382003233086</c:v>
                </c:pt>
                <c:pt idx="1221">
                  <c:v>7.9998409945345887</c:v>
                </c:pt>
                <c:pt idx="1222">
                  <c:v>8.3474769381554292</c:v>
                </c:pt>
                <c:pt idx="1223">
                  <c:v>8.467738401400478</c:v>
                </c:pt>
                <c:pt idx="1224">
                  <c:v>8.7567832241347432</c:v>
                </c:pt>
                <c:pt idx="1225">
                  <c:v>8.9104934366241224</c:v>
                </c:pt>
                <c:pt idx="1226">
                  <c:v>9.232829705190527</c:v>
                </c:pt>
                <c:pt idx="1227">
                  <c:v>9.5315812841604153</c:v>
                </c:pt>
                <c:pt idx="1228">
                  <c:v>9.8744565046684016</c:v>
                </c:pt>
                <c:pt idx="1229">
                  <c:v>10.000117903130025</c:v>
                </c:pt>
                <c:pt idx="1230">
                  <c:v>10.014475995571026</c:v>
                </c:pt>
                <c:pt idx="1231">
                  <c:v>9.7280569356652116</c:v>
                </c:pt>
                <c:pt idx="1232">
                  <c:v>9.9842024580287809</c:v>
                </c:pt>
                <c:pt idx="1233">
                  <c:v>10.003391799449625</c:v>
                </c:pt>
                <c:pt idx="1234">
                  <c:v>9.8535816493642852</c:v>
                </c:pt>
                <c:pt idx="1235">
                  <c:v>9.8150109036086732</c:v>
                </c:pt>
                <c:pt idx="1236">
                  <c:v>9.8949318092025358</c:v>
                </c:pt>
                <c:pt idx="1237">
                  <c:v>9.3245296457279849</c:v>
                </c:pt>
                <c:pt idx="1238">
                  <c:v>9.3267470665082453</c:v>
                </c:pt>
                <c:pt idx="1239">
                  <c:v>9.3056434045948233</c:v>
                </c:pt>
                <c:pt idx="1240">
                  <c:v>9.2318318168960474</c:v>
                </c:pt>
                <c:pt idx="1241">
                  <c:v>9.0101855122910077</c:v>
                </c:pt>
                <c:pt idx="1242">
                  <c:v>8.8683022140433039</c:v>
                </c:pt>
                <c:pt idx="1243">
                  <c:v>9.62306325737317</c:v>
                </c:pt>
                <c:pt idx="1244">
                  <c:v>9.6873413136280853</c:v>
                </c:pt>
                <c:pt idx="1245">
                  <c:v>9.5950707030485045</c:v>
                </c:pt>
                <c:pt idx="1246">
                  <c:v>9.6919732217830887</c:v>
                </c:pt>
                <c:pt idx="1247">
                  <c:v>9.5950548011334593</c:v>
                </c:pt>
                <c:pt idx="1248">
                  <c:v>9.9970011777304517</c:v>
                </c:pt>
                <c:pt idx="1249">
                  <c:v>10.494935172607079</c:v>
                </c:pt>
                <c:pt idx="1250">
                  <c:v>10.373217214924734</c:v>
                </c:pt>
                <c:pt idx="1251">
                  <c:v>10.397118719816818</c:v>
                </c:pt>
                <c:pt idx="1252">
                  <c:v>10.608120467860093</c:v>
                </c:pt>
                <c:pt idx="1253">
                  <c:v>10.810049845861215</c:v>
                </c:pt>
                <c:pt idx="1254">
                  <c:v>10.99756395679338</c:v>
                </c:pt>
                <c:pt idx="1255">
                  <c:v>10.73879980887728</c:v>
                </c:pt>
                <c:pt idx="1256">
                  <c:v>10.471234661697546</c:v>
                </c:pt>
                <c:pt idx="1257">
                  <c:v>10.552516982943743</c:v>
                </c:pt>
                <c:pt idx="1258">
                  <c:v>11.164611128667463</c:v>
                </c:pt>
                <c:pt idx="1259">
                  <c:v>11.690521474467591</c:v>
                </c:pt>
                <c:pt idx="1260">
                  <c:v>11.715007584487982</c:v>
                </c:pt>
                <c:pt idx="1261">
                  <c:v>12.388219099418121</c:v>
                </c:pt>
                <c:pt idx="1262">
                  <c:v>13.189022981532711</c:v>
                </c:pt>
                <c:pt idx="1263">
                  <c:v>13.552504172869471</c:v>
                </c:pt>
                <c:pt idx="1264">
                  <c:v>13.560046199232328</c:v>
                </c:pt>
                <c:pt idx="1265">
                  <c:v>13.888688626457107</c:v>
                </c:pt>
                <c:pt idx="1266">
                  <c:v>13.619995534083802</c:v>
                </c:pt>
                <c:pt idx="1267">
                  <c:v>13.887667550866048</c:v>
                </c:pt>
                <c:pt idx="1268">
                  <c:v>13.467314312977125</c:v>
                </c:pt>
                <c:pt idx="1269">
                  <c:v>13.425918860857358</c:v>
                </c:pt>
                <c:pt idx="1270">
                  <c:v>13.8729855961386</c:v>
                </c:pt>
                <c:pt idx="1271">
                  <c:v>14.085139814743307</c:v>
                </c:pt>
                <c:pt idx="1272">
                  <c:v>14.922208103718942</c:v>
                </c:pt>
                <c:pt idx="1273">
                  <c:v>15.822318142836449</c:v>
                </c:pt>
                <c:pt idx="1274">
                  <c:v>16.433343976069924</c:v>
                </c:pt>
                <c:pt idx="1275">
                  <c:v>16.196534453220877</c:v>
                </c:pt>
                <c:pt idx="1276">
                  <c:v>16.160311952655739</c:v>
                </c:pt>
                <c:pt idx="1277">
                  <c:v>16.825207307878721</c:v>
                </c:pt>
                <c:pt idx="1278">
                  <c:v>17.306004390512225</c:v>
                </c:pt>
                <c:pt idx="1279">
                  <c:v>18.326907245856344</c:v>
                </c:pt>
                <c:pt idx="1280">
                  <c:v>17.675620449938226</c:v>
                </c:pt>
                <c:pt idx="1281">
                  <c:v>15.530055563627313</c:v>
                </c:pt>
                <c:pt idx="1282">
                  <c:v>13.590885143189082</c:v>
                </c:pt>
                <c:pt idx="1283">
                  <c:v>13.389028514426961</c:v>
                </c:pt>
                <c:pt idx="1284">
                  <c:v>13.898336683569136</c:v>
                </c:pt>
                <c:pt idx="1285">
                  <c:v>14.298270962469523</c:v>
                </c:pt>
                <c:pt idx="1286">
                  <c:v>14.668946811103464</c:v>
                </c:pt>
                <c:pt idx="1287">
                  <c:v>14.433316420838944</c:v>
                </c:pt>
                <c:pt idx="1288">
                  <c:v>14.031891348027772</c:v>
                </c:pt>
                <c:pt idx="1289">
                  <c:v>14.766468647879618</c:v>
                </c:pt>
                <c:pt idx="1290">
                  <c:v>14.608315717522101</c:v>
                </c:pt>
                <c:pt idx="1291">
                  <c:v>14.244946310675651</c:v>
                </c:pt>
                <c:pt idx="1292">
                  <c:v>14.369428776140163</c:v>
                </c:pt>
                <c:pt idx="1293">
                  <c:v>14.811450153277729</c:v>
                </c:pt>
                <c:pt idx="1294">
                  <c:v>14.445530680872892</c:v>
                </c:pt>
                <c:pt idx="1295">
                  <c:v>14.702086748571997</c:v>
                </c:pt>
                <c:pt idx="1296">
                  <c:v>15.088072442713292</c:v>
                </c:pt>
                <c:pt idx="1297">
                  <c:v>15.467060462734754</c:v>
                </c:pt>
                <c:pt idx="1298">
                  <c:v>15.298969108882361</c:v>
                </c:pt>
                <c:pt idx="1299">
                  <c:v>15.686742656144586</c:v>
                </c:pt>
                <c:pt idx="1300">
                  <c:v>16.186353538544555</c:v>
                </c:pt>
                <c:pt idx="1301">
                  <c:v>16.641904235808589</c:v>
                </c:pt>
                <c:pt idx="1302">
                  <c:v>17.013407650499133</c:v>
                </c:pt>
                <c:pt idx="1303">
                  <c:v>17.734251436577328</c:v>
                </c:pt>
                <c:pt idx="1304">
                  <c:v>17.714220678979082</c:v>
                </c:pt>
                <c:pt idx="1305">
                  <c:v>17.640853852797953</c:v>
                </c:pt>
                <c:pt idx="1306">
                  <c:v>17.242369266947424</c:v>
                </c:pt>
                <c:pt idx="1307">
                  <c:v>17.650212904947324</c:v>
                </c:pt>
                <c:pt idx="1308">
                  <c:v>17.048843606878268</c:v>
                </c:pt>
                <c:pt idx="1309">
                  <c:v>16.50809351649028</c:v>
                </c:pt>
                <c:pt idx="1310">
                  <c:v>16.833748233480947</c:v>
                </c:pt>
                <c:pt idx="1311">
                  <c:v>16.813913898735766</c:v>
                </c:pt>
                <c:pt idx="1312">
                  <c:v>17.392413588644999</c:v>
                </c:pt>
                <c:pt idx="1313">
                  <c:v>17.817082821653003</c:v>
                </c:pt>
                <c:pt idx="1314">
                  <c:v>17.747171587070241</c:v>
                </c:pt>
                <c:pt idx="1315">
                  <c:v>16.168334756508969</c:v>
                </c:pt>
                <c:pt idx="1316">
                  <c:v>15.301285443522616</c:v>
                </c:pt>
                <c:pt idx="1317">
                  <c:v>14.818147965500792</c:v>
                </c:pt>
                <c:pt idx="1318">
                  <c:v>15.187607599503181</c:v>
                </c:pt>
                <c:pt idx="1319">
                  <c:v>15.846314974728758</c:v>
                </c:pt>
                <c:pt idx="1320">
                  <c:v>15.606190118802358</c:v>
                </c:pt>
                <c:pt idx="1321">
                  <c:v>17.354664745205103</c:v>
                </c:pt>
                <c:pt idx="1322">
                  <c:v>17.818620083397366</c:v>
                </c:pt>
                <c:pt idx="1323">
                  <c:v>18.15534589519801</c:v>
                </c:pt>
                <c:pt idx="1324">
                  <c:v>18.035430911004045</c:v>
                </c:pt>
                <c:pt idx="1325">
                  <c:v>18.015227044688316</c:v>
                </c:pt>
                <c:pt idx="1326">
                  <c:v>18.103452345519738</c:v>
                </c:pt>
                <c:pt idx="1327">
                  <c:v>18.512258455337705</c:v>
                </c:pt>
                <c:pt idx="1328">
                  <c:v>18.357282591774315</c:v>
                </c:pt>
                <c:pt idx="1329">
                  <c:v>18.349187992001969</c:v>
                </c:pt>
                <c:pt idx="1330">
                  <c:v>18.288868169301328</c:v>
                </c:pt>
                <c:pt idx="1331">
                  <c:v>18.441652313512712</c:v>
                </c:pt>
                <c:pt idx="1332">
                  <c:v>19.773068211462625</c:v>
                </c:pt>
                <c:pt idx="1333">
                  <c:v>19.58298297038673</c:v>
                </c:pt>
                <c:pt idx="1334">
                  <c:v>19.283561861298541</c:v>
                </c:pt>
                <c:pt idx="1335">
                  <c:v>19.301229507881029</c:v>
                </c:pt>
                <c:pt idx="1336">
                  <c:v>19.662279795641673</c:v>
                </c:pt>
                <c:pt idx="1337">
                  <c:v>19.315365967644585</c:v>
                </c:pt>
                <c:pt idx="1338">
                  <c:v>19.620740694824391</c:v>
                </c:pt>
                <c:pt idx="1339">
                  <c:v>19.722137498351515</c:v>
                </c:pt>
                <c:pt idx="1340">
                  <c:v>19.708766424745289</c:v>
                </c:pt>
                <c:pt idx="1341">
                  <c:v>19.370271076906956</c:v>
                </c:pt>
                <c:pt idx="1342">
                  <c:v>19.833656038801216</c:v>
                </c:pt>
                <c:pt idx="1343">
                  <c:v>20.44860672124295</c:v>
                </c:pt>
                <c:pt idx="1344">
                  <c:v>20.323410802995696</c:v>
                </c:pt>
                <c:pt idx="1345">
                  <c:v>20.545336792900436</c:v>
                </c:pt>
                <c:pt idx="1346">
                  <c:v>20.855200148690898</c:v>
                </c:pt>
                <c:pt idx="1347">
                  <c:v>20.457362016642172</c:v>
                </c:pt>
                <c:pt idx="1348">
                  <c:v>20.517605633764852</c:v>
                </c:pt>
                <c:pt idx="1349">
                  <c:v>20.608357012960187</c:v>
                </c:pt>
                <c:pt idx="1350">
                  <c:v>20.564596413297135</c:v>
                </c:pt>
                <c:pt idx="1351">
                  <c:v>20.812227546627383</c:v>
                </c:pt>
                <c:pt idx="1352">
                  <c:v>20.99350100522912</c:v>
                </c:pt>
                <c:pt idx="1353">
                  <c:v>21.109178247475118</c:v>
                </c:pt>
                <c:pt idx="1354">
                  <c:v>21.037901189606373</c:v>
                </c:pt>
                <c:pt idx="1355">
                  <c:v>21.164732079814641</c:v>
                </c:pt>
                <c:pt idx="1356">
                  <c:v>21.411974913826537</c:v>
                </c:pt>
                <c:pt idx="1357">
                  <c:v>21.263840187313019</c:v>
                </c:pt>
                <c:pt idx="1358">
                  <c:v>20.833375889460413</c:v>
                </c:pt>
                <c:pt idx="1359">
                  <c:v>20.05525008506385</c:v>
                </c:pt>
                <c:pt idx="1360">
                  <c:v>20.196492421281452</c:v>
                </c:pt>
                <c:pt idx="1361">
                  <c:v>20.290763690670317</c:v>
                </c:pt>
                <c:pt idx="1362">
                  <c:v>20.067951816142152</c:v>
                </c:pt>
                <c:pt idx="1363">
                  <c:v>20.535549404755642</c:v>
                </c:pt>
                <c:pt idx="1364">
                  <c:v>20.576450100818874</c:v>
                </c:pt>
                <c:pt idx="1365">
                  <c:v>20.395759282410268</c:v>
                </c:pt>
                <c:pt idx="1366">
                  <c:v>20.209473020394057</c:v>
                </c:pt>
                <c:pt idx="1367">
                  <c:v>19.911484108090338</c:v>
                </c:pt>
                <c:pt idx="1368">
                  <c:v>20.219119422457307</c:v>
                </c:pt>
                <c:pt idx="1369">
                  <c:v>20.802571764332683</c:v>
                </c:pt>
                <c:pt idx="1370">
                  <c:v>21.152737302036989</c:v>
                </c:pt>
                <c:pt idx="1371">
                  <c:v>21.642739261879658</c:v>
                </c:pt>
                <c:pt idx="1372">
                  <c:v>22.195426698019954</c:v>
                </c:pt>
                <c:pt idx="1373">
                  <c:v>22.71835675952061</c:v>
                </c:pt>
                <c:pt idx="1374">
                  <c:v>23.376412691512122</c:v>
                </c:pt>
                <c:pt idx="1375">
                  <c:v>23.284070256230532</c:v>
                </c:pt>
                <c:pt idx="1376">
                  <c:v>23.946007075299864</c:v>
                </c:pt>
                <c:pt idx="1377">
                  <c:v>23.926762764083271</c:v>
                </c:pt>
                <c:pt idx="1378">
                  <c:v>24.347586881114815</c:v>
                </c:pt>
                <c:pt idx="1379">
                  <c:v>25.027380664939109</c:v>
                </c:pt>
                <c:pt idx="1380">
                  <c:v>24.76246519464403</c:v>
                </c:pt>
                <c:pt idx="1381">
                  <c:v>25.97606555059339</c:v>
                </c:pt>
                <c:pt idx="1382">
                  <c:v>25.62993039521611</c:v>
                </c:pt>
                <c:pt idx="1383">
                  <c:v>25.424203848381524</c:v>
                </c:pt>
                <c:pt idx="1384">
                  <c:v>25.81404382769902</c:v>
                </c:pt>
                <c:pt idx="1385">
                  <c:v>25.966673558333834</c:v>
                </c:pt>
                <c:pt idx="1386">
                  <c:v>24.858411332348378</c:v>
                </c:pt>
                <c:pt idx="1387">
                  <c:v>25.412529121454941</c:v>
                </c:pt>
                <c:pt idx="1388">
                  <c:v>25.680115512876753</c:v>
                </c:pt>
                <c:pt idx="1389">
                  <c:v>26.483467720897192</c:v>
                </c:pt>
                <c:pt idx="1390">
                  <c:v>27.585612049012788</c:v>
                </c:pt>
                <c:pt idx="1391">
                  <c:v>27.723946163893956</c:v>
                </c:pt>
                <c:pt idx="1392">
                  <c:v>28.332870129950358</c:v>
                </c:pt>
                <c:pt idx="1393">
                  <c:v>29.265634883575942</c:v>
                </c:pt>
                <c:pt idx="1394">
                  <c:v>28.802458591871641</c:v>
                </c:pt>
                <c:pt idx="1395">
                  <c:v>27.585160338136525</c:v>
                </c:pt>
                <c:pt idx="1396">
                  <c:v>29.928362224688758</c:v>
                </c:pt>
                <c:pt idx="1397">
                  <c:v>31.256560616381247</c:v>
                </c:pt>
                <c:pt idx="1398">
                  <c:v>32.766637689669921</c:v>
                </c:pt>
                <c:pt idx="1399">
                  <c:v>32.58628348671315</c:v>
                </c:pt>
                <c:pt idx="1400">
                  <c:v>32.6665813417086</c:v>
                </c:pt>
                <c:pt idx="1401">
                  <c:v>32.901498179798089</c:v>
                </c:pt>
                <c:pt idx="1402">
                  <c:v>32.336600532812653</c:v>
                </c:pt>
                <c:pt idx="1403">
                  <c:v>33.030789042905404</c:v>
                </c:pt>
                <c:pt idx="1404">
                  <c:v>32.859968415052215</c:v>
                </c:pt>
                <c:pt idx="1405">
                  <c:v>34.709677782269949</c:v>
                </c:pt>
                <c:pt idx="1406">
                  <c:v>36.296927736425062</c:v>
                </c:pt>
                <c:pt idx="1407">
                  <c:v>37.276934043028731</c:v>
                </c:pt>
                <c:pt idx="1408">
                  <c:v>36.956598518968974</c:v>
                </c:pt>
                <c:pt idx="1409">
                  <c:v>36.802293460092002</c:v>
                </c:pt>
                <c:pt idx="1410">
                  <c:v>38.259645085248543</c:v>
                </c:pt>
                <c:pt idx="1411">
                  <c:v>35.423401024878309</c:v>
                </c:pt>
                <c:pt idx="1412">
                  <c:v>33.532356980834891</c:v>
                </c:pt>
                <c:pt idx="1413">
                  <c:v>33.773102879048132</c:v>
                </c:pt>
                <c:pt idx="1414">
                  <c:v>37.36939188392094</c:v>
                </c:pt>
                <c:pt idx="1415">
                  <c:v>38.820274780098138</c:v>
                </c:pt>
                <c:pt idx="1416">
                  <c:v>40.576957677208107</c:v>
                </c:pt>
                <c:pt idx="1417">
                  <c:v>40.400159229259927</c:v>
                </c:pt>
                <c:pt idx="1418">
                  <c:v>41.356103632712987</c:v>
                </c:pt>
                <c:pt idx="1419">
                  <c:v>42.704509516892145</c:v>
                </c:pt>
                <c:pt idx="1420">
                  <c:v>42.55667670951803</c:v>
                </c:pt>
                <c:pt idx="1421">
                  <c:v>42.180675911746917</c:v>
                </c:pt>
                <c:pt idx="1422">
                  <c:v>43.828035992805397</c:v>
                </c:pt>
                <c:pt idx="1423">
                  <c:v>41.930712159940448</c:v>
                </c:pt>
                <c:pt idx="1424">
                  <c:v>41.323451334715017</c:v>
                </c:pt>
                <c:pt idx="1425">
                  <c:v>40.552854399539875</c:v>
                </c:pt>
                <c:pt idx="1426">
                  <c:v>43.208290714613909</c:v>
                </c:pt>
                <c:pt idx="1427">
                  <c:v>44.197939761040558</c:v>
                </c:pt>
                <c:pt idx="1428">
                  <c:v>43.772578146938002</c:v>
                </c:pt>
                <c:pt idx="1429">
                  <c:v>42.185635887917321</c:v>
                </c:pt>
                <c:pt idx="1430">
                  <c:v>43.220748439965874</c:v>
                </c:pt>
                <c:pt idx="1431">
                  <c:v>43.528574288507748</c:v>
                </c:pt>
                <c:pt idx="1432">
                  <c:v>41.966050503324311</c:v>
                </c:pt>
                <c:pt idx="1433">
                  <c:v>42.781971567071444</c:v>
                </c:pt>
                <c:pt idx="1434">
                  <c:v>42.758093618269591</c:v>
                </c:pt>
                <c:pt idx="1435">
                  <c:v>42.869565494419504</c:v>
                </c:pt>
                <c:pt idx="1436">
                  <c:v>41.898007924884737</c:v>
                </c:pt>
                <c:pt idx="1437">
                  <c:v>39.369699044201376</c:v>
                </c:pt>
                <c:pt idx="1438">
                  <c:v>38.782142456784783</c:v>
                </c:pt>
                <c:pt idx="1439">
                  <c:v>37.274238004497199</c:v>
                </c:pt>
                <c:pt idx="1440">
                  <c:v>36.97886799702983</c:v>
                </c:pt>
                <c:pt idx="1441">
                  <c:v>35.834662651431294</c:v>
                </c:pt>
                <c:pt idx="1442">
                  <c:v>32.325837236178764</c:v>
                </c:pt>
                <c:pt idx="1443">
                  <c:v>32.1739011683607</c:v>
                </c:pt>
                <c:pt idx="1444">
                  <c:v>34.07464321714005</c:v>
                </c:pt>
                <c:pt idx="1445">
                  <c:v>33.068534411112786</c:v>
                </c:pt>
                <c:pt idx="1446">
                  <c:v>32.163038687444356</c:v>
                </c:pt>
                <c:pt idx="1447">
                  <c:v>31.404318760780153</c:v>
                </c:pt>
                <c:pt idx="1448">
                  <c:v>27.667392586862501</c:v>
                </c:pt>
                <c:pt idx="1449">
                  <c:v>28.577373113360114</c:v>
                </c:pt>
                <c:pt idx="1450">
                  <c:v>30.005103811056824</c:v>
                </c:pt>
                <c:pt idx="1451">
                  <c:v>30.499953255020461</c:v>
                </c:pt>
                <c:pt idx="1452">
                  <c:v>30.277204433096006</c:v>
                </c:pt>
                <c:pt idx="1453">
                  <c:v>29.085704152008432</c:v>
                </c:pt>
                <c:pt idx="1454">
                  <c:v>30.292130640918693</c:v>
                </c:pt>
                <c:pt idx="1455">
                  <c:v>29.005883253118707</c:v>
                </c:pt>
                <c:pt idx="1456">
                  <c:v>28.128107508688352</c:v>
                </c:pt>
                <c:pt idx="1457">
                  <c:v>26.387672541183367</c:v>
                </c:pt>
                <c:pt idx="1458">
                  <c:v>23.463120467431455</c:v>
                </c:pt>
                <c:pt idx="1459">
                  <c:v>23.588713528842387</c:v>
                </c:pt>
                <c:pt idx="1460">
                  <c:v>22.365036801224342</c:v>
                </c:pt>
                <c:pt idx="1461">
                  <c:v>21.95623386365909</c:v>
                </c:pt>
                <c:pt idx="1462">
                  <c:v>23.348396502725137</c:v>
                </c:pt>
                <c:pt idx="1463">
                  <c:v>23.101442537685642</c:v>
                </c:pt>
                <c:pt idx="1464">
                  <c:v>22.898348576613227</c:v>
                </c:pt>
                <c:pt idx="1465">
                  <c:v>21.214102123415294</c:v>
                </c:pt>
                <c:pt idx="1466">
                  <c:v>21.309719026990994</c:v>
                </c:pt>
                <c:pt idx="1467">
                  <c:v>22.427939577730907</c:v>
                </c:pt>
                <c:pt idx="1468">
                  <c:v>23.591080453481489</c:v>
                </c:pt>
                <c:pt idx="1469">
                  <c:v>24.832223259531066</c:v>
                </c:pt>
                <c:pt idx="1470">
                  <c:v>24.86732910126879</c:v>
                </c:pt>
                <c:pt idx="1471">
                  <c:v>24.642251409932175</c:v>
                </c:pt>
                <c:pt idx="1472">
                  <c:v>25.243686752606262</c:v>
                </c:pt>
                <c:pt idx="1473">
                  <c:v>25.682756070579696</c:v>
                </c:pt>
                <c:pt idx="1474">
                  <c:v>25.946798218420131</c:v>
                </c:pt>
                <c:pt idx="1475">
                  <c:v>26.63517051108154</c:v>
                </c:pt>
                <c:pt idx="1476">
                  <c:v>27.658540355736591</c:v>
                </c:pt>
                <c:pt idx="1477">
                  <c:v>27.650862036740229</c:v>
                </c:pt>
                <c:pt idx="1478">
                  <c:v>26.886530384035868</c:v>
                </c:pt>
                <c:pt idx="1479">
                  <c:v>26.900577508444897</c:v>
                </c:pt>
                <c:pt idx="1480">
                  <c:v>25.902814292943773</c:v>
                </c:pt>
                <c:pt idx="1481">
                  <c:v>26.401285366474923</c:v>
                </c:pt>
                <c:pt idx="1482">
                  <c:v>25.695888646268564</c:v>
                </c:pt>
                <c:pt idx="1483">
                  <c:v>25.174462226477786</c:v>
                </c:pt>
                <c:pt idx="1484">
                  <c:v>25.668406776357706</c:v>
                </c:pt>
                <c:pt idx="1485">
                  <c:v>25.411655665489349</c:v>
                </c:pt>
                <c:pt idx="1486">
                  <c:v>26.465310814818057</c:v>
                </c:pt>
                <c:pt idx="1487">
                  <c:v>27.144808694741247</c:v>
                </c:pt>
                <c:pt idx="1488">
                  <c:v>26.58725069797039</c:v>
                </c:pt>
                <c:pt idx="1489">
                  <c:v>26.744863128101194</c:v>
                </c:pt>
                <c:pt idx="1490">
                  <c:v>26.339142131057944</c:v>
                </c:pt>
                <c:pt idx="1491">
                  <c:v>25.408922569114477</c:v>
                </c:pt>
                <c:pt idx="1492">
                  <c:v>25.650230187182977</c:v>
                </c:pt>
                <c:pt idx="1493">
                  <c:v>26.068394871884006</c:v>
                </c:pt>
                <c:pt idx="1494">
                  <c:v>26.287871091254747</c:v>
                </c:pt>
                <c:pt idx="1495">
                  <c:v>26.104381410936153</c:v>
                </c:pt>
                <c:pt idx="1496">
                  <c:v>25.730122990164482</c:v>
                </c:pt>
                <c:pt idx="1497">
                  <c:v>24.876538723647961</c:v>
                </c:pt>
                <c:pt idx="1498">
                  <c:v>25.931783309069029</c:v>
                </c:pt>
                <c:pt idx="1499">
                  <c:v>26.443803114292418</c:v>
                </c:pt>
                <c:pt idx="1500">
                  <c:v>26.468702626685733</c:v>
                </c:pt>
                <c:pt idx="1501">
                  <c:v>26.249624763583299</c:v>
                </c:pt>
                <c:pt idx="1502">
                  <c:v>26.327837778667689</c:v>
                </c:pt>
                <c:pt idx="1503">
                  <c:v>26.147280943874527</c:v>
                </c:pt>
                <c:pt idx="1504">
                  <c:v>25.650640708757347</c:v>
                </c:pt>
                <c:pt idx="1505">
                  <c:v>24.749582241646383</c:v>
                </c:pt>
                <c:pt idx="1506">
                  <c:v>24.696786766853315</c:v>
                </c:pt>
                <c:pt idx="1507">
                  <c:v>25.051393562010968</c:v>
                </c:pt>
                <c:pt idx="1508">
                  <c:v>25.644156440797406</c:v>
                </c:pt>
                <c:pt idx="1509">
                  <c:v>26.538040282101729</c:v>
                </c:pt>
                <c:pt idx="1510">
                  <c:v>26.928020270856504</c:v>
                </c:pt>
                <c:pt idx="1511">
                  <c:v>27.282689787571698</c:v>
                </c:pt>
                <c:pt idx="1512">
                  <c:v>27.20753665680715</c:v>
                </c:pt>
                <c:pt idx="1513">
                  <c:v>27.315181413516633</c:v>
                </c:pt>
                <c:pt idx="1514">
                  <c:v>26.227605554650914</c:v>
                </c:pt>
                <c:pt idx="1515">
                  <c:v>26.976268314189106</c:v>
                </c:pt>
                <c:pt idx="1516">
                  <c:v>27.548490451851283</c:v>
                </c:pt>
                <c:pt idx="1517">
                  <c:v>27.418262740410626</c:v>
                </c:pt>
                <c:pt idx="1518">
                  <c:v>27.410088167204343</c:v>
                </c:pt>
                <c:pt idx="1519">
                  <c:v>26.148607189312333</c:v>
                </c:pt>
                <c:pt idx="1520">
                  <c:v>26.725743047696934</c:v>
                </c:pt>
                <c:pt idx="1521">
                  <c:v>27.320648130462022</c:v>
                </c:pt>
                <c:pt idx="1522">
                  <c:v>25.729053579498387</c:v>
                </c:pt>
                <c:pt idx="1523">
                  <c:v>25.955510105240236</c:v>
                </c:pt>
                <c:pt idx="1524">
                  <c:v>24.022317760836827</c:v>
                </c:pt>
                <c:pt idx="1525">
                  <c:v>23.495263401811787</c:v>
                </c:pt>
                <c:pt idx="1526">
                  <c:v>22.606810842249342</c:v>
                </c:pt>
                <c:pt idx="1527">
                  <c:v>23.356040643201613</c:v>
                </c:pt>
                <c:pt idx="1528">
                  <c:v>23.696432116623178</c:v>
                </c:pt>
                <c:pt idx="1529">
                  <c:v>22.416812802281935</c:v>
                </c:pt>
                <c:pt idx="1530">
                  <c:v>20.907206462661577</c:v>
                </c:pt>
                <c:pt idx="1531">
                  <c:v>21.401617360047926</c:v>
                </c:pt>
                <c:pt idx="1532">
                  <c:v>20.36273394609751</c:v>
                </c:pt>
                <c:pt idx="1533">
                  <c:v>16.387356548789828</c:v>
                </c:pt>
                <c:pt idx="1534">
                  <c:v>15.259659405704577</c:v>
                </c:pt>
                <c:pt idx="1535">
                  <c:v>15.376080747423766</c:v>
                </c:pt>
                <c:pt idx="1536">
                  <c:v>15.174651936879664</c:v>
                </c:pt>
                <c:pt idx="1537">
                  <c:v>14.122181801918893</c:v>
                </c:pt>
                <c:pt idx="1538">
                  <c:v>13.323667656863929</c:v>
                </c:pt>
                <c:pt idx="1539">
                  <c:v>14.981866453039247</c:v>
                </c:pt>
                <c:pt idx="1540">
                  <c:v>15.996355755263151</c:v>
                </c:pt>
                <c:pt idx="1541">
                  <c:v>16.384182816215343</c:v>
                </c:pt>
                <c:pt idx="1542">
                  <c:v>16.694620816995613</c:v>
                </c:pt>
                <c:pt idx="1543">
                  <c:v>18.094069801576079</c:v>
                </c:pt>
                <c:pt idx="1544">
                  <c:v>18.831902264840071</c:v>
                </c:pt>
                <c:pt idx="1545">
                  <c:v>19.358008443486842</c:v>
                </c:pt>
                <c:pt idx="1546">
                  <c:v>19.812761079966055</c:v>
                </c:pt>
                <c:pt idx="1547">
                  <c:v>20.322376500216546</c:v>
                </c:pt>
                <c:pt idx="1548">
                  <c:v>20.527859801454419</c:v>
                </c:pt>
                <c:pt idx="1549">
                  <c:v>19.920539306600443</c:v>
                </c:pt>
                <c:pt idx="1550">
                  <c:v>21.004601209715364</c:v>
                </c:pt>
                <c:pt idx="1551">
                  <c:v>21.804845599625157</c:v>
                </c:pt>
                <c:pt idx="1552">
                  <c:v>20.480068638423408</c:v>
                </c:pt>
                <c:pt idx="1553">
                  <c:v>19.742039853739453</c:v>
                </c:pt>
                <c:pt idx="1554">
                  <c:v>19.668660470717704</c:v>
                </c:pt>
                <c:pt idx="1555">
                  <c:v>19.770299174358573</c:v>
                </c:pt>
                <c:pt idx="1556">
                  <c:v>20.381395233204024</c:v>
                </c:pt>
                <c:pt idx="1557">
                  <c:v>21.240127651759416</c:v>
                </c:pt>
                <c:pt idx="1558">
                  <c:v>21.700723827760605</c:v>
                </c:pt>
                <c:pt idx="1559">
                  <c:v>22.396379773044206</c:v>
                </c:pt>
                <c:pt idx="1560">
                  <c:v>22.978299430554973</c:v>
                </c:pt>
                <c:pt idx="1561">
                  <c:v>23.489828703298517</c:v>
                </c:pt>
                <c:pt idx="1562">
                  <c:v>22.899336430143631</c:v>
                </c:pt>
                <c:pt idx="1563">
                  <c:v>23.143929447285934</c:v>
                </c:pt>
                <c:pt idx="1564">
                  <c:v>23.059491506095327</c:v>
                </c:pt>
                <c:pt idx="1565">
                  <c:v>22.100831286610983</c:v>
                </c:pt>
                <c:pt idx="1566">
                  <c:v>22.610981701156611</c:v>
                </c:pt>
                <c:pt idx="1567">
                  <c:v>20.049852721660486</c:v>
                </c:pt>
                <c:pt idx="1568">
                  <c:v>19.698114568877696</c:v>
                </c:pt>
                <c:pt idx="1569">
                  <c:v>20.155824786688736</c:v>
                </c:pt>
                <c:pt idx="1570">
                  <c:v>20.34524679764581</c:v>
                </c:pt>
                <c:pt idx="1571">
                  <c:v>20.523575499431686</c:v>
                </c:pt>
                <c:pt idx="1572">
                  <c:v>21.213008091803438</c:v>
                </c:pt>
                <c:pt idx="1573">
                  <c:v>21.797435963717518</c:v>
                </c:pt>
                <c:pt idx="1574">
                  <c:v>22.053943972904694</c:v>
                </c:pt>
                <c:pt idx="1575">
                  <c:v>21.779246906824881</c:v>
                </c:pt>
                <c:pt idx="1576">
                  <c:v>20.941467419743464</c:v>
                </c:pt>
                <c:pt idx="1577">
                  <c:v>20.547504086856076</c:v>
                </c:pt>
                <c:pt idx="1578">
                  <c:v>20.999341293380546</c:v>
                </c:pt>
                <c:pt idx="1579">
                  <c:v>21.410428453442922</c:v>
                </c:pt>
                <c:pt idx="1580">
                  <c:v>21.783690301727667</c:v>
                </c:pt>
                <c:pt idx="1581">
                  <c:v>21.577109654528769</c:v>
                </c:pt>
                <c:pt idx="1582">
                  <c:v>20.898162059573689</c:v>
                </c:pt>
                <c:pt idx="1583">
                  <c:v>21.238261139845601</c:v>
                </c:pt>
                <c:pt idx="1584">
                  <c:v>21.900475413821795</c:v>
                </c:pt>
                <c:pt idx="1585">
                  <c:v>22.052724336861932</c:v>
                </c:pt>
                <c:pt idx="1586">
                  <c:v>22.41920711460256</c:v>
                </c:pt>
                <c:pt idx="1587">
                  <c:v>22.595655396105581</c:v>
                </c:pt>
                <c:pt idx="1588">
                  <c:v>23.411841781842398</c:v>
                </c:pt>
                <c:pt idx="1589">
                  <c:v>22.925333173915323</c:v>
                </c:pt>
                <c:pt idx="1590">
                  <c:v>23.492460177159639</c:v>
                </c:pt>
                <c:pt idx="1591">
                  <c:v>23.356649094916087</c:v>
                </c:pt>
                <c:pt idx="1592">
                  <c:v>23.442287167960593</c:v>
                </c:pt>
                <c:pt idx="1593">
                  <c:v>23.83473788763142</c:v>
                </c:pt>
                <c:pt idx="1594">
                  <c:v>24.642077092412048</c:v>
                </c:pt>
                <c:pt idx="1595">
                  <c:v>24.861869296461936</c:v>
                </c:pt>
                <c:pt idx="1596">
                  <c:v>24.859609093632702</c:v>
                </c:pt>
                <c:pt idx="1597">
                  <c:v>24.590930877894124</c:v>
                </c:pt>
                <c:pt idx="1598">
                  <c:v>24.956039153965385</c:v>
                </c:pt>
                <c:pt idx="1599">
                  <c:v>24.786315396962628</c:v>
                </c:pt>
                <c:pt idx="1600">
                  <c:v>24.943274109902582</c:v>
                </c:pt>
                <c:pt idx="1601">
                  <c:v>25.558007623511291</c:v>
                </c:pt>
                <c:pt idx="1602">
                  <c:v>25.81754597615874</c:v>
                </c:pt>
                <c:pt idx="1603">
                  <c:v>25.617606421799398</c:v>
                </c:pt>
                <c:pt idx="1604">
                  <c:v>25.918436892606195</c:v>
                </c:pt>
                <c:pt idx="1605">
                  <c:v>25.16274828308325</c:v>
                </c:pt>
                <c:pt idx="1606">
                  <c:v>26.606817147143424</c:v>
                </c:pt>
                <c:pt idx="1607">
                  <c:v>26.794085482572548</c:v>
                </c:pt>
                <c:pt idx="1608">
                  <c:v>26.492295420383119</c:v>
                </c:pt>
                <c:pt idx="1609">
                  <c:v>26.995513699383242</c:v>
                </c:pt>
                <c:pt idx="1610">
                  <c:v>26.728605452928477</c:v>
                </c:pt>
                <c:pt idx="1611">
                  <c:v>26.791371680192327</c:v>
                </c:pt>
                <c:pt idx="1612">
                  <c:v>26.806111379650826</c:v>
                </c:pt>
                <c:pt idx="1613">
                  <c:v>26.495895292784844</c:v>
                </c:pt>
                <c:pt idx="1614">
                  <c:v>26.381136336399688</c:v>
                </c:pt>
                <c:pt idx="1615">
                  <c:v>25.693658417057698</c:v>
                </c:pt>
                <c:pt idx="1616">
                  <c:v>24.496752170486431</c:v>
                </c:pt>
                <c:pt idx="1617">
                  <c:v>25.491441046066754</c:v>
                </c:pt>
                <c:pt idx="1618">
                  <c:v>26.225851890971931</c:v>
                </c:pt>
                <c:pt idx="1619">
                  <c:v>25.965424037124173</c:v>
                </c:pt>
                <c:pt idx="1620">
                  <c:v>24.206167203878476</c:v>
                </c:pt>
                <c:pt idx="1621">
                  <c:v>24.002606777289763</c:v>
                </c:pt>
                <c:pt idx="1622">
                  <c:v>25.372298620187916</c:v>
                </c:pt>
                <c:pt idx="1623">
                  <c:v>25.922337543673883</c:v>
                </c:pt>
                <c:pt idx="1624">
                  <c:v>25.694709923449981</c:v>
                </c:pt>
                <c:pt idx="1625">
                  <c:v>25.840372927670515</c:v>
                </c:pt>
                <c:pt idx="1626">
                  <c:v>26.694003256096305</c:v>
                </c:pt>
                <c:pt idx="1627">
                  <c:v>26.948872433723867</c:v>
                </c:pt>
                <c:pt idx="1628">
                  <c:v>26.727873346478543</c:v>
                </c:pt>
                <c:pt idx="1629">
                  <c:v>26.525143085070603</c:v>
                </c:pt>
                <c:pt idx="1630">
                  <c:v>26.85095353105627</c:v>
                </c:pt>
                <c:pt idx="1631">
                  <c:v>27.865098223923543</c:v>
                </c:pt>
                <c:pt idx="1632">
                  <c:v>28.063573742124472</c:v>
                </c:pt>
                <c:pt idx="1633">
                  <c:v>28.655106525184141</c:v>
                </c:pt>
                <c:pt idx="1634">
                  <c:v>29.086921742464657</c:v>
                </c:pt>
                <c:pt idx="1635">
                  <c:v>28.904245956275165</c:v>
                </c:pt>
                <c:pt idx="1636">
                  <c:v>29.313344980271438</c:v>
                </c:pt>
                <c:pt idx="1637">
                  <c:v>29.748503240632758</c:v>
                </c:pt>
                <c:pt idx="1638">
                  <c:v>30.002220744018569</c:v>
                </c:pt>
                <c:pt idx="1639">
                  <c:v>29.914959397497491</c:v>
                </c:pt>
                <c:pt idx="1640">
                  <c:v>30.168114410678911</c:v>
                </c:pt>
                <c:pt idx="1641">
                  <c:v>30.920393290333845</c:v>
                </c:pt>
                <c:pt idx="1642">
                  <c:v>31.298913333880272</c:v>
                </c:pt>
                <c:pt idx="1643">
                  <c:v>32.086132007705999</c:v>
                </c:pt>
                <c:pt idx="1644">
                  <c:v>33.307343828030675</c:v>
                </c:pt>
                <c:pt idx="1645">
                  <c:v>32.035382339250297</c:v>
                </c:pt>
                <c:pt idx="1646">
                  <c:v>31.808409057643125</c:v>
                </c:pt>
                <c:pt idx="1647">
                  <c:v>30.970179293325234</c:v>
                </c:pt>
                <c:pt idx="1648">
                  <c:v>31.243615074864614</c:v>
                </c:pt>
                <c:pt idx="1649">
                  <c:v>31.630556496454609</c:v>
                </c:pt>
                <c:pt idx="1650">
                  <c:v>31.886366962158998</c:v>
                </c:pt>
                <c:pt idx="1651">
                  <c:v>32.39027688030113</c:v>
                </c:pt>
                <c:pt idx="1652">
                  <c:v>32.622891120500199</c:v>
                </c:pt>
                <c:pt idx="1653">
                  <c:v>31.037961078006511</c:v>
                </c:pt>
                <c:pt idx="1654">
                  <c:v>30.195583406705254</c:v>
                </c:pt>
                <c:pt idx="1655">
                  <c:v>28.291857012072885</c:v>
                </c:pt>
                <c:pt idx="1656">
                  <c:v>28.38016446354759</c:v>
                </c:pt>
                <c:pt idx="1657">
                  <c:v>29.541548965131227</c:v>
                </c:pt>
                <c:pt idx="1658">
                  <c:v>29.576196014784834</c:v>
                </c:pt>
                <c:pt idx="1659">
                  <c:v>30.133517171387521</c:v>
                </c:pt>
                <c:pt idx="1660">
                  <c:v>29.242030936939862</c:v>
                </c:pt>
                <c:pt idx="1661">
                  <c:v>29.283796275306276</c:v>
                </c:pt>
                <c:pt idx="1662">
                  <c:v>29.986685335042534</c:v>
                </c:pt>
                <c:pt idx="1663">
                  <c:v>28.705397371833087</c:v>
                </c:pt>
                <c:pt idx="1664">
                  <c:v>29.229520233035288</c:v>
                </c:pt>
                <c:pt idx="1665">
                  <c:v>28.841122881953417</c:v>
                </c:pt>
                <c:pt idx="1666">
                  <c:v>29.836867659083445</c:v>
                </c:pt>
                <c:pt idx="1667">
                  <c:v>30.331822322243305</c:v>
                </c:pt>
                <c:pt idx="1668">
                  <c:v>30.985220300230715</c:v>
                </c:pt>
                <c:pt idx="1669">
                  <c:v>30.729689264735764</c:v>
                </c:pt>
                <c:pt idx="1670">
                  <c:v>24.817168629099434</c:v>
                </c:pt>
                <c:pt idx="1671">
                  <c:v>25.92735882528018</c:v>
                </c:pt>
                <c:pt idx="1672">
                  <c:v>27.328480997698467</c:v>
                </c:pt>
                <c:pt idx="1673">
                  <c:v>28.838315955122855</c:v>
                </c:pt>
                <c:pt idx="1674">
                  <c:v>29.599194927667014</c:v>
                </c:pt>
                <c:pt idx="1675">
                  <c:v>31.158208965355229</c:v>
                </c:pt>
                <c:pt idx="1676">
                  <c:v>30.839426043811258</c:v>
                </c:pt>
                <c:pt idx="1677">
                  <c:v>31.283694032592855</c:v>
                </c:pt>
                <c:pt idx="1678">
                  <c:v>32.473204096612569</c:v>
                </c:pt>
                <c:pt idx="1679">
                  <c:v>33.765591418117111</c:v>
                </c:pt>
                <c:pt idx="1680">
                  <c:v>34.512432294106922</c:v>
                </c:pt>
                <c:pt idx="1681">
                  <c:v>35.103907171969837</c:v>
                </c:pt>
                <c:pt idx="1682">
                  <c:v>35.042545112192087</c:v>
                </c:pt>
                <c:pt idx="1683">
                  <c:v>36.719814109133011</c:v>
                </c:pt>
                <c:pt idx="1684">
                  <c:v>36.552133989799074</c:v>
                </c:pt>
                <c:pt idx="1685">
                  <c:v>36.696258013088382</c:v>
                </c:pt>
                <c:pt idx="1686">
                  <c:v>37.443383184615399</c:v>
                </c:pt>
                <c:pt idx="1687">
                  <c:v>37.973500614070495</c:v>
                </c:pt>
                <c:pt idx="1688">
                  <c:v>37.620346686651203</c:v>
                </c:pt>
                <c:pt idx="1689">
                  <c:v>37.253025000325309</c:v>
                </c:pt>
                <c:pt idx="1690">
                  <c:v>38.582627497719223</c:v>
                </c:pt>
                <c:pt idx="1691">
                  <c:v>38.304849873467454</c:v>
                </c:pt>
                <c:pt idx="1692">
                  <c:v>36.936758070297451</c:v>
                </c:pt>
                <c:pt idx="1693">
                  <c:v>35.287149225694883</c:v>
                </c:pt>
                <c:pt idx="1694">
                  <c:v>34.270798693291745</c:v>
                </c:pt>
                <c:pt idx="1695">
                  <c:v>33.88916475591386</c:v>
                </c:pt>
                <c:pt idx="1696">
                  <c:v>30.673155079545133</c:v>
                </c:pt>
                <c:pt idx="1697">
                  <c:v>29.047721395103839</c:v>
                </c:pt>
                <c:pt idx="1698">
                  <c:v>29.004618317208934</c:v>
                </c:pt>
                <c:pt idx="1699">
                  <c:v>30.698763365175292</c:v>
                </c:pt>
                <c:pt idx="1700">
                  <c:v>28.229884655821973</c:v>
                </c:pt>
                <c:pt idx="1701">
                  <c:v>27.080766925400685</c:v>
                </c:pt>
                <c:pt idx="1702">
                  <c:v>28.378949016273317</c:v>
                </c:pt>
                <c:pt idx="1703">
                  <c:v>28.316901284527294</c:v>
                </c:pt>
                <c:pt idx="1704">
                  <c:v>28.334813423755683</c:v>
                </c:pt>
                <c:pt idx="1705">
                  <c:v>28.919762943866633</c:v>
                </c:pt>
                <c:pt idx="1706">
                  <c:v>27.938131253997884</c:v>
                </c:pt>
                <c:pt idx="1707">
                  <c:v>28.764841267615363</c:v>
                </c:pt>
                <c:pt idx="1708">
                  <c:v>28.762051343131233</c:v>
                </c:pt>
                <c:pt idx="1709">
                  <c:v>29.940031645987489</c:v>
                </c:pt>
                <c:pt idx="1710">
                  <c:v>30.891659813659928</c:v>
                </c:pt>
                <c:pt idx="1711">
                  <c:v>30.3047482453652</c:v>
                </c:pt>
                <c:pt idx="1712">
                  <c:v>29.799681861350241</c:v>
                </c:pt>
                <c:pt idx="1713">
                  <c:v>28.769054954983972</c:v>
                </c:pt>
                <c:pt idx="1714">
                  <c:v>30.013224817381488</c:v>
                </c:pt>
                <c:pt idx="1715">
                  <c:v>31.452310923844575</c:v>
                </c:pt>
                <c:pt idx="1716">
                  <c:v>32.045123012596022</c:v>
                </c:pt>
                <c:pt idx="1717">
                  <c:v>33.037192685599045</c:v>
                </c:pt>
                <c:pt idx="1718">
                  <c:v>33.754920176406017</c:v>
                </c:pt>
                <c:pt idx="1719">
                  <c:v>33.141593030769812</c:v>
                </c:pt>
                <c:pt idx="1720">
                  <c:v>33.844257859496473</c:v>
                </c:pt>
                <c:pt idx="1721">
                  <c:v>34.958107448983853</c:v>
                </c:pt>
                <c:pt idx="1722">
                  <c:v>35.707856735748599</c:v>
                </c:pt>
                <c:pt idx="1723">
                  <c:v>35.081269831250687</c:v>
                </c:pt>
              </c:numCache>
            </c:numRef>
          </c:yVal>
          <c:smooth val="0"/>
          <c:extLst>
            <c:ext xmlns:c16="http://schemas.microsoft.com/office/drawing/2014/chart" uri="{C3380CC4-5D6E-409C-BE32-E72D297353CC}">
              <c16:uniqueId val="{00000000-91EE-482B-A346-1B4525AE2A2D}"/>
            </c:ext>
          </c:extLst>
        </c:ser>
        <c:dLbls>
          <c:showLegendKey val="0"/>
          <c:showVal val="0"/>
          <c:showCatName val="0"/>
          <c:showSerName val="0"/>
          <c:showPercent val="0"/>
          <c:showBubbleSize val="0"/>
        </c:dLbls>
        <c:axId val="1030086079"/>
        <c:axId val="1"/>
      </c:scatterChart>
      <c:scatterChart>
        <c:scatterStyle val="lineMarker"/>
        <c:varyColors val="0"/>
        <c:ser>
          <c:idx val="1"/>
          <c:order val="1"/>
          <c:tx>
            <c:v>Interest Rate</c:v>
          </c:tx>
          <c:spPr>
            <a:ln>
              <a:solidFill>
                <a:srgbClr val="FF0000"/>
              </a:solidFill>
              <a:prstDash val="sysDash"/>
            </a:ln>
          </c:spPr>
          <c:marker>
            <c:symbol val="none"/>
          </c:marker>
          <c:xVal>
            <c:numRef>
              <c:f>'Data (2)'!$F$129:$F$1855</c:f>
              <c:numCache>
                <c:formatCode>0.00</c:formatCode>
                <c:ptCount val="1727"/>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xVal>
          <c:yVal>
            <c:numRef>
              <c:f>'Data (2)'!$G$129:$G$1855</c:f>
              <c:numCache>
                <c:formatCode>0.00</c:formatCode>
                <c:ptCount val="1727"/>
                <c:pt idx="0">
                  <c:v>3.7</c:v>
                </c:pt>
                <c:pt idx="1">
                  <c:v>3.6933333333333338</c:v>
                </c:pt>
                <c:pt idx="2">
                  <c:v>3.686666666666667</c:v>
                </c:pt>
                <c:pt idx="3">
                  <c:v>3.68</c:v>
                </c:pt>
                <c:pt idx="4">
                  <c:v>3.6733333333333338</c:v>
                </c:pt>
                <c:pt idx="5">
                  <c:v>3.666666666666667</c:v>
                </c:pt>
                <c:pt idx="6">
                  <c:v>3.66</c:v>
                </c:pt>
                <c:pt idx="7">
                  <c:v>3.6533333333333333</c:v>
                </c:pt>
                <c:pt idx="8">
                  <c:v>3.6466666666666669</c:v>
                </c:pt>
                <c:pt idx="9">
                  <c:v>3.64</c:v>
                </c:pt>
                <c:pt idx="10">
                  <c:v>3.6333333333333337</c:v>
                </c:pt>
                <c:pt idx="11">
                  <c:v>3.6266666666666669</c:v>
                </c:pt>
                <c:pt idx="12">
                  <c:v>3.62</c:v>
                </c:pt>
                <c:pt idx="13">
                  <c:v>3.6208333333333336</c:v>
                </c:pt>
                <c:pt idx="14">
                  <c:v>3.621666666666667</c:v>
                </c:pt>
                <c:pt idx="15">
                  <c:v>3.6225000000000001</c:v>
                </c:pt>
                <c:pt idx="16">
                  <c:v>3.6233333333333335</c:v>
                </c:pt>
                <c:pt idx="17">
                  <c:v>3.6241666666666665</c:v>
                </c:pt>
                <c:pt idx="18">
                  <c:v>3.625</c:v>
                </c:pt>
                <c:pt idx="19">
                  <c:v>3.6258333333333335</c:v>
                </c:pt>
                <c:pt idx="20">
                  <c:v>3.6266666666666669</c:v>
                </c:pt>
                <c:pt idx="21">
                  <c:v>3.6274999999999999</c:v>
                </c:pt>
                <c:pt idx="22">
                  <c:v>3.6283333333333334</c:v>
                </c:pt>
                <c:pt idx="23">
                  <c:v>3.6291666666666669</c:v>
                </c:pt>
                <c:pt idx="24">
                  <c:v>3.63</c:v>
                </c:pt>
                <c:pt idx="25">
                  <c:v>3.6291666666666669</c:v>
                </c:pt>
                <c:pt idx="26">
                  <c:v>3.6283333333333334</c:v>
                </c:pt>
                <c:pt idx="27">
                  <c:v>3.6274999999999999</c:v>
                </c:pt>
                <c:pt idx="28">
                  <c:v>3.6266666666666669</c:v>
                </c:pt>
                <c:pt idx="29">
                  <c:v>3.6258333333333335</c:v>
                </c:pt>
                <c:pt idx="30">
                  <c:v>3.625</c:v>
                </c:pt>
                <c:pt idx="31">
                  <c:v>3.6241666666666665</c:v>
                </c:pt>
                <c:pt idx="32">
                  <c:v>3.6233333333333335</c:v>
                </c:pt>
                <c:pt idx="33">
                  <c:v>3.6225000000000001</c:v>
                </c:pt>
                <c:pt idx="34">
                  <c:v>3.621666666666667</c:v>
                </c:pt>
                <c:pt idx="35">
                  <c:v>3.6208333333333336</c:v>
                </c:pt>
                <c:pt idx="36">
                  <c:v>3.62</c:v>
                </c:pt>
                <c:pt idx="37">
                  <c:v>3.6116666666666668</c:v>
                </c:pt>
                <c:pt idx="38">
                  <c:v>3.6033333333333335</c:v>
                </c:pt>
                <c:pt idx="39">
                  <c:v>3.5949999999999998</c:v>
                </c:pt>
                <c:pt idx="40">
                  <c:v>3.5866666666666669</c:v>
                </c:pt>
                <c:pt idx="41">
                  <c:v>3.5783333333333336</c:v>
                </c:pt>
                <c:pt idx="42">
                  <c:v>3.57</c:v>
                </c:pt>
                <c:pt idx="43">
                  <c:v>3.5616666666666665</c:v>
                </c:pt>
                <c:pt idx="44">
                  <c:v>3.5533333333333337</c:v>
                </c:pt>
                <c:pt idx="45">
                  <c:v>3.5449999999999999</c:v>
                </c:pt>
                <c:pt idx="46">
                  <c:v>3.5366666666666671</c:v>
                </c:pt>
                <c:pt idx="47">
                  <c:v>3.5283333333333333</c:v>
                </c:pt>
                <c:pt idx="48">
                  <c:v>3.52</c:v>
                </c:pt>
                <c:pt idx="49">
                  <c:v>3.5074999999999998</c:v>
                </c:pt>
                <c:pt idx="50">
                  <c:v>3.4950000000000001</c:v>
                </c:pt>
                <c:pt idx="51">
                  <c:v>3.4824999999999999</c:v>
                </c:pt>
                <c:pt idx="52">
                  <c:v>3.4699999999999998</c:v>
                </c:pt>
                <c:pt idx="53">
                  <c:v>3.4575</c:v>
                </c:pt>
                <c:pt idx="54">
                  <c:v>3.4449999999999998</c:v>
                </c:pt>
                <c:pt idx="55">
                  <c:v>3.4325000000000001</c:v>
                </c:pt>
                <c:pt idx="56">
                  <c:v>3.42</c:v>
                </c:pt>
                <c:pt idx="57">
                  <c:v>3.4075000000000002</c:v>
                </c:pt>
                <c:pt idx="58">
                  <c:v>3.3950000000000005</c:v>
                </c:pt>
                <c:pt idx="59">
                  <c:v>3.3825000000000003</c:v>
                </c:pt>
                <c:pt idx="60">
                  <c:v>3.37</c:v>
                </c:pt>
                <c:pt idx="61">
                  <c:v>3.3825000000000003</c:v>
                </c:pt>
                <c:pt idx="62">
                  <c:v>3.3950000000000005</c:v>
                </c:pt>
                <c:pt idx="63">
                  <c:v>3.4075000000000002</c:v>
                </c:pt>
                <c:pt idx="64">
                  <c:v>3.42</c:v>
                </c:pt>
                <c:pt idx="65">
                  <c:v>3.4325000000000001</c:v>
                </c:pt>
                <c:pt idx="66">
                  <c:v>3.4449999999999998</c:v>
                </c:pt>
                <c:pt idx="67">
                  <c:v>3.4575</c:v>
                </c:pt>
                <c:pt idx="68">
                  <c:v>3.4699999999999998</c:v>
                </c:pt>
                <c:pt idx="69">
                  <c:v>3.4824999999999999</c:v>
                </c:pt>
                <c:pt idx="70">
                  <c:v>3.4950000000000001</c:v>
                </c:pt>
                <c:pt idx="71">
                  <c:v>3.5074999999999998</c:v>
                </c:pt>
                <c:pt idx="72">
                  <c:v>3.52</c:v>
                </c:pt>
                <c:pt idx="73">
                  <c:v>3.5324999999999998</c:v>
                </c:pt>
                <c:pt idx="74">
                  <c:v>3.5450000000000004</c:v>
                </c:pt>
                <c:pt idx="75">
                  <c:v>3.5575000000000001</c:v>
                </c:pt>
                <c:pt idx="76">
                  <c:v>3.5700000000000003</c:v>
                </c:pt>
                <c:pt idx="77">
                  <c:v>3.5825</c:v>
                </c:pt>
                <c:pt idx="78">
                  <c:v>3.5949999999999998</c:v>
                </c:pt>
                <c:pt idx="79">
                  <c:v>3.6074999999999999</c:v>
                </c:pt>
                <c:pt idx="80">
                  <c:v>3.62</c:v>
                </c:pt>
                <c:pt idx="81">
                  <c:v>3.6324999999999998</c:v>
                </c:pt>
                <c:pt idx="82">
                  <c:v>3.6450000000000005</c:v>
                </c:pt>
                <c:pt idx="83">
                  <c:v>3.6574999999999998</c:v>
                </c:pt>
                <c:pt idx="84">
                  <c:v>3.67</c:v>
                </c:pt>
                <c:pt idx="85">
                  <c:v>3.6516666666666664</c:v>
                </c:pt>
                <c:pt idx="86">
                  <c:v>3.6333333333333337</c:v>
                </c:pt>
                <c:pt idx="87">
                  <c:v>3.6150000000000002</c:v>
                </c:pt>
                <c:pt idx="88">
                  <c:v>3.5966666666666667</c:v>
                </c:pt>
                <c:pt idx="89">
                  <c:v>3.5783333333333331</c:v>
                </c:pt>
                <c:pt idx="90">
                  <c:v>3.5600000000000005</c:v>
                </c:pt>
                <c:pt idx="91">
                  <c:v>3.541666666666667</c:v>
                </c:pt>
                <c:pt idx="92">
                  <c:v>3.5233333333333334</c:v>
                </c:pt>
                <c:pt idx="93">
                  <c:v>3.5049999999999999</c:v>
                </c:pt>
                <c:pt idx="94">
                  <c:v>3.4866666666666668</c:v>
                </c:pt>
                <c:pt idx="95">
                  <c:v>3.4683333333333333</c:v>
                </c:pt>
                <c:pt idx="96">
                  <c:v>3.45</c:v>
                </c:pt>
                <c:pt idx="97">
                  <c:v>3.4475000000000002</c:v>
                </c:pt>
                <c:pt idx="98">
                  <c:v>3.4449999999999998</c:v>
                </c:pt>
                <c:pt idx="99">
                  <c:v>3.4424999999999999</c:v>
                </c:pt>
                <c:pt idx="100">
                  <c:v>3.4400000000000004</c:v>
                </c:pt>
                <c:pt idx="101">
                  <c:v>3.4375</c:v>
                </c:pt>
                <c:pt idx="102">
                  <c:v>3.4350000000000005</c:v>
                </c:pt>
                <c:pt idx="103">
                  <c:v>3.4325000000000001</c:v>
                </c:pt>
                <c:pt idx="104">
                  <c:v>3.4299999999999997</c:v>
                </c:pt>
                <c:pt idx="105">
                  <c:v>3.4275000000000002</c:v>
                </c:pt>
                <c:pt idx="106">
                  <c:v>3.4250000000000003</c:v>
                </c:pt>
                <c:pt idx="107">
                  <c:v>3.4224999999999999</c:v>
                </c:pt>
                <c:pt idx="108">
                  <c:v>3.42</c:v>
                </c:pt>
                <c:pt idx="109">
                  <c:v>3.4366666666666665</c:v>
                </c:pt>
                <c:pt idx="110">
                  <c:v>3.4533333333333336</c:v>
                </c:pt>
                <c:pt idx="111">
                  <c:v>3.4699999999999998</c:v>
                </c:pt>
                <c:pt idx="112">
                  <c:v>3.4866666666666664</c:v>
                </c:pt>
                <c:pt idx="113">
                  <c:v>3.5033333333333334</c:v>
                </c:pt>
                <c:pt idx="114">
                  <c:v>3.5199999999999996</c:v>
                </c:pt>
                <c:pt idx="115">
                  <c:v>3.5366666666666671</c:v>
                </c:pt>
                <c:pt idx="116">
                  <c:v>3.5533333333333337</c:v>
                </c:pt>
                <c:pt idx="117">
                  <c:v>3.57</c:v>
                </c:pt>
                <c:pt idx="118">
                  <c:v>3.5866666666666669</c:v>
                </c:pt>
                <c:pt idx="119">
                  <c:v>3.6033333333333335</c:v>
                </c:pt>
                <c:pt idx="120">
                  <c:v>3.62</c:v>
                </c:pt>
                <c:pt idx="121">
                  <c:v>3.6183333333333332</c:v>
                </c:pt>
                <c:pt idx="122">
                  <c:v>3.6166666666666671</c:v>
                </c:pt>
                <c:pt idx="123">
                  <c:v>3.6149999999999998</c:v>
                </c:pt>
                <c:pt idx="124">
                  <c:v>3.6133333333333333</c:v>
                </c:pt>
                <c:pt idx="125">
                  <c:v>3.6116666666666668</c:v>
                </c:pt>
                <c:pt idx="126">
                  <c:v>3.61</c:v>
                </c:pt>
                <c:pt idx="127">
                  <c:v>3.6083333333333334</c:v>
                </c:pt>
                <c:pt idx="128">
                  <c:v>3.6066666666666665</c:v>
                </c:pt>
                <c:pt idx="129">
                  <c:v>3.6049999999999995</c:v>
                </c:pt>
                <c:pt idx="130">
                  <c:v>3.6033333333333335</c:v>
                </c:pt>
                <c:pt idx="131">
                  <c:v>3.601666666666667</c:v>
                </c:pt>
                <c:pt idx="132">
                  <c:v>3.6</c:v>
                </c:pt>
                <c:pt idx="133">
                  <c:v>3.6125000000000003</c:v>
                </c:pt>
                <c:pt idx="134">
                  <c:v>3.625</c:v>
                </c:pt>
                <c:pt idx="135">
                  <c:v>3.6374999999999997</c:v>
                </c:pt>
                <c:pt idx="136">
                  <c:v>3.65</c:v>
                </c:pt>
                <c:pt idx="137">
                  <c:v>3.6625000000000001</c:v>
                </c:pt>
                <c:pt idx="138">
                  <c:v>3.6749999999999998</c:v>
                </c:pt>
                <c:pt idx="139">
                  <c:v>3.6875</c:v>
                </c:pt>
                <c:pt idx="140">
                  <c:v>3.7</c:v>
                </c:pt>
                <c:pt idx="141">
                  <c:v>3.7124999999999999</c:v>
                </c:pt>
                <c:pt idx="142">
                  <c:v>3.7250000000000001</c:v>
                </c:pt>
                <c:pt idx="143">
                  <c:v>3.7374999999999998</c:v>
                </c:pt>
                <c:pt idx="144">
                  <c:v>3.75</c:v>
                </c:pt>
                <c:pt idx="145">
                  <c:v>3.7458333333333336</c:v>
                </c:pt>
                <c:pt idx="146">
                  <c:v>3.7416666666666667</c:v>
                </c:pt>
                <c:pt idx="147">
                  <c:v>3.7375000000000003</c:v>
                </c:pt>
                <c:pt idx="148">
                  <c:v>3.7333333333333334</c:v>
                </c:pt>
                <c:pt idx="149">
                  <c:v>3.729166666666667</c:v>
                </c:pt>
                <c:pt idx="150">
                  <c:v>3.7250000000000005</c:v>
                </c:pt>
                <c:pt idx="151">
                  <c:v>3.7208333333333337</c:v>
                </c:pt>
                <c:pt idx="152">
                  <c:v>3.7166666666666668</c:v>
                </c:pt>
                <c:pt idx="153">
                  <c:v>3.7125000000000004</c:v>
                </c:pt>
                <c:pt idx="154">
                  <c:v>3.7083333333333335</c:v>
                </c:pt>
                <c:pt idx="155">
                  <c:v>3.7041666666666671</c:v>
                </c:pt>
                <c:pt idx="156">
                  <c:v>3.7</c:v>
                </c:pt>
                <c:pt idx="157">
                  <c:v>3.6800000000000006</c:v>
                </c:pt>
                <c:pt idx="158">
                  <c:v>3.66</c:v>
                </c:pt>
                <c:pt idx="159">
                  <c:v>3.64</c:v>
                </c:pt>
                <c:pt idx="160">
                  <c:v>3.62</c:v>
                </c:pt>
                <c:pt idx="161">
                  <c:v>3.6000000000000005</c:v>
                </c:pt>
                <c:pt idx="162">
                  <c:v>3.58</c:v>
                </c:pt>
                <c:pt idx="163">
                  <c:v>3.5599999999999996</c:v>
                </c:pt>
                <c:pt idx="164">
                  <c:v>3.54</c:v>
                </c:pt>
                <c:pt idx="165">
                  <c:v>3.5200000000000005</c:v>
                </c:pt>
                <c:pt idx="166">
                  <c:v>3.5</c:v>
                </c:pt>
                <c:pt idx="167">
                  <c:v>3.4800000000000004</c:v>
                </c:pt>
                <c:pt idx="168">
                  <c:v>3.46</c:v>
                </c:pt>
                <c:pt idx="169">
                  <c:v>3.4716666666666667</c:v>
                </c:pt>
                <c:pt idx="170">
                  <c:v>3.4833333333333334</c:v>
                </c:pt>
                <c:pt idx="171">
                  <c:v>3.4950000000000001</c:v>
                </c:pt>
                <c:pt idx="172">
                  <c:v>3.5066666666666668</c:v>
                </c:pt>
                <c:pt idx="173">
                  <c:v>3.5183333333333331</c:v>
                </c:pt>
                <c:pt idx="174">
                  <c:v>3.53</c:v>
                </c:pt>
                <c:pt idx="175">
                  <c:v>3.541666666666667</c:v>
                </c:pt>
                <c:pt idx="176">
                  <c:v>3.5533333333333332</c:v>
                </c:pt>
                <c:pt idx="177">
                  <c:v>3.5649999999999995</c:v>
                </c:pt>
                <c:pt idx="178">
                  <c:v>3.5766666666666667</c:v>
                </c:pt>
                <c:pt idx="179">
                  <c:v>3.5883333333333338</c:v>
                </c:pt>
                <c:pt idx="180">
                  <c:v>3.6</c:v>
                </c:pt>
                <c:pt idx="181">
                  <c:v>3.5833333333333335</c:v>
                </c:pt>
                <c:pt idx="182">
                  <c:v>3.5666666666666664</c:v>
                </c:pt>
                <c:pt idx="183">
                  <c:v>3.55</c:v>
                </c:pt>
                <c:pt idx="184">
                  <c:v>3.5333333333333332</c:v>
                </c:pt>
                <c:pt idx="185">
                  <c:v>3.5166666666666666</c:v>
                </c:pt>
                <c:pt idx="186">
                  <c:v>3.5</c:v>
                </c:pt>
                <c:pt idx="187">
                  <c:v>3.4833333333333334</c:v>
                </c:pt>
                <c:pt idx="188">
                  <c:v>3.4666666666666668</c:v>
                </c:pt>
                <c:pt idx="189">
                  <c:v>3.4499999999999997</c:v>
                </c:pt>
                <c:pt idx="190">
                  <c:v>3.4333333333333336</c:v>
                </c:pt>
                <c:pt idx="191">
                  <c:v>3.4166666666666665</c:v>
                </c:pt>
                <c:pt idx="192">
                  <c:v>3.4</c:v>
                </c:pt>
                <c:pt idx="193">
                  <c:v>3.3958333333333335</c:v>
                </c:pt>
                <c:pt idx="194">
                  <c:v>3.3916666666666666</c:v>
                </c:pt>
                <c:pt idx="195">
                  <c:v>3.3874999999999997</c:v>
                </c:pt>
                <c:pt idx="196">
                  <c:v>3.3833333333333333</c:v>
                </c:pt>
                <c:pt idx="197">
                  <c:v>3.3791666666666664</c:v>
                </c:pt>
                <c:pt idx="198">
                  <c:v>3.375</c:v>
                </c:pt>
                <c:pt idx="199">
                  <c:v>3.3708333333333336</c:v>
                </c:pt>
                <c:pt idx="200">
                  <c:v>3.3666666666666667</c:v>
                </c:pt>
                <c:pt idx="201">
                  <c:v>3.3625000000000003</c:v>
                </c:pt>
                <c:pt idx="202">
                  <c:v>3.3583333333333334</c:v>
                </c:pt>
                <c:pt idx="203">
                  <c:v>3.3541666666666665</c:v>
                </c:pt>
                <c:pt idx="204">
                  <c:v>3.35</c:v>
                </c:pt>
                <c:pt idx="205">
                  <c:v>3.3291666666666666</c:v>
                </c:pt>
                <c:pt idx="206">
                  <c:v>3.3083333333333331</c:v>
                </c:pt>
                <c:pt idx="207">
                  <c:v>3.2875000000000001</c:v>
                </c:pt>
                <c:pt idx="208">
                  <c:v>3.2666666666666666</c:v>
                </c:pt>
                <c:pt idx="209">
                  <c:v>3.2458333333333336</c:v>
                </c:pt>
                <c:pt idx="210">
                  <c:v>3.2250000000000001</c:v>
                </c:pt>
                <c:pt idx="211">
                  <c:v>3.2041666666666666</c:v>
                </c:pt>
                <c:pt idx="212">
                  <c:v>3.1833333333333336</c:v>
                </c:pt>
                <c:pt idx="213">
                  <c:v>3.1625000000000001</c:v>
                </c:pt>
                <c:pt idx="214">
                  <c:v>3.1416666666666666</c:v>
                </c:pt>
                <c:pt idx="215">
                  <c:v>3.1208333333333336</c:v>
                </c:pt>
                <c:pt idx="216">
                  <c:v>3.1</c:v>
                </c:pt>
                <c:pt idx="217">
                  <c:v>3.104166666666667</c:v>
                </c:pt>
                <c:pt idx="218">
                  <c:v>3.1083333333333334</c:v>
                </c:pt>
                <c:pt idx="219">
                  <c:v>3.1125000000000003</c:v>
                </c:pt>
                <c:pt idx="220">
                  <c:v>3.1166666666666671</c:v>
                </c:pt>
                <c:pt idx="221">
                  <c:v>3.1208333333333336</c:v>
                </c:pt>
                <c:pt idx="222">
                  <c:v>3.125</c:v>
                </c:pt>
                <c:pt idx="223">
                  <c:v>3.1291666666666669</c:v>
                </c:pt>
                <c:pt idx="224">
                  <c:v>3.1333333333333337</c:v>
                </c:pt>
                <c:pt idx="225">
                  <c:v>3.1374999999999997</c:v>
                </c:pt>
                <c:pt idx="226">
                  <c:v>3.1416666666666666</c:v>
                </c:pt>
                <c:pt idx="227">
                  <c:v>3.145833333333333</c:v>
                </c:pt>
                <c:pt idx="228">
                  <c:v>3.15</c:v>
                </c:pt>
                <c:pt idx="229">
                  <c:v>3.145833333333333</c:v>
                </c:pt>
                <c:pt idx="230">
                  <c:v>3.1416666666666666</c:v>
                </c:pt>
                <c:pt idx="231">
                  <c:v>3.1374999999999997</c:v>
                </c:pt>
                <c:pt idx="232">
                  <c:v>3.1333333333333337</c:v>
                </c:pt>
                <c:pt idx="233">
                  <c:v>3.1291666666666669</c:v>
                </c:pt>
                <c:pt idx="234">
                  <c:v>3.125</c:v>
                </c:pt>
                <c:pt idx="235">
                  <c:v>3.1208333333333336</c:v>
                </c:pt>
                <c:pt idx="236">
                  <c:v>3.1166666666666671</c:v>
                </c:pt>
                <c:pt idx="237">
                  <c:v>3.1125000000000003</c:v>
                </c:pt>
                <c:pt idx="238">
                  <c:v>3.1083333333333334</c:v>
                </c:pt>
                <c:pt idx="239">
                  <c:v>3.104166666666667</c:v>
                </c:pt>
                <c:pt idx="240">
                  <c:v>3.1</c:v>
                </c:pt>
                <c:pt idx="241">
                  <c:v>3.1066666666666669</c:v>
                </c:pt>
                <c:pt idx="242">
                  <c:v>3.1133333333333333</c:v>
                </c:pt>
                <c:pt idx="243">
                  <c:v>3.12</c:v>
                </c:pt>
                <c:pt idx="244">
                  <c:v>3.1266666666666669</c:v>
                </c:pt>
                <c:pt idx="245">
                  <c:v>3.1333333333333333</c:v>
                </c:pt>
                <c:pt idx="246">
                  <c:v>3.14</c:v>
                </c:pt>
                <c:pt idx="247">
                  <c:v>3.1466666666666669</c:v>
                </c:pt>
                <c:pt idx="248">
                  <c:v>3.1533333333333333</c:v>
                </c:pt>
                <c:pt idx="249">
                  <c:v>3.16</c:v>
                </c:pt>
                <c:pt idx="250">
                  <c:v>3.1666666666666665</c:v>
                </c:pt>
                <c:pt idx="251">
                  <c:v>3.1733333333333338</c:v>
                </c:pt>
                <c:pt idx="252">
                  <c:v>3.18</c:v>
                </c:pt>
                <c:pt idx="253">
                  <c:v>3.1900000000000004</c:v>
                </c:pt>
                <c:pt idx="254">
                  <c:v>3.1999999999999997</c:v>
                </c:pt>
                <c:pt idx="255">
                  <c:v>3.21</c:v>
                </c:pt>
                <c:pt idx="256">
                  <c:v>3.2199999999999998</c:v>
                </c:pt>
                <c:pt idx="257">
                  <c:v>3.2300000000000004</c:v>
                </c:pt>
                <c:pt idx="258">
                  <c:v>3.2399999999999998</c:v>
                </c:pt>
                <c:pt idx="259">
                  <c:v>3.25</c:v>
                </c:pt>
                <c:pt idx="260">
                  <c:v>3.26</c:v>
                </c:pt>
                <c:pt idx="261">
                  <c:v>3.27</c:v>
                </c:pt>
                <c:pt idx="262">
                  <c:v>3.2800000000000002</c:v>
                </c:pt>
                <c:pt idx="263">
                  <c:v>3.29</c:v>
                </c:pt>
                <c:pt idx="264">
                  <c:v>3.3</c:v>
                </c:pt>
                <c:pt idx="265">
                  <c:v>3.3083333333333331</c:v>
                </c:pt>
                <c:pt idx="266">
                  <c:v>3.3166666666666664</c:v>
                </c:pt>
                <c:pt idx="267">
                  <c:v>3.3250000000000002</c:v>
                </c:pt>
                <c:pt idx="268">
                  <c:v>3.333333333333333</c:v>
                </c:pt>
                <c:pt idx="269">
                  <c:v>3.3416666666666668</c:v>
                </c:pt>
                <c:pt idx="270">
                  <c:v>3.3499999999999996</c:v>
                </c:pt>
                <c:pt idx="271">
                  <c:v>3.3583333333333334</c:v>
                </c:pt>
                <c:pt idx="272">
                  <c:v>3.3666666666666663</c:v>
                </c:pt>
                <c:pt idx="273">
                  <c:v>3.3749999999999996</c:v>
                </c:pt>
                <c:pt idx="274">
                  <c:v>3.3833333333333333</c:v>
                </c:pt>
                <c:pt idx="275">
                  <c:v>3.3916666666666666</c:v>
                </c:pt>
                <c:pt idx="276">
                  <c:v>3.4</c:v>
                </c:pt>
                <c:pt idx="277">
                  <c:v>3.4066666666666667</c:v>
                </c:pt>
                <c:pt idx="278">
                  <c:v>3.4133333333333336</c:v>
                </c:pt>
                <c:pt idx="279">
                  <c:v>3.42</c:v>
                </c:pt>
                <c:pt idx="280">
                  <c:v>3.4266666666666667</c:v>
                </c:pt>
                <c:pt idx="281">
                  <c:v>3.4333333333333336</c:v>
                </c:pt>
                <c:pt idx="282">
                  <c:v>3.44</c:v>
                </c:pt>
                <c:pt idx="283">
                  <c:v>3.4466666666666663</c:v>
                </c:pt>
                <c:pt idx="284">
                  <c:v>3.4533333333333331</c:v>
                </c:pt>
                <c:pt idx="285">
                  <c:v>3.46</c:v>
                </c:pt>
                <c:pt idx="286">
                  <c:v>3.4666666666666668</c:v>
                </c:pt>
                <c:pt idx="287">
                  <c:v>3.4733333333333332</c:v>
                </c:pt>
                <c:pt idx="288">
                  <c:v>3.48</c:v>
                </c:pt>
                <c:pt idx="289">
                  <c:v>3.4758333333333331</c:v>
                </c:pt>
                <c:pt idx="290">
                  <c:v>3.4716666666666667</c:v>
                </c:pt>
                <c:pt idx="291">
                  <c:v>3.4674999999999998</c:v>
                </c:pt>
                <c:pt idx="292">
                  <c:v>3.4633333333333329</c:v>
                </c:pt>
                <c:pt idx="293">
                  <c:v>3.4591666666666665</c:v>
                </c:pt>
                <c:pt idx="294">
                  <c:v>3.4550000000000001</c:v>
                </c:pt>
                <c:pt idx="295">
                  <c:v>3.4508333333333336</c:v>
                </c:pt>
                <c:pt idx="296">
                  <c:v>3.4466666666666663</c:v>
                </c:pt>
                <c:pt idx="297">
                  <c:v>3.4425000000000003</c:v>
                </c:pt>
                <c:pt idx="298">
                  <c:v>3.4383333333333339</c:v>
                </c:pt>
                <c:pt idx="299">
                  <c:v>3.434166666666667</c:v>
                </c:pt>
                <c:pt idx="300">
                  <c:v>3.43</c:v>
                </c:pt>
                <c:pt idx="301">
                  <c:v>3.45</c:v>
                </c:pt>
                <c:pt idx="302">
                  <c:v>3.4700000000000006</c:v>
                </c:pt>
                <c:pt idx="303">
                  <c:v>3.49</c:v>
                </c:pt>
                <c:pt idx="304">
                  <c:v>3.51</c:v>
                </c:pt>
                <c:pt idx="305">
                  <c:v>3.5300000000000002</c:v>
                </c:pt>
                <c:pt idx="306">
                  <c:v>3.55</c:v>
                </c:pt>
                <c:pt idx="307">
                  <c:v>3.5700000000000003</c:v>
                </c:pt>
                <c:pt idx="308">
                  <c:v>3.59</c:v>
                </c:pt>
                <c:pt idx="309">
                  <c:v>3.61</c:v>
                </c:pt>
                <c:pt idx="310">
                  <c:v>3.6300000000000003</c:v>
                </c:pt>
                <c:pt idx="311">
                  <c:v>3.6499999999999995</c:v>
                </c:pt>
                <c:pt idx="312">
                  <c:v>3.67</c:v>
                </c:pt>
                <c:pt idx="313">
                  <c:v>3.6866666666666665</c:v>
                </c:pt>
                <c:pt idx="314">
                  <c:v>3.7033333333333336</c:v>
                </c:pt>
                <c:pt idx="315">
                  <c:v>3.7199999999999998</c:v>
                </c:pt>
                <c:pt idx="316">
                  <c:v>3.7366666666666668</c:v>
                </c:pt>
                <c:pt idx="317">
                  <c:v>3.753333333333333</c:v>
                </c:pt>
                <c:pt idx="318">
                  <c:v>3.7699999999999996</c:v>
                </c:pt>
                <c:pt idx="319">
                  <c:v>3.7866666666666666</c:v>
                </c:pt>
                <c:pt idx="320">
                  <c:v>3.8033333333333337</c:v>
                </c:pt>
                <c:pt idx="321">
                  <c:v>3.82</c:v>
                </c:pt>
                <c:pt idx="322">
                  <c:v>3.8366666666666669</c:v>
                </c:pt>
                <c:pt idx="323">
                  <c:v>3.8533333333333331</c:v>
                </c:pt>
                <c:pt idx="324">
                  <c:v>3.87</c:v>
                </c:pt>
                <c:pt idx="325">
                  <c:v>3.8608333333333333</c:v>
                </c:pt>
                <c:pt idx="326">
                  <c:v>3.8516666666666666</c:v>
                </c:pt>
                <c:pt idx="327">
                  <c:v>3.8424999999999998</c:v>
                </c:pt>
                <c:pt idx="328">
                  <c:v>3.833333333333333</c:v>
                </c:pt>
                <c:pt idx="329">
                  <c:v>3.8241666666666663</c:v>
                </c:pt>
                <c:pt idx="330">
                  <c:v>3.8149999999999995</c:v>
                </c:pt>
                <c:pt idx="331">
                  <c:v>3.8058333333333332</c:v>
                </c:pt>
                <c:pt idx="332">
                  <c:v>3.7966666666666664</c:v>
                </c:pt>
                <c:pt idx="333">
                  <c:v>3.7874999999999996</c:v>
                </c:pt>
                <c:pt idx="334">
                  <c:v>3.7783333333333329</c:v>
                </c:pt>
                <c:pt idx="335">
                  <c:v>3.769166666666667</c:v>
                </c:pt>
                <c:pt idx="336">
                  <c:v>3.76</c:v>
                </c:pt>
                <c:pt idx="337">
                  <c:v>3.7725</c:v>
                </c:pt>
                <c:pt idx="338">
                  <c:v>3.7849999999999997</c:v>
                </c:pt>
                <c:pt idx="339">
                  <c:v>3.7974999999999999</c:v>
                </c:pt>
                <c:pt idx="340">
                  <c:v>3.8099999999999996</c:v>
                </c:pt>
                <c:pt idx="341">
                  <c:v>3.8224999999999998</c:v>
                </c:pt>
                <c:pt idx="342">
                  <c:v>3.835</c:v>
                </c:pt>
                <c:pt idx="343">
                  <c:v>3.8474999999999997</c:v>
                </c:pt>
                <c:pt idx="344">
                  <c:v>3.8600000000000003</c:v>
                </c:pt>
                <c:pt idx="345">
                  <c:v>3.8724999999999996</c:v>
                </c:pt>
                <c:pt idx="346">
                  <c:v>3.8849999999999998</c:v>
                </c:pt>
                <c:pt idx="347">
                  <c:v>3.8975000000000004</c:v>
                </c:pt>
                <c:pt idx="348">
                  <c:v>3.91</c:v>
                </c:pt>
                <c:pt idx="349">
                  <c:v>3.9158333333333335</c:v>
                </c:pt>
                <c:pt idx="350">
                  <c:v>3.9216666666666669</c:v>
                </c:pt>
                <c:pt idx="351">
                  <c:v>3.9274999999999998</c:v>
                </c:pt>
                <c:pt idx="352">
                  <c:v>3.9333333333333336</c:v>
                </c:pt>
                <c:pt idx="353">
                  <c:v>3.9391666666666665</c:v>
                </c:pt>
                <c:pt idx="354">
                  <c:v>3.9450000000000003</c:v>
                </c:pt>
                <c:pt idx="355">
                  <c:v>3.9508333333333336</c:v>
                </c:pt>
                <c:pt idx="356">
                  <c:v>3.956666666666667</c:v>
                </c:pt>
                <c:pt idx="357">
                  <c:v>3.9624999999999999</c:v>
                </c:pt>
                <c:pt idx="358">
                  <c:v>3.9683333333333333</c:v>
                </c:pt>
                <c:pt idx="359">
                  <c:v>3.9741666666666666</c:v>
                </c:pt>
                <c:pt idx="360">
                  <c:v>3.98</c:v>
                </c:pt>
                <c:pt idx="361">
                  <c:v>3.9824999999999999</c:v>
                </c:pt>
                <c:pt idx="362">
                  <c:v>3.9849999999999999</c:v>
                </c:pt>
                <c:pt idx="363">
                  <c:v>3.9874999999999998</c:v>
                </c:pt>
                <c:pt idx="364">
                  <c:v>3.99</c:v>
                </c:pt>
                <c:pt idx="365">
                  <c:v>3.9924999999999997</c:v>
                </c:pt>
                <c:pt idx="366">
                  <c:v>3.9950000000000001</c:v>
                </c:pt>
                <c:pt idx="367">
                  <c:v>3.9975000000000001</c:v>
                </c:pt>
                <c:pt idx="368">
                  <c:v>4</c:v>
                </c:pt>
                <c:pt idx="369">
                  <c:v>4.0024999999999995</c:v>
                </c:pt>
                <c:pt idx="370">
                  <c:v>4.0049999999999999</c:v>
                </c:pt>
                <c:pt idx="371">
                  <c:v>4.0075000000000003</c:v>
                </c:pt>
                <c:pt idx="372">
                  <c:v>4.01</c:v>
                </c:pt>
                <c:pt idx="373">
                  <c:v>4.0466666666666669</c:v>
                </c:pt>
                <c:pt idx="374">
                  <c:v>4.083333333333333</c:v>
                </c:pt>
                <c:pt idx="375">
                  <c:v>4.12</c:v>
                </c:pt>
                <c:pt idx="376">
                  <c:v>4.1566666666666663</c:v>
                </c:pt>
                <c:pt idx="377">
                  <c:v>4.1933333333333334</c:v>
                </c:pt>
                <c:pt idx="378">
                  <c:v>4.2300000000000004</c:v>
                </c:pt>
                <c:pt idx="379">
                  <c:v>4.2666666666666666</c:v>
                </c:pt>
                <c:pt idx="380">
                  <c:v>4.3033333333333337</c:v>
                </c:pt>
                <c:pt idx="381">
                  <c:v>4.34</c:v>
                </c:pt>
                <c:pt idx="382">
                  <c:v>4.3766666666666669</c:v>
                </c:pt>
                <c:pt idx="383">
                  <c:v>4.4133333333333331</c:v>
                </c:pt>
                <c:pt idx="384">
                  <c:v>4.45</c:v>
                </c:pt>
                <c:pt idx="385">
                  <c:v>4.4258333333333333</c:v>
                </c:pt>
                <c:pt idx="386">
                  <c:v>4.4016666666666673</c:v>
                </c:pt>
                <c:pt idx="387">
                  <c:v>4.3775000000000004</c:v>
                </c:pt>
                <c:pt idx="388">
                  <c:v>4.3533333333333335</c:v>
                </c:pt>
                <c:pt idx="389">
                  <c:v>4.3291666666666675</c:v>
                </c:pt>
                <c:pt idx="390">
                  <c:v>4.3049999999999997</c:v>
                </c:pt>
                <c:pt idx="391">
                  <c:v>4.2808333333333337</c:v>
                </c:pt>
                <c:pt idx="392">
                  <c:v>4.2566666666666668</c:v>
                </c:pt>
                <c:pt idx="393">
                  <c:v>4.2324999999999999</c:v>
                </c:pt>
                <c:pt idx="394">
                  <c:v>4.2083333333333339</c:v>
                </c:pt>
                <c:pt idx="395">
                  <c:v>4.184166666666667</c:v>
                </c:pt>
                <c:pt idx="396">
                  <c:v>4.16</c:v>
                </c:pt>
                <c:pt idx="397">
                  <c:v>4.166666666666667</c:v>
                </c:pt>
                <c:pt idx="398">
                  <c:v>4.1733333333333338</c:v>
                </c:pt>
                <c:pt idx="399">
                  <c:v>4.18</c:v>
                </c:pt>
                <c:pt idx="400">
                  <c:v>4.1866666666666665</c:v>
                </c:pt>
                <c:pt idx="401">
                  <c:v>4.1933333333333334</c:v>
                </c:pt>
                <c:pt idx="402">
                  <c:v>4.2</c:v>
                </c:pt>
                <c:pt idx="403">
                  <c:v>4.206666666666667</c:v>
                </c:pt>
                <c:pt idx="404">
                  <c:v>4.2133333333333329</c:v>
                </c:pt>
                <c:pt idx="405">
                  <c:v>4.2200000000000006</c:v>
                </c:pt>
                <c:pt idx="406">
                  <c:v>4.2266666666666666</c:v>
                </c:pt>
                <c:pt idx="407">
                  <c:v>4.2333333333333334</c:v>
                </c:pt>
                <c:pt idx="408">
                  <c:v>4.24</c:v>
                </c:pt>
                <c:pt idx="409">
                  <c:v>4.2241666666666671</c:v>
                </c:pt>
                <c:pt idx="410">
                  <c:v>4.2083333333333339</c:v>
                </c:pt>
                <c:pt idx="411">
                  <c:v>4.1924999999999999</c:v>
                </c:pt>
                <c:pt idx="412">
                  <c:v>4.1766666666666667</c:v>
                </c:pt>
                <c:pt idx="413">
                  <c:v>4.1608333333333327</c:v>
                </c:pt>
                <c:pt idx="414">
                  <c:v>4.1449999999999996</c:v>
                </c:pt>
                <c:pt idx="415">
                  <c:v>4.1291666666666664</c:v>
                </c:pt>
                <c:pt idx="416">
                  <c:v>4.1133333333333333</c:v>
                </c:pt>
                <c:pt idx="417">
                  <c:v>4.0975000000000001</c:v>
                </c:pt>
                <c:pt idx="418">
                  <c:v>4.081666666666667</c:v>
                </c:pt>
                <c:pt idx="419">
                  <c:v>4.065833333333333</c:v>
                </c:pt>
                <c:pt idx="420">
                  <c:v>4.05</c:v>
                </c:pt>
                <c:pt idx="421">
                  <c:v>4.0649999999999995</c:v>
                </c:pt>
                <c:pt idx="422">
                  <c:v>4.08</c:v>
                </c:pt>
                <c:pt idx="423">
                  <c:v>4.0949999999999998</c:v>
                </c:pt>
                <c:pt idx="424">
                  <c:v>4.1099999999999994</c:v>
                </c:pt>
                <c:pt idx="425">
                  <c:v>4.125</c:v>
                </c:pt>
                <c:pt idx="426">
                  <c:v>4.1400000000000006</c:v>
                </c:pt>
                <c:pt idx="427">
                  <c:v>4.1550000000000002</c:v>
                </c:pt>
                <c:pt idx="428">
                  <c:v>4.17</c:v>
                </c:pt>
                <c:pt idx="429">
                  <c:v>4.1850000000000005</c:v>
                </c:pt>
                <c:pt idx="430">
                  <c:v>4.2</c:v>
                </c:pt>
                <c:pt idx="431">
                  <c:v>4.2149999999999999</c:v>
                </c:pt>
                <c:pt idx="432">
                  <c:v>4.2300000000000004</c:v>
                </c:pt>
                <c:pt idx="433">
                  <c:v>4.2583333333333329</c:v>
                </c:pt>
                <c:pt idx="434">
                  <c:v>4.2866666666666671</c:v>
                </c:pt>
                <c:pt idx="435">
                  <c:v>4.3150000000000013</c:v>
                </c:pt>
                <c:pt idx="436">
                  <c:v>4.3433333333333337</c:v>
                </c:pt>
                <c:pt idx="437">
                  <c:v>4.371666666666667</c:v>
                </c:pt>
                <c:pt idx="438">
                  <c:v>4.4000000000000004</c:v>
                </c:pt>
                <c:pt idx="439">
                  <c:v>4.4283333333333337</c:v>
                </c:pt>
                <c:pt idx="440">
                  <c:v>4.456666666666667</c:v>
                </c:pt>
                <c:pt idx="441">
                  <c:v>4.4850000000000003</c:v>
                </c:pt>
                <c:pt idx="442">
                  <c:v>4.5133333333333336</c:v>
                </c:pt>
                <c:pt idx="443">
                  <c:v>4.541666666666667</c:v>
                </c:pt>
                <c:pt idx="444">
                  <c:v>4.57</c:v>
                </c:pt>
                <c:pt idx="445">
                  <c:v>4.5641666666666669</c:v>
                </c:pt>
                <c:pt idx="446">
                  <c:v>4.5583333333333336</c:v>
                </c:pt>
                <c:pt idx="447">
                  <c:v>4.5525000000000002</c:v>
                </c:pt>
                <c:pt idx="448">
                  <c:v>4.5466666666666669</c:v>
                </c:pt>
                <c:pt idx="449">
                  <c:v>4.5408333333333335</c:v>
                </c:pt>
                <c:pt idx="450">
                  <c:v>4.5350000000000001</c:v>
                </c:pt>
                <c:pt idx="451">
                  <c:v>4.5291666666666668</c:v>
                </c:pt>
                <c:pt idx="452">
                  <c:v>4.5233333333333334</c:v>
                </c:pt>
                <c:pt idx="453">
                  <c:v>4.5175000000000001</c:v>
                </c:pt>
                <c:pt idx="454">
                  <c:v>4.5116666666666667</c:v>
                </c:pt>
                <c:pt idx="455">
                  <c:v>4.5058333333333334</c:v>
                </c:pt>
                <c:pt idx="456">
                  <c:v>4.5</c:v>
                </c:pt>
                <c:pt idx="457">
                  <c:v>4.5391666666666666</c:v>
                </c:pt>
                <c:pt idx="458">
                  <c:v>4.5783333333333331</c:v>
                </c:pt>
                <c:pt idx="459">
                  <c:v>4.6174999999999997</c:v>
                </c:pt>
                <c:pt idx="460">
                  <c:v>4.6566666666666663</c:v>
                </c:pt>
                <c:pt idx="461">
                  <c:v>4.6958333333333329</c:v>
                </c:pt>
                <c:pt idx="462">
                  <c:v>4.7349999999999994</c:v>
                </c:pt>
                <c:pt idx="463">
                  <c:v>4.774166666666666</c:v>
                </c:pt>
                <c:pt idx="464">
                  <c:v>4.8133333333333326</c:v>
                </c:pt>
                <c:pt idx="465">
                  <c:v>4.8524999999999991</c:v>
                </c:pt>
                <c:pt idx="466">
                  <c:v>4.8916666666666666</c:v>
                </c:pt>
                <c:pt idx="467">
                  <c:v>4.9308333333333332</c:v>
                </c:pt>
                <c:pt idx="468">
                  <c:v>4.97</c:v>
                </c:pt>
                <c:pt idx="469">
                  <c:v>4.9799999999999995</c:v>
                </c:pt>
                <c:pt idx="470">
                  <c:v>4.99</c:v>
                </c:pt>
                <c:pt idx="471">
                  <c:v>5</c:v>
                </c:pt>
                <c:pt idx="472">
                  <c:v>5.01</c:v>
                </c:pt>
                <c:pt idx="473">
                  <c:v>5.0199999999999996</c:v>
                </c:pt>
                <c:pt idx="474">
                  <c:v>5.0299999999999994</c:v>
                </c:pt>
                <c:pt idx="475">
                  <c:v>5.0399999999999991</c:v>
                </c:pt>
                <c:pt idx="476">
                  <c:v>5.05</c:v>
                </c:pt>
                <c:pt idx="477">
                  <c:v>5.0600000000000005</c:v>
                </c:pt>
                <c:pt idx="478">
                  <c:v>5.0699999999999994</c:v>
                </c:pt>
                <c:pt idx="479">
                  <c:v>5.0799999999999992</c:v>
                </c:pt>
                <c:pt idx="480">
                  <c:v>5.09</c:v>
                </c:pt>
                <c:pt idx="481">
                  <c:v>5.024166666666666</c:v>
                </c:pt>
                <c:pt idx="482">
                  <c:v>4.958333333333333</c:v>
                </c:pt>
                <c:pt idx="483">
                  <c:v>4.8925000000000001</c:v>
                </c:pt>
                <c:pt idx="484">
                  <c:v>4.8266666666666662</c:v>
                </c:pt>
                <c:pt idx="485">
                  <c:v>4.7608333333333333</c:v>
                </c:pt>
                <c:pt idx="486">
                  <c:v>4.6950000000000003</c:v>
                </c:pt>
                <c:pt idx="487">
                  <c:v>4.6291666666666664</c:v>
                </c:pt>
                <c:pt idx="488">
                  <c:v>4.5633333333333335</c:v>
                </c:pt>
                <c:pt idx="489">
                  <c:v>4.4974999999999996</c:v>
                </c:pt>
                <c:pt idx="490">
                  <c:v>4.4316666666666666</c:v>
                </c:pt>
                <c:pt idx="491">
                  <c:v>4.3658333333333328</c:v>
                </c:pt>
                <c:pt idx="492">
                  <c:v>4.3</c:v>
                </c:pt>
                <c:pt idx="493">
                  <c:v>4.3049999999999997</c:v>
                </c:pt>
                <c:pt idx="494">
                  <c:v>4.3100000000000005</c:v>
                </c:pt>
                <c:pt idx="495">
                  <c:v>4.3149999999999995</c:v>
                </c:pt>
                <c:pt idx="496">
                  <c:v>4.32</c:v>
                </c:pt>
                <c:pt idx="497">
                  <c:v>4.3250000000000002</c:v>
                </c:pt>
                <c:pt idx="498">
                  <c:v>4.33</c:v>
                </c:pt>
                <c:pt idx="499">
                  <c:v>4.335</c:v>
                </c:pt>
                <c:pt idx="500">
                  <c:v>4.34</c:v>
                </c:pt>
                <c:pt idx="501">
                  <c:v>4.3449999999999998</c:v>
                </c:pt>
                <c:pt idx="502">
                  <c:v>4.3499999999999996</c:v>
                </c:pt>
                <c:pt idx="503">
                  <c:v>4.3549999999999995</c:v>
                </c:pt>
                <c:pt idx="504">
                  <c:v>4.3600000000000003</c:v>
                </c:pt>
                <c:pt idx="505">
                  <c:v>4.335</c:v>
                </c:pt>
                <c:pt idx="506">
                  <c:v>4.3099999999999996</c:v>
                </c:pt>
                <c:pt idx="507">
                  <c:v>4.2850000000000001</c:v>
                </c:pt>
                <c:pt idx="508">
                  <c:v>4.26</c:v>
                </c:pt>
                <c:pt idx="509">
                  <c:v>4.2349999999999994</c:v>
                </c:pt>
                <c:pt idx="510">
                  <c:v>4.21</c:v>
                </c:pt>
                <c:pt idx="511">
                  <c:v>4.1849999999999996</c:v>
                </c:pt>
                <c:pt idx="512">
                  <c:v>4.16</c:v>
                </c:pt>
                <c:pt idx="513">
                  <c:v>4.1349999999999998</c:v>
                </c:pt>
                <c:pt idx="514">
                  <c:v>4.1099999999999994</c:v>
                </c:pt>
                <c:pt idx="515">
                  <c:v>4.085</c:v>
                </c:pt>
                <c:pt idx="516">
                  <c:v>4.0599999999999996</c:v>
                </c:pt>
                <c:pt idx="517">
                  <c:v>4.043333333333333</c:v>
                </c:pt>
                <c:pt idx="518">
                  <c:v>4.0266666666666664</c:v>
                </c:pt>
                <c:pt idx="519">
                  <c:v>4.01</c:v>
                </c:pt>
                <c:pt idx="520">
                  <c:v>3.9933333333333332</c:v>
                </c:pt>
                <c:pt idx="521">
                  <c:v>3.9766666666666666</c:v>
                </c:pt>
                <c:pt idx="522">
                  <c:v>3.96</c:v>
                </c:pt>
                <c:pt idx="523">
                  <c:v>3.9433333333333329</c:v>
                </c:pt>
                <c:pt idx="524">
                  <c:v>3.9266666666666667</c:v>
                </c:pt>
                <c:pt idx="525">
                  <c:v>3.91</c:v>
                </c:pt>
                <c:pt idx="526">
                  <c:v>3.8933333333333335</c:v>
                </c:pt>
                <c:pt idx="527">
                  <c:v>3.8766666666666669</c:v>
                </c:pt>
                <c:pt idx="528">
                  <c:v>3.86</c:v>
                </c:pt>
                <c:pt idx="529">
                  <c:v>3.8450000000000002</c:v>
                </c:pt>
                <c:pt idx="530">
                  <c:v>3.83</c:v>
                </c:pt>
                <c:pt idx="531">
                  <c:v>3.8149999999999999</c:v>
                </c:pt>
                <c:pt idx="532">
                  <c:v>3.8</c:v>
                </c:pt>
                <c:pt idx="533">
                  <c:v>3.7850000000000001</c:v>
                </c:pt>
                <c:pt idx="534">
                  <c:v>3.77</c:v>
                </c:pt>
                <c:pt idx="535">
                  <c:v>3.7550000000000003</c:v>
                </c:pt>
                <c:pt idx="536">
                  <c:v>3.74</c:v>
                </c:pt>
                <c:pt idx="537">
                  <c:v>3.7250000000000001</c:v>
                </c:pt>
                <c:pt idx="538">
                  <c:v>3.71</c:v>
                </c:pt>
                <c:pt idx="539">
                  <c:v>3.6950000000000003</c:v>
                </c:pt>
                <c:pt idx="540">
                  <c:v>3.68</c:v>
                </c:pt>
                <c:pt idx="541">
                  <c:v>3.6516666666666668</c:v>
                </c:pt>
                <c:pt idx="542">
                  <c:v>3.6233333333333335</c:v>
                </c:pt>
                <c:pt idx="543">
                  <c:v>3.5950000000000002</c:v>
                </c:pt>
                <c:pt idx="544">
                  <c:v>3.5666666666666669</c:v>
                </c:pt>
                <c:pt idx="545">
                  <c:v>3.5383333333333336</c:v>
                </c:pt>
                <c:pt idx="546">
                  <c:v>3.51</c:v>
                </c:pt>
                <c:pt idx="547">
                  <c:v>3.4816666666666665</c:v>
                </c:pt>
                <c:pt idx="548">
                  <c:v>3.4533333333333331</c:v>
                </c:pt>
                <c:pt idx="549">
                  <c:v>3.4249999999999998</c:v>
                </c:pt>
                <c:pt idx="550">
                  <c:v>3.3966666666666665</c:v>
                </c:pt>
                <c:pt idx="551">
                  <c:v>3.3683333333333327</c:v>
                </c:pt>
                <c:pt idx="552">
                  <c:v>3.34</c:v>
                </c:pt>
                <c:pt idx="553">
                  <c:v>3.339166666666666</c:v>
                </c:pt>
                <c:pt idx="554">
                  <c:v>3.3383333333333334</c:v>
                </c:pt>
                <c:pt idx="555">
                  <c:v>3.3374999999999999</c:v>
                </c:pt>
                <c:pt idx="556">
                  <c:v>3.3366666666666669</c:v>
                </c:pt>
                <c:pt idx="557">
                  <c:v>3.3358333333333334</c:v>
                </c:pt>
                <c:pt idx="558">
                  <c:v>3.335</c:v>
                </c:pt>
                <c:pt idx="559">
                  <c:v>3.3341666666666665</c:v>
                </c:pt>
                <c:pt idx="560">
                  <c:v>3.3333333333333335</c:v>
                </c:pt>
                <c:pt idx="561">
                  <c:v>3.3325</c:v>
                </c:pt>
                <c:pt idx="562">
                  <c:v>3.3316666666666666</c:v>
                </c:pt>
                <c:pt idx="563">
                  <c:v>3.3308333333333335</c:v>
                </c:pt>
                <c:pt idx="564">
                  <c:v>3.33</c:v>
                </c:pt>
                <c:pt idx="565">
                  <c:v>3.3525</c:v>
                </c:pt>
                <c:pt idx="566">
                  <c:v>3.375</c:v>
                </c:pt>
                <c:pt idx="567">
                  <c:v>3.3975</c:v>
                </c:pt>
                <c:pt idx="568">
                  <c:v>3.42</c:v>
                </c:pt>
                <c:pt idx="569">
                  <c:v>3.4424999999999999</c:v>
                </c:pt>
                <c:pt idx="570">
                  <c:v>3.4649999999999999</c:v>
                </c:pt>
                <c:pt idx="571">
                  <c:v>3.4874999999999998</c:v>
                </c:pt>
                <c:pt idx="572">
                  <c:v>3.51</c:v>
                </c:pt>
                <c:pt idx="573">
                  <c:v>3.5324999999999998</c:v>
                </c:pt>
                <c:pt idx="574">
                  <c:v>3.5550000000000002</c:v>
                </c:pt>
                <c:pt idx="575">
                  <c:v>3.5775000000000001</c:v>
                </c:pt>
                <c:pt idx="576">
                  <c:v>3.6</c:v>
                </c:pt>
                <c:pt idx="577">
                  <c:v>3.5741666666666667</c:v>
                </c:pt>
                <c:pt idx="578">
                  <c:v>3.5483333333333333</c:v>
                </c:pt>
                <c:pt idx="579">
                  <c:v>3.5225</c:v>
                </c:pt>
                <c:pt idx="580">
                  <c:v>3.4966666666666666</c:v>
                </c:pt>
                <c:pt idx="581">
                  <c:v>3.4708333333333332</c:v>
                </c:pt>
                <c:pt idx="582">
                  <c:v>3.4450000000000003</c:v>
                </c:pt>
                <c:pt idx="583">
                  <c:v>3.4191666666666665</c:v>
                </c:pt>
                <c:pt idx="584">
                  <c:v>3.3933333333333335</c:v>
                </c:pt>
                <c:pt idx="585">
                  <c:v>3.3674999999999997</c:v>
                </c:pt>
                <c:pt idx="586">
                  <c:v>3.3416666666666668</c:v>
                </c:pt>
                <c:pt idx="587">
                  <c:v>3.315833333333333</c:v>
                </c:pt>
                <c:pt idx="588">
                  <c:v>3.29</c:v>
                </c:pt>
                <c:pt idx="589">
                  <c:v>3.2941666666666665</c:v>
                </c:pt>
                <c:pt idx="590">
                  <c:v>3.2983333333333333</c:v>
                </c:pt>
                <c:pt idx="591">
                  <c:v>3.3024999999999998</c:v>
                </c:pt>
                <c:pt idx="592">
                  <c:v>3.3066666666666666</c:v>
                </c:pt>
                <c:pt idx="593">
                  <c:v>3.3108333333333331</c:v>
                </c:pt>
                <c:pt idx="594">
                  <c:v>3.3150000000000004</c:v>
                </c:pt>
                <c:pt idx="595">
                  <c:v>3.3191666666666668</c:v>
                </c:pt>
                <c:pt idx="596">
                  <c:v>3.3233333333333333</c:v>
                </c:pt>
                <c:pt idx="597">
                  <c:v>3.3275000000000001</c:v>
                </c:pt>
                <c:pt idx="598">
                  <c:v>3.3316666666666666</c:v>
                </c:pt>
                <c:pt idx="599">
                  <c:v>3.3358333333333325</c:v>
                </c:pt>
                <c:pt idx="600">
                  <c:v>3.34</c:v>
                </c:pt>
                <c:pt idx="601">
                  <c:v>3.3683333333333327</c:v>
                </c:pt>
                <c:pt idx="602">
                  <c:v>3.3966666666666665</c:v>
                </c:pt>
                <c:pt idx="603">
                  <c:v>3.4249999999999998</c:v>
                </c:pt>
                <c:pt idx="604">
                  <c:v>3.4533333333333331</c:v>
                </c:pt>
                <c:pt idx="605">
                  <c:v>3.4816666666666665</c:v>
                </c:pt>
                <c:pt idx="606">
                  <c:v>3.51</c:v>
                </c:pt>
                <c:pt idx="607">
                  <c:v>3.5383333333333336</c:v>
                </c:pt>
                <c:pt idx="608">
                  <c:v>3.5666666666666669</c:v>
                </c:pt>
                <c:pt idx="609">
                  <c:v>3.5950000000000002</c:v>
                </c:pt>
                <c:pt idx="610">
                  <c:v>3.6233333333333335</c:v>
                </c:pt>
                <c:pt idx="611">
                  <c:v>3.6516666666666668</c:v>
                </c:pt>
                <c:pt idx="612">
                  <c:v>3.68</c:v>
                </c:pt>
                <c:pt idx="613">
                  <c:v>3.6491666666666669</c:v>
                </c:pt>
                <c:pt idx="614">
                  <c:v>3.6183333333333336</c:v>
                </c:pt>
                <c:pt idx="615">
                  <c:v>3.5875000000000004</c:v>
                </c:pt>
                <c:pt idx="616">
                  <c:v>3.5566666666666666</c:v>
                </c:pt>
                <c:pt idx="617">
                  <c:v>3.5258333333333338</c:v>
                </c:pt>
                <c:pt idx="618">
                  <c:v>3.4950000000000001</c:v>
                </c:pt>
                <c:pt idx="619">
                  <c:v>3.4641666666666668</c:v>
                </c:pt>
                <c:pt idx="620">
                  <c:v>3.4333333333333336</c:v>
                </c:pt>
                <c:pt idx="621">
                  <c:v>3.4024999999999999</c:v>
                </c:pt>
                <c:pt idx="622">
                  <c:v>3.3716666666666666</c:v>
                </c:pt>
                <c:pt idx="623">
                  <c:v>3.3408333333333338</c:v>
                </c:pt>
                <c:pt idx="624">
                  <c:v>3.31</c:v>
                </c:pt>
                <c:pt idx="625">
                  <c:v>3.2941666666666674</c:v>
                </c:pt>
                <c:pt idx="626">
                  <c:v>3.2783333333333333</c:v>
                </c:pt>
                <c:pt idx="627">
                  <c:v>3.2624999999999997</c:v>
                </c:pt>
                <c:pt idx="628">
                  <c:v>3.2466666666666666</c:v>
                </c:pt>
                <c:pt idx="629">
                  <c:v>3.2308333333333334</c:v>
                </c:pt>
                <c:pt idx="630">
                  <c:v>3.2149999999999999</c:v>
                </c:pt>
                <c:pt idx="631">
                  <c:v>3.1991666666666667</c:v>
                </c:pt>
                <c:pt idx="632">
                  <c:v>3.1833333333333336</c:v>
                </c:pt>
                <c:pt idx="633">
                  <c:v>3.1675000000000004</c:v>
                </c:pt>
                <c:pt idx="634">
                  <c:v>3.1516666666666668</c:v>
                </c:pt>
                <c:pt idx="635">
                  <c:v>3.1358333333333333</c:v>
                </c:pt>
                <c:pt idx="636">
                  <c:v>3.12</c:v>
                </c:pt>
                <c:pt idx="637">
                  <c:v>3.0924999999999998</c:v>
                </c:pt>
                <c:pt idx="638">
                  <c:v>3.0649999999999999</c:v>
                </c:pt>
                <c:pt idx="639">
                  <c:v>3.0375000000000005</c:v>
                </c:pt>
                <c:pt idx="640">
                  <c:v>3.0100000000000002</c:v>
                </c:pt>
                <c:pt idx="641">
                  <c:v>2.9824999999999999</c:v>
                </c:pt>
                <c:pt idx="642">
                  <c:v>2.9550000000000001</c:v>
                </c:pt>
                <c:pt idx="643">
                  <c:v>2.9275000000000002</c:v>
                </c:pt>
                <c:pt idx="644">
                  <c:v>2.9000000000000004</c:v>
                </c:pt>
                <c:pt idx="645">
                  <c:v>2.8724999999999996</c:v>
                </c:pt>
                <c:pt idx="646">
                  <c:v>2.8449999999999998</c:v>
                </c:pt>
                <c:pt idx="647">
                  <c:v>2.8174999999999999</c:v>
                </c:pt>
                <c:pt idx="648">
                  <c:v>2.79</c:v>
                </c:pt>
                <c:pt idx="649">
                  <c:v>2.7783333333333333</c:v>
                </c:pt>
                <c:pt idx="650">
                  <c:v>2.7666666666666666</c:v>
                </c:pt>
                <c:pt idx="651">
                  <c:v>2.7549999999999999</c:v>
                </c:pt>
                <c:pt idx="652">
                  <c:v>2.7433333333333332</c:v>
                </c:pt>
                <c:pt idx="653">
                  <c:v>2.7316666666666669</c:v>
                </c:pt>
                <c:pt idx="654">
                  <c:v>2.72</c:v>
                </c:pt>
                <c:pt idx="655">
                  <c:v>2.708333333333333</c:v>
                </c:pt>
                <c:pt idx="656">
                  <c:v>2.6966666666666668</c:v>
                </c:pt>
                <c:pt idx="657">
                  <c:v>2.6850000000000001</c:v>
                </c:pt>
                <c:pt idx="658">
                  <c:v>2.6733333333333333</c:v>
                </c:pt>
                <c:pt idx="659">
                  <c:v>2.6616666666666666</c:v>
                </c:pt>
                <c:pt idx="660">
                  <c:v>2.65</c:v>
                </c:pt>
                <c:pt idx="661">
                  <c:v>2.6524999999999999</c:v>
                </c:pt>
                <c:pt idx="662">
                  <c:v>2.6550000000000002</c:v>
                </c:pt>
                <c:pt idx="663">
                  <c:v>2.6574999999999998</c:v>
                </c:pt>
                <c:pt idx="664">
                  <c:v>2.66</c:v>
                </c:pt>
                <c:pt idx="665">
                  <c:v>2.6625000000000001</c:v>
                </c:pt>
                <c:pt idx="666">
                  <c:v>2.665</c:v>
                </c:pt>
                <c:pt idx="667">
                  <c:v>2.6675000000000004</c:v>
                </c:pt>
                <c:pt idx="668">
                  <c:v>2.67</c:v>
                </c:pt>
                <c:pt idx="669">
                  <c:v>2.6725000000000003</c:v>
                </c:pt>
                <c:pt idx="670">
                  <c:v>2.6749999999999998</c:v>
                </c:pt>
                <c:pt idx="671">
                  <c:v>2.6774999999999998</c:v>
                </c:pt>
                <c:pt idx="672">
                  <c:v>2.68</c:v>
                </c:pt>
                <c:pt idx="673">
                  <c:v>2.67</c:v>
                </c:pt>
                <c:pt idx="674">
                  <c:v>2.66</c:v>
                </c:pt>
                <c:pt idx="675">
                  <c:v>2.6500000000000004</c:v>
                </c:pt>
                <c:pt idx="676">
                  <c:v>2.64</c:v>
                </c:pt>
                <c:pt idx="677">
                  <c:v>2.63</c:v>
                </c:pt>
                <c:pt idx="678">
                  <c:v>2.62</c:v>
                </c:pt>
                <c:pt idx="679">
                  <c:v>2.6100000000000003</c:v>
                </c:pt>
                <c:pt idx="680">
                  <c:v>2.6</c:v>
                </c:pt>
                <c:pt idx="681">
                  <c:v>2.59</c:v>
                </c:pt>
                <c:pt idx="682">
                  <c:v>2.58</c:v>
                </c:pt>
                <c:pt idx="683">
                  <c:v>2.57</c:v>
                </c:pt>
                <c:pt idx="684">
                  <c:v>2.56</c:v>
                </c:pt>
                <c:pt idx="685">
                  <c:v>2.5433333333333334</c:v>
                </c:pt>
                <c:pt idx="686">
                  <c:v>2.5266666666666664</c:v>
                </c:pt>
                <c:pt idx="687">
                  <c:v>2.5099999999999998</c:v>
                </c:pt>
                <c:pt idx="688">
                  <c:v>2.4933333333333332</c:v>
                </c:pt>
                <c:pt idx="689">
                  <c:v>2.4766666666666666</c:v>
                </c:pt>
                <c:pt idx="690">
                  <c:v>2.46</c:v>
                </c:pt>
                <c:pt idx="691">
                  <c:v>2.4433333333333334</c:v>
                </c:pt>
                <c:pt idx="692">
                  <c:v>2.4266666666666667</c:v>
                </c:pt>
                <c:pt idx="693">
                  <c:v>2.4099999999999997</c:v>
                </c:pt>
                <c:pt idx="694">
                  <c:v>2.3933333333333331</c:v>
                </c:pt>
                <c:pt idx="695">
                  <c:v>2.3766666666666665</c:v>
                </c:pt>
                <c:pt idx="696">
                  <c:v>2.36</c:v>
                </c:pt>
                <c:pt idx="697">
                  <c:v>2.3474999999999997</c:v>
                </c:pt>
                <c:pt idx="698">
                  <c:v>2.335</c:v>
                </c:pt>
                <c:pt idx="699">
                  <c:v>2.3224999999999998</c:v>
                </c:pt>
                <c:pt idx="700">
                  <c:v>2.31</c:v>
                </c:pt>
                <c:pt idx="701">
                  <c:v>2.2975000000000003</c:v>
                </c:pt>
                <c:pt idx="702">
                  <c:v>2.2850000000000001</c:v>
                </c:pt>
                <c:pt idx="703">
                  <c:v>2.2725</c:v>
                </c:pt>
                <c:pt idx="704">
                  <c:v>2.2599999999999998</c:v>
                </c:pt>
                <c:pt idx="705">
                  <c:v>2.2475000000000001</c:v>
                </c:pt>
                <c:pt idx="706">
                  <c:v>2.2350000000000003</c:v>
                </c:pt>
                <c:pt idx="707">
                  <c:v>2.2225000000000001</c:v>
                </c:pt>
                <c:pt idx="708">
                  <c:v>2.21</c:v>
                </c:pt>
                <c:pt idx="709">
                  <c:v>2.1883333333333335</c:v>
                </c:pt>
                <c:pt idx="710">
                  <c:v>2.166666666666667</c:v>
                </c:pt>
                <c:pt idx="711">
                  <c:v>2.145</c:v>
                </c:pt>
                <c:pt idx="712">
                  <c:v>2.1233333333333335</c:v>
                </c:pt>
                <c:pt idx="713">
                  <c:v>2.1016666666666666</c:v>
                </c:pt>
                <c:pt idx="714">
                  <c:v>2.08</c:v>
                </c:pt>
                <c:pt idx="715">
                  <c:v>2.0583333333333336</c:v>
                </c:pt>
                <c:pt idx="716">
                  <c:v>2.0366666666666666</c:v>
                </c:pt>
                <c:pt idx="717">
                  <c:v>2.0150000000000001</c:v>
                </c:pt>
                <c:pt idx="718">
                  <c:v>1.9933333333333334</c:v>
                </c:pt>
                <c:pt idx="719">
                  <c:v>1.9716666666666665</c:v>
                </c:pt>
                <c:pt idx="720">
                  <c:v>1.95</c:v>
                </c:pt>
                <c:pt idx="721">
                  <c:v>1.9924999999999999</c:v>
                </c:pt>
                <c:pt idx="722">
                  <c:v>2.0350000000000001</c:v>
                </c:pt>
                <c:pt idx="723">
                  <c:v>2.0775000000000001</c:v>
                </c:pt>
                <c:pt idx="724">
                  <c:v>2.12</c:v>
                </c:pt>
                <c:pt idx="725">
                  <c:v>2.1625000000000001</c:v>
                </c:pt>
                <c:pt idx="726">
                  <c:v>2.2050000000000001</c:v>
                </c:pt>
                <c:pt idx="727">
                  <c:v>2.2474999999999996</c:v>
                </c:pt>
                <c:pt idx="728">
                  <c:v>2.29</c:v>
                </c:pt>
                <c:pt idx="729">
                  <c:v>2.3325</c:v>
                </c:pt>
                <c:pt idx="730">
                  <c:v>2.3750000000000004</c:v>
                </c:pt>
                <c:pt idx="731">
                  <c:v>2.4175</c:v>
                </c:pt>
                <c:pt idx="732">
                  <c:v>2.46</c:v>
                </c:pt>
                <c:pt idx="733">
                  <c:v>2.4608333333333334</c:v>
                </c:pt>
                <c:pt idx="734">
                  <c:v>2.4616666666666669</c:v>
                </c:pt>
                <c:pt idx="735">
                  <c:v>2.4624999999999999</c:v>
                </c:pt>
                <c:pt idx="736">
                  <c:v>2.4633333333333334</c:v>
                </c:pt>
                <c:pt idx="737">
                  <c:v>2.4641666666666664</c:v>
                </c:pt>
                <c:pt idx="738">
                  <c:v>2.4649999999999999</c:v>
                </c:pt>
                <c:pt idx="739">
                  <c:v>2.4658333333333338</c:v>
                </c:pt>
                <c:pt idx="740">
                  <c:v>2.4666666666666668</c:v>
                </c:pt>
                <c:pt idx="741">
                  <c:v>2.4675000000000002</c:v>
                </c:pt>
                <c:pt idx="742">
                  <c:v>2.4683333333333337</c:v>
                </c:pt>
                <c:pt idx="743">
                  <c:v>2.4691666666666667</c:v>
                </c:pt>
                <c:pt idx="744">
                  <c:v>2.4700000000000002</c:v>
                </c:pt>
                <c:pt idx="745">
                  <c:v>2.4708333333333332</c:v>
                </c:pt>
                <c:pt idx="746">
                  <c:v>2.4716666666666667</c:v>
                </c:pt>
                <c:pt idx="747">
                  <c:v>2.4725000000000001</c:v>
                </c:pt>
                <c:pt idx="748">
                  <c:v>2.4733333333333336</c:v>
                </c:pt>
                <c:pt idx="749">
                  <c:v>2.4741666666666671</c:v>
                </c:pt>
                <c:pt idx="750">
                  <c:v>2.4750000000000001</c:v>
                </c:pt>
                <c:pt idx="751">
                  <c:v>2.4758333333333331</c:v>
                </c:pt>
                <c:pt idx="752">
                  <c:v>2.4766666666666666</c:v>
                </c:pt>
                <c:pt idx="753">
                  <c:v>2.4775</c:v>
                </c:pt>
                <c:pt idx="754">
                  <c:v>2.4783333333333335</c:v>
                </c:pt>
                <c:pt idx="755">
                  <c:v>2.479166666666667</c:v>
                </c:pt>
                <c:pt idx="756">
                  <c:v>2.48</c:v>
                </c:pt>
                <c:pt idx="757">
                  <c:v>2.4708333333333332</c:v>
                </c:pt>
                <c:pt idx="758">
                  <c:v>2.4616666666666669</c:v>
                </c:pt>
                <c:pt idx="759">
                  <c:v>2.4525000000000001</c:v>
                </c:pt>
                <c:pt idx="760">
                  <c:v>2.4433333333333334</c:v>
                </c:pt>
                <c:pt idx="761">
                  <c:v>2.4341666666666666</c:v>
                </c:pt>
                <c:pt idx="762">
                  <c:v>2.4249999999999998</c:v>
                </c:pt>
                <c:pt idx="763">
                  <c:v>2.4158333333333335</c:v>
                </c:pt>
                <c:pt idx="764">
                  <c:v>2.4066666666666667</c:v>
                </c:pt>
                <c:pt idx="765">
                  <c:v>2.3975</c:v>
                </c:pt>
                <c:pt idx="766">
                  <c:v>2.3883333333333336</c:v>
                </c:pt>
                <c:pt idx="767">
                  <c:v>2.3791666666666664</c:v>
                </c:pt>
                <c:pt idx="768">
                  <c:v>2.37</c:v>
                </c:pt>
                <c:pt idx="769">
                  <c:v>2.355</c:v>
                </c:pt>
                <c:pt idx="770">
                  <c:v>2.3400000000000003</c:v>
                </c:pt>
                <c:pt idx="771">
                  <c:v>2.3250000000000002</c:v>
                </c:pt>
                <c:pt idx="772">
                  <c:v>2.31</c:v>
                </c:pt>
                <c:pt idx="773">
                  <c:v>2.2949999999999999</c:v>
                </c:pt>
                <c:pt idx="774">
                  <c:v>2.2800000000000002</c:v>
                </c:pt>
                <c:pt idx="775">
                  <c:v>2.2650000000000001</c:v>
                </c:pt>
                <c:pt idx="776">
                  <c:v>2.25</c:v>
                </c:pt>
                <c:pt idx="777">
                  <c:v>2.2350000000000003</c:v>
                </c:pt>
                <c:pt idx="778">
                  <c:v>2.2199999999999998</c:v>
                </c:pt>
                <c:pt idx="779">
                  <c:v>2.2050000000000001</c:v>
                </c:pt>
                <c:pt idx="780">
                  <c:v>2.19</c:v>
                </c:pt>
                <c:pt idx="781">
                  <c:v>2.1949999999999998</c:v>
                </c:pt>
                <c:pt idx="782">
                  <c:v>2.2000000000000002</c:v>
                </c:pt>
                <c:pt idx="783">
                  <c:v>2.2050000000000001</c:v>
                </c:pt>
                <c:pt idx="784">
                  <c:v>2.21</c:v>
                </c:pt>
                <c:pt idx="785">
                  <c:v>2.2149999999999999</c:v>
                </c:pt>
                <c:pt idx="786">
                  <c:v>2.2199999999999998</c:v>
                </c:pt>
                <c:pt idx="787">
                  <c:v>2.2250000000000001</c:v>
                </c:pt>
                <c:pt idx="788">
                  <c:v>2.23</c:v>
                </c:pt>
                <c:pt idx="789">
                  <c:v>2.2349999999999999</c:v>
                </c:pt>
                <c:pt idx="790">
                  <c:v>2.2400000000000002</c:v>
                </c:pt>
                <c:pt idx="791">
                  <c:v>2.2450000000000001</c:v>
                </c:pt>
                <c:pt idx="792">
                  <c:v>2.25</c:v>
                </c:pt>
                <c:pt idx="793">
                  <c:v>2.2658333333333331</c:v>
                </c:pt>
                <c:pt idx="794">
                  <c:v>2.2816666666666667</c:v>
                </c:pt>
                <c:pt idx="795">
                  <c:v>2.2974999999999999</c:v>
                </c:pt>
                <c:pt idx="796">
                  <c:v>2.3133333333333335</c:v>
                </c:pt>
                <c:pt idx="797">
                  <c:v>2.3291666666666666</c:v>
                </c:pt>
                <c:pt idx="798">
                  <c:v>2.3449999999999998</c:v>
                </c:pt>
                <c:pt idx="799">
                  <c:v>2.3608333333333329</c:v>
                </c:pt>
                <c:pt idx="800">
                  <c:v>2.3766666666666669</c:v>
                </c:pt>
                <c:pt idx="801">
                  <c:v>2.3925000000000001</c:v>
                </c:pt>
                <c:pt idx="802">
                  <c:v>2.4083333333333332</c:v>
                </c:pt>
                <c:pt idx="803">
                  <c:v>2.4241666666666668</c:v>
                </c:pt>
                <c:pt idx="804">
                  <c:v>2.44</c:v>
                </c:pt>
                <c:pt idx="805">
                  <c:v>2.4291666666666667</c:v>
                </c:pt>
                <c:pt idx="806">
                  <c:v>2.418333333333333</c:v>
                </c:pt>
                <c:pt idx="807">
                  <c:v>2.4075000000000002</c:v>
                </c:pt>
                <c:pt idx="808">
                  <c:v>2.3966666666666665</c:v>
                </c:pt>
                <c:pt idx="809">
                  <c:v>2.3858333333333333</c:v>
                </c:pt>
                <c:pt idx="810">
                  <c:v>2.375</c:v>
                </c:pt>
                <c:pt idx="811">
                  <c:v>2.3641666666666667</c:v>
                </c:pt>
                <c:pt idx="812">
                  <c:v>2.3533333333333335</c:v>
                </c:pt>
                <c:pt idx="813">
                  <c:v>2.3424999999999998</c:v>
                </c:pt>
                <c:pt idx="814">
                  <c:v>2.3316666666666666</c:v>
                </c:pt>
                <c:pt idx="815">
                  <c:v>2.3208333333333333</c:v>
                </c:pt>
                <c:pt idx="816">
                  <c:v>2.31</c:v>
                </c:pt>
                <c:pt idx="817">
                  <c:v>2.3108333333333335</c:v>
                </c:pt>
                <c:pt idx="818">
                  <c:v>2.3116666666666665</c:v>
                </c:pt>
                <c:pt idx="819">
                  <c:v>2.3125</c:v>
                </c:pt>
                <c:pt idx="820">
                  <c:v>2.3133333333333335</c:v>
                </c:pt>
                <c:pt idx="821">
                  <c:v>2.3141666666666669</c:v>
                </c:pt>
                <c:pt idx="822">
                  <c:v>2.3149999999999999</c:v>
                </c:pt>
                <c:pt idx="823">
                  <c:v>2.3158333333333334</c:v>
                </c:pt>
                <c:pt idx="824">
                  <c:v>2.3166666666666664</c:v>
                </c:pt>
                <c:pt idx="825">
                  <c:v>2.3174999999999999</c:v>
                </c:pt>
                <c:pt idx="826">
                  <c:v>2.3183333333333334</c:v>
                </c:pt>
                <c:pt idx="827">
                  <c:v>2.3191666666666664</c:v>
                </c:pt>
                <c:pt idx="828">
                  <c:v>2.3199999999999998</c:v>
                </c:pt>
                <c:pt idx="829">
                  <c:v>2.3408333333333333</c:v>
                </c:pt>
                <c:pt idx="830">
                  <c:v>2.3616666666666668</c:v>
                </c:pt>
                <c:pt idx="831">
                  <c:v>2.3824999999999998</c:v>
                </c:pt>
                <c:pt idx="832">
                  <c:v>2.4033333333333333</c:v>
                </c:pt>
                <c:pt idx="833">
                  <c:v>2.4241666666666664</c:v>
                </c:pt>
                <c:pt idx="834">
                  <c:v>2.4449999999999998</c:v>
                </c:pt>
                <c:pt idx="835">
                  <c:v>2.4658333333333333</c:v>
                </c:pt>
                <c:pt idx="836">
                  <c:v>2.4866666666666664</c:v>
                </c:pt>
                <c:pt idx="837">
                  <c:v>2.5074999999999998</c:v>
                </c:pt>
                <c:pt idx="838">
                  <c:v>2.5283333333333333</c:v>
                </c:pt>
                <c:pt idx="839">
                  <c:v>2.5491666666666668</c:v>
                </c:pt>
                <c:pt idx="840">
                  <c:v>2.57</c:v>
                </c:pt>
                <c:pt idx="841">
                  <c:v>2.5791666666666666</c:v>
                </c:pt>
                <c:pt idx="842">
                  <c:v>2.5883333333333334</c:v>
                </c:pt>
                <c:pt idx="843">
                  <c:v>2.5975000000000001</c:v>
                </c:pt>
                <c:pt idx="844">
                  <c:v>2.6066666666666665</c:v>
                </c:pt>
                <c:pt idx="845">
                  <c:v>2.6158333333333332</c:v>
                </c:pt>
                <c:pt idx="846">
                  <c:v>2.625</c:v>
                </c:pt>
                <c:pt idx="847">
                  <c:v>2.6341666666666668</c:v>
                </c:pt>
                <c:pt idx="848">
                  <c:v>2.6433333333333335</c:v>
                </c:pt>
                <c:pt idx="849">
                  <c:v>2.6525000000000003</c:v>
                </c:pt>
                <c:pt idx="850">
                  <c:v>2.6616666666666666</c:v>
                </c:pt>
                <c:pt idx="851">
                  <c:v>2.6708333333333334</c:v>
                </c:pt>
                <c:pt idx="852">
                  <c:v>2.68</c:v>
                </c:pt>
                <c:pt idx="853">
                  <c:v>2.6924999999999999</c:v>
                </c:pt>
                <c:pt idx="854">
                  <c:v>2.7050000000000001</c:v>
                </c:pt>
                <c:pt idx="855">
                  <c:v>2.7175000000000002</c:v>
                </c:pt>
                <c:pt idx="856">
                  <c:v>2.7300000000000004</c:v>
                </c:pt>
                <c:pt idx="857">
                  <c:v>2.7425000000000002</c:v>
                </c:pt>
                <c:pt idx="858">
                  <c:v>2.7549999999999999</c:v>
                </c:pt>
                <c:pt idx="859">
                  <c:v>2.7675000000000001</c:v>
                </c:pt>
                <c:pt idx="860">
                  <c:v>2.7800000000000002</c:v>
                </c:pt>
                <c:pt idx="861">
                  <c:v>2.7925</c:v>
                </c:pt>
                <c:pt idx="862">
                  <c:v>2.8050000000000002</c:v>
                </c:pt>
                <c:pt idx="863">
                  <c:v>2.8174999999999999</c:v>
                </c:pt>
                <c:pt idx="864">
                  <c:v>2.83</c:v>
                </c:pt>
                <c:pt idx="865">
                  <c:v>2.8008333333333333</c:v>
                </c:pt>
                <c:pt idx="866">
                  <c:v>2.7716666666666665</c:v>
                </c:pt>
                <c:pt idx="867">
                  <c:v>2.83</c:v>
                </c:pt>
                <c:pt idx="868">
                  <c:v>3.05</c:v>
                </c:pt>
                <c:pt idx="869">
                  <c:v>3.11</c:v>
                </c:pt>
                <c:pt idx="870">
                  <c:v>2.93</c:v>
                </c:pt>
                <c:pt idx="871">
                  <c:v>2.95</c:v>
                </c:pt>
                <c:pt idx="872">
                  <c:v>2.87</c:v>
                </c:pt>
                <c:pt idx="873">
                  <c:v>2.66</c:v>
                </c:pt>
                <c:pt idx="874">
                  <c:v>2.68</c:v>
                </c:pt>
                <c:pt idx="875">
                  <c:v>2.59</c:v>
                </c:pt>
                <c:pt idx="876">
                  <c:v>2.48</c:v>
                </c:pt>
                <c:pt idx="877">
                  <c:v>2.4700000000000002</c:v>
                </c:pt>
                <c:pt idx="878">
                  <c:v>2.37</c:v>
                </c:pt>
                <c:pt idx="879">
                  <c:v>2.29</c:v>
                </c:pt>
                <c:pt idx="880">
                  <c:v>2.37</c:v>
                </c:pt>
                <c:pt idx="881">
                  <c:v>2.38</c:v>
                </c:pt>
                <c:pt idx="882">
                  <c:v>2.2999999999999998</c:v>
                </c:pt>
                <c:pt idx="883">
                  <c:v>2.36</c:v>
                </c:pt>
                <c:pt idx="884">
                  <c:v>2.38</c:v>
                </c:pt>
                <c:pt idx="885">
                  <c:v>2.4300000000000002</c:v>
                </c:pt>
                <c:pt idx="886">
                  <c:v>2.48</c:v>
                </c:pt>
                <c:pt idx="887">
                  <c:v>2.5099999999999998</c:v>
                </c:pt>
                <c:pt idx="888">
                  <c:v>2.61</c:v>
                </c:pt>
                <c:pt idx="889">
                  <c:v>2.65</c:v>
                </c:pt>
                <c:pt idx="890">
                  <c:v>2.68</c:v>
                </c:pt>
                <c:pt idx="891">
                  <c:v>2.75</c:v>
                </c:pt>
                <c:pt idx="892">
                  <c:v>2.76</c:v>
                </c:pt>
                <c:pt idx="893">
                  <c:v>2.78</c:v>
                </c:pt>
                <c:pt idx="894">
                  <c:v>2.9</c:v>
                </c:pt>
                <c:pt idx="895">
                  <c:v>2.97</c:v>
                </c:pt>
                <c:pt idx="896">
                  <c:v>2.97</c:v>
                </c:pt>
                <c:pt idx="897">
                  <c:v>2.88</c:v>
                </c:pt>
                <c:pt idx="898">
                  <c:v>2.89</c:v>
                </c:pt>
                <c:pt idx="899">
                  <c:v>2.96</c:v>
                </c:pt>
                <c:pt idx="900">
                  <c:v>2.9</c:v>
                </c:pt>
                <c:pt idx="901">
                  <c:v>2.84</c:v>
                </c:pt>
                <c:pt idx="902">
                  <c:v>2.96</c:v>
                </c:pt>
                <c:pt idx="903">
                  <c:v>3.18</c:v>
                </c:pt>
                <c:pt idx="904">
                  <c:v>3.07</c:v>
                </c:pt>
                <c:pt idx="905">
                  <c:v>3</c:v>
                </c:pt>
                <c:pt idx="906">
                  <c:v>3.11</c:v>
                </c:pt>
                <c:pt idx="907">
                  <c:v>3.33</c:v>
                </c:pt>
                <c:pt idx="908">
                  <c:v>3.38</c:v>
                </c:pt>
                <c:pt idx="909">
                  <c:v>3.34</c:v>
                </c:pt>
                <c:pt idx="910">
                  <c:v>3.49</c:v>
                </c:pt>
                <c:pt idx="911">
                  <c:v>3.59</c:v>
                </c:pt>
                <c:pt idx="912">
                  <c:v>3.46</c:v>
                </c:pt>
                <c:pt idx="913">
                  <c:v>3.34</c:v>
                </c:pt>
                <c:pt idx="914">
                  <c:v>3.41</c:v>
                </c:pt>
                <c:pt idx="915">
                  <c:v>3.48</c:v>
                </c:pt>
                <c:pt idx="916">
                  <c:v>3.6</c:v>
                </c:pt>
                <c:pt idx="917">
                  <c:v>3.8</c:v>
                </c:pt>
                <c:pt idx="918">
                  <c:v>3.93</c:v>
                </c:pt>
                <c:pt idx="919">
                  <c:v>3.93</c:v>
                </c:pt>
                <c:pt idx="920">
                  <c:v>3.92</c:v>
                </c:pt>
                <c:pt idx="921">
                  <c:v>3.97</c:v>
                </c:pt>
                <c:pt idx="922">
                  <c:v>3.72</c:v>
                </c:pt>
                <c:pt idx="923">
                  <c:v>3.21</c:v>
                </c:pt>
                <c:pt idx="924">
                  <c:v>3.09</c:v>
                </c:pt>
                <c:pt idx="925">
                  <c:v>3.05</c:v>
                </c:pt>
                <c:pt idx="926">
                  <c:v>2.98</c:v>
                </c:pt>
                <c:pt idx="927">
                  <c:v>2.88</c:v>
                </c:pt>
                <c:pt idx="928">
                  <c:v>2.92</c:v>
                </c:pt>
                <c:pt idx="929">
                  <c:v>2.97</c:v>
                </c:pt>
                <c:pt idx="930">
                  <c:v>3.2</c:v>
                </c:pt>
                <c:pt idx="931">
                  <c:v>3.54</c:v>
                </c:pt>
                <c:pt idx="932">
                  <c:v>3.76</c:v>
                </c:pt>
                <c:pt idx="933">
                  <c:v>3.8</c:v>
                </c:pt>
                <c:pt idx="934">
                  <c:v>3.74</c:v>
                </c:pt>
                <c:pt idx="935">
                  <c:v>3.86</c:v>
                </c:pt>
                <c:pt idx="936">
                  <c:v>4.0199999999999996</c:v>
                </c:pt>
                <c:pt idx="937">
                  <c:v>3.96</c:v>
                </c:pt>
                <c:pt idx="938">
                  <c:v>3.99</c:v>
                </c:pt>
                <c:pt idx="939">
                  <c:v>4.12</c:v>
                </c:pt>
                <c:pt idx="940">
                  <c:v>4.3099999999999996</c:v>
                </c:pt>
                <c:pt idx="941">
                  <c:v>4.34</c:v>
                </c:pt>
                <c:pt idx="942">
                  <c:v>4.4000000000000004</c:v>
                </c:pt>
                <c:pt idx="943">
                  <c:v>4.43</c:v>
                </c:pt>
                <c:pt idx="944">
                  <c:v>4.68</c:v>
                </c:pt>
                <c:pt idx="945">
                  <c:v>4.53</c:v>
                </c:pt>
                <c:pt idx="946">
                  <c:v>4.53</c:v>
                </c:pt>
                <c:pt idx="947">
                  <c:v>4.6900000000000004</c:v>
                </c:pt>
                <c:pt idx="948">
                  <c:v>4.72</c:v>
                </c:pt>
                <c:pt idx="949">
                  <c:v>4.49</c:v>
                </c:pt>
                <c:pt idx="950">
                  <c:v>4.25</c:v>
                </c:pt>
                <c:pt idx="951">
                  <c:v>4.28</c:v>
                </c:pt>
                <c:pt idx="952">
                  <c:v>4.3499999999999996</c:v>
                </c:pt>
                <c:pt idx="953">
                  <c:v>4.1500000000000004</c:v>
                </c:pt>
                <c:pt idx="954">
                  <c:v>3.9</c:v>
                </c:pt>
                <c:pt idx="955">
                  <c:v>3.8</c:v>
                </c:pt>
                <c:pt idx="956">
                  <c:v>3.8</c:v>
                </c:pt>
                <c:pt idx="957">
                  <c:v>3.89</c:v>
                </c:pt>
                <c:pt idx="958">
                  <c:v>3.93</c:v>
                </c:pt>
                <c:pt idx="959">
                  <c:v>3.84</c:v>
                </c:pt>
                <c:pt idx="960">
                  <c:v>3.84</c:v>
                </c:pt>
                <c:pt idx="961">
                  <c:v>3.78</c:v>
                </c:pt>
                <c:pt idx="962">
                  <c:v>3.74</c:v>
                </c:pt>
                <c:pt idx="963">
                  <c:v>3.78</c:v>
                </c:pt>
                <c:pt idx="964">
                  <c:v>3.71</c:v>
                </c:pt>
                <c:pt idx="965">
                  <c:v>3.88</c:v>
                </c:pt>
                <c:pt idx="966">
                  <c:v>3.92</c:v>
                </c:pt>
                <c:pt idx="967">
                  <c:v>4.04</c:v>
                </c:pt>
                <c:pt idx="968">
                  <c:v>3.98</c:v>
                </c:pt>
                <c:pt idx="969">
                  <c:v>3.92</c:v>
                </c:pt>
                <c:pt idx="970">
                  <c:v>3.94</c:v>
                </c:pt>
                <c:pt idx="971">
                  <c:v>4.0599999999999996</c:v>
                </c:pt>
                <c:pt idx="972">
                  <c:v>4.08</c:v>
                </c:pt>
                <c:pt idx="973">
                  <c:v>4.04</c:v>
                </c:pt>
                <c:pt idx="974">
                  <c:v>3.93</c:v>
                </c:pt>
                <c:pt idx="975">
                  <c:v>3.84</c:v>
                </c:pt>
                <c:pt idx="976">
                  <c:v>3.87</c:v>
                </c:pt>
                <c:pt idx="977">
                  <c:v>3.91</c:v>
                </c:pt>
                <c:pt idx="978">
                  <c:v>4.01</c:v>
                </c:pt>
                <c:pt idx="979">
                  <c:v>3.98</c:v>
                </c:pt>
                <c:pt idx="980">
                  <c:v>3.98</c:v>
                </c:pt>
                <c:pt idx="981">
                  <c:v>3.93</c:v>
                </c:pt>
                <c:pt idx="982">
                  <c:v>3.92</c:v>
                </c:pt>
                <c:pt idx="983">
                  <c:v>3.86</c:v>
                </c:pt>
                <c:pt idx="984">
                  <c:v>3.83</c:v>
                </c:pt>
                <c:pt idx="985">
                  <c:v>3.92</c:v>
                </c:pt>
                <c:pt idx="986">
                  <c:v>3.93</c:v>
                </c:pt>
                <c:pt idx="987">
                  <c:v>3.97</c:v>
                </c:pt>
                <c:pt idx="988">
                  <c:v>3.93</c:v>
                </c:pt>
                <c:pt idx="989">
                  <c:v>3.99</c:v>
                </c:pt>
                <c:pt idx="990">
                  <c:v>4.0199999999999996</c:v>
                </c:pt>
                <c:pt idx="991">
                  <c:v>4</c:v>
                </c:pt>
                <c:pt idx="992">
                  <c:v>4.08</c:v>
                </c:pt>
                <c:pt idx="993">
                  <c:v>4.1100000000000003</c:v>
                </c:pt>
                <c:pt idx="994">
                  <c:v>4.12</c:v>
                </c:pt>
                <c:pt idx="995">
                  <c:v>4.13</c:v>
                </c:pt>
                <c:pt idx="996">
                  <c:v>4.17</c:v>
                </c:pt>
                <c:pt idx="997">
                  <c:v>4.1500000000000004</c:v>
                </c:pt>
                <c:pt idx="998">
                  <c:v>4.22</c:v>
                </c:pt>
                <c:pt idx="999">
                  <c:v>4.2300000000000004</c:v>
                </c:pt>
                <c:pt idx="1000">
                  <c:v>4.2</c:v>
                </c:pt>
                <c:pt idx="1001">
                  <c:v>4.17</c:v>
                </c:pt>
                <c:pt idx="1002">
                  <c:v>4.1900000000000004</c:v>
                </c:pt>
                <c:pt idx="1003">
                  <c:v>4.1900000000000004</c:v>
                </c:pt>
                <c:pt idx="1004">
                  <c:v>4.2</c:v>
                </c:pt>
                <c:pt idx="1005">
                  <c:v>4.1900000000000004</c:v>
                </c:pt>
                <c:pt idx="1006">
                  <c:v>4.1500000000000004</c:v>
                </c:pt>
                <c:pt idx="1007">
                  <c:v>4.18</c:v>
                </c:pt>
                <c:pt idx="1008">
                  <c:v>4.1900000000000004</c:v>
                </c:pt>
                <c:pt idx="1009">
                  <c:v>4.21</c:v>
                </c:pt>
                <c:pt idx="1010">
                  <c:v>4.21</c:v>
                </c:pt>
                <c:pt idx="1011">
                  <c:v>4.2</c:v>
                </c:pt>
                <c:pt idx="1012">
                  <c:v>4.21</c:v>
                </c:pt>
                <c:pt idx="1013">
                  <c:v>4.21</c:v>
                </c:pt>
                <c:pt idx="1014">
                  <c:v>4.2</c:v>
                </c:pt>
                <c:pt idx="1015">
                  <c:v>4.25</c:v>
                </c:pt>
                <c:pt idx="1016">
                  <c:v>4.29</c:v>
                </c:pt>
                <c:pt idx="1017">
                  <c:v>4.3499999999999996</c:v>
                </c:pt>
                <c:pt idx="1018">
                  <c:v>4.45</c:v>
                </c:pt>
                <c:pt idx="1019">
                  <c:v>4.62</c:v>
                </c:pt>
                <c:pt idx="1020">
                  <c:v>4.6100000000000003</c:v>
                </c:pt>
                <c:pt idx="1021">
                  <c:v>4.83</c:v>
                </c:pt>
                <c:pt idx="1022">
                  <c:v>4.87</c:v>
                </c:pt>
                <c:pt idx="1023">
                  <c:v>4.75</c:v>
                </c:pt>
                <c:pt idx="1024">
                  <c:v>4.78</c:v>
                </c:pt>
                <c:pt idx="1025">
                  <c:v>4.8099999999999996</c:v>
                </c:pt>
                <c:pt idx="1026">
                  <c:v>5.0199999999999996</c:v>
                </c:pt>
                <c:pt idx="1027">
                  <c:v>5.22</c:v>
                </c:pt>
                <c:pt idx="1028">
                  <c:v>5.18</c:v>
                </c:pt>
                <c:pt idx="1029">
                  <c:v>5.01</c:v>
                </c:pt>
                <c:pt idx="1030">
                  <c:v>5.16</c:v>
                </c:pt>
                <c:pt idx="1031">
                  <c:v>4.84</c:v>
                </c:pt>
                <c:pt idx="1032">
                  <c:v>4.58</c:v>
                </c:pt>
                <c:pt idx="1033">
                  <c:v>4.63</c:v>
                </c:pt>
                <c:pt idx="1034">
                  <c:v>4.54</c:v>
                </c:pt>
                <c:pt idx="1035">
                  <c:v>4.59</c:v>
                </c:pt>
                <c:pt idx="1036">
                  <c:v>4.8499999999999996</c:v>
                </c:pt>
                <c:pt idx="1037">
                  <c:v>5.0199999999999996</c:v>
                </c:pt>
                <c:pt idx="1038">
                  <c:v>5.16</c:v>
                </c:pt>
                <c:pt idx="1039">
                  <c:v>5.28</c:v>
                </c:pt>
                <c:pt idx="1040">
                  <c:v>5.3</c:v>
                </c:pt>
                <c:pt idx="1041">
                  <c:v>5.48</c:v>
                </c:pt>
                <c:pt idx="1042">
                  <c:v>5.75</c:v>
                </c:pt>
                <c:pt idx="1043">
                  <c:v>5.7</c:v>
                </c:pt>
                <c:pt idx="1044">
                  <c:v>5.53</c:v>
                </c:pt>
                <c:pt idx="1045">
                  <c:v>5.56</c:v>
                </c:pt>
                <c:pt idx="1046">
                  <c:v>5.74</c:v>
                </c:pt>
                <c:pt idx="1047">
                  <c:v>5.64</c:v>
                </c:pt>
                <c:pt idx="1048">
                  <c:v>5.87</c:v>
                </c:pt>
                <c:pt idx="1049">
                  <c:v>5.72</c:v>
                </c:pt>
                <c:pt idx="1050">
                  <c:v>5.5</c:v>
                </c:pt>
                <c:pt idx="1051">
                  <c:v>5.42</c:v>
                </c:pt>
                <c:pt idx="1052">
                  <c:v>5.46</c:v>
                </c:pt>
                <c:pt idx="1053">
                  <c:v>5.58</c:v>
                </c:pt>
                <c:pt idx="1054">
                  <c:v>5.7</c:v>
                </c:pt>
                <c:pt idx="1055">
                  <c:v>6.03</c:v>
                </c:pt>
                <c:pt idx="1056">
                  <c:v>6.04</c:v>
                </c:pt>
                <c:pt idx="1057">
                  <c:v>6.19</c:v>
                </c:pt>
                <c:pt idx="1058">
                  <c:v>6.3</c:v>
                </c:pt>
                <c:pt idx="1059">
                  <c:v>6.17</c:v>
                </c:pt>
                <c:pt idx="1060">
                  <c:v>6.32</c:v>
                </c:pt>
                <c:pt idx="1061">
                  <c:v>6.57</c:v>
                </c:pt>
                <c:pt idx="1062">
                  <c:v>6.72</c:v>
                </c:pt>
                <c:pt idx="1063">
                  <c:v>6.69</c:v>
                </c:pt>
                <c:pt idx="1064">
                  <c:v>7.16</c:v>
                </c:pt>
                <c:pt idx="1065">
                  <c:v>7.1</c:v>
                </c:pt>
                <c:pt idx="1066">
                  <c:v>7.14</c:v>
                </c:pt>
                <c:pt idx="1067">
                  <c:v>7.65</c:v>
                </c:pt>
                <c:pt idx="1068">
                  <c:v>7.79</c:v>
                </c:pt>
                <c:pt idx="1069">
                  <c:v>7.24</c:v>
                </c:pt>
                <c:pt idx="1070">
                  <c:v>7.07</c:v>
                </c:pt>
                <c:pt idx="1071">
                  <c:v>7.39</c:v>
                </c:pt>
                <c:pt idx="1072">
                  <c:v>7.91</c:v>
                </c:pt>
                <c:pt idx="1073">
                  <c:v>7.84</c:v>
                </c:pt>
                <c:pt idx="1074">
                  <c:v>7.46</c:v>
                </c:pt>
                <c:pt idx="1075">
                  <c:v>7.53</c:v>
                </c:pt>
                <c:pt idx="1076">
                  <c:v>7.39</c:v>
                </c:pt>
                <c:pt idx="1077">
                  <c:v>7.33</c:v>
                </c:pt>
                <c:pt idx="1078">
                  <c:v>6.84</c:v>
                </c:pt>
                <c:pt idx="1079">
                  <c:v>6.39</c:v>
                </c:pt>
                <c:pt idx="1080">
                  <c:v>6.24</c:v>
                </c:pt>
                <c:pt idx="1081">
                  <c:v>6.11</c:v>
                </c:pt>
                <c:pt idx="1082">
                  <c:v>5.7</c:v>
                </c:pt>
                <c:pt idx="1083">
                  <c:v>5.83</c:v>
                </c:pt>
                <c:pt idx="1084">
                  <c:v>6.39</c:v>
                </c:pt>
                <c:pt idx="1085">
                  <c:v>6.52</c:v>
                </c:pt>
                <c:pt idx="1086">
                  <c:v>6.73</c:v>
                </c:pt>
                <c:pt idx="1087">
                  <c:v>6.58</c:v>
                </c:pt>
                <c:pt idx="1088">
                  <c:v>6.14</c:v>
                </c:pt>
                <c:pt idx="1089">
                  <c:v>5.93</c:v>
                </c:pt>
                <c:pt idx="1090">
                  <c:v>5.81</c:v>
                </c:pt>
                <c:pt idx="1091">
                  <c:v>5.93</c:v>
                </c:pt>
                <c:pt idx="1092">
                  <c:v>5.95</c:v>
                </c:pt>
                <c:pt idx="1093">
                  <c:v>6.08</c:v>
                </c:pt>
                <c:pt idx="1094">
                  <c:v>6.07</c:v>
                </c:pt>
                <c:pt idx="1095">
                  <c:v>6.19</c:v>
                </c:pt>
                <c:pt idx="1096">
                  <c:v>6.13</c:v>
                </c:pt>
                <c:pt idx="1097">
                  <c:v>6.11</c:v>
                </c:pt>
                <c:pt idx="1098">
                  <c:v>6.11</c:v>
                </c:pt>
                <c:pt idx="1099">
                  <c:v>6.21</c:v>
                </c:pt>
                <c:pt idx="1100">
                  <c:v>6.55</c:v>
                </c:pt>
                <c:pt idx="1101">
                  <c:v>6.48</c:v>
                </c:pt>
                <c:pt idx="1102">
                  <c:v>6.28</c:v>
                </c:pt>
                <c:pt idx="1103">
                  <c:v>6.36</c:v>
                </c:pt>
                <c:pt idx="1104">
                  <c:v>6.46</c:v>
                </c:pt>
                <c:pt idx="1105">
                  <c:v>6.64</c:v>
                </c:pt>
                <c:pt idx="1106">
                  <c:v>6.71</c:v>
                </c:pt>
                <c:pt idx="1107">
                  <c:v>6.67</c:v>
                </c:pt>
                <c:pt idx="1108">
                  <c:v>6.85</c:v>
                </c:pt>
                <c:pt idx="1109">
                  <c:v>6.9</c:v>
                </c:pt>
                <c:pt idx="1110">
                  <c:v>7.13</c:v>
                </c:pt>
                <c:pt idx="1111">
                  <c:v>7.4</c:v>
                </c:pt>
                <c:pt idx="1112">
                  <c:v>7.09</c:v>
                </c:pt>
                <c:pt idx="1113">
                  <c:v>6.79</c:v>
                </c:pt>
                <c:pt idx="1114">
                  <c:v>6.73</c:v>
                </c:pt>
                <c:pt idx="1115">
                  <c:v>6.74</c:v>
                </c:pt>
                <c:pt idx="1116">
                  <c:v>6.99</c:v>
                </c:pt>
                <c:pt idx="1117">
                  <c:v>6.96</c:v>
                </c:pt>
                <c:pt idx="1118">
                  <c:v>7.21</c:v>
                </c:pt>
                <c:pt idx="1119">
                  <c:v>7.51</c:v>
                </c:pt>
                <c:pt idx="1120">
                  <c:v>7.58</c:v>
                </c:pt>
                <c:pt idx="1121">
                  <c:v>7.54</c:v>
                </c:pt>
                <c:pt idx="1122">
                  <c:v>7.81</c:v>
                </c:pt>
                <c:pt idx="1123">
                  <c:v>8.0399999999999991</c:v>
                </c:pt>
                <c:pt idx="1124">
                  <c:v>8.0399999999999991</c:v>
                </c:pt>
                <c:pt idx="1125">
                  <c:v>7.9</c:v>
                </c:pt>
                <c:pt idx="1126">
                  <c:v>7.68</c:v>
                </c:pt>
                <c:pt idx="1127">
                  <c:v>7.43</c:v>
                </c:pt>
                <c:pt idx="1128">
                  <c:v>7.5</c:v>
                </c:pt>
                <c:pt idx="1129">
                  <c:v>7.39</c:v>
                </c:pt>
                <c:pt idx="1130">
                  <c:v>7.73</c:v>
                </c:pt>
                <c:pt idx="1131">
                  <c:v>8.23</c:v>
                </c:pt>
                <c:pt idx="1132">
                  <c:v>8.06</c:v>
                </c:pt>
                <c:pt idx="1133">
                  <c:v>7.86</c:v>
                </c:pt>
                <c:pt idx="1134">
                  <c:v>8.06</c:v>
                </c:pt>
                <c:pt idx="1135">
                  <c:v>8.4</c:v>
                </c:pt>
                <c:pt idx="1136">
                  <c:v>8.43</c:v>
                </c:pt>
                <c:pt idx="1137">
                  <c:v>8.14</c:v>
                </c:pt>
                <c:pt idx="1138">
                  <c:v>8.0500000000000007</c:v>
                </c:pt>
                <c:pt idx="1139">
                  <c:v>8</c:v>
                </c:pt>
                <c:pt idx="1140">
                  <c:v>7.74</c:v>
                </c:pt>
                <c:pt idx="1141">
                  <c:v>7.79</c:v>
                </c:pt>
                <c:pt idx="1142">
                  <c:v>7.73</c:v>
                </c:pt>
                <c:pt idx="1143">
                  <c:v>7.56</c:v>
                </c:pt>
                <c:pt idx="1144">
                  <c:v>7.9</c:v>
                </c:pt>
                <c:pt idx="1145">
                  <c:v>7.86</c:v>
                </c:pt>
                <c:pt idx="1146">
                  <c:v>7.83</c:v>
                </c:pt>
                <c:pt idx="1147">
                  <c:v>7.77</c:v>
                </c:pt>
                <c:pt idx="1148">
                  <c:v>7.59</c:v>
                </c:pt>
                <c:pt idx="1149">
                  <c:v>7.41</c:v>
                </c:pt>
                <c:pt idx="1150">
                  <c:v>7.29</c:v>
                </c:pt>
                <c:pt idx="1151">
                  <c:v>6.87</c:v>
                </c:pt>
                <c:pt idx="1152">
                  <c:v>7.21</c:v>
                </c:pt>
                <c:pt idx="1153">
                  <c:v>7.39</c:v>
                </c:pt>
                <c:pt idx="1154">
                  <c:v>7.46</c:v>
                </c:pt>
                <c:pt idx="1155">
                  <c:v>7.37</c:v>
                </c:pt>
                <c:pt idx="1156">
                  <c:v>7.46</c:v>
                </c:pt>
                <c:pt idx="1157">
                  <c:v>7.28</c:v>
                </c:pt>
                <c:pt idx="1158">
                  <c:v>7.33</c:v>
                </c:pt>
                <c:pt idx="1159">
                  <c:v>7.4</c:v>
                </c:pt>
                <c:pt idx="1160">
                  <c:v>7.34</c:v>
                </c:pt>
                <c:pt idx="1161">
                  <c:v>7.52</c:v>
                </c:pt>
                <c:pt idx="1162">
                  <c:v>7.58</c:v>
                </c:pt>
                <c:pt idx="1163">
                  <c:v>7.69</c:v>
                </c:pt>
                <c:pt idx="1164">
                  <c:v>7.96</c:v>
                </c:pt>
                <c:pt idx="1165">
                  <c:v>8.0299999999999994</c:v>
                </c:pt>
                <c:pt idx="1166">
                  <c:v>8.0399999999999991</c:v>
                </c:pt>
                <c:pt idx="1167">
                  <c:v>8.15</c:v>
                </c:pt>
                <c:pt idx="1168">
                  <c:v>8.35</c:v>
                </c:pt>
                <c:pt idx="1169">
                  <c:v>8.4600000000000009</c:v>
                </c:pt>
                <c:pt idx="1170">
                  <c:v>8.64</c:v>
                </c:pt>
                <c:pt idx="1171">
                  <c:v>8.41</c:v>
                </c:pt>
                <c:pt idx="1172">
                  <c:v>8.42</c:v>
                </c:pt>
                <c:pt idx="1173">
                  <c:v>8.64</c:v>
                </c:pt>
                <c:pt idx="1174">
                  <c:v>8.81</c:v>
                </c:pt>
                <c:pt idx="1175">
                  <c:v>9.01</c:v>
                </c:pt>
                <c:pt idx="1176">
                  <c:v>9.1</c:v>
                </c:pt>
                <c:pt idx="1177">
                  <c:v>9.1</c:v>
                </c:pt>
                <c:pt idx="1178">
                  <c:v>9.1199999999999992</c:v>
                </c:pt>
                <c:pt idx="1179">
                  <c:v>9.18</c:v>
                </c:pt>
                <c:pt idx="1180">
                  <c:v>9.25</c:v>
                </c:pt>
                <c:pt idx="1181">
                  <c:v>8.91</c:v>
                </c:pt>
                <c:pt idx="1182">
                  <c:v>8.9499999999999993</c:v>
                </c:pt>
                <c:pt idx="1183">
                  <c:v>9.0299999999999994</c:v>
                </c:pt>
                <c:pt idx="1184">
                  <c:v>9.33</c:v>
                </c:pt>
                <c:pt idx="1185">
                  <c:v>10.3</c:v>
                </c:pt>
                <c:pt idx="1186">
                  <c:v>10.65</c:v>
                </c:pt>
                <c:pt idx="1187">
                  <c:v>10.39</c:v>
                </c:pt>
                <c:pt idx="1188">
                  <c:v>10.8</c:v>
                </c:pt>
                <c:pt idx="1189">
                  <c:v>12.41</c:v>
                </c:pt>
                <c:pt idx="1190">
                  <c:v>12.75</c:v>
                </c:pt>
                <c:pt idx="1191">
                  <c:v>11.47</c:v>
                </c:pt>
                <c:pt idx="1192">
                  <c:v>10.18</c:v>
                </c:pt>
                <c:pt idx="1193">
                  <c:v>9.7799999999999994</c:v>
                </c:pt>
                <c:pt idx="1194">
                  <c:v>10.25</c:v>
                </c:pt>
                <c:pt idx="1195">
                  <c:v>11.1</c:v>
                </c:pt>
                <c:pt idx="1196">
                  <c:v>11.51</c:v>
                </c:pt>
                <c:pt idx="1197">
                  <c:v>11.75</c:v>
                </c:pt>
                <c:pt idx="1198">
                  <c:v>12.68</c:v>
                </c:pt>
                <c:pt idx="1199">
                  <c:v>12.84</c:v>
                </c:pt>
                <c:pt idx="1200">
                  <c:v>12.57</c:v>
                </c:pt>
                <c:pt idx="1201">
                  <c:v>13.19</c:v>
                </c:pt>
                <c:pt idx="1202">
                  <c:v>13.12</c:v>
                </c:pt>
                <c:pt idx="1203">
                  <c:v>13.68</c:v>
                </c:pt>
                <c:pt idx="1204">
                  <c:v>14.1</c:v>
                </c:pt>
                <c:pt idx="1205">
                  <c:v>13.47</c:v>
                </c:pt>
                <c:pt idx="1206">
                  <c:v>14.28</c:v>
                </c:pt>
                <c:pt idx="1207">
                  <c:v>14.94</c:v>
                </c:pt>
                <c:pt idx="1208">
                  <c:v>15.32</c:v>
                </c:pt>
                <c:pt idx="1209">
                  <c:v>15.15</c:v>
                </c:pt>
                <c:pt idx="1210">
                  <c:v>13.39</c:v>
                </c:pt>
                <c:pt idx="1211">
                  <c:v>13.72</c:v>
                </c:pt>
                <c:pt idx="1212">
                  <c:v>14.59</c:v>
                </c:pt>
                <c:pt idx="1213">
                  <c:v>14.43</c:v>
                </c:pt>
                <c:pt idx="1214">
                  <c:v>13.86</c:v>
                </c:pt>
                <c:pt idx="1215">
                  <c:v>13.87</c:v>
                </c:pt>
                <c:pt idx="1216">
                  <c:v>13.62</c:v>
                </c:pt>
                <c:pt idx="1217">
                  <c:v>14.3</c:v>
                </c:pt>
                <c:pt idx="1218">
                  <c:v>13.95</c:v>
                </c:pt>
                <c:pt idx="1219">
                  <c:v>13.06</c:v>
                </c:pt>
                <c:pt idx="1220">
                  <c:v>12.34</c:v>
                </c:pt>
                <c:pt idx="1221">
                  <c:v>10.91</c:v>
                </c:pt>
                <c:pt idx="1222">
                  <c:v>10.55</c:v>
                </c:pt>
                <c:pt idx="1223">
                  <c:v>10.54</c:v>
                </c:pt>
                <c:pt idx="1224">
                  <c:v>10.46</c:v>
                </c:pt>
                <c:pt idx="1225">
                  <c:v>10.72</c:v>
                </c:pt>
                <c:pt idx="1226">
                  <c:v>10.51</c:v>
                </c:pt>
                <c:pt idx="1227">
                  <c:v>10.4</c:v>
                </c:pt>
                <c:pt idx="1228">
                  <c:v>10.38</c:v>
                </c:pt>
                <c:pt idx="1229">
                  <c:v>10.85</c:v>
                </c:pt>
                <c:pt idx="1230">
                  <c:v>11.38</c:v>
                </c:pt>
                <c:pt idx="1231">
                  <c:v>11.85</c:v>
                </c:pt>
                <c:pt idx="1232">
                  <c:v>11.65</c:v>
                </c:pt>
                <c:pt idx="1233">
                  <c:v>11.54</c:v>
                </c:pt>
                <c:pt idx="1234">
                  <c:v>11.69</c:v>
                </c:pt>
                <c:pt idx="1235">
                  <c:v>11.83</c:v>
                </c:pt>
                <c:pt idx="1236">
                  <c:v>11.67</c:v>
                </c:pt>
                <c:pt idx="1237">
                  <c:v>11.84</c:v>
                </c:pt>
                <c:pt idx="1238">
                  <c:v>12.32</c:v>
                </c:pt>
                <c:pt idx="1239">
                  <c:v>12.63</c:v>
                </c:pt>
                <c:pt idx="1240">
                  <c:v>13.41</c:v>
                </c:pt>
                <c:pt idx="1241">
                  <c:v>13.56</c:v>
                </c:pt>
                <c:pt idx="1242">
                  <c:v>13.36</c:v>
                </c:pt>
                <c:pt idx="1243">
                  <c:v>12.72</c:v>
                </c:pt>
                <c:pt idx="1244">
                  <c:v>12.52</c:v>
                </c:pt>
                <c:pt idx="1245">
                  <c:v>12.16</c:v>
                </c:pt>
                <c:pt idx="1246">
                  <c:v>11.57</c:v>
                </c:pt>
                <c:pt idx="1247">
                  <c:v>11.5</c:v>
                </c:pt>
                <c:pt idx="1248">
                  <c:v>11.38</c:v>
                </c:pt>
                <c:pt idx="1249">
                  <c:v>11.51</c:v>
                </c:pt>
                <c:pt idx="1250">
                  <c:v>11.86</c:v>
                </c:pt>
                <c:pt idx="1251">
                  <c:v>11.43</c:v>
                </c:pt>
                <c:pt idx="1252">
                  <c:v>10.85</c:v>
                </c:pt>
                <c:pt idx="1253">
                  <c:v>10.16</c:v>
                </c:pt>
                <c:pt idx="1254">
                  <c:v>10.31</c:v>
                </c:pt>
                <c:pt idx="1255">
                  <c:v>10.33</c:v>
                </c:pt>
                <c:pt idx="1256">
                  <c:v>10.37</c:v>
                </c:pt>
                <c:pt idx="1257">
                  <c:v>10.24</c:v>
                </c:pt>
                <c:pt idx="1258">
                  <c:v>9.7799999999999994</c:v>
                </c:pt>
                <c:pt idx="1259">
                  <c:v>9.26</c:v>
                </c:pt>
                <c:pt idx="1260">
                  <c:v>9.19</c:v>
                </c:pt>
                <c:pt idx="1261">
                  <c:v>8.6999999999999993</c:v>
                </c:pt>
                <c:pt idx="1262">
                  <c:v>7.78</c:v>
                </c:pt>
                <c:pt idx="1263">
                  <c:v>7.3</c:v>
                </c:pt>
                <c:pt idx="1264">
                  <c:v>7.71</c:v>
                </c:pt>
                <c:pt idx="1265">
                  <c:v>7.8</c:v>
                </c:pt>
                <c:pt idx="1266">
                  <c:v>7.3</c:v>
                </c:pt>
                <c:pt idx="1267">
                  <c:v>7.17</c:v>
                </c:pt>
                <c:pt idx="1268">
                  <c:v>7.45</c:v>
                </c:pt>
                <c:pt idx="1269">
                  <c:v>7.43</c:v>
                </c:pt>
                <c:pt idx="1270">
                  <c:v>7.25</c:v>
                </c:pt>
                <c:pt idx="1271">
                  <c:v>7.11</c:v>
                </c:pt>
                <c:pt idx="1272">
                  <c:v>7.08</c:v>
                </c:pt>
                <c:pt idx="1273">
                  <c:v>7.25</c:v>
                </c:pt>
                <c:pt idx="1274">
                  <c:v>7.25</c:v>
                </c:pt>
                <c:pt idx="1275">
                  <c:v>8.02</c:v>
                </c:pt>
                <c:pt idx="1276">
                  <c:v>8.61</c:v>
                </c:pt>
                <c:pt idx="1277">
                  <c:v>8.4</c:v>
                </c:pt>
                <c:pt idx="1278">
                  <c:v>8.4499999999999993</c:v>
                </c:pt>
                <c:pt idx="1279">
                  <c:v>8.76</c:v>
                </c:pt>
                <c:pt idx="1280">
                  <c:v>9.42</c:v>
                </c:pt>
                <c:pt idx="1281">
                  <c:v>9.52</c:v>
                </c:pt>
                <c:pt idx="1282">
                  <c:v>8.86</c:v>
                </c:pt>
                <c:pt idx="1283">
                  <c:v>8.99</c:v>
                </c:pt>
                <c:pt idx="1284">
                  <c:v>8.67</c:v>
                </c:pt>
                <c:pt idx="1285">
                  <c:v>8.2100000000000009</c:v>
                </c:pt>
                <c:pt idx="1286">
                  <c:v>8.3699999999999992</c:v>
                </c:pt>
                <c:pt idx="1287">
                  <c:v>8.7200000000000006</c:v>
                </c:pt>
                <c:pt idx="1288">
                  <c:v>9.09</c:v>
                </c:pt>
                <c:pt idx="1289">
                  <c:v>8.92</c:v>
                </c:pt>
                <c:pt idx="1290">
                  <c:v>9.06</c:v>
                </c:pt>
                <c:pt idx="1291">
                  <c:v>9.26</c:v>
                </c:pt>
                <c:pt idx="1292">
                  <c:v>8.98</c:v>
                </c:pt>
                <c:pt idx="1293">
                  <c:v>8.8000000000000007</c:v>
                </c:pt>
                <c:pt idx="1294">
                  <c:v>8.9600000000000009</c:v>
                </c:pt>
                <c:pt idx="1295">
                  <c:v>9.11</c:v>
                </c:pt>
                <c:pt idx="1296">
                  <c:v>9.09</c:v>
                </c:pt>
                <c:pt idx="1297">
                  <c:v>9.17</c:v>
                </c:pt>
                <c:pt idx="1298">
                  <c:v>9.36</c:v>
                </c:pt>
                <c:pt idx="1299">
                  <c:v>9.18</c:v>
                </c:pt>
                <c:pt idx="1300">
                  <c:v>8.86</c:v>
                </c:pt>
                <c:pt idx="1301">
                  <c:v>8.2799999999999994</c:v>
                </c:pt>
                <c:pt idx="1302">
                  <c:v>8.02</c:v>
                </c:pt>
                <c:pt idx="1303">
                  <c:v>8.11</c:v>
                </c:pt>
                <c:pt idx="1304">
                  <c:v>8.19</c:v>
                </c:pt>
                <c:pt idx="1305">
                  <c:v>8.01</c:v>
                </c:pt>
                <c:pt idx="1306">
                  <c:v>7.87</c:v>
                </c:pt>
                <c:pt idx="1307">
                  <c:v>7.84</c:v>
                </c:pt>
                <c:pt idx="1308">
                  <c:v>8.2100000000000009</c:v>
                </c:pt>
                <c:pt idx="1309">
                  <c:v>8.4700000000000006</c:v>
                </c:pt>
                <c:pt idx="1310">
                  <c:v>8.59</c:v>
                </c:pt>
                <c:pt idx="1311">
                  <c:v>8.7899999999999991</c:v>
                </c:pt>
                <c:pt idx="1312">
                  <c:v>8.76</c:v>
                </c:pt>
                <c:pt idx="1313">
                  <c:v>8.48</c:v>
                </c:pt>
                <c:pt idx="1314">
                  <c:v>8.4700000000000006</c:v>
                </c:pt>
                <c:pt idx="1315">
                  <c:v>8.75</c:v>
                </c:pt>
                <c:pt idx="1316">
                  <c:v>8.89</c:v>
                </c:pt>
                <c:pt idx="1317">
                  <c:v>8.7200000000000006</c:v>
                </c:pt>
                <c:pt idx="1318">
                  <c:v>8.39</c:v>
                </c:pt>
                <c:pt idx="1319">
                  <c:v>8.08</c:v>
                </c:pt>
                <c:pt idx="1320">
                  <c:v>8.09</c:v>
                </c:pt>
                <c:pt idx="1321">
                  <c:v>7.85</c:v>
                </c:pt>
                <c:pt idx="1322">
                  <c:v>8.11</c:v>
                </c:pt>
                <c:pt idx="1323">
                  <c:v>8.0399999999999991</c:v>
                </c:pt>
                <c:pt idx="1324">
                  <c:v>8.07</c:v>
                </c:pt>
                <c:pt idx="1325">
                  <c:v>8.2799999999999994</c:v>
                </c:pt>
                <c:pt idx="1326">
                  <c:v>8.27</c:v>
                </c:pt>
                <c:pt idx="1327">
                  <c:v>7.9</c:v>
                </c:pt>
                <c:pt idx="1328">
                  <c:v>7.65</c:v>
                </c:pt>
                <c:pt idx="1329">
                  <c:v>7.53</c:v>
                </c:pt>
                <c:pt idx="1330">
                  <c:v>7.42</c:v>
                </c:pt>
                <c:pt idx="1331">
                  <c:v>7.09</c:v>
                </c:pt>
                <c:pt idx="1332">
                  <c:v>7.03</c:v>
                </c:pt>
                <c:pt idx="1333">
                  <c:v>7.34</c:v>
                </c:pt>
                <c:pt idx="1334">
                  <c:v>7.54</c:v>
                </c:pt>
                <c:pt idx="1335">
                  <c:v>7.48</c:v>
                </c:pt>
                <c:pt idx="1336">
                  <c:v>7.39</c:v>
                </c:pt>
                <c:pt idx="1337">
                  <c:v>7.26</c:v>
                </c:pt>
                <c:pt idx="1338">
                  <c:v>6.84</c:v>
                </c:pt>
                <c:pt idx="1339">
                  <c:v>6.59</c:v>
                </c:pt>
                <c:pt idx="1340">
                  <c:v>6.42</c:v>
                </c:pt>
                <c:pt idx="1341">
                  <c:v>6.59</c:v>
                </c:pt>
                <c:pt idx="1342">
                  <c:v>6.87</c:v>
                </c:pt>
                <c:pt idx="1343">
                  <c:v>6.77</c:v>
                </c:pt>
                <c:pt idx="1344">
                  <c:v>6.6</c:v>
                </c:pt>
                <c:pt idx="1345">
                  <c:v>6.26</c:v>
                </c:pt>
                <c:pt idx="1346">
                  <c:v>5.98</c:v>
                </c:pt>
                <c:pt idx="1347">
                  <c:v>5.97</c:v>
                </c:pt>
                <c:pt idx="1348">
                  <c:v>6.04</c:v>
                </c:pt>
                <c:pt idx="1349">
                  <c:v>5.96</c:v>
                </c:pt>
                <c:pt idx="1350">
                  <c:v>5.81</c:v>
                </c:pt>
                <c:pt idx="1351">
                  <c:v>5.68</c:v>
                </c:pt>
                <c:pt idx="1352">
                  <c:v>5.36</c:v>
                </c:pt>
                <c:pt idx="1353">
                  <c:v>5.33</c:v>
                </c:pt>
                <c:pt idx="1354">
                  <c:v>5.72</c:v>
                </c:pt>
                <c:pt idx="1355">
                  <c:v>5.77</c:v>
                </c:pt>
                <c:pt idx="1356">
                  <c:v>5.75</c:v>
                </c:pt>
                <c:pt idx="1357">
                  <c:v>5.97</c:v>
                </c:pt>
                <c:pt idx="1358">
                  <c:v>6.48</c:v>
                </c:pt>
                <c:pt idx="1359">
                  <c:v>6.97</c:v>
                </c:pt>
                <c:pt idx="1360">
                  <c:v>7.18</c:v>
                </c:pt>
                <c:pt idx="1361">
                  <c:v>7.1</c:v>
                </c:pt>
                <c:pt idx="1362">
                  <c:v>7.3</c:v>
                </c:pt>
                <c:pt idx="1363">
                  <c:v>7.24</c:v>
                </c:pt>
                <c:pt idx="1364">
                  <c:v>7.46</c:v>
                </c:pt>
                <c:pt idx="1365">
                  <c:v>7.74</c:v>
                </c:pt>
                <c:pt idx="1366">
                  <c:v>7.96</c:v>
                </c:pt>
                <c:pt idx="1367">
                  <c:v>7.81</c:v>
                </c:pt>
                <c:pt idx="1368">
                  <c:v>7.78</c:v>
                </c:pt>
                <c:pt idx="1369">
                  <c:v>7.47</c:v>
                </c:pt>
                <c:pt idx="1370">
                  <c:v>7.2</c:v>
                </c:pt>
                <c:pt idx="1371">
                  <c:v>7.06</c:v>
                </c:pt>
                <c:pt idx="1372">
                  <c:v>6.63</c:v>
                </c:pt>
                <c:pt idx="1373">
                  <c:v>6.17</c:v>
                </c:pt>
                <c:pt idx="1374">
                  <c:v>6.28</c:v>
                </c:pt>
                <c:pt idx="1375">
                  <c:v>6.49</c:v>
                </c:pt>
                <c:pt idx="1376">
                  <c:v>6.2</c:v>
                </c:pt>
                <c:pt idx="1377">
                  <c:v>6.04</c:v>
                </c:pt>
                <c:pt idx="1378">
                  <c:v>5.93</c:v>
                </c:pt>
                <c:pt idx="1379">
                  <c:v>5.71</c:v>
                </c:pt>
                <c:pt idx="1380">
                  <c:v>5.65</c:v>
                </c:pt>
                <c:pt idx="1381">
                  <c:v>5.81</c:v>
                </c:pt>
                <c:pt idx="1382">
                  <c:v>6.27</c:v>
                </c:pt>
                <c:pt idx="1383">
                  <c:v>6.51</c:v>
                </c:pt>
                <c:pt idx="1384">
                  <c:v>6.74</c:v>
                </c:pt>
                <c:pt idx="1385">
                  <c:v>6.91</c:v>
                </c:pt>
                <c:pt idx="1386">
                  <c:v>6.87</c:v>
                </c:pt>
                <c:pt idx="1387">
                  <c:v>6.64</c:v>
                </c:pt>
                <c:pt idx="1388">
                  <c:v>6.83</c:v>
                </c:pt>
                <c:pt idx="1389">
                  <c:v>6.53</c:v>
                </c:pt>
                <c:pt idx="1390">
                  <c:v>6.2</c:v>
                </c:pt>
                <c:pt idx="1391">
                  <c:v>6.3</c:v>
                </c:pt>
                <c:pt idx="1392">
                  <c:v>6.58</c:v>
                </c:pt>
                <c:pt idx="1393">
                  <c:v>6.42</c:v>
                </c:pt>
                <c:pt idx="1394">
                  <c:v>6.69</c:v>
                </c:pt>
                <c:pt idx="1395">
                  <c:v>6.89</c:v>
                </c:pt>
                <c:pt idx="1396">
                  <c:v>6.71</c:v>
                </c:pt>
                <c:pt idx="1397">
                  <c:v>6.49</c:v>
                </c:pt>
                <c:pt idx="1398">
                  <c:v>6.22</c:v>
                </c:pt>
                <c:pt idx="1399">
                  <c:v>6.3</c:v>
                </c:pt>
                <c:pt idx="1400">
                  <c:v>6.21</c:v>
                </c:pt>
                <c:pt idx="1401">
                  <c:v>6.03</c:v>
                </c:pt>
                <c:pt idx="1402">
                  <c:v>5.88</c:v>
                </c:pt>
                <c:pt idx="1403">
                  <c:v>5.81</c:v>
                </c:pt>
                <c:pt idx="1404">
                  <c:v>5.54</c:v>
                </c:pt>
                <c:pt idx="1405">
                  <c:v>5.57</c:v>
                </c:pt>
                <c:pt idx="1406">
                  <c:v>5.65</c:v>
                </c:pt>
                <c:pt idx="1407">
                  <c:v>5.64</c:v>
                </c:pt>
                <c:pt idx="1408">
                  <c:v>5.65</c:v>
                </c:pt>
                <c:pt idx="1409">
                  <c:v>5.5</c:v>
                </c:pt>
                <c:pt idx="1410">
                  <c:v>5.46</c:v>
                </c:pt>
                <c:pt idx="1411">
                  <c:v>5.34</c:v>
                </c:pt>
                <c:pt idx="1412">
                  <c:v>4.8099999999999996</c:v>
                </c:pt>
                <c:pt idx="1413">
                  <c:v>4.53</c:v>
                </c:pt>
                <c:pt idx="1414">
                  <c:v>4.83</c:v>
                </c:pt>
                <c:pt idx="1415">
                  <c:v>4.6500000000000004</c:v>
                </c:pt>
                <c:pt idx="1416">
                  <c:v>4.72</c:v>
                </c:pt>
                <c:pt idx="1417">
                  <c:v>5</c:v>
                </c:pt>
                <c:pt idx="1418">
                  <c:v>5.23</c:v>
                </c:pt>
                <c:pt idx="1419">
                  <c:v>5.18</c:v>
                </c:pt>
                <c:pt idx="1420">
                  <c:v>5.54</c:v>
                </c:pt>
                <c:pt idx="1421">
                  <c:v>5.9</c:v>
                </c:pt>
                <c:pt idx="1422">
                  <c:v>5.79</c:v>
                </c:pt>
                <c:pt idx="1423">
                  <c:v>5.94</c:v>
                </c:pt>
                <c:pt idx="1424">
                  <c:v>5.92</c:v>
                </c:pt>
                <c:pt idx="1425">
                  <c:v>6.11</c:v>
                </c:pt>
                <c:pt idx="1426">
                  <c:v>6.03</c:v>
                </c:pt>
                <c:pt idx="1427">
                  <c:v>6.28</c:v>
                </c:pt>
                <c:pt idx="1428">
                  <c:v>6.66</c:v>
                </c:pt>
                <c:pt idx="1429">
                  <c:v>6.52</c:v>
                </c:pt>
                <c:pt idx="1430">
                  <c:v>6.26</c:v>
                </c:pt>
                <c:pt idx="1431">
                  <c:v>5.99</c:v>
                </c:pt>
                <c:pt idx="1432">
                  <c:v>6.44</c:v>
                </c:pt>
                <c:pt idx="1433">
                  <c:v>6.1</c:v>
                </c:pt>
                <c:pt idx="1434">
                  <c:v>6.05</c:v>
                </c:pt>
                <c:pt idx="1435">
                  <c:v>5.83</c:v>
                </c:pt>
                <c:pt idx="1436">
                  <c:v>5.8</c:v>
                </c:pt>
                <c:pt idx="1437">
                  <c:v>5.74</c:v>
                </c:pt>
                <c:pt idx="1438">
                  <c:v>5.72</c:v>
                </c:pt>
                <c:pt idx="1439">
                  <c:v>5.24</c:v>
                </c:pt>
                <c:pt idx="1440">
                  <c:v>5.16</c:v>
                </c:pt>
                <c:pt idx="1441">
                  <c:v>5.0999999999999996</c:v>
                </c:pt>
                <c:pt idx="1442">
                  <c:v>4.8899999999999997</c:v>
                </c:pt>
                <c:pt idx="1443">
                  <c:v>5.14</c:v>
                </c:pt>
                <c:pt idx="1444">
                  <c:v>5.39</c:v>
                </c:pt>
                <c:pt idx="1445">
                  <c:v>5.28</c:v>
                </c:pt>
                <c:pt idx="1446">
                  <c:v>5.24</c:v>
                </c:pt>
                <c:pt idx="1447">
                  <c:v>4.97</c:v>
                </c:pt>
                <c:pt idx="1448">
                  <c:v>4.7300000000000004</c:v>
                </c:pt>
                <c:pt idx="1449">
                  <c:v>4.57</c:v>
                </c:pt>
                <c:pt idx="1450">
                  <c:v>4.6500000000000004</c:v>
                </c:pt>
                <c:pt idx="1451">
                  <c:v>5.09</c:v>
                </c:pt>
                <c:pt idx="1452">
                  <c:v>5.04</c:v>
                </c:pt>
                <c:pt idx="1453">
                  <c:v>4.91</c:v>
                </c:pt>
                <c:pt idx="1454">
                  <c:v>5.28</c:v>
                </c:pt>
                <c:pt idx="1455">
                  <c:v>5.21</c:v>
                </c:pt>
                <c:pt idx="1456">
                  <c:v>5.16</c:v>
                </c:pt>
                <c:pt idx="1457">
                  <c:v>4.93</c:v>
                </c:pt>
                <c:pt idx="1458">
                  <c:v>4.6500000000000004</c:v>
                </c:pt>
                <c:pt idx="1459">
                  <c:v>4.26</c:v>
                </c:pt>
                <c:pt idx="1460">
                  <c:v>3.87</c:v>
                </c:pt>
                <c:pt idx="1461">
                  <c:v>3.94</c:v>
                </c:pt>
                <c:pt idx="1462">
                  <c:v>4.05</c:v>
                </c:pt>
                <c:pt idx="1463">
                  <c:v>4.03</c:v>
                </c:pt>
                <c:pt idx="1464">
                  <c:v>4.05</c:v>
                </c:pt>
                <c:pt idx="1465">
                  <c:v>3.9</c:v>
                </c:pt>
                <c:pt idx="1466">
                  <c:v>3.81</c:v>
                </c:pt>
                <c:pt idx="1467">
                  <c:v>3.96</c:v>
                </c:pt>
                <c:pt idx="1468">
                  <c:v>3.57</c:v>
                </c:pt>
                <c:pt idx="1469">
                  <c:v>3.33</c:v>
                </c:pt>
                <c:pt idx="1470">
                  <c:v>3.98</c:v>
                </c:pt>
                <c:pt idx="1471">
                  <c:v>4.45</c:v>
                </c:pt>
                <c:pt idx="1472">
                  <c:v>4.2699999999999996</c:v>
                </c:pt>
                <c:pt idx="1473">
                  <c:v>4.29</c:v>
                </c:pt>
                <c:pt idx="1474">
                  <c:v>4.3</c:v>
                </c:pt>
                <c:pt idx="1475">
                  <c:v>4.2699999999999996</c:v>
                </c:pt>
                <c:pt idx="1476">
                  <c:v>4.1500000000000004</c:v>
                </c:pt>
                <c:pt idx="1477">
                  <c:v>4.08</c:v>
                </c:pt>
                <c:pt idx="1478">
                  <c:v>3.83</c:v>
                </c:pt>
                <c:pt idx="1479">
                  <c:v>4.3499999999999996</c:v>
                </c:pt>
                <c:pt idx="1480">
                  <c:v>4.72</c:v>
                </c:pt>
                <c:pt idx="1481">
                  <c:v>4.7300000000000004</c:v>
                </c:pt>
                <c:pt idx="1482">
                  <c:v>4.5</c:v>
                </c:pt>
                <c:pt idx="1483">
                  <c:v>4.28</c:v>
                </c:pt>
                <c:pt idx="1484">
                  <c:v>4.13</c:v>
                </c:pt>
                <c:pt idx="1485">
                  <c:v>4.0999999999999996</c:v>
                </c:pt>
                <c:pt idx="1486">
                  <c:v>4.1900000000000004</c:v>
                </c:pt>
                <c:pt idx="1487">
                  <c:v>4.2300000000000004</c:v>
                </c:pt>
                <c:pt idx="1488">
                  <c:v>4.22</c:v>
                </c:pt>
                <c:pt idx="1489">
                  <c:v>4.17</c:v>
                </c:pt>
                <c:pt idx="1490">
                  <c:v>4.5</c:v>
                </c:pt>
                <c:pt idx="1491">
                  <c:v>4.34</c:v>
                </c:pt>
                <c:pt idx="1492">
                  <c:v>4.1399999999999997</c:v>
                </c:pt>
                <c:pt idx="1493">
                  <c:v>4</c:v>
                </c:pt>
                <c:pt idx="1494">
                  <c:v>4.18</c:v>
                </c:pt>
                <c:pt idx="1495">
                  <c:v>4.26</c:v>
                </c:pt>
                <c:pt idx="1496">
                  <c:v>4.2</c:v>
                </c:pt>
                <c:pt idx="1497">
                  <c:v>4.46</c:v>
                </c:pt>
                <c:pt idx="1498">
                  <c:v>4.54</c:v>
                </c:pt>
                <c:pt idx="1499">
                  <c:v>4.47</c:v>
                </c:pt>
                <c:pt idx="1500">
                  <c:v>4.42</c:v>
                </c:pt>
                <c:pt idx="1501">
                  <c:v>4.57</c:v>
                </c:pt>
                <c:pt idx="1502">
                  <c:v>4.72</c:v>
                </c:pt>
                <c:pt idx="1503">
                  <c:v>4.99</c:v>
                </c:pt>
                <c:pt idx="1504">
                  <c:v>5.1100000000000003</c:v>
                </c:pt>
                <c:pt idx="1505">
                  <c:v>5.1100000000000003</c:v>
                </c:pt>
                <c:pt idx="1506">
                  <c:v>5.09</c:v>
                </c:pt>
                <c:pt idx="1507">
                  <c:v>4.88</c:v>
                </c:pt>
                <c:pt idx="1508">
                  <c:v>4.72</c:v>
                </c:pt>
                <c:pt idx="1509">
                  <c:v>4.7300000000000004</c:v>
                </c:pt>
                <c:pt idx="1510">
                  <c:v>4.5999999999999996</c:v>
                </c:pt>
                <c:pt idx="1511">
                  <c:v>4.5599999999999996</c:v>
                </c:pt>
                <c:pt idx="1512">
                  <c:v>4.76</c:v>
                </c:pt>
                <c:pt idx="1513">
                  <c:v>4.72</c:v>
                </c:pt>
                <c:pt idx="1514">
                  <c:v>4.5599999999999996</c:v>
                </c:pt>
                <c:pt idx="1515">
                  <c:v>4.6900000000000004</c:v>
                </c:pt>
                <c:pt idx="1516">
                  <c:v>4.75</c:v>
                </c:pt>
                <c:pt idx="1517">
                  <c:v>5.0999999999999996</c:v>
                </c:pt>
                <c:pt idx="1518">
                  <c:v>5</c:v>
                </c:pt>
                <c:pt idx="1519">
                  <c:v>4.67</c:v>
                </c:pt>
                <c:pt idx="1520">
                  <c:v>4.5199999999999996</c:v>
                </c:pt>
                <c:pt idx="1521">
                  <c:v>4.53</c:v>
                </c:pt>
                <c:pt idx="1522">
                  <c:v>4.1500000000000004</c:v>
                </c:pt>
                <c:pt idx="1523">
                  <c:v>4.0999999999999996</c:v>
                </c:pt>
                <c:pt idx="1524">
                  <c:v>3.74</c:v>
                </c:pt>
                <c:pt idx="1525">
                  <c:v>3.74</c:v>
                </c:pt>
                <c:pt idx="1526">
                  <c:v>3.51</c:v>
                </c:pt>
                <c:pt idx="1527">
                  <c:v>3.68</c:v>
                </c:pt>
                <c:pt idx="1528">
                  <c:v>3.88</c:v>
                </c:pt>
                <c:pt idx="1529">
                  <c:v>4.0999999999999996</c:v>
                </c:pt>
                <c:pt idx="1530">
                  <c:v>4.01</c:v>
                </c:pt>
                <c:pt idx="1531">
                  <c:v>3.89</c:v>
                </c:pt>
                <c:pt idx="1532">
                  <c:v>3.69</c:v>
                </c:pt>
                <c:pt idx="1533">
                  <c:v>3.81</c:v>
                </c:pt>
                <c:pt idx="1534">
                  <c:v>3.53</c:v>
                </c:pt>
                <c:pt idx="1535">
                  <c:v>2.42</c:v>
                </c:pt>
                <c:pt idx="1536">
                  <c:v>2.52</c:v>
                </c:pt>
                <c:pt idx="1537">
                  <c:v>2.87</c:v>
                </c:pt>
                <c:pt idx="1538">
                  <c:v>2.82</c:v>
                </c:pt>
                <c:pt idx="1539">
                  <c:v>2.93</c:v>
                </c:pt>
                <c:pt idx="1540">
                  <c:v>3.29</c:v>
                </c:pt>
                <c:pt idx="1541">
                  <c:v>3.72</c:v>
                </c:pt>
                <c:pt idx="1542">
                  <c:v>3.56</c:v>
                </c:pt>
                <c:pt idx="1543">
                  <c:v>3.59</c:v>
                </c:pt>
                <c:pt idx="1544">
                  <c:v>3.4</c:v>
                </c:pt>
                <c:pt idx="1545">
                  <c:v>3.39</c:v>
                </c:pt>
                <c:pt idx="1546">
                  <c:v>3.4</c:v>
                </c:pt>
                <c:pt idx="1547">
                  <c:v>3.59</c:v>
                </c:pt>
                <c:pt idx="1548">
                  <c:v>3.73</c:v>
                </c:pt>
                <c:pt idx="1549">
                  <c:v>3.69</c:v>
                </c:pt>
                <c:pt idx="1550">
                  <c:v>3.73</c:v>
                </c:pt>
                <c:pt idx="1551">
                  <c:v>3.85</c:v>
                </c:pt>
                <c:pt idx="1552">
                  <c:v>3.42</c:v>
                </c:pt>
                <c:pt idx="1553">
                  <c:v>3.2</c:v>
                </c:pt>
                <c:pt idx="1554">
                  <c:v>3.01</c:v>
                </c:pt>
                <c:pt idx="1555">
                  <c:v>2.7</c:v>
                </c:pt>
                <c:pt idx="1556">
                  <c:v>2.65</c:v>
                </c:pt>
                <c:pt idx="1557">
                  <c:v>2.54</c:v>
                </c:pt>
                <c:pt idx="1558">
                  <c:v>2.76</c:v>
                </c:pt>
                <c:pt idx="1559">
                  <c:v>3.29</c:v>
                </c:pt>
                <c:pt idx="1560">
                  <c:v>3.39</c:v>
                </c:pt>
                <c:pt idx="1561">
                  <c:v>3.58</c:v>
                </c:pt>
                <c:pt idx="1562">
                  <c:v>3.41</c:v>
                </c:pt>
                <c:pt idx="1563">
                  <c:v>3.46</c:v>
                </c:pt>
                <c:pt idx="1564">
                  <c:v>3.17</c:v>
                </c:pt>
                <c:pt idx="1565">
                  <c:v>3</c:v>
                </c:pt>
                <c:pt idx="1566">
                  <c:v>3</c:v>
                </c:pt>
                <c:pt idx="1567">
                  <c:v>2.2999999999999998</c:v>
                </c:pt>
                <c:pt idx="1568">
                  <c:v>1.98</c:v>
                </c:pt>
                <c:pt idx="1569">
                  <c:v>2.15</c:v>
                </c:pt>
                <c:pt idx="1570">
                  <c:v>2.0099999999999998</c:v>
                </c:pt>
                <c:pt idx="1571">
                  <c:v>1.98</c:v>
                </c:pt>
                <c:pt idx="1572">
                  <c:v>1.97</c:v>
                </c:pt>
                <c:pt idx="1573">
                  <c:v>1.97</c:v>
                </c:pt>
                <c:pt idx="1574">
                  <c:v>2.17</c:v>
                </c:pt>
                <c:pt idx="1575">
                  <c:v>2.0499999999999998</c:v>
                </c:pt>
                <c:pt idx="1576">
                  <c:v>1.8</c:v>
                </c:pt>
                <c:pt idx="1577">
                  <c:v>1.62</c:v>
                </c:pt>
                <c:pt idx="1578">
                  <c:v>1.53</c:v>
                </c:pt>
                <c:pt idx="1579">
                  <c:v>1.68</c:v>
                </c:pt>
                <c:pt idx="1580">
                  <c:v>1.72</c:v>
                </c:pt>
                <c:pt idx="1581">
                  <c:v>1.75</c:v>
                </c:pt>
                <c:pt idx="1582">
                  <c:v>1.65</c:v>
                </c:pt>
                <c:pt idx="1583">
                  <c:v>1.72</c:v>
                </c:pt>
                <c:pt idx="1584">
                  <c:v>1.91</c:v>
                </c:pt>
                <c:pt idx="1585">
                  <c:v>1.98</c:v>
                </c:pt>
                <c:pt idx="1586">
                  <c:v>1.96</c:v>
                </c:pt>
                <c:pt idx="1587">
                  <c:v>1.76</c:v>
                </c:pt>
                <c:pt idx="1588">
                  <c:v>1.93</c:v>
                </c:pt>
                <c:pt idx="1589">
                  <c:v>2.2999999999999998</c:v>
                </c:pt>
                <c:pt idx="1590">
                  <c:v>2.58</c:v>
                </c:pt>
                <c:pt idx="1591">
                  <c:v>2.74</c:v>
                </c:pt>
                <c:pt idx="1592">
                  <c:v>2.81</c:v>
                </c:pt>
                <c:pt idx="1593">
                  <c:v>2.62</c:v>
                </c:pt>
                <c:pt idx="1594">
                  <c:v>2.72</c:v>
                </c:pt>
                <c:pt idx="1595">
                  <c:v>2.9</c:v>
                </c:pt>
                <c:pt idx="1596">
                  <c:v>2.86</c:v>
                </c:pt>
                <c:pt idx="1597">
                  <c:v>2.71</c:v>
                </c:pt>
                <c:pt idx="1598">
                  <c:v>2.72</c:v>
                </c:pt>
                <c:pt idx="1599">
                  <c:v>2.71</c:v>
                </c:pt>
                <c:pt idx="1600">
                  <c:v>2.56</c:v>
                </c:pt>
                <c:pt idx="1601">
                  <c:v>2.6</c:v>
                </c:pt>
                <c:pt idx="1602">
                  <c:v>2.54</c:v>
                </c:pt>
                <c:pt idx="1603">
                  <c:v>2.42</c:v>
                </c:pt>
                <c:pt idx="1604">
                  <c:v>2.5299999999999998</c:v>
                </c:pt>
                <c:pt idx="1605">
                  <c:v>2.2999999999999998</c:v>
                </c:pt>
                <c:pt idx="1606">
                  <c:v>2.33</c:v>
                </c:pt>
                <c:pt idx="1607">
                  <c:v>2.21</c:v>
                </c:pt>
                <c:pt idx="1608">
                  <c:v>1.88</c:v>
                </c:pt>
                <c:pt idx="1609">
                  <c:v>1.98</c:v>
                </c:pt>
                <c:pt idx="1610">
                  <c:v>2.04</c:v>
                </c:pt>
                <c:pt idx="1611">
                  <c:v>1.94</c:v>
                </c:pt>
                <c:pt idx="1612">
                  <c:v>2.2000000000000002</c:v>
                </c:pt>
                <c:pt idx="1613">
                  <c:v>2.36</c:v>
                </c:pt>
                <c:pt idx="1614">
                  <c:v>2.3199999999999998</c:v>
                </c:pt>
                <c:pt idx="1615">
                  <c:v>2.17</c:v>
                </c:pt>
                <c:pt idx="1616">
                  <c:v>2.17</c:v>
                </c:pt>
                <c:pt idx="1617">
                  <c:v>2.0699999999999998</c:v>
                </c:pt>
                <c:pt idx="1618">
                  <c:v>2.2599999999999998</c:v>
                </c:pt>
                <c:pt idx="1619">
                  <c:v>2.2400000000000002</c:v>
                </c:pt>
                <c:pt idx="1620">
                  <c:v>2.09</c:v>
                </c:pt>
                <c:pt idx="1621">
                  <c:v>1.78</c:v>
                </c:pt>
                <c:pt idx="1622">
                  <c:v>1.89</c:v>
                </c:pt>
                <c:pt idx="1623">
                  <c:v>1.81</c:v>
                </c:pt>
                <c:pt idx="1624">
                  <c:v>1.81</c:v>
                </c:pt>
                <c:pt idx="1625">
                  <c:v>1.64</c:v>
                </c:pt>
                <c:pt idx="1626">
                  <c:v>1.5</c:v>
                </c:pt>
                <c:pt idx="1627">
                  <c:v>1.56</c:v>
                </c:pt>
                <c:pt idx="1628">
                  <c:v>1.63</c:v>
                </c:pt>
                <c:pt idx="1629">
                  <c:v>1.76</c:v>
                </c:pt>
                <c:pt idx="1630">
                  <c:v>2.14</c:v>
                </c:pt>
                <c:pt idx="1631">
                  <c:v>2.4900000000000002</c:v>
                </c:pt>
                <c:pt idx="1632">
                  <c:v>2.4300000000000002</c:v>
                </c:pt>
                <c:pt idx="1633">
                  <c:v>2.42</c:v>
                </c:pt>
                <c:pt idx="1634">
                  <c:v>2.48</c:v>
                </c:pt>
                <c:pt idx="1635">
                  <c:v>2.2999999999999998</c:v>
                </c:pt>
                <c:pt idx="1636">
                  <c:v>2.2999999999999998</c:v>
                </c:pt>
                <c:pt idx="1637">
                  <c:v>2.19</c:v>
                </c:pt>
                <c:pt idx="1638">
                  <c:v>2.3199999999999998</c:v>
                </c:pt>
                <c:pt idx="1639">
                  <c:v>2.21</c:v>
                </c:pt>
                <c:pt idx="1640">
                  <c:v>2.2000000000000002</c:v>
                </c:pt>
                <c:pt idx="1641">
                  <c:v>2.36</c:v>
                </c:pt>
                <c:pt idx="1642">
                  <c:v>2.35</c:v>
                </c:pt>
                <c:pt idx="1643">
                  <c:v>2.4</c:v>
                </c:pt>
                <c:pt idx="1644">
                  <c:v>2.58</c:v>
                </c:pt>
                <c:pt idx="1645">
                  <c:v>2.86</c:v>
                </c:pt>
                <c:pt idx="1646">
                  <c:v>2.84</c:v>
                </c:pt>
                <c:pt idx="1647">
                  <c:v>2.87</c:v>
                </c:pt>
                <c:pt idx="1648">
                  <c:v>2.976</c:v>
                </c:pt>
                <c:pt idx="1649">
                  <c:v>2.91</c:v>
                </c:pt>
                <c:pt idx="1650">
                  <c:v>2.89</c:v>
                </c:pt>
                <c:pt idx="1651">
                  <c:v>2.89</c:v>
                </c:pt>
                <c:pt idx="1652">
                  <c:v>3</c:v>
                </c:pt>
                <c:pt idx="1653">
                  <c:v>3.15</c:v>
                </c:pt>
                <c:pt idx="1654">
                  <c:v>3.12</c:v>
                </c:pt>
                <c:pt idx="1655">
                  <c:v>2.83</c:v>
                </c:pt>
                <c:pt idx="1656">
                  <c:v>2.71</c:v>
                </c:pt>
                <c:pt idx="1657">
                  <c:v>2.68</c:v>
                </c:pt>
                <c:pt idx="1658">
                  <c:v>2.57</c:v>
                </c:pt>
                <c:pt idx="1659">
                  <c:v>2.5299999999999998</c:v>
                </c:pt>
                <c:pt idx="1660">
                  <c:v>2.4</c:v>
                </c:pt>
                <c:pt idx="1661">
                  <c:v>2.06</c:v>
                </c:pt>
                <c:pt idx="1662">
                  <c:v>1.63</c:v>
                </c:pt>
                <c:pt idx="1663">
                  <c:v>1.63</c:v>
                </c:pt>
                <c:pt idx="1664">
                  <c:v>1.7</c:v>
                </c:pt>
                <c:pt idx="1665">
                  <c:v>1.71</c:v>
                </c:pt>
                <c:pt idx="1666">
                  <c:v>1.81</c:v>
                </c:pt>
                <c:pt idx="1667">
                  <c:v>1.86</c:v>
                </c:pt>
                <c:pt idx="1668">
                  <c:v>1.76</c:v>
                </c:pt>
                <c:pt idx="1669">
                  <c:v>1.5</c:v>
                </c:pt>
                <c:pt idx="1670">
                  <c:v>0.87</c:v>
                </c:pt>
                <c:pt idx="1671">
                  <c:v>0.66</c:v>
                </c:pt>
                <c:pt idx="1672">
                  <c:v>0.67</c:v>
                </c:pt>
                <c:pt idx="1673">
                  <c:v>0.73</c:v>
                </c:pt>
                <c:pt idx="1674">
                  <c:v>0.62</c:v>
                </c:pt>
                <c:pt idx="1675">
                  <c:v>0.65</c:v>
                </c:pt>
                <c:pt idx="1676">
                  <c:v>0.68</c:v>
                </c:pt>
                <c:pt idx="1677">
                  <c:v>0.79</c:v>
                </c:pt>
                <c:pt idx="1678">
                  <c:v>0.87</c:v>
                </c:pt>
                <c:pt idx="1679">
                  <c:v>0.93</c:v>
                </c:pt>
                <c:pt idx="1680">
                  <c:v>1.08</c:v>
                </c:pt>
                <c:pt idx="1681">
                  <c:v>1.26</c:v>
                </c:pt>
                <c:pt idx="1682">
                  <c:v>1.61</c:v>
                </c:pt>
                <c:pt idx="1683">
                  <c:v>1.64</c:v>
                </c:pt>
                <c:pt idx="1684">
                  <c:v>1.62</c:v>
                </c:pt>
                <c:pt idx="1685">
                  <c:v>1.52</c:v>
                </c:pt>
                <c:pt idx="1686">
                  <c:v>1.32</c:v>
                </c:pt>
                <c:pt idx="1687">
                  <c:v>1.28</c:v>
                </c:pt>
                <c:pt idx="1688">
                  <c:v>1.37</c:v>
                </c:pt>
                <c:pt idx="1689">
                  <c:v>1.58</c:v>
                </c:pt>
                <c:pt idx="1690">
                  <c:v>1.56</c:v>
                </c:pt>
                <c:pt idx="1691">
                  <c:v>1.47</c:v>
                </c:pt>
                <c:pt idx="1692">
                  <c:v>1.76</c:v>
                </c:pt>
                <c:pt idx="1693">
                  <c:v>1.93</c:v>
                </c:pt>
                <c:pt idx="1694">
                  <c:v>2.13</c:v>
                </c:pt>
                <c:pt idx="1695">
                  <c:v>2.75</c:v>
                </c:pt>
                <c:pt idx="1696">
                  <c:v>2.9</c:v>
                </c:pt>
                <c:pt idx="1697">
                  <c:v>3.14</c:v>
                </c:pt>
                <c:pt idx="1698">
                  <c:v>2.9</c:v>
                </c:pt>
                <c:pt idx="1699">
                  <c:v>2.9</c:v>
                </c:pt>
                <c:pt idx="1700">
                  <c:v>3.52</c:v>
                </c:pt>
                <c:pt idx="1701">
                  <c:v>3.98</c:v>
                </c:pt>
                <c:pt idx="1702">
                  <c:v>3.89</c:v>
                </c:pt>
                <c:pt idx="1703">
                  <c:v>3.62</c:v>
                </c:pt>
                <c:pt idx="1704">
                  <c:v>3.53</c:v>
                </c:pt>
                <c:pt idx="1705">
                  <c:v>3.75</c:v>
                </c:pt>
                <c:pt idx="1706">
                  <c:v>3.66</c:v>
                </c:pt>
                <c:pt idx="1707">
                  <c:v>3.46</c:v>
                </c:pt>
                <c:pt idx="1708">
                  <c:v>3.57</c:v>
                </c:pt>
                <c:pt idx="1709">
                  <c:v>3.75</c:v>
                </c:pt>
                <c:pt idx="1710">
                  <c:v>3.9</c:v>
                </c:pt>
                <c:pt idx="1711">
                  <c:v>4.17</c:v>
                </c:pt>
                <c:pt idx="1712">
                  <c:v>4.38</c:v>
                </c:pt>
                <c:pt idx="1713">
                  <c:v>4.8</c:v>
                </c:pt>
                <c:pt idx="1714">
                  <c:v>4.5</c:v>
                </c:pt>
                <c:pt idx="1715">
                  <c:v>4.0199999999999996</c:v>
                </c:pt>
                <c:pt idx="1716">
                  <c:v>4.0599999999999996</c:v>
                </c:pt>
                <c:pt idx="1717">
                  <c:v>4.21</c:v>
                </c:pt>
                <c:pt idx="1718">
                  <c:v>4.21</c:v>
                </c:pt>
                <c:pt idx="1719">
                  <c:v>4.54</c:v>
                </c:pt>
                <c:pt idx="1720">
                  <c:v>4.4800000000000004</c:v>
                </c:pt>
                <c:pt idx="1721">
                  <c:v>4.3099999999999996</c:v>
                </c:pt>
                <c:pt idx="1722">
                  <c:v>4.25</c:v>
                </c:pt>
                <c:pt idx="1723">
                  <c:v>4.09</c:v>
                </c:pt>
                <c:pt idx="1724">
                  <c:v>0</c:v>
                </c:pt>
              </c:numCache>
            </c:numRef>
          </c:yVal>
          <c:smooth val="0"/>
          <c:extLst>
            <c:ext xmlns:c16="http://schemas.microsoft.com/office/drawing/2014/chart" uri="{C3380CC4-5D6E-409C-BE32-E72D297353CC}">
              <c16:uniqueId val="{00000001-91EE-482B-A346-1B4525AE2A2D}"/>
            </c:ext>
          </c:extLst>
        </c:ser>
        <c:dLbls>
          <c:showLegendKey val="0"/>
          <c:showVal val="0"/>
          <c:showCatName val="0"/>
          <c:showSerName val="0"/>
          <c:showPercent val="0"/>
          <c:showBubbleSize val="0"/>
        </c:dLbls>
        <c:axId val="3"/>
        <c:axId val="4"/>
      </c:scatterChart>
      <c:valAx>
        <c:axId val="1030086079"/>
        <c:scaling>
          <c:orientation val="minMax"/>
        </c:scaling>
        <c:delete val="0"/>
        <c:axPos val="b"/>
        <c:numFmt formatCode="0" sourceLinked="0"/>
        <c:majorTickMark val="out"/>
        <c:minorTickMark val="none"/>
        <c:tickLblPos val="nextTo"/>
        <c:txPr>
          <a:bodyPr rot="0" vert="horz"/>
          <a:lstStyle/>
          <a:p>
            <a:pPr>
              <a:defRPr sz="16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title>
          <c:tx>
            <c:rich>
              <a:bodyPr/>
              <a:lstStyle/>
              <a:p>
                <a:pPr>
                  <a:defRPr sz="1600" b="1" i="0" u="none" strike="noStrike" baseline="0">
                    <a:solidFill>
                      <a:srgbClr val="333399"/>
                    </a:solidFill>
                    <a:latin typeface="Calibri"/>
                    <a:ea typeface="Calibri"/>
                    <a:cs typeface="Calibri"/>
                  </a:defRPr>
                </a:pPr>
                <a:r>
                  <a:rPr lang="en-US"/>
                  <a:t>Price-Earnings Ratio (CAPE, P/E10)</a:t>
                </a:r>
              </a:p>
            </c:rich>
          </c:tx>
          <c:layout>
            <c:manualLayout>
              <c:xMode val="edge"/>
              <c:yMode val="edge"/>
              <c:x val="5.8638833647539365E-3"/>
              <c:y val="0.25348621981152886"/>
            </c:manualLayout>
          </c:layout>
          <c:overlay val="0"/>
        </c:title>
        <c:numFmt formatCode="0" sourceLinked="0"/>
        <c:majorTickMark val="out"/>
        <c:minorTickMark val="none"/>
        <c:tickLblPos val="nextTo"/>
        <c:txPr>
          <a:bodyPr rot="0" vert="horz"/>
          <a:lstStyle/>
          <a:p>
            <a:pPr>
              <a:defRPr sz="1600" b="0" i="0" u="none" strike="noStrike" baseline="0">
                <a:solidFill>
                  <a:srgbClr val="333399"/>
                </a:solidFill>
                <a:latin typeface="Calibri"/>
                <a:ea typeface="Calibri"/>
                <a:cs typeface="Calibri"/>
              </a:defRPr>
            </a:pPr>
            <a:endParaRPr lang="en-US"/>
          </a:p>
        </c:txPr>
        <c:crossAx val="1030086079"/>
        <c:crosses val="autoZero"/>
        <c:crossBetween val="midCat"/>
      </c:valAx>
      <c:valAx>
        <c:axId val="3"/>
        <c:scaling>
          <c:orientation val="minMax"/>
        </c:scaling>
        <c:delete val="1"/>
        <c:axPos val="b"/>
        <c:numFmt formatCode="0.00" sourceLinked="1"/>
        <c:majorTickMark val="out"/>
        <c:minorTickMark val="none"/>
        <c:tickLblPos val="nextTo"/>
        <c:crossAx val="4"/>
        <c:crosses val="autoZero"/>
        <c:crossBetween val="midCat"/>
      </c:valAx>
      <c:valAx>
        <c:axId val="4"/>
        <c:scaling>
          <c:orientation val="minMax"/>
        </c:scaling>
        <c:delete val="0"/>
        <c:axPos val="r"/>
        <c:title>
          <c:tx>
            <c:rich>
              <a:bodyPr/>
              <a:lstStyle/>
              <a:p>
                <a:pPr>
                  <a:defRPr sz="1600" b="1" i="0" u="none" strike="noStrike" baseline="0">
                    <a:solidFill>
                      <a:srgbClr val="FF0000"/>
                    </a:solidFill>
                    <a:latin typeface="Calibri"/>
                    <a:ea typeface="Calibri"/>
                    <a:cs typeface="Calibri"/>
                  </a:defRPr>
                </a:pPr>
                <a:r>
                  <a:rPr lang="en-US"/>
                  <a:t>Long-Term Interest Rates</a:t>
                </a:r>
              </a:p>
            </c:rich>
          </c:tx>
          <c:overlay val="0"/>
        </c:title>
        <c:numFmt formatCode="0" sourceLinked="0"/>
        <c:majorTickMark val="out"/>
        <c:minorTickMark val="none"/>
        <c:tickLblPos val="nextTo"/>
        <c:txPr>
          <a:bodyPr rot="0" vert="horz"/>
          <a:lstStyle/>
          <a:p>
            <a:pPr>
              <a:defRPr sz="1600" b="0" i="0" u="none" strike="noStrike" baseline="0">
                <a:solidFill>
                  <a:srgbClr val="FF0000"/>
                </a:solidFill>
                <a:latin typeface="Calibri"/>
                <a:ea typeface="Calibri"/>
                <a:cs typeface="Calibri"/>
              </a:defRPr>
            </a:pPr>
            <a:endParaRPr lang="en-US"/>
          </a:p>
        </c:txPr>
        <c:crossAx val="3"/>
        <c:crosses val="max"/>
        <c:crossBetween val="midCat"/>
      </c:valAx>
      <c:spPr>
        <a:noFill/>
        <a:ln w="25400">
          <a:no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60" b="1" i="0" u="none" strike="noStrike" baseline="0">
                <a:solidFill>
                  <a:srgbClr val="333333"/>
                </a:solidFill>
                <a:latin typeface="Calibri"/>
                <a:ea typeface="Calibri"/>
                <a:cs typeface="Calibri"/>
              </a:defRPr>
            </a:pPr>
            <a:r>
              <a:rPr lang="en-US"/>
              <a:t>Excess CAPE Yield (ECY) and Subsequent 10 Year Annualized Excess Returns</a:t>
            </a:r>
          </a:p>
        </c:rich>
      </c:tx>
      <c:overlay val="0"/>
      <c:spPr>
        <a:noFill/>
        <a:ln w="25400">
          <a:noFill/>
        </a:ln>
      </c:spPr>
    </c:title>
    <c:autoTitleDeleted val="0"/>
    <c:plotArea>
      <c:layout>
        <c:manualLayout>
          <c:layoutTarget val="inner"/>
          <c:xMode val="edge"/>
          <c:yMode val="edge"/>
          <c:x val="6.4351567216610187E-2"/>
          <c:y val="8.0423151251697522E-2"/>
          <c:w val="0.89604762746429112"/>
          <c:h val="0.85103113316984502"/>
        </c:manualLayout>
      </c:layout>
      <c:lineChart>
        <c:grouping val="standard"/>
        <c:varyColors val="0"/>
        <c:ser>
          <c:idx val="0"/>
          <c:order val="0"/>
          <c:tx>
            <c:v>Excess CAPE Yield</c:v>
          </c:tx>
          <c:spPr>
            <a:ln w="38100" cap="rnd">
              <a:solidFill>
                <a:schemeClr val="accent1">
                  <a:lumMod val="75000"/>
                </a:schemeClr>
              </a:solidFill>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(2)'!$Q$129:$Q$1859</c:f>
              <c:numCache>
                <c:formatCode>0.00%</c:formatCode>
                <c:ptCount val="1731"/>
                <c:pt idx="0">
                  <c:v>-1.0488744813437062E-2</c:v>
                </c:pt>
                <c:pt idx="1">
                  <c:v>-1.1392839551264043E-2</c:v>
                </c:pt>
                <c:pt idx="2">
                  <c:v>-1.3123118077292328E-2</c:v>
                </c:pt>
                <c:pt idx="3">
                  <c:v>-7.503501721981741E-3</c:v>
                </c:pt>
                <c:pt idx="4">
                  <c:v>-8.8810899862742099E-3</c:v>
                </c:pt>
                <c:pt idx="5">
                  <c:v>-7.7324654335101939E-3</c:v>
                </c:pt>
                <c:pt idx="6">
                  <c:v>-4.0478721406956644E-3</c:v>
                </c:pt>
                <c:pt idx="7">
                  <c:v>2.1436052233798492E-3</c:v>
                </c:pt>
                <c:pt idx="8">
                  <c:v>5.5640506219197597E-3</c:v>
                </c:pt>
                <c:pt idx="9">
                  <c:v>6.7240357476537754E-3</c:v>
                </c:pt>
                <c:pt idx="10">
                  <c:v>5.0693073656584639E-3</c:v>
                </c:pt>
                <c:pt idx="11">
                  <c:v>4.8775071089471322E-3</c:v>
                </c:pt>
                <c:pt idx="12">
                  <c:v>6.0631781355543965E-3</c:v>
                </c:pt>
                <c:pt idx="13">
                  <c:v>9.1749223696453927E-3</c:v>
                </c:pt>
                <c:pt idx="14">
                  <c:v>7.9781280657485812E-3</c:v>
                </c:pt>
                <c:pt idx="15">
                  <c:v>7.4981727357587916E-3</c:v>
                </c:pt>
                <c:pt idx="16">
                  <c:v>9.9918347756730516E-3</c:v>
                </c:pt>
                <c:pt idx="17">
                  <c:v>1.2729276253183271E-2</c:v>
                </c:pt>
                <c:pt idx="18">
                  <c:v>9.0931419186627352E-3</c:v>
                </c:pt>
                <c:pt idx="19">
                  <c:v>8.0445140503407619E-3</c:v>
                </c:pt>
                <c:pt idx="20">
                  <c:v>2.4137828797115915E-3</c:v>
                </c:pt>
                <c:pt idx="21">
                  <c:v>4.9450109153501287E-3</c:v>
                </c:pt>
                <c:pt idx="22">
                  <c:v>3.5008618493167637E-3</c:v>
                </c:pt>
                <c:pt idx="23">
                  <c:v>3.1815143101116272E-3</c:v>
                </c:pt>
                <c:pt idx="24">
                  <c:v>3.6494449665530754E-3</c:v>
                </c:pt>
                <c:pt idx="25">
                  <c:v>4.7305375556531137E-3</c:v>
                </c:pt>
                <c:pt idx="26">
                  <c:v>2.4952795648935794E-3</c:v>
                </c:pt>
                <c:pt idx="27">
                  <c:v>-2.7539500508166892E-4</c:v>
                </c:pt>
                <c:pt idx="28">
                  <c:v>1.5315856185122295E-3</c:v>
                </c:pt>
                <c:pt idx="29">
                  <c:v>-7.5976968980637216E-4</c:v>
                </c:pt>
                <c:pt idx="30">
                  <c:v>-2.8937843102308514E-3</c:v>
                </c:pt>
                <c:pt idx="31">
                  <c:v>2.171205541036253E-4</c:v>
                </c:pt>
                <c:pt idx="32">
                  <c:v>-2.03484841159568E-3</c:v>
                </c:pt>
                <c:pt idx="33">
                  <c:v>2.1206134844089786E-3</c:v>
                </c:pt>
                <c:pt idx="34">
                  <c:v>2.6325881891270594E-3</c:v>
                </c:pt>
                <c:pt idx="35">
                  <c:v>3.5706001324259384E-3</c:v>
                </c:pt>
                <c:pt idx="36">
                  <c:v>4.2286421889659864E-3</c:v>
                </c:pt>
                <c:pt idx="37">
                  <c:v>2.5658227261833311E-3</c:v>
                </c:pt>
                <c:pt idx="38">
                  <c:v>2.9697008462466062E-3</c:v>
                </c:pt>
                <c:pt idx="39">
                  <c:v>4.3444054785742869E-3</c:v>
                </c:pt>
                <c:pt idx="40">
                  <c:v>7.7210795261652976E-3</c:v>
                </c:pt>
                <c:pt idx="41">
                  <c:v>1.3335959139286285E-2</c:v>
                </c:pt>
                <c:pt idx="42">
                  <c:v>1.0776582875225441E-2</c:v>
                </c:pt>
                <c:pt idx="43">
                  <c:v>7.1264007069202634E-3</c:v>
                </c:pt>
                <c:pt idx="44">
                  <c:v>7.6948439400387342E-3</c:v>
                </c:pt>
                <c:pt idx="45">
                  <c:v>9.9265400778954654E-3</c:v>
                </c:pt>
                <c:pt idx="46">
                  <c:v>8.4526608310660223E-3</c:v>
                </c:pt>
                <c:pt idx="47">
                  <c:v>6.7139154078262875E-3</c:v>
                </c:pt>
                <c:pt idx="48">
                  <c:v>8.5123158224836432E-3</c:v>
                </c:pt>
                <c:pt idx="49">
                  <c:v>8.2929509633672821E-3</c:v>
                </c:pt>
                <c:pt idx="50">
                  <c:v>4.2926131988318822E-3</c:v>
                </c:pt>
                <c:pt idx="51">
                  <c:v>5.7379374721847481E-3</c:v>
                </c:pt>
                <c:pt idx="52">
                  <c:v>5.1448214108692908E-3</c:v>
                </c:pt>
                <c:pt idx="53">
                  <c:v>3.2111125845226129E-3</c:v>
                </c:pt>
                <c:pt idx="54">
                  <c:v>2.7569141791608243E-3</c:v>
                </c:pt>
                <c:pt idx="55">
                  <c:v>-1.6484217982207505E-3</c:v>
                </c:pt>
                <c:pt idx="56">
                  <c:v>-1.7970460660680782E-3</c:v>
                </c:pt>
                <c:pt idx="57">
                  <c:v>-5.2907838125079987E-3</c:v>
                </c:pt>
                <c:pt idx="58">
                  <c:v>-6.2733324591975267E-3</c:v>
                </c:pt>
                <c:pt idx="59">
                  <c:v>-1.1325526271278932E-3</c:v>
                </c:pt>
                <c:pt idx="60">
                  <c:v>-3.8685591279262396E-3</c:v>
                </c:pt>
                <c:pt idx="61">
                  <c:v>-5.1008240881719805E-3</c:v>
                </c:pt>
                <c:pt idx="62">
                  <c:v>-5.8162972749696978E-3</c:v>
                </c:pt>
                <c:pt idx="63">
                  <c:v>-6.1157463251582736E-3</c:v>
                </c:pt>
                <c:pt idx="64">
                  <c:v>-5.3582071231189424E-3</c:v>
                </c:pt>
                <c:pt idx="65">
                  <c:v>-7.2154380820541597E-3</c:v>
                </c:pt>
                <c:pt idx="66">
                  <c:v>-6.1632867403133076E-3</c:v>
                </c:pt>
                <c:pt idx="67">
                  <c:v>-5.6081304491679071E-3</c:v>
                </c:pt>
                <c:pt idx="68">
                  <c:v>-7.9534562704792616E-3</c:v>
                </c:pt>
                <c:pt idx="69">
                  <c:v>-1.1092002599045261E-2</c:v>
                </c:pt>
                <c:pt idx="70">
                  <c:v>-1.324739188108208E-2</c:v>
                </c:pt>
                <c:pt idx="71">
                  <c:v>-1.1670475276021268E-2</c:v>
                </c:pt>
                <c:pt idx="72">
                  <c:v>-9.0202886756547626E-3</c:v>
                </c:pt>
                <c:pt idx="73">
                  <c:v>-4.1399718116107917E-3</c:v>
                </c:pt>
                <c:pt idx="74">
                  <c:v>-9.7436043927962013E-4</c:v>
                </c:pt>
                <c:pt idx="75">
                  <c:v>-4.9207840008725148E-3</c:v>
                </c:pt>
                <c:pt idx="76">
                  <c:v>-7.5842111504657583E-3</c:v>
                </c:pt>
                <c:pt idx="77">
                  <c:v>-2.3459262036218051E-3</c:v>
                </c:pt>
                <c:pt idx="78">
                  <c:v>-3.6613784970699961E-3</c:v>
                </c:pt>
                <c:pt idx="79">
                  <c:v>3.4779576235530324E-3</c:v>
                </c:pt>
                <c:pt idx="80">
                  <c:v>3.3621784870726812E-3</c:v>
                </c:pt>
                <c:pt idx="81">
                  <c:v>7.4165025414431318E-3</c:v>
                </c:pt>
                <c:pt idx="82">
                  <c:v>1.0122384862189297E-2</c:v>
                </c:pt>
                <c:pt idx="83">
                  <c:v>1.429702825508912E-2</c:v>
                </c:pt>
                <c:pt idx="84">
                  <c:v>1.8720415575164684E-2</c:v>
                </c:pt>
                <c:pt idx="85">
                  <c:v>1.8545973596228914E-2</c:v>
                </c:pt>
                <c:pt idx="86">
                  <c:v>2.3484775724689662E-2</c:v>
                </c:pt>
                <c:pt idx="87">
                  <c:v>2.2632996042627557E-2</c:v>
                </c:pt>
                <c:pt idx="88">
                  <c:v>2.3320027160848557E-2</c:v>
                </c:pt>
                <c:pt idx="89">
                  <c:v>2.5898537334721208E-2</c:v>
                </c:pt>
                <c:pt idx="90">
                  <c:v>2.5259012921316784E-2</c:v>
                </c:pt>
                <c:pt idx="91">
                  <c:v>2.297457519121112E-2</c:v>
                </c:pt>
                <c:pt idx="92">
                  <c:v>2.1614886504528315E-2</c:v>
                </c:pt>
                <c:pt idx="93">
                  <c:v>2.5156877140990894E-2</c:v>
                </c:pt>
                <c:pt idx="94">
                  <c:v>2.9677725599002627E-2</c:v>
                </c:pt>
                <c:pt idx="95">
                  <c:v>3.3377840719047036E-2</c:v>
                </c:pt>
                <c:pt idx="96">
                  <c:v>2.5278875559769418E-2</c:v>
                </c:pt>
                <c:pt idx="97">
                  <c:v>2.1448301616429674E-2</c:v>
                </c:pt>
                <c:pt idx="98">
                  <c:v>2.1895429954547851E-2</c:v>
                </c:pt>
                <c:pt idx="99">
                  <c:v>2.3128536760698454E-2</c:v>
                </c:pt>
                <c:pt idx="100">
                  <c:v>1.7511818172382072E-2</c:v>
                </c:pt>
                <c:pt idx="101">
                  <c:v>1.765522513178451E-2</c:v>
                </c:pt>
                <c:pt idx="102">
                  <c:v>1.7653549602927893E-2</c:v>
                </c:pt>
                <c:pt idx="103">
                  <c:v>1.6839963503965147E-2</c:v>
                </c:pt>
                <c:pt idx="104">
                  <c:v>1.3960101329211362E-2</c:v>
                </c:pt>
                <c:pt idx="105">
                  <c:v>9.5907592579841799E-3</c:v>
                </c:pt>
                <c:pt idx="106">
                  <c:v>5.0333918368153374E-3</c:v>
                </c:pt>
                <c:pt idx="107">
                  <c:v>4.3897649033883823E-3</c:v>
                </c:pt>
                <c:pt idx="108">
                  <c:v>-2.9555589998916734E-3</c:v>
                </c:pt>
                <c:pt idx="109">
                  <c:v>-2.4631020800412601E-3</c:v>
                </c:pt>
                <c:pt idx="110">
                  <c:v>-3.1144040035788606E-3</c:v>
                </c:pt>
                <c:pt idx="111">
                  <c:v>-7.5703300803301593E-4</c:v>
                </c:pt>
                <c:pt idx="112">
                  <c:v>1.4888374225166395E-3</c:v>
                </c:pt>
                <c:pt idx="113">
                  <c:v>3.6494746472915951E-3</c:v>
                </c:pt>
                <c:pt idx="114">
                  <c:v>3.7884300307325924E-3</c:v>
                </c:pt>
                <c:pt idx="115">
                  <c:v>1.0599942338932952E-2</c:v>
                </c:pt>
                <c:pt idx="116">
                  <c:v>1.218010758330635E-2</c:v>
                </c:pt>
                <c:pt idx="117">
                  <c:v>1.4756977765159704E-2</c:v>
                </c:pt>
                <c:pt idx="118">
                  <c:v>1.4479293188767395E-2</c:v>
                </c:pt>
                <c:pt idx="119">
                  <c:v>1.4743783055440982E-2</c:v>
                </c:pt>
                <c:pt idx="120">
                  <c:v>9.949380825188793E-3</c:v>
                </c:pt>
                <c:pt idx="121">
                  <c:v>9.9700471158192666E-3</c:v>
                </c:pt>
                <c:pt idx="122">
                  <c:v>1.2986888034787779E-2</c:v>
                </c:pt>
                <c:pt idx="123">
                  <c:v>1.1648752704439304E-2</c:v>
                </c:pt>
                <c:pt idx="124">
                  <c:v>1.0822741109611213E-2</c:v>
                </c:pt>
                <c:pt idx="125">
                  <c:v>8.097887936257743E-3</c:v>
                </c:pt>
                <c:pt idx="126">
                  <c:v>6.103937149086601E-3</c:v>
                </c:pt>
                <c:pt idx="127">
                  <c:v>2.0408967091835109E-3</c:v>
                </c:pt>
                <c:pt idx="128">
                  <c:v>-8.26683321118616E-3</c:v>
                </c:pt>
                <c:pt idx="129">
                  <c:v>-9.1704230003878881E-3</c:v>
                </c:pt>
                <c:pt idx="130">
                  <c:v>-9.3283281651973457E-3</c:v>
                </c:pt>
                <c:pt idx="131">
                  <c:v>-1.0973154464467401E-2</c:v>
                </c:pt>
                <c:pt idx="132">
                  <c:v>-1.5780715423090869E-2</c:v>
                </c:pt>
                <c:pt idx="133">
                  <c:v>-1.6860961424131314E-2</c:v>
                </c:pt>
                <c:pt idx="134">
                  <c:v>-2.1394100412433767E-2</c:v>
                </c:pt>
                <c:pt idx="135">
                  <c:v>-2.4221072749668858E-2</c:v>
                </c:pt>
                <c:pt idx="136">
                  <c:v>-2.5143580225281466E-2</c:v>
                </c:pt>
                <c:pt idx="137">
                  <c:v>-2.5776978828835735E-2</c:v>
                </c:pt>
                <c:pt idx="138">
                  <c:v>-2.0998101755070615E-2</c:v>
                </c:pt>
                <c:pt idx="139">
                  <c:v>-2.0715090945244062E-2</c:v>
                </c:pt>
                <c:pt idx="140">
                  <c:v>-1.6774511432559924E-2</c:v>
                </c:pt>
                <c:pt idx="141">
                  <c:v>-1.6971520676857088E-2</c:v>
                </c:pt>
                <c:pt idx="142">
                  <c:v>-1.2059526892530641E-2</c:v>
                </c:pt>
                <c:pt idx="143">
                  <c:v>-8.6868929989243338E-3</c:v>
                </c:pt>
                <c:pt idx="144">
                  <c:v>-4.1021548362557628E-3</c:v>
                </c:pt>
                <c:pt idx="145">
                  <c:v>-2.0583817590019357E-3</c:v>
                </c:pt>
                <c:pt idx="146">
                  <c:v>-2.6649839599117708E-3</c:v>
                </c:pt>
                <c:pt idx="147">
                  <c:v>-3.5887991634665495E-3</c:v>
                </c:pt>
                <c:pt idx="148">
                  <c:v>1.080460641540458E-3</c:v>
                </c:pt>
                <c:pt idx="149">
                  <c:v>3.0336802960417159E-3</c:v>
                </c:pt>
                <c:pt idx="150">
                  <c:v>7.3343907719461282E-3</c:v>
                </c:pt>
                <c:pt idx="151">
                  <c:v>2.3197397456332924E-3</c:v>
                </c:pt>
                <c:pt idx="152">
                  <c:v>5.3443003566988473E-3</c:v>
                </c:pt>
                <c:pt idx="153">
                  <c:v>5.5295620163699211E-3</c:v>
                </c:pt>
                <c:pt idx="154">
                  <c:v>1.2583784971808218E-3</c:v>
                </c:pt>
                <c:pt idx="155">
                  <c:v>3.074989231914016E-4</c:v>
                </c:pt>
                <c:pt idx="156">
                  <c:v>-2.831422459346658E-3</c:v>
                </c:pt>
                <c:pt idx="157">
                  <c:v>-5.8029214438803864E-3</c:v>
                </c:pt>
                <c:pt idx="158">
                  <c:v>-1.1905071655421193E-2</c:v>
                </c:pt>
                <c:pt idx="159">
                  <c:v>-1.0514783387849988E-2</c:v>
                </c:pt>
                <c:pt idx="160">
                  <c:v>-6.1149548233006418E-3</c:v>
                </c:pt>
                <c:pt idx="161">
                  <c:v>-5.189733127550028E-3</c:v>
                </c:pt>
                <c:pt idx="162">
                  <c:v>-2.7700206733354757E-3</c:v>
                </c:pt>
                <c:pt idx="163">
                  <c:v>-4.1677578936869658E-4</c:v>
                </c:pt>
                <c:pt idx="164">
                  <c:v>1.9768623530273879E-3</c:v>
                </c:pt>
                <c:pt idx="165">
                  <c:v>5.7724977769443159E-4</c:v>
                </c:pt>
                <c:pt idx="166">
                  <c:v>2.8246636689232482E-3</c:v>
                </c:pt>
                <c:pt idx="167">
                  <c:v>2.265509077856484E-3</c:v>
                </c:pt>
                <c:pt idx="168">
                  <c:v>3.0027891519042518E-3</c:v>
                </c:pt>
                <c:pt idx="169">
                  <c:v>2.485787819288432E-3</c:v>
                </c:pt>
                <c:pt idx="170">
                  <c:v>4.4909440197234973E-3</c:v>
                </c:pt>
                <c:pt idx="171">
                  <c:v>7.3255558090351766E-3</c:v>
                </c:pt>
                <c:pt idx="172">
                  <c:v>8.376111407965639E-3</c:v>
                </c:pt>
                <c:pt idx="173">
                  <c:v>1.1519126998025986E-2</c:v>
                </c:pt>
                <c:pt idx="174">
                  <c:v>7.7553380580635961E-3</c:v>
                </c:pt>
                <c:pt idx="175">
                  <c:v>4.6143262527669066E-3</c:v>
                </c:pt>
                <c:pt idx="176">
                  <c:v>5.2937747658564488E-3</c:v>
                </c:pt>
                <c:pt idx="177">
                  <c:v>5.9598073262705636E-3</c:v>
                </c:pt>
                <c:pt idx="178">
                  <c:v>6.5966071475565616E-3</c:v>
                </c:pt>
                <c:pt idx="179">
                  <c:v>5.5613476259542272E-3</c:v>
                </c:pt>
                <c:pt idx="180">
                  <c:v>6.2604116349686545E-3</c:v>
                </c:pt>
                <c:pt idx="181">
                  <c:v>1.7805233819332758E-3</c:v>
                </c:pt>
                <c:pt idx="182">
                  <c:v>4.0598699544547312E-3</c:v>
                </c:pt>
                <c:pt idx="183">
                  <c:v>2.6304574066016162E-3</c:v>
                </c:pt>
                <c:pt idx="184">
                  <c:v>3.1802127213657466E-3</c:v>
                </c:pt>
                <c:pt idx="185">
                  <c:v>3.2653672633127656E-3</c:v>
                </c:pt>
                <c:pt idx="186">
                  <c:v>6.0532997371381611E-3</c:v>
                </c:pt>
                <c:pt idx="187">
                  <c:v>8.5761667136347378E-3</c:v>
                </c:pt>
                <c:pt idx="188">
                  <c:v>5.5058693897917649E-3</c:v>
                </c:pt>
                <c:pt idx="189">
                  <c:v>8.9894799045271978E-3</c:v>
                </c:pt>
                <c:pt idx="190">
                  <c:v>9.6930200802203201E-3</c:v>
                </c:pt>
                <c:pt idx="191">
                  <c:v>1.0736338168094911E-2</c:v>
                </c:pt>
                <c:pt idx="192">
                  <c:v>3.8227047514217613E-3</c:v>
                </c:pt>
                <c:pt idx="193">
                  <c:v>3.1669328023881393E-3</c:v>
                </c:pt>
                <c:pt idx="194">
                  <c:v>2.9851886508370507E-3</c:v>
                </c:pt>
                <c:pt idx="195">
                  <c:v>2.5014578482112013E-3</c:v>
                </c:pt>
                <c:pt idx="196">
                  <c:v>-1.5688683077025312E-4</c:v>
                </c:pt>
                <c:pt idx="197">
                  <c:v>-1.5985160058095763E-3</c:v>
                </c:pt>
                <c:pt idx="198">
                  <c:v>-2.7943487692444341E-3</c:v>
                </c:pt>
                <c:pt idx="199">
                  <c:v>-5.7321390204541356E-4</c:v>
                </c:pt>
                <c:pt idx="200">
                  <c:v>2.4584612230911032E-3</c:v>
                </c:pt>
                <c:pt idx="201">
                  <c:v>8.6208907337632923E-4</c:v>
                </c:pt>
                <c:pt idx="202">
                  <c:v>1.6591271266084423E-3</c:v>
                </c:pt>
                <c:pt idx="203">
                  <c:v>-1.7115718291626572E-3</c:v>
                </c:pt>
                <c:pt idx="204">
                  <c:v>-4.1739014245349149E-3</c:v>
                </c:pt>
                <c:pt idx="205">
                  <c:v>-5.5010521342267749E-4</c:v>
                </c:pt>
                <c:pt idx="206">
                  <c:v>2.2245766228676314E-3</c:v>
                </c:pt>
                <c:pt idx="207">
                  <c:v>4.6218682354494389E-3</c:v>
                </c:pt>
                <c:pt idx="208">
                  <c:v>1.3036233662140274E-2</c:v>
                </c:pt>
                <c:pt idx="209">
                  <c:v>2.0330445972529948E-3</c:v>
                </c:pt>
                <c:pt idx="210">
                  <c:v>-1.1232274275903981E-3</c:v>
                </c:pt>
                <c:pt idx="211">
                  <c:v>-2.5961971848833115E-3</c:v>
                </c:pt>
                <c:pt idx="212">
                  <c:v>-2.1445692694496352E-3</c:v>
                </c:pt>
                <c:pt idx="213">
                  <c:v>-1.8673158147901811E-3</c:v>
                </c:pt>
                <c:pt idx="214">
                  <c:v>-4.2081023515611396E-3</c:v>
                </c:pt>
                <c:pt idx="215">
                  <c:v>-4.60507118020307E-3</c:v>
                </c:pt>
                <c:pt idx="216">
                  <c:v>-4.0674292764648276E-3</c:v>
                </c:pt>
                <c:pt idx="217">
                  <c:v>-4.1025988703930621E-4</c:v>
                </c:pt>
                <c:pt idx="218">
                  <c:v>3.1393768145795975E-4</c:v>
                </c:pt>
                <c:pt idx="219">
                  <c:v>1.8540732642901778E-3</c:v>
                </c:pt>
                <c:pt idx="220">
                  <c:v>6.3341790783616111E-3</c:v>
                </c:pt>
                <c:pt idx="221">
                  <c:v>9.5015040646233284E-3</c:v>
                </c:pt>
                <c:pt idx="222">
                  <c:v>1.0012959005826161E-2</c:v>
                </c:pt>
                <c:pt idx="223">
                  <c:v>1.0920774676827803E-2</c:v>
                </c:pt>
                <c:pt idx="224">
                  <c:v>1.5989821882392716E-2</c:v>
                </c:pt>
                <c:pt idx="225">
                  <c:v>1.8243647300443054E-2</c:v>
                </c:pt>
                <c:pt idx="226">
                  <c:v>1.93247742894887E-2</c:v>
                </c:pt>
                <c:pt idx="227">
                  <c:v>2.3771700547836963E-2</c:v>
                </c:pt>
                <c:pt idx="228">
                  <c:v>2.5737811567035244E-2</c:v>
                </c:pt>
                <c:pt idx="229">
                  <c:v>2.6897652963089297E-2</c:v>
                </c:pt>
                <c:pt idx="230">
                  <c:v>2.6734307147491414E-2</c:v>
                </c:pt>
                <c:pt idx="231">
                  <c:v>2.6324249917931551E-2</c:v>
                </c:pt>
                <c:pt idx="232">
                  <c:v>2.4232858651637663E-2</c:v>
                </c:pt>
                <c:pt idx="233">
                  <c:v>2.4286393111291112E-2</c:v>
                </c:pt>
                <c:pt idx="234">
                  <c:v>2.6508372245072742E-2</c:v>
                </c:pt>
                <c:pt idx="235">
                  <c:v>2.0503000596817957E-2</c:v>
                </c:pt>
                <c:pt idx="236">
                  <c:v>2.2910446651602426E-2</c:v>
                </c:pt>
                <c:pt idx="237">
                  <c:v>1.9307613480088817E-2</c:v>
                </c:pt>
                <c:pt idx="238">
                  <c:v>1.7974812589310531E-2</c:v>
                </c:pt>
                <c:pt idx="239">
                  <c:v>1.3490267445614525E-2</c:v>
                </c:pt>
                <c:pt idx="240">
                  <c:v>1.5441362892157348E-2</c:v>
                </c:pt>
                <c:pt idx="241">
                  <c:v>1.1385946036258685E-2</c:v>
                </c:pt>
                <c:pt idx="242">
                  <c:v>8.7471301208263894E-3</c:v>
                </c:pt>
                <c:pt idx="243">
                  <c:v>2.4736219890211034E-3</c:v>
                </c:pt>
                <c:pt idx="244">
                  <c:v>5.9728054263650937E-3</c:v>
                </c:pt>
                <c:pt idx="245">
                  <c:v>4.5684933621028059E-3</c:v>
                </c:pt>
                <c:pt idx="246">
                  <c:v>1.0564738337857371E-2</c:v>
                </c:pt>
                <c:pt idx="247">
                  <c:v>1.1866188520390432E-2</c:v>
                </c:pt>
                <c:pt idx="248">
                  <c:v>1.5205420693573543E-2</c:v>
                </c:pt>
                <c:pt idx="249">
                  <c:v>1.5810256650797078E-2</c:v>
                </c:pt>
                <c:pt idx="250">
                  <c:v>1.7977489621420505E-2</c:v>
                </c:pt>
                <c:pt idx="251">
                  <c:v>2.0547449641533204E-2</c:v>
                </c:pt>
                <c:pt idx="252">
                  <c:v>2.0493974303292278E-2</c:v>
                </c:pt>
                <c:pt idx="253">
                  <c:v>2.0155481430143757E-2</c:v>
                </c:pt>
                <c:pt idx="254">
                  <c:v>2.2808465227320156E-2</c:v>
                </c:pt>
                <c:pt idx="255">
                  <c:v>2.447111494513507E-2</c:v>
                </c:pt>
                <c:pt idx="256">
                  <c:v>2.6342382656398537E-2</c:v>
                </c:pt>
                <c:pt idx="257">
                  <c:v>2.8371212083532361E-2</c:v>
                </c:pt>
                <c:pt idx="258">
                  <c:v>2.4709335896387762E-2</c:v>
                </c:pt>
                <c:pt idx="259">
                  <c:v>2.0595372474778412E-2</c:v>
                </c:pt>
                <c:pt idx="260">
                  <c:v>2.2266499788554071E-2</c:v>
                </c:pt>
                <c:pt idx="261">
                  <c:v>3.3791235498939545E-2</c:v>
                </c:pt>
                <c:pt idx="262">
                  <c:v>2.818889898377068E-2</c:v>
                </c:pt>
                <c:pt idx="263">
                  <c:v>2.9881822071487311E-2</c:v>
                </c:pt>
                <c:pt idx="264">
                  <c:v>2.5461515467494582E-2</c:v>
                </c:pt>
                <c:pt idx="265">
                  <c:v>2.4686947627897797E-2</c:v>
                </c:pt>
                <c:pt idx="266">
                  <c:v>2.4210704457160573E-2</c:v>
                </c:pt>
                <c:pt idx="267">
                  <c:v>2.7760581705718157E-2</c:v>
                </c:pt>
                <c:pt idx="268">
                  <c:v>2.6681724642753743E-2</c:v>
                </c:pt>
                <c:pt idx="269">
                  <c:v>3.2516124608077894E-2</c:v>
                </c:pt>
                <c:pt idx="270">
                  <c:v>3.8045952444353763E-2</c:v>
                </c:pt>
                <c:pt idx="271">
                  <c:v>4.4293346247704909E-2</c:v>
                </c:pt>
                <c:pt idx="272">
                  <c:v>4.382261855560593E-2</c:v>
                </c:pt>
                <c:pt idx="273">
                  <c:v>4.2926511072521607E-2</c:v>
                </c:pt>
                <c:pt idx="274">
                  <c:v>4.3663530682750328E-2</c:v>
                </c:pt>
                <c:pt idx="275">
                  <c:v>4.2371395043465855E-2</c:v>
                </c:pt>
                <c:pt idx="276">
                  <c:v>4.8148955439236488E-2</c:v>
                </c:pt>
                <c:pt idx="277">
                  <c:v>5.5357023109160595E-2</c:v>
                </c:pt>
                <c:pt idx="278">
                  <c:v>5.6792722066092108E-2</c:v>
                </c:pt>
                <c:pt idx="279">
                  <c:v>5.3495648241962672E-2</c:v>
                </c:pt>
                <c:pt idx="280">
                  <c:v>5.1215587134438564E-2</c:v>
                </c:pt>
                <c:pt idx="281">
                  <c:v>5.1362808313555282E-2</c:v>
                </c:pt>
                <c:pt idx="282">
                  <c:v>4.9031550047606183E-2</c:v>
                </c:pt>
                <c:pt idx="283">
                  <c:v>4.6216957947900705E-2</c:v>
                </c:pt>
                <c:pt idx="284">
                  <c:v>4.4299089228069841E-2</c:v>
                </c:pt>
                <c:pt idx="285">
                  <c:v>4.4090692490658792E-2</c:v>
                </c:pt>
                <c:pt idx="286">
                  <c:v>4.4959090131715326E-2</c:v>
                </c:pt>
                <c:pt idx="287">
                  <c:v>4.6112947895593566E-2</c:v>
                </c:pt>
                <c:pt idx="288">
                  <c:v>4.515084406533424E-2</c:v>
                </c:pt>
                <c:pt idx="289">
                  <c:v>4.3188467656359662E-2</c:v>
                </c:pt>
                <c:pt idx="290">
                  <c:v>4.032969182358468E-2</c:v>
                </c:pt>
                <c:pt idx="291">
                  <c:v>3.6922139219511041E-2</c:v>
                </c:pt>
                <c:pt idx="292">
                  <c:v>3.6744785710864279E-2</c:v>
                </c:pt>
                <c:pt idx="293">
                  <c:v>3.5098049687541731E-2</c:v>
                </c:pt>
                <c:pt idx="294">
                  <c:v>3.5217155866494543E-2</c:v>
                </c:pt>
                <c:pt idx="295">
                  <c:v>3.6851800488857687E-2</c:v>
                </c:pt>
                <c:pt idx="296">
                  <c:v>3.5287476611482169E-2</c:v>
                </c:pt>
                <c:pt idx="297">
                  <c:v>3.4937378685382062E-2</c:v>
                </c:pt>
                <c:pt idx="298">
                  <c:v>3.7317818779079963E-2</c:v>
                </c:pt>
                <c:pt idx="299">
                  <c:v>3.9588610620698385E-2</c:v>
                </c:pt>
                <c:pt idx="300">
                  <c:v>3.9675566924175926E-2</c:v>
                </c:pt>
                <c:pt idx="301">
                  <c:v>4.1614581752952746E-2</c:v>
                </c:pt>
                <c:pt idx="302">
                  <c:v>4.3001783462784944E-2</c:v>
                </c:pt>
                <c:pt idx="303">
                  <c:v>4.5354641484752094E-2</c:v>
                </c:pt>
                <c:pt idx="304">
                  <c:v>5.0240640291034373E-2</c:v>
                </c:pt>
                <c:pt idx="305">
                  <c:v>5.122900541207509E-2</c:v>
                </c:pt>
                <c:pt idx="306">
                  <c:v>4.7470096242974602E-2</c:v>
                </c:pt>
                <c:pt idx="307">
                  <c:v>4.7371634291944055E-2</c:v>
                </c:pt>
                <c:pt idx="308">
                  <c:v>4.7681945197022998E-2</c:v>
                </c:pt>
                <c:pt idx="309">
                  <c:v>4.9852624506333092E-2</c:v>
                </c:pt>
                <c:pt idx="310">
                  <c:v>4.7638625427103364E-2</c:v>
                </c:pt>
                <c:pt idx="311">
                  <c:v>5.0043759456829935E-2</c:v>
                </c:pt>
                <c:pt idx="312">
                  <c:v>5.3179729321433257E-2</c:v>
                </c:pt>
                <c:pt idx="313">
                  <c:v>5.8799011605750982E-2</c:v>
                </c:pt>
                <c:pt idx="314">
                  <c:v>6.3959986130681698E-2</c:v>
                </c:pt>
                <c:pt idx="315">
                  <c:v>6.5407549545247676E-2</c:v>
                </c:pt>
                <c:pt idx="316">
                  <c:v>7.3329508221195522E-2</c:v>
                </c:pt>
                <c:pt idx="317">
                  <c:v>7.780157555740233E-2</c:v>
                </c:pt>
                <c:pt idx="318">
                  <c:v>7.5166690620855153E-2</c:v>
                </c:pt>
                <c:pt idx="319">
                  <c:v>7.6693879394750669E-2</c:v>
                </c:pt>
                <c:pt idx="320">
                  <c:v>7.4773653299132423E-2</c:v>
                </c:pt>
                <c:pt idx="321">
                  <c:v>8.8339931481562106E-2</c:v>
                </c:pt>
                <c:pt idx="322">
                  <c:v>8.5970170444900434E-2</c:v>
                </c:pt>
                <c:pt idx="323">
                  <c:v>7.7408702893090126E-2</c:v>
                </c:pt>
                <c:pt idx="324">
                  <c:v>7.1896382604064793E-2</c:v>
                </c:pt>
                <c:pt idx="325">
                  <c:v>7.1931616729456221E-2</c:v>
                </c:pt>
                <c:pt idx="326">
                  <c:v>6.8919488860364503E-2</c:v>
                </c:pt>
                <c:pt idx="327">
                  <c:v>6.7031987776984214E-2</c:v>
                </c:pt>
                <c:pt idx="328">
                  <c:v>5.6304171272246226E-2</c:v>
                </c:pt>
                <c:pt idx="329">
                  <c:v>6.3505333446276291E-2</c:v>
                </c:pt>
                <c:pt idx="330">
                  <c:v>6.4488228436870243E-2</c:v>
                </c:pt>
                <c:pt idx="331">
                  <c:v>6.1672342573396169E-2</c:v>
                </c:pt>
                <c:pt idx="332">
                  <c:v>6.2724881699916579E-2</c:v>
                </c:pt>
                <c:pt idx="333">
                  <c:v>6.3984155737842913E-2</c:v>
                </c:pt>
                <c:pt idx="334">
                  <c:v>6.1411293814185981E-2</c:v>
                </c:pt>
                <c:pt idx="335">
                  <c:v>6.0431599334800114E-2</c:v>
                </c:pt>
                <c:pt idx="336">
                  <c:v>5.8589112632355833E-2</c:v>
                </c:pt>
                <c:pt idx="337">
                  <c:v>5.9552576468414296E-2</c:v>
                </c:pt>
                <c:pt idx="338">
                  <c:v>5.8595967072828339E-2</c:v>
                </c:pt>
                <c:pt idx="339">
                  <c:v>5.7740559903484791E-2</c:v>
                </c:pt>
                <c:pt idx="340">
                  <c:v>5.7262276887974667E-2</c:v>
                </c:pt>
                <c:pt idx="341">
                  <c:v>5.6414579208054941E-2</c:v>
                </c:pt>
                <c:pt idx="342">
                  <c:v>5.4094626464790692E-2</c:v>
                </c:pt>
                <c:pt idx="343">
                  <c:v>5.2867298335827678E-2</c:v>
                </c:pt>
                <c:pt idx="344">
                  <c:v>5.0537394058907385E-2</c:v>
                </c:pt>
                <c:pt idx="345">
                  <c:v>5.2310304239140487E-2</c:v>
                </c:pt>
                <c:pt idx="346">
                  <c:v>5.3018752451290424E-2</c:v>
                </c:pt>
                <c:pt idx="347">
                  <c:v>5.2609590345711783E-2</c:v>
                </c:pt>
                <c:pt idx="348">
                  <c:v>5.2449986402138167E-2</c:v>
                </c:pt>
                <c:pt idx="349">
                  <c:v>5.3847169033190118E-2</c:v>
                </c:pt>
                <c:pt idx="350">
                  <c:v>5.5492369388224751E-2</c:v>
                </c:pt>
                <c:pt idx="351">
                  <c:v>5.8968363511062556E-2</c:v>
                </c:pt>
                <c:pt idx="352">
                  <c:v>5.9397879275674477E-2</c:v>
                </c:pt>
                <c:pt idx="353">
                  <c:v>6.2724664562796378E-2</c:v>
                </c:pt>
                <c:pt idx="354">
                  <c:v>6.5622385013548001E-2</c:v>
                </c:pt>
                <c:pt idx="355">
                  <c:v>6.3272493374758321E-2</c:v>
                </c:pt>
                <c:pt idx="356">
                  <c:v>5.9795105936958429E-2</c:v>
                </c:pt>
                <c:pt idx="357">
                  <c:v>5.2489764947584498E-2</c:v>
                </c:pt>
                <c:pt idx="358">
                  <c:v>4.9104853476430441E-2</c:v>
                </c:pt>
                <c:pt idx="359">
                  <c:v>5.2485548384874396E-2</c:v>
                </c:pt>
                <c:pt idx="360">
                  <c:v>4.9567622703641526E-2</c:v>
                </c:pt>
                <c:pt idx="361">
                  <c:v>4.4360278841051648E-2</c:v>
                </c:pt>
                <c:pt idx="362">
                  <c:v>4.7069976401038285E-2</c:v>
                </c:pt>
                <c:pt idx="363">
                  <c:v>4.3259160708309825E-2</c:v>
                </c:pt>
                <c:pt idx="364">
                  <c:v>4.1906552892054874E-2</c:v>
                </c:pt>
                <c:pt idx="365">
                  <c:v>4.0664609815320156E-2</c:v>
                </c:pt>
                <c:pt idx="366">
                  <c:v>4.1520123743291018E-2</c:v>
                </c:pt>
                <c:pt idx="367">
                  <c:v>4.9103896459398839E-2</c:v>
                </c:pt>
                <c:pt idx="368">
                  <c:v>5.387584785592086E-2</c:v>
                </c:pt>
                <c:pt idx="369">
                  <c:v>5.3447409848813347E-2</c:v>
                </c:pt>
                <c:pt idx="370">
                  <c:v>4.745119494291522E-2</c:v>
                </c:pt>
                <c:pt idx="371">
                  <c:v>4.4098435429173563E-2</c:v>
                </c:pt>
                <c:pt idx="372">
                  <c:v>4.7047640823835613E-2</c:v>
                </c:pt>
                <c:pt idx="373">
                  <c:v>4.9142930702847872E-2</c:v>
                </c:pt>
                <c:pt idx="374">
                  <c:v>5.0265881303448723E-2</c:v>
                </c:pt>
                <c:pt idx="375">
                  <c:v>5.1641620629539045E-2</c:v>
                </c:pt>
                <c:pt idx="376">
                  <c:v>5.0116700725255418E-2</c:v>
                </c:pt>
                <c:pt idx="377">
                  <c:v>4.6814057743688284E-2</c:v>
                </c:pt>
                <c:pt idx="378">
                  <c:v>4.6355634792276876E-2</c:v>
                </c:pt>
                <c:pt idx="379">
                  <c:v>4.72388737582407E-2</c:v>
                </c:pt>
                <c:pt idx="380">
                  <c:v>4.6975292586145051E-2</c:v>
                </c:pt>
                <c:pt idx="381">
                  <c:v>3.9873848016868003E-2</c:v>
                </c:pt>
                <c:pt idx="382">
                  <c:v>4.3679918829743224E-2</c:v>
                </c:pt>
                <c:pt idx="383">
                  <c:v>4.3149761425109123E-2</c:v>
                </c:pt>
                <c:pt idx="384">
                  <c:v>4.4020582792522779E-2</c:v>
                </c:pt>
                <c:pt idx="385">
                  <c:v>4.7051512502896797E-2</c:v>
                </c:pt>
                <c:pt idx="386">
                  <c:v>5.2210253654174005E-2</c:v>
                </c:pt>
                <c:pt idx="387">
                  <c:v>5.2519055048822864E-2</c:v>
                </c:pt>
                <c:pt idx="388">
                  <c:v>5.5448529180466284E-2</c:v>
                </c:pt>
                <c:pt idx="389">
                  <c:v>6.1927636746905296E-2</c:v>
                </c:pt>
                <c:pt idx="390">
                  <c:v>6.2886227551677748E-2</c:v>
                </c:pt>
                <c:pt idx="391">
                  <c:v>6.0838566129037749E-2</c:v>
                </c:pt>
                <c:pt idx="392">
                  <c:v>6.0951161221823355E-2</c:v>
                </c:pt>
                <c:pt idx="393">
                  <c:v>6.5108721960351376E-2</c:v>
                </c:pt>
                <c:pt idx="394">
                  <c:v>7.0702015740189278E-2</c:v>
                </c:pt>
                <c:pt idx="395">
                  <c:v>6.9106402858134686E-2</c:v>
                </c:pt>
                <c:pt idx="396">
                  <c:v>6.3421527429306637E-2</c:v>
                </c:pt>
                <c:pt idx="397">
                  <c:v>5.8042327223677304E-2</c:v>
                </c:pt>
                <c:pt idx="398">
                  <c:v>6.0737861694664948E-2</c:v>
                </c:pt>
                <c:pt idx="399">
                  <c:v>6.2010776197820201E-2</c:v>
                </c:pt>
                <c:pt idx="400">
                  <c:v>6.5677718833512699E-2</c:v>
                </c:pt>
                <c:pt idx="401">
                  <c:v>6.5994415246006216E-2</c:v>
                </c:pt>
                <c:pt idx="402">
                  <c:v>7.2962291281210123E-2</c:v>
                </c:pt>
                <c:pt idx="403">
                  <c:v>7.5527102476564814E-2</c:v>
                </c:pt>
                <c:pt idx="404">
                  <c:v>7.4202323100274983E-2</c:v>
                </c:pt>
                <c:pt idx="405">
                  <c:v>7.2122747418878558E-2</c:v>
                </c:pt>
                <c:pt idx="406">
                  <c:v>7.1602652010321011E-2</c:v>
                </c:pt>
                <c:pt idx="407">
                  <c:v>7.3754825935587409E-2</c:v>
                </c:pt>
                <c:pt idx="408">
                  <c:v>7.1907823631394696E-2</c:v>
                </c:pt>
                <c:pt idx="409">
                  <c:v>7.1334717986856949E-2</c:v>
                </c:pt>
                <c:pt idx="410">
                  <c:v>6.8208639007930894E-2</c:v>
                </c:pt>
                <c:pt idx="411">
                  <c:v>6.3703423729853131E-2</c:v>
                </c:pt>
                <c:pt idx="412">
                  <c:v>6.9016953859026953E-2</c:v>
                </c:pt>
                <c:pt idx="413">
                  <c:v>6.8140042135714521E-2</c:v>
                </c:pt>
                <c:pt idx="414">
                  <c:v>6.8626153573738302E-2</c:v>
                </c:pt>
                <c:pt idx="415">
                  <c:v>6.3959240859477712E-2</c:v>
                </c:pt>
                <c:pt idx="416">
                  <c:v>6.2216271961368065E-2</c:v>
                </c:pt>
                <c:pt idx="417">
                  <c:v>5.9814212715783167E-2</c:v>
                </c:pt>
                <c:pt idx="418">
                  <c:v>5.7888719568749317E-2</c:v>
                </c:pt>
                <c:pt idx="419">
                  <c:v>5.6769648712160482E-2</c:v>
                </c:pt>
                <c:pt idx="420">
                  <c:v>5.9986791585310735E-2</c:v>
                </c:pt>
                <c:pt idx="421">
                  <c:v>6.1055799767671351E-2</c:v>
                </c:pt>
                <c:pt idx="422">
                  <c:v>6.3063591449976864E-2</c:v>
                </c:pt>
                <c:pt idx="423">
                  <c:v>6.5748722644587351E-2</c:v>
                </c:pt>
                <c:pt idx="424">
                  <c:v>6.4579620295514978E-2</c:v>
                </c:pt>
                <c:pt idx="425">
                  <c:v>6.5591255170429991E-2</c:v>
                </c:pt>
                <c:pt idx="426">
                  <c:v>7.03645009627442E-2</c:v>
                </c:pt>
                <c:pt idx="427">
                  <c:v>6.9255463374402929E-2</c:v>
                </c:pt>
                <c:pt idx="428">
                  <c:v>6.8308113769912318E-2</c:v>
                </c:pt>
                <c:pt idx="429">
                  <c:v>6.7031488912358411E-2</c:v>
                </c:pt>
                <c:pt idx="430">
                  <c:v>6.752161327959097E-2</c:v>
                </c:pt>
                <c:pt idx="431">
                  <c:v>7.1812050346403089E-2</c:v>
                </c:pt>
                <c:pt idx="432">
                  <c:v>7.7000061756415786E-2</c:v>
                </c:pt>
                <c:pt idx="433">
                  <c:v>8.5531669734137644E-2</c:v>
                </c:pt>
                <c:pt idx="434">
                  <c:v>8.3797745412941327E-2</c:v>
                </c:pt>
                <c:pt idx="435">
                  <c:v>9.5404891435485528E-2</c:v>
                </c:pt>
                <c:pt idx="436">
                  <c:v>0.10030784408299681</c:v>
                </c:pt>
                <c:pt idx="437">
                  <c:v>0.1004467064754225</c:v>
                </c:pt>
                <c:pt idx="438">
                  <c:v>0.10031754123277209</c:v>
                </c:pt>
                <c:pt idx="439">
                  <c:v>0.10721879004303458</c:v>
                </c:pt>
                <c:pt idx="440">
                  <c:v>0.11842264421516829</c:v>
                </c:pt>
                <c:pt idx="441">
                  <c:v>0.1282208558476027</c:v>
                </c:pt>
                <c:pt idx="442">
                  <c:v>0.14498243667172833</c:v>
                </c:pt>
                <c:pt idx="443">
                  <c:v>0.15633999923668374</c:v>
                </c:pt>
                <c:pt idx="444">
                  <c:v>0.15411544909528269</c:v>
                </c:pt>
                <c:pt idx="445">
                  <c:v>0.15289235664348774</c:v>
                </c:pt>
                <c:pt idx="446">
                  <c:v>0.15436291759318099</c:v>
                </c:pt>
                <c:pt idx="447">
                  <c:v>0.15854915404352551</c:v>
                </c:pt>
                <c:pt idx="448">
                  <c:v>0.15937049095408246</c:v>
                </c:pt>
                <c:pt idx="449">
                  <c:v>0.16288504851967156</c:v>
                </c:pt>
                <c:pt idx="450">
                  <c:v>0.1676420933086086</c:v>
                </c:pt>
                <c:pt idx="451">
                  <c:v>0.17147949792457637</c:v>
                </c:pt>
                <c:pt idx="452">
                  <c:v>0.1775520575881171</c:v>
                </c:pt>
                <c:pt idx="453">
                  <c:v>0.17481795180631349</c:v>
                </c:pt>
                <c:pt idx="454">
                  <c:v>0.17463797411724735</c:v>
                </c:pt>
                <c:pt idx="455">
                  <c:v>0.17998283511502527</c:v>
                </c:pt>
                <c:pt idx="456">
                  <c:v>0.18213113329680386</c:v>
                </c:pt>
                <c:pt idx="457">
                  <c:v>0.17495652068251064</c:v>
                </c:pt>
                <c:pt idx="458">
                  <c:v>0.17293190745470655</c:v>
                </c:pt>
                <c:pt idx="459">
                  <c:v>0.1698149746545371</c:v>
                </c:pt>
                <c:pt idx="460">
                  <c:v>0.16114095836448958</c:v>
                </c:pt>
                <c:pt idx="461">
                  <c:v>0.15565526932897697</c:v>
                </c:pt>
                <c:pt idx="462">
                  <c:v>0.15772882117381559</c:v>
                </c:pt>
                <c:pt idx="463">
                  <c:v>0.17064096355555297</c:v>
                </c:pt>
                <c:pt idx="464">
                  <c:v>0.16792341432674909</c:v>
                </c:pt>
                <c:pt idx="465">
                  <c:v>0.16192257750459027</c:v>
                </c:pt>
                <c:pt idx="466">
                  <c:v>0.17028557703903743</c:v>
                </c:pt>
                <c:pt idx="467">
                  <c:v>0.17884105892950652</c:v>
                </c:pt>
                <c:pt idx="468">
                  <c:v>0.18634209615215633</c:v>
                </c:pt>
                <c:pt idx="469">
                  <c:v>0.20369703325046379</c:v>
                </c:pt>
                <c:pt idx="470">
                  <c:v>0.19179383998495131</c:v>
                </c:pt>
                <c:pt idx="471">
                  <c:v>0.20002702354681728</c:v>
                </c:pt>
                <c:pt idx="472">
                  <c:v>0.21766737891949176</c:v>
                </c:pt>
                <c:pt idx="473">
                  <c:v>0.225706092273008</c:v>
                </c:pt>
                <c:pt idx="474">
                  <c:v>0.2236472675046155</c:v>
                </c:pt>
                <c:pt idx="475">
                  <c:v>0.2243164347337181</c:v>
                </c:pt>
                <c:pt idx="476">
                  <c:v>0.21326971272005252</c:v>
                </c:pt>
                <c:pt idx="477">
                  <c:v>0.21393756305947351</c:v>
                </c:pt>
                <c:pt idx="478">
                  <c:v>0.22368938063015112</c:v>
                </c:pt>
                <c:pt idx="479">
                  <c:v>0.23534006085393736</c:v>
                </c:pt>
                <c:pt idx="480">
                  <c:v>0.21920796290222033</c:v>
                </c:pt>
                <c:pt idx="481">
                  <c:v>0.21414317843259165</c:v>
                </c:pt>
                <c:pt idx="482">
                  <c:v>0.2160920578171753</c:v>
                </c:pt>
                <c:pt idx="483">
                  <c:v>0.21520858180944386</c:v>
                </c:pt>
                <c:pt idx="484">
                  <c:v>0.20295342319783582</c:v>
                </c:pt>
                <c:pt idx="485">
                  <c:v>0.21644775043781012</c:v>
                </c:pt>
                <c:pt idx="486">
                  <c:v>0.21723137134873222</c:v>
                </c:pt>
                <c:pt idx="487">
                  <c:v>0.21585157871859117</c:v>
                </c:pt>
                <c:pt idx="488">
                  <c:v>0.20640123633622984</c:v>
                </c:pt>
                <c:pt idx="489">
                  <c:v>0.20360686991963542</c:v>
                </c:pt>
                <c:pt idx="490">
                  <c:v>0.19353770826111444</c:v>
                </c:pt>
                <c:pt idx="491">
                  <c:v>0.18696752320380902</c:v>
                </c:pt>
                <c:pt idx="492">
                  <c:v>0.17951956182160139</c:v>
                </c:pt>
                <c:pt idx="493">
                  <c:v>0.17408010681528904</c:v>
                </c:pt>
                <c:pt idx="494">
                  <c:v>0.16243257308781894</c:v>
                </c:pt>
                <c:pt idx="495">
                  <c:v>0.15011860019363649</c:v>
                </c:pt>
                <c:pt idx="496">
                  <c:v>0.14427069252660302</c:v>
                </c:pt>
                <c:pt idx="497">
                  <c:v>0.14587981797708549</c:v>
                </c:pt>
                <c:pt idx="498">
                  <c:v>0.14569327464091719</c:v>
                </c:pt>
                <c:pt idx="499">
                  <c:v>0.13648243579404423</c:v>
                </c:pt>
                <c:pt idx="500">
                  <c:v>0.13170642498863802</c:v>
                </c:pt>
                <c:pt idx="501">
                  <c:v>0.12989248661951502</c:v>
                </c:pt>
                <c:pt idx="502">
                  <c:v>0.136905980432102</c:v>
                </c:pt>
                <c:pt idx="503">
                  <c:v>0.13904051336828624</c:v>
                </c:pt>
                <c:pt idx="504">
                  <c:v>0.13441486988785217</c:v>
                </c:pt>
                <c:pt idx="505">
                  <c:v>0.12921581550482802</c:v>
                </c:pt>
                <c:pt idx="506">
                  <c:v>0.12721147552406911</c:v>
                </c:pt>
                <c:pt idx="507">
                  <c:v>0.13258943586124278</c:v>
                </c:pt>
                <c:pt idx="508">
                  <c:v>0.13948108359684205</c:v>
                </c:pt>
                <c:pt idx="509">
                  <c:v>0.14462548934004041</c:v>
                </c:pt>
                <c:pt idx="510">
                  <c:v>0.1508203144791655</c:v>
                </c:pt>
                <c:pt idx="511">
                  <c:v>0.14870190194385632</c:v>
                </c:pt>
                <c:pt idx="512">
                  <c:v>0.14821085527765077</c:v>
                </c:pt>
                <c:pt idx="513">
                  <c:v>0.15165270760296168</c:v>
                </c:pt>
                <c:pt idx="514">
                  <c:v>0.14670636211495344</c:v>
                </c:pt>
                <c:pt idx="515">
                  <c:v>0.14353740233689571</c:v>
                </c:pt>
                <c:pt idx="516">
                  <c:v>0.1396233589293564</c:v>
                </c:pt>
                <c:pt idx="517">
                  <c:v>0.13887619650281111</c:v>
                </c:pt>
                <c:pt idx="518">
                  <c:v>0.14000792613364049</c:v>
                </c:pt>
                <c:pt idx="519">
                  <c:v>0.14273334858362088</c:v>
                </c:pt>
                <c:pt idx="520">
                  <c:v>0.14221000739146017</c:v>
                </c:pt>
                <c:pt idx="521">
                  <c:v>0.13998729179276168</c:v>
                </c:pt>
                <c:pt idx="522">
                  <c:v>0.13487887811364771</c:v>
                </c:pt>
                <c:pt idx="523">
                  <c:v>0.12768930742272613</c:v>
                </c:pt>
                <c:pt idx="524">
                  <c:v>0.13028797514421844</c:v>
                </c:pt>
                <c:pt idx="525">
                  <c:v>0.13435201723474421</c:v>
                </c:pt>
                <c:pt idx="526">
                  <c:v>0.12721517587619618</c:v>
                </c:pt>
                <c:pt idx="527">
                  <c:v>0.12392891919221909</c:v>
                </c:pt>
                <c:pt idx="528">
                  <c:v>0.11986287085323867</c:v>
                </c:pt>
                <c:pt idx="529">
                  <c:v>0.11900102849113878</c:v>
                </c:pt>
                <c:pt idx="530">
                  <c:v>0.12416250134532489</c:v>
                </c:pt>
                <c:pt idx="531">
                  <c:v>0.12310340370448433</c:v>
                </c:pt>
                <c:pt idx="532">
                  <c:v>0.12007698527266283</c:v>
                </c:pt>
                <c:pt idx="533">
                  <c:v>0.12073372793126164</c:v>
                </c:pt>
                <c:pt idx="534">
                  <c:v>0.12036790116256758</c:v>
                </c:pt>
                <c:pt idx="535">
                  <c:v>0.11905952231040805</c:v>
                </c:pt>
                <c:pt idx="536">
                  <c:v>0.11683864606599494</c:v>
                </c:pt>
                <c:pt idx="537">
                  <c:v>0.11271163979524518</c:v>
                </c:pt>
                <c:pt idx="538">
                  <c:v>0.11216870688545685</c:v>
                </c:pt>
                <c:pt idx="539">
                  <c:v>0.10957865215542237</c:v>
                </c:pt>
                <c:pt idx="540">
                  <c:v>0.10717666605596023</c:v>
                </c:pt>
                <c:pt idx="541">
                  <c:v>0.10708475333291061</c:v>
                </c:pt>
                <c:pt idx="542">
                  <c:v>0.1113169891624648</c:v>
                </c:pt>
                <c:pt idx="543">
                  <c:v>0.11403621939591529</c:v>
                </c:pt>
                <c:pt idx="544">
                  <c:v>0.11110746549615284</c:v>
                </c:pt>
                <c:pt idx="545">
                  <c:v>0.10456095641367759</c:v>
                </c:pt>
                <c:pt idx="546">
                  <c:v>9.8597390299536319E-2</c:v>
                </c:pt>
                <c:pt idx="547">
                  <c:v>9.3136770867250987E-2</c:v>
                </c:pt>
                <c:pt idx="548">
                  <c:v>9.083041184019533E-2</c:v>
                </c:pt>
                <c:pt idx="549">
                  <c:v>9.1529018787589234E-2</c:v>
                </c:pt>
                <c:pt idx="550">
                  <c:v>8.9367477165152587E-2</c:v>
                </c:pt>
                <c:pt idx="551">
                  <c:v>8.6347660503229048E-2</c:v>
                </c:pt>
                <c:pt idx="552">
                  <c:v>8.3521082543100089E-2</c:v>
                </c:pt>
                <c:pt idx="553">
                  <c:v>7.7809844861314176E-2</c:v>
                </c:pt>
                <c:pt idx="554">
                  <c:v>7.5133224962694603E-2</c:v>
                </c:pt>
                <c:pt idx="555">
                  <c:v>6.7855377278557796E-2</c:v>
                </c:pt>
                <c:pt idx="556">
                  <c:v>6.4468256503694893E-2</c:v>
                </c:pt>
                <c:pt idx="557">
                  <c:v>6.3536290068551424E-2</c:v>
                </c:pt>
                <c:pt idx="558">
                  <c:v>6.0442434969226279E-2</c:v>
                </c:pt>
                <c:pt idx="559">
                  <c:v>5.4351821876082618E-2</c:v>
                </c:pt>
                <c:pt idx="560">
                  <c:v>4.9430399146075589E-2</c:v>
                </c:pt>
                <c:pt idx="561">
                  <c:v>4.9399338657378458E-2</c:v>
                </c:pt>
                <c:pt idx="562">
                  <c:v>4.6948374092751641E-2</c:v>
                </c:pt>
                <c:pt idx="563">
                  <c:v>4.3926042689999494E-2</c:v>
                </c:pt>
                <c:pt idx="564">
                  <c:v>4.126463782849274E-2</c:v>
                </c:pt>
                <c:pt idx="565">
                  <c:v>3.8950026927498257E-2</c:v>
                </c:pt>
                <c:pt idx="566">
                  <c:v>3.6595352942590594E-2</c:v>
                </c:pt>
                <c:pt idx="567">
                  <c:v>3.1823715303227106E-2</c:v>
                </c:pt>
                <c:pt idx="568">
                  <c:v>2.8825490853708974E-2</c:v>
                </c:pt>
                <c:pt idx="569">
                  <c:v>2.8629212973394963E-2</c:v>
                </c:pt>
                <c:pt idx="570">
                  <c:v>2.5300092823006874E-2</c:v>
                </c:pt>
                <c:pt idx="571">
                  <c:v>2.1602490360549079E-2</c:v>
                </c:pt>
                <c:pt idx="572">
                  <c:v>1.8121294561627838E-2</c:v>
                </c:pt>
                <c:pt idx="573">
                  <c:v>1.4345079847843736E-2</c:v>
                </c:pt>
                <c:pt idx="574">
                  <c:v>9.6446681414625035E-3</c:v>
                </c:pt>
                <c:pt idx="575">
                  <c:v>7.3264009939585858E-3</c:v>
                </c:pt>
                <c:pt idx="576">
                  <c:v>4.5014539849113563E-3</c:v>
                </c:pt>
                <c:pt idx="577">
                  <c:v>6.536990647710135E-3</c:v>
                </c:pt>
                <c:pt idx="578">
                  <c:v>4.2490483780684013E-3</c:v>
                </c:pt>
                <c:pt idx="579">
                  <c:v>2.2395419813419984E-3</c:v>
                </c:pt>
                <c:pt idx="580">
                  <c:v>1.7264044494609415E-3</c:v>
                </c:pt>
                <c:pt idx="581">
                  <c:v>2.2656304519137957E-3</c:v>
                </c:pt>
                <c:pt idx="582">
                  <c:v>-1.618582994118066E-3</c:v>
                </c:pt>
                <c:pt idx="583">
                  <c:v>-4.7089853208238802E-3</c:v>
                </c:pt>
                <c:pt idx="584">
                  <c:v>-6.0695163108649697E-3</c:v>
                </c:pt>
                <c:pt idx="585">
                  <c:v>-3.6562270419569914E-3</c:v>
                </c:pt>
                <c:pt idx="586">
                  <c:v>7.1336922722850735E-3</c:v>
                </c:pt>
                <c:pt idx="587">
                  <c:v>2.9000080484936769E-3</c:v>
                </c:pt>
                <c:pt idx="588">
                  <c:v>-1.0822635497041017E-4</c:v>
                </c:pt>
                <c:pt idx="589">
                  <c:v>-4.3688622144010814E-3</c:v>
                </c:pt>
                <c:pt idx="590">
                  <c:v>-7.5243722051968123E-3</c:v>
                </c:pt>
                <c:pt idx="591">
                  <c:v>-1.1914769695241932E-2</c:v>
                </c:pt>
                <c:pt idx="592">
                  <c:v>-1.1533983314308084E-2</c:v>
                </c:pt>
                <c:pt idx="593">
                  <c:v>-8.9774380694719047E-3</c:v>
                </c:pt>
                <c:pt idx="594">
                  <c:v>-9.0462645397373434E-3</c:v>
                </c:pt>
                <c:pt idx="595">
                  <c:v>-6.7573794012129318E-3</c:v>
                </c:pt>
                <c:pt idx="596">
                  <c:v>-4.2387408222914896E-3</c:v>
                </c:pt>
                <c:pt idx="597">
                  <c:v>3.0636907081037848E-3</c:v>
                </c:pt>
                <c:pt idx="598">
                  <c:v>7.0525206827529718E-3</c:v>
                </c:pt>
                <c:pt idx="599">
                  <c:v>1.0454922060588345E-2</c:v>
                </c:pt>
                <c:pt idx="600">
                  <c:v>8.8063099543580353E-3</c:v>
                </c:pt>
                <c:pt idx="601">
                  <c:v>5.6344747348846466E-3</c:v>
                </c:pt>
                <c:pt idx="602">
                  <c:v>4.0196372856970211E-3</c:v>
                </c:pt>
                <c:pt idx="603">
                  <c:v>9.6311143517871026E-3</c:v>
                </c:pt>
                <c:pt idx="604">
                  <c:v>1.5929703538700615E-2</c:v>
                </c:pt>
                <c:pt idx="605">
                  <c:v>1.6369824995931731E-2</c:v>
                </c:pt>
                <c:pt idx="606">
                  <c:v>1.3585027838757292E-2</c:v>
                </c:pt>
                <c:pt idx="607">
                  <c:v>1.5493991974094151E-2</c:v>
                </c:pt>
                <c:pt idx="608">
                  <c:v>2.7053310824360369E-2</c:v>
                </c:pt>
                <c:pt idx="609">
                  <c:v>3.7813566467066705E-2</c:v>
                </c:pt>
                <c:pt idx="610">
                  <c:v>3.4645190862895033E-2</c:v>
                </c:pt>
                <c:pt idx="611">
                  <c:v>5.4115164894184095E-2</c:v>
                </c:pt>
                <c:pt idx="612">
                  <c:v>5.4016982118525639E-2</c:v>
                </c:pt>
                <c:pt idx="613">
                  <c:v>5.2659080112653148E-2</c:v>
                </c:pt>
                <c:pt idx="614">
                  <c:v>5.2571439292668658E-2</c:v>
                </c:pt>
                <c:pt idx="615">
                  <c:v>8.497925765276125E-2</c:v>
                </c:pt>
                <c:pt idx="616">
                  <c:v>0.1013003326062013</c:v>
                </c:pt>
                <c:pt idx="617">
                  <c:v>0.12410976098602763</c:v>
                </c:pt>
                <c:pt idx="618">
                  <c:v>0.11540991841757037</c:v>
                </c:pt>
                <c:pt idx="619">
                  <c:v>5.8089853396922922E-2</c:v>
                </c:pt>
                <c:pt idx="620">
                  <c:v>4.6926287026324918E-2</c:v>
                </c:pt>
                <c:pt idx="621">
                  <c:v>6.1411595330276639E-2</c:v>
                </c:pt>
                <c:pt idx="622">
                  <c:v>6.0612686165571465E-2</c:v>
                </c:pt>
                <c:pt idx="623">
                  <c:v>6.2551431453469114E-2</c:v>
                </c:pt>
                <c:pt idx="624">
                  <c:v>5.5403850574037315E-2</c:v>
                </c:pt>
                <c:pt idx="625">
                  <c:v>6.7246747628507492E-2</c:v>
                </c:pt>
                <c:pt idx="626">
                  <c:v>6.5847590379326276E-2</c:v>
                </c:pt>
                <c:pt idx="627">
                  <c:v>5.3078308378454654E-2</c:v>
                </c:pt>
                <c:pt idx="628">
                  <c:v>2.749016316258681E-2</c:v>
                </c:pt>
                <c:pt idx="629">
                  <c:v>1.5294045467209839E-2</c:v>
                </c:pt>
                <c:pt idx="630">
                  <c:v>1.3692183456504525E-2</c:v>
                </c:pt>
                <c:pt idx="631">
                  <c:v>1.9380219800860868E-2</c:v>
                </c:pt>
                <c:pt idx="632">
                  <c:v>1.9426539845217056E-2</c:v>
                </c:pt>
                <c:pt idx="633">
                  <c:v>2.7136042354103711E-2</c:v>
                </c:pt>
                <c:pt idx="634">
                  <c:v>2.5048616954833264E-2</c:v>
                </c:pt>
                <c:pt idx="635">
                  <c:v>2.3376525873983547E-2</c:v>
                </c:pt>
                <c:pt idx="636">
                  <c:v>1.8888305469469721E-2</c:v>
                </c:pt>
                <c:pt idx="637">
                  <c:v>1.5491638140697567E-2</c:v>
                </c:pt>
                <c:pt idx="638">
                  <c:v>1.9977583686114603E-2</c:v>
                </c:pt>
                <c:pt idx="639">
                  <c:v>1.9352156359813792E-2</c:v>
                </c:pt>
                <c:pt idx="640">
                  <c:v>2.7744981955740058E-2</c:v>
                </c:pt>
                <c:pt idx="641">
                  <c:v>2.8042045242693478E-2</c:v>
                </c:pt>
                <c:pt idx="642">
                  <c:v>3.1530291351625751E-2</c:v>
                </c:pt>
                <c:pt idx="643">
                  <c:v>3.5588081455892671E-2</c:v>
                </c:pt>
                <c:pt idx="644">
                  <c:v>4.001878164181142E-2</c:v>
                </c:pt>
                <c:pt idx="645">
                  <c:v>3.7366377272122275E-2</c:v>
                </c:pt>
                <c:pt idx="646">
                  <c:v>3.4964360171844865E-2</c:v>
                </c:pt>
                <c:pt idx="647">
                  <c:v>3.2518880399899787E-2</c:v>
                </c:pt>
                <c:pt idx="648">
                  <c:v>3.5311025162538541E-2</c:v>
                </c:pt>
                <c:pt idx="649">
                  <c:v>3.9911290060126496E-2</c:v>
                </c:pt>
                <c:pt idx="650">
                  <c:v>4.5442152824976205E-2</c:v>
                </c:pt>
                <c:pt idx="651">
                  <c:v>4.072261218661085E-2</c:v>
                </c:pt>
                <c:pt idx="652">
                  <c:v>3.3650043199486078E-2</c:v>
                </c:pt>
                <c:pt idx="653">
                  <c:v>2.824791923225714E-2</c:v>
                </c:pt>
                <c:pt idx="654">
                  <c:v>2.325375540417296E-2</c:v>
                </c:pt>
                <c:pt idx="655">
                  <c:v>1.8521673753049389E-2</c:v>
                </c:pt>
                <c:pt idx="656">
                  <c:v>1.7095239052496797E-2</c:v>
                </c:pt>
                <c:pt idx="657">
                  <c:v>1.5306465382436338E-2</c:v>
                </c:pt>
                <c:pt idx="658">
                  <c:v>9.0440330830282856E-3</c:v>
                </c:pt>
                <c:pt idx="659">
                  <c:v>9.5898296415087986E-3</c:v>
                </c:pt>
                <c:pt idx="660">
                  <c:v>6.3450083552025124E-3</c:v>
                </c:pt>
                <c:pt idx="661">
                  <c:v>3.0319918323534548E-3</c:v>
                </c:pt>
                <c:pt idx="662">
                  <c:v>1.1986641291621761E-3</c:v>
                </c:pt>
                <c:pt idx="663">
                  <c:v>4.605313200985936E-4</c:v>
                </c:pt>
                <c:pt idx="664">
                  <c:v>3.8968865356358018E-3</c:v>
                </c:pt>
                <c:pt idx="665">
                  <c:v>3.1610941699746764E-3</c:v>
                </c:pt>
                <c:pt idx="666">
                  <c:v>2.2336429359787399E-3</c:v>
                </c:pt>
                <c:pt idx="667">
                  <c:v>2.7788018202817774E-3</c:v>
                </c:pt>
                <c:pt idx="668">
                  <c:v>1.5801041292270793E-3</c:v>
                </c:pt>
                <c:pt idx="669">
                  <c:v>-1.5323636777370836E-3</c:v>
                </c:pt>
                <c:pt idx="670">
                  <c:v>-3.4157639075073354E-3</c:v>
                </c:pt>
                <c:pt idx="671">
                  <c:v>-2.6171082025579009E-3</c:v>
                </c:pt>
                <c:pt idx="672">
                  <c:v>-1.9147817965586705E-3</c:v>
                </c:pt>
                <c:pt idx="673">
                  <c:v>-2.5544665829975097E-3</c:v>
                </c:pt>
                <c:pt idx="674">
                  <c:v>-7.8524098742353832E-4</c:v>
                </c:pt>
                <c:pt idx="675">
                  <c:v>3.2817335242659104E-3</c:v>
                </c:pt>
                <c:pt idx="676">
                  <c:v>6.2037965103382275E-3</c:v>
                </c:pt>
                <c:pt idx="677">
                  <c:v>7.2755469322765345E-3</c:v>
                </c:pt>
                <c:pt idx="678">
                  <c:v>7.19823778265994E-3</c:v>
                </c:pt>
                <c:pt idx="679">
                  <c:v>7.4561422622180865E-3</c:v>
                </c:pt>
                <c:pt idx="680">
                  <c:v>1.6529295513579914E-2</c:v>
                </c:pt>
                <c:pt idx="681">
                  <c:v>2.6337983197570587E-2</c:v>
                </c:pt>
                <c:pt idx="682">
                  <c:v>3.2697868622299425E-2</c:v>
                </c:pt>
                <c:pt idx="683">
                  <c:v>3.2992381382444022E-2</c:v>
                </c:pt>
                <c:pt idx="684">
                  <c:v>2.8858466812653638E-2</c:v>
                </c:pt>
                <c:pt idx="685">
                  <c:v>3.0858458141780912E-2</c:v>
                </c:pt>
                <c:pt idx="686">
                  <c:v>3.6420989784192101E-2</c:v>
                </c:pt>
                <c:pt idx="687">
                  <c:v>4.130907317683162E-2</c:v>
                </c:pt>
                <c:pt idx="688">
                  <c:v>3.8776390744273193E-2</c:v>
                </c:pt>
                <c:pt idx="689">
                  <c:v>3.7501644440433142E-2</c:v>
                </c:pt>
                <c:pt idx="690">
                  <c:v>2.3997805336053363E-2</c:v>
                </c:pt>
                <c:pt idx="691">
                  <c:v>2.355910264939684E-2</c:v>
                </c:pt>
                <c:pt idx="692">
                  <c:v>2.5504494672704131E-2</c:v>
                </c:pt>
                <c:pt idx="693">
                  <c:v>1.7787274932387652E-2</c:v>
                </c:pt>
                <c:pt idx="694">
                  <c:v>1.7613036620319072E-2</c:v>
                </c:pt>
                <c:pt idx="695">
                  <c:v>1.9895869007101601E-2</c:v>
                </c:pt>
                <c:pt idx="696">
                  <c:v>2.0700668161540883E-2</c:v>
                </c:pt>
                <c:pt idx="697">
                  <c:v>1.985701408343514E-2</c:v>
                </c:pt>
                <c:pt idx="698">
                  <c:v>2.0294782447704884E-2</c:v>
                </c:pt>
                <c:pt idx="699">
                  <c:v>2.8569036467798195E-2</c:v>
                </c:pt>
                <c:pt idx="700">
                  <c:v>2.5213062237963699E-2</c:v>
                </c:pt>
                <c:pt idx="701">
                  <c:v>2.3225714827656514E-2</c:v>
                </c:pt>
                <c:pt idx="702">
                  <c:v>2.0283560367290808E-2</c:v>
                </c:pt>
                <c:pt idx="703">
                  <c:v>2.1061966700567147E-2</c:v>
                </c:pt>
                <c:pt idx="704">
                  <c:v>1.7934373511527414E-2</c:v>
                </c:pt>
                <c:pt idx="705">
                  <c:v>1.6031261671560368E-2</c:v>
                </c:pt>
                <c:pt idx="706">
                  <c:v>1.695121525565662E-2</c:v>
                </c:pt>
                <c:pt idx="707">
                  <c:v>1.8823727111642069E-2</c:v>
                </c:pt>
                <c:pt idx="708">
                  <c:v>1.8449926158429525E-2</c:v>
                </c:pt>
                <c:pt idx="709">
                  <c:v>2.0555367211535183E-2</c:v>
                </c:pt>
                <c:pt idx="710">
                  <c:v>2.1515605176069624E-2</c:v>
                </c:pt>
                <c:pt idx="711">
                  <c:v>2.0405333024727475E-2</c:v>
                </c:pt>
                <c:pt idx="712">
                  <c:v>3.0844754648737385E-2</c:v>
                </c:pt>
                <c:pt idx="713">
                  <c:v>3.947430057129106E-2</c:v>
                </c:pt>
                <c:pt idx="714">
                  <c:v>3.710469109993482E-2</c:v>
                </c:pt>
                <c:pt idx="715">
                  <c:v>3.6383899673062027E-2</c:v>
                </c:pt>
                <c:pt idx="716">
                  <c:v>3.3092066814589129E-2</c:v>
                </c:pt>
                <c:pt idx="717">
                  <c:v>3.3345933452265025E-2</c:v>
                </c:pt>
                <c:pt idx="718">
                  <c:v>3.2690244174055832E-2</c:v>
                </c:pt>
                <c:pt idx="719">
                  <c:v>3.9005332223909589E-2</c:v>
                </c:pt>
                <c:pt idx="720">
                  <c:v>4.0478384387534733E-2</c:v>
                </c:pt>
                <c:pt idx="721">
                  <c:v>4.6289633068266889E-2</c:v>
                </c:pt>
                <c:pt idx="722">
                  <c:v>4.7477159338851181E-2</c:v>
                </c:pt>
                <c:pt idx="723">
                  <c:v>5.165392853546108E-2</c:v>
                </c:pt>
                <c:pt idx="724">
                  <c:v>5.5831630874339858E-2</c:v>
                </c:pt>
                <c:pt idx="725">
                  <c:v>5.7901603030118681E-2</c:v>
                </c:pt>
                <c:pt idx="726">
                  <c:v>5.3731040578336345E-2</c:v>
                </c:pt>
                <c:pt idx="727">
                  <c:v>5.6428920036089292E-2</c:v>
                </c:pt>
                <c:pt idx="728">
                  <c:v>5.9199695162733601E-2</c:v>
                </c:pt>
                <c:pt idx="729">
                  <c:v>6.5699757158589431E-2</c:v>
                </c:pt>
                <c:pt idx="730">
                  <c:v>7.2557850219299322E-2</c:v>
                </c:pt>
                <c:pt idx="731">
                  <c:v>8.0966277439067424E-2</c:v>
                </c:pt>
                <c:pt idx="732">
                  <c:v>8.3777244250419561E-2</c:v>
                </c:pt>
                <c:pt idx="733">
                  <c:v>9.0143277184680348E-2</c:v>
                </c:pt>
                <c:pt idx="734">
                  <c:v>9.9894847201602188E-2</c:v>
                </c:pt>
                <c:pt idx="735">
                  <c:v>0.10721421232122588</c:v>
                </c:pt>
                <c:pt idx="736">
                  <c:v>0.11045791687741954</c:v>
                </c:pt>
                <c:pt idx="737">
                  <c:v>0.10592353761816532</c:v>
                </c:pt>
                <c:pt idx="738">
                  <c:v>0.10353127198083709</c:v>
                </c:pt>
                <c:pt idx="739">
                  <c:v>0.10656446054631458</c:v>
                </c:pt>
                <c:pt idx="740">
                  <c:v>0.10652043750087249</c:v>
                </c:pt>
                <c:pt idx="741">
                  <c:v>0.10252615661656951</c:v>
                </c:pt>
                <c:pt idx="742">
                  <c:v>0.10323139333544548</c:v>
                </c:pt>
                <c:pt idx="743">
                  <c:v>0.10508258054935474</c:v>
                </c:pt>
                <c:pt idx="744">
                  <c:v>0.10119365235814598</c:v>
                </c:pt>
                <c:pt idx="745">
                  <c:v>9.7654449052904879E-2</c:v>
                </c:pt>
                <c:pt idx="746">
                  <c:v>9.9055216600679966E-2</c:v>
                </c:pt>
                <c:pt idx="747">
                  <c:v>9.8664954260692647E-2</c:v>
                </c:pt>
                <c:pt idx="748">
                  <c:v>9.6673607448530624E-2</c:v>
                </c:pt>
                <c:pt idx="749">
                  <c:v>9.4667767857563812E-2</c:v>
                </c:pt>
                <c:pt idx="750">
                  <c:v>8.8973877625299957E-2</c:v>
                </c:pt>
                <c:pt idx="751">
                  <c:v>9.1861500047827879E-2</c:v>
                </c:pt>
                <c:pt idx="752">
                  <c:v>9.1456132605392371E-2</c:v>
                </c:pt>
                <c:pt idx="753">
                  <c:v>9.2622244629765968E-2</c:v>
                </c:pt>
                <c:pt idx="754">
                  <c:v>9.7291352451369925E-2</c:v>
                </c:pt>
                <c:pt idx="755">
                  <c:v>9.6351548668495671E-2</c:v>
                </c:pt>
                <c:pt idx="756">
                  <c:v>9.3688437178742867E-2</c:v>
                </c:pt>
                <c:pt idx="757">
                  <c:v>9.3868115119619969E-2</c:v>
                </c:pt>
                <c:pt idx="758">
                  <c:v>9.1707515562675618E-2</c:v>
                </c:pt>
                <c:pt idx="759">
                  <c:v>9.4720823089111048E-2</c:v>
                </c:pt>
                <c:pt idx="760">
                  <c:v>9.3450168289046259E-2</c:v>
                </c:pt>
                <c:pt idx="761">
                  <c:v>9.0007150820361287E-2</c:v>
                </c:pt>
                <c:pt idx="762">
                  <c:v>8.9159659602390973E-2</c:v>
                </c:pt>
                <c:pt idx="763">
                  <c:v>9.0705821385116639E-2</c:v>
                </c:pt>
                <c:pt idx="764">
                  <c:v>9.0905502784364198E-2</c:v>
                </c:pt>
                <c:pt idx="765">
                  <c:v>8.9815332339061291E-2</c:v>
                </c:pt>
                <c:pt idx="766">
                  <c:v>9.0694070146548095E-2</c:v>
                </c:pt>
                <c:pt idx="767">
                  <c:v>9.0930041266258227E-2</c:v>
                </c:pt>
                <c:pt idx="768">
                  <c:v>8.7187088829362769E-2</c:v>
                </c:pt>
                <c:pt idx="769">
                  <c:v>8.4001739041967449E-2</c:v>
                </c:pt>
                <c:pt idx="770">
                  <c:v>8.4273003320711914E-2</c:v>
                </c:pt>
                <c:pt idx="771">
                  <c:v>8.1694539553084131E-2</c:v>
                </c:pt>
                <c:pt idx="772">
                  <c:v>7.9961857196301667E-2</c:v>
                </c:pt>
                <c:pt idx="773">
                  <c:v>8.1453259365824357E-2</c:v>
                </c:pt>
                <c:pt idx="774">
                  <c:v>8.3161114697241759E-2</c:v>
                </c:pt>
                <c:pt idx="775">
                  <c:v>8.3020168859708296E-2</c:v>
                </c:pt>
                <c:pt idx="776">
                  <c:v>7.8215972662880717E-2</c:v>
                </c:pt>
                <c:pt idx="777">
                  <c:v>7.5459942517966644E-2</c:v>
                </c:pt>
                <c:pt idx="778">
                  <c:v>7.264603473680932E-2</c:v>
                </c:pt>
                <c:pt idx="779">
                  <c:v>7.2588174698029445E-2</c:v>
                </c:pt>
                <c:pt idx="780">
                  <c:v>7.0169343254540828E-2</c:v>
                </c:pt>
                <c:pt idx="781">
                  <c:v>6.8990615793924848E-2</c:v>
                </c:pt>
                <c:pt idx="782">
                  <c:v>7.3446233699462141E-2</c:v>
                </c:pt>
                <c:pt idx="783">
                  <c:v>7.0225649072409024E-2</c:v>
                </c:pt>
                <c:pt idx="784">
                  <c:v>7.083960614331003E-2</c:v>
                </c:pt>
                <c:pt idx="785">
                  <c:v>7.210057268285236E-2</c:v>
                </c:pt>
                <c:pt idx="786">
                  <c:v>8.273944558974862E-2</c:v>
                </c:pt>
                <c:pt idx="787">
                  <c:v>8.6598381477112213E-2</c:v>
                </c:pt>
                <c:pt idx="788">
                  <c:v>0.10051583018992162</c:v>
                </c:pt>
                <c:pt idx="789">
                  <c:v>0.10584847069030605</c:v>
                </c:pt>
                <c:pt idx="790">
                  <c:v>0.11046659850288854</c:v>
                </c:pt>
                <c:pt idx="791">
                  <c:v>0.10931230061839764</c:v>
                </c:pt>
                <c:pt idx="792">
                  <c:v>0.10777967416384965</c:v>
                </c:pt>
                <c:pt idx="793">
                  <c:v>0.10411708620482771</c:v>
                </c:pt>
                <c:pt idx="794">
                  <c:v>0.1100504200164461</c:v>
                </c:pt>
                <c:pt idx="795">
                  <c:v>0.11230527663572899</c:v>
                </c:pt>
                <c:pt idx="796">
                  <c:v>0.1128485529039903</c:v>
                </c:pt>
                <c:pt idx="797">
                  <c:v>0.11023126451262737</c:v>
                </c:pt>
                <c:pt idx="798">
                  <c:v>0.10556057364060728</c:v>
                </c:pt>
                <c:pt idx="799">
                  <c:v>0.1095109223780216</c:v>
                </c:pt>
                <c:pt idx="800">
                  <c:v>0.11508689211783996</c:v>
                </c:pt>
                <c:pt idx="801">
                  <c:v>0.11239659547338418</c:v>
                </c:pt>
                <c:pt idx="802">
                  <c:v>0.11469919212401684</c:v>
                </c:pt>
                <c:pt idx="803">
                  <c:v>0.11913197089243802</c:v>
                </c:pt>
                <c:pt idx="804">
                  <c:v>0.12413325641961878</c:v>
                </c:pt>
                <c:pt idx="805">
                  <c:v>0.12812050084785864</c:v>
                </c:pt>
                <c:pt idx="806">
                  <c:v>0.12594515689644101</c:v>
                </c:pt>
                <c:pt idx="807">
                  <c:v>0.12169500310549992</c:v>
                </c:pt>
                <c:pt idx="808">
                  <c:v>0.11918067168503872</c:v>
                </c:pt>
                <c:pt idx="809">
                  <c:v>0.11753481139368556</c:v>
                </c:pt>
                <c:pt idx="810">
                  <c:v>0.12243242819353195</c:v>
                </c:pt>
                <c:pt idx="811">
                  <c:v>0.12641558155058846</c:v>
                </c:pt>
                <c:pt idx="812">
                  <c:v>0.12803093301492222</c:v>
                </c:pt>
                <c:pt idx="813">
                  <c:v>0.12607485528211443</c:v>
                </c:pt>
                <c:pt idx="814">
                  <c:v>0.13051732404994576</c:v>
                </c:pt>
                <c:pt idx="815">
                  <c:v>0.13103783423521193</c:v>
                </c:pt>
                <c:pt idx="816">
                  <c:v>0.12985598440762083</c:v>
                </c:pt>
                <c:pt idx="817">
                  <c:v>0.13343503412765614</c:v>
                </c:pt>
                <c:pt idx="818">
                  <c:v>0.1331319178392586</c:v>
                </c:pt>
                <c:pt idx="819">
                  <c:v>0.13554358543720774</c:v>
                </c:pt>
                <c:pt idx="820">
                  <c:v>0.13605567445491157</c:v>
                </c:pt>
                <c:pt idx="821">
                  <c:v>0.14359678892669803</c:v>
                </c:pt>
                <c:pt idx="822">
                  <c:v>0.1365317543033211</c:v>
                </c:pt>
                <c:pt idx="823">
                  <c:v>0.13436488137167563</c:v>
                </c:pt>
                <c:pt idx="824">
                  <c:v>0.13219399240647292</c:v>
                </c:pt>
                <c:pt idx="825">
                  <c:v>0.12920684542664876</c:v>
                </c:pt>
                <c:pt idx="826">
                  <c:v>0.12919955980889694</c:v>
                </c:pt>
                <c:pt idx="827">
                  <c:v>0.12538752170992382</c:v>
                </c:pt>
                <c:pt idx="828">
                  <c:v>0.12377451331835169</c:v>
                </c:pt>
                <c:pt idx="829">
                  <c:v>0.1213966516966233</c:v>
                </c:pt>
                <c:pt idx="830">
                  <c:v>0.12164080233493055</c:v>
                </c:pt>
                <c:pt idx="831">
                  <c:v>0.11924266123305868</c:v>
                </c:pt>
                <c:pt idx="832">
                  <c:v>0.11726693985923527</c:v>
                </c:pt>
                <c:pt idx="833">
                  <c:v>0.11605312575784082</c:v>
                </c:pt>
                <c:pt idx="834">
                  <c:v>0.12624655831063292</c:v>
                </c:pt>
                <c:pt idx="835">
                  <c:v>0.1226069091454067</c:v>
                </c:pt>
                <c:pt idx="836">
                  <c:v>0.1204616466375262</c:v>
                </c:pt>
                <c:pt idx="837">
                  <c:v>0.11865823581629897</c:v>
                </c:pt>
                <c:pt idx="838">
                  <c:v>0.11977266934561014</c:v>
                </c:pt>
                <c:pt idx="839">
                  <c:v>0.12189353128627989</c:v>
                </c:pt>
                <c:pt idx="840">
                  <c:v>0.11898759156334361</c:v>
                </c:pt>
                <c:pt idx="841">
                  <c:v>0.11844055145727521</c:v>
                </c:pt>
                <c:pt idx="842">
                  <c:v>0.120096636801555</c:v>
                </c:pt>
                <c:pt idx="843">
                  <c:v>0.11848676067127077</c:v>
                </c:pt>
                <c:pt idx="844">
                  <c:v>0.11868144406708796</c:v>
                </c:pt>
                <c:pt idx="845">
                  <c:v>0.11820658882878604</c:v>
                </c:pt>
                <c:pt idx="846">
                  <c:v>0.11692697213559156</c:v>
                </c:pt>
                <c:pt idx="847">
                  <c:v>0.11208956621321096</c:v>
                </c:pt>
                <c:pt idx="848">
                  <c:v>0.11016963472607763</c:v>
                </c:pt>
                <c:pt idx="849">
                  <c:v>0.10997701425032112</c:v>
                </c:pt>
                <c:pt idx="850">
                  <c:v>0.11313575035964316</c:v>
                </c:pt>
                <c:pt idx="851">
                  <c:v>0.11071067066355053</c:v>
                </c:pt>
                <c:pt idx="852">
                  <c:v>0.10676999643852497</c:v>
                </c:pt>
                <c:pt idx="853">
                  <c:v>0.10623068016404313</c:v>
                </c:pt>
                <c:pt idx="854">
                  <c:v>0.10479452379456074</c:v>
                </c:pt>
                <c:pt idx="855">
                  <c:v>0.10520389396216315</c:v>
                </c:pt>
                <c:pt idx="856">
                  <c:v>0.10406537969125472</c:v>
                </c:pt>
                <c:pt idx="857">
                  <c:v>0.10270816211925105</c:v>
                </c:pt>
                <c:pt idx="858">
                  <c:v>0.10132758807191541</c:v>
                </c:pt>
                <c:pt idx="859">
                  <c:v>0.10050683182892763</c:v>
                </c:pt>
                <c:pt idx="860">
                  <c:v>0.10192764735731111</c:v>
                </c:pt>
                <c:pt idx="861">
                  <c:v>0.10255109844602087</c:v>
                </c:pt>
                <c:pt idx="862">
                  <c:v>9.953855242085681E-2</c:v>
                </c:pt>
                <c:pt idx="863">
                  <c:v>9.5937782739668298E-2</c:v>
                </c:pt>
                <c:pt idx="864">
                  <c:v>9.4963627445531773E-2</c:v>
                </c:pt>
                <c:pt idx="865">
                  <c:v>9.5766307552287655E-2</c:v>
                </c:pt>
                <c:pt idx="866">
                  <c:v>9.4761026384425712E-2</c:v>
                </c:pt>
                <c:pt idx="867">
                  <c:v>9.7268197476296253E-2</c:v>
                </c:pt>
                <c:pt idx="868">
                  <c:v>9.5010295236366643E-2</c:v>
                </c:pt>
                <c:pt idx="869">
                  <c:v>9.8467265923936162E-2</c:v>
                </c:pt>
                <c:pt idx="870">
                  <c:v>9.9944492326542608E-2</c:v>
                </c:pt>
                <c:pt idx="871">
                  <c:v>0.10099082396456592</c:v>
                </c:pt>
                <c:pt idx="872">
                  <c:v>0.10560037156783564</c:v>
                </c:pt>
                <c:pt idx="873">
                  <c:v>0.10609757559259156</c:v>
                </c:pt>
                <c:pt idx="874">
                  <c:v>0.10360914376609941</c:v>
                </c:pt>
                <c:pt idx="875">
                  <c:v>0.10370269083937067</c:v>
                </c:pt>
                <c:pt idx="876">
                  <c:v>0.10304345229837096</c:v>
                </c:pt>
                <c:pt idx="877">
                  <c:v>0.10169472728013385</c:v>
                </c:pt>
                <c:pt idx="878">
                  <c:v>0.10134313684560127</c:v>
                </c:pt>
                <c:pt idx="879">
                  <c:v>9.8113505602729828E-2</c:v>
                </c:pt>
                <c:pt idx="880">
                  <c:v>9.5350061653182883E-2</c:v>
                </c:pt>
                <c:pt idx="881">
                  <c:v>9.4397589195516773E-2</c:v>
                </c:pt>
                <c:pt idx="882">
                  <c:v>9.2035333094363542E-2</c:v>
                </c:pt>
                <c:pt idx="883">
                  <c:v>9.0358841377315202E-2</c:v>
                </c:pt>
                <c:pt idx="884">
                  <c:v>8.8211182770912153E-2</c:v>
                </c:pt>
                <c:pt idx="885">
                  <c:v>8.6459243521718368E-2</c:v>
                </c:pt>
                <c:pt idx="886">
                  <c:v>8.3705524492971556E-2</c:v>
                </c:pt>
                <c:pt idx="887">
                  <c:v>7.9614728670576687E-2</c:v>
                </c:pt>
                <c:pt idx="888">
                  <c:v>7.7815776226365679E-2</c:v>
                </c:pt>
                <c:pt idx="889">
                  <c:v>7.5715401259660781E-2</c:v>
                </c:pt>
                <c:pt idx="890">
                  <c:v>7.6234750774021601E-2</c:v>
                </c:pt>
                <c:pt idx="891">
                  <c:v>7.3812858775129553E-2</c:v>
                </c:pt>
                <c:pt idx="892">
                  <c:v>7.3736304846531125E-2</c:v>
                </c:pt>
                <c:pt idx="893">
                  <c:v>6.9410908719140657E-2</c:v>
                </c:pt>
                <c:pt idx="894">
                  <c:v>6.5218113524167773E-2</c:v>
                </c:pt>
                <c:pt idx="895">
                  <c:v>6.5207148308589702E-2</c:v>
                </c:pt>
                <c:pt idx="896">
                  <c:v>6.378423418526824E-2</c:v>
                </c:pt>
                <c:pt idx="897">
                  <c:v>6.7884089783085688E-2</c:v>
                </c:pt>
                <c:pt idx="898">
                  <c:v>6.4607904236347491E-2</c:v>
                </c:pt>
                <c:pt idx="899">
                  <c:v>6.2648258086002689E-2</c:v>
                </c:pt>
                <c:pt idx="900">
                  <c:v>6.5123509041438474E-2</c:v>
                </c:pt>
                <c:pt idx="901">
                  <c:v>6.6375586939811451E-2</c:v>
                </c:pt>
                <c:pt idx="902">
                  <c:v>6.0910141321596036E-2</c:v>
                </c:pt>
                <c:pt idx="903">
                  <c:v>5.8532570272147311E-2</c:v>
                </c:pt>
                <c:pt idx="904">
                  <c:v>6.1754700568371228E-2</c:v>
                </c:pt>
                <c:pt idx="905">
                  <c:v>6.3251818698492779E-2</c:v>
                </c:pt>
                <c:pt idx="906">
                  <c:v>5.4950815885390317E-2</c:v>
                </c:pt>
                <c:pt idx="907">
                  <c:v>5.0837793863342425E-2</c:v>
                </c:pt>
                <c:pt idx="908">
                  <c:v>5.220463938019157E-2</c:v>
                </c:pt>
                <c:pt idx="909">
                  <c:v>5.2325543255801021E-2</c:v>
                </c:pt>
                <c:pt idx="910">
                  <c:v>4.9387093462700496E-2</c:v>
                </c:pt>
                <c:pt idx="911">
                  <c:v>4.7538713978886975E-2</c:v>
                </c:pt>
                <c:pt idx="912">
                  <c:v>5.0507358501613704E-2</c:v>
                </c:pt>
                <c:pt idx="913">
                  <c:v>5.5378120041044268E-2</c:v>
                </c:pt>
                <c:pt idx="914">
                  <c:v>5.2933175375417398E-2</c:v>
                </c:pt>
                <c:pt idx="915">
                  <c:v>5.1730032009349246E-2</c:v>
                </c:pt>
                <c:pt idx="916">
                  <c:v>4.9123982127513316E-2</c:v>
                </c:pt>
                <c:pt idx="917">
                  <c:v>4.6547779954751477E-2</c:v>
                </c:pt>
                <c:pt idx="918">
                  <c:v>4.4554786032350566E-2</c:v>
                </c:pt>
                <c:pt idx="919">
                  <c:v>4.6915841253376139E-2</c:v>
                </c:pt>
                <c:pt idx="920">
                  <c:v>4.772818123155334E-2</c:v>
                </c:pt>
                <c:pt idx="921">
                  <c:v>5.1927377075817363E-2</c:v>
                </c:pt>
                <c:pt idx="922">
                  <c:v>5.6470571137262164E-2</c:v>
                </c:pt>
                <c:pt idx="923">
                  <c:v>6.0589559090497451E-2</c:v>
                </c:pt>
                <c:pt idx="924">
                  <c:v>6.0595434959735586E-2</c:v>
                </c:pt>
                <c:pt idx="925">
                  <c:v>6.1877887208465848E-2</c:v>
                </c:pt>
                <c:pt idx="926">
                  <c:v>6.2991250077044647E-2</c:v>
                </c:pt>
                <c:pt idx="927">
                  <c:v>6.2677942573584611E-2</c:v>
                </c:pt>
                <c:pt idx="928">
                  <c:v>5.979164604232956E-2</c:v>
                </c:pt>
                <c:pt idx="929">
                  <c:v>5.6955679230707421E-2</c:v>
                </c:pt>
                <c:pt idx="930">
                  <c:v>5.2277564534641399E-2</c:v>
                </c:pt>
                <c:pt idx="931">
                  <c:v>4.5585163707002885E-2</c:v>
                </c:pt>
                <c:pt idx="932">
                  <c:v>4.1821066336221291E-2</c:v>
                </c:pt>
                <c:pt idx="933">
                  <c:v>3.9457090686644367E-2</c:v>
                </c:pt>
                <c:pt idx="934">
                  <c:v>3.9721033431446305E-2</c:v>
                </c:pt>
                <c:pt idx="935">
                  <c:v>3.7338063210747875E-2</c:v>
                </c:pt>
                <c:pt idx="936">
                  <c:v>3.4520700487024665E-2</c:v>
                </c:pt>
                <c:pt idx="937">
                  <c:v>3.6314250209677823E-2</c:v>
                </c:pt>
                <c:pt idx="938">
                  <c:v>3.4647733018719234E-2</c:v>
                </c:pt>
                <c:pt idx="939">
                  <c:v>3.2587143118029183E-2</c:v>
                </c:pt>
                <c:pt idx="940">
                  <c:v>3.0354324726054621E-2</c:v>
                </c:pt>
                <c:pt idx="941">
                  <c:v>3.0685698424929679E-2</c:v>
                </c:pt>
                <c:pt idx="942">
                  <c:v>2.9470635773643332E-2</c:v>
                </c:pt>
                <c:pt idx="943">
                  <c:v>2.9104756200802391E-2</c:v>
                </c:pt>
                <c:pt idx="944">
                  <c:v>2.8957426532419776E-2</c:v>
                </c:pt>
                <c:pt idx="945">
                  <c:v>3.1973736478613686E-2</c:v>
                </c:pt>
                <c:pt idx="946">
                  <c:v>3.139061226480766E-2</c:v>
                </c:pt>
                <c:pt idx="947">
                  <c:v>2.9010076868157694E-2</c:v>
                </c:pt>
                <c:pt idx="948">
                  <c:v>2.9634527949423992E-2</c:v>
                </c:pt>
                <c:pt idx="949">
                  <c:v>3.4747577618196288E-2</c:v>
                </c:pt>
                <c:pt idx="950">
                  <c:v>3.7568234521250798E-2</c:v>
                </c:pt>
                <c:pt idx="951">
                  <c:v>3.7138296214863288E-2</c:v>
                </c:pt>
                <c:pt idx="952">
                  <c:v>3.6583183856928624E-2</c:v>
                </c:pt>
                <c:pt idx="953">
                  <c:v>3.6654561760249414E-2</c:v>
                </c:pt>
                <c:pt idx="954">
                  <c:v>3.9316960601444649E-2</c:v>
                </c:pt>
                <c:pt idx="955">
                  <c:v>3.8801705124786756E-2</c:v>
                </c:pt>
                <c:pt idx="956">
                  <c:v>4.0151038844062625E-2</c:v>
                </c:pt>
                <c:pt idx="957">
                  <c:v>4.0683684529383618E-2</c:v>
                </c:pt>
                <c:pt idx="958">
                  <c:v>3.7970128516134766E-2</c:v>
                </c:pt>
                <c:pt idx="959">
                  <c:v>3.6259226159542156E-2</c:v>
                </c:pt>
                <c:pt idx="960">
                  <c:v>3.1844848651755853E-2</c:v>
                </c:pt>
                <c:pt idx="961">
                  <c:v>2.910305468936935E-2</c:v>
                </c:pt>
                <c:pt idx="962">
                  <c:v>2.7510257772652889E-2</c:v>
                </c:pt>
                <c:pt idx="963">
                  <c:v>2.5778633459042147E-2</c:v>
                </c:pt>
                <c:pt idx="964">
                  <c:v>2.5572348486320957E-2</c:v>
                </c:pt>
                <c:pt idx="965">
                  <c:v>2.4507926215313482E-2</c:v>
                </c:pt>
                <c:pt idx="966">
                  <c:v>2.5240009310458326E-2</c:v>
                </c:pt>
                <c:pt idx="967">
                  <c:v>2.1816815188407696E-2</c:v>
                </c:pt>
                <c:pt idx="968">
                  <c:v>2.2520573809431899E-2</c:v>
                </c:pt>
                <c:pt idx="969">
                  <c:v>2.2227504665063409E-2</c:v>
                </c:pt>
                <c:pt idx="970">
                  <c:v>1.921532164864749E-2</c:v>
                </c:pt>
                <c:pt idx="971">
                  <c:v>1.725153318092857E-2</c:v>
                </c:pt>
                <c:pt idx="972">
                  <c:v>1.8856943716482583E-2</c:v>
                </c:pt>
                <c:pt idx="973">
                  <c:v>1.9803478924056074E-2</c:v>
                </c:pt>
                <c:pt idx="974">
                  <c:v>2.0922020958310819E-2</c:v>
                </c:pt>
                <c:pt idx="975">
                  <c:v>2.3545227932979314E-2</c:v>
                </c:pt>
                <c:pt idx="976">
                  <c:v>2.722380214925571E-2</c:v>
                </c:pt>
                <c:pt idx="977">
                  <c:v>3.3481783573162498E-2</c:v>
                </c:pt>
                <c:pt idx="978">
                  <c:v>3.096728932160786E-2</c:v>
                </c:pt>
                <c:pt idx="979">
                  <c:v>2.9839850791958493E-2</c:v>
                </c:pt>
                <c:pt idx="980">
                  <c:v>3.0994332976254542E-2</c:v>
                </c:pt>
                <c:pt idx="981">
                  <c:v>3.3500278187628955E-2</c:v>
                </c:pt>
                <c:pt idx="982">
                  <c:v>2.9871128091809189E-2</c:v>
                </c:pt>
                <c:pt idx="983">
                  <c:v>2.8266895655685007E-2</c:v>
                </c:pt>
                <c:pt idx="984">
                  <c:v>2.7065841820962055E-2</c:v>
                </c:pt>
                <c:pt idx="985">
                  <c:v>2.5987675611033254E-2</c:v>
                </c:pt>
                <c:pt idx="986">
                  <c:v>2.6321100952038316E-2</c:v>
                </c:pt>
                <c:pt idx="987">
                  <c:v>2.3703168769710015E-2</c:v>
                </c:pt>
                <c:pt idx="988">
                  <c:v>2.285767840555096E-2</c:v>
                </c:pt>
                <c:pt idx="989">
                  <c:v>2.2505837092669838E-2</c:v>
                </c:pt>
                <c:pt idx="990">
                  <c:v>2.3555825629666571E-2</c:v>
                </c:pt>
                <c:pt idx="991">
                  <c:v>2.2147006613097993E-2</c:v>
                </c:pt>
                <c:pt idx="992">
                  <c:v>2.0210426714588711E-2</c:v>
                </c:pt>
                <c:pt idx="993">
                  <c:v>2.0021572622875648E-2</c:v>
                </c:pt>
                <c:pt idx="994">
                  <c:v>2.0692523571010403E-2</c:v>
                </c:pt>
                <c:pt idx="995">
                  <c:v>2.0191207824954024E-2</c:v>
                </c:pt>
                <c:pt idx="996">
                  <c:v>1.8497562501543732E-2</c:v>
                </c:pt>
                <c:pt idx="997">
                  <c:v>1.8262443104984948E-2</c:v>
                </c:pt>
                <c:pt idx="998">
                  <c:v>1.687113034264047E-2</c:v>
                </c:pt>
                <c:pt idx="999">
                  <c:v>1.6635908141929924E-2</c:v>
                </c:pt>
                <c:pt idx="1000">
                  <c:v>1.6257628241597925E-2</c:v>
                </c:pt>
                <c:pt idx="1001">
                  <c:v>1.7429662017281418E-2</c:v>
                </c:pt>
                <c:pt idx="1002">
                  <c:v>1.6221768966826138E-2</c:v>
                </c:pt>
                <c:pt idx="1003">
                  <c:v>1.653650837495961E-2</c:v>
                </c:pt>
                <c:pt idx="1004">
                  <c:v>1.6674819662362957E-2</c:v>
                </c:pt>
                <c:pt idx="1005">
                  <c:v>1.617273824714565E-2</c:v>
                </c:pt>
                <c:pt idx="1006">
                  <c:v>1.6874766984181146E-2</c:v>
                </c:pt>
                <c:pt idx="1007">
                  <c:v>1.7847660253903178E-2</c:v>
                </c:pt>
                <c:pt idx="1008">
                  <c:v>1.6772396482347525E-2</c:v>
                </c:pt>
                <c:pt idx="1009">
                  <c:v>1.6383497482970695E-2</c:v>
                </c:pt>
                <c:pt idx="1010">
                  <c:v>1.6926684744402738E-2</c:v>
                </c:pt>
                <c:pt idx="1011">
                  <c:v>1.7044142006345749E-2</c:v>
                </c:pt>
                <c:pt idx="1012">
                  <c:v>1.6425016894026381E-2</c:v>
                </c:pt>
                <c:pt idx="1013">
                  <c:v>1.9564194009378991E-2</c:v>
                </c:pt>
                <c:pt idx="1014">
                  <c:v>1.945347062064999E-2</c:v>
                </c:pt>
                <c:pt idx="1015">
                  <c:v>1.8230992658695766E-2</c:v>
                </c:pt>
                <c:pt idx="1016">
                  <c:v>1.6115746985655793E-2</c:v>
                </c:pt>
                <c:pt idx="1017">
                  <c:v>1.5114242163623906E-2</c:v>
                </c:pt>
                <c:pt idx="1018">
                  <c:v>1.3851050159745616E-2</c:v>
                </c:pt>
                <c:pt idx="1019">
                  <c:v>1.3258172151926234E-2</c:v>
                </c:pt>
                <c:pt idx="1020">
                  <c:v>1.2718973089050012E-2</c:v>
                </c:pt>
                <c:pt idx="1021">
                  <c:v>1.1785616374618869E-2</c:v>
                </c:pt>
                <c:pt idx="1022">
                  <c:v>1.3735257908352574E-2</c:v>
                </c:pt>
                <c:pt idx="1023">
                  <c:v>1.4226847363845711E-2</c:v>
                </c:pt>
                <c:pt idx="1024">
                  <c:v>1.6046646835389033E-2</c:v>
                </c:pt>
                <c:pt idx="1025">
                  <c:v>1.5940466672773559E-2</c:v>
                </c:pt>
                <c:pt idx="1026">
                  <c:v>1.3785189143865235E-2</c:v>
                </c:pt>
                <c:pt idx="1027">
                  <c:v>1.6228873124906541E-2</c:v>
                </c:pt>
                <c:pt idx="1028">
                  <c:v>1.8227981090812216E-2</c:v>
                </c:pt>
                <c:pt idx="1029">
                  <c:v>2.1110043424481015E-2</c:v>
                </c:pt>
                <c:pt idx="1030">
                  <c:v>1.7222795263778005E-2</c:v>
                </c:pt>
                <c:pt idx="1031">
                  <c:v>1.9988484803566048E-2</c:v>
                </c:pt>
                <c:pt idx="1032">
                  <c:v>2.0863127305986426E-2</c:v>
                </c:pt>
                <c:pt idx="1033">
                  <c:v>1.8503704565098984E-2</c:v>
                </c:pt>
                <c:pt idx="1034">
                  <c:v>1.85283217665798E-2</c:v>
                </c:pt>
                <c:pt idx="1035">
                  <c:v>1.7450185317673485E-2</c:v>
                </c:pt>
                <c:pt idx="1036">
                  <c:v>1.4241698664414562E-2</c:v>
                </c:pt>
                <c:pt idx="1037">
                  <c:v>1.3322936774481056E-2</c:v>
                </c:pt>
                <c:pt idx="1038">
                  <c:v>1.0970175118491604E-2</c:v>
                </c:pt>
                <c:pt idx="1039">
                  <c:v>9.6027920021897056E-3</c:v>
                </c:pt>
                <c:pt idx="1040">
                  <c:v>9.3208473238869244E-3</c:v>
                </c:pt>
                <c:pt idx="1041">
                  <c:v>8.1310570335601587E-3</c:v>
                </c:pt>
                <c:pt idx="1042">
                  <c:v>7.0893778261975696E-3</c:v>
                </c:pt>
                <c:pt idx="1043">
                  <c:v>6.8338405886379031E-3</c:v>
                </c:pt>
                <c:pt idx="1044">
                  <c:v>8.9313505399880797E-3</c:v>
                </c:pt>
                <c:pt idx="1045">
                  <c:v>1.1402357531354136E-2</c:v>
                </c:pt>
                <c:pt idx="1046">
                  <c:v>1.0394369323284205E-2</c:v>
                </c:pt>
                <c:pt idx="1047">
                  <c:v>8.1724569389255847E-3</c:v>
                </c:pt>
                <c:pt idx="1048">
                  <c:v>5.4011560832052732E-3</c:v>
                </c:pt>
                <c:pt idx="1049">
                  <c:v>6.7030870496969583E-3</c:v>
                </c:pt>
                <c:pt idx="1050">
                  <c:v>9.6611769330873024E-3</c:v>
                </c:pt>
                <c:pt idx="1051">
                  <c:v>1.2443883796378653E-2</c:v>
                </c:pt>
                <c:pt idx="1052">
                  <c:v>1.1150936161089024E-2</c:v>
                </c:pt>
                <c:pt idx="1053">
                  <c:v>9.8505894892879434E-3</c:v>
                </c:pt>
                <c:pt idx="1054">
                  <c:v>8.1958793247940628E-3</c:v>
                </c:pt>
                <c:pt idx="1055">
                  <c:v>5.3697008905874005E-3</c:v>
                </c:pt>
                <c:pt idx="1056">
                  <c:v>7.4976621748610167E-3</c:v>
                </c:pt>
                <c:pt idx="1057">
                  <c:v>7.5981495746427069E-3</c:v>
                </c:pt>
                <c:pt idx="1058">
                  <c:v>8.9937395359405356E-3</c:v>
                </c:pt>
                <c:pt idx="1059">
                  <c:v>9.9570996914371893E-3</c:v>
                </c:pt>
                <c:pt idx="1060">
                  <c:v>7.4695643878682633E-3</c:v>
                </c:pt>
                <c:pt idx="1061">
                  <c:v>8.2230104032739448E-3</c:v>
                </c:pt>
                <c:pt idx="1062">
                  <c:v>9.7308502568545993E-3</c:v>
                </c:pt>
                <c:pt idx="1063">
                  <c:v>1.1318181972567828E-2</c:v>
                </c:pt>
                <c:pt idx="1064">
                  <c:v>6.6372965809133114E-3</c:v>
                </c:pt>
                <c:pt idx="1065">
                  <c:v>7.2898151339660031E-3</c:v>
                </c:pt>
                <c:pt idx="1066">
                  <c:v>7.46965233552533E-3</c:v>
                </c:pt>
                <c:pt idx="1067">
                  <c:v>6.3919218866562086E-3</c:v>
                </c:pt>
                <c:pt idx="1068">
                  <c:v>6.4112433742651992E-3</c:v>
                </c:pt>
                <c:pt idx="1069">
                  <c:v>1.4668881693785968E-2</c:v>
                </c:pt>
                <c:pt idx="1070">
                  <c:v>1.6319779332802584E-2</c:v>
                </c:pt>
                <c:pt idx="1071">
                  <c:v>1.6084252196537169E-2</c:v>
                </c:pt>
                <c:pt idx="1072">
                  <c:v>1.9662032140303598E-2</c:v>
                </c:pt>
                <c:pt idx="1073">
                  <c:v>2.1499547604048055E-2</c:v>
                </c:pt>
                <c:pt idx="1074">
                  <c:v>2.621432625414058E-2</c:v>
                </c:pt>
                <c:pt idx="1075">
                  <c:v>2.3582231493170847E-2</c:v>
                </c:pt>
                <c:pt idx="1076">
                  <c:v>2.1961852727596293E-2</c:v>
                </c:pt>
                <c:pt idx="1077">
                  <c:v>2.1401934611650075E-2</c:v>
                </c:pt>
                <c:pt idx="1078">
                  <c:v>2.7326345228659801E-2</c:v>
                </c:pt>
                <c:pt idx="1079">
                  <c:v>2.8455287421124506E-2</c:v>
                </c:pt>
                <c:pt idx="1080">
                  <c:v>2.7705281704982689E-2</c:v>
                </c:pt>
                <c:pt idx="1081">
                  <c:v>2.7221175943178057E-2</c:v>
                </c:pt>
                <c:pt idx="1082">
                  <c:v>3.0336339371474154E-2</c:v>
                </c:pt>
                <c:pt idx="1083">
                  <c:v>2.762261430118261E-2</c:v>
                </c:pt>
                <c:pt idx="1084">
                  <c:v>2.3678614175411609E-2</c:v>
                </c:pt>
                <c:pt idx="1085">
                  <c:v>2.4746298795041685E-2</c:v>
                </c:pt>
                <c:pt idx="1086">
                  <c:v>2.2881739151916651E-2</c:v>
                </c:pt>
                <c:pt idx="1087">
                  <c:v>2.6305165708427156E-2</c:v>
                </c:pt>
                <c:pt idx="1088">
                  <c:v>2.9149353637379943E-2</c:v>
                </c:pt>
                <c:pt idx="1089">
                  <c:v>3.3047046104171397E-2</c:v>
                </c:pt>
                <c:pt idx="1090">
                  <c:v>3.7322442309907028E-2</c:v>
                </c:pt>
                <c:pt idx="1091">
                  <c:v>3.2909901694790147E-2</c:v>
                </c:pt>
                <c:pt idx="1092">
                  <c:v>3.0409213945432362E-2</c:v>
                </c:pt>
                <c:pt idx="1093">
                  <c:v>2.8599563798766728E-2</c:v>
                </c:pt>
                <c:pt idx="1094">
                  <c:v>2.785100607608848E-2</c:v>
                </c:pt>
                <c:pt idx="1095">
                  <c:v>2.6214335260434179E-2</c:v>
                </c:pt>
                <c:pt idx="1096">
                  <c:v>2.7860827719040644E-2</c:v>
                </c:pt>
                <c:pt idx="1097">
                  <c:v>2.8378696724454179E-2</c:v>
                </c:pt>
                <c:pt idx="1098">
                  <c:v>2.9320452728723537E-2</c:v>
                </c:pt>
                <c:pt idx="1099">
                  <c:v>2.6821906525101399E-2</c:v>
                </c:pt>
                <c:pt idx="1100">
                  <c:v>2.4369897516160755E-2</c:v>
                </c:pt>
                <c:pt idx="1101">
                  <c:v>2.5820850137224773E-2</c:v>
                </c:pt>
                <c:pt idx="1102">
                  <c:v>2.5559143714735631E-2</c:v>
                </c:pt>
                <c:pt idx="1103">
                  <c:v>2.4105412407063535E-2</c:v>
                </c:pt>
                <c:pt idx="1104">
                  <c:v>2.3156980894173076E-2</c:v>
                </c:pt>
                <c:pt idx="1105">
                  <c:v>2.4540442446005312E-2</c:v>
                </c:pt>
                <c:pt idx="1106">
                  <c:v>2.5995009873511901E-2</c:v>
                </c:pt>
                <c:pt idx="1107">
                  <c:v>2.8725870505722971E-2</c:v>
                </c:pt>
                <c:pt idx="1108">
                  <c:v>2.9885823859598974E-2</c:v>
                </c:pt>
                <c:pt idx="1109">
                  <c:v>3.1714766309810502E-2</c:v>
                </c:pt>
                <c:pt idx="1110">
                  <c:v>2.8987491947744803E-2</c:v>
                </c:pt>
                <c:pt idx="1111">
                  <c:v>3.0662641868366564E-2</c:v>
                </c:pt>
                <c:pt idx="1112">
                  <c:v>3.3160456131076405E-2</c:v>
                </c:pt>
                <c:pt idx="1113">
                  <c:v>3.495899613495182E-2</c:v>
                </c:pt>
                <c:pt idx="1114">
                  <c:v>4.1652328760251142E-2</c:v>
                </c:pt>
                <c:pt idx="1115">
                  <c:v>4.7752928053783505E-2</c:v>
                </c:pt>
                <c:pt idx="1116">
                  <c:v>4.5945965557319071E-2</c:v>
                </c:pt>
                <c:pt idx="1117">
                  <c:v>5.0850367922704157E-2</c:v>
                </c:pt>
                <c:pt idx="1118">
                  <c:v>4.7622016397860858E-2</c:v>
                </c:pt>
                <c:pt idx="1119">
                  <c:v>4.9607504754646925E-2</c:v>
                </c:pt>
                <c:pt idx="1120">
                  <c:v>5.3892868651376075E-2</c:v>
                </c:pt>
                <c:pt idx="1121">
                  <c:v>5.5562453619213123E-2</c:v>
                </c:pt>
                <c:pt idx="1122">
                  <c:v>6.5469660475618779E-2</c:v>
                </c:pt>
                <c:pt idx="1123">
                  <c:v>7.0354100557487795E-2</c:v>
                </c:pt>
                <c:pt idx="1124">
                  <c:v>8.4680210820316584E-2</c:v>
                </c:pt>
                <c:pt idx="1125">
                  <c:v>8.626254316371848E-2</c:v>
                </c:pt>
                <c:pt idx="1126">
                  <c:v>8.6337963625103556E-2</c:v>
                </c:pt>
                <c:pt idx="1127">
                  <c:v>9.8548157675612258E-2</c:v>
                </c:pt>
                <c:pt idx="1128">
                  <c:v>8.9707103762060467E-2</c:v>
                </c:pt>
                <c:pt idx="1129">
                  <c:v>8.1952795686783556E-2</c:v>
                </c:pt>
                <c:pt idx="1130">
                  <c:v>7.4569236357281521E-2</c:v>
                </c:pt>
                <c:pt idx="1131">
                  <c:v>6.8966142111467621E-2</c:v>
                </c:pt>
                <c:pt idx="1132">
                  <c:v>6.5977109538501527E-2</c:v>
                </c:pt>
                <c:pt idx="1133">
                  <c:v>6.6475448855364799E-2</c:v>
                </c:pt>
                <c:pt idx="1134">
                  <c:v>6.6554175378377003E-2</c:v>
                </c:pt>
                <c:pt idx="1135">
                  <c:v>7.0739198937496847E-2</c:v>
                </c:pt>
                <c:pt idx="1136">
                  <c:v>7.2728259980148882E-2</c:v>
                </c:pt>
                <c:pt idx="1137">
                  <c:v>7.1883662268419496E-2</c:v>
                </c:pt>
                <c:pt idx="1138">
                  <c:v>7.2546406133995656E-2</c:v>
                </c:pt>
                <c:pt idx="1139">
                  <c:v>7.4829117279938448E-2</c:v>
                </c:pt>
                <c:pt idx="1140">
                  <c:v>6.9467036472156588E-2</c:v>
                </c:pt>
                <c:pt idx="1141">
                  <c:v>6.5589115311616222E-2</c:v>
                </c:pt>
                <c:pt idx="1142">
                  <c:v>6.5709741950206513E-2</c:v>
                </c:pt>
                <c:pt idx="1143">
                  <c:v>6.6708507735152758E-2</c:v>
                </c:pt>
                <c:pt idx="1144">
                  <c:v>6.5225091420169717E-2</c:v>
                </c:pt>
                <c:pt idx="1145">
                  <c:v>6.5769695495819042E-2</c:v>
                </c:pt>
                <c:pt idx="1146">
                  <c:v>6.472684483001663E-2</c:v>
                </c:pt>
                <c:pt idx="1147">
                  <c:v>6.6401884511022372E-2</c:v>
                </c:pt>
                <c:pt idx="1148">
                  <c:v>6.7050799195108091E-2</c:v>
                </c:pt>
                <c:pt idx="1149">
                  <c:v>7.2191659112081891E-2</c:v>
                </c:pt>
                <c:pt idx="1150">
                  <c:v>7.4333053535413085E-2</c:v>
                </c:pt>
                <c:pt idx="1151">
                  <c:v>7.6224314233364593E-2</c:v>
                </c:pt>
                <c:pt idx="1152">
                  <c:v>7.4572128819871686E-2</c:v>
                </c:pt>
                <c:pt idx="1153">
                  <c:v>7.7211979817013096E-2</c:v>
                </c:pt>
                <c:pt idx="1154">
                  <c:v>7.7897822669790798E-2</c:v>
                </c:pt>
                <c:pt idx="1155">
                  <c:v>8.1605709886888478E-2</c:v>
                </c:pt>
                <c:pt idx="1156">
                  <c:v>8.1695254846814613E-2</c:v>
                </c:pt>
                <c:pt idx="1157">
                  <c:v>8.4044111752430414E-2</c:v>
                </c:pt>
                <c:pt idx="1158">
                  <c:v>8.3410742744201072E-2</c:v>
                </c:pt>
                <c:pt idx="1159">
                  <c:v>8.549913740550609E-2</c:v>
                </c:pt>
                <c:pt idx="1160">
                  <c:v>8.8069929756703136E-2</c:v>
                </c:pt>
                <c:pt idx="1161">
                  <c:v>8.9361650655281524E-2</c:v>
                </c:pt>
                <c:pt idx="1162">
                  <c:v>8.8966828403053061E-2</c:v>
                </c:pt>
                <c:pt idx="1163">
                  <c:v>8.8827047432467485E-2</c:v>
                </c:pt>
                <c:pt idx="1164">
                  <c:v>9.1067923597768607E-2</c:v>
                </c:pt>
                <c:pt idx="1165">
                  <c:v>9.3081792692157148E-2</c:v>
                </c:pt>
                <c:pt idx="1166">
                  <c:v>9.4684626553438511E-2</c:v>
                </c:pt>
                <c:pt idx="1167">
                  <c:v>9.0345091115403037E-2</c:v>
                </c:pt>
                <c:pt idx="1168">
                  <c:v>8.4858837775058329E-2</c:v>
                </c:pt>
                <c:pt idx="1169">
                  <c:v>8.521906255430689E-2</c:v>
                </c:pt>
                <c:pt idx="1170">
                  <c:v>8.4999967512313215E-2</c:v>
                </c:pt>
                <c:pt idx="1171">
                  <c:v>8.1146475737117224E-2</c:v>
                </c:pt>
                <c:pt idx="1172">
                  <c:v>8.2370404038653797E-2</c:v>
                </c:pt>
                <c:pt idx="1173">
                  <c:v>8.4829822270452881E-2</c:v>
                </c:pt>
                <c:pt idx="1174">
                  <c:v>9.0413709782575305E-2</c:v>
                </c:pt>
                <c:pt idx="1175">
                  <c:v>8.7548492443670481E-2</c:v>
                </c:pt>
                <c:pt idx="1176">
                  <c:v>8.4344881137919867E-2</c:v>
                </c:pt>
                <c:pt idx="1177">
                  <c:v>8.8036056601136753E-2</c:v>
                </c:pt>
                <c:pt idx="1178">
                  <c:v>8.720038013463223E-2</c:v>
                </c:pt>
                <c:pt idx="1179">
                  <c:v>8.6475950262932602E-2</c:v>
                </c:pt>
                <c:pt idx="1180">
                  <c:v>9.1052965524399954E-2</c:v>
                </c:pt>
                <c:pt idx="1181">
                  <c:v>9.4292456494697474E-2</c:v>
                </c:pt>
                <c:pt idx="1182">
                  <c:v>9.4825501424015302E-2</c:v>
                </c:pt>
                <c:pt idx="1183">
                  <c:v>9.0746477696884112E-2</c:v>
                </c:pt>
                <c:pt idx="1184">
                  <c:v>8.8786091274876064E-2</c:v>
                </c:pt>
                <c:pt idx="1185">
                  <c:v>8.4815287363696826E-2</c:v>
                </c:pt>
                <c:pt idx="1186">
                  <c:v>8.3940339688296936E-2</c:v>
                </c:pt>
                <c:pt idx="1187">
                  <c:v>8.4055550379180513E-2</c:v>
                </c:pt>
                <c:pt idx="1188">
                  <c:v>7.9834698453492031E-2</c:v>
                </c:pt>
                <c:pt idx="1189">
                  <c:v>6.2137165228765404E-2</c:v>
                </c:pt>
                <c:pt idx="1190">
                  <c:v>7.3098972741580115E-2</c:v>
                </c:pt>
                <c:pt idx="1191">
                  <c:v>9.0000669289211285E-2</c:v>
                </c:pt>
                <c:pt idx="1192">
                  <c:v>9.958705186387147E-2</c:v>
                </c:pt>
                <c:pt idx="1193">
                  <c:v>9.8297418837549166E-2</c:v>
                </c:pt>
                <c:pt idx="1194">
                  <c:v>8.8164511549686575E-2</c:v>
                </c:pt>
                <c:pt idx="1195">
                  <c:v>7.808383787866606E-2</c:v>
                </c:pt>
                <c:pt idx="1196">
                  <c:v>7.2835959625503224E-2</c:v>
                </c:pt>
                <c:pt idx="1197">
                  <c:v>6.9029592685767874E-2</c:v>
                </c:pt>
                <c:pt idx="1198">
                  <c:v>5.6791837574995743E-2</c:v>
                </c:pt>
                <c:pt idx="1199">
                  <c:v>5.8567531084092503E-2</c:v>
                </c:pt>
                <c:pt idx="1200">
                  <c:v>6.3641666217788939E-2</c:v>
                </c:pt>
                <c:pt idx="1201">
                  <c:v>6.3536793244894627E-2</c:v>
                </c:pt>
                <c:pt idx="1202">
                  <c:v>6.1569473498460342E-2</c:v>
                </c:pt>
                <c:pt idx="1203">
                  <c:v>5.6376661531375521E-2</c:v>
                </c:pt>
                <c:pt idx="1204">
                  <c:v>5.5818882846930221E-2</c:v>
                </c:pt>
                <c:pt idx="1205">
                  <c:v>6.2963789588328808E-2</c:v>
                </c:pt>
                <c:pt idx="1206">
                  <c:v>6.0110156642069035E-2</c:v>
                </c:pt>
                <c:pt idx="1207">
                  <c:v>5.4711363406107716E-2</c:v>
                </c:pt>
                <c:pt idx="1208">
                  <c:v>6.4820290137253128E-2</c:v>
                </c:pt>
                <c:pt idx="1209">
                  <c:v>6.5314973550944094E-2</c:v>
                </c:pt>
                <c:pt idx="1210">
                  <c:v>8.0558333298078488E-2</c:v>
                </c:pt>
                <c:pt idx="1211">
                  <c:v>7.6719176754106111E-2</c:v>
                </c:pt>
                <c:pt idx="1212">
                  <c:v>7.6035749513202217E-2</c:v>
                </c:pt>
                <c:pt idx="1213">
                  <c:v>8.1351289730412696E-2</c:v>
                </c:pt>
                <c:pt idx="1214">
                  <c:v>9.1304256301417114E-2</c:v>
                </c:pt>
                <c:pt idx="1215">
                  <c:v>8.5288689814834423E-2</c:v>
                </c:pt>
                <c:pt idx="1216">
                  <c:v>8.9825718986730002E-2</c:v>
                </c:pt>
                <c:pt idx="1217">
                  <c:v>9.4516031526627575E-2</c:v>
                </c:pt>
                <c:pt idx="1218">
                  <c:v>9.9258643505639593E-2</c:v>
                </c:pt>
                <c:pt idx="1219">
                  <c:v>0.10801408722100167</c:v>
                </c:pt>
                <c:pt idx="1220">
                  <c:v>9.9809376875610326E-2</c:v>
                </c:pt>
                <c:pt idx="1221">
                  <c:v>0.10377276401638613</c:v>
                </c:pt>
                <c:pt idx="1222">
                  <c:v>0.10168839765063202</c:v>
                </c:pt>
                <c:pt idx="1223">
                  <c:v>9.9386333731798185E-2</c:v>
                </c:pt>
                <c:pt idx="1224">
                  <c:v>9.6255295626268958E-2</c:v>
                </c:pt>
                <c:pt idx="1225">
                  <c:v>9.1034018855072132E-2</c:v>
                </c:pt>
                <c:pt idx="1226">
                  <c:v>8.8208510612932112E-2</c:v>
                </c:pt>
                <c:pt idx="1227">
                  <c:v>8.5937631639212544E-2</c:v>
                </c:pt>
                <c:pt idx="1228">
                  <c:v>8.240888324541365E-2</c:v>
                </c:pt>
                <c:pt idx="1229">
                  <c:v>7.6025103316231524E-2</c:v>
                </c:pt>
                <c:pt idx="1230">
                  <c:v>7.0771773932720231E-2</c:v>
                </c:pt>
                <c:pt idx="1231">
                  <c:v>6.739685291074507E-2</c:v>
                </c:pt>
                <c:pt idx="1232">
                  <c:v>6.7058904719817528E-2</c:v>
                </c:pt>
                <c:pt idx="1233">
                  <c:v>6.7334694140756365E-2</c:v>
                </c:pt>
                <c:pt idx="1234">
                  <c:v>6.6858837415097891E-2</c:v>
                </c:pt>
                <c:pt idx="1235">
                  <c:v>6.5259644091050825E-2</c:v>
                </c:pt>
                <c:pt idx="1236">
                  <c:v>6.5743067613577094E-2</c:v>
                </c:pt>
                <c:pt idx="1237">
                  <c:v>6.937144418105555E-2</c:v>
                </c:pt>
                <c:pt idx="1238">
                  <c:v>6.3392502935455938E-2</c:v>
                </c:pt>
                <c:pt idx="1239">
                  <c:v>6.0609713794741463E-2</c:v>
                </c:pt>
                <c:pt idx="1240">
                  <c:v>5.2642089353780161E-2</c:v>
                </c:pt>
                <c:pt idx="1241">
                  <c:v>5.3235361198267869E-2</c:v>
                </c:pt>
                <c:pt idx="1242">
                  <c:v>5.6549760285445394E-2</c:v>
                </c:pt>
                <c:pt idx="1243">
                  <c:v>5.3218487566763395E-2</c:v>
                </c:pt>
                <c:pt idx="1244">
                  <c:v>5.3758978119069392E-2</c:v>
                </c:pt>
                <c:pt idx="1245">
                  <c:v>5.7601078518467588E-2</c:v>
                </c:pt>
                <c:pt idx="1246">
                  <c:v>6.1621192533612007E-2</c:v>
                </c:pt>
                <c:pt idx="1247">
                  <c:v>6.2532640792683294E-2</c:v>
                </c:pt>
                <c:pt idx="1248">
                  <c:v>5.9333156928087438E-2</c:v>
                </c:pt>
                <c:pt idx="1249">
                  <c:v>5.2973907673109E-2</c:v>
                </c:pt>
                <c:pt idx="1250">
                  <c:v>5.0588117264544777E-2</c:v>
                </c:pt>
                <c:pt idx="1251">
                  <c:v>5.4763095933410735E-2</c:v>
                </c:pt>
                <c:pt idx="1252">
                  <c:v>5.8444011517648956E-2</c:v>
                </c:pt>
                <c:pt idx="1253">
                  <c:v>6.3079219554815144E-2</c:v>
                </c:pt>
                <c:pt idx="1254">
                  <c:v>5.9007975140128899E-2</c:v>
                </c:pt>
                <c:pt idx="1255">
                  <c:v>6.1000120961805016E-2</c:v>
                </c:pt>
                <c:pt idx="1256">
                  <c:v>6.2686561547940028E-2</c:v>
                </c:pt>
                <c:pt idx="1257">
                  <c:v>6.3058986698611E-2</c:v>
                </c:pt>
                <c:pt idx="1258">
                  <c:v>6.1981515915447802E-2</c:v>
                </c:pt>
                <c:pt idx="1259">
                  <c:v>6.3059967515150972E-2</c:v>
                </c:pt>
                <c:pt idx="1260">
                  <c:v>6.368185902322783E-2</c:v>
                </c:pt>
                <c:pt idx="1261">
                  <c:v>6.3265706562706359E-2</c:v>
                </c:pt>
                <c:pt idx="1262">
                  <c:v>6.6882803250395972E-2</c:v>
                </c:pt>
                <c:pt idx="1263">
                  <c:v>6.9071033811458488E-2</c:v>
                </c:pt>
                <c:pt idx="1264">
                  <c:v>6.4465796792934821E-2</c:v>
                </c:pt>
                <c:pt idx="1265">
                  <c:v>6.1842005395504066E-2</c:v>
                </c:pt>
                <c:pt idx="1266">
                  <c:v>6.7700062192951299E-2</c:v>
                </c:pt>
                <c:pt idx="1267">
                  <c:v>6.7220478286354163E-2</c:v>
                </c:pt>
                <c:pt idx="1268">
                  <c:v>6.6782088500137962E-2</c:v>
                </c:pt>
                <c:pt idx="1269">
                  <c:v>6.6753610688413595E-2</c:v>
                </c:pt>
                <c:pt idx="1270">
                  <c:v>6.606595685814573E-2</c:v>
                </c:pt>
                <c:pt idx="1271">
                  <c:v>6.610970206910384E-2</c:v>
                </c:pt>
                <c:pt idx="1272">
                  <c:v>6.255222587187366E-2</c:v>
                </c:pt>
                <c:pt idx="1273">
                  <c:v>5.6334889356184428E-2</c:v>
                </c:pt>
                <c:pt idx="1274">
                  <c:v>5.374249744226315E-2</c:v>
                </c:pt>
                <c:pt idx="1275">
                  <c:v>4.6609431506182797E-2</c:v>
                </c:pt>
                <c:pt idx="1276">
                  <c:v>4.0693975709329595E-2</c:v>
                </c:pt>
                <c:pt idx="1277">
                  <c:v>4.0020549424348593E-2</c:v>
                </c:pt>
                <c:pt idx="1278">
                  <c:v>3.7625517261062211E-2</c:v>
                </c:pt>
                <c:pt idx="1279">
                  <c:v>3.151800196062856E-2</c:v>
                </c:pt>
                <c:pt idx="1280">
                  <c:v>2.7138089806860208E-2</c:v>
                </c:pt>
                <c:pt idx="1281">
                  <c:v>3.3885399558438362E-2</c:v>
                </c:pt>
                <c:pt idx="1282">
                  <c:v>4.9247979245253995E-2</c:v>
                </c:pt>
                <c:pt idx="1283">
                  <c:v>4.8714014484914497E-2</c:v>
                </c:pt>
                <c:pt idx="1284">
                  <c:v>4.8770254494573992E-2</c:v>
                </c:pt>
                <c:pt idx="1285">
                  <c:v>5.0954722160582042E-2</c:v>
                </c:pt>
                <c:pt idx="1286">
                  <c:v>4.7202997059628812E-2</c:v>
                </c:pt>
                <c:pt idx="1287">
                  <c:v>4.4527058308336573E-2</c:v>
                </c:pt>
                <c:pt idx="1288">
                  <c:v>4.2178685061003071E-2</c:v>
                </c:pt>
                <c:pt idx="1289">
                  <c:v>3.9638410850633049E-2</c:v>
                </c:pt>
                <c:pt idx="1290">
                  <c:v>3.8609675495086232E-2</c:v>
                </c:pt>
                <c:pt idx="1291">
                  <c:v>3.8319223452196433E-2</c:v>
                </c:pt>
                <c:pt idx="1292">
                  <c:v>4.0421236973085847E-2</c:v>
                </c:pt>
                <c:pt idx="1293">
                  <c:v>3.9545427218485293E-2</c:v>
                </c:pt>
                <c:pt idx="1294">
                  <c:v>3.9271002237617855E-2</c:v>
                </c:pt>
                <c:pt idx="1295">
                  <c:v>3.6268450358792836E-2</c:v>
                </c:pt>
                <c:pt idx="1296">
                  <c:v>3.4319933499708757E-2</c:v>
                </c:pt>
                <c:pt idx="1297">
                  <c:v>3.1099424417409927E-2</c:v>
                </c:pt>
                <c:pt idx="1298">
                  <c:v>2.9450727706516786E-2</c:v>
                </c:pt>
                <c:pt idx="1299">
                  <c:v>2.9119326302348036E-2</c:v>
                </c:pt>
                <c:pt idx="1300">
                  <c:v>2.9612224452634339E-2</c:v>
                </c:pt>
                <c:pt idx="1301">
                  <c:v>3.2801698589948143E-2</c:v>
                </c:pt>
                <c:pt idx="1302">
                  <c:v>3.3183324471873207E-2</c:v>
                </c:pt>
                <c:pt idx="1303">
                  <c:v>2.9058877372121789E-2</c:v>
                </c:pt>
                <c:pt idx="1304">
                  <c:v>2.7524537130818809E-2</c:v>
                </c:pt>
                <c:pt idx="1305">
                  <c:v>2.9220080548534873E-2</c:v>
                </c:pt>
                <c:pt idx="1306">
                  <c:v>3.1206213805868237E-2</c:v>
                </c:pt>
                <c:pt idx="1307">
                  <c:v>2.9230540597029113E-2</c:v>
                </c:pt>
                <c:pt idx="1308">
                  <c:v>2.7110461834883491E-2</c:v>
                </c:pt>
                <c:pt idx="1309">
                  <c:v>2.5450909551060039E-2</c:v>
                </c:pt>
                <c:pt idx="1310">
                  <c:v>2.2067655369177076E-2</c:v>
                </c:pt>
                <c:pt idx="1311">
                  <c:v>1.9129445488778159E-2</c:v>
                </c:pt>
                <c:pt idx="1312">
                  <c:v>1.6665497777807646E-2</c:v>
                </c:pt>
                <c:pt idx="1313">
                  <c:v>1.7515428083203034E-2</c:v>
                </c:pt>
                <c:pt idx="1314">
                  <c:v>1.8238518796174517E-2</c:v>
                </c:pt>
                <c:pt idx="1315">
                  <c:v>2.1142960868162981E-2</c:v>
                </c:pt>
                <c:pt idx="1316">
                  <c:v>2.3243018638749627E-2</c:v>
                </c:pt>
                <c:pt idx="1317">
                  <c:v>2.67108638346088E-2</c:v>
                </c:pt>
                <c:pt idx="1318">
                  <c:v>2.7744027536762139E-2</c:v>
                </c:pt>
                <c:pt idx="1319">
                  <c:v>2.7133502870889892E-2</c:v>
                </c:pt>
                <c:pt idx="1320">
                  <c:v>2.7783293808916698E-2</c:v>
                </c:pt>
                <c:pt idx="1321">
                  <c:v>2.280798140761623E-2</c:v>
                </c:pt>
                <c:pt idx="1322">
                  <c:v>1.8152543511216666E-2</c:v>
                </c:pt>
                <c:pt idx="1323">
                  <c:v>1.7261417915378878E-2</c:v>
                </c:pt>
                <c:pt idx="1324">
                  <c:v>1.681987585994045E-2</c:v>
                </c:pt>
                <c:pt idx="1325">
                  <c:v>1.4164945242447387E-2</c:v>
                </c:pt>
                <c:pt idx="1326">
                  <c:v>1.3004730493853943E-2</c:v>
                </c:pt>
                <c:pt idx="1327">
                  <c:v>1.4998050819334155E-2</c:v>
                </c:pt>
                <c:pt idx="1328">
                  <c:v>1.7400877305726425E-2</c:v>
                </c:pt>
                <c:pt idx="1329">
                  <c:v>1.8553506314309777E-2</c:v>
                </c:pt>
                <c:pt idx="1330">
                  <c:v>1.9802084951974351E-2</c:v>
                </c:pt>
                <c:pt idx="1331">
                  <c:v>2.2392289241092503E-2</c:v>
                </c:pt>
                <c:pt idx="1332">
                  <c:v>1.9160569763829391E-2</c:v>
                </c:pt>
                <c:pt idx="1333">
                  <c:v>1.6596949753805788E-2</c:v>
                </c:pt>
                <c:pt idx="1334">
                  <c:v>1.6023313388901048E-2</c:v>
                </c:pt>
                <c:pt idx="1335">
                  <c:v>1.6285934688981242E-2</c:v>
                </c:pt>
                <c:pt idx="1336">
                  <c:v>1.540282216906335E-2</c:v>
                </c:pt>
                <c:pt idx="1337">
                  <c:v>1.6695001272217173E-2</c:v>
                </c:pt>
                <c:pt idx="1338">
                  <c:v>1.9777611352638669E-2</c:v>
                </c:pt>
                <c:pt idx="1339">
                  <c:v>2.2097910826092276E-2</c:v>
                </c:pt>
                <c:pt idx="1340">
                  <c:v>2.3914247386812491E-2</c:v>
                </c:pt>
                <c:pt idx="1341">
                  <c:v>2.3149941896531773E-2</c:v>
                </c:pt>
                <c:pt idx="1342">
                  <c:v>1.9501570278503709E-2</c:v>
                </c:pt>
                <c:pt idx="1343">
                  <c:v>1.9336711772753944E-2</c:v>
                </c:pt>
                <c:pt idx="1344">
                  <c:v>2.1636349599386005E-2</c:v>
                </c:pt>
                <c:pt idx="1345">
                  <c:v>2.4762232417321658E-2</c:v>
                </c:pt>
                <c:pt idx="1346">
                  <c:v>2.7201413706418591E-2</c:v>
                </c:pt>
                <c:pt idx="1347">
                  <c:v>2.7782730536251458E-2</c:v>
                </c:pt>
                <c:pt idx="1348">
                  <c:v>2.6453373546910609E-2</c:v>
                </c:pt>
                <c:pt idx="1349">
                  <c:v>2.686917161722039E-2</c:v>
                </c:pt>
                <c:pt idx="1350">
                  <c:v>2.8056084282618209E-2</c:v>
                </c:pt>
                <c:pt idx="1351">
                  <c:v>2.8753403914616532E-2</c:v>
                </c:pt>
                <c:pt idx="1352">
                  <c:v>3.1236860631154613E-2</c:v>
                </c:pt>
                <c:pt idx="1353">
                  <c:v>3.1395305530902258E-2</c:v>
                </c:pt>
                <c:pt idx="1354">
                  <c:v>2.7521778620273898E-2</c:v>
                </c:pt>
                <c:pt idx="1355">
                  <c:v>2.6634499475645647E-2</c:v>
                </c:pt>
                <c:pt idx="1356">
                  <c:v>2.5960655912227626E-2</c:v>
                </c:pt>
                <c:pt idx="1357">
                  <c:v>2.3932517058300323E-2</c:v>
                </c:pt>
                <c:pt idx="1358">
                  <c:v>1.9954678488364866E-2</c:v>
                </c:pt>
                <c:pt idx="1359">
                  <c:v>1.6553849274837031E-2</c:v>
                </c:pt>
                <c:pt idx="1360">
                  <c:v>1.3874324550450672E-2</c:v>
                </c:pt>
                <c:pt idx="1361">
                  <c:v>1.4494740216395283E-2</c:v>
                </c:pt>
                <c:pt idx="1362">
                  <c:v>1.2922687944643275E-2</c:v>
                </c:pt>
                <c:pt idx="1363">
                  <c:v>1.2408744966443182E-2</c:v>
                </c:pt>
                <c:pt idx="1364">
                  <c:v>9.8951853180564292E-3</c:v>
                </c:pt>
                <c:pt idx="1365">
                  <c:v>7.2995277900826661E-3</c:v>
                </c:pt>
                <c:pt idx="1366">
                  <c:v>5.6899409769841092E-3</c:v>
                </c:pt>
                <c:pt idx="1367">
                  <c:v>7.9304689773230658E-3</c:v>
                </c:pt>
                <c:pt idx="1368">
                  <c:v>7.6841322003244963E-3</c:v>
                </c:pt>
                <c:pt idx="1369">
                  <c:v>9.3198886486230773E-3</c:v>
                </c:pt>
                <c:pt idx="1370">
                  <c:v>1.117661660186179E-2</c:v>
                </c:pt>
                <c:pt idx="1371">
                  <c:v>1.1362181625356529E-2</c:v>
                </c:pt>
                <c:pt idx="1372">
                  <c:v>1.432917273293545E-2</c:v>
                </c:pt>
                <c:pt idx="1373">
                  <c:v>1.7806905868943394E-2</c:v>
                </c:pt>
                <c:pt idx="1374">
                  <c:v>1.5275527417729695E-2</c:v>
                </c:pt>
                <c:pt idx="1375">
                  <c:v>1.3424483051002786E-2</c:v>
                </c:pt>
                <c:pt idx="1376">
                  <c:v>1.5053027578776024E-2</c:v>
                </c:pt>
                <c:pt idx="1377">
                  <c:v>1.6642280544388342E-2</c:v>
                </c:pt>
                <c:pt idx="1378">
                  <c:v>1.6667268345671435E-2</c:v>
                </c:pt>
                <c:pt idx="1379">
                  <c:v>1.7399894631425286E-2</c:v>
                </c:pt>
                <c:pt idx="1380">
                  <c:v>1.8748642274762389E-2</c:v>
                </c:pt>
                <c:pt idx="1381">
                  <c:v>1.588034021383869E-2</c:v>
                </c:pt>
                <c:pt idx="1382">
                  <c:v>1.2808924489647419E-2</c:v>
                </c:pt>
                <c:pt idx="1383">
                  <c:v>1.1314165557100117E-2</c:v>
                </c:pt>
                <c:pt idx="1384">
                  <c:v>8.3329475039432346E-3</c:v>
                </c:pt>
                <c:pt idx="1385">
                  <c:v>5.9017874206194545E-3</c:v>
                </c:pt>
                <c:pt idx="1386">
                  <c:v>8.2169824330316638E-3</c:v>
                </c:pt>
                <c:pt idx="1387">
                  <c:v>9.6485459439073912E-3</c:v>
                </c:pt>
                <c:pt idx="1388">
                  <c:v>7.1960872533973902E-3</c:v>
                </c:pt>
                <c:pt idx="1389">
                  <c:v>9.2487861991769546E-3</c:v>
                </c:pt>
                <c:pt idx="1390">
                  <c:v>1.1142512391144312E-2</c:v>
                </c:pt>
                <c:pt idx="1391">
                  <c:v>9.8677573517688758E-3</c:v>
                </c:pt>
                <c:pt idx="1392">
                  <c:v>5.9642245539042876E-3</c:v>
                </c:pt>
                <c:pt idx="1393">
                  <c:v>6.3923569015587323E-3</c:v>
                </c:pt>
                <c:pt idx="1394">
                  <c:v>4.0379858495369209E-3</c:v>
                </c:pt>
                <c:pt idx="1395">
                  <c:v>3.1464929094217886E-3</c:v>
                </c:pt>
                <c:pt idx="1396">
                  <c:v>1.676674089687448E-3</c:v>
                </c:pt>
                <c:pt idx="1397">
                  <c:v>2.2205915643269056E-3</c:v>
                </c:pt>
                <c:pt idx="1398">
                  <c:v>3.301992473765742E-3</c:v>
                </c:pt>
                <c:pt idx="1399">
                  <c:v>2.3199860163870024E-3</c:v>
                </c:pt>
                <c:pt idx="1400">
                  <c:v>2.8604217209560537E-3</c:v>
                </c:pt>
                <c:pt idx="1401">
                  <c:v>4.4287152217845106E-3</c:v>
                </c:pt>
                <c:pt idx="1402">
                  <c:v>6.3059891455735026E-3</c:v>
                </c:pt>
                <c:pt idx="1403">
                  <c:v>6.2279194336666739E-3</c:v>
                </c:pt>
                <c:pt idx="1404">
                  <c:v>9.0089785032593482E-3</c:v>
                </c:pt>
                <c:pt idx="1405">
                  <c:v>7.0112433373187982E-3</c:v>
                </c:pt>
                <c:pt idx="1406">
                  <c:v>4.6981217356415542E-3</c:v>
                </c:pt>
                <c:pt idx="1407">
                  <c:v>3.7338961830541001E-3</c:v>
                </c:pt>
                <c:pt idx="1408">
                  <c:v>3.7046597965648409E-3</c:v>
                </c:pt>
                <c:pt idx="1409">
                  <c:v>5.0062995590904116E-3</c:v>
                </c:pt>
                <c:pt idx="1410">
                  <c:v>4.0612600659240966E-3</c:v>
                </c:pt>
                <c:pt idx="1411">
                  <c:v>7.0457419884922511E-3</c:v>
                </c:pt>
                <c:pt idx="1412">
                  <c:v>1.337257280766781E-2</c:v>
                </c:pt>
                <c:pt idx="1413">
                  <c:v>1.5868041795129767E-2</c:v>
                </c:pt>
                <c:pt idx="1414">
                  <c:v>9.9327678693949539E-3</c:v>
                </c:pt>
                <c:pt idx="1415">
                  <c:v>1.0498406616905279E-2</c:v>
                </c:pt>
                <c:pt idx="1416">
                  <c:v>8.4223959044217415E-3</c:v>
                </c:pt>
                <c:pt idx="1417">
                  <c:v>5.4309156548103185E-3</c:v>
                </c:pt>
                <c:pt idx="1418">
                  <c:v>2.2799872986621547E-3</c:v>
                </c:pt>
                <c:pt idx="1419">
                  <c:v>2.09134319912848E-3</c:v>
                </c:pt>
                <c:pt idx="1420">
                  <c:v>-2.0114592557857018E-3</c:v>
                </c:pt>
                <c:pt idx="1421">
                  <c:v>-5.65123367409677E-3</c:v>
                </c:pt>
                <c:pt idx="1422">
                  <c:v>-5.381635771489271E-3</c:v>
                </c:pt>
                <c:pt idx="1423">
                  <c:v>-5.7678415593804613E-3</c:v>
                </c:pt>
                <c:pt idx="1424">
                  <c:v>-5.0555837075532753E-3</c:v>
                </c:pt>
                <c:pt idx="1425">
                  <c:v>-6.8050214315522051E-3</c:v>
                </c:pt>
                <c:pt idx="1426">
                  <c:v>-7.7049171202844616E-3</c:v>
                </c:pt>
                <c:pt idx="1427">
                  <c:v>-1.0886526695300772E-2</c:v>
                </c:pt>
                <c:pt idx="1428">
                  <c:v>-1.5216742165251387E-2</c:v>
                </c:pt>
                <c:pt idx="1429">
                  <c:v>-1.2833071579527889E-2</c:v>
                </c:pt>
                <c:pt idx="1430">
                  <c:v>-1.0517110844577907E-2</c:v>
                </c:pt>
                <c:pt idx="1431">
                  <c:v>-8.0804165599423113E-3</c:v>
                </c:pt>
                <c:pt idx="1432">
                  <c:v>-1.1844161384851965E-2</c:v>
                </c:pt>
                <c:pt idx="1433">
                  <c:v>-8.9160247760850936E-3</c:v>
                </c:pt>
                <c:pt idx="1434">
                  <c:v>-8.5597583707810489E-3</c:v>
                </c:pt>
                <c:pt idx="1435">
                  <c:v>-7.3623325775988638E-3</c:v>
                </c:pt>
                <c:pt idx="1436">
                  <c:v>-6.8429212984665762E-3</c:v>
                </c:pt>
                <c:pt idx="1437">
                  <c:v>-5.1502496321646739E-3</c:v>
                </c:pt>
                <c:pt idx="1438">
                  <c:v>-4.7369133566432069E-3</c:v>
                </c:pt>
                <c:pt idx="1439">
                  <c:v>1.0472183525711345E-3</c:v>
                </c:pt>
                <c:pt idx="1440">
                  <c:v>2.0964838742171636E-3</c:v>
                </c:pt>
                <c:pt idx="1441">
                  <c:v>3.817158867903292E-3</c:v>
                </c:pt>
                <c:pt idx="1442">
                  <c:v>9.0273687409000332E-3</c:v>
                </c:pt>
                <c:pt idx="1443">
                  <c:v>6.9286425381250225E-3</c:v>
                </c:pt>
                <c:pt idx="1444">
                  <c:v>2.8549355130883282E-3</c:v>
                </c:pt>
                <c:pt idx="1445">
                  <c:v>4.7185158539475199E-3</c:v>
                </c:pt>
                <c:pt idx="1446">
                  <c:v>5.5300455517572171E-3</c:v>
                </c:pt>
                <c:pt idx="1447">
                  <c:v>8.6801283126884399E-3</c:v>
                </c:pt>
                <c:pt idx="1448">
                  <c:v>1.5392721950809533E-2</c:v>
                </c:pt>
                <c:pt idx="1449">
                  <c:v>1.5346369150707008E-2</c:v>
                </c:pt>
                <c:pt idx="1450">
                  <c:v>1.2409781134990854E-2</c:v>
                </c:pt>
                <c:pt idx="1451">
                  <c:v>6.9892836391996088E-3</c:v>
                </c:pt>
                <c:pt idx="1452">
                  <c:v>7.8137269027388351E-3</c:v>
                </c:pt>
                <c:pt idx="1453">
                  <c:v>1.0500638782444588E-2</c:v>
                </c:pt>
                <c:pt idx="1454">
                  <c:v>5.4898769415986162E-3</c:v>
                </c:pt>
                <c:pt idx="1455">
                  <c:v>8.0785808107926918E-3</c:v>
                </c:pt>
                <c:pt idx="1456">
                  <c:v>9.5075054739182513E-3</c:v>
                </c:pt>
                <c:pt idx="1457">
                  <c:v>1.3843029904263129E-2</c:v>
                </c:pt>
                <c:pt idx="1458">
                  <c:v>2.1261397043573486E-2</c:v>
                </c:pt>
                <c:pt idx="1459">
                  <c:v>2.4983992645496826E-2</c:v>
                </c:pt>
                <c:pt idx="1460">
                  <c:v>3.1082925210663741E-2</c:v>
                </c:pt>
                <c:pt idx="1461">
                  <c:v>3.1023120090339078E-2</c:v>
                </c:pt>
                <c:pt idx="1462">
                  <c:v>2.7063021565630258E-2</c:v>
                </c:pt>
                <c:pt idx="1463">
                  <c:v>2.756673386302394E-2</c:v>
                </c:pt>
                <c:pt idx="1464">
                  <c:v>2.7698583136729467E-2</c:v>
                </c:pt>
                <c:pt idx="1465">
                  <c:v>3.3093626579452098E-2</c:v>
                </c:pt>
                <c:pt idx="1466">
                  <c:v>3.4038561227224651E-2</c:v>
                </c:pt>
                <c:pt idx="1467">
                  <c:v>2.9690936600992909E-2</c:v>
                </c:pt>
                <c:pt idx="1468">
                  <c:v>3.1083031209145129E-2</c:v>
                </c:pt>
                <c:pt idx="1469">
                  <c:v>3.1333994639806281E-2</c:v>
                </c:pt>
                <c:pt idx="1470">
                  <c:v>2.4888615211161612E-2</c:v>
                </c:pt>
                <c:pt idx="1471">
                  <c:v>2.066174419743616E-2</c:v>
                </c:pt>
                <c:pt idx="1472">
                  <c:v>2.1615329750958145E-2</c:v>
                </c:pt>
                <c:pt idx="1473">
                  <c:v>2.0204667534416555E-2</c:v>
                </c:pt>
                <c:pt idx="1474">
                  <c:v>1.9361050279535399E-2</c:v>
                </c:pt>
                <c:pt idx="1475">
                  <c:v>1.8553955987951551E-2</c:v>
                </c:pt>
                <c:pt idx="1476">
                  <c:v>1.8583060527543382E-2</c:v>
                </c:pt>
                <c:pt idx="1477">
                  <c:v>1.9494926722588672E-2</c:v>
                </c:pt>
                <c:pt idx="1478">
                  <c:v>2.3332519821487506E-2</c:v>
                </c:pt>
                <c:pt idx="1479">
                  <c:v>1.8301491150888104E-2</c:v>
                </c:pt>
                <c:pt idx="1480">
                  <c:v>1.6561827151167753E-2</c:v>
                </c:pt>
                <c:pt idx="1481">
                  <c:v>1.5710763876718437E-2</c:v>
                </c:pt>
                <c:pt idx="1482">
                  <c:v>1.8611708650646729E-2</c:v>
                </c:pt>
                <c:pt idx="1483">
                  <c:v>2.1258461039959993E-2</c:v>
                </c:pt>
                <c:pt idx="1484">
                  <c:v>2.1935435271590677E-2</c:v>
                </c:pt>
                <c:pt idx="1485">
                  <c:v>2.3098591273938748E-2</c:v>
                </c:pt>
                <c:pt idx="1486">
                  <c:v>2.0548552436493499E-2</c:v>
                </c:pt>
                <c:pt idx="1487">
                  <c:v>1.8826546160025999E-2</c:v>
                </c:pt>
                <c:pt idx="1488">
                  <c:v>1.9504478510848432E-2</c:v>
                </c:pt>
                <c:pt idx="1489">
                  <c:v>1.9963856578660857E-2</c:v>
                </c:pt>
                <c:pt idx="1490">
                  <c:v>1.7699015247124993E-2</c:v>
                </c:pt>
                <c:pt idx="1491">
                  <c:v>2.1038014357879511E-2</c:v>
                </c:pt>
                <c:pt idx="1492">
                  <c:v>2.2360152666665613E-2</c:v>
                </c:pt>
                <c:pt idx="1493">
                  <c:v>2.2985694371145303E-2</c:v>
                </c:pt>
                <c:pt idx="1494">
                  <c:v>2.1338558472624544E-2</c:v>
                </c:pt>
                <c:pt idx="1495">
                  <c:v>2.1060729884604695E-2</c:v>
                </c:pt>
                <c:pt idx="1496">
                  <c:v>2.3262867961467378E-2</c:v>
                </c:pt>
                <c:pt idx="1497">
                  <c:v>2.1868312584124652E-2</c:v>
                </c:pt>
                <c:pt idx="1498">
                  <c:v>1.8671943606583932E-2</c:v>
                </c:pt>
                <c:pt idx="1499">
                  <c:v>1.8276088055812566E-2</c:v>
                </c:pt>
                <c:pt idx="1500">
                  <c:v>1.8919623016402376E-2</c:v>
                </c:pt>
                <c:pt idx="1501">
                  <c:v>1.7610058371500766E-2</c:v>
                </c:pt>
                <c:pt idx="1502">
                  <c:v>1.6034756518481297E-2</c:v>
                </c:pt>
                <c:pt idx="1503">
                  <c:v>1.4071468701830243E-2</c:v>
                </c:pt>
                <c:pt idx="1504">
                  <c:v>1.3923101060018109E-2</c:v>
                </c:pt>
                <c:pt idx="1505">
                  <c:v>1.5479427109228158E-2</c:v>
                </c:pt>
                <c:pt idx="1506">
                  <c:v>1.5872540365558505E-2</c:v>
                </c:pt>
                <c:pt idx="1507">
                  <c:v>1.7404992388477404E-2</c:v>
                </c:pt>
                <c:pt idx="1508">
                  <c:v>1.7252358568579665E-2</c:v>
                </c:pt>
                <c:pt idx="1509">
                  <c:v>1.4957394479780721E-2</c:v>
                </c:pt>
                <c:pt idx="1510">
                  <c:v>1.5365317992929853E-2</c:v>
                </c:pt>
                <c:pt idx="1511">
                  <c:v>1.5434945553057952E-2</c:v>
                </c:pt>
                <c:pt idx="1512">
                  <c:v>1.3525971882152786E-2</c:v>
                </c:pt>
                <c:pt idx="1513">
                  <c:v>1.4006346214000445E-2</c:v>
                </c:pt>
                <c:pt idx="1514">
                  <c:v>1.7796929020727548E-2</c:v>
                </c:pt>
                <c:pt idx="1515">
                  <c:v>1.5974721669373582E-2</c:v>
                </c:pt>
                <c:pt idx="1516">
                  <c:v>1.5293949247564095E-2</c:v>
                </c:pt>
                <c:pt idx="1517">
                  <c:v>1.2036950871557831E-2</c:v>
                </c:pt>
                <c:pt idx="1518">
                  <c:v>1.2893722157572604E-2</c:v>
                </c:pt>
                <c:pt idx="1519">
                  <c:v>1.7573749248513786E-2</c:v>
                </c:pt>
                <c:pt idx="1520">
                  <c:v>1.8275363450433887E-2</c:v>
                </c:pt>
                <c:pt idx="1521">
                  <c:v>1.7325578710255835E-2</c:v>
                </c:pt>
                <c:pt idx="1522">
                  <c:v>2.4061140157559037E-2</c:v>
                </c:pt>
                <c:pt idx="1523">
                  <c:v>2.4280362312110379E-2</c:v>
                </c:pt>
                <c:pt idx="1524">
                  <c:v>3.1299207454085536E-2</c:v>
                </c:pt>
                <c:pt idx="1525">
                  <c:v>3.2340374978085361E-2</c:v>
                </c:pt>
                <c:pt idx="1526">
                  <c:v>3.7009681686571733E-2</c:v>
                </c:pt>
                <c:pt idx="1527">
                  <c:v>3.4322355344470298E-2</c:v>
                </c:pt>
                <c:pt idx="1528">
                  <c:v>3.2380178781063008E-2</c:v>
                </c:pt>
                <c:pt idx="1529">
                  <c:v>3.3494886255305917E-2</c:v>
                </c:pt>
                <c:pt idx="1530">
                  <c:v>3.8029082463546783E-2</c:v>
                </c:pt>
                <c:pt idx="1531">
                  <c:v>3.7586008022024407E-2</c:v>
                </c:pt>
                <c:pt idx="1532">
                  <c:v>4.1701440614025413E-2</c:v>
                </c:pt>
                <c:pt idx="1533">
                  <c:v>5.111897773667283E-2</c:v>
                </c:pt>
                <c:pt idx="1534">
                  <c:v>5.6442109765604806E-2</c:v>
                </c:pt>
                <c:pt idx="1535">
                  <c:v>6.6042129114535095E-2</c:v>
                </c:pt>
                <c:pt idx="1536">
                  <c:v>6.6100784914300645E-2</c:v>
                </c:pt>
                <c:pt idx="1537">
                  <c:v>6.7895991981292814E-2</c:v>
                </c:pt>
                <c:pt idx="1538">
                  <c:v>7.2577640954996622E-2</c:v>
                </c:pt>
                <c:pt idx="1539">
                  <c:v>6.268316394846539E-2</c:v>
                </c:pt>
                <c:pt idx="1540">
                  <c:v>5.5145826881175128E-2</c:v>
                </c:pt>
                <c:pt idx="1541">
                  <c:v>5.0243597361463208E-2</c:v>
                </c:pt>
                <c:pt idx="1542">
                  <c:v>5.0237564816960865E-2</c:v>
                </c:pt>
                <c:pt idx="1543">
                  <c:v>4.5288721336082284E-2</c:v>
                </c:pt>
                <c:pt idx="1544">
                  <c:v>4.4597619535910044E-2</c:v>
                </c:pt>
                <c:pt idx="1545">
                  <c:v>4.3170097780186531E-2</c:v>
                </c:pt>
                <c:pt idx="1546">
                  <c:v>4.1896014709401859E-2</c:v>
                </c:pt>
                <c:pt idx="1547">
                  <c:v>3.8549596504990999E-2</c:v>
                </c:pt>
                <c:pt idx="1548">
                  <c:v>3.6702678750251259E-2</c:v>
                </c:pt>
                <c:pt idx="1549">
                  <c:v>3.800794407364607E-2</c:v>
                </c:pt>
                <c:pt idx="1550">
                  <c:v>3.459570815052708E-2</c:v>
                </c:pt>
                <c:pt idx="1551">
                  <c:v>3.1766404576117534E-2</c:v>
                </c:pt>
                <c:pt idx="1552">
                  <c:v>3.8992847915187666E-2</c:v>
                </c:pt>
                <c:pt idx="1553">
                  <c:v>4.2382194886901634E-2</c:v>
                </c:pt>
                <c:pt idx="1554">
                  <c:v>4.4255547690110753E-2</c:v>
                </c:pt>
                <c:pt idx="1555">
                  <c:v>4.7235393545863251E-2</c:v>
                </c:pt>
                <c:pt idx="1556">
                  <c:v>4.5746695534279888E-2</c:v>
                </c:pt>
                <c:pt idx="1557">
                  <c:v>4.4813802887339091E-2</c:v>
                </c:pt>
                <c:pt idx="1558">
                  <c:v>4.1598763705560954E-2</c:v>
                </c:pt>
                <c:pt idx="1559">
                  <c:v>3.5101900448263779E-2</c:v>
                </c:pt>
                <c:pt idx="1560">
                  <c:v>3.2812539448880615E-2</c:v>
                </c:pt>
                <c:pt idx="1561">
                  <c:v>3.0059945553653114E-2</c:v>
                </c:pt>
                <c:pt idx="1562">
                  <c:v>3.3618415146610431E-2</c:v>
                </c:pt>
                <c:pt idx="1563">
                  <c:v>3.290822396948332E-2</c:v>
                </c:pt>
                <c:pt idx="1564">
                  <c:v>3.5984982522714593E-2</c:v>
                </c:pt>
                <c:pt idx="1565">
                  <c:v>3.9283553984869671E-2</c:v>
                </c:pt>
                <c:pt idx="1566">
                  <c:v>3.864150412461094E-2</c:v>
                </c:pt>
                <c:pt idx="1567">
                  <c:v>5.1573026527262582E-2</c:v>
                </c:pt>
                <c:pt idx="1568">
                  <c:v>5.5358354551440649E-2</c:v>
                </c:pt>
                <c:pt idx="1569">
                  <c:v>5.2639316240052074E-2</c:v>
                </c:pt>
                <c:pt idx="1570">
                  <c:v>5.3664048821724625E-2</c:v>
                </c:pt>
                <c:pt idx="1571">
                  <c:v>5.3689049554547091E-2</c:v>
                </c:pt>
                <c:pt idx="1572">
                  <c:v>5.2423716122966466E-2</c:v>
                </c:pt>
                <c:pt idx="1573">
                  <c:v>5.1205760095649311E-2</c:v>
                </c:pt>
                <c:pt idx="1574">
                  <c:v>4.887281930267473E-2</c:v>
                </c:pt>
                <c:pt idx="1575">
                  <c:v>5.0382220122844483E-2</c:v>
                </c:pt>
                <c:pt idx="1576">
                  <c:v>5.4598754439490138E-2</c:v>
                </c:pt>
                <c:pt idx="1577">
                  <c:v>5.7106964442697791E-2</c:v>
                </c:pt>
                <c:pt idx="1578">
                  <c:v>5.667885353740202E-2</c:v>
                </c:pt>
                <c:pt idx="1579">
                  <c:v>5.4492344264520612E-2</c:v>
                </c:pt>
                <c:pt idx="1580">
                  <c:v>5.3578290187035318E-2</c:v>
                </c:pt>
                <c:pt idx="1581">
                  <c:v>5.3508222372874711E-2</c:v>
                </c:pt>
                <c:pt idx="1582">
                  <c:v>5.552737765751057E-2</c:v>
                </c:pt>
                <c:pt idx="1583">
                  <c:v>5.4011137971734818E-2</c:v>
                </c:pt>
                <c:pt idx="1584">
                  <c:v>5.0537938236435161E-2</c:v>
                </c:pt>
                <c:pt idx="1585">
                  <c:v>4.9571974966961689E-2</c:v>
                </c:pt>
                <c:pt idx="1586">
                  <c:v>4.868479759534905E-2</c:v>
                </c:pt>
                <c:pt idx="1587">
                  <c:v>5.0452547188244753E-2</c:v>
                </c:pt>
                <c:pt idx="1588">
                  <c:v>4.7559095488884817E-2</c:v>
                </c:pt>
                <c:pt idx="1589">
                  <c:v>4.4899452656777167E-2</c:v>
                </c:pt>
                <c:pt idx="1590">
                  <c:v>4.097532873190432E-2</c:v>
                </c:pt>
                <c:pt idx="1591">
                  <c:v>3.9356890135809078E-2</c:v>
                </c:pt>
                <c:pt idx="1592">
                  <c:v>3.8287251690726415E-2</c:v>
                </c:pt>
                <c:pt idx="1593">
                  <c:v>3.9331513230855583E-2</c:v>
                </c:pt>
                <c:pt idx="1594">
                  <c:v>3.7024686012149408E-2</c:v>
                </c:pt>
                <c:pt idx="1595">
                  <c:v>3.4968173305041081E-2</c:v>
                </c:pt>
                <c:pt idx="1596">
                  <c:v>3.5253275788467722E-2</c:v>
                </c:pt>
                <c:pt idx="1597">
                  <c:v>3.7019397023219061E-2</c:v>
                </c:pt>
                <c:pt idx="1598">
                  <c:v>3.6323988184061073E-2</c:v>
                </c:pt>
                <c:pt idx="1599">
                  <c:v>3.6708065945364909E-2</c:v>
                </c:pt>
                <c:pt idx="1600">
                  <c:v>3.7713962344599714E-2</c:v>
                </c:pt>
                <c:pt idx="1601">
                  <c:v>3.6215896801316871E-2</c:v>
                </c:pt>
                <c:pt idx="1602">
                  <c:v>3.6544567621686556E-2</c:v>
                </c:pt>
                <c:pt idx="1603">
                  <c:v>3.7821815914264693E-2</c:v>
                </c:pt>
                <c:pt idx="1604">
                  <c:v>3.6129997383744908E-2</c:v>
                </c:pt>
                <c:pt idx="1605">
                  <c:v>3.8794517149685931E-2</c:v>
                </c:pt>
                <c:pt idx="1606">
                  <c:v>3.5730893913858884E-2</c:v>
                </c:pt>
                <c:pt idx="1607">
                  <c:v>3.6462452421064537E-2</c:v>
                </c:pt>
                <c:pt idx="1608">
                  <c:v>3.9491690665337344E-2</c:v>
                </c:pt>
                <c:pt idx="1609">
                  <c:v>3.7643355355397097E-2</c:v>
                </c:pt>
                <c:pt idx="1610">
                  <c:v>3.7223880316747789E-2</c:v>
                </c:pt>
                <c:pt idx="1611">
                  <c:v>3.7659701264943543E-2</c:v>
                </c:pt>
                <c:pt idx="1612">
                  <c:v>3.566268687821994E-2</c:v>
                </c:pt>
                <c:pt idx="1613">
                  <c:v>3.4803820835284591E-2</c:v>
                </c:pt>
                <c:pt idx="1614">
                  <c:v>3.4903750808582518E-2</c:v>
                </c:pt>
                <c:pt idx="1615">
                  <c:v>3.6752837833655239E-2</c:v>
                </c:pt>
                <c:pt idx="1616">
                  <c:v>3.7258269041931802E-2</c:v>
                </c:pt>
                <c:pt idx="1617">
                  <c:v>3.6414970181741099E-2</c:v>
                </c:pt>
                <c:pt idx="1618">
                  <c:v>3.4022422553502671E-2</c:v>
                </c:pt>
                <c:pt idx="1619">
                  <c:v>3.4669421198152708E-2</c:v>
                </c:pt>
                <c:pt idx="1620">
                  <c:v>3.8363476058954779E-2</c:v>
                </c:pt>
                <c:pt idx="1621">
                  <c:v>4.1692460653196012E-2</c:v>
                </c:pt>
                <c:pt idx="1622">
                  <c:v>3.8218811175538894E-2</c:v>
                </c:pt>
                <c:pt idx="1623">
                  <c:v>3.7801695835920884E-2</c:v>
                </c:pt>
                <c:pt idx="1624">
                  <c:v>3.805057974861073E-2</c:v>
                </c:pt>
                <c:pt idx="1625">
                  <c:v>3.9664015774759066E-2</c:v>
                </c:pt>
                <c:pt idx="1626">
                  <c:v>3.9361427411852341E-2</c:v>
                </c:pt>
                <c:pt idx="1627">
                  <c:v>3.8300806050264362E-2</c:v>
                </c:pt>
                <c:pt idx="1628">
                  <c:v>3.8651942503325001E-2</c:v>
                </c:pt>
                <c:pt idx="1629">
                  <c:v>3.8318053948397796E-2</c:v>
                </c:pt>
                <c:pt idx="1630">
                  <c:v>3.4053579702832924E-2</c:v>
                </c:pt>
                <c:pt idx="1631">
                  <c:v>2.9079989463697924E-2</c:v>
                </c:pt>
                <c:pt idx="1632">
                  <c:v>2.9707513831380629E-2</c:v>
                </c:pt>
                <c:pt idx="1633">
                  <c:v>2.8848426114245387E-2</c:v>
                </c:pt>
                <c:pt idx="1634">
                  <c:v>2.6890511033075309E-2</c:v>
                </c:pt>
                <c:pt idx="1635">
                  <c:v>2.8550370848229589E-2</c:v>
                </c:pt>
                <c:pt idx="1636">
                  <c:v>2.7535015841958339E-2</c:v>
                </c:pt>
                <c:pt idx="1637">
                  <c:v>2.8031372275517271E-2</c:v>
                </c:pt>
                <c:pt idx="1638">
                  <c:v>2.6402816566006147E-2</c:v>
                </c:pt>
                <c:pt idx="1639">
                  <c:v>2.8090568896086635E-2</c:v>
                </c:pt>
                <c:pt idx="1640">
                  <c:v>2.816721133662203E-2</c:v>
                </c:pt>
                <c:pt idx="1641">
                  <c:v>2.5479157179329272E-2</c:v>
                </c:pt>
                <c:pt idx="1642">
                  <c:v>2.4588565855586074E-2</c:v>
                </c:pt>
                <c:pt idx="1643">
                  <c:v>2.3313129772496808E-2</c:v>
                </c:pt>
                <c:pt idx="1644">
                  <c:v>2.0418663333554889E-2</c:v>
                </c:pt>
                <c:pt idx="1645">
                  <c:v>1.8975837596655436E-2</c:v>
                </c:pt>
                <c:pt idx="1646">
                  <c:v>1.8751132383798625E-2</c:v>
                </c:pt>
                <c:pt idx="1647">
                  <c:v>1.9090860063881377E-2</c:v>
                </c:pt>
                <c:pt idx="1648">
                  <c:v>1.7318266255325277E-2</c:v>
                </c:pt>
                <c:pt idx="1649">
                  <c:v>1.6730979295013708E-2</c:v>
                </c:pt>
                <c:pt idx="1650">
                  <c:v>1.6153150850947921E-2</c:v>
                </c:pt>
                <c:pt idx="1651">
                  <c:v>1.6127083652587592E-2</c:v>
                </c:pt>
                <c:pt idx="1652">
                  <c:v>1.5065111583944905E-2</c:v>
                </c:pt>
                <c:pt idx="1653">
                  <c:v>1.6340087128316694E-2</c:v>
                </c:pt>
                <c:pt idx="1654">
                  <c:v>1.9163540746558325E-2</c:v>
                </c:pt>
                <c:pt idx="1655">
                  <c:v>2.5024375553964858E-2</c:v>
                </c:pt>
                <c:pt idx="1656">
                  <c:v>2.5866221302712572E-2</c:v>
                </c:pt>
                <c:pt idx="1657">
                  <c:v>2.4705412201290345E-2</c:v>
                </c:pt>
                <c:pt idx="1658">
                  <c:v>2.6091124483199831E-2</c:v>
                </c:pt>
                <c:pt idx="1659">
                  <c:v>2.6149618052130178E-2</c:v>
                </c:pt>
                <c:pt idx="1660">
                  <c:v>2.8384138933322742E-2</c:v>
                </c:pt>
                <c:pt idx="1661">
                  <c:v>3.0885119389954155E-2</c:v>
                </c:pt>
                <c:pt idx="1662">
                  <c:v>3.4716014055352365E-2</c:v>
                </c:pt>
                <c:pt idx="1663">
                  <c:v>3.5971412380679177E-2</c:v>
                </c:pt>
                <c:pt idx="1664">
                  <c:v>3.4662807416811839E-2</c:v>
                </c:pt>
                <c:pt idx="1665">
                  <c:v>3.5157941464796727E-2</c:v>
                </c:pt>
                <c:pt idx="1666">
                  <c:v>3.2874241630862958E-2</c:v>
                </c:pt>
                <c:pt idx="1667">
                  <c:v>3.1914083264958287E-2</c:v>
                </c:pt>
                <c:pt idx="1668">
                  <c:v>3.2265730188327402E-2</c:v>
                </c:pt>
                <c:pt idx="1669">
                  <c:v>3.5387275516498722E-2</c:v>
                </c:pt>
                <c:pt idx="1670">
                  <c:v>4.8801470894720582E-2</c:v>
                </c:pt>
                <c:pt idx="1671">
                  <c:v>4.8317436544444856E-2</c:v>
                </c:pt>
                <c:pt idx="1672">
                  <c:v>4.6163229869854258E-2</c:v>
                </c:pt>
                <c:pt idx="1673">
                  <c:v>4.4301523235910641E-2</c:v>
                </c:pt>
                <c:pt idx="1674">
                  <c:v>4.5001885969564948E-2</c:v>
                </c:pt>
                <c:pt idx="1675">
                  <c:v>4.3191404179545541E-2</c:v>
                </c:pt>
                <c:pt idx="1676">
                  <c:v>4.3305608427917051E-2</c:v>
                </c:pt>
                <c:pt idx="1677">
                  <c:v>4.1660697490221693E-2</c:v>
                </c:pt>
                <c:pt idx="1678">
                  <c:v>3.9584837150407753E-2</c:v>
                </c:pt>
                <c:pt idx="1679">
                  <c:v>3.7727217459252026E-2</c:v>
                </c:pt>
                <c:pt idx="1680">
                  <c:v>3.5534737619675003E-2</c:v>
                </c:pt>
                <c:pt idx="1681">
                  <c:v>3.3301489166802964E-2</c:v>
                </c:pt>
                <c:pt idx="1682">
                  <c:v>2.9582246986088717E-2</c:v>
                </c:pt>
                <c:pt idx="1683">
                  <c:v>2.8158458253758529E-2</c:v>
                </c:pt>
                <c:pt idx="1684">
                  <c:v>2.8818345425616614E-2</c:v>
                </c:pt>
                <c:pt idx="1685">
                  <c:v>3.0761593765331392E-2</c:v>
                </c:pt>
                <c:pt idx="1686">
                  <c:v>3.2616581086394973E-2</c:v>
                </c:pt>
                <c:pt idx="1687">
                  <c:v>3.2573428847369475E-2</c:v>
                </c:pt>
                <c:pt idx="1688">
                  <c:v>3.2042416075777444E-2</c:v>
                </c:pt>
                <c:pt idx="1689">
                  <c:v>3.1258728814100654E-2</c:v>
                </c:pt>
                <c:pt idx="1690">
                  <c:v>3.1119985899904258E-2</c:v>
                </c:pt>
                <c:pt idx="1691">
                  <c:v>3.2773352076795367E-2</c:v>
                </c:pt>
                <c:pt idx="1692">
                  <c:v>3.124778631386585E-2</c:v>
                </c:pt>
                <c:pt idx="1693">
                  <c:v>3.129367892287957E-2</c:v>
                </c:pt>
                <c:pt idx="1694">
                  <c:v>3.0716673054595862E-2</c:v>
                </c:pt>
                <c:pt idx="1695">
                  <c:v>2.5106179878196175E-2</c:v>
                </c:pt>
                <c:pt idx="1696">
                  <c:v>2.7942547874479161E-2</c:v>
                </c:pt>
                <c:pt idx="1697">
                  <c:v>2.8915813659970376E-2</c:v>
                </c:pt>
                <c:pt idx="1698">
                  <c:v>3.1522201242460787E-2</c:v>
                </c:pt>
                <c:pt idx="1699">
                  <c:v>2.9013917428899805E-2</c:v>
                </c:pt>
                <c:pt idx="1700">
                  <c:v>2.542655400299916E-2</c:v>
                </c:pt>
                <c:pt idx="1701">
                  <c:v>2.278469007735031E-2</c:v>
                </c:pt>
                <c:pt idx="1702">
                  <c:v>2.2379046474016215E-2</c:v>
                </c:pt>
                <c:pt idx="1703">
                  <c:v>2.511746270933321E-2</c:v>
                </c:pt>
                <c:pt idx="1704">
                  <c:v>2.6509359149697272E-2</c:v>
                </c:pt>
                <c:pt idx="1705">
                  <c:v>2.332967294830262E-2</c:v>
                </c:pt>
                <c:pt idx="1706">
                  <c:v>2.5515858811858222E-2</c:v>
                </c:pt>
                <c:pt idx="1707">
                  <c:v>2.7112004406285153E-2</c:v>
                </c:pt>
                <c:pt idx="1708">
                  <c:v>2.6091008325915106E-2</c:v>
                </c:pt>
                <c:pt idx="1709">
                  <c:v>2.3007997787991848E-2</c:v>
                </c:pt>
                <c:pt idx="1710">
                  <c:v>2.0634383972327509E-2</c:v>
                </c:pt>
                <c:pt idx="1711">
                  <c:v>1.8885514103789205E-2</c:v>
                </c:pt>
                <c:pt idx="1712">
                  <c:v>1.7480411780019335E-2</c:v>
                </c:pt>
                <c:pt idx="1713">
                  <c:v>1.4708202841239332E-2</c:v>
                </c:pt>
                <c:pt idx="1714">
                  <c:v>1.6270088123310988E-2</c:v>
                </c:pt>
                <c:pt idx="1715">
                  <c:v>1.9452275096519339E-2</c:v>
                </c:pt>
                <c:pt idx="1716">
                  <c:v>1.8640848094390771E-2</c:v>
                </c:pt>
                <c:pt idx="1717">
                  <c:v>1.6458700663730952E-2</c:v>
                </c:pt>
                <c:pt idx="1718">
                  <c:v>1.5817560669086517E-2</c:v>
                </c:pt>
                <c:pt idx="1719">
                  <c:v>1.3126938242554186E-2</c:v>
                </c:pt>
                <c:pt idx="1720">
                  <c:v>1.2912694712928198E-2</c:v>
                </c:pt>
                <c:pt idx="1721">
                  <c:v>1.351468032926291E-2</c:v>
                </c:pt>
                <c:pt idx="1722">
                  <c:v>1.3571516343628819E-2</c:v>
                </c:pt>
                <c:pt idx="1723">
                  <c:v>1.5852283779450985E-2</c:v>
                </c:pt>
              </c:numCache>
            </c:numRef>
          </c:val>
          <c:smooth val="0"/>
          <c:extLst>
            <c:ext xmlns:c16="http://schemas.microsoft.com/office/drawing/2014/chart" uri="{C3380CC4-5D6E-409C-BE32-E72D297353CC}">
              <c16:uniqueId val="{00000000-0693-43C7-A1D7-42165944AD15}"/>
            </c:ext>
          </c:extLst>
        </c:ser>
        <c:ser>
          <c:idx val="2"/>
          <c:order val="1"/>
          <c:tx>
            <c:v>Subsequent 10 Year Annualized Excess Returns</c:v>
          </c:tx>
          <c:spPr>
            <a:ln w="28575" cap="rnd">
              <a:solidFill>
                <a:schemeClr val="accent3">
                  <a:lumMod val="75000"/>
                </a:schemeClr>
              </a:solidFill>
              <a:prstDash val="sysDash"/>
              <a:round/>
            </a:ln>
            <a:effectLst/>
          </c:spPr>
          <c:marker>
            <c:symbol val="none"/>
          </c:marker>
          <c:cat>
            <c:numRef>
              <c:f>'Data (2)'!$F$129:$F$1859</c:f>
              <c:numCache>
                <c:formatCode>0.00</c:formatCode>
                <c:ptCount val="1731"/>
                <c:pt idx="0">
                  <c:v>1881.0416666666576</c:v>
                </c:pt>
                <c:pt idx="1">
                  <c:v>1881.1249999999909</c:v>
                </c:pt>
                <c:pt idx="2">
                  <c:v>1881.2083333333242</c:v>
                </c:pt>
                <c:pt idx="3">
                  <c:v>1881.2916666666574</c:v>
                </c:pt>
                <c:pt idx="4">
                  <c:v>1881.3749999999907</c:v>
                </c:pt>
                <c:pt idx="5">
                  <c:v>1881.4583333333239</c:v>
                </c:pt>
                <c:pt idx="6">
                  <c:v>1881.5416666666572</c:v>
                </c:pt>
                <c:pt idx="7">
                  <c:v>1881.6249999999905</c:v>
                </c:pt>
                <c:pt idx="8">
                  <c:v>1881.7083333333237</c:v>
                </c:pt>
                <c:pt idx="9">
                  <c:v>1881.791666666657</c:v>
                </c:pt>
                <c:pt idx="10">
                  <c:v>1881.8749999999902</c:v>
                </c:pt>
                <c:pt idx="11">
                  <c:v>1881.9583333333235</c:v>
                </c:pt>
                <c:pt idx="12">
                  <c:v>1882.0416666666567</c:v>
                </c:pt>
                <c:pt idx="13">
                  <c:v>1882.12499999999</c:v>
                </c:pt>
                <c:pt idx="14">
                  <c:v>1882.2083333333233</c:v>
                </c:pt>
                <c:pt idx="15">
                  <c:v>1882.2916666666565</c:v>
                </c:pt>
                <c:pt idx="16">
                  <c:v>1882.3749999999898</c:v>
                </c:pt>
                <c:pt idx="17">
                  <c:v>1882.458333333323</c:v>
                </c:pt>
                <c:pt idx="18">
                  <c:v>1882.5416666666563</c:v>
                </c:pt>
                <c:pt idx="19">
                  <c:v>1882.6249999999895</c:v>
                </c:pt>
                <c:pt idx="20">
                  <c:v>1882.7083333333228</c:v>
                </c:pt>
                <c:pt idx="21">
                  <c:v>1882.7916666666561</c:v>
                </c:pt>
                <c:pt idx="22">
                  <c:v>1882.8749999999893</c:v>
                </c:pt>
                <c:pt idx="23">
                  <c:v>1882.9583333333226</c:v>
                </c:pt>
                <c:pt idx="24">
                  <c:v>1883.0416666666558</c:v>
                </c:pt>
                <c:pt idx="25">
                  <c:v>1883.1249999999891</c:v>
                </c:pt>
                <c:pt idx="26">
                  <c:v>1883.2083333333223</c:v>
                </c:pt>
                <c:pt idx="27">
                  <c:v>1883.2916666666556</c:v>
                </c:pt>
                <c:pt idx="28">
                  <c:v>1883.3749999999889</c:v>
                </c:pt>
                <c:pt idx="29">
                  <c:v>1883.4583333333221</c:v>
                </c:pt>
                <c:pt idx="30">
                  <c:v>1883.5416666666554</c:v>
                </c:pt>
                <c:pt idx="31">
                  <c:v>1883.6249999999886</c:v>
                </c:pt>
                <c:pt idx="32">
                  <c:v>1883.7083333333219</c:v>
                </c:pt>
                <c:pt idx="33">
                  <c:v>1883.7916666666551</c:v>
                </c:pt>
                <c:pt idx="34">
                  <c:v>1883.8749999999884</c:v>
                </c:pt>
                <c:pt idx="35">
                  <c:v>1883.9583333333217</c:v>
                </c:pt>
                <c:pt idx="36">
                  <c:v>1884.0416666666549</c:v>
                </c:pt>
                <c:pt idx="37">
                  <c:v>1884.1249999999882</c:v>
                </c:pt>
                <c:pt idx="38">
                  <c:v>1884.2083333333214</c:v>
                </c:pt>
                <c:pt idx="39">
                  <c:v>1884.2916666666547</c:v>
                </c:pt>
                <c:pt idx="40">
                  <c:v>1884.3749999999879</c:v>
                </c:pt>
                <c:pt idx="41">
                  <c:v>1884.4583333333212</c:v>
                </c:pt>
                <c:pt idx="42">
                  <c:v>1884.5416666666545</c:v>
                </c:pt>
                <c:pt idx="43">
                  <c:v>1884.6249999999877</c:v>
                </c:pt>
                <c:pt idx="44">
                  <c:v>1884.708333333321</c:v>
                </c:pt>
                <c:pt idx="45">
                  <c:v>1884.7916666666542</c:v>
                </c:pt>
                <c:pt idx="46">
                  <c:v>1884.8749999999875</c:v>
                </c:pt>
                <c:pt idx="47">
                  <c:v>1884.9583333333208</c:v>
                </c:pt>
                <c:pt idx="48">
                  <c:v>1885.041666666654</c:v>
                </c:pt>
                <c:pt idx="49">
                  <c:v>1885.1249999999873</c:v>
                </c:pt>
                <c:pt idx="50">
                  <c:v>1885.2083333333205</c:v>
                </c:pt>
                <c:pt idx="51">
                  <c:v>1885.2916666666538</c:v>
                </c:pt>
                <c:pt idx="52">
                  <c:v>1885.374999999987</c:v>
                </c:pt>
                <c:pt idx="53">
                  <c:v>1885.4583333333203</c:v>
                </c:pt>
                <c:pt idx="54">
                  <c:v>1885.5416666666536</c:v>
                </c:pt>
                <c:pt idx="55">
                  <c:v>1885.6249999999868</c:v>
                </c:pt>
                <c:pt idx="56">
                  <c:v>1885.7083333333201</c:v>
                </c:pt>
                <c:pt idx="57">
                  <c:v>1885.7916666666533</c:v>
                </c:pt>
                <c:pt idx="58">
                  <c:v>1885.8749999999866</c:v>
                </c:pt>
                <c:pt idx="59">
                  <c:v>1885.9583333333198</c:v>
                </c:pt>
                <c:pt idx="60">
                  <c:v>1886.0416666666531</c:v>
                </c:pt>
                <c:pt idx="61">
                  <c:v>1886.1249999999864</c:v>
                </c:pt>
                <c:pt idx="62">
                  <c:v>1886.2083333333196</c:v>
                </c:pt>
                <c:pt idx="63">
                  <c:v>1886.2916666666529</c:v>
                </c:pt>
                <c:pt idx="64">
                  <c:v>1886.3749999999861</c:v>
                </c:pt>
                <c:pt idx="65">
                  <c:v>1886.4583333333194</c:v>
                </c:pt>
                <c:pt idx="66">
                  <c:v>1886.5416666666526</c:v>
                </c:pt>
                <c:pt idx="67">
                  <c:v>1886.6249999999859</c:v>
                </c:pt>
                <c:pt idx="68">
                  <c:v>1886.7083333333192</c:v>
                </c:pt>
                <c:pt idx="69">
                  <c:v>1886.7916666666524</c:v>
                </c:pt>
                <c:pt idx="70">
                  <c:v>1886.8749999999857</c:v>
                </c:pt>
                <c:pt idx="71">
                  <c:v>1886.9583333333189</c:v>
                </c:pt>
                <c:pt idx="72">
                  <c:v>1887.0416666666522</c:v>
                </c:pt>
                <c:pt idx="73">
                  <c:v>1887.1249999999854</c:v>
                </c:pt>
                <c:pt idx="74">
                  <c:v>1887.2083333333187</c:v>
                </c:pt>
                <c:pt idx="75">
                  <c:v>1887.291666666652</c:v>
                </c:pt>
                <c:pt idx="76">
                  <c:v>1887.3749999999852</c:v>
                </c:pt>
                <c:pt idx="77">
                  <c:v>1887.4583333333185</c:v>
                </c:pt>
                <c:pt idx="78">
                  <c:v>1887.5416666666517</c:v>
                </c:pt>
                <c:pt idx="79">
                  <c:v>1887.624999999985</c:v>
                </c:pt>
                <c:pt idx="80">
                  <c:v>1887.7083333333183</c:v>
                </c:pt>
                <c:pt idx="81">
                  <c:v>1887.7916666666515</c:v>
                </c:pt>
                <c:pt idx="82">
                  <c:v>1887.8749999999848</c:v>
                </c:pt>
                <c:pt idx="83">
                  <c:v>1887.958333333318</c:v>
                </c:pt>
                <c:pt idx="84">
                  <c:v>1888.0416666666513</c:v>
                </c:pt>
                <c:pt idx="85">
                  <c:v>1888.1249999999845</c:v>
                </c:pt>
                <c:pt idx="86">
                  <c:v>1888.2083333333178</c:v>
                </c:pt>
                <c:pt idx="87">
                  <c:v>1888.2916666666511</c:v>
                </c:pt>
                <c:pt idx="88">
                  <c:v>1888.3749999999843</c:v>
                </c:pt>
                <c:pt idx="89">
                  <c:v>1888.4583333333176</c:v>
                </c:pt>
                <c:pt idx="90">
                  <c:v>1888.5416666666508</c:v>
                </c:pt>
                <c:pt idx="91">
                  <c:v>1888.6249999999841</c:v>
                </c:pt>
                <c:pt idx="92">
                  <c:v>1888.7083333333173</c:v>
                </c:pt>
                <c:pt idx="93">
                  <c:v>1888.7916666666506</c:v>
                </c:pt>
                <c:pt idx="94">
                  <c:v>1888.8749999999839</c:v>
                </c:pt>
                <c:pt idx="95">
                  <c:v>1888.9583333333171</c:v>
                </c:pt>
                <c:pt idx="96">
                  <c:v>1889.0416666666504</c:v>
                </c:pt>
                <c:pt idx="97">
                  <c:v>1889.1249999999836</c:v>
                </c:pt>
                <c:pt idx="98">
                  <c:v>1889.2083333333169</c:v>
                </c:pt>
                <c:pt idx="99">
                  <c:v>1889.2916666666501</c:v>
                </c:pt>
                <c:pt idx="100">
                  <c:v>1889.3749999999834</c:v>
                </c:pt>
                <c:pt idx="101">
                  <c:v>1889.4583333333167</c:v>
                </c:pt>
                <c:pt idx="102">
                  <c:v>1889.5416666666499</c:v>
                </c:pt>
                <c:pt idx="103">
                  <c:v>1889.6249999999832</c:v>
                </c:pt>
                <c:pt idx="104">
                  <c:v>1889.7083333333164</c:v>
                </c:pt>
                <c:pt idx="105">
                  <c:v>1889.7916666666497</c:v>
                </c:pt>
                <c:pt idx="106">
                  <c:v>1889.8749999999829</c:v>
                </c:pt>
                <c:pt idx="107">
                  <c:v>1889.9583333333162</c:v>
                </c:pt>
                <c:pt idx="108">
                  <c:v>1890.0416666666495</c:v>
                </c:pt>
                <c:pt idx="109">
                  <c:v>1890.1249999999827</c:v>
                </c:pt>
                <c:pt idx="110">
                  <c:v>1890.208333333316</c:v>
                </c:pt>
                <c:pt idx="111">
                  <c:v>1890.2916666666492</c:v>
                </c:pt>
                <c:pt idx="112">
                  <c:v>1890.3749999999825</c:v>
                </c:pt>
                <c:pt idx="113">
                  <c:v>1890.4583333333157</c:v>
                </c:pt>
                <c:pt idx="114">
                  <c:v>1890.541666666649</c:v>
                </c:pt>
                <c:pt idx="115">
                  <c:v>1890.6249999999823</c:v>
                </c:pt>
                <c:pt idx="116">
                  <c:v>1890.7083333333155</c:v>
                </c:pt>
                <c:pt idx="117">
                  <c:v>1890.7916666666488</c:v>
                </c:pt>
                <c:pt idx="118">
                  <c:v>1890.874999999982</c:v>
                </c:pt>
                <c:pt idx="119">
                  <c:v>1890.9583333333153</c:v>
                </c:pt>
                <c:pt idx="120">
                  <c:v>1891.0416666666486</c:v>
                </c:pt>
                <c:pt idx="121">
                  <c:v>1891.1249999999818</c:v>
                </c:pt>
                <c:pt idx="122">
                  <c:v>1891.2083333333151</c:v>
                </c:pt>
                <c:pt idx="123">
                  <c:v>1891.2916666666483</c:v>
                </c:pt>
                <c:pt idx="124">
                  <c:v>1891.3749999999816</c:v>
                </c:pt>
                <c:pt idx="125">
                  <c:v>1891.4583333333148</c:v>
                </c:pt>
                <c:pt idx="126">
                  <c:v>1891.5416666666481</c:v>
                </c:pt>
                <c:pt idx="127">
                  <c:v>1891.6249999999814</c:v>
                </c:pt>
                <c:pt idx="128">
                  <c:v>1891.7083333333146</c:v>
                </c:pt>
                <c:pt idx="129">
                  <c:v>1891.7916666666479</c:v>
                </c:pt>
                <c:pt idx="130">
                  <c:v>1891.8749999999811</c:v>
                </c:pt>
                <c:pt idx="131">
                  <c:v>1891.9583333333144</c:v>
                </c:pt>
                <c:pt idx="132">
                  <c:v>1892.0416666666476</c:v>
                </c:pt>
                <c:pt idx="133">
                  <c:v>1892.1249999999809</c:v>
                </c:pt>
                <c:pt idx="134">
                  <c:v>1892.2083333333142</c:v>
                </c:pt>
                <c:pt idx="135">
                  <c:v>1892.2916666666474</c:v>
                </c:pt>
                <c:pt idx="136">
                  <c:v>1892.3749999999807</c:v>
                </c:pt>
                <c:pt idx="137">
                  <c:v>1892.4583333333139</c:v>
                </c:pt>
                <c:pt idx="138">
                  <c:v>1892.5416666666472</c:v>
                </c:pt>
                <c:pt idx="139">
                  <c:v>1892.6249999999804</c:v>
                </c:pt>
                <c:pt idx="140">
                  <c:v>1892.7083333333137</c:v>
                </c:pt>
                <c:pt idx="141">
                  <c:v>1892.791666666647</c:v>
                </c:pt>
                <c:pt idx="142">
                  <c:v>1892.8749999999802</c:v>
                </c:pt>
                <c:pt idx="143">
                  <c:v>1892.9583333333135</c:v>
                </c:pt>
                <c:pt idx="144">
                  <c:v>1893.0416666666467</c:v>
                </c:pt>
                <c:pt idx="145">
                  <c:v>1893.12499999998</c:v>
                </c:pt>
                <c:pt idx="146">
                  <c:v>1893.2083333333132</c:v>
                </c:pt>
                <c:pt idx="147">
                  <c:v>1893.2916666666465</c:v>
                </c:pt>
                <c:pt idx="148">
                  <c:v>1893.3749999999798</c:v>
                </c:pt>
                <c:pt idx="149">
                  <c:v>1893.458333333313</c:v>
                </c:pt>
                <c:pt idx="150">
                  <c:v>1893.5416666666463</c:v>
                </c:pt>
                <c:pt idx="151">
                  <c:v>1893.6249999999795</c:v>
                </c:pt>
                <c:pt idx="152">
                  <c:v>1893.7083333333128</c:v>
                </c:pt>
                <c:pt idx="153">
                  <c:v>1893.7916666666461</c:v>
                </c:pt>
                <c:pt idx="154">
                  <c:v>1893.8749999999793</c:v>
                </c:pt>
                <c:pt idx="155">
                  <c:v>1893.9583333333126</c:v>
                </c:pt>
                <c:pt idx="156">
                  <c:v>1894.0416666666458</c:v>
                </c:pt>
                <c:pt idx="157">
                  <c:v>1894.1249999999791</c:v>
                </c:pt>
                <c:pt idx="158">
                  <c:v>1894.2083333333123</c:v>
                </c:pt>
                <c:pt idx="159">
                  <c:v>1894.2916666666456</c:v>
                </c:pt>
                <c:pt idx="160">
                  <c:v>1894.3749999999789</c:v>
                </c:pt>
                <c:pt idx="161">
                  <c:v>1894.4583333333121</c:v>
                </c:pt>
                <c:pt idx="162">
                  <c:v>1894.5416666666454</c:v>
                </c:pt>
                <c:pt idx="163">
                  <c:v>1894.6249999999786</c:v>
                </c:pt>
                <c:pt idx="164">
                  <c:v>1894.7083333333119</c:v>
                </c:pt>
                <c:pt idx="165">
                  <c:v>1894.7916666666451</c:v>
                </c:pt>
                <c:pt idx="166">
                  <c:v>1894.8749999999784</c:v>
                </c:pt>
                <c:pt idx="167">
                  <c:v>1894.9583333333117</c:v>
                </c:pt>
                <c:pt idx="168">
                  <c:v>1895.0416666666449</c:v>
                </c:pt>
                <c:pt idx="169">
                  <c:v>1895.1249999999782</c:v>
                </c:pt>
                <c:pt idx="170">
                  <c:v>1895.2083333333114</c:v>
                </c:pt>
                <c:pt idx="171">
                  <c:v>1895.2916666666447</c:v>
                </c:pt>
                <c:pt idx="172">
                  <c:v>1895.3749999999779</c:v>
                </c:pt>
                <c:pt idx="173">
                  <c:v>1895.4583333333112</c:v>
                </c:pt>
                <c:pt idx="174">
                  <c:v>1895.5416666666445</c:v>
                </c:pt>
                <c:pt idx="175">
                  <c:v>1895.6249999999777</c:v>
                </c:pt>
                <c:pt idx="176">
                  <c:v>1895.708333333311</c:v>
                </c:pt>
                <c:pt idx="177">
                  <c:v>1895.7916666666442</c:v>
                </c:pt>
                <c:pt idx="178">
                  <c:v>1895.8749999999775</c:v>
                </c:pt>
                <c:pt idx="179">
                  <c:v>1895.9583333333107</c:v>
                </c:pt>
                <c:pt idx="180">
                  <c:v>1896.041666666644</c:v>
                </c:pt>
                <c:pt idx="181">
                  <c:v>1896.1249999999773</c:v>
                </c:pt>
                <c:pt idx="182">
                  <c:v>1896.2083333333105</c:v>
                </c:pt>
                <c:pt idx="183">
                  <c:v>1896.2916666666438</c:v>
                </c:pt>
                <c:pt idx="184">
                  <c:v>1896.374999999977</c:v>
                </c:pt>
                <c:pt idx="185">
                  <c:v>1896.4583333333103</c:v>
                </c:pt>
                <c:pt idx="186">
                  <c:v>1896.5416666666436</c:v>
                </c:pt>
                <c:pt idx="187">
                  <c:v>1896.6249999999768</c:v>
                </c:pt>
                <c:pt idx="188">
                  <c:v>1896.7083333333101</c:v>
                </c:pt>
                <c:pt idx="189">
                  <c:v>1896.7916666666433</c:v>
                </c:pt>
                <c:pt idx="190">
                  <c:v>1896.8749999999766</c:v>
                </c:pt>
                <c:pt idx="191">
                  <c:v>1896.9583333333098</c:v>
                </c:pt>
                <c:pt idx="192">
                  <c:v>1897.0416666666431</c:v>
                </c:pt>
                <c:pt idx="193">
                  <c:v>1897.1249999999764</c:v>
                </c:pt>
                <c:pt idx="194">
                  <c:v>1897.2083333333096</c:v>
                </c:pt>
                <c:pt idx="195">
                  <c:v>1897.2916666666429</c:v>
                </c:pt>
                <c:pt idx="196">
                  <c:v>1897.3749999999761</c:v>
                </c:pt>
                <c:pt idx="197">
                  <c:v>1897.4583333333094</c:v>
                </c:pt>
                <c:pt idx="198">
                  <c:v>1897.5416666666426</c:v>
                </c:pt>
                <c:pt idx="199">
                  <c:v>1897.6249999999759</c:v>
                </c:pt>
                <c:pt idx="200">
                  <c:v>1897.7083333333092</c:v>
                </c:pt>
                <c:pt idx="201">
                  <c:v>1897.7916666666424</c:v>
                </c:pt>
                <c:pt idx="202">
                  <c:v>1897.8749999999757</c:v>
                </c:pt>
                <c:pt idx="203">
                  <c:v>1897.9583333333089</c:v>
                </c:pt>
                <c:pt idx="204">
                  <c:v>1898.0416666666422</c:v>
                </c:pt>
                <c:pt idx="205">
                  <c:v>1898.1249999999754</c:v>
                </c:pt>
                <c:pt idx="206">
                  <c:v>1898.2083333333087</c:v>
                </c:pt>
                <c:pt idx="207">
                  <c:v>1898.291666666642</c:v>
                </c:pt>
                <c:pt idx="208">
                  <c:v>1898.3749999999752</c:v>
                </c:pt>
                <c:pt idx="209">
                  <c:v>1898.4583333333085</c:v>
                </c:pt>
                <c:pt idx="210">
                  <c:v>1898.5416666666417</c:v>
                </c:pt>
                <c:pt idx="211">
                  <c:v>1898.624999999975</c:v>
                </c:pt>
                <c:pt idx="212">
                  <c:v>1898.7083333333082</c:v>
                </c:pt>
                <c:pt idx="213">
                  <c:v>1898.7916666666415</c:v>
                </c:pt>
                <c:pt idx="214">
                  <c:v>1898.8749999999748</c:v>
                </c:pt>
                <c:pt idx="215">
                  <c:v>1898.958333333308</c:v>
                </c:pt>
                <c:pt idx="216">
                  <c:v>1899.0416666666413</c:v>
                </c:pt>
                <c:pt idx="217">
                  <c:v>1899.1249999999745</c:v>
                </c:pt>
                <c:pt idx="218">
                  <c:v>1899.2083333333078</c:v>
                </c:pt>
                <c:pt idx="219">
                  <c:v>1899.291666666641</c:v>
                </c:pt>
                <c:pt idx="220">
                  <c:v>1899.3749999999743</c:v>
                </c:pt>
                <c:pt idx="221">
                  <c:v>1899.4583333333076</c:v>
                </c:pt>
                <c:pt idx="222">
                  <c:v>1899.5416666666408</c:v>
                </c:pt>
                <c:pt idx="223">
                  <c:v>1899.6249999999741</c:v>
                </c:pt>
                <c:pt idx="224">
                  <c:v>1899.7083333333073</c:v>
                </c:pt>
                <c:pt idx="225">
                  <c:v>1899.7916666666406</c:v>
                </c:pt>
                <c:pt idx="226">
                  <c:v>1899.8749999999739</c:v>
                </c:pt>
                <c:pt idx="227">
                  <c:v>1899.9583333333071</c:v>
                </c:pt>
                <c:pt idx="228">
                  <c:v>1900.0416666666404</c:v>
                </c:pt>
                <c:pt idx="229">
                  <c:v>1900.1249999999736</c:v>
                </c:pt>
                <c:pt idx="230">
                  <c:v>1900.2083333333069</c:v>
                </c:pt>
                <c:pt idx="231">
                  <c:v>1900.2916666666401</c:v>
                </c:pt>
                <c:pt idx="232">
                  <c:v>1900.3749999999734</c:v>
                </c:pt>
                <c:pt idx="233">
                  <c:v>1900.4583333333067</c:v>
                </c:pt>
                <c:pt idx="234">
                  <c:v>1900.5416666666399</c:v>
                </c:pt>
                <c:pt idx="235">
                  <c:v>1900.6249999999732</c:v>
                </c:pt>
                <c:pt idx="236">
                  <c:v>1900.7083333333064</c:v>
                </c:pt>
                <c:pt idx="237">
                  <c:v>1900.7916666666397</c:v>
                </c:pt>
                <c:pt idx="238">
                  <c:v>1900.8749999999729</c:v>
                </c:pt>
                <c:pt idx="239">
                  <c:v>1900.9583333333062</c:v>
                </c:pt>
                <c:pt idx="240">
                  <c:v>1901.0416666666395</c:v>
                </c:pt>
                <c:pt idx="241">
                  <c:v>1901.1249999999727</c:v>
                </c:pt>
                <c:pt idx="242">
                  <c:v>1901.208333333306</c:v>
                </c:pt>
                <c:pt idx="243">
                  <c:v>1901.2916666666392</c:v>
                </c:pt>
                <c:pt idx="244">
                  <c:v>1901.3749999999725</c:v>
                </c:pt>
                <c:pt idx="245">
                  <c:v>1901.4583333333057</c:v>
                </c:pt>
                <c:pt idx="246">
                  <c:v>1901.541666666639</c:v>
                </c:pt>
                <c:pt idx="247">
                  <c:v>1901.6249999999723</c:v>
                </c:pt>
                <c:pt idx="248">
                  <c:v>1901.7083333333055</c:v>
                </c:pt>
                <c:pt idx="249">
                  <c:v>1901.7916666666388</c:v>
                </c:pt>
                <c:pt idx="250">
                  <c:v>1901.874999999972</c:v>
                </c:pt>
                <c:pt idx="251">
                  <c:v>1901.9583333333053</c:v>
                </c:pt>
                <c:pt idx="252">
                  <c:v>1902.0416666666385</c:v>
                </c:pt>
                <c:pt idx="253">
                  <c:v>1902.1249999999718</c:v>
                </c:pt>
                <c:pt idx="254">
                  <c:v>1902.2083333333051</c:v>
                </c:pt>
                <c:pt idx="255">
                  <c:v>1902.2916666666383</c:v>
                </c:pt>
                <c:pt idx="256">
                  <c:v>1902.3749999999716</c:v>
                </c:pt>
                <c:pt idx="257">
                  <c:v>1902.4583333333048</c:v>
                </c:pt>
                <c:pt idx="258">
                  <c:v>1902.5416666666381</c:v>
                </c:pt>
                <c:pt idx="259">
                  <c:v>1902.6249999999714</c:v>
                </c:pt>
                <c:pt idx="260">
                  <c:v>1902.7083333333046</c:v>
                </c:pt>
                <c:pt idx="261">
                  <c:v>1902.7916666666379</c:v>
                </c:pt>
                <c:pt idx="262">
                  <c:v>1902.8749999999711</c:v>
                </c:pt>
                <c:pt idx="263">
                  <c:v>1902.9583333333044</c:v>
                </c:pt>
                <c:pt idx="264">
                  <c:v>1903.0416666666376</c:v>
                </c:pt>
                <c:pt idx="265">
                  <c:v>1903.1249999999709</c:v>
                </c:pt>
                <c:pt idx="266">
                  <c:v>1903.2083333333042</c:v>
                </c:pt>
                <c:pt idx="267">
                  <c:v>1903.2916666666374</c:v>
                </c:pt>
                <c:pt idx="268">
                  <c:v>1903.3749999999707</c:v>
                </c:pt>
                <c:pt idx="269">
                  <c:v>1903.4583333333039</c:v>
                </c:pt>
                <c:pt idx="270">
                  <c:v>1903.5416666666372</c:v>
                </c:pt>
                <c:pt idx="271">
                  <c:v>1903.6249999999704</c:v>
                </c:pt>
                <c:pt idx="272">
                  <c:v>1903.7083333333037</c:v>
                </c:pt>
                <c:pt idx="273">
                  <c:v>1903.791666666637</c:v>
                </c:pt>
                <c:pt idx="274">
                  <c:v>1903.8749999999702</c:v>
                </c:pt>
                <c:pt idx="275">
                  <c:v>1903.9583333333035</c:v>
                </c:pt>
                <c:pt idx="276">
                  <c:v>1904.0416666666367</c:v>
                </c:pt>
                <c:pt idx="277">
                  <c:v>1904.12499999997</c:v>
                </c:pt>
                <c:pt idx="278">
                  <c:v>1904.2083333333032</c:v>
                </c:pt>
                <c:pt idx="279">
                  <c:v>1904.2916666666365</c:v>
                </c:pt>
                <c:pt idx="280">
                  <c:v>1904.3749999999698</c:v>
                </c:pt>
                <c:pt idx="281">
                  <c:v>1904.458333333303</c:v>
                </c:pt>
                <c:pt idx="282">
                  <c:v>1904.5416666666363</c:v>
                </c:pt>
                <c:pt idx="283">
                  <c:v>1904.6249999999695</c:v>
                </c:pt>
                <c:pt idx="284">
                  <c:v>1904.7083333333028</c:v>
                </c:pt>
                <c:pt idx="285">
                  <c:v>1904.791666666636</c:v>
                </c:pt>
                <c:pt idx="286">
                  <c:v>1904.8749999999693</c:v>
                </c:pt>
                <c:pt idx="287">
                  <c:v>1904.9583333333026</c:v>
                </c:pt>
                <c:pt idx="288">
                  <c:v>1905.0416666666358</c:v>
                </c:pt>
                <c:pt idx="289">
                  <c:v>1905.1249999999691</c:v>
                </c:pt>
                <c:pt idx="290">
                  <c:v>1905.2083333333023</c:v>
                </c:pt>
                <c:pt idx="291">
                  <c:v>1905.2916666666356</c:v>
                </c:pt>
                <c:pt idx="292">
                  <c:v>1905.3749999999688</c:v>
                </c:pt>
                <c:pt idx="293">
                  <c:v>1905.4583333333021</c:v>
                </c:pt>
                <c:pt idx="294">
                  <c:v>1905.5416666666354</c:v>
                </c:pt>
                <c:pt idx="295">
                  <c:v>1905.6249999999686</c:v>
                </c:pt>
                <c:pt idx="296">
                  <c:v>1905.7083333333019</c:v>
                </c:pt>
                <c:pt idx="297">
                  <c:v>1905.7916666666351</c:v>
                </c:pt>
                <c:pt idx="298">
                  <c:v>1905.8749999999684</c:v>
                </c:pt>
                <c:pt idx="299">
                  <c:v>1905.9583333333017</c:v>
                </c:pt>
                <c:pt idx="300">
                  <c:v>1906.0416666666349</c:v>
                </c:pt>
                <c:pt idx="301">
                  <c:v>1906.1249999999682</c:v>
                </c:pt>
                <c:pt idx="302">
                  <c:v>1906.2083333333014</c:v>
                </c:pt>
                <c:pt idx="303">
                  <c:v>1906.2916666666347</c:v>
                </c:pt>
                <c:pt idx="304">
                  <c:v>1906.3749999999679</c:v>
                </c:pt>
                <c:pt idx="305">
                  <c:v>1906.4583333333012</c:v>
                </c:pt>
                <c:pt idx="306">
                  <c:v>1906.5416666666345</c:v>
                </c:pt>
                <c:pt idx="307">
                  <c:v>1906.6249999999677</c:v>
                </c:pt>
                <c:pt idx="308">
                  <c:v>1906.708333333301</c:v>
                </c:pt>
                <c:pt idx="309">
                  <c:v>1906.7916666666342</c:v>
                </c:pt>
                <c:pt idx="310">
                  <c:v>1906.8749999999675</c:v>
                </c:pt>
                <c:pt idx="311">
                  <c:v>1906.9583333333007</c:v>
                </c:pt>
                <c:pt idx="312">
                  <c:v>1907.041666666634</c:v>
                </c:pt>
                <c:pt idx="313">
                  <c:v>1907.1249999999673</c:v>
                </c:pt>
                <c:pt idx="314">
                  <c:v>1907.2083333333005</c:v>
                </c:pt>
                <c:pt idx="315">
                  <c:v>1907.2916666666338</c:v>
                </c:pt>
                <c:pt idx="316">
                  <c:v>1907.374999999967</c:v>
                </c:pt>
                <c:pt idx="317">
                  <c:v>1907.4583333333003</c:v>
                </c:pt>
                <c:pt idx="318">
                  <c:v>1907.5416666666335</c:v>
                </c:pt>
                <c:pt idx="319">
                  <c:v>1907.6249999999668</c:v>
                </c:pt>
                <c:pt idx="320">
                  <c:v>1907.7083333333001</c:v>
                </c:pt>
                <c:pt idx="321">
                  <c:v>1907.7916666666333</c:v>
                </c:pt>
                <c:pt idx="322">
                  <c:v>1907.8749999999666</c:v>
                </c:pt>
                <c:pt idx="323">
                  <c:v>1907.9583333332998</c:v>
                </c:pt>
                <c:pt idx="324">
                  <c:v>1908.0416666666331</c:v>
                </c:pt>
                <c:pt idx="325">
                  <c:v>1908.1249999999663</c:v>
                </c:pt>
                <c:pt idx="326">
                  <c:v>1908.2083333332996</c:v>
                </c:pt>
                <c:pt idx="327">
                  <c:v>1908.2916666666329</c:v>
                </c:pt>
                <c:pt idx="328">
                  <c:v>1908.3749999999661</c:v>
                </c:pt>
                <c:pt idx="329">
                  <c:v>1908.4583333332994</c:v>
                </c:pt>
                <c:pt idx="330">
                  <c:v>1908.5416666666326</c:v>
                </c:pt>
                <c:pt idx="331">
                  <c:v>1908.6249999999659</c:v>
                </c:pt>
                <c:pt idx="332">
                  <c:v>1908.7083333332992</c:v>
                </c:pt>
                <c:pt idx="333">
                  <c:v>1908.7916666666324</c:v>
                </c:pt>
                <c:pt idx="334">
                  <c:v>1908.8749999999657</c:v>
                </c:pt>
                <c:pt idx="335">
                  <c:v>1908.9583333332989</c:v>
                </c:pt>
                <c:pt idx="336">
                  <c:v>1909.0416666666322</c:v>
                </c:pt>
                <c:pt idx="337">
                  <c:v>1909.1249999999654</c:v>
                </c:pt>
                <c:pt idx="338">
                  <c:v>1909.2083333332987</c:v>
                </c:pt>
                <c:pt idx="339">
                  <c:v>1909.291666666632</c:v>
                </c:pt>
                <c:pt idx="340">
                  <c:v>1909.3749999999652</c:v>
                </c:pt>
                <c:pt idx="341">
                  <c:v>1909.4583333332985</c:v>
                </c:pt>
                <c:pt idx="342">
                  <c:v>1909.5416666666317</c:v>
                </c:pt>
                <c:pt idx="343">
                  <c:v>1909.624999999965</c:v>
                </c:pt>
                <c:pt idx="344">
                  <c:v>1909.7083333332982</c:v>
                </c:pt>
                <c:pt idx="345">
                  <c:v>1909.7916666666315</c:v>
                </c:pt>
                <c:pt idx="346">
                  <c:v>1909.8749999999648</c:v>
                </c:pt>
                <c:pt idx="347">
                  <c:v>1909.958333333298</c:v>
                </c:pt>
                <c:pt idx="348">
                  <c:v>1910.0416666666313</c:v>
                </c:pt>
                <c:pt idx="349">
                  <c:v>1910.1249999999645</c:v>
                </c:pt>
                <c:pt idx="350">
                  <c:v>1910.2083333332978</c:v>
                </c:pt>
                <c:pt idx="351">
                  <c:v>1910.291666666631</c:v>
                </c:pt>
                <c:pt idx="352">
                  <c:v>1910.3749999999643</c:v>
                </c:pt>
                <c:pt idx="353">
                  <c:v>1910.4583333332976</c:v>
                </c:pt>
                <c:pt idx="354">
                  <c:v>1910.5416666666308</c:v>
                </c:pt>
                <c:pt idx="355">
                  <c:v>1910.6249999999641</c:v>
                </c:pt>
                <c:pt idx="356">
                  <c:v>1910.7083333332973</c:v>
                </c:pt>
                <c:pt idx="357">
                  <c:v>1910.7916666666306</c:v>
                </c:pt>
                <c:pt idx="358">
                  <c:v>1910.8749999999638</c:v>
                </c:pt>
                <c:pt idx="359">
                  <c:v>1910.9583333332971</c:v>
                </c:pt>
                <c:pt idx="360">
                  <c:v>1911.0416666666304</c:v>
                </c:pt>
                <c:pt idx="361">
                  <c:v>1911.1249999999636</c:v>
                </c:pt>
                <c:pt idx="362">
                  <c:v>1911.2083333332969</c:v>
                </c:pt>
                <c:pt idx="363">
                  <c:v>1911.2916666666301</c:v>
                </c:pt>
                <c:pt idx="364">
                  <c:v>1911.3749999999634</c:v>
                </c:pt>
                <c:pt idx="365">
                  <c:v>1911.4583333332967</c:v>
                </c:pt>
                <c:pt idx="366">
                  <c:v>1911.5416666666299</c:v>
                </c:pt>
                <c:pt idx="367">
                  <c:v>1911.6249999999632</c:v>
                </c:pt>
                <c:pt idx="368">
                  <c:v>1911.7083333332964</c:v>
                </c:pt>
                <c:pt idx="369">
                  <c:v>1911.7916666666297</c:v>
                </c:pt>
                <c:pt idx="370">
                  <c:v>1911.8749999999629</c:v>
                </c:pt>
                <c:pt idx="371">
                  <c:v>1911.9583333332962</c:v>
                </c:pt>
                <c:pt idx="372">
                  <c:v>1912.0416666666295</c:v>
                </c:pt>
                <c:pt idx="373">
                  <c:v>1912.1249999999627</c:v>
                </c:pt>
                <c:pt idx="374">
                  <c:v>1912.208333333296</c:v>
                </c:pt>
                <c:pt idx="375">
                  <c:v>1912.2916666666292</c:v>
                </c:pt>
                <c:pt idx="376">
                  <c:v>1912.3749999999625</c:v>
                </c:pt>
                <c:pt idx="377">
                  <c:v>1912.4583333332957</c:v>
                </c:pt>
                <c:pt idx="378">
                  <c:v>1912.541666666629</c:v>
                </c:pt>
                <c:pt idx="379">
                  <c:v>1912.6249999999623</c:v>
                </c:pt>
                <c:pt idx="380">
                  <c:v>1912.7083333332955</c:v>
                </c:pt>
                <c:pt idx="381">
                  <c:v>1912.7916666666288</c:v>
                </c:pt>
                <c:pt idx="382">
                  <c:v>1912.874999999962</c:v>
                </c:pt>
                <c:pt idx="383">
                  <c:v>1912.9583333332953</c:v>
                </c:pt>
                <c:pt idx="384">
                  <c:v>1913.0416666666285</c:v>
                </c:pt>
                <c:pt idx="385">
                  <c:v>1913.1249999999618</c:v>
                </c:pt>
                <c:pt idx="386">
                  <c:v>1913.2083333332951</c:v>
                </c:pt>
                <c:pt idx="387">
                  <c:v>1913.2916666666283</c:v>
                </c:pt>
                <c:pt idx="388">
                  <c:v>1913.3749999999616</c:v>
                </c:pt>
                <c:pt idx="389">
                  <c:v>1913.4583333332948</c:v>
                </c:pt>
                <c:pt idx="390">
                  <c:v>1913.5416666666281</c:v>
                </c:pt>
                <c:pt idx="391">
                  <c:v>1913.6249999999613</c:v>
                </c:pt>
                <c:pt idx="392">
                  <c:v>1913.7083333332946</c:v>
                </c:pt>
                <c:pt idx="393">
                  <c:v>1913.7916666666279</c:v>
                </c:pt>
                <c:pt idx="394">
                  <c:v>1913.8749999999611</c:v>
                </c:pt>
                <c:pt idx="395">
                  <c:v>1913.9583333332944</c:v>
                </c:pt>
                <c:pt idx="396">
                  <c:v>1914.0416666666276</c:v>
                </c:pt>
                <c:pt idx="397">
                  <c:v>1914.1249999999609</c:v>
                </c:pt>
                <c:pt idx="398">
                  <c:v>1914.2083333332941</c:v>
                </c:pt>
                <c:pt idx="399">
                  <c:v>1914.2916666666274</c:v>
                </c:pt>
                <c:pt idx="400">
                  <c:v>1914.3749999999607</c:v>
                </c:pt>
                <c:pt idx="401">
                  <c:v>1914.4583333332939</c:v>
                </c:pt>
                <c:pt idx="402">
                  <c:v>1914.5416666666272</c:v>
                </c:pt>
                <c:pt idx="403">
                  <c:v>1914.6249999999604</c:v>
                </c:pt>
                <c:pt idx="404">
                  <c:v>1914.7083333332937</c:v>
                </c:pt>
                <c:pt idx="405">
                  <c:v>1914.791666666627</c:v>
                </c:pt>
                <c:pt idx="406">
                  <c:v>1914.8749999999602</c:v>
                </c:pt>
                <c:pt idx="407">
                  <c:v>1914.9583333332935</c:v>
                </c:pt>
                <c:pt idx="408">
                  <c:v>1915.0416666666267</c:v>
                </c:pt>
                <c:pt idx="409">
                  <c:v>1915.12499999996</c:v>
                </c:pt>
                <c:pt idx="410">
                  <c:v>1915.2083333332932</c:v>
                </c:pt>
                <c:pt idx="411">
                  <c:v>1915.2916666666265</c:v>
                </c:pt>
                <c:pt idx="412">
                  <c:v>1915.3749999999598</c:v>
                </c:pt>
                <c:pt idx="413">
                  <c:v>1915.458333333293</c:v>
                </c:pt>
                <c:pt idx="414">
                  <c:v>1915.5416666666263</c:v>
                </c:pt>
                <c:pt idx="415">
                  <c:v>1915.6249999999595</c:v>
                </c:pt>
                <c:pt idx="416">
                  <c:v>1915.7083333332928</c:v>
                </c:pt>
                <c:pt idx="417">
                  <c:v>1915.791666666626</c:v>
                </c:pt>
                <c:pt idx="418">
                  <c:v>1915.8749999999593</c:v>
                </c:pt>
                <c:pt idx="419">
                  <c:v>1915.9583333332926</c:v>
                </c:pt>
                <c:pt idx="420">
                  <c:v>1916.0416666666258</c:v>
                </c:pt>
                <c:pt idx="421">
                  <c:v>1916.1249999999591</c:v>
                </c:pt>
                <c:pt idx="422">
                  <c:v>1916.2083333332923</c:v>
                </c:pt>
                <c:pt idx="423">
                  <c:v>1916.2916666666256</c:v>
                </c:pt>
                <c:pt idx="424">
                  <c:v>1916.3749999999588</c:v>
                </c:pt>
                <c:pt idx="425">
                  <c:v>1916.4583333332921</c:v>
                </c:pt>
                <c:pt idx="426">
                  <c:v>1916.5416666666254</c:v>
                </c:pt>
                <c:pt idx="427">
                  <c:v>1916.6249999999586</c:v>
                </c:pt>
                <c:pt idx="428">
                  <c:v>1916.7083333332919</c:v>
                </c:pt>
                <c:pt idx="429">
                  <c:v>1916.7916666666251</c:v>
                </c:pt>
                <c:pt idx="430">
                  <c:v>1916.8749999999584</c:v>
                </c:pt>
                <c:pt idx="431">
                  <c:v>1916.9583333332916</c:v>
                </c:pt>
                <c:pt idx="432">
                  <c:v>1917.0416666666249</c:v>
                </c:pt>
                <c:pt idx="433">
                  <c:v>1917.1249999999582</c:v>
                </c:pt>
                <c:pt idx="434">
                  <c:v>1917.2083333332914</c:v>
                </c:pt>
                <c:pt idx="435">
                  <c:v>1917.2916666666247</c:v>
                </c:pt>
                <c:pt idx="436">
                  <c:v>1917.3749999999579</c:v>
                </c:pt>
                <c:pt idx="437">
                  <c:v>1917.4583333332912</c:v>
                </c:pt>
                <c:pt idx="438">
                  <c:v>1917.5416666666245</c:v>
                </c:pt>
                <c:pt idx="439">
                  <c:v>1917.6249999999577</c:v>
                </c:pt>
                <c:pt idx="440">
                  <c:v>1917.708333333291</c:v>
                </c:pt>
                <c:pt idx="441">
                  <c:v>1917.7916666666242</c:v>
                </c:pt>
                <c:pt idx="442">
                  <c:v>1917.8749999999575</c:v>
                </c:pt>
                <c:pt idx="443">
                  <c:v>1917.9583333332907</c:v>
                </c:pt>
                <c:pt idx="444">
                  <c:v>1918.041666666624</c:v>
                </c:pt>
                <c:pt idx="445">
                  <c:v>1918.1249999999573</c:v>
                </c:pt>
                <c:pt idx="446">
                  <c:v>1918.2083333332905</c:v>
                </c:pt>
                <c:pt idx="447">
                  <c:v>1918.2916666666238</c:v>
                </c:pt>
                <c:pt idx="448">
                  <c:v>1918.374999999957</c:v>
                </c:pt>
                <c:pt idx="449">
                  <c:v>1918.4583333332903</c:v>
                </c:pt>
                <c:pt idx="450">
                  <c:v>1918.5416666666235</c:v>
                </c:pt>
                <c:pt idx="451">
                  <c:v>1918.6249999999568</c:v>
                </c:pt>
                <c:pt idx="452">
                  <c:v>1918.7083333332901</c:v>
                </c:pt>
                <c:pt idx="453">
                  <c:v>1918.7916666666233</c:v>
                </c:pt>
                <c:pt idx="454">
                  <c:v>1918.8749999999566</c:v>
                </c:pt>
                <c:pt idx="455">
                  <c:v>1918.9583333332898</c:v>
                </c:pt>
                <c:pt idx="456">
                  <c:v>1919.0416666666231</c:v>
                </c:pt>
                <c:pt idx="457">
                  <c:v>1919.1249999999563</c:v>
                </c:pt>
                <c:pt idx="458">
                  <c:v>1919.2083333332896</c:v>
                </c:pt>
                <c:pt idx="459">
                  <c:v>1919.2916666666229</c:v>
                </c:pt>
                <c:pt idx="460">
                  <c:v>1919.3749999999561</c:v>
                </c:pt>
                <c:pt idx="461">
                  <c:v>1919.4583333332894</c:v>
                </c:pt>
                <c:pt idx="462">
                  <c:v>1919.5416666666226</c:v>
                </c:pt>
                <c:pt idx="463">
                  <c:v>1919.6249999999559</c:v>
                </c:pt>
                <c:pt idx="464">
                  <c:v>1919.7083333332891</c:v>
                </c:pt>
                <c:pt idx="465">
                  <c:v>1919.7916666666224</c:v>
                </c:pt>
                <c:pt idx="466">
                  <c:v>1919.8749999999557</c:v>
                </c:pt>
                <c:pt idx="467">
                  <c:v>1919.9583333332889</c:v>
                </c:pt>
                <c:pt idx="468">
                  <c:v>1920.0416666666222</c:v>
                </c:pt>
                <c:pt idx="469">
                  <c:v>1920.1249999999554</c:v>
                </c:pt>
                <c:pt idx="470">
                  <c:v>1920.2083333332887</c:v>
                </c:pt>
                <c:pt idx="471">
                  <c:v>1920.2916666666219</c:v>
                </c:pt>
                <c:pt idx="472">
                  <c:v>1920.3749999999552</c:v>
                </c:pt>
                <c:pt idx="473">
                  <c:v>1920.4583333332885</c:v>
                </c:pt>
                <c:pt idx="474">
                  <c:v>1920.5416666666217</c:v>
                </c:pt>
                <c:pt idx="475">
                  <c:v>1920.624999999955</c:v>
                </c:pt>
                <c:pt idx="476">
                  <c:v>1920.7083333332882</c:v>
                </c:pt>
                <c:pt idx="477">
                  <c:v>1920.7916666666215</c:v>
                </c:pt>
                <c:pt idx="478">
                  <c:v>1920.8749999999548</c:v>
                </c:pt>
                <c:pt idx="479">
                  <c:v>1920.958333333288</c:v>
                </c:pt>
                <c:pt idx="480">
                  <c:v>1921.0416666666213</c:v>
                </c:pt>
                <c:pt idx="481">
                  <c:v>1921.1249999999545</c:v>
                </c:pt>
                <c:pt idx="482">
                  <c:v>1921.2083333332878</c:v>
                </c:pt>
                <c:pt idx="483">
                  <c:v>1921.291666666621</c:v>
                </c:pt>
                <c:pt idx="484">
                  <c:v>1921.3749999999543</c:v>
                </c:pt>
                <c:pt idx="485">
                  <c:v>1921.4583333332876</c:v>
                </c:pt>
                <c:pt idx="486">
                  <c:v>1921.5416666666208</c:v>
                </c:pt>
                <c:pt idx="487">
                  <c:v>1921.6249999999541</c:v>
                </c:pt>
                <c:pt idx="488">
                  <c:v>1921.7083333332873</c:v>
                </c:pt>
                <c:pt idx="489">
                  <c:v>1921.7916666666206</c:v>
                </c:pt>
                <c:pt idx="490">
                  <c:v>1921.8749999999538</c:v>
                </c:pt>
                <c:pt idx="491">
                  <c:v>1921.9583333332871</c:v>
                </c:pt>
                <c:pt idx="492">
                  <c:v>1922.0416666666204</c:v>
                </c:pt>
                <c:pt idx="493">
                  <c:v>1922.1249999999536</c:v>
                </c:pt>
                <c:pt idx="494">
                  <c:v>1922.2083333332869</c:v>
                </c:pt>
                <c:pt idx="495">
                  <c:v>1922.2916666666201</c:v>
                </c:pt>
                <c:pt idx="496">
                  <c:v>1922.3749999999534</c:v>
                </c:pt>
                <c:pt idx="497">
                  <c:v>1922.4583333332866</c:v>
                </c:pt>
                <c:pt idx="498">
                  <c:v>1922.5416666666199</c:v>
                </c:pt>
                <c:pt idx="499">
                  <c:v>1922.6249999999532</c:v>
                </c:pt>
                <c:pt idx="500">
                  <c:v>1922.7083333332864</c:v>
                </c:pt>
                <c:pt idx="501">
                  <c:v>1922.7916666666197</c:v>
                </c:pt>
                <c:pt idx="502">
                  <c:v>1922.8749999999529</c:v>
                </c:pt>
                <c:pt idx="503">
                  <c:v>1922.9583333332862</c:v>
                </c:pt>
                <c:pt idx="504">
                  <c:v>1923.0416666666194</c:v>
                </c:pt>
                <c:pt idx="505">
                  <c:v>1923.1249999999527</c:v>
                </c:pt>
                <c:pt idx="506">
                  <c:v>1923.208333333286</c:v>
                </c:pt>
                <c:pt idx="507">
                  <c:v>1923.2916666666192</c:v>
                </c:pt>
                <c:pt idx="508">
                  <c:v>1923.3749999999525</c:v>
                </c:pt>
                <c:pt idx="509">
                  <c:v>1923.4583333332857</c:v>
                </c:pt>
                <c:pt idx="510">
                  <c:v>1923.541666666619</c:v>
                </c:pt>
                <c:pt idx="511">
                  <c:v>1923.6249999999523</c:v>
                </c:pt>
                <c:pt idx="512">
                  <c:v>1923.7083333332855</c:v>
                </c:pt>
                <c:pt idx="513">
                  <c:v>1923.7916666666188</c:v>
                </c:pt>
                <c:pt idx="514">
                  <c:v>1923.874999999952</c:v>
                </c:pt>
                <c:pt idx="515">
                  <c:v>1923.9583333332853</c:v>
                </c:pt>
                <c:pt idx="516">
                  <c:v>1924.0416666666185</c:v>
                </c:pt>
                <c:pt idx="517">
                  <c:v>1924.1249999999518</c:v>
                </c:pt>
                <c:pt idx="518">
                  <c:v>1924.2083333332851</c:v>
                </c:pt>
                <c:pt idx="519">
                  <c:v>1924.2916666666183</c:v>
                </c:pt>
                <c:pt idx="520">
                  <c:v>1924.3749999999516</c:v>
                </c:pt>
                <c:pt idx="521">
                  <c:v>1924.4583333332848</c:v>
                </c:pt>
                <c:pt idx="522">
                  <c:v>1924.5416666666181</c:v>
                </c:pt>
                <c:pt idx="523">
                  <c:v>1924.6249999999513</c:v>
                </c:pt>
                <c:pt idx="524">
                  <c:v>1924.7083333332846</c:v>
                </c:pt>
                <c:pt idx="525">
                  <c:v>1924.7916666666179</c:v>
                </c:pt>
                <c:pt idx="526">
                  <c:v>1924.8749999999511</c:v>
                </c:pt>
                <c:pt idx="527">
                  <c:v>1924.9583333332844</c:v>
                </c:pt>
                <c:pt idx="528">
                  <c:v>1925.0416666666176</c:v>
                </c:pt>
                <c:pt idx="529">
                  <c:v>1925.1249999999509</c:v>
                </c:pt>
                <c:pt idx="530">
                  <c:v>1925.2083333332841</c:v>
                </c:pt>
                <c:pt idx="531">
                  <c:v>1925.2916666666174</c:v>
                </c:pt>
                <c:pt idx="532">
                  <c:v>1925.3749999999507</c:v>
                </c:pt>
                <c:pt idx="533">
                  <c:v>1925.4583333332839</c:v>
                </c:pt>
                <c:pt idx="534">
                  <c:v>1925.5416666666172</c:v>
                </c:pt>
                <c:pt idx="535">
                  <c:v>1925.6249999999504</c:v>
                </c:pt>
                <c:pt idx="536">
                  <c:v>1925.7083333332837</c:v>
                </c:pt>
                <c:pt idx="537">
                  <c:v>1925.7916666666169</c:v>
                </c:pt>
                <c:pt idx="538">
                  <c:v>1925.8749999999502</c:v>
                </c:pt>
                <c:pt idx="539">
                  <c:v>1925.9583333332835</c:v>
                </c:pt>
                <c:pt idx="540">
                  <c:v>1926.0416666666167</c:v>
                </c:pt>
                <c:pt idx="541">
                  <c:v>1926.12499999995</c:v>
                </c:pt>
                <c:pt idx="542">
                  <c:v>1926.2083333332832</c:v>
                </c:pt>
                <c:pt idx="543">
                  <c:v>1926.2916666666165</c:v>
                </c:pt>
                <c:pt idx="544">
                  <c:v>1926.3749999999498</c:v>
                </c:pt>
                <c:pt idx="545">
                  <c:v>1926.458333333283</c:v>
                </c:pt>
                <c:pt idx="546">
                  <c:v>1926.5416666666163</c:v>
                </c:pt>
                <c:pt idx="547">
                  <c:v>1926.6249999999495</c:v>
                </c:pt>
                <c:pt idx="548">
                  <c:v>1926.7083333332828</c:v>
                </c:pt>
                <c:pt idx="549">
                  <c:v>1926.791666666616</c:v>
                </c:pt>
                <c:pt idx="550">
                  <c:v>1926.8749999999493</c:v>
                </c:pt>
                <c:pt idx="551">
                  <c:v>1926.9583333332826</c:v>
                </c:pt>
                <c:pt idx="552">
                  <c:v>1927.0416666666158</c:v>
                </c:pt>
                <c:pt idx="553">
                  <c:v>1927.1249999999491</c:v>
                </c:pt>
                <c:pt idx="554">
                  <c:v>1927.2083333332823</c:v>
                </c:pt>
                <c:pt idx="555">
                  <c:v>1927.2916666666156</c:v>
                </c:pt>
                <c:pt idx="556">
                  <c:v>1927.3749999999488</c:v>
                </c:pt>
                <c:pt idx="557">
                  <c:v>1927.4583333332821</c:v>
                </c:pt>
                <c:pt idx="558">
                  <c:v>1927.5416666666154</c:v>
                </c:pt>
                <c:pt idx="559">
                  <c:v>1927.6249999999486</c:v>
                </c:pt>
                <c:pt idx="560">
                  <c:v>1927.7083333332819</c:v>
                </c:pt>
                <c:pt idx="561">
                  <c:v>1927.7916666666151</c:v>
                </c:pt>
                <c:pt idx="562">
                  <c:v>1927.8749999999484</c:v>
                </c:pt>
                <c:pt idx="563">
                  <c:v>1927.9583333332816</c:v>
                </c:pt>
                <c:pt idx="564">
                  <c:v>1928.0416666666149</c:v>
                </c:pt>
                <c:pt idx="565">
                  <c:v>1928.1249999999482</c:v>
                </c:pt>
                <c:pt idx="566">
                  <c:v>1928.2083333332814</c:v>
                </c:pt>
                <c:pt idx="567">
                  <c:v>1928.2916666666147</c:v>
                </c:pt>
                <c:pt idx="568">
                  <c:v>1928.3749999999479</c:v>
                </c:pt>
                <c:pt idx="569">
                  <c:v>1928.4583333332812</c:v>
                </c:pt>
                <c:pt idx="570">
                  <c:v>1928.5416666666144</c:v>
                </c:pt>
                <c:pt idx="571">
                  <c:v>1928.6249999999477</c:v>
                </c:pt>
                <c:pt idx="572">
                  <c:v>1928.708333333281</c:v>
                </c:pt>
                <c:pt idx="573">
                  <c:v>1928.7916666666142</c:v>
                </c:pt>
                <c:pt idx="574">
                  <c:v>1928.8749999999475</c:v>
                </c:pt>
                <c:pt idx="575">
                  <c:v>1928.9583333332807</c:v>
                </c:pt>
                <c:pt idx="576">
                  <c:v>1929.041666666614</c:v>
                </c:pt>
                <c:pt idx="577">
                  <c:v>1929.1249999999472</c:v>
                </c:pt>
                <c:pt idx="578">
                  <c:v>1929.2083333332805</c:v>
                </c:pt>
                <c:pt idx="579">
                  <c:v>1929.2916666666138</c:v>
                </c:pt>
                <c:pt idx="580">
                  <c:v>1929.374999999947</c:v>
                </c:pt>
                <c:pt idx="581">
                  <c:v>1929.4583333332803</c:v>
                </c:pt>
                <c:pt idx="582">
                  <c:v>1929.5416666666135</c:v>
                </c:pt>
                <c:pt idx="583">
                  <c:v>1929.6249999999468</c:v>
                </c:pt>
                <c:pt idx="584">
                  <c:v>1929.7083333332801</c:v>
                </c:pt>
                <c:pt idx="585">
                  <c:v>1929.7916666666133</c:v>
                </c:pt>
                <c:pt idx="586">
                  <c:v>1929.8749999999466</c:v>
                </c:pt>
                <c:pt idx="587">
                  <c:v>1929.9583333332798</c:v>
                </c:pt>
                <c:pt idx="588">
                  <c:v>1930.0416666666131</c:v>
                </c:pt>
                <c:pt idx="589">
                  <c:v>1930.1249999999463</c:v>
                </c:pt>
                <c:pt idx="590">
                  <c:v>1930.2083333332796</c:v>
                </c:pt>
                <c:pt idx="591">
                  <c:v>1930.2916666666129</c:v>
                </c:pt>
                <c:pt idx="592">
                  <c:v>1930.3749999999461</c:v>
                </c:pt>
                <c:pt idx="593">
                  <c:v>1930.4583333332794</c:v>
                </c:pt>
                <c:pt idx="594">
                  <c:v>1930.5416666666126</c:v>
                </c:pt>
                <c:pt idx="595">
                  <c:v>1930.6249999999459</c:v>
                </c:pt>
                <c:pt idx="596">
                  <c:v>1930.7083333332791</c:v>
                </c:pt>
                <c:pt idx="597">
                  <c:v>1930.7916666666124</c:v>
                </c:pt>
                <c:pt idx="598">
                  <c:v>1930.8749999999457</c:v>
                </c:pt>
                <c:pt idx="599">
                  <c:v>1930.9583333332789</c:v>
                </c:pt>
                <c:pt idx="600">
                  <c:v>1931.0416666666122</c:v>
                </c:pt>
                <c:pt idx="601">
                  <c:v>1931.1249999999454</c:v>
                </c:pt>
                <c:pt idx="602">
                  <c:v>1931.2083333332787</c:v>
                </c:pt>
                <c:pt idx="603">
                  <c:v>1931.2916666666119</c:v>
                </c:pt>
                <c:pt idx="604">
                  <c:v>1931.3749999999452</c:v>
                </c:pt>
                <c:pt idx="605">
                  <c:v>1931.4583333332785</c:v>
                </c:pt>
                <c:pt idx="606">
                  <c:v>1931.5416666666117</c:v>
                </c:pt>
                <c:pt idx="607">
                  <c:v>1931.624999999945</c:v>
                </c:pt>
                <c:pt idx="608">
                  <c:v>1931.7083333332782</c:v>
                </c:pt>
                <c:pt idx="609">
                  <c:v>1931.7916666666115</c:v>
                </c:pt>
                <c:pt idx="610">
                  <c:v>1931.8749999999447</c:v>
                </c:pt>
                <c:pt idx="611">
                  <c:v>1931.958333333278</c:v>
                </c:pt>
                <c:pt idx="612">
                  <c:v>1932.0416666666113</c:v>
                </c:pt>
                <c:pt idx="613">
                  <c:v>1932.1249999999445</c:v>
                </c:pt>
                <c:pt idx="614">
                  <c:v>1932.2083333332778</c:v>
                </c:pt>
                <c:pt idx="615">
                  <c:v>1932.291666666611</c:v>
                </c:pt>
                <c:pt idx="616">
                  <c:v>1932.3749999999443</c:v>
                </c:pt>
                <c:pt idx="617">
                  <c:v>1932.4583333332776</c:v>
                </c:pt>
                <c:pt idx="618">
                  <c:v>1932.5416666666108</c:v>
                </c:pt>
                <c:pt idx="619">
                  <c:v>1932.6249999999441</c:v>
                </c:pt>
                <c:pt idx="620">
                  <c:v>1932.7083333332773</c:v>
                </c:pt>
                <c:pt idx="621">
                  <c:v>1932.7916666666106</c:v>
                </c:pt>
                <c:pt idx="622">
                  <c:v>1932.8749999999438</c:v>
                </c:pt>
                <c:pt idx="623">
                  <c:v>1932.9583333332771</c:v>
                </c:pt>
                <c:pt idx="624">
                  <c:v>1933.0416666666104</c:v>
                </c:pt>
                <c:pt idx="625">
                  <c:v>1933.1249999999436</c:v>
                </c:pt>
                <c:pt idx="626">
                  <c:v>1933.2083333332769</c:v>
                </c:pt>
                <c:pt idx="627">
                  <c:v>1933.2916666666101</c:v>
                </c:pt>
                <c:pt idx="628">
                  <c:v>1933.3749999999434</c:v>
                </c:pt>
                <c:pt idx="629">
                  <c:v>1933.4583333332766</c:v>
                </c:pt>
                <c:pt idx="630">
                  <c:v>1933.5416666666099</c:v>
                </c:pt>
                <c:pt idx="631">
                  <c:v>1933.6249999999432</c:v>
                </c:pt>
                <c:pt idx="632">
                  <c:v>1933.7083333332764</c:v>
                </c:pt>
                <c:pt idx="633">
                  <c:v>1933.7916666666097</c:v>
                </c:pt>
                <c:pt idx="634">
                  <c:v>1933.8749999999429</c:v>
                </c:pt>
                <c:pt idx="635">
                  <c:v>1933.9583333332762</c:v>
                </c:pt>
                <c:pt idx="636">
                  <c:v>1934.0416666666094</c:v>
                </c:pt>
                <c:pt idx="637">
                  <c:v>1934.1249999999427</c:v>
                </c:pt>
                <c:pt idx="638">
                  <c:v>1934.208333333276</c:v>
                </c:pt>
                <c:pt idx="639">
                  <c:v>1934.2916666666092</c:v>
                </c:pt>
                <c:pt idx="640">
                  <c:v>1934.3749999999425</c:v>
                </c:pt>
                <c:pt idx="641">
                  <c:v>1934.4583333332757</c:v>
                </c:pt>
                <c:pt idx="642">
                  <c:v>1934.541666666609</c:v>
                </c:pt>
                <c:pt idx="643">
                  <c:v>1934.6249999999422</c:v>
                </c:pt>
                <c:pt idx="644">
                  <c:v>1934.7083333332755</c:v>
                </c:pt>
                <c:pt idx="645">
                  <c:v>1934.7916666666088</c:v>
                </c:pt>
                <c:pt idx="646">
                  <c:v>1934.874999999942</c:v>
                </c:pt>
                <c:pt idx="647">
                  <c:v>1934.9583333332753</c:v>
                </c:pt>
                <c:pt idx="648">
                  <c:v>1935.0416666666085</c:v>
                </c:pt>
                <c:pt idx="649">
                  <c:v>1935.1249999999418</c:v>
                </c:pt>
                <c:pt idx="650">
                  <c:v>1935.208333333275</c:v>
                </c:pt>
                <c:pt idx="651">
                  <c:v>1935.2916666666083</c:v>
                </c:pt>
                <c:pt idx="652">
                  <c:v>1935.3749999999416</c:v>
                </c:pt>
                <c:pt idx="653">
                  <c:v>1935.4583333332748</c:v>
                </c:pt>
                <c:pt idx="654">
                  <c:v>1935.5416666666081</c:v>
                </c:pt>
                <c:pt idx="655">
                  <c:v>1935.6249999999413</c:v>
                </c:pt>
                <c:pt idx="656">
                  <c:v>1935.7083333332746</c:v>
                </c:pt>
                <c:pt idx="657">
                  <c:v>1935.7916666666079</c:v>
                </c:pt>
                <c:pt idx="658">
                  <c:v>1935.8749999999411</c:v>
                </c:pt>
                <c:pt idx="659">
                  <c:v>1935.9583333332744</c:v>
                </c:pt>
                <c:pt idx="660">
                  <c:v>1936.0416666666076</c:v>
                </c:pt>
                <c:pt idx="661">
                  <c:v>1936.1249999999409</c:v>
                </c:pt>
                <c:pt idx="662">
                  <c:v>1936.2083333332741</c:v>
                </c:pt>
                <c:pt idx="663">
                  <c:v>1936.2916666666074</c:v>
                </c:pt>
                <c:pt idx="664">
                  <c:v>1936.3749999999407</c:v>
                </c:pt>
                <c:pt idx="665">
                  <c:v>1936.4583333332739</c:v>
                </c:pt>
                <c:pt idx="666">
                  <c:v>1936.5416666666072</c:v>
                </c:pt>
                <c:pt idx="667">
                  <c:v>1936.6249999999404</c:v>
                </c:pt>
                <c:pt idx="668">
                  <c:v>1936.7083333332737</c:v>
                </c:pt>
                <c:pt idx="669">
                  <c:v>1936.7916666666069</c:v>
                </c:pt>
                <c:pt idx="670">
                  <c:v>1936.8749999999402</c:v>
                </c:pt>
                <c:pt idx="671">
                  <c:v>1936.9583333332735</c:v>
                </c:pt>
                <c:pt idx="672">
                  <c:v>1937.0416666666067</c:v>
                </c:pt>
                <c:pt idx="673">
                  <c:v>1937.12499999994</c:v>
                </c:pt>
                <c:pt idx="674">
                  <c:v>1937.2083333332732</c:v>
                </c:pt>
                <c:pt idx="675">
                  <c:v>1937.2916666666065</c:v>
                </c:pt>
                <c:pt idx="676">
                  <c:v>1937.3749999999397</c:v>
                </c:pt>
                <c:pt idx="677">
                  <c:v>1937.458333333273</c:v>
                </c:pt>
                <c:pt idx="678">
                  <c:v>1937.5416666666063</c:v>
                </c:pt>
                <c:pt idx="679">
                  <c:v>1937.6249999999395</c:v>
                </c:pt>
                <c:pt idx="680">
                  <c:v>1937.7083333332728</c:v>
                </c:pt>
                <c:pt idx="681">
                  <c:v>1937.791666666606</c:v>
                </c:pt>
                <c:pt idx="682">
                  <c:v>1937.8749999999393</c:v>
                </c:pt>
                <c:pt idx="683">
                  <c:v>1937.9583333332725</c:v>
                </c:pt>
                <c:pt idx="684">
                  <c:v>1938.0416666666058</c:v>
                </c:pt>
                <c:pt idx="685">
                  <c:v>1938.1249999999391</c:v>
                </c:pt>
                <c:pt idx="686">
                  <c:v>1938.2083333332723</c:v>
                </c:pt>
                <c:pt idx="687">
                  <c:v>1938.2916666666056</c:v>
                </c:pt>
                <c:pt idx="688">
                  <c:v>1938.3749999999388</c:v>
                </c:pt>
                <c:pt idx="689">
                  <c:v>1938.4583333332721</c:v>
                </c:pt>
                <c:pt idx="690">
                  <c:v>1938.5416666666054</c:v>
                </c:pt>
                <c:pt idx="691">
                  <c:v>1938.6249999999386</c:v>
                </c:pt>
                <c:pt idx="692">
                  <c:v>1938.7083333332719</c:v>
                </c:pt>
                <c:pt idx="693">
                  <c:v>1938.7916666666051</c:v>
                </c:pt>
                <c:pt idx="694">
                  <c:v>1938.8749999999384</c:v>
                </c:pt>
                <c:pt idx="695">
                  <c:v>1938.9583333332716</c:v>
                </c:pt>
                <c:pt idx="696">
                  <c:v>1939.0416666666049</c:v>
                </c:pt>
                <c:pt idx="697">
                  <c:v>1939.1249999999382</c:v>
                </c:pt>
                <c:pt idx="698">
                  <c:v>1939.2083333332714</c:v>
                </c:pt>
                <c:pt idx="699">
                  <c:v>1939.2916666666047</c:v>
                </c:pt>
                <c:pt idx="700">
                  <c:v>1939.3749999999379</c:v>
                </c:pt>
                <c:pt idx="701">
                  <c:v>1939.4583333332712</c:v>
                </c:pt>
                <c:pt idx="702">
                  <c:v>1939.5416666666044</c:v>
                </c:pt>
                <c:pt idx="703">
                  <c:v>1939.6249999999377</c:v>
                </c:pt>
                <c:pt idx="704">
                  <c:v>1939.708333333271</c:v>
                </c:pt>
                <c:pt idx="705">
                  <c:v>1939.7916666666042</c:v>
                </c:pt>
                <c:pt idx="706">
                  <c:v>1939.8749999999375</c:v>
                </c:pt>
                <c:pt idx="707">
                  <c:v>1939.9583333332707</c:v>
                </c:pt>
                <c:pt idx="708">
                  <c:v>1940.041666666604</c:v>
                </c:pt>
                <c:pt idx="709">
                  <c:v>1940.1249999999372</c:v>
                </c:pt>
                <c:pt idx="710">
                  <c:v>1940.2083333332705</c:v>
                </c:pt>
                <c:pt idx="711">
                  <c:v>1940.2916666666038</c:v>
                </c:pt>
                <c:pt idx="712">
                  <c:v>1940.374999999937</c:v>
                </c:pt>
                <c:pt idx="713">
                  <c:v>1940.4583333332703</c:v>
                </c:pt>
                <c:pt idx="714">
                  <c:v>1940.5416666666035</c:v>
                </c:pt>
                <c:pt idx="715">
                  <c:v>1940.6249999999368</c:v>
                </c:pt>
                <c:pt idx="716">
                  <c:v>1940.70833333327</c:v>
                </c:pt>
                <c:pt idx="717">
                  <c:v>1940.7916666666033</c:v>
                </c:pt>
                <c:pt idx="718">
                  <c:v>1940.8749999999366</c:v>
                </c:pt>
                <c:pt idx="719">
                  <c:v>1940.9583333332698</c:v>
                </c:pt>
                <c:pt idx="720">
                  <c:v>1941.0416666666031</c:v>
                </c:pt>
                <c:pt idx="721">
                  <c:v>1941.1249999999363</c:v>
                </c:pt>
                <c:pt idx="722">
                  <c:v>1941.2083333332696</c:v>
                </c:pt>
                <c:pt idx="723">
                  <c:v>1941.2916666666029</c:v>
                </c:pt>
                <c:pt idx="724">
                  <c:v>1941.3749999999361</c:v>
                </c:pt>
                <c:pt idx="725">
                  <c:v>1941.4583333332694</c:v>
                </c:pt>
                <c:pt idx="726">
                  <c:v>1941.5416666666026</c:v>
                </c:pt>
                <c:pt idx="727">
                  <c:v>1941.6249999999359</c:v>
                </c:pt>
                <c:pt idx="728">
                  <c:v>1941.7083333332691</c:v>
                </c:pt>
                <c:pt idx="729">
                  <c:v>1941.7916666666024</c:v>
                </c:pt>
                <c:pt idx="730">
                  <c:v>1941.8749999999357</c:v>
                </c:pt>
                <c:pt idx="731">
                  <c:v>1941.9583333332689</c:v>
                </c:pt>
                <c:pt idx="732">
                  <c:v>1942.0416666666022</c:v>
                </c:pt>
                <c:pt idx="733">
                  <c:v>1942.1249999999354</c:v>
                </c:pt>
                <c:pt idx="734">
                  <c:v>1942.2083333332687</c:v>
                </c:pt>
                <c:pt idx="735">
                  <c:v>1942.2916666666019</c:v>
                </c:pt>
                <c:pt idx="736">
                  <c:v>1942.3749999999352</c:v>
                </c:pt>
                <c:pt idx="737">
                  <c:v>1942.4583333332685</c:v>
                </c:pt>
                <c:pt idx="738">
                  <c:v>1942.5416666666017</c:v>
                </c:pt>
                <c:pt idx="739">
                  <c:v>1942.624999999935</c:v>
                </c:pt>
                <c:pt idx="740">
                  <c:v>1942.7083333332682</c:v>
                </c:pt>
                <c:pt idx="741">
                  <c:v>1942.7916666666015</c:v>
                </c:pt>
                <c:pt idx="742">
                  <c:v>1942.8749999999347</c:v>
                </c:pt>
                <c:pt idx="743">
                  <c:v>1942.958333333268</c:v>
                </c:pt>
                <c:pt idx="744">
                  <c:v>1943.0416666666013</c:v>
                </c:pt>
                <c:pt idx="745">
                  <c:v>1943.1249999999345</c:v>
                </c:pt>
                <c:pt idx="746">
                  <c:v>1943.2083333332678</c:v>
                </c:pt>
                <c:pt idx="747">
                  <c:v>1943.291666666601</c:v>
                </c:pt>
                <c:pt idx="748">
                  <c:v>1943.3749999999343</c:v>
                </c:pt>
                <c:pt idx="749">
                  <c:v>1943.4583333332675</c:v>
                </c:pt>
                <c:pt idx="750">
                  <c:v>1943.5416666666008</c:v>
                </c:pt>
                <c:pt idx="751">
                  <c:v>1943.6249999999341</c:v>
                </c:pt>
                <c:pt idx="752">
                  <c:v>1943.7083333332673</c:v>
                </c:pt>
                <c:pt idx="753">
                  <c:v>1943.7916666666006</c:v>
                </c:pt>
                <c:pt idx="754">
                  <c:v>1943.8749999999338</c:v>
                </c:pt>
                <c:pt idx="755">
                  <c:v>1943.9583333332671</c:v>
                </c:pt>
                <c:pt idx="756">
                  <c:v>1944.0416666666003</c:v>
                </c:pt>
                <c:pt idx="757">
                  <c:v>1944.1249999999336</c:v>
                </c:pt>
                <c:pt idx="758">
                  <c:v>1944.2083333332669</c:v>
                </c:pt>
                <c:pt idx="759">
                  <c:v>1944.2916666666001</c:v>
                </c:pt>
                <c:pt idx="760">
                  <c:v>1944.3749999999334</c:v>
                </c:pt>
                <c:pt idx="761">
                  <c:v>1944.4583333332666</c:v>
                </c:pt>
                <c:pt idx="762">
                  <c:v>1944.5416666665999</c:v>
                </c:pt>
                <c:pt idx="763">
                  <c:v>1944.6249999999332</c:v>
                </c:pt>
                <c:pt idx="764">
                  <c:v>1944.7083333332664</c:v>
                </c:pt>
                <c:pt idx="765">
                  <c:v>1944.7916666665997</c:v>
                </c:pt>
                <c:pt idx="766">
                  <c:v>1944.8749999999329</c:v>
                </c:pt>
                <c:pt idx="767">
                  <c:v>1944.9583333332662</c:v>
                </c:pt>
                <c:pt idx="768">
                  <c:v>1945.0416666665994</c:v>
                </c:pt>
                <c:pt idx="769">
                  <c:v>1945.1249999999327</c:v>
                </c:pt>
                <c:pt idx="770">
                  <c:v>1945.208333333266</c:v>
                </c:pt>
                <c:pt idx="771">
                  <c:v>1945.2916666665992</c:v>
                </c:pt>
                <c:pt idx="772">
                  <c:v>1945.3749999999325</c:v>
                </c:pt>
                <c:pt idx="773">
                  <c:v>1945.4583333332657</c:v>
                </c:pt>
                <c:pt idx="774">
                  <c:v>1945.541666666599</c:v>
                </c:pt>
                <c:pt idx="775">
                  <c:v>1945.6249999999322</c:v>
                </c:pt>
                <c:pt idx="776">
                  <c:v>1945.7083333332655</c:v>
                </c:pt>
                <c:pt idx="777">
                  <c:v>1945.7916666665988</c:v>
                </c:pt>
                <c:pt idx="778">
                  <c:v>1945.874999999932</c:v>
                </c:pt>
                <c:pt idx="779">
                  <c:v>1945.9583333332653</c:v>
                </c:pt>
                <c:pt idx="780">
                  <c:v>1946.0416666665985</c:v>
                </c:pt>
                <c:pt idx="781">
                  <c:v>1946.1249999999318</c:v>
                </c:pt>
                <c:pt idx="782">
                  <c:v>1946.208333333265</c:v>
                </c:pt>
                <c:pt idx="783">
                  <c:v>1946.2916666665983</c:v>
                </c:pt>
                <c:pt idx="784">
                  <c:v>1946.3749999999316</c:v>
                </c:pt>
                <c:pt idx="785">
                  <c:v>1946.4583333332648</c:v>
                </c:pt>
                <c:pt idx="786">
                  <c:v>1946.5416666665981</c:v>
                </c:pt>
                <c:pt idx="787">
                  <c:v>1946.6249999999313</c:v>
                </c:pt>
                <c:pt idx="788">
                  <c:v>1946.7083333332646</c:v>
                </c:pt>
                <c:pt idx="789">
                  <c:v>1946.7916666665978</c:v>
                </c:pt>
                <c:pt idx="790">
                  <c:v>1946.8749999999311</c:v>
                </c:pt>
                <c:pt idx="791">
                  <c:v>1946.9583333332644</c:v>
                </c:pt>
                <c:pt idx="792">
                  <c:v>1947.0416666665976</c:v>
                </c:pt>
                <c:pt idx="793">
                  <c:v>1947.1249999999309</c:v>
                </c:pt>
                <c:pt idx="794">
                  <c:v>1947.2083333332641</c:v>
                </c:pt>
                <c:pt idx="795">
                  <c:v>1947.2916666665974</c:v>
                </c:pt>
                <c:pt idx="796">
                  <c:v>1947.3749999999307</c:v>
                </c:pt>
                <c:pt idx="797">
                  <c:v>1947.4583333332639</c:v>
                </c:pt>
                <c:pt idx="798">
                  <c:v>1947.5416666665972</c:v>
                </c:pt>
                <c:pt idx="799">
                  <c:v>1947.6249999999304</c:v>
                </c:pt>
                <c:pt idx="800">
                  <c:v>1947.7083333332637</c:v>
                </c:pt>
                <c:pt idx="801">
                  <c:v>1947.7916666665969</c:v>
                </c:pt>
                <c:pt idx="802">
                  <c:v>1947.8749999999302</c:v>
                </c:pt>
                <c:pt idx="803">
                  <c:v>1947.9583333332635</c:v>
                </c:pt>
                <c:pt idx="804">
                  <c:v>1948.0416666665967</c:v>
                </c:pt>
                <c:pt idx="805">
                  <c:v>1948.12499999993</c:v>
                </c:pt>
                <c:pt idx="806">
                  <c:v>1948.2083333332632</c:v>
                </c:pt>
                <c:pt idx="807">
                  <c:v>1948.2916666665965</c:v>
                </c:pt>
                <c:pt idx="808">
                  <c:v>1948.3749999999297</c:v>
                </c:pt>
                <c:pt idx="809">
                  <c:v>1948.458333333263</c:v>
                </c:pt>
                <c:pt idx="810">
                  <c:v>1948.5416666665963</c:v>
                </c:pt>
                <c:pt idx="811">
                  <c:v>1948.6249999999295</c:v>
                </c:pt>
                <c:pt idx="812">
                  <c:v>1948.7083333332628</c:v>
                </c:pt>
                <c:pt idx="813">
                  <c:v>1948.791666666596</c:v>
                </c:pt>
                <c:pt idx="814">
                  <c:v>1948.8749999999293</c:v>
                </c:pt>
                <c:pt idx="815">
                  <c:v>1948.9583333332625</c:v>
                </c:pt>
                <c:pt idx="816">
                  <c:v>1949.0416666665958</c:v>
                </c:pt>
                <c:pt idx="817">
                  <c:v>1949.1249999999291</c:v>
                </c:pt>
                <c:pt idx="818">
                  <c:v>1949.2083333332623</c:v>
                </c:pt>
                <c:pt idx="819">
                  <c:v>1949.2916666665956</c:v>
                </c:pt>
                <c:pt idx="820">
                  <c:v>1949.3749999999288</c:v>
                </c:pt>
                <c:pt idx="821">
                  <c:v>1949.4583333332621</c:v>
                </c:pt>
                <c:pt idx="822">
                  <c:v>1949.5416666665953</c:v>
                </c:pt>
                <c:pt idx="823">
                  <c:v>1949.6249999999286</c:v>
                </c:pt>
                <c:pt idx="824">
                  <c:v>1949.7083333332619</c:v>
                </c:pt>
                <c:pt idx="825">
                  <c:v>1949.7916666665951</c:v>
                </c:pt>
                <c:pt idx="826">
                  <c:v>1949.8749999999284</c:v>
                </c:pt>
                <c:pt idx="827">
                  <c:v>1949.9583333332616</c:v>
                </c:pt>
                <c:pt idx="828">
                  <c:v>1950.0416666665949</c:v>
                </c:pt>
                <c:pt idx="829">
                  <c:v>1950.1249999999281</c:v>
                </c:pt>
                <c:pt idx="830">
                  <c:v>1950.2083333332614</c:v>
                </c:pt>
                <c:pt idx="831">
                  <c:v>1950.2916666665947</c:v>
                </c:pt>
                <c:pt idx="832">
                  <c:v>1950.3749999999279</c:v>
                </c:pt>
                <c:pt idx="833">
                  <c:v>1950.4583333332612</c:v>
                </c:pt>
                <c:pt idx="834">
                  <c:v>1950.5416666665944</c:v>
                </c:pt>
                <c:pt idx="835">
                  <c:v>1950.6249999999277</c:v>
                </c:pt>
                <c:pt idx="836">
                  <c:v>1950.708333333261</c:v>
                </c:pt>
                <c:pt idx="837">
                  <c:v>1950.7916666665942</c:v>
                </c:pt>
                <c:pt idx="838">
                  <c:v>1950.8749999999275</c:v>
                </c:pt>
                <c:pt idx="839">
                  <c:v>1950.9583333332607</c:v>
                </c:pt>
                <c:pt idx="840">
                  <c:v>1951.041666666594</c:v>
                </c:pt>
                <c:pt idx="841">
                  <c:v>1951.1249999999272</c:v>
                </c:pt>
                <c:pt idx="842">
                  <c:v>1951.2083333332605</c:v>
                </c:pt>
                <c:pt idx="843">
                  <c:v>1951.2916666665938</c:v>
                </c:pt>
                <c:pt idx="844">
                  <c:v>1951.374999999927</c:v>
                </c:pt>
                <c:pt idx="845">
                  <c:v>1951.4583333332603</c:v>
                </c:pt>
                <c:pt idx="846">
                  <c:v>1951.5416666665935</c:v>
                </c:pt>
                <c:pt idx="847">
                  <c:v>1951.6249999999268</c:v>
                </c:pt>
                <c:pt idx="848">
                  <c:v>1951.70833333326</c:v>
                </c:pt>
                <c:pt idx="849">
                  <c:v>1951.7916666665933</c:v>
                </c:pt>
                <c:pt idx="850">
                  <c:v>1951.8749999999266</c:v>
                </c:pt>
                <c:pt idx="851">
                  <c:v>1951.9583333332598</c:v>
                </c:pt>
                <c:pt idx="852">
                  <c:v>1952.0416666665931</c:v>
                </c:pt>
                <c:pt idx="853">
                  <c:v>1952.1249999999263</c:v>
                </c:pt>
                <c:pt idx="854">
                  <c:v>1952.2083333332596</c:v>
                </c:pt>
                <c:pt idx="855">
                  <c:v>1952.2916666665928</c:v>
                </c:pt>
                <c:pt idx="856">
                  <c:v>1952.3749999999261</c:v>
                </c:pt>
                <c:pt idx="857">
                  <c:v>1952.4583333332594</c:v>
                </c:pt>
                <c:pt idx="858">
                  <c:v>1952.5416666665926</c:v>
                </c:pt>
                <c:pt idx="859">
                  <c:v>1952.6249999999259</c:v>
                </c:pt>
                <c:pt idx="860">
                  <c:v>1952.7083333332591</c:v>
                </c:pt>
                <c:pt idx="861">
                  <c:v>1952.7916666665924</c:v>
                </c:pt>
                <c:pt idx="862">
                  <c:v>1952.8749999999256</c:v>
                </c:pt>
                <c:pt idx="863">
                  <c:v>1952.9583333332589</c:v>
                </c:pt>
                <c:pt idx="864">
                  <c:v>1953.0416666665922</c:v>
                </c:pt>
                <c:pt idx="865">
                  <c:v>1953.1249999999254</c:v>
                </c:pt>
                <c:pt idx="866">
                  <c:v>1953.2083333332587</c:v>
                </c:pt>
                <c:pt idx="867">
                  <c:v>1953.2916666665919</c:v>
                </c:pt>
                <c:pt idx="868">
                  <c:v>1953.3749999999252</c:v>
                </c:pt>
                <c:pt idx="869">
                  <c:v>1953.4583333332585</c:v>
                </c:pt>
                <c:pt idx="870">
                  <c:v>1953.5416666665917</c:v>
                </c:pt>
                <c:pt idx="871">
                  <c:v>1953.624999999925</c:v>
                </c:pt>
                <c:pt idx="872">
                  <c:v>1953.7083333332582</c:v>
                </c:pt>
                <c:pt idx="873">
                  <c:v>1953.7916666665915</c:v>
                </c:pt>
                <c:pt idx="874">
                  <c:v>1953.8749999999247</c:v>
                </c:pt>
                <c:pt idx="875">
                  <c:v>1953.958333333258</c:v>
                </c:pt>
                <c:pt idx="876">
                  <c:v>1954.0416666665913</c:v>
                </c:pt>
                <c:pt idx="877">
                  <c:v>1954.1249999999245</c:v>
                </c:pt>
                <c:pt idx="878">
                  <c:v>1954.2083333332578</c:v>
                </c:pt>
                <c:pt idx="879">
                  <c:v>1954.291666666591</c:v>
                </c:pt>
                <c:pt idx="880">
                  <c:v>1954.3749999999243</c:v>
                </c:pt>
                <c:pt idx="881">
                  <c:v>1954.4583333332575</c:v>
                </c:pt>
                <c:pt idx="882">
                  <c:v>1954.5416666665908</c:v>
                </c:pt>
                <c:pt idx="883">
                  <c:v>1954.6249999999241</c:v>
                </c:pt>
                <c:pt idx="884">
                  <c:v>1954.7083333332573</c:v>
                </c:pt>
                <c:pt idx="885">
                  <c:v>1954.7916666665906</c:v>
                </c:pt>
                <c:pt idx="886">
                  <c:v>1954.8749999999238</c:v>
                </c:pt>
                <c:pt idx="887">
                  <c:v>1954.9583333332571</c:v>
                </c:pt>
                <c:pt idx="888">
                  <c:v>1955.0416666665903</c:v>
                </c:pt>
                <c:pt idx="889">
                  <c:v>1955.1249999999236</c:v>
                </c:pt>
                <c:pt idx="890">
                  <c:v>1955.2083333332569</c:v>
                </c:pt>
                <c:pt idx="891">
                  <c:v>1955.2916666665901</c:v>
                </c:pt>
                <c:pt idx="892">
                  <c:v>1955.3749999999234</c:v>
                </c:pt>
                <c:pt idx="893">
                  <c:v>1955.4583333332566</c:v>
                </c:pt>
                <c:pt idx="894">
                  <c:v>1955.5416666665899</c:v>
                </c:pt>
                <c:pt idx="895">
                  <c:v>1955.6249999999231</c:v>
                </c:pt>
                <c:pt idx="896">
                  <c:v>1955.7083333332564</c:v>
                </c:pt>
                <c:pt idx="897">
                  <c:v>1955.7916666665897</c:v>
                </c:pt>
                <c:pt idx="898">
                  <c:v>1955.8749999999229</c:v>
                </c:pt>
                <c:pt idx="899">
                  <c:v>1955.9583333332562</c:v>
                </c:pt>
                <c:pt idx="900">
                  <c:v>1956.0416666665894</c:v>
                </c:pt>
                <c:pt idx="901">
                  <c:v>1956.1249999999227</c:v>
                </c:pt>
                <c:pt idx="902">
                  <c:v>1956.208333333256</c:v>
                </c:pt>
                <c:pt idx="903">
                  <c:v>1956.2916666665892</c:v>
                </c:pt>
                <c:pt idx="904">
                  <c:v>1956.3749999999225</c:v>
                </c:pt>
                <c:pt idx="905">
                  <c:v>1956.4583333332557</c:v>
                </c:pt>
                <c:pt idx="906">
                  <c:v>1956.541666666589</c:v>
                </c:pt>
                <c:pt idx="907">
                  <c:v>1956.6249999999222</c:v>
                </c:pt>
                <c:pt idx="908">
                  <c:v>1956.7083333332555</c:v>
                </c:pt>
                <c:pt idx="909">
                  <c:v>1956.7916666665888</c:v>
                </c:pt>
                <c:pt idx="910">
                  <c:v>1956.874999999922</c:v>
                </c:pt>
                <c:pt idx="911">
                  <c:v>1956.9583333332553</c:v>
                </c:pt>
                <c:pt idx="912">
                  <c:v>1957.0416666665885</c:v>
                </c:pt>
                <c:pt idx="913">
                  <c:v>1957.1249999999218</c:v>
                </c:pt>
                <c:pt idx="914">
                  <c:v>1957.208333333255</c:v>
                </c:pt>
                <c:pt idx="915">
                  <c:v>1957.2916666665883</c:v>
                </c:pt>
                <c:pt idx="916">
                  <c:v>1957.3749999999216</c:v>
                </c:pt>
                <c:pt idx="917">
                  <c:v>1957.4583333332548</c:v>
                </c:pt>
                <c:pt idx="918">
                  <c:v>1957.5416666665881</c:v>
                </c:pt>
                <c:pt idx="919">
                  <c:v>1957.6249999999213</c:v>
                </c:pt>
                <c:pt idx="920">
                  <c:v>1957.7083333332546</c:v>
                </c:pt>
                <c:pt idx="921">
                  <c:v>1957.7916666665878</c:v>
                </c:pt>
                <c:pt idx="922">
                  <c:v>1957.8749999999211</c:v>
                </c:pt>
                <c:pt idx="923">
                  <c:v>1957.9583333332544</c:v>
                </c:pt>
                <c:pt idx="924">
                  <c:v>1958.0416666665876</c:v>
                </c:pt>
                <c:pt idx="925">
                  <c:v>1958.1249999999209</c:v>
                </c:pt>
                <c:pt idx="926">
                  <c:v>1958.2083333332541</c:v>
                </c:pt>
                <c:pt idx="927">
                  <c:v>1958.2916666665874</c:v>
                </c:pt>
                <c:pt idx="928">
                  <c:v>1958.3749999999206</c:v>
                </c:pt>
                <c:pt idx="929">
                  <c:v>1958.4583333332539</c:v>
                </c:pt>
                <c:pt idx="930">
                  <c:v>1958.5416666665872</c:v>
                </c:pt>
                <c:pt idx="931">
                  <c:v>1958.6249999999204</c:v>
                </c:pt>
                <c:pt idx="932">
                  <c:v>1958.7083333332537</c:v>
                </c:pt>
                <c:pt idx="933">
                  <c:v>1958.7916666665869</c:v>
                </c:pt>
                <c:pt idx="934">
                  <c:v>1958.8749999999202</c:v>
                </c:pt>
                <c:pt idx="935">
                  <c:v>1958.9583333332534</c:v>
                </c:pt>
                <c:pt idx="936">
                  <c:v>1959.0416666665867</c:v>
                </c:pt>
                <c:pt idx="937">
                  <c:v>1959.12499999992</c:v>
                </c:pt>
                <c:pt idx="938">
                  <c:v>1959.2083333332532</c:v>
                </c:pt>
                <c:pt idx="939">
                  <c:v>1959.2916666665865</c:v>
                </c:pt>
                <c:pt idx="940">
                  <c:v>1959.3749999999197</c:v>
                </c:pt>
                <c:pt idx="941">
                  <c:v>1959.458333333253</c:v>
                </c:pt>
                <c:pt idx="942">
                  <c:v>1959.5416666665863</c:v>
                </c:pt>
                <c:pt idx="943">
                  <c:v>1959.6249999999195</c:v>
                </c:pt>
                <c:pt idx="944">
                  <c:v>1959.7083333332528</c:v>
                </c:pt>
                <c:pt idx="945">
                  <c:v>1959.791666666586</c:v>
                </c:pt>
                <c:pt idx="946">
                  <c:v>1959.8749999999193</c:v>
                </c:pt>
                <c:pt idx="947">
                  <c:v>1959.9583333332525</c:v>
                </c:pt>
                <c:pt idx="948">
                  <c:v>1960.0416666665858</c:v>
                </c:pt>
                <c:pt idx="949">
                  <c:v>1960.1249999999191</c:v>
                </c:pt>
                <c:pt idx="950">
                  <c:v>1960.2083333332523</c:v>
                </c:pt>
                <c:pt idx="951">
                  <c:v>1960.2916666665856</c:v>
                </c:pt>
                <c:pt idx="952">
                  <c:v>1960.3749999999188</c:v>
                </c:pt>
                <c:pt idx="953">
                  <c:v>1960.4583333332521</c:v>
                </c:pt>
                <c:pt idx="954">
                  <c:v>1960.5416666665853</c:v>
                </c:pt>
                <c:pt idx="955">
                  <c:v>1960.6249999999186</c:v>
                </c:pt>
                <c:pt idx="956">
                  <c:v>1960.7083333332519</c:v>
                </c:pt>
                <c:pt idx="957">
                  <c:v>1960.7916666665851</c:v>
                </c:pt>
                <c:pt idx="958">
                  <c:v>1960.8749999999184</c:v>
                </c:pt>
                <c:pt idx="959">
                  <c:v>1960.9583333332516</c:v>
                </c:pt>
                <c:pt idx="960">
                  <c:v>1961.0416666665849</c:v>
                </c:pt>
                <c:pt idx="961">
                  <c:v>1961.1249999999181</c:v>
                </c:pt>
                <c:pt idx="962">
                  <c:v>1961.2083333332514</c:v>
                </c:pt>
                <c:pt idx="963">
                  <c:v>1961.2916666665847</c:v>
                </c:pt>
                <c:pt idx="964">
                  <c:v>1961.3749999999179</c:v>
                </c:pt>
                <c:pt idx="965">
                  <c:v>1961.4583333332512</c:v>
                </c:pt>
                <c:pt idx="966">
                  <c:v>1961.5416666665844</c:v>
                </c:pt>
                <c:pt idx="967">
                  <c:v>1961.6249999999177</c:v>
                </c:pt>
                <c:pt idx="968">
                  <c:v>1961.7083333332509</c:v>
                </c:pt>
                <c:pt idx="969">
                  <c:v>1961.7916666665842</c:v>
                </c:pt>
                <c:pt idx="970">
                  <c:v>1961.8749999999175</c:v>
                </c:pt>
                <c:pt idx="971">
                  <c:v>1961.9583333332507</c:v>
                </c:pt>
                <c:pt idx="972">
                  <c:v>1962.041666666584</c:v>
                </c:pt>
                <c:pt idx="973">
                  <c:v>1962.1249999999172</c:v>
                </c:pt>
                <c:pt idx="974">
                  <c:v>1962.2083333332505</c:v>
                </c:pt>
                <c:pt idx="975">
                  <c:v>1962.2916666665838</c:v>
                </c:pt>
                <c:pt idx="976">
                  <c:v>1962.374999999917</c:v>
                </c:pt>
                <c:pt idx="977">
                  <c:v>1962.4583333332503</c:v>
                </c:pt>
                <c:pt idx="978">
                  <c:v>1962.5416666665835</c:v>
                </c:pt>
                <c:pt idx="979">
                  <c:v>1962.6249999999168</c:v>
                </c:pt>
                <c:pt idx="980">
                  <c:v>1962.70833333325</c:v>
                </c:pt>
                <c:pt idx="981">
                  <c:v>1962.7916666665833</c:v>
                </c:pt>
                <c:pt idx="982">
                  <c:v>1962.8749999999166</c:v>
                </c:pt>
                <c:pt idx="983">
                  <c:v>1962.9583333332498</c:v>
                </c:pt>
                <c:pt idx="984">
                  <c:v>1963.0416666665831</c:v>
                </c:pt>
                <c:pt idx="985">
                  <c:v>1963.1249999999163</c:v>
                </c:pt>
                <c:pt idx="986">
                  <c:v>1963.2083333332496</c:v>
                </c:pt>
                <c:pt idx="987">
                  <c:v>1963.2916666665828</c:v>
                </c:pt>
                <c:pt idx="988">
                  <c:v>1963.3749999999161</c:v>
                </c:pt>
                <c:pt idx="989">
                  <c:v>1963.4583333332494</c:v>
                </c:pt>
                <c:pt idx="990">
                  <c:v>1963.5416666665826</c:v>
                </c:pt>
                <c:pt idx="991">
                  <c:v>1963.6249999999159</c:v>
                </c:pt>
                <c:pt idx="992">
                  <c:v>1963.7083333332491</c:v>
                </c:pt>
                <c:pt idx="993">
                  <c:v>1963.7916666665824</c:v>
                </c:pt>
                <c:pt idx="994">
                  <c:v>1963.8749999999156</c:v>
                </c:pt>
                <c:pt idx="995">
                  <c:v>1963.9583333332489</c:v>
                </c:pt>
                <c:pt idx="996">
                  <c:v>1964.0416666665822</c:v>
                </c:pt>
                <c:pt idx="997">
                  <c:v>1964.1249999999154</c:v>
                </c:pt>
                <c:pt idx="998">
                  <c:v>1964.2083333332487</c:v>
                </c:pt>
                <c:pt idx="999">
                  <c:v>1964.2916666665819</c:v>
                </c:pt>
                <c:pt idx="1000">
                  <c:v>1964.3749999999152</c:v>
                </c:pt>
                <c:pt idx="1001">
                  <c:v>1964.4583333332484</c:v>
                </c:pt>
                <c:pt idx="1002">
                  <c:v>1964.5416666665817</c:v>
                </c:pt>
                <c:pt idx="1003">
                  <c:v>1964.624999999915</c:v>
                </c:pt>
                <c:pt idx="1004">
                  <c:v>1964.7083333332482</c:v>
                </c:pt>
                <c:pt idx="1005">
                  <c:v>1964.7916666665815</c:v>
                </c:pt>
                <c:pt idx="1006">
                  <c:v>1964.8749999999147</c:v>
                </c:pt>
                <c:pt idx="1007">
                  <c:v>1964.958333333248</c:v>
                </c:pt>
                <c:pt idx="1008">
                  <c:v>1965.0416666665812</c:v>
                </c:pt>
                <c:pt idx="1009">
                  <c:v>1965.1249999999145</c:v>
                </c:pt>
                <c:pt idx="1010">
                  <c:v>1965.2083333332478</c:v>
                </c:pt>
                <c:pt idx="1011">
                  <c:v>1965.291666666581</c:v>
                </c:pt>
                <c:pt idx="1012">
                  <c:v>1965.3749999999143</c:v>
                </c:pt>
                <c:pt idx="1013">
                  <c:v>1965.4583333332475</c:v>
                </c:pt>
                <c:pt idx="1014">
                  <c:v>1965.5416666665808</c:v>
                </c:pt>
                <c:pt idx="1015">
                  <c:v>1965.6249999999141</c:v>
                </c:pt>
                <c:pt idx="1016">
                  <c:v>1965.7083333332473</c:v>
                </c:pt>
                <c:pt idx="1017">
                  <c:v>1965.7916666665806</c:v>
                </c:pt>
                <c:pt idx="1018">
                  <c:v>1965.8749999999138</c:v>
                </c:pt>
                <c:pt idx="1019">
                  <c:v>1965.9583333332471</c:v>
                </c:pt>
                <c:pt idx="1020">
                  <c:v>1966.0416666665803</c:v>
                </c:pt>
                <c:pt idx="1021">
                  <c:v>1966.1249999999136</c:v>
                </c:pt>
                <c:pt idx="1022">
                  <c:v>1966.2083333332469</c:v>
                </c:pt>
                <c:pt idx="1023">
                  <c:v>1966.2916666665801</c:v>
                </c:pt>
                <c:pt idx="1024">
                  <c:v>1966.3749999999134</c:v>
                </c:pt>
                <c:pt idx="1025">
                  <c:v>1966.4583333332466</c:v>
                </c:pt>
                <c:pt idx="1026">
                  <c:v>1966.5416666665799</c:v>
                </c:pt>
                <c:pt idx="1027">
                  <c:v>1966.6249999999131</c:v>
                </c:pt>
                <c:pt idx="1028">
                  <c:v>1966.7083333332464</c:v>
                </c:pt>
                <c:pt idx="1029">
                  <c:v>1966.7916666665797</c:v>
                </c:pt>
                <c:pt idx="1030">
                  <c:v>1966.8749999999129</c:v>
                </c:pt>
                <c:pt idx="1031">
                  <c:v>1966.9583333332462</c:v>
                </c:pt>
                <c:pt idx="1032">
                  <c:v>1967.0416666665794</c:v>
                </c:pt>
                <c:pt idx="1033">
                  <c:v>1967.1249999999127</c:v>
                </c:pt>
                <c:pt idx="1034">
                  <c:v>1967.2083333332459</c:v>
                </c:pt>
                <c:pt idx="1035">
                  <c:v>1967.2916666665792</c:v>
                </c:pt>
                <c:pt idx="1036">
                  <c:v>1967.3749999999125</c:v>
                </c:pt>
                <c:pt idx="1037">
                  <c:v>1967.4583333332457</c:v>
                </c:pt>
                <c:pt idx="1038">
                  <c:v>1967.541666666579</c:v>
                </c:pt>
                <c:pt idx="1039">
                  <c:v>1967.6249999999122</c:v>
                </c:pt>
                <c:pt idx="1040">
                  <c:v>1967.7083333332455</c:v>
                </c:pt>
                <c:pt idx="1041">
                  <c:v>1967.7916666665787</c:v>
                </c:pt>
                <c:pt idx="1042">
                  <c:v>1967.874999999912</c:v>
                </c:pt>
                <c:pt idx="1043">
                  <c:v>1967.9583333332453</c:v>
                </c:pt>
                <c:pt idx="1044">
                  <c:v>1968.0416666665785</c:v>
                </c:pt>
                <c:pt idx="1045">
                  <c:v>1968.1249999999118</c:v>
                </c:pt>
                <c:pt idx="1046">
                  <c:v>1968.208333333245</c:v>
                </c:pt>
                <c:pt idx="1047">
                  <c:v>1968.2916666665783</c:v>
                </c:pt>
                <c:pt idx="1048">
                  <c:v>1968.3749999999116</c:v>
                </c:pt>
                <c:pt idx="1049">
                  <c:v>1968.4583333332448</c:v>
                </c:pt>
                <c:pt idx="1050">
                  <c:v>1968.5416666665781</c:v>
                </c:pt>
                <c:pt idx="1051">
                  <c:v>1968.6249999999113</c:v>
                </c:pt>
                <c:pt idx="1052">
                  <c:v>1968.7083333332446</c:v>
                </c:pt>
                <c:pt idx="1053">
                  <c:v>1968.7916666665778</c:v>
                </c:pt>
                <c:pt idx="1054">
                  <c:v>1968.8749999999111</c:v>
                </c:pt>
                <c:pt idx="1055">
                  <c:v>1968.9583333332444</c:v>
                </c:pt>
                <c:pt idx="1056">
                  <c:v>1969.0416666665776</c:v>
                </c:pt>
                <c:pt idx="1057">
                  <c:v>1969.1249999999109</c:v>
                </c:pt>
                <c:pt idx="1058">
                  <c:v>1969.2083333332441</c:v>
                </c:pt>
                <c:pt idx="1059">
                  <c:v>1969.2916666665774</c:v>
                </c:pt>
                <c:pt idx="1060">
                  <c:v>1969.3749999999106</c:v>
                </c:pt>
                <c:pt idx="1061">
                  <c:v>1969.4583333332439</c:v>
                </c:pt>
                <c:pt idx="1062">
                  <c:v>1969.5416666665772</c:v>
                </c:pt>
                <c:pt idx="1063">
                  <c:v>1969.6249999999104</c:v>
                </c:pt>
                <c:pt idx="1064">
                  <c:v>1969.7083333332437</c:v>
                </c:pt>
                <c:pt idx="1065">
                  <c:v>1969.7916666665769</c:v>
                </c:pt>
                <c:pt idx="1066">
                  <c:v>1969.8749999999102</c:v>
                </c:pt>
                <c:pt idx="1067">
                  <c:v>1969.9583333332434</c:v>
                </c:pt>
                <c:pt idx="1068">
                  <c:v>1970.0416666665767</c:v>
                </c:pt>
                <c:pt idx="1069">
                  <c:v>1970.12499999991</c:v>
                </c:pt>
                <c:pt idx="1070">
                  <c:v>1970.2083333332432</c:v>
                </c:pt>
                <c:pt idx="1071">
                  <c:v>1970.2916666665765</c:v>
                </c:pt>
                <c:pt idx="1072">
                  <c:v>1970.3749999999097</c:v>
                </c:pt>
                <c:pt idx="1073">
                  <c:v>1970.458333333243</c:v>
                </c:pt>
                <c:pt idx="1074">
                  <c:v>1970.5416666665762</c:v>
                </c:pt>
                <c:pt idx="1075">
                  <c:v>1970.6249999999095</c:v>
                </c:pt>
                <c:pt idx="1076">
                  <c:v>1970.7083333332428</c:v>
                </c:pt>
                <c:pt idx="1077">
                  <c:v>1970.791666666576</c:v>
                </c:pt>
                <c:pt idx="1078">
                  <c:v>1970.8749999999093</c:v>
                </c:pt>
                <c:pt idx="1079">
                  <c:v>1970.9583333332425</c:v>
                </c:pt>
                <c:pt idx="1080">
                  <c:v>1971.0416666665758</c:v>
                </c:pt>
                <c:pt idx="1081">
                  <c:v>1971.1249999999091</c:v>
                </c:pt>
                <c:pt idx="1082">
                  <c:v>1971.2083333332423</c:v>
                </c:pt>
                <c:pt idx="1083">
                  <c:v>1971.2916666665756</c:v>
                </c:pt>
                <c:pt idx="1084">
                  <c:v>1971.3749999999088</c:v>
                </c:pt>
                <c:pt idx="1085">
                  <c:v>1971.4583333332421</c:v>
                </c:pt>
                <c:pt idx="1086">
                  <c:v>1971.5416666665753</c:v>
                </c:pt>
                <c:pt idx="1087">
                  <c:v>1971.6249999999086</c:v>
                </c:pt>
                <c:pt idx="1088">
                  <c:v>1971.7083333332419</c:v>
                </c:pt>
                <c:pt idx="1089">
                  <c:v>1971.7916666665751</c:v>
                </c:pt>
                <c:pt idx="1090">
                  <c:v>1971.8749999999084</c:v>
                </c:pt>
                <c:pt idx="1091">
                  <c:v>1971.9583333332416</c:v>
                </c:pt>
                <c:pt idx="1092">
                  <c:v>1972.0416666665749</c:v>
                </c:pt>
                <c:pt idx="1093">
                  <c:v>1972.1249999999081</c:v>
                </c:pt>
                <c:pt idx="1094">
                  <c:v>1972.2083333332414</c:v>
                </c:pt>
                <c:pt idx="1095">
                  <c:v>1972.2916666665747</c:v>
                </c:pt>
                <c:pt idx="1096">
                  <c:v>1972.3749999999079</c:v>
                </c:pt>
                <c:pt idx="1097">
                  <c:v>1972.4583333332412</c:v>
                </c:pt>
                <c:pt idx="1098">
                  <c:v>1972.5416666665744</c:v>
                </c:pt>
                <c:pt idx="1099">
                  <c:v>1972.6249999999077</c:v>
                </c:pt>
                <c:pt idx="1100">
                  <c:v>1972.7083333332409</c:v>
                </c:pt>
                <c:pt idx="1101">
                  <c:v>1972.7916666665742</c:v>
                </c:pt>
                <c:pt idx="1102">
                  <c:v>1972.8749999999075</c:v>
                </c:pt>
                <c:pt idx="1103">
                  <c:v>1972.9583333332407</c:v>
                </c:pt>
                <c:pt idx="1104">
                  <c:v>1973.041666666574</c:v>
                </c:pt>
                <c:pt idx="1105">
                  <c:v>1973.1249999999072</c:v>
                </c:pt>
                <c:pt idx="1106">
                  <c:v>1973.2083333332405</c:v>
                </c:pt>
                <c:pt idx="1107">
                  <c:v>1973.2916666665737</c:v>
                </c:pt>
                <c:pt idx="1108">
                  <c:v>1973.374999999907</c:v>
                </c:pt>
                <c:pt idx="1109">
                  <c:v>1973.4583333332403</c:v>
                </c:pt>
                <c:pt idx="1110">
                  <c:v>1973.5416666665735</c:v>
                </c:pt>
                <c:pt idx="1111">
                  <c:v>1973.6249999999068</c:v>
                </c:pt>
                <c:pt idx="1112">
                  <c:v>1973.70833333324</c:v>
                </c:pt>
                <c:pt idx="1113">
                  <c:v>1973.7916666665733</c:v>
                </c:pt>
                <c:pt idx="1114">
                  <c:v>1973.8749999999065</c:v>
                </c:pt>
                <c:pt idx="1115">
                  <c:v>1973.9583333332398</c:v>
                </c:pt>
                <c:pt idx="1116">
                  <c:v>1974.0416666665731</c:v>
                </c:pt>
                <c:pt idx="1117">
                  <c:v>1974.1249999999063</c:v>
                </c:pt>
                <c:pt idx="1118">
                  <c:v>1974.2083333332396</c:v>
                </c:pt>
                <c:pt idx="1119">
                  <c:v>1974.2916666665728</c:v>
                </c:pt>
                <c:pt idx="1120">
                  <c:v>1974.3749999999061</c:v>
                </c:pt>
                <c:pt idx="1121">
                  <c:v>1974.4583333332394</c:v>
                </c:pt>
                <c:pt idx="1122">
                  <c:v>1974.5416666665726</c:v>
                </c:pt>
                <c:pt idx="1123">
                  <c:v>1974.6249999999059</c:v>
                </c:pt>
                <c:pt idx="1124">
                  <c:v>1974.7083333332391</c:v>
                </c:pt>
                <c:pt idx="1125">
                  <c:v>1974.7916666665724</c:v>
                </c:pt>
                <c:pt idx="1126">
                  <c:v>1974.8749999999056</c:v>
                </c:pt>
                <c:pt idx="1127">
                  <c:v>1974.9583333332389</c:v>
                </c:pt>
                <c:pt idx="1128">
                  <c:v>1975.0416666665722</c:v>
                </c:pt>
                <c:pt idx="1129">
                  <c:v>1975.1249999999054</c:v>
                </c:pt>
                <c:pt idx="1130">
                  <c:v>1975.2083333332387</c:v>
                </c:pt>
                <c:pt idx="1131">
                  <c:v>1975.2916666665719</c:v>
                </c:pt>
                <c:pt idx="1132">
                  <c:v>1975.3749999999052</c:v>
                </c:pt>
                <c:pt idx="1133">
                  <c:v>1975.4583333332384</c:v>
                </c:pt>
                <c:pt idx="1134">
                  <c:v>1975.5416666665717</c:v>
                </c:pt>
                <c:pt idx="1135">
                  <c:v>1975.624999999905</c:v>
                </c:pt>
                <c:pt idx="1136">
                  <c:v>1975.7083333332382</c:v>
                </c:pt>
                <c:pt idx="1137">
                  <c:v>1975.7916666665715</c:v>
                </c:pt>
                <c:pt idx="1138">
                  <c:v>1975.8749999999047</c:v>
                </c:pt>
                <c:pt idx="1139">
                  <c:v>1975.958333333238</c:v>
                </c:pt>
                <c:pt idx="1140">
                  <c:v>1976.0416666665712</c:v>
                </c:pt>
                <c:pt idx="1141">
                  <c:v>1976.1249999999045</c:v>
                </c:pt>
                <c:pt idx="1142">
                  <c:v>1976.2083333332378</c:v>
                </c:pt>
                <c:pt idx="1143">
                  <c:v>1976.291666666571</c:v>
                </c:pt>
                <c:pt idx="1144">
                  <c:v>1976.3749999999043</c:v>
                </c:pt>
                <c:pt idx="1145">
                  <c:v>1976.4583333332375</c:v>
                </c:pt>
                <c:pt idx="1146">
                  <c:v>1976.5416666665708</c:v>
                </c:pt>
                <c:pt idx="1147">
                  <c:v>1976.624999999904</c:v>
                </c:pt>
                <c:pt idx="1148">
                  <c:v>1976.7083333332373</c:v>
                </c:pt>
                <c:pt idx="1149">
                  <c:v>1976.7916666665706</c:v>
                </c:pt>
                <c:pt idx="1150">
                  <c:v>1976.8749999999038</c:v>
                </c:pt>
                <c:pt idx="1151">
                  <c:v>1976.9583333332371</c:v>
                </c:pt>
                <c:pt idx="1152">
                  <c:v>1977.0416666665703</c:v>
                </c:pt>
                <c:pt idx="1153">
                  <c:v>1977.1249999999036</c:v>
                </c:pt>
                <c:pt idx="1154">
                  <c:v>1977.2083333332369</c:v>
                </c:pt>
                <c:pt idx="1155">
                  <c:v>1977.2916666665701</c:v>
                </c:pt>
                <c:pt idx="1156">
                  <c:v>1977.3749999999034</c:v>
                </c:pt>
                <c:pt idx="1157">
                  <c:v>1977.4583333332366</c:v>
                </c:pt>
                <c:pt idx="1158">
                  <c:v>1977.5416666665699</c:v>
                </c:pt>
                <c:pt idx="1159">
                  <c:v>1977.6249999999031</c:v>
                </c:pt>
                <c:pt idx="1160">
                  <c:v>1977.7083333332364</c:v>
                </c:pt>
                <c:pt idx="1161">
                  <c:v>1977.7916666665697</c:v>
                </c:pt>
                <c:pt idx="1162">
                  <c:v>1977.8749999999029</c:v>
                </c:pt>
                <c:pt idx="1163">
                  <c:v>1977.9583333332362</c:v>
                </c:pt>
                <c:pt idx="1164">
                  <c:v>1978.0416666665694</c:v>
                </c:pt>
                <c:pt idx="1165">
                  <c:v>1978.1249999999027</c:v>
                </c:pt>
                <c:pt idx="1166">
                  <c:v>1978.2083333332359</c:v>
                </c:pt>
                <c:pt idx="1167">
                  <c:v>1978.2916666665692</c:v>
                </c:pt>
                <c:pt idx="1168">
                  <c:v>1978.3749999999025</c:v>
                </c:pt>
                <c:pt idx="1169">
                  <c:v>1978.4583333332357</c:v>
                </c:pt>
                <c:pt idx="1170">
                  <c:v>1978.541666666569</c:v>
                </c:pt>
                <c:pt idx="1171">
                  <c:v>1978.6249999999022</c:v>
                </c:pt>
                <c:pt idx="1172">
                  <c:v>1978.7083333332355</c:v>
                </c:pt>
                <c:pt idx="1173">
                  <c:v>1978.7916666665687</c:v>
                </c:pt>
                <c:pt idx="1174">
                  <c:v>1978.874999999902</c:v>
                </c:pt>
                <c:pt idx="1175">
                  <c:v>1978.9583333332353</c:v>
                </c:pt>
                <c:pt idx="1176">
                  <c:v>1979.0416666665685</c:v>
                </c:pt>
                <c:pt idx="1177">
                  <c:v>1979.1249999999018</c:v>
                </c:pt>
                <c:pt idx="1178">
                  <c:v>1979.208333333235</c:v>
                </c:pt>
                <c:pt idx="1179">
                  <c:v>1979.2916666665683</c:v>
                </c:pt>
                <c:pt idx="1180">
                  <c:v>1979.3749999999015</c:v>
                </c:pt>
                <c:pt idx="1181">
                  <c:v>1979.4583333332348</c:v>
                </c:pt>
                <c:pt idx="1182">
                  <c:v>1979.5416666665681</c:v>
                </c:pt>
                <c:pt idx="1183">
                  <c:v>1979.6249999999013</c:v>
                </c:pt>
                <c:pt idx="1184">
                  <c:v>1979.7083333332346</c:v>
                </c:pt>
                <c:pt idx="1185">
                  <c:v>1979.7916666665678</c:v>
                </c:pt>
                <c:pt idx="1186">
                  <c:v>1979.8749999999011</c:v>
                </c:pt>
                <c:pt idx="1187">
                  <c:v>1979.9583333332343</c:v>
                </c:pt>
                <c:pt idx="1188">
                  <c:v>1980.0416666665676</c:v>
                </c:pt>
                <c:pt idx="1189">
                  <c:v>1980.1249999999009</c:v>
                </c:pt>
                <c:pt idx="1190">
                  <c:v>1980.2083333332341</c:v>
                </c:pt>
                <c:pt idx="1191">
                  <c:v>1980.2916666665674</c:v>
                </c:pt>
                <c:pt idx="1192">
                  <c:v>1980.3749999999006</c:v>
                </c:pt>
                <c:pt idx="1193">
                  <c:v>1980.4583333332339</c:v>
                </c:pt>
                <c:pt idx="1194">
                  <c:v>1980.5416666665672</c:v>
                </c:pt>
                <c:pt idx="1195">
                  <c:v>1980.6249999999004</c:v>
                </c:pt>
                <c:pt idx="1196">
                  <c:v>1980.7083333332337</c:v>
                </c:pt>
                <c:pt idx="1197">
                  <c:v>1980.7916666665669</c:v>
                </c:pt>
                <c:pt idx="1198">
                  <c:v>1980.8749999999002</c:v>
                </c:pt>
                <c:pt idx="1199">
                  <c:v>1980.9583333332334</c:v>
                </c:pt>
                <c:pt idx="1200">
                  <c:v>1981.0416666665667</c:v>
                </c:pt>
                <c:pt idx="1201">
                  <c:v>1981.1249999999</c:v>
                </c:pt>
                <c:pt idx="1202">
                  <c:v>1981.2083333332332</c:v>
                </c:pt>
                <c:pt idx="1203">
                  <c:v>1981.2916666665665</c:v>
                </c:pt>
                <c:pt idx="1204">
                  <c:v>1981.3749999998997</c:v>
                </c:pt>
                <c:pt idx="1205">
                  <c:v>1981.458333333233</c:v>
                </c:pt>
                <c:pt idx="1206">
                  <c:v>1981.5416666665662</c:v>
                </c:pt>
                <c:pt idx="1207">
                  <c:v>1981.6249999998995</c:v>
                </c:pt>
                <c:pt idx="1208">
                  <c:v>1981.7083333332328</c:v>
                </c:pt>
                <c:pt idx="1209">
                  <c:v>1981.791666666566</c:v>
                </c:pt>
                <c:pt idx="1210">
                  <c:v>1981.8749999998993</c:v>
                </c:pt>
                <c:pt idx="1211">
                  <c:v>1981.9583333332325</c:v>
                </c:pt>
                <c:pt idx="1212">
                  <c:v>1982.0416666665658</c:v>
                </c:pt>
                <c:pt idx="1213">
                  <c:v>1982.124999999899</c:v>
                </c:pt>
                <c:pt idx="1214">
                  <c:v>1982.2083333332323</c:v>
                </c:pt>
                <c:pt idx="1215">
                  <c:v>1982.2916666665656</c:v>
                </c:pt>
                <c:pt idx="1216">
                  <c:v>1982.3749999998988</c:v>
                </c:pt>
                <c:pt idx="1217">
                  <c:v>1982.4583333332321</c:v>
                </c:pt>
                <c:pt idx="1218">
                  <c:v>1982.5416666665653</c:v>
                </c:pt>
                <c:pt idx="1219">
                  <c:v>1982.6249999998986</c:v>
                </c:pt>
                <c:pt idx="1220">
                  <c:v>1982.7083333332318</c:v>
                </c:pt>
                <c:pt idx="1221">
                  <c:v>1982.7916666665651</c:v>
                </c:pt>
                <c:pt idx="1222">
                  <c:v>1982.8749999998984</c:v>
                </c:pt>
                <c:pt idx="1223">
                  <c:v>1982.9583333332316</c:v>
                </c:pt>
                <c:pt idx="1224">
                  <c:v>1983.0416666665649</c:v>
                </c:pt>
                <c:pt idx="1225">
                  <c:v>1983.1249999998981</c:v>
                </c:pt>
                <c:pt idx="1226">
                  <c:v>1983.2083333332314</c:v>
                </c:pt>
                <c:pt idx="1227">
                  <c:v>1983.2916666665647</c:v>
                </c:pt>
                <c:pt idx="1228">
                  <c:v>1983.3749999998979</c:v>
                </c:pt>
                <c:pt idx="1229">
                  <c:v>1983.4583333332312</c:v>
                </c:pt>
                <c:pt idx="1230">
                  <c:v>1983.5416666665644</c:v>
                </c:pt>
                <c:pt idx="1231">
                  <c:v>1983.6249999998977</c:v>
                </c:pt>
                <c:pt idx="1232">
                  <c:v>1983.7083333332309</c:v>
                </c:pt>
                <c:pt idx="1233">
                  <c:v>1983.7916666665642</c:v>
                </c:pt>
                <c:pt idx="1234">
                  <c:v>1983.8749999998975</c:v>
                </c:pt>
                <c:pt idx="1235">
                  <c:v>1983.9583333332307</c:v>
                </c:pt>
                <c:pt idx="1236">
                  <c:v>1984.041666666564</c:v>
                </c:pt>
                <c:pt idx="1237">
                  <c:v>1984.1249999998972</c:v>
                </c:pt>
                <c:pt idx="1238">
                  <c:v>1984.2083333332305</c:v>
                </c:pt>
                <c:pt idx="1239">
                  <c:v>1984.2916666665637</c:v>
                </c:pt>
                <c:pt idx="1240">
                  <c:v>1984.374999999897</c:v>
                </c:pt>
                <c:pt idx="1241">
                  <c:v>1984.4583333332303</c:v>
                </c:pt>
                <c:pt idx="1242">
                  <c:v>1984.5416666665635</c:v>
                </c:pt>
                <c:pt idx="1243">
                  <c:v>1984.6249999998968</c:v>
                </c:pt>
                <c:pt idx="1244">
                  <c:v>1984.70833333323</c:v>
                </c:pt>
                <c:pt idx="1245">
                  <c:v>1984.7916666665633</c:v>
                </c:pt>
                <c:pt idx="1246">
                  <c:v>1984.8749999998965</c:v>
                </c:pt>
                <c:pt idx="1247">
                  <c:v>1984.9583333332298</c:v>
                </c:pt>
                <c:pt idx="1248">
                  <c:v>1985.0416666665631</c:v>
                </c:pt>
                <c:pt idx="1249">
                  <c:v>1985.1249999998963</c:v>
                </c:pt>
                <c:pt idx="1250">
                  <c:v>1985.2083333332296</c:v>
                </c:pt>
                <c:pt idx="1251">
                  <c:v>1985.2916666665628</c:v>
                </c:pt>
                <c:pt idx="1252">
                  <c:v>1985.3749999998961</c:v>
                </c:pt>
                <c:pt idx="1253">
                  <c:v>1985.4583333332293</c:v>
                </c:pt>
                <c:pt idx="1254">
                  <c:v>1985.5416666665626</c:v>
                </c:pt>
                <c:pt idx="1255">
                  <c:v>1985.6249999998959</c:v>
                </c:pt>
                <c:pt idx="1256">
                  <c:v>1985.7083333332291</c:v>
                </c:pt>
                <c:pt idx="1257">
                  <c:v>1985.7916666665624</c:v>
                </c:pt>
                <c:pt idx="1258">
                  <c:v>1985.8749999998956</c:v>
                </c:pt>
                <c:pt idx="1259">
                  <c:v>1985.9583333332289</c:v>
                </c:pt>
                <c:pt idx="1260">
                  <c:v>1986.0416666665622</c:v>
                </c:pt>
                <c:pt idx="1261">
                  <c:v>1986.1249999998954</c:v>
                </c:pt>
                <c:pt idx="1262">
                  <c:v>1986.2083333332287</c:v>
                </c:pt>
                <c:pt idx="1263">
                  <c:v>1986.2916666665619</c:v>
                </c:pt>
                <c:pt idx="1264">
                  <c:v>1986.3749999998952</c:v>
                </c:pt>
                <c:pt idx="1265">
                  <c:v>1986.4583333332284</c:v>
                </c:pt>
                <c:pt idx="1266">
                  <c:v>1986.5416666665617</c:v>
                </c:pt>
                <c:pt idx="1267">
                  <c:v>1986.624999999895</c:v>
                </c:pt>
                <c:pt idx="1268">
                  <c:v>1986.7083333332282</c:v>
                </c:pt>
                <c:pt idx="1269">
                  <c:v>1986.7916666665615</c:v>
                </c:pt>
                <c:pt idx="1270">
                  <c:v>1986.8749999998947</c:v>
                </c:pt>
                <c:pt idx="1271">
                  <c:v>1986.958333333228</c:v>
                </c:pt>
                <c:pt idx="1272">
                  <c:v>1987.0416666665612</c:v>
                </c:pt>
                <c:pt idx="1273">
                  <c:v>1987.1249999998945</c:v>
                </c:pt>
                <c:pt idx="1274">
                  <c:v>1987.2083333332278</c:v>
                </c:pt>
                <c:pt idx="1275">
                  <c:v>1987.291666666561</c:v>
                </c:pt>
                <c:pt idx="1276">
                  <c:v>1987.3749999998943</c:v>
                </c:pt>
                <c:pt idx="1277">
                  <c:v>1987.4583333332275</c:v>
                </c:pt>
                <c:pt idx="1278">
                  <c:v>1987.5416666665608</c:v>
                </c:pt>
                <c:pt idx="1279">
                  <c:v>1987.624999999894</c:v>
                </c:pt>
                <c:pt idx="1280">
                  <c:v>1987.7083333332273</c:v>
                </c:pt>
                <c:pt idx="1281">
                  <c:v>1987.7916666665606</c:v>
                </c:pt>
                <c:pt idx="1282">
                  <c:v>1987.8749999998938</c:v>
                </c:pt>
                <c:pt idx="1283">
                  <c:v>1987.9583333332271</c:v>
                </c:pt>
                <c:pt idx="1284">
                  <c:v>1988.0416666665603</c:v>
                </c:pt>
                <c:pt idx="1285">
                  <c:v>1988.1249999998936</c:v>
                </c:pt>
                <c:pt idx="1286">
                  <c:v>1988.2083333332268</c:v>
                </c:pt>
                <c:pt idx="1287">
                  <c:v>1988.2916666665601</c:v>
                </c:pt>
                <c:pt idx="1288">
                  <c:v>1988.3749999998934</c:v>
                </c:pt>
                <c:pt idx="1289">
                  <c:v>1988.4583333332266</c:v>
                </c:pt>
                <c:pt idx="1290">
                  <c:v>1988.5416666665599</c:v>
                </c:pt>
                <c:pt idx="1291">
                  <c:v>1988.6249999998931</c:v>
                </c:pt>
                <c:pt idx="1292">
                  <c:v>1988.7083333332264</c:v>
                </c:pt>
                <c:pt idx="1293">
                  <c:v>1988.7916666665596</c:v>
                </c:pt>
                <c:pt idx="1294">
                  <c:v>1988.8749999998929</c:v>
                </c:pt>
                <c:pt idx="1295">
                  <c:v>1988.9583333332262</c:v>
                </c:pt>
                <c:pt idx="1296">
                  <c:v>1989.0416666665594</c:v>
                </c:pt>
                <c:pt idx="1297">
                  <c:v>1989.1249999998927</c:v>
                </c:pt>
                <c:pt idx="1298">
                  <c:v>1989.2083333332259</c:v>
                </c:pt>
                <c:pt idx="1299">
                  <c:v>1989.2916666665592</c:v>
                </c:pt>
                <c:pt idx="1300">
                  <c:v>1989.3749999998925</c:v>
                </c:pt>
                <c:pt idx="1301">
                  <c:v>1989.4583333332257</c:v>
                </c:pt>
                <c:pt idx="1302">
                  <c:v>1989.541666666559</c:v>
                </c:pt>
                <c:pt idx="1303">
                  <c:v>1989.6249999998922</c:v>
                </c:pt>
                <c:pt idx="1304">
                  <c:v>1989.7083333332255</c:v>
                </c:pt>
                <c:pt idx="1305">
                  <c:v>1989.7916666665587</c:v>
                </c:pt>
                <c:pt idx="1306">
                  <c:v>1989.874999999892</c:v>
                </c:pt>
                <c:pt idx="1307">
                  <c:v>1989.9583333332253</c:v>
                </c:pt>
                <c:pt idx="1308">
                  <c:v>1990.0416666665585</c:v>
                </c:pt>
                <c:pt idx="1309">
                  <c:v>1990.1249999998918</c:v>
                </c:pt>
                <c:pt idx="1310">
                  <c:v>1990.208333333225</c:v>
                </c:pt>
                <c:pt idx="1311">
                  <c:v>1990.2916666665583</c:v>
                </c:pt>
                <c:pt idx="1312">
                  <c:v>1990.3749999998915</c:v>
                </c:pt>
                <c:pt idx="1313">
                  <c:v>1990.4583333332248</c:v>
                </c:pt>
                <c:pt idx="1314">
                  <c:v>1990.5416666665581</c:v>
                </c:pt>
                <c:pt idx="1315">
                  <c:v>1990.6249999998913</c:v>
                </c:pt>
                <c:pt idx="1316">
                  <c:v>1990.7083333332246</c:v>
                </c:pt>
                <c:pt idx="1317">
                  <c:v>1990.7916666665578</c:v>
                </c:pt>
                <c:pt idx="1318">
                  <c:v>1990.8749999998911</c:v>
                </c:pt>
                <c:pt idx="1319">
                  <c:v>1990.9583333332243</c:v>
                </c:pt>
                <c:pt idx="1320">
                  <c:v>1991.0416666665576</c:v>
                </c:pt>
                <c:pt idx="1321">
                  <c:v>1991.1249999998909</c:v>
                </c:pt>
                <c:pt idx="1322">
                  <c:v>1991.2083333332241</c:v>
                </c:pt>
                <c:pt idx="1323">
                  <c:v>1991.2916666665574</c:v>
                </c:pt>
                <c:pt idx="1324">
                  <c:v>1991.3749999998906</c:v>
                </c:pt>
                <c:pt idx="1325">
                  <c:v>1991.4583333332239</c:v>
                </c:pt>
                <c:pt idx="1326">
                  <c:v>1991.5416666665571</c:v>
                </c:pt>
                <c:pt idx="1327">
                  <c:v>1991.6249999998904</c:v>
                </c:pt>
                <c:pt idx="1328">
                  <c:v>1991.7083333332237</c:v>
                </c:pt>
                <c:pt idx="1329">
                  <c:v>1991.7916666665569</c:v>
                </c:pt>
                <c:pt idx="1330">
                  <c:v>1991.8749999998902</c:v>
                </c:pt>
                <c:pt idx="1331">
                  <c:v>1991.9583333332234</c:v>
                </c:pt>
                <c:pt idx="1332">
                  <c:v>1992.0416666665567</c:v>
                </c:pt>
                <c:pt idx="1333">
                  <c:v>1992.12499999989</c:v>
                </c:pt>
                <c:pt idx="1334">
                  <c:v>1992.2083333332232</c:v>
                </c:pt>
                <c:pt idx="1335">
                  <c:v>1992.2916666665565</c:v>
                </c:pt>
                <c:pt idx="1336">
                  <c:v>1992.3749999998897</c:v>
                </c:pt>
                <c:pt idx="1337">
                  <c:v>1992.458333333223</c:v>
                </c:pt>
                <c:pt idx="1338">
                  <c:v>1992.5416666665562</c:v>
                </c:pt>
                <c:pt idx="1339">
                  <c:v>1992.6249999998895</c:v>
                </c:pt>
                <c:pt idx="1340">
                  <c:v>1992.7083333332228</c:v>
                </c:pt>
                <c:pt idx="1341">
                  <c:v>1992.791666666556</c:v>
                </c:pt>
                <c:pt idx="1342">
                  <c:v>1992.8749999998893</c:v>
                </c:pt>
                <c:pt idx="1343">
                  <c:v>1992.9583333332225</c:v>
                </c:pt>
                <c:pt idx="1344">
                  <c:v>1993.0416666665558</c:v>
                </c:pt>
                <c:pt idx="1345">
                  <c:v>1993.124999999889</c:v>
                </c:pt>
                <c:pt idx="1346">
                  <c:v>1993.2083333332223</c:v>
                </c:pt>
                <c:pt idx="1347">
                  <c:v>1993.2916666665556</c:v>
                </c:pt>
                <c:pt idx="1348">
                  <c:v>1993.3749999998888</c:v>
                </c:pt>
                <c:pt idx="1349">
                  <c:v>1993.4583333332221</c:v>
                </c:pt>
                <c:pt idx="1350">
                  <c:v>1993.5416666665553</c:v>
                </c:pt>
                <c:pt idx="1351">
                  <c:v>1993.6249999998886</c:v>
                </c:pt>
                <c:pt idx="1352">
                  <c:v>1993.7083333332218</c:v>
                </c:pt>
                <c:pt idx="1353">
                  <c:v>1993.7916666665551</c:v>
                </c:pt>
                <c:pt idx="1354">
                  <c:v>1993.8749999998884</c:v>
                </c:pt>
                <c:pt idx="1355">
                  <c:v>1993.9583333332216</c:v>
                </c:pt>
                <c:pt idx="1356">
                  <c:v>1994.0416666665549</c:v>
                </c:pt>
                <c:pt idx="1357">
                  <c:v>1994.1249999998881</c:v>
                </c:pt>
                <c:pt idx="1358">
                  <c:v>1994.2083333332214</c:v>
                </c:pt>
                <c:pt idx="1359">
                  <c:v>1994.2916666665546</c:v>
                </c:pt>
                <c:pt idx="1360">
                  <c:v>1994.3749999998879</c:v>
                </c:pt>
                <c:pt idx="1361">
                  <c:v>1994.4583333332212</c:v>
                </c:pt>
                <c:pt idx="1362">
                  <c:v>1994.5416666665544</c:v>
                </c:pt>
                <c:pt idx="1363">
                  <c:v>1994.6249999998877</c:v>
                </c:pt>
                <c:pt idx="1364">
                  <c:v>1994.7083333332209</c:v>
                </c:pt>
                <c:pt idx="1365">
                  <c:v>1994.7916666665542</c:v>
                </c:pt>
                <c:pt idx="1366">
                  <c:v>1994.8749999998875</c:v>
                </c:pt>
                <c:pt idx="1367">
                  <c:v>1994.9583333332207</c:v>
                </c:pt>
                <c:pt idx="1368">
                  <c:v>1995.041666666554</c:v>
                </c:pt>
                <c:pt idx="1369">
                  <c:v>1995.1249999998872</c:v>
                </c:pt>
                <c:pt idx="1370">
                  <c:v>1995.2083333332205</c:v>
                </c:pt>
                <c:pt idx="1371">
                  <c:v>1995.2916666665537</c:v>
                </c:pt>
                <c:pt idx="1372">
                  <c:v>1995.374999999887</c:v>
                </c:pt>
                <c:pt idx="1373">
                  <c:v>1995.4583333332203</c:v>
                </c:pt>
                <c:pt idx="1374">
                  <c:v>1995.5416666665535</c:v>
                </c:pt>
                <c:pt idx="1375">
                  <c:v>1995.6249999998868</c:v>
                </c:pt>
                <c:pt idx="1376">
                  <c:v>1995.70833333322</c:v>
                </c:pt>
                <c:pt idx="1377">
                  <c:v>1995.7916666665533</c:v>
                </c:pt>
                <c:pt idx="1378">
                  <c:v>1995.8749999998865</c:v>
                </c:pt>
                <c:pt idx="1379">
                  <c:v>1995.9583333332198</c:v>
                </c:pt>
                <c:pt idx="1380">
                  <c:v>1996.0416666665531</c:v>
                </c:pt>
                <c:pt idx="1381">
                  <c:v>1996.1249999998863</c:v>
                </c:pt>
                <c:pt idx="1382">
                  <c:v>1996.2083333332196</c:v>
                </c:pt>
                <c:pt idx="1383">
                  <c:v>1996.2916666665528</c:v>
                </c:pt>
                <c:pt idx="1384">
                  <c:v>1996.3749999998861</c:v>
                </c:pt>
                <c:pt idx="1385">
                  <c:v>1996.4583333332193</c:v>
                </c:pt>
                <c:pt idx="1386">
                  <c:v>1996.5416666665526</c:v>
                </c:pt>
                <c:pt idx="1387">
                  <c:v>1996.6249999998859</c:v>
                </c:pt>
                <c:pt idx="1388">
                  <c:v>1996.7083333332191</c:v>
                </c:pt>
                <c:pt idx="1389">
                  <c:v>1996.7916666665524</c:v>
                </c:pt>
                <c:pt idx="1390">
                  <c:v>1996.8749999998856</c:v>
                </c:pt>
                <c:pt idx="1391">
                  <c:v>1996.9583333332189</c:v>
                </c:pt>
                <c:pt idx="1392">
                  <c:v>1997.0416666665521</c:v>
                </c:pt>
                <c:pt idx="1393">
                  <c:v>1997.1249999998854</c:v>
                </c:pt>
                <c:pt idx="1394">
                  <c:v>1997.2083333332187</c:v>
                </c:pt>
                <c:pt idx="1395">
                  <c:v>1997.2916666665519</c:v>
                </c:pt>
                <c:pt idx="1396">
                  <c:v>1997.3749999998852</c:v>
                </c:pt>
                <c:pt idx="1397">
                  <c:v>1997.4583333332184</c:v>
                </c:pt>
                <c:pt idx="1398">
                  <c:v>1997.5416666665517</c:v>
                </c:pt>
                <c:pt idx="1399">
                  <c:v>1997.6249999998849</c:v>
                </c:pt>
                <c:pt idx="1400">
                  <c:v>1997.7083333332182</c:v>
                </c:pt>
                <c:pt idx="1401">
                  <c:v>1997.7916666665515</c:v>
                </c:pt>
                <c:pt idx="1402">
                  <c:v>1997.8749999998847</c:v>
                </c:pt>
                <c:pt idx="1403">
                  <c:v>1997.958333333218</c:v>
                </c:pt>
                <c:pt idx="1404">
                  <c:v>1998.0416666665512</c:v>
                </c:pt>
                <c:pt idx="1405">
                  <c:v>1998.1249999998845</c:v>
                </c:pt>
                <c:pt idx="1406">
                  <c:v>1998.2083333332178</c:v>
                </c:pt>
                <c:pt idx="1407">
                  <c:v>1998.291666666551</c:v>
                </c:pt>
                <c:pt idx="1408">
                  <c:v>1998.3749999998843</c:v>
                </c:pt>
                <c:pt idx="1409">
                  <c:v>1998.4583333332175</c:v>
                </c:pt>
                <c:pt idx="1410">
                  <c:v>1998.5416666665508</c:v>
                </c:pt>
                <c:pt idx="1411">
                  <c:v>1998.624999999884</c:v>
                </c:pt>
                <c:pt idx="1412">
                  <c:v>1998.7083333332173</c:v>
                </c:pt>
                <c:pt idx="1413">
                  <c:v>1998.7916666665506</c:v>
                </c:pt>
                <c:pt idx="1414">
                  <c:v>1998.8749999998838</c:v>
                </c:pt>
                <c:pt idx="1415">
                  <c:v>1998.9583333332171</c:v>
                </c:pt>
                <c:pt idx="1416">
                  <c:v>1999.0416666665503</c:v>
                </c:pt>
                <c:pt idx="1417">
                  <c:v>1999.1249999998836</c:v>
                </c:pt>
                <c:pt idx="1418">
                  <c:v>1999.2083333332168</c:v>
                </c:pt>
                <c:pt idx="1419">
                  <c:v>1999.2916666665501</c:v>
                </c:pt>
                <c:pt idx="1420">
                  <c:v>1999.3749999998834</c:v>
                </c:pt>
                <c:pt idx="1421">
                  <c:v>1999.4583333332166</c:v>
                </c:pt>
                <c:pt idx="1422">
                  <c:v>1999.5416666665499</c:v>
                </c:pt>
                <c:pt idx="1423">
                  <c:v>1999.6249999998831</c:v>
                </c:pt>
                <c:pt idx="1424">
                  <c:v>1999.7083333332164</c:v>
                </c:pt>
                <c:pt idx="1425">
                  <c:v>1999.7916666665496</c:v>
                </c:pt>
                <c:pt idx="1426">
                  <c:v>1999.8749999998829</c:v>
                </c:pt>
                <c:pt idx="1427">
                  <c:v>1999.9583333332162</c:v>
                </c:pt>
                <c:pt idx="1428">
                  <c:v>2000.0416666665494</c:v>
                </c:pt>
                <c:pt idx="1429">
                  <c:v>2000.1249999998827</c:v>
                </c:pt>
                <c:pt idx="1430">
                  <c:v>2000.2083333332159</c:v>
                </c:pt>
                <c:pt idx="1431">
                  <c:v>2000.2916666665492</c:v>
                </c:pt>
                <c:pt idx="1432">
                  <c:v>2000.3749999998824</c:v>
                </c:pt>
                <c:pt idx="1433">
                  <c:v>2000.4583333332157</c:v>
                </c:pt>
                <c:pt idx="1434">
                  <c:v>2000.541666666549</c:v>
                </c:pt>
                <c:pt idx="1435">
                  <c:v>2000.6249999998822</c:v>
                </c:pt>
                <c:pt idx="1436">
                  <c:v>2000.7083333332155</c:v>
                </c:pt>
                <c:pt idx="1437">
                  <c:v>2000.7916666665487</c:v>
                </c:pt>
                <c:pt idx="1438">
                  <c:v>2000.874999999882</c:v>
                </c:pt>
                <c:pt idx="1439">
                  <c:v>2000.9583333332153</c:v>
                </c:pt>
                <c:pt idx="1440">
                  <c:v>2001.0416666665485</c:v>
                </c:pt>
                <c:pt idx="1441">
                  <c:v>2001.1249999998818</c:v>
                </c:pt>
                <c:pt idx="1442">
                  <c:v>2001.208333333215</c:v>
                </c:pt>
                <c:pt idx="1443">
                  <c:v>2001.2916666665483</c:v>
                </c:pt>
                <c:pt idx="1444">
                  <c:v>2001.3749999998815</c:v>
                </c:pt>
                <c:pt idx="1445">
                  <c:v>2001.4583333332148</c:v>
                </c:pt>
                <c:pt idx="1446">
                  <c:v>2001.5416666665481</c:v>
                </c:pt>
                <c:pt idx="1447">
                  <c:v>2001.6249999998813</c:v>
                </c:pt>
                <c:pt idx="1448">
                  <c:v>2001.7083333332146</c:v>
                </c:pt>
                <c:pt idx="1449">
                  <c:v>2001.7916666665478</c:v>
                </c:pt>
                <c:pt idx="1450">
                  <c:v>2001.8749999998811</c:v>
                </c:pt>
                <c:pt idx="1451">
                  <c:v>2001.9583333332143</c:v>
                </c:pt>
                <c:pt idx="1452">
                  <c:v>2002.0416666665476</c:v>
                </c:pt>
                <c:pt idx="1453">
                  <c:v>2002.1249999998809</c:v>
                </c:pt>
                <c:pt idx="1454">
                  <c:v>2002.2083333332141</c:v>
                </c:pt>
                <c:pt idx="1455">
                  <c:v>2002.2916666665474</c:v>
                </c:pt>
                <c:pt idx="1456">
                  <c:v>2002.3749999998806</c:v>
                </c:pt>
                <c:pt idx="1457">
                  <c:v>2002.4583333332139</c:v>
                </c:pt>
                <c:pt idx="1458">
                  <c:v>2002.5416666665471</c:v>
                </c:pt>
                <c:pt idx="1459">
                  <c:v>2002.6249999998804</c:v>
                </c:pt>
                <c:pt idx="1460">
                  <c:v>2002.7083333332137</c:v>
                </c:pt>
                <c:pt idx="1461">
                  <c:v>2002.7916666665469</c:v>
                </c:pt>
                <c:pt idx="1462">
                  <c:v>2002.8749999998802</c:v>
                </c:pt>
                <c:pt idx="1463">
                  <c:v>2002.9583333332134</c:v>
                </c:pt>
                <c:pt idx="1464">
                  <c:v>2003.0416666665467</c:v>
                </c:pt>
                <c:pt idx="1465">
                  <c:v>2003.1249999998799</c:v>
                </c:pt>
                <c:pt idx="1466">
                  <c:v>2003.2083333332132</c:v>
                </c:pt>
                <c:pt idx="1467">
                  <c:v>2003.2916666665465</c:v>
                </c:pt>
                <c:pt idx="1468">
                  <c:v>2003.3749999998797</c:v>
                </c:pt>
                <c:pt idx="1469">
                  <c:v>2003.458333333213</c:v>
                </c:pt>
                <c:pt idx="1470">
                  <c:v>2003.5416666665462</c:v>
                </c:pt>
                <c:pt idx="1471">
                  <c:v>2003.6249999998795</c:v>
                </c:pt>
                <c:pt idx="1472">
                  <c:v>2003.7083333332127</c:v>
                </c:pt>
                <c:pt idx="1473">
                  <c:v>2003.791666666546</c:v>
                </c:pt>
                <c:pt idx="1474">
                  <c:v>2003.8749999998793</c:v>
                </c:pt>
                <c:pt idx="1475">
                  <c:v>2003.9583333332125</c:v>
                </c:pt>
                <c:pt idx="1476">
                  <c:v>2004.0416666665458</c:v>
                </c:pt>
                <c:pt idx="1477">
                  <c:v>2004.124999999879</c:v>
                </c:pt>
                <c:pt idx="1478">
                  <c:v>2004.2083333332123</c:v>
                </c:pt>
                <c:pt idx="1479">
                  <c:v>2004.2916666665456</c:v>
                </c:pt>
                <c:pt idx="1480">
                  <c:v>2004.3749999998788</c:v>
                </c:pt>
                <c:pt idx="1481">
                  <c:v>2004.4583333332121</c:v>
                </c:pt>
                <c:pt idx="1482">
                  <c:v>2004.5416666665453</c:v>
                </c:pt>
                <c:pt idx="1483">
                  <c:v>2004.6249999998786</c:v>
                </c:pt>
                <c:pt idx="1484">
                  <c:v>2004.7083333332118</c:v>
                </c:pt>
                <c:pt idx="1485">
                  <c:v>2004.7916666665451</c:v>
                </c:pt>
                <c:pt idx="1486">
                  <c:v>2004.8749999998784</c:v>
                </c:pt>
                <c:pt idx="1487">
                  <c:v>2004.9583333332116</c:v>
                </c:pt>
                <c:pt idx="1488">
                  <c:v>2005.0416666665449</c:v>
                </c:pt>
                <c:pt idx="1489">
                  <c:v>2005.1249999998781</c:v>
                </c:pt>
                <c:pt idx="1490">
                  <c:v>2005.2083333332114</c:v>
                </c:pt>
                <c:pt idx="1491">
                  <c:v>2005.2916666665446</c:v>
                </c:pt>
                <c:pt idx="1492">
                  <c:v>2005.3749999998779</c:v>
                </c:pt>
                <c:pt idx="1493">
                  <c:v>2005.4583333332112</c:v>
                </c:pt>
                <c:pt idx="1494">
                  <c:v>2005.5416666665444</c:v>
                </c:pt>
                <c:pt idx="1495">
                  <c:v>2005.6249999998777</c:v>
                </c:pt>
                <c:pt idx="1496">
                  <c:v>2005.7083333332109</c:v>
                </c:pt>
                <c:pt idx="1497">
                  <c:v>2005.7916666665442</c:v>
                </c:pt>
                <c:pt idx="1498">
                  <c:v>2005.8749999998774</c:v>
                </c:pt>
                <c:pt idx="1499">
                  <c:v>2005.9583333332107</c:v>
                </c:pt>
                <c:pt idx="1500">
                  <c:v>2006.041666666544</c:v>
                </c:pt>
                <c:pt idx="1501">
                  <c:v>2006.1249999998772</c:v>
                </c:pt>
                <c:pt idx="1502">
                  <c:v>2006.2083333332105</c:v>
                </c:pt>
                <c:pt idx="1503">
                  <c:v>2006.2916666665437</c:v>
                </c:pt>
                <c:pt idx="1504">
                  <c:v>2006.374999999877</c:v>
                </c:pt>
                <c:pt idx="1505">
                  <c:v>2006.4583333332102</c:v>
                </c:pt>
                <c:pt idx="1506">
                  <c:v>2006.5416666665435</c:v>
                </c:pt>
                <c:pt idx="1507">
                  <c:v>2006.6249999998768</c:v>
                </c:pt>
                <c:pt idx="1508">
                  <c:v>2006.70833333321</c:v>
                </c:pt>
                <c:pt idx="1509">
                  <c:v>2006.7916666665433</c:v>
                </c:pt>
                <c:pt idx="1510">
                  <c:v>2006.8749999998765</c:v>
                </c:pt>
                <c:pt idx="1511">
                  <c:v>2006.9583333332098</c:v>
                </c:pt>
                <c:pt idx="1512">
                  <c:v>2007.0416666665431</c:v>
                </c:pt>
                <c:pt idx="1513">
                  <c:v>2007.1249999998763</c:v>
                </c:pt>
                <c:pt idx="1514">
                  <c:v>2007.2083333332096</c:v>
                </c:pt>
                <c:pt idx="1515">
                  <c:v>2007.2916666665428</c:v>
                </c:pt>
                <c:pt idx="1516">
                  <c:v>2007.3749999998761</c:v>
                </c:pt>
                <c:pt idx="1517">
                  <c:v>2007.4583333332093</c:v>
                </c:pt>
                <c:pt idx="1518">
                  <c:v>2007.5416666665426</c:v>
                </c:pt>
                <c:pt idx="1519">
                  <c:v>2007.6249999998759</c:v>
                </c:pt>
                <c:pt idx="1520">
                  <c:v>2007.7083333332091</c:v>
                </c:pt>
                <c:pt idx="1521">
                  <c:v>2007.7916666665424</c:v>
                </c:pt>
                <c:pt idx="1522">
                  <c:v>2007.8749999998756</c:v>
                </c:pt>
                <c:pt idx="1523">
                  <c:v>2007.9583333332089</c:v>
                </c:pt>
                <c:pt idx="1524">
                  <c:v>2008.0416666665421</c:v>
                </c:pt>
                <c:pt idx="1525">
                  <c:v>2008.1249999998754</c:v>
                </c:pt>
                <c:pt idx="1526">
                  <c:v>2008.2083333332087</c:v>
                </c:pt>
                <c:pt idx="1527">
                  <c:v>2008.2916666665419</c:v>
                </c:pt>
                <c:pt idx="1528">
                  <c:v>2008.3749999998752</c:v>
                </c:pt>
                <c:pt idx="1529">
                  <c:v>2008.4583333332084</c:v>
                </c:pt>
                <c:pt idx="1530">
                  <c:v>2008.5416666665417</c:v>
                </c:pt>
                <c:pt idx="1531">
                  <c:v>2008.6249999998749</c:v>
                </c:pt>
                <c:pt idx="1532">
                  <c:v>2008.7083333332082</c:v>
                </c:pt>
                <c:pt idx="1533">
                  <c:v>2008.7916666665415</c:v>
                </c:pt>
                <c:pt idx="1534">
                  <c:v>2008.8749999998747</c:v>
                </c:pt>
                <c:pt idx="1535">
                  <c:v>2008.958333333208</c:v>
                </c:pt>
                <c:pt idx="1536">
                  <c:v>2009.0416666665412</c:v>
                </c:pt>
                <c:pt idx="1537">
                  <c:v>2009.1249999998745</c:v>
                </c:pt>
                <c:pt idx="1538">
                  <c:v>2009.2083333332077</c:v>
                </c:pt>
                <c:pt idx="1539">
                  <c:v>2009.291666666541</c:v>
                </c:pt>
                <c:pt idx="1540">
                  <c:v>2009.3749999998743</c:v>
                </c:pt>
                <c:pt idx="1541">
                  <c:v>2009.4583333332075</c:v>
                </c:pt>
                <c:pt idx="1542">
                  <c:v>2009.5416666665408</c:v>
                </c:pt>
                <c:pt idx="1543">
                  <c:v>2009.624999999874</c:v>
                </c:pt>
                <c:pt idx="1544">
                  <c:v>2009.7083333332073</c:v>
                </c:pt>
                <c:pt idx="1545">
                  <c:v>2009.7916666665406</c:v>
                </c:pt>
                <c:pt idx="1546">
                  <c:v>2009.8749999998738</c:v>
                </c:pt>
                <c:pt idx="1547">
                  <c:v>2009.9583333332071</c:v>
                </c:pt>
                <c:pt idx="1548">
                  <c:v>2010.0416666665403</c:v>
                </c:pt>
                <c:pt idx="1549">
                  <c:v>2010.1249999998736</c:v>
                </c:pt>
                <c:pt idx="1550">
                  <c:v>2010.2083333332068</c:v>
                </c:pt>
                <c:pt idx="1551">
                  <c:v>2010.2916666665401</c:v>
                </c:pt>
                <c:pt idx="1552">
                  <c:v>2010.3749999998734</c:v>
                </c:pt>
                <c:pt idx="1553">
                  <c:v>2010.4583333332066</c:v>
                </c:pt>
                <c:pt idx="1554">
                  <c:v>2010.5416666665399</c:v>
                </c:pt>
                <c:pt idx="1555">
                  <c:v>2010.6249999998731</c:v>
                </c:pt>
                <c:pt idx="1556">
                  <c:v>2010.7083333332064</c:v>
                </c:pt>
                <c:pt idx="1557">
                  <c:v>2010.7916666665396</c:v>
                </c:pt>
                <c:pt idx="1558">
                  <c:v>2010.8749999998729</c:v>
                </c:pt>
                <c:pt idx="1559">
                  <c:v>2010.9583333332062</c:v>
                </c:pt>
                <c:pt idx="1560">
                  <c:v>2011.0416666665394</c:v>
                </c:pt>
                <c:pt idx="1561">
                  <c:v>2011.1249999998727</c:v>
                </c:pt>
                <c:pt idx="1562">
                  <c:v>2011.2083333332059</c:v>
                </c:pt>
                <c:pt idx="1563">
                  <c:v>2011.2916666665392</c:v>
                </c:pt>
                <c:pt idx="1564">
                  <c:v>2011.3749999998724</c:v>
                </c:pt>
                <c:pt idx="1565">
                  <c:v>2011.4583333332057</c:v>
                </c:pt>
                <c:pt idx="1566">
                  <c:v>2011.541666666539</c:v>
                </c:pt>
                <c:pt idx="1567">
                  <c:v>2011.6249999998722</c:v>
                </c:pt>
                <c:pt idx="1568">
                  <c:v>2011.7083333332055</c:v>
                </c:pt>
                <c:pt idx="1569">
                  <c:v>2011.7916666665387</c:v>
                </c:pt>
                <c:pt idx="1570">
                  <c:v>2011.874999999872</c:v>
                </c:pt>
                <c:pt idx="1571">
                  <c:v>2011.9583333332052</c:v>
                </c:pt>
                <c:pt idx="1572">
                  <c:v>2012.0416666665385</c:v>
                </c:pt>
                <c:pt idx="1573">
                  <c:v>2012.1249999998718</c:v>
                </c:pt>
                <c:pt idx="1574">
                  <c:v>2012.208333333205</c:v>
                </c:pt>
                <c:pt idx="1575">
                  <c:v>2012.2916666665383</c:v>
                </c:pt>
                <c:pt idx="1576">
                  <c:v>2012.3749999998715</c:v>
                </c:pt>
                <c:pt idx="1577">
                  <c:v>2012.4583333332048</c:v>
                </c:pt>
                <c:pt idx="1578">
                  <c:v>2012.541666666538</c:v>
                </c:pt>
                <c:pt idx="1579">
                  <c:v>2012.6249999998713</c:v>
                </c:pt>
                <c:pt idx="1580">
                  <c:v>2012.7083333332046</c:v>
                </c:pt>
                <c:pt idx="1581">
                  <c:v>2012.7916666665378</c:v>
                </c:pt>
                <c:pt idx="1582">
                  <c:v>2012.8749999998711</c:v>
                </c:pt>
                <c:pt idx="1583">
                  <c:v>2012.9583333332043</c:v>
                </c:pt>
                <c:pt idx="1584">
                  <c:v>2013.0416666665376</c:v>
                </c:pt>
                <c:pt idx="1585">
                  <c:v>2013.1249999998709</c:v>
                </c:pt>
                <c:pt idx="1586">
                  <c:v>2013.2083333332041</c:v>
                </c:pt>
                <c:pt idx="1587">
                  <c:v>2013.2916666665374</c:v>
                </c:pt>
                <c:pt idx="1588">
                  <c:v>2013.3749999998706</c:v>
                </c:pt>
                <c:pt idx="1589">
                  <c:v>2013.4583333332039</c:v>
                </c:pt>
                <c:pt idx="1590">
                  <c:v>2013.5416666665371</c:v>
                </c:pt>
                <c:pt idx="1591">
                  <c:v>2013.6249999998704</c:v>
                </c:pt>
                <c:pt idx="1592">
                  <c:v>2013.7083333332037</c:v>
                </c:pt>
                <c:pt idx="1593">
                  <c:v>2013.7916666665369</c:v>
                </c:pt>
                <c:pt idx="1594">
                  <c:v>2013.8749999998702</c:v>
                </c:pt>
                <c:pt idx="1595">
                  <c:v>2013.9583333332034</c:v>
                </c:pt>
                <c:pt idx="1596">
                  <c:v>2014.0416666665367</c:v>
                </c:pt>
                <c:pt idx="1597">
                  <c:v>2014.1249999998699</c:v>
                </c:pt>
                <c:pt idx="1598">
                  <c:v>2014.2083333332032</c:v>
                </c:pt>
                <c:pt idx="1599">
                  <c:v>2014.2916666665365</c:v>
                </c:pt>
                <c:pt idx="1600">
                  <c:v>2014.3749999998697</c:v>
                </c:pt>
                <c:pt idx="1601">
                  <c:v>2014.458333333203</c:v>
                </c:pt>
                <c:pt idx="1602">
                  <c:v>2014.5416666665362</c:v>
                </c:pt>
                <c:pt idx="1603">
                  <c:v>2014.6249999998695</c:v>
                </c:pt>
                <c:pt idx="1604">
                  <c:v>2014.7083333332027</c:v>
                </c:pt>
                <c:pt idx="1605">
                  <c:v>2014.791666666536</c:v>
                </c:pt>
                <c:pt idx="1606">
                  <c:v>2014.8749999998693</c:v>
                </c:pt>
                <c:pt idx="1607">
                  <c:v>2014.9583333332025</c:v>
                </c:pt>
                <c:pt idx="1608">
                  <c:v>2015.0416666665358</c:v>
                </c:pt>
                <c:pt idx="1609">
                  <c:v>2015.124999999869</c:v>
                </c:pt>
                <c:pt idx="1610">
                  <c:v>2015.2083333332023</c:v>
                </c:pt>
                <c:pt idx="1611">
                  <c:v>2015.2916666665355</c:v>
                </c:pt>
                <c:pt idx="1612">
                  <c:v>2015.3749999998688</c:v>
                </c:pt>
                <c:pt idx="1613">
                  <c:v>2015.4583333332021</c:v>
                </c:pt>
                <c:pt idx="1614">
                  <c:v>2015.5416666665353</c:v>
                </c:pt>
                <c:pt idx="1615">
                  <c:v>2015.6249999998686</c:v>
                </c:pt>
                <c:pt idx="1616">
                  <c:v>2015.7083333332018</c:v>
                </c:pt>
                <c:pt idx="1617">
                  <c:v>2015.7916666665351</c:v>
                </c:pt>
                <c:pt idx="1618">
                  <c:v>2015.8749999998684</c:v>
                </c:pt>
                <c:pt idx="1619">
                  <c:v>2015.9583333332016</c:v>
                </c:pt>
                <c:pt idx="1620">
                  <c:v>2016.0416666665349</c:v>
                </c:pt>
                <c:pt idx="1621">
                  <c:v>2016.1249999998681</c:v>
                </c:pt>
                <c:pt idx="1622">
                  <c:v>2016.2083333332014</c:v>
                </c:pt>
                <c:pt idx="1623">
                  <c:v>2016.2916666665346</c:v>
                </c:pt>
                <c:pt idx="1624">
                  <c:v>2016.3749999998679</c:v>
                </c:pt>
                <c:pt idx="1625">
                  <c:v>2016.4583333332012</c:v>
                </c:pt>
                <c:pt idx="1626">
                  <c:v>2016.5416666665344</c:v>
                </c:pt>
                <c:pt idx="1627">
                  <c:v>2016.6249999998677</c:v>
                </c:pt>
                <c:pt idx="1628">
                  <c:v>2016.7083333332009</c:v>
                </c:pt>
                <c:pt idx="1629">
                  <c:v>2016.7916666665342</c:v>
                </c:pt>
                <c:pt idx="1630">
                  <c:v>2016.8749999998674</c:v>
                </c:pt>
                <c:pt idx="1631">
                  <c:v>2016.9583333332007</c:v>
                </c:pt>
                <c:pt idx="1632">
                  <c:v>2017.041666666534</c:v>
                </c:pt>
                <c:pt idx="1633">
                  <c:v>2017.1249999998672</c:v>
                </c:pt>
                <c:pt idx="1634">
                  <c:v>2017.2083333332005</c:v>
                </c:pt>
                <c:pt idx="1635">
                  <c:v>2017.2916666665337</c:v>
                </c:pt>
                <c:pt idx="1636">
                  <c:v>2017.374999999867</c:v>
                </c:pt>
                <c:pt idx="1637">
                  <c:v>2017.4583333332002</c:v>
                </c:pt>
                <c:pt idx="1638">
                  <c:v>2017.5416666665335</c:v>
                </c:pt>
                <c:pt idx="1639">
                  <c:v>2017.6249999998668</c:v>
                </c:pt>
                <c:pt idx="1640">
                  <c:v>2017.7083333332</c:v>
                </c:pt>
                <c:pt idx="1641">
                  <c:v>2017.7916666665333</c:v>
                </c:pt>
                <c:pt idx="1642">
                  <c:v>2017.8749999998665</c:v>
                </c:pt>
                <c:pt idx="1643">
                  <c:v>2017.9583333331998</c:v>
                </c:pt>
                <c:pt idx="1644">
                  <c:v>2018.041666666533</c:v>
                </c:pt>
                <c:pt idx="1645">
                  <c:v>2018.1249999998663</c:v>
                </c:pt>
                <c:pt idx="1646">
                  <c:v>2018.2083333331996</c:v>
                </c:pt>
                <c:pt idx="1647">
                  <c:v>2018.2916666665328</c:v>
                </c:pt>
                <c:pt idx="1648">
                  <c:v>2018.3749999998661</c:v>
                </c:pt>
                <c:pt idx="1649">
                  <c:v>2018.4583333331993</c:v>
                </c:pt>
                <c:pt idx="1650">
                  <c:v>2018.5416666665326</c:v>
                </c:pt>
                <c:pt idx="1651">
                  <c:v>2018.6249999998658</c:v>
                </c:pt>
                <c:pt idx="1652">
                  <c:v>2018.7083333331991</c:v>
                </c:pt>
                <c:pt idx="1653">
                  <c:v>2018.7916666665324</c:v>
                </c:pt>
                <c:pt idx="1654">
                  <c:v>2018.8749999998656</c:v>
                </c:pt>
                <c:pt idx="1655">
                  <c:v>2018.9583333331989</c:v>
                </c:pt>
                <c:pt idx="1656">
                  <c:v>2019.0416666665321</c:v>
                </c:pt>
                <c:pt idx="1657">
                  <c:v>2019.1249999998654</c:v>
                </c:pt>
                <c:pt idx="1658">
                  <c:v>2019.2083333331987</c:v>
                </c:pt>
                <c:pt idx="1659">
                  <c:v>2019.2916666665319</c:v>
                </c:pt>
                <c:pt idx="1660">
                  <c:v>2019.3749999998652</c:v>
                </c:pt>
                <c:pt idx="1661">
                  <c:v>2019.4583333331984</c:v>
                </c:pt>
                <c:pt idx="1662">
                  <c:v>2019.5416666665317</c:v>
                </c:pt>
                <c:pt idx="1663">
                  <c:v>2019.6249999998649</c:v>
                </c:pt>
                <c:pt idx="1664">
                  <c:v>2019.7083333331982</c:v>
                </c:pt>
                <c:pt idx="1665">
                  <c:v>2019.7916666665315</c:v>
                </c:pt>
                <c:pt idx="1666">
                  <c:v>2019.8749999998647</c:v>
                </c:pt>
                <c:pt idx="1667">
                  <c:v>2019.958333333198</c:v>
                </c:pt>
                <c:pt idx="1668">
                  <c:v>2020.0416666665312</c:v>
                </c:pt>
                <c:pt idx="1669">
                  <c:v>2020.1249999998645</c:v>
                </c:pt>
                <c:pt idx="1670">
                  <c:v>2020.2083333331977</c:v>
                </c:pt>
                <c:pt idx="1671">
                  <c:v>2020.291666666531</c:v>
                </c:pt>
                <c:pt idx="1672">
                  <c:v>2020.3749999998643</c:v>
                </c:pt>
                <c:pt idx="1673">
                  <c:v>2020.4583333331975</c:v>
                </c:pt>
                <c:pt idx="1674">
                  <c:v>2020.5416666665308</c:v>
                </c:pt>
                <c:pt idx="1675">
                  <c:v>2020.624999999864</c:v>
                </c:pt>
                <c:pt idx="1676">
                  <c:v>2020.7083333331973</c:v>
                </c:pt>
                <c:pt idx="1677">
                  <c:v>2020.7916666665305</c:v>
                </c:pt>
                <c:pt idx="1678">
                  <c:v>2020.8749999998638</c:v>
                </c:pt>
                <c:pt idx="1679">
                  <c:v>2020.9583333331971</c:v>
                </c:pt>
                <c:pt idx="1680">
                  <c:v>2021.0416666665303</c:v>
                </c:pt>
                <c:pt idx="1681">
                  <c:v>2021.1249999998636</c:v>
                </c:pt>
                <c:pt idx="1682">
                  <c:v>2021.2083333331968</c:v>
                </c:pt>
                <c:pt idx="1683">
                  <c:v>2021.2916666665301</c:v>
                </c:pt>
                <c:pt idx="1684">
                  <c:v>2021.3749999998633</c:v>
                </c:pt>
                <c:pt idx="1685">
                  <c:v>2021.4583333331966</c:v>
                </c:pt>
                <c:pt idx="1686">
                  <c:v>2021.5416666665299</c:v>
                </c:pt>
                <c:pt idx="1687">
                  <c:v>2021.6249999998631</c:v>
                </c:pt>
                <c:pt idx="1688">
                  <c:v>2021.7083333331964</c:v>
                </c:pt>
                <c:pt idx="1689">
                  <c:v>2021.7916666665296</c:v>
                </c:pt>
                <c:pt idx="1690">
                  <c:v>2021.8749999998629</c:v>
                </c:pt>
                <c:pt idx="1691">
                  <c:v>2021.9583333331962</c:v>
                </c:pt>
                <c:pt idx="1692">
                  <c:v>2022.0416666665294</c:v>
                </c:pt>
                <c:pt idx="1693">
                  <c:v>2022.1249999998627</c:v>
                </c:pt>
                <c:pt idx="1694">
                  <c:v>2022.2083333331959</c:v>
                </c:pt>
                <c:pt idx="1695">
                  <c:v>2022.2916666665292</c:v>
                </c:pt>
                <c:pt idx="1696">
                  <c:v>2022.3749999998624</c:v>
                </c:pt>
                <c:pt idx="1697">
                  <c:v>2022.4583333331957</c:v>
                </c:pt>
                <c:pt idx="1698">
                  <c:v>2022.541666666529</c:v>
                </c:pt>
                <c:pt idx="1699">
                  <c:v>2022.6249999998622</c:v>
                </c:pt>
                <c:pt idx="1700">
                  <c:v>2022.7083333331955</c:v>
                </c:pt>
                <c:pt idx="1701">
                  <c:v>2022.7916666665287</c:v>
                </c:pt>
                <c:pt idx="1702">
                  <c:v>2022.874999999862</c:v>
                </c:pt>
                <c:pt idx="1703">
                  <c:v>2022.9583333331952</c:v>
                </c:pt>
                <c:pt idx="1704">
                  <c:v>2023.0416666665285</c:v>
                </c:pt>
                <c:pt idx="1705">
                  <c:v>2023.1249999998618</c:v>
                </c:pt>
                <c:pt idx="1706">
                  <c:v>2023.208333333195</c:v>
                </c:pt>
                <c:pt idx="1707">
                  <c:v>2023.2916666665283</c:v>
                </c:pt>
                <c:pt idx="1708">
                  <c:v>2023.3749999998615</c:v>
                </c:pt>
                <c:pt idx="1709">
                  <c:v>2023.4583333331948</c:v>
                </c:pt>
                <c:pt idx="1710">
                  <c:v>2023.541666666528</c:v>
                </c:pt>
                <c:pt idx="1711">
                  <c:v>2023.6249999998613</c:v>
                </c:pt>
                <c:pt idx="1712">
                  <c:v>2023.7083333331946</c:v>
                </c:pt>
                <c:pt idx="1713">
                  <c:v>2023.7916666665278</c:v>
                </c:pt>
                <c:pt idx="1714">
                  <c:v>2023.8749999998611</c:v>
                </c:pt>
                <c:pt idx="1715">
                  <c:v>2023.9583333331943</c:v>
                </c:pt>
                <c:pt idx="1716">
                  <c:v>2024.0416666665276</c:v>
                </c:pt>
                <c:pt idx="1717">
                  <c:v>2024.1249999998608</c:v>
                </c:pt>
                <c:pt idx="1718">
                  <c:v>2024.2083333331941</c:v>
                </c:pt>
                <c:pt idx="1719">
                  <c:v>2024.2916666665274</c:v>
                </c:pt>
                <c:pt idx="1720">
                  <c:v>2024.3749999998606</c:v>
                </c:pt>
                <c:pt idx="1721">
                  <c:v>2024.4583333331939</c:v>
                </c:pt>
                <c:pt idx="1722">
                  <c:v>2024.5416666665271</c:v>
                </c:pt>
                <c:pt idx="1723">
                  <c:v>2024.6249999998604</c:v>
                </c:pt>
              </c:numCache>
            </c:numRef>
          </c:cat>
          <c:val>
            <c:numRef>
              <c:f>'Data (2)'!$V$129:$V$1859</c:f>
              <c:numCache>
                <c:formatCode>0.00%</c:formatCode>
                <c:ptCount val="1731"/>
                <c:pt idx="0">
                  <c:v>-1.1114689443712411E-2</c:v>
                </c:pt>
                <c:pt idx="1">
                  <c:v>-9.4247297358873716E-3</c:v>
                </c:pt>
                <c:pt idx="2">
                  <c:v>-1.2461932704553202E-2</c:v>
                </c:pt>
                <c:pt idx="3">
                  <c:v>-8.6646275187176602E-3</c:v>
                </c:pt>
                <c:pt idx="4">
                  <c:v>-1.3628105807867996E-2</c:v>
                </c:pt>
                <c:pt idx="5">
                  <c:v>-1.7002017156330096E-2</c:v>
                </c:pt>
                <c:pt idx="6">
                  <c:v>-1.5016742633720215E-2</c:v>
                </c:pt>
                <c:pt idx="7">
                  <c:v>-9.0587228914549289E-3</c:v>
                </c:pt>
                <c:pt idx="8">
                  <c:v>-1.6939266385913587E-3</c:v>
                </c:pt>
                <c:pt idx="9">
                  <c:v>-7.5151024951924938E-6</c:v>
                </c:pt>
                <c:pt idx="10">
                  <c:v>-2.3452034645883302E-3</c:v>
                </c:pt>
                <c:pt idx="11">
                  <c:v>3.9538273020460757E-3</c:v>
                </c:pt>
                <c:pt idx="12">
                  <c:v>7.4833246652636909E-3</c:v>
                </c:pt>
                <c:pt idx="13">
                  <c:v>1.0058259629137867E-2</c:v>
                </c:pt>
                <c:pt idx="14">
                  <c:v>1.1414916765468908E-2</c:v>
                </c:pt>
                <c:pt idx="15">
                  <c:v>1.1217066199316283E-2</c:v>
                </c:pt>
                <c:pt idx="16">
                  <c:v>1.2521662994759986E-2</c:v>
                </c:pt>
                <c:pt idx="17">
                  <c:v>1.2486139377250849E-2</c:v>
                </c:pt>
                <c:pt idx="18">
                  <c:v>6.4965963826624229E-3</c:v>
                </c:pt>
                <c:pt idx="19">
                  <c:v>4.8575480685193462E-3</c:v>
                </c:pt>
                <c:pt idx="20">
                  <c:v>1.1199873520348902E-3</c:v>
                </c:pt>
                <c:pt idx="21">
                  <c:v>6.2224837851847514E-3</c:v>
                </c:pt>
                <c:pt idx="22">
                  <c:v>1.0505053927789554E-2</c:v>
                </c:pt>
                <c:pt idx="23">
                  <c:v>8.7604357609947225E-3</c:v>
                </c:pt>
                <c:pt idx="24">
                  <c:v>1.118632562645816E-2</c:v>
                </c:pt>
                <c:pt idx="25">
                  <c:v>1.1527583282467946E-2</c:v>
                </c:pt>
                <c:pt idx="26">
                  <c:v>6.1466515027552848E-3</c:v>
                </c:pt>
                <c:pt idx="27">
                  <c:v>3.8248233149962285E-3</c:v>
                </c:pt>
                <c:pt idx="28">
                  <c:v>-4.2766325699654661E-3</c:v>
                </c:pt>
                <c:pt idx="29">
                  <c:v>-1.037746457237354E-2</c:v>
                </c:pt>
                <c:pt idx="30">
                  <c:v>-1.9026504262360744E-2</c:v>
                </c:pt>
                <c:pt idx="31">
                  <c:v>-1.6805500713739541E-2</c:v>
                </c:pt>
                <c:pt idx="32">
                  <c:v>-1.0732926600730996E-2</c:v>
                </c:pt>
                <c:pt idx="33">
                  <c:v>-4.8318173564587674E-3</c:v>
                </c:pt>
                <c:pt idx="34">
                  <c:v>-4.8558075946798507E-3</c:v>
                </c:pt>
                <c:pt idx="35">
                  <c:v>-6.3687466467829967E-3</c:v>
                </c:pt>
                <c:pt idx="36">
                  <c:v>-5.4383405105853377E-3</c:v>
                </c:pt>
                <c:pt idx="37">
                  <c:v>-6.9749260203468832E-3</c:v>
                </c:pt>
                <c:pt idx="38">
                  <c:v>-3.6558250914431323E-3</c:v>
                </c:pt>
                <c:pt idx="39">
                  <c:v>2.501862305375413E-3</c:v>
                </c:pt>
                <c:pt idx="40">
                  <c:v>7.2408024984496056E-3</c:v>
                </c:pt>
                <c:pt idx="41">
                  <c:v>9.9787388788377118E-3</c:v>
                </c:pt>
                <c:pt idx="42">
                  <c:v>7.4494544340482083E-3</c:v>
                </c:pt>
                <c:pt idx="43">
                  <c:v>4.6214402118200937E-3</c:v>
                </c:pt>
                <c:pt idx="44">
                  <c:v>9.4497463561131756E-3</c:v>
                </c:pt>
                <c:pt idx="45">
                  <c:v>9.3387272384923836E-3</c:v>
                </c:pt>
                <c:pt idx="46">
                  <c:v>1.1209562650475791E-2</c:v>
                </c:pt>
                <c:pt idx="47">
                  <c:v>1.0166404005171437E-2</c:v>
                </c:pt>
                <c:pt idx="48">
                  <c:v>1.110976618969195E-2</c:v>
                </c:pt>
                <c:pt idx="49">
                  <c:v>6.4173111937375626E-3</c:v>
                </c:pt>
                <c:pt idx="50">
                  <c:v>6.2180490596022153E-3</c:v>
                </c:pt>
                <c:pt idx="51">
                  <c:v>1.0965374228208979E-2</c:v>
                </c:pt>
                <c:pt idx="52">
                  <c:v>1.7875621994132729E-2</c:v>
                </c:pt>
                <c:pt idx="53">
                  <c:v>2.0385316453981561E-2</c:v>
                </c:pt>
                <c:pt idx="54">
                  <c:v>1.7030153110011437E-2</c:v>
                </c:pt>
                <c:pt idx="55">
                  <c:v>1.2880972982571848E-2</c:v>
                </c:pt>
                <c:pt idx="56">
                  <c:v>1.496435607345914E-2</c:v>
                </c:pt>
                <c:pt idx="57">
                  <c:v>7.531784850347778E-3</c:v>
                </c:pt>
                <c:pt idx="58">
                  <c:v>-2.5521505676917577E-3</c:v>
                </c:pt>
                <c:pt idx="59">
                  <c:v>-7.9411170842829115E-3</c:v>
                </c:pt>
                <c:pt idx="60">
                  <c:v>-8.9687521350585442E-3</c:v>
                </c:pt>
                <c:pt idx="61">
                  <c:v>-6.9502530503804394E-3</c:v>
                </c:pt>
                <c:pt idx="62">
                  <c:v>-6.7016546944860256E-3</c:v>
                </c:pt>
                <c:pt idx="63">
                  <c:v>-4.6263325014217482E-3</c:v>
                </c:pt>
                <c:pt idx="64">
                  <c:v>-3.3305697341086127E-3</c:v>
                </c:pt>
                <c:pt idx="65">
                  <c:v>-1.0221149595724732E-2</c:v>
                </c:pt>
                <c:pt idx="66">
                  <c:v>-1.9026576437712439E-2</c:v>
                </c:pt>
                <c:pt idx="67">
                  <c:v>-2.610154276393839E-2</c:v>
                </c:pt>
                <c:pt idx="68">
                  <c:v>-2.3695583726467628E-2</c:v>
                </c:pt>
                <c:pt idx="69">
                  <c:v>-2.4139177726002048E-2</c:v>
                </c:pt>
                <c:pt idx="70">
                  <c:v>-2.0014346933217908E-2</c:v>
                </c:pt>
                <c:pt idx="71">
                  <c:v>-2.1391660886073804E-2</c:v>
                </c:pt>
                <c:pt idx="72">
                  <c:v>-2.0621414190260534E-2</c:v>
                </c:pt>
                <c:pt idx="73">
                  <c:v>-2.1003986126684193E-2</c:v>
                </c:pt>
                <c:pt idx="74">
                  <c:v>-2.32763367375175E-2</c:v>
                </c:pt>
                <c:pt idx="75">
                  <c:v>-2.9021280732848709E-2</c:v>
                </c:pt>
                <c:pt idx="76">
                  <c:v>-3.0417633606852457E-2</c:v>
                </c:pt>
                <c:pt idx="77">
                  <c:v>-2.2753186325188635E-2</c:v>
                </c:pt>
                <c:pt idx="78">
                  <c:v>-1.5753895597193646E-2</c:v>
                </c:pt>
                <c:pt idx="79">
                  <c:v>-6.6267860614417362E-3</c:v>
                </c:pt>
                <c:pt idx="80">
                  <c:v>-4.7437785872084248E-4</c:v>
                </c:pt>
                <c:pt idx="81">
                  <c:v>-5.4058323747230297E-4</c:v>
                </c:pt>
                <c:pt idx="82">
                  <c:v>-6.5342052705186227E-3</c:v>
                </c:pt>
                <c:pt idx="83">
                  <c:v>-3.9078232988929429E-3</c:v>
                </c:pt>
                <c:pt idx="84">
                  <c:v>-2.0562827042629461E-3</c:v>
                </c:pt>
                <c:pt idx="85">
                  <c:v>-1.7449147433341583E-3</c:v>
                </c:pt>
                <c:pt idx="86">
                  <c:v>-2.6208289236295812E-3</c:v>
                </c:pt>
                <c:pt idx="87">
                  <c:v>-4.9198686420424131E-3</c:v>
                </c:pt>
                <c:pt idx="88">
                  <c:v>2.8863622300634439E-4</c:v>
                </c:pt>
                <c:pt idx="89">
                  <c:v>7.5952485004495696E-3</c:v>
                </c:pt>
                <c:pt idx="90">
                  <c:v>5.2335057742738389E-3</c:v>
                </c:pt>
                <c:pt idx="91">
                  <c:v>6.8194369881817707E-3</c:v>
                </c:pt>
                <c:pt idx="92">
                  <c:v>3.9594182013118484E-3</c:v>
                </c:pt>
                <c:pt idx="93">
                  <c:v>2.268031242752544E-3</c:v>
                </c:pt>
                <c:pt idx="94">
                  <c:v>7.8947660474817383E-3</c:v>
                </c:pt>
                <c:pt idx="95">
                  <c:v>1.6324644969642144E-2</c:v>
                </c:pt>
                <c:pt idx="96">
                  <c:v>2.1993814532860201E-2</c:v>
                </c:pt>
                <c:pt idx="97">
                  <c:v>2.4666091929399503E-2</c:v>
                </c:pt>
                <c:pt idx="98">
                  <c:v>2.8401600164070118E-2</c:v>
                </c:pt>
                <c:pt idx="99">
                  <c:v>2.9888145515700737E-2</c:v>
                </c:pt>
                <c:pt idx="100">
                  <c:v>2.2390551964004191E-2</c:v>
                </c:pt>
                <c:pt idx="101">
                  <c:v>1.816160294350988E-2</c:v>
                </c:pt>
                <c:pt idx="102">
                  <c:v>2.3947953364744645E-2</c:v>
                </c:pt>
                <c:pt idx="103">
                  <c:v>2.5202292573289764E-2</c:v>
                </c:pt>
                <c:pt idx="104">
                  <c:v>2.1448910904611873E-2</c:v>
                </c:pt>
                <c:pt idx="105">
                  <c:v>2.2879040411150742E-2</c:v>
                </c:pt>
                <c:pt idx="106">
                  <c:v>2.5832620611189405E-2</c:v>
                </c:pt>
                <c:pt idx="107">
                  <c:v>1.8983536379504784E-2</c:v>
                </c:pt>
                <c:pt idx="108">
                  <c:v>1.9182091327398121E-2</c:v>
                </c:pt>
                <c:pt idx="109">
                  <c:v>2.2020885980833516E-2</c:v>
                </c:pt>
                <c:pt idx="110">
                  <c:v>2.3468947611474444E-2</c:v>
                </c:pt>
                <c:pt idx="111">
                  <c:v>2.2452698999203102E-2</c:v>
                </c:pt>
                <c:pt idx="112">
                  <c:v>1.2877998915316047E-2</c:v>
                </c:pt>
                <c:pt idx="113">
                  <c:v>1.0351738597577098E-2</c:v>
                </c:pt>
                <c:pt idx="114">
                  <c:v>1.0988585554817076E-2</c:v>
                </c:pt>
                <c:pt idx="115">
                  <c:v>1.4874271401838168E-2</c:v>
                </c:pt>
                <c:pt idx="116">
                  <c:v>1.4037009321744121E-2</c:v>
                </c:pt>
                <c:pt idx="117">
                  <c:v>2.2629803451357011E-2</c:v>
                </c:pt>
                <c:pt idx="118">
                  <c:v>3.8603848292614096E-2</c:v>
                </c:pt>
                <c:pt idx="119">
                  <c:v>4.7389482614220269E-2</c:v>
                </c:pt>
                <c:pt idx="120">
                  <c:v>4.4702003280182145E-2</c:v>
                </c:pt>
                <c:pt idx="121">
                  <c:v>4.6298854523304289E-2</c:v>
                </c:pt>
                <c:pt idx="122">
                  <c:v>5.2307465893603577E-2</c:v>
                </c:pt>
                <c:pt idx="123">
                  <c:v>5.7763758268847276E-2</c:v>
                </c:pt>
                <c:pt idx="124">
                  <c:v>5.2525882895577913E-2</c:v>
                </c:pt>
                <c:pt idx="125">
                  <c:v>6.5143488660273086E-2</c:v>
                </c:pt>
                <c:pt idx="126">
                  <c:v>5.9215945740892728E-2</c:v>
                </c:pt>
                <c:pt idx="127">
                  <c:v>5.7096697835090637E-2</c:v>
                </c:pt>
                <c:pt idx="128">
                  <c:v>4.8015884753855431E-2</c:v>
                </c:pt>
                <c:pt idx="129">
                  <c:v>4.6890881224271652E-2</c:v>
                </c:pt>
                <c:pt idx="130">
                  <c:v>5.0801206565086465E-2</c:v>
                </c:pt>
                <c:pt idx="131">
                  <c:v>4.5851308371105182E-2</c:v>
                </c:pt>
                <c:pt idx="132">
                  <c:v>4.6197354802021584E-2</c:v>
                </c:pt>
                <c:pt idx="133">
                  <c:v>4.6932354498139039E-2</c:v>
                </c:pt>
                <c:pt idx="134">
                  <c:v>4.5786607590786232E-2</c:v>
                </c:pt>
                <c:pt idx="135">
                  <c:v>4.9458169326292101E-2</c:v>
                </c:pt>
                <c:pt idx="136">
                  <c:v>4.9139426340436998E-2</c:v>
                </c:pt>
                <c:pt idx="137">
                  <c:v>4.9017063844462916E-2</c:v>
                </c:pt>
                <c:pt idx="138">
                  <c:v>5.1533352088020568E-2</c:v>
                </c:pt>
                <c:pt idx="139">
                  <c:v>5.2940550697929467E-2</c:v>
                </c:pt>
                <c:pt idx="140">
                  <c:v>5.5815380172657081E-2</c:v>
                </c:pt>
                <c:pt idx="141">
                  <c:v>4.984332045128026E-2</c:v>
                </c:pt>
                <c:pt idx="142">
                  <c:v>4.6298161260928783E-2</c:v>
                </c:pt>
                <c:pt idx="143">
                  <c:v>4.4961301472076665E-2</c:v>
                </c:pt>
                <c:pt idx="144">
                  <c:v>4.8470585225407259E-2</c:v>
                </c:pt>
                <c:pt idx="145">
                  <c:v>4.9937831406184463E-2</c:v>
                </c:pt>
                <c:pt idx="146">
                  <c:v>4.9762099753140054E-2</c:v>
                </c:pt>
                <c:pt idx="147">
                  <c:v>4.533454240658541E-2</c:v>
                </c:pt>
                <c:pt idx="148">
                  <c:v>5.3365909322384386E-2</c:v>
                </c:pt>
                <c:pt idx="149">
                  <c:v>5.2438950046274524E-2</c:v>
                </c:pt>
                <c:pt idx="150">
                  <c:v>5.7854119139298055E-2</c:v>
                </c:pt>
                <c:pt idx="151">
                  <c:v>5.6774092630115458E-2</c:v>
                </c:pt>
                <c:pt idx="152">
                  <c:v>4.7038020328840302E-2</c:v>
                </c:pt>
                <c:pt idx="153">
                  <c:v>4.0630107817358763E-2</c:v>
                </c:pt>
                <c:pt idx="154">
                  <c:v>3.9411870410064997E-2</c:v>
                </c:pt>
                <c:pt idx="155">
                  <c:v>4.807399236287635E-2</c:v>
                </c:pt>
                <c:pt idx="156">
                  <c:v>5.1888479073230132E-2</c:v>
                </c:pt>
                <c:pt idx="157">
                  <c:v>4.7555171203940594E-2</c:v>
                </c:pt>
                <c:pt idx="158">
                  <c:v>4.42962895022605E-2</c:v>
                </c:pt>
                <c:pt idx="159">
                  <c:v>4.5763517066679027E-2</c:v>
                </c:pt>
                <c:pt idx="160">
                  <c:v>4.7858969687230468E-2</c:v>
                </c:pt>
                <c:pt idx="161">
                  <c:v>4.9702059609045168E-2</c:v>
                </c:pt>
                <c:pt idx="162">
                  <c:v>5.6465139617670079E-2</c:v>
                </c:pt>
                <c:pt idx="163">
                  <c:v>5.637235085935699E-2</c:v>
                </c:pt>
                <c:pt idx="164">
                  <c:v>5.95264293842932E-2</c:v>
                </c:pt>
                <c:pt idx="165">
                  <c:v>6.9069930653752554E-2</c:v>
                </c:pt>
                <c:pt idx="166">
                  <c:v>7.4752254888006631E-2</c:v>
                </c:pt>
                <c:pt idx="167">
                  <c:v>7.682960626556179E-2</c:v>
                </c:pt>
                <c:pt idx="168">
                  <c:v>8.0560916145326678E-2</c:v>
                </c:pt>
                <c:pt idx="169">
                  <c:v>8.6539268251667911E-2</c:v>
                </c:pt>
                <c:pt idx="170">
                  <c:v>8.9447099337464531E-2</c:v>
                </c:pt>
                <c:pt idx="171">
                  <c:v>8.3622664729105844E-2</c:v>
                </c:pt>
                <c:pt idx="172">
                  <c:v>7.2275021634589542E-2</c:v>
                </c:pt>
                <c:pt idx="173">
                  <c:v>7.1362254129714309E-2</c:v>
                </c:pt>
                <c:pt idx="174">
                  <c:v>7.3987383713658428E-2</c:v>
                </c:pt>
                <c:pt idx="175">
                  <c:v>7.5993808939748941E-2</c:v>
                </c:pt>
                <c:pt idx="176">
                  <c:v>7.5580948061938713E-2</c:v>
                </c:pt>
                <c:pt idx="177">
                  <c:v>7.8528771296706879E-2</c:v>
                </c:pt>
                <c:pt idx="178">
                  <c:v>8.1419143924647663E-2</c:v>
                </c:pt>
                <c:pt idx="179">
                  <c:v>9.0337439217345716E-2</c:v>
                </c:pt>
                <c:pt idx="180">
                  <c:v>9.5029652788989338E-2</c:v>
                </c:pt>
                <c:pt idx="181">
                  <c:v>8.9817355930223997E-2</c:v>
                </c:pt>
                <c:pt idx="182">
                  <c:v>8.9096551588770501E-2</c:v>
                </c:pt>
                <c:pt idx="183">
                  <c:v>8.6745427359302463E-2</c:v>
                </c:pt>
                <c:pt idx="184">
                  <c:v>8.4371507007757529E-2</c:v>
                </c:pt>
                <c:pt idx="185">
                  <c:v>8.7930013064653423E-2</c:v>
                </c:pt>
                <c:pt idx="186">
                  <c:v>9.2969433090503539E-2</c:v>
                </c:pt>
                <c:pt idx="187">
                  <c:v>0.10730199000322527</c:v>
                </c:pt>
                <c:pt idx="188">
                  <c:v>0.1051105506343859</c:v>
                </c:pt>
                <c:pt idx="189">
                  <c:v>9.9646042594188522E-2</c:v>
                </c:pt>
                <c:pt idx="190">
                  <c:v>9.5075075305743439E-2</c:v>
                </c:pt>
                <c:pt idx="191">
                  <c:v>9.8331897617381703E-2</c:v>
                </c:pt>
                <c:pt idx="192">
                  <c:v>9.5269065093754213E-2</c:v>
                </c:pt>
                <c:pt idx="193">
                  <c:v>9.2784562783264746E-2</c:v>
                </c:pt>
                <c:pt idx="194">
                  <c:v>8.1600039879788921E-2</c:v>
                </c:pt>
                <c:pt idx="195">
                  <c:v>8.5589782505383405E-2</c:v>
                </c:pt>
                <c:pt idx="196">
                  <c:v>8.117705376445572E-2</c:v>
                </c:pt>
                <c:pt idx="197">
                  <c:v>7.2985778553931069E-2</c:v>
                </c:pt>
                <c:pt idx="198">
                  <c:v>7.2591910173495644E-2</c:v>
                </c:pt>
                <c:pt idx="199">
                  <c:v>5.8266827779112185E-2</c:v>
                </c:pt>
                <c:pt idx="200">
                  <c:v>5.2650202369155741E-2</c:v>
                </c:pt>
                <c:pt idx="201">
                  <c:v>4.428922238566968E-2</c:v>
                </c:pt>
                <c:pt idx="202">
                  <c:v>4.2308860688662575E-2</c:v>
                </c:pt>
                <c:pt idx="203">
                  <c:v>4.5781912739473851E-2</c:v>
                </c:pt>
                <c:pt idx="204">
                  <c:v>4.7740195011615638E-2</c:v>
                </c:pt>
                <c:pt idx="205">
                  <c:v>4.4468713890096545E-2</c:v>
                </c:pt>
                <c:pt idx="206">
                  <c:v>5.3826080506767626E-2</c:v>
                </c:pt>
                <c:pt idx="207">
                  <c:v>6.1392819081449002E-2</c:v>
                </c:pt>
                <c:pt idx="208">
                  <c:v>6.0824885639305881E-2</c:v>
                </c:pt>
                <c:pt idx="209">
                  <c:v>5.6692310406520674E-2</c:v>
                </c:pt>
                <c:pt idx="210">
                  <c:v>6.013002528358502E-2</c:v>
                </c:pt>
                <c:pt idx="211">
                  <c:v>6.0863945362623628E-2</c:v>
                </c:pt>
                <c:pt idx="212">
                  <c:v>6.0068991872254562E-2</c:v>
                </c:pt>
                <c:pt idx="213">
                  <c:v>6.3687614886251298E-2</c:v>
                </c:pt>
                <c:pt idx="214">
                  <c:v>6.7260517038628898E-2</c:v>
                </c:pt>
                <c:pt idx="215">
                  <c:v>6.3388948292171676E-2</c:v>
                </c:pt>
                <c:pt idx="216">
                  <c:v>5.6180205540311778E-2</c:v>
                </c:pt>
                <c:pt idx="217">
                  <c:v>4.9425917624629445E-2</c:v>
                </c:pt>
                <c:pt idx="218">
                  <c:v>4.9498034009020087E-2</c:v>
                </c:pt>
                <c:pt idx="219">
                  <c:v>5.2896420113225817E-2</c:v>
                </c:pt>
                <c:pt idx="220">
                  <c:v>6.090208906178618E-2</c:v>
                </c:pt>
                <c:pt idx="221">
                  <c:v>6.5298886251909938E-2</c:v>
                </c:pt>
                <c:pt idx="222">
                  <c:v>6.336729056952306E-2</c:v>
                </c:pt>
                <c:pt idx="223">
                  <c:v>6.3343029936297368E-2</c:v>
                </c:pt>
                <c:pt idx="224">
                  <c:v>6.4888985227325113E-2</c:v>
                </c:pt>
                <c:pt idx="225">
                  <c:v>6.5857564919642231E-2</c:v>
                </c:pt>
                <c:pt idx="226">
                  <c:v>6.3445445366233866E-2</c:v>
                </c:pt>
                <c:pt idx="227">
                  <c:v>7.2360978894350669E-2</c:v>
                </c:pt>
                <c:pt idx="228">
                  <c:v>6.8763614220681779E-2</c:v>
                </c:pt>
                <c:pt idx="229">
                  <c:v>6.3131556391920363E-2</c:v>
                </c:pt>
                <c:pt idx="230">
                  <c:v>6.4849900112008418E-2</c:v>
                </c:pt>
                <c:pt idx="231">
                  <c:v>6.0924952837162261E-2</c:v>
                </c:pt>
                <c:pt idx="232">
                  <c:v>6.436537219609928E-2</c:v>
                </c:pt>
                <c:pt idx="233">
                  <c:v>6.2389240041618166E-2</c:v>
                </c:pt>
                <c:pt idx="234">
                  <c:v>5.7033538239666282E-2</c:v>
                </c:pt>
                <c:pt idx="235">
                  <c:v>5.8201262243122942E-2</c:v>
                </c:pt>
                <c:pt idx="236">
                  <c:v>6.1643639310521081E-2</c:v>
                </c:pt>
                <c:pt idx="237">
                  <c:v>6.2795898905489533E-2</c:v>
                </c:pt>
                <c:pt idx="238">
                  <c:v>5.4817616735559849E-2</c:v>
                </c:pt>
                <c:pt idx="239">
                  <c:v>4.5644332671465726E-2</c:v>
                </c:pt>
                <c:pt idx="240">
                  <c:v>4.5288453358347525E-2</c:v>
                </c:pt>
                <c:pt idx="241">
                  <c:v>4.4485417198670385E-2</c:v>
                </c:pt>
                <c:pt idx="242">
                  <c:v>3.9467699904845333E-2</c:v>
                </c:pt>
                <c:pt idx="243">
                  <c:v>3.06517512887583E-2</c:v>
                </c:pt>
                <c:pt idx="244">
                  <c:v>3.8275758043608166E-2</c:v>
                </c:pt>
                <c:pt idx="245">
                  <c:v>3.0401534926790985E-2</c:v>
                </c:pt>
                <c:pt idx="246">
                  <c:v>3.7217682685542819E-2</c:v>
                </c:pt>
                <c:pt idx="247">
                  <c:v>3.0584683159495585E-2</c:v>
                </c:pt>
                <c:pt idx="248">
                  <c:v>2.5297251623487949E-2</c:v>
                </c:pt>
                <c:pt idx="249">
                  <c:v>2.70810161700763E-2</c:v>
                </c:pt>
                <c:pt idx="250">
                  <c:v>2.9028077442947886E-2</c:v>
                </c:pt>
                <c:pt idx="251">
                  <c:v>3.1243769091363172E-2</c:v>
                </c:pt>
                <c:pt idx="252">
                  <c:v>2.90753306200775E-2</c:v>
                </c:pt>
                <c:pt idx="253">
                  <c:v>2.7491009331453986E-2</c:v>
                </c:pt>
                <c:pt idx="254">
                  <c:v>3.0501584837142159E-2</c:v>
                </c:pt>
                <c:pt idx="255">
                  <c:v>3.0386418817633931E-2</c:v>
                </c:pt>
                <c:pt idx="256">
                  <c:v>3.0794547376160386E-2</c:v>
                </c:pt>
                <c:pt idx="257">
                  <c:v>3.1710499286607741E-2</c:v>
                </c:pt>
                <c:pt idx="258">
                  <c:v>2.9723097493197237E-2</c:v>
                </c:pt>
                <c:pt idx="259">
                  <c:v>2.950333429930363E-2</c:v>
                </c:pt>
                <c:pt idx="260">
                  <c:v>3.0028537491627372E-2</c:v>
                </c:pt>
                <c:pt idx="261">
                  <c:v>3.3606542463926914E-2</c:v>
                </c:pt>
                <c:pt idx="262">
                  <c:v>3.6637578790971626E-2</c:v>
                </c:pt>
                <c:pt idx="263">
                  <c:v>3.5523627490862353E-2</c:v>
                </c:pt>
                <c:pt idx="264">
                  <c:v>2.9648178917993206E-2</c:v>
                </c:pt>
                <c:pt idx="265">
                  <c:v>2.6252148926696028E-2</c:v>
                </c:pt>
                <c:pt idx="266">
                  <c:v>2.8089529373583888E-2</c:v>
                </c:pt>
                <c:pt idx="267">
                  <c:v>3.2059295415612477E-2</c:v>
                </c:pt>
                <c:pt idx="268">
                  <c:v>3.0914536537911319E-2</c:v>
                </c:pt>
                <c:pt idx="269">
                  <c:v>3.1179143542700904E-2</c:v>
                </c:pt>
                <c:pt idx="270">
                  <c:v>3.7193645764448169E-2</c:v>
                </c:pt>
                <c:pt idx="271">
                  <c:v>4.3095280306829187E-2</c:v>
                </c:pt>
                <c:pt idx="272">
                  <c:v>4.6358681132766311E-2</c:v>
                </c:pt>
                <c:pt idx="273">
                  <c:v>4.6074749082499755E-2</c:v>
                </c:pt>
                <c:pt idx="274">
                  <c:v>4.2624144990801582E-2</c:v>
                </c:pt>
                <c:pt idx="275">
                  <c:v>3.7513224077648122E-2</c:v>
                </c:pt>
                <c:pt idx="276">
                  <c:v>3.979179894209417E-2</c:v>
                </c:pt>
                <c:pt idx="277">
                  <c:v>4.4152811246221502E-2</c:v>
                </c:pt>
                <c:pt idx="278">
                  <c:v>4.2376542425263786E-2</c:v>
                </c:pt>
                <c:pt idx="279">
                  <c:v>3.7215844493872829E-2</c:v>
                </c:pt>
                <c:pt idx="280">
                  <c:v>3.9947978799679706E-2</c:v>
                </c:pt>
                <c:pt idx="281">
                  <c:v>3.9244866160168534E-2</c:v>
                </c:pt>
                <c:pt idx="282">
                  <c:v>2.9024447777607154E-2</c:v>
                </c:pt>
                <c:pt idx="283">
                  <c:v>2.5569475001059105E-2</c:v>
                </c:pt>
                <c:pt idx="284">
                  <c:v>2.1165322567611389E-2</c:v>
                </c:pt>
                <c:pt idx="285">
                  <c:v>1.5364504893871977E-2</c:v>
                </c:pt>
                <c:pt idx="286">
                  <c:v>1.00440265062538E-2</c:v>
                </c:pt>
                <c:pt idx="287">
                  <c:v>4.6667335530732323E-3</c:v>
                </c:pt>
                <c:pt idx="288">
                  <c:v>4.3507490411063277E-3</c:v>
                </c:pt>
                <c:pt idx="289">
                  <c:v>-1.3634184829838247E-3</c:v>
                </c:pt>
                <c:pt idx="290">
                  <c:v>-1.6070355053017238E-3</c:v>
                </c:pt>
                <c:pt idx="291">
                  <c:v>7.0153201152491906E-3</c:v>
                </c:pt>
                <c:pt idx="292">
                  <c:v>9.7238176158132017E-3</c:v>
                </c:pt>
                <c:pt idx="293">
                  <c:v>9.6574267189852847E-3</c:v>
                </c:pt>
                <c:pt idx="294">
                  <c:v>6.1068643622543828E-3</c:v>
                </c:pt>
                <c:pt idx="295">
                  <c:v>6.6113766894710935E-3</c:v>
                </c:pt>
                <c:pt idx="296">
                  <c:v>9.9662627845056306E-3</c:v>
                </c:pt>
                <c:pt idx="297">
                  <c:v>1.4004247465497777E-2</c:v>
                </c:pt>
                <c:pt idx="298">
                  <c:v>1.8037601257202329E-2</c:v>
                </c:pt>
                <c:pt idx="299">
                  <c:v>1.5700920546359409E-2</c:v>
                </c:pt>
                <c:pt idx="300">
                  <c:v>1.0519090103051632E-2</c:v>
                </c:pt>
                <c:pt idx="301">
                  <c:v>9.8335096091839436E-3</c:v>
                </c:pt>
                <c:pt idx="302">
                  <c:v>1.2051127132372663E-2</c:v>
                </c:pt>
                <c:pt idx="303">
                  <c:v>1.234705632282429E-2</c:v>
                </c:pt>
                <c:pt idx="304">
                  <c:v>1.7366517004381521E-2</c:v>
                </c:pt>
                <c:pt idx="305">
                  <c:v>1.7028492348482915E-2</c:v>
                </c:pt>
                <c:pt idx="306">
                  <c:v>1.8241344673628479E-2</c:v>
                </c:pt>
                <c:pt idx="307">
                  <c:v>1.1775755533890431E-2</c:v>
                </c:pt>
                <c:pt idx="308">
                  <c:v>1.2800838519465563E-2</c:v>
                </c:pt>
                <c:pt idx="309">
                  <c:v>1.9077687850621583E-2</c:v>
                </c:pt>
                <c:pt idx="310">
                  <c:v>1.9342425899667504E-2</c:v>
                </c:pt>
                <c:pt idx="311">
                  <c:v>1.6118763616075116E-2</c:v>
                </c:pt>
                <c:pt idx="312">
                  <c:v>1.6667975710794147E-2</c:v>
                </c:pt>
                <c:pt idx="313">
                  <c:v>1.4199911194344272E-2</c:v>
                </c:pt>
                <c:pt idx="314">
                  <c:v>2.8116836720448735E-2</c:v>
                </c:pt>
                <c:pt idx="315">
                  <c:v>2.6112935092696965E-2</c:v>
                </c:pt>
                <c:pt idx="316">
                  <c:v>2.6400461505728057E-2</c:v>
                </c:pt>
                <c:pt idx="317">
                  <c:v>3.1993483040164694E-2</c:v>
                </c:pt>
                <c:pt idx="318">
                  <c:v>2.5488668350967414E-2</c:v>
                </c:pt>
                <c:pt idx="319">
                  <c:v>3.0576193727155365E-2</c:v>
                </c:pt>
                <c:pt idx="320">
                  <c:v>2.6776237250193846E-2</c:v>
                </c:pt>
                <c:pt idx="321">
                  <c:v>3.3090746792760029E-2</c:v>
                </c:pt>
                <c:pt idx="322">
                  <c:v>3.0495552926547376E-2</c:v>
                </c:pt>
                <c:pt idx="323">
                  <c:v>2.2103655238233988E-2</c:v>
                </c:pt>
                <c:pt idx="324">
                  <c:v>2.4016569126065868E-2</c:v>
                </c:pt>
                <c:pt idx="325">
                  <c:v>3.0960639770311826E-2</c:v>
                </c:pt>
                <c:pt idx="326">
                  <c:v>2.5054143662991302E-2</c:v>
                </c:pt>
                <c:pt idx="327">
                  <c:v>1.9016024138417742E-2</c:v>
                </c:pt>
                <c:pt idx="328">
                  <c:v>1.7089697545958016E-2</c:v>
                </c:pt>
                <c:pt idx="329">
                  <c:v>1.7285004147193805E-2</c:v>
                </c:pt>
                <c:pt idx="330">
                  <c:v>1.4685989174535785E-2</c:v>
                </c:pt>
                <c:pt idx="331">
                  <c:v>1.1626906923071112E-2</c:v>
                </c:pt>
                <c:pt idx="332">
                  <c:v>1.2375583603922435E-2</c:v>
                </c:pt>
                <c:pt idx="333">
                  <c:v>1.5459402955371515E-2</c:v>
                </c:pt>
                <c:pt idx="334">
                  <c:v>1.163570750955889E-2</c:v>
                </c:pt>
                <c:pt idx="335">
                  <c:v>7.6478372315234022E-3</c:v>
                </c:pt>
                <c:pt idx="336">
                  <c:v>6.884710088224999E-3</c:v>
                </c:pt>
                <c:pt idx="337">
                  <c:v>1.0502750362223146E-2</c:v>
                </c:pt>
                <c:pt idx="338">
                  <c:v>1.2444611596348465E-2</c:v>
                </c:pt>
                <c:pt idx="339">
                  <c:v>1.1664132588779408E-2</c:v>
                </c:pt>
                <c:pt idx="340">
                  <c:v>1.532542138831261E-2</c:v>
                </c:pt>
                <c:pt idx="341">
                  <c:v>1.6496990120277166E-2</c:v>
                </c:pt>
                <c:pt idx="342">
                  <c:v>1.8472957550860647E-2</c:v>
                </c:pt>
                <c:pt idx="343">
                  <c:v>9.514488668381782E-3</c:v>
                </c:pt>
                <c:pt idx="344">
                  <c:v>1.1231928082527265E-2</c:v>
                </c:pt>
                <c:pt idx="345">
                  <c:v>1.6002898158958723E-2</c:v>
                </c:pt>
                <c:pt idx="346">
                  <c:v>1.3747830154510421E-2</c:v>
                </c:pt>
                <c:pt idx="347">
                  <c:v>9.9021463229774787E-3</c:v>
                </c:pt>
                <c:pt idx="348">
                  <c:v>1.1234990485698537E-2</c:v>
                </c:pt>
                <c:pt idx="349">
                  <c:v>6.4524828783513177E-3</c:v>
                </c:pt>
                <c:pt idx="350">
                  <c:v>1.0786459971323881E-2</c:v>
                </c:pt>
                <c:pt idx="351">
                  <c:v>1.2417246942356353E-2</c:v>
                </c:pt>
                <c:pt idx="352">
                  <c:v>7.7660326976459748E-3</c:v>
                </c:pt>
                <c:pt idx="353">
                  <c:v>1.0898943438883424E-2</c:v>
                </c:pt>
                <c:pt idx="354">
                  <c:v>1.5878873963302675E-2</c:v>
                </c:pt>
                <c:pt idx="355">
                  <c:v>9.7334150475787418E-3</c:v>
                </c:pt>
                <c:pt idx="356">
                  <c:v>1.2531616522934108E-2</c:v>
                </c:pt>
                <c:pt idx="357">
                  <c:v>8.3199722162089484E-3</c:v>
                </c:pt>
                <c:pt idx="358">
                  <c:v>3.4703910715291331E-3</c:v>
                </c:pt>
                <c:pt idx="359">
                  <c:v>-2.6983750103268811E-3</c:v>
                </c:pt>
                <c:pt idx="360">
                  <c:v>-7.6513130700917031E-4</c:v>
                </c:pt>
                <c:pt idx="361">
                  <c:v>-3.5196232008087858E-3</c:v>
                </c:pt>
                <c:pt idx="362">
                  <c:v>-5.3028001949466663E-3</c:v>
                </c:pt>
                <c:pt idx="363">
                  <c:v>-4.8890038269038261E-3</c:v>
                </c:pt>
                <c:pt idx="364">
                  <c:v>-4.5081760483514088E-3</c:v>
                </c:pt>
                <c:pt idx="365">
                  <c:v>-1.4795698583073058E-2</c:v>
                </c:pt>
                <c:pt idx="366">
                  <c:v>-1.5086580029011087E-2</c:v>
                </c:pt>
                <c:pt idx="367">
                  <c:v>-1.2022937022585278E-2</c:v>
                </c:pt>
                <c:pt idx="368">
                  <c:v>-4.6964073897135528E-3</c:v>
                </c:pt>
                <c:pt idx="369">
                  <c:v>-4.3878907056328353E-3</c:v>
                </c:pt>
                <c:pt idx="370">
                  <c:v>-3.5827471057467974E-3</c:v>
                </c:pt>
                <c:pt idx="371">
                  <c:v>-1.0962718412823591E-3</c:v>
                </c:pt>
                <c:pt idx="372">
                  <c:v>-1.8104197656723109E-3</c:v>
                </c:pt>
                <c:pt idx="373">
                  <c:v>9.889621860924569E-4</c:v>
                </c:pt>
                <c:pt idx="374">
                  <c:v>1.6384371248742147E-3</c:v>
                </c:pt>
                <c:pt idx="375">
                  <c:v>4.2421315118938985E-3</c:v>
                </c:pt>
                <c:pt idx="376">
                  <c:v>7.9364157940610136E-3</c:v>
                </c:pt>
                <c:pt idx="377">
                  <c:v>6.7885131810104804E-3</c:v>
                </c:pt>
                <c:pt idx="378">
                  <c:v>7.1859252899654225E-3</c:v>
                </c:pt>
                <c:pt idx="379">
                  <c:v>8.4210199783008033E-3</c:v>
                </c:pt>
                <c:pt idx="380">
                  <c:v>1.0289274198342024E-2</c:v>
                </c:pt>
                <c:pt idx="381">
                  <c:v>1.2466568440005266E-2</c:v>
                </c:pt>
                <c:pt idx="382">
                  <c:v>8.3003961466984189E-3</c:v>
                </c:pt>
                <c:pt idx="383">
                  <c:v>1.152958943395388E-2</c:v>
                </c:pt>
                <c:pt idx="384">
                  <c:v>1.3573112102036045E-2</c:v>
                </c:pt>
                <c:pt idx="385">
                  <c:v>2.1450551375249427E-2</c:v>
                </c:pt>
                <c:pt idx="386">
                  <c:v>2.5019046317901861E-2</c:v>
                </c:pt>
                <c:pt idx="387">
                  <c:v>2.1525959965995489E-2</c:v>
                </c:pt>
                <c:pt idx="388">
                  <c:v>1.9441273242116086E-2</c:v>
                </c:pt>
                <c:pt idx="389">
                  <c:v>2.0769672606785194E-2</c:v>
                </c:pt>
                <c:pt idx="390">
                  <c:v>1.6019953081633287E-2</c:v>
                </c:pt>
                <c:pt idx="391">
                  <c:v>1.3939803173550924E-2</c:v>
                </c:pt>
                <c:pt idx="392">
                  <c:v>1.3685423116120643E-2</c:v>
                </c:pt>
                <c:pt idx="393">
                  <c:v>1.5481932427704681E-2</c:v>
                </c:pt>
                <c:pt idx="394">
                  <c:v>2.1106978354757611E-2</c:v>
                </c:pt>
                <c:pt idx="395">
                  <c:v>2.4605332210555497E-2</c:v>
                </c:pt>
                <c:pt idx="396">
                  <c:v>2.3823254400659466E-2</c:v>
                </c:pt>
                <c:pt idx="397">
                  <c:v>2.2808318205651323E-2</c:v>
                </c:pt>
                <c:pt idx="398">
                  <c:v>2.2660432440398059E-2</c:v>
                </c:pt>
                <c:pt idx="399">
                  <c:v>2.26385401719158E-2</c:v>
                </c:pt>
                <c:pt idx="400">
                  <c:v>2.1572762407696344E-2</c:v>
                </c:pt>
                <c:pt idx="401">
                  <c:v>2.3858028477836024E-2</c:v>
                </c:pt>
                <c:pt idx="402">
                  <c:v>3.4159568751019886E-2</c:v>
                </c:pt>
                <c:pt idx="403">
                  <c:v>3.756616128783874E-2</c:v>
                </c:pt>
                <c:pt idx="404">
                  <c:v>3.6397382552925017E-2</c:v>
                </c:pt>
                <c:pt idx="405">
                  <c:v>3.4864730483607831E-2</c:v>
                </c:pt>
                <c:pt idx="406">
                  <c:v>4.0359194519715591E-2</c:v>
                </c:pt>
                <c:pt idx="407">
                  <c:v>5.0124358976563976E-2</c:v>
                </c:pt>
                <c:pt idx="408">
                  <c:v>5.2330935656415667E-2</c:v>
                </c:pt>
                <c:pt idx="409">
                  <c:v>5.4597992985577992E-2</c:v>
                </c:pt>
                <c:pt idx="410">
                  <c:v>4.9107093809773072E-2</c:v>
                </c:pt>
                <c:pt idx="411">
                  <c:v>4.0608997166645233E-2</c:v>
                </c:pt>
                <c:pt idx="412">
                  <c:v>4.6389850252683829E-2</c:v>
                </c:pt>
                <c:pt idx="413">
                  <c:v>4.7049768996919261E-2</c:v>
                </c:pt>
                <c:pt idx="414">
                  <c:v>5.0260247365892075E-2</c:v>
                </c:pt>
                <c:pt idx="415">
                  <c:v>4.7375523800557651E-2</c:v>
                </c:pt>
                <c:pt idx="416">
                  <c:v>4.6013693582577342E-2</c:v>
                </c:pt>
                <c:pt idx="417">
                  <c:v>4.3893986541652996E-2</c:v>
                </c:pt>
                <c:pt idx="418">
                  <c:v>4.3536102556277378E-2</c:v>
                </c:pt>
                <c:pt idx="419">
                  <c:v>4.5077050568177346E-2</c:v>
                </c:pt>
                <c:pt idx="420">
                  <c:v>4.8392823026248144E-2</c:v>
                </c:pt>
                <c:pt idx="421">
                  <c:v>4.969099884578998E-2</c:v>
                </c:pt>
                <c:pt idx="422">
                  <c:v>4.2491039718719148E-2</c:v>
                </c:pt>
                <c:pt idx="423">
                  <c:v>4.0412161338620356E-2</c:v>
                </c:pt>
                <c:pt idx="424">
                  <c:v>3.8642289957411036E-2</c:v>
                </c:pt>
                <c:pt idx="425">
                  <c:v>4.2217952867144803E-2</c:v>
                </c:pt>
                <c:pt idx="426">
                  <c:v>4.770383620451768E-2</c:v>
                </c:pt>
                <c:pt idx="427">
                  <c:v>5.0713833170294764E-2</c:v>
                </c:pt>
                <c:pt idx="428">
                  <c:v>4.7811948819005634E-2</c:v>
                </c:pt>
                <c:pt idx="429">
                  <c:v>4.1954859061283045E-2</c:v>
                </c:pt>
                <c:pt idx="430">
                  <c:v>4.0661394628165315E-2</c:v>
                </c:pt>
                <c:pt idx="431">
                  <c:v>4.7025403473754279E-2</c:v>
                </c:pt>
                <c:pt idx="432">
                  <c:v>4.8564983854429977E-2</c:v>
                </c:pt>
                <c:pt idx="433">
                  <c:v>5.6679239703206763E-2</c:v>
                </c:pt>
                <c:pt idx="434">
                  <c:v>5.4805562474310676E-2</c:v>
                </c:pt>
                <c:pt idx="435">
                  <c:v>5.9015221078392521E-2</c:v>
                </c:pt>
                <c:pt idx="436">
                  <c:v>6.6133865391879265E-2</c:v>
                </c:pt>
                <c:pt idx="437">
                  <c:v>6.5035925295531705E-2</c:v>
                </c:pt>
                <c:pt idx="438">
                  <c:v>7.0121010840211717E-2</c:v>
                </c:pt>
                <c:pt idx="439">
                  <c:v>7.8846310659867358E-2</c:v>
                </c:pt>
                <c:pt idx="440">
                  <c:v>9.0095141879888985E-2</c:v>
                </c:pt>
                <c:pt idx="441">
                  <c:v>9.415086095751013E-2</c:v>
                </c:pt>
                <c:pt idx="442">
                  <c:v>0.10593156701549811</c:v>
                </c:pt>
                <c:pt idx="443">
                  <c:v>0.11199395728897987</c:v>
                </c:pt>
                <c:pt idx="444">
                  <c:v>0.10540914717356631</c:v>
                </c:pt>
                <c:pt idx="445">
                  <c:v>0.1007479178152364</c:v>
                </c:pt>
                <c:pt idx="446">
                  <c:v>0.10884215758305626</c:v>
                </c:pt>
                <c:pt idx="447">
                  <c:v>0.11698726676223004</c:v>
                </c:pt>
                <c:pt idx="448">
                  <c:v>0.11695975141086334</c:v>
                </c:pt>
                <c:pt idx="449">
                  <c:v>0.11119402696147351</c:v>
                </c:pt>
                <c:pt idx="450">
                  <c:v>0.11137152967737052</c:v>
                </c:pt>
                <c:pt idx="451">
                  <c:v>0.11415838991307181</c:v>
                </c:pt>
                <c:pt idx="452">
                  <c:v>0.12267821666541301</c:v>
                </c:pt>
                <c:pt idx="453">
                  <c:v>0.12046361549936435</c:v>
                </c:pt>
                <c:pt idx="454">
                  <c:v>0.1253779676472766</c:v>
                </c:pt>
                <c:pt idx="455">
                  <c:v>0.1283963038938889</c:v>
                </c:pt>
                <c:pt idx="456">
                  <c:v>0.13750304465770058</c:v>
                </c:pt>
                <c:pt idx="457">
                  <c:v>0.13658584604260127</c:v>
                </c:pt>
                <c:pt idx="458">
                  <c:v>0.13454695477491874</c:v>
                </c:pt>
                <c:pt idx="459">
                  <c:v>0.1295392951758898</c:v>
                </c:pt>
                <c:pt idx="460">
                  <c:v>0.1227908951280845</c:v>
                </c:pt>
                <c:pt idx="461">
                  <c:v>0.12114840785667536</c:v>
                </c:pt>
                <c:pt idx="462">
                  <c:v>0.12694187277498625</c:v>
                </c:pt>
                <c:pt idx="463">
                  <c:v>0.14128195119157483</c:v>
                </c:pt>
                <c:pt idx="464">
                  <c:v>0.14343753278012894</c:v>
                </c:pt>
                <c:pt idx="465">
                  <c:v>0.12376778307981184</c:v>
                </c:pt>
                <c:pt idx="466">
                  <c:v>9.108076224563777E-2</c:v>
                </c:pt>
                <c:pt idx="467">
                  <c:v>9.8759354952724143E-2</c:v>
                </c:pt>
                <c:pt idx="468">
                  <c:v>0.10132607429524687</c:v>
                </c:pt>
                <c:pt idx="469">
                  <c:v>0.11871266409464143</c:v>
                </c:pt>
                <c:pt idx="470">
                  <c:v>0.11513059696655725</c:v>
                </c:pt>
                <c:pt idx="471">
                  <c:v>0.12359987812835338</c:v>
                </c:pt>
                <c:pt idx="472">
                  <c:v>0.12411568630733227</c:v>
                </c:pt>
                <c:pt idx="473">
                  <c:v>0.11361841575667642</c:v>
                </c:pt>
                <c:pt idx="474">
                  <c:v>0.11119523630902273</c:v>
                </c:pt>
                <c:pt idx="475">
                  <c:v>0.11411109746395076</c:v>
                </c:pt>
                <c:pt idx="476">
                  <c:v>0.10960350403408947</c:v>
                </c:pt>
                <c:pt idx="477">
                  <c:v>9.207749545154309E-2</c:v>
                </c:pt>
                <c:pt idx="478">
                  <c:v>8.9400690790895965E-2</c:v>
                </c:pt>
                <c:pt idx="479">
                  <c:v>9.2257926581678529E-2</c:v>
                </c:pt>
                <c:pt idx="480">
                  <c:v>9.0645197729937843E-2</c:v>
                </c:pt>
                <c:pt idx="481">
                  <c:v>0.10067108761734489</c:v>
                </c:pt>
                <c:pt idx="482">
                  <c:v>0.10670444815738955</c:v>
                </c:pt>
                <c:pt idx="483">
                  <c:v>9.5262585444395143E-2</c:v>
                </c:pt>
                <c:pt idx="484">
                  <c:v>8.0899105129324633E-2</c:v>
                </c:pt>
                <c:pt idx="485">
                  <c:v>8.7639577304466476E-2</c:v>
                </c:pt>
                <c:pt idx="486">
                  <c:v>9.2616508236095463E-2</c:v>
                </c:pt>
                <c:pt idx="487">
                  <c:v>9.1321826751840529E-2</c:v>
                </c:pt>
                <c:pt idx="488">
                  <c:v>7.0940708357429161E-2</c:v>
                </c:pt>
                <c:pt idx="489">
                  <c:v>5.4344709925737922E-2</c:v>
                </c:pt>
                <c:pt idx="490">
                  <c:v>5.108265361621811E-2</c:v>
                </c:pt>
                <c:pt idx="491">
                  <c:v>2.5581746709426811E-2</c:v>
                </c:pt>
                <c:pt idx="492">
                  <c:v>2.5065965552133251E-2</c:v>
                </c:pt>
                <c:pt idx="493">
                  <c:v>2.1842873691962472E-2</c:v>
                </c:pt>
                <c:pt idx="494">
                  <c:v>1.8239874909478759E-2</c:v>
                </c:pt>
                <c:pt idx="495">
                  <c:v>-1.6919992567992148E-2</c:v>
                </c:pt>
                <c:pt idx="496">
                  <c:v>-3.417127187796809E-2</c:v>
                </c:pt>
                <c:pt idx="497">
                  <c:v>-4.7570810307642875E-2</c:v>
                </c:pt>
                <c:pt idx="498">
                  <c:v>-4.2973071741562618E-2</c:v>
                </c:pt>
                <c:pt idx="499">
                  <c:v>-4.3575900646992682E-3</c:v>
                </c:pt>
                <c:pt idx="500">
                  <c:v>2.6586752904818045E-3</c:v>
                </c:pt>
                <c:pt idx="501">
                  <c:v>-1.5468002385427893E-2</c:v>
                </c:pt>
                <c:pt idx="502">
                  <c:v>-1.1231608638868629E-2</c:v>
                </c:pt>
                <c:pt idx="503">
                  <c:v>-1.4619122569912602E-2</c:v>
                </c:pt>
                <c:pt idx="504">
                  <c:v>-1.2078596314970103E-2</c:v>
                </c:pt>
                <c:pt idx="505">
                  <c:v>-2.9435229299346721E-2</c:v>
                </c:pt>
                <c:pt idx="506">
                  <c:v>-3.110367982720974E-2</c:v>
                </c:pt>
                <c:pt idx="507">
                  <c:v>-1.6497170317553378E-2</c:v>
                </c:pt>
                <c:pt idx="508">
                  <c:v>1.5996041086685286E-2</c:v>
                </c:pt>
                <c:pt idx="509">
                  <c:v>3.7718848552659834E-2</c:v>
                </c:pt>
                <c:pt idx="510">
                  <c:v>5.0095699514152159E-2</c:v>
                </c:pt>
                <c:pt idx="511">
                  <c:v>4.3713054825110564E-2</c:v>
                </c:pt>
                <c:pt idx="512">
                  <c:v>4.2069930991710969E-2</c:v>
                </c:pt>
                <c:pt idx="513">
                  <c:v>3.2360550484741291E-2</c:v>
                </c:pt>
                <c:pt idx="514">
                  <c:v>3.1727068036039752E-2</c:v>
                </c:pt>
                <c:pt idx="515">
                  <c:v>3.0171153220346802E-2</c:v>
                </c:pt>
                <c:pt idx="516">
                  <c:v>3.2740798493591461E-2</c:v>
                </c:pt>
                <c:pt idx="517">
                  <c:v>3.9886014436581574E-2</c:v>
                </c:pt>
                <c:pt idx="518">
                  <c:v>3.5970988154832462E-2</c:v>
                </c:pt>
                <c:pt idx="519">
                  <c:v>4.0140096220480537E-2</c:v>
                </c:pt>
                <c:pt idx="520">
                  <c:v>2.850888049503153E-2</c:v>
                </c:pt>
                <c:pt idx="521">
                  <c:v>2.7698106541430123E-2</c:v>
                </c:pt>
                <c:pt idx="522">
                  <c:v>1.7341197069012937E-2</c:v>
                </c:pt>
                <c:pt idx="523">
                  <c:v>9.2657817005388221E-3</c:v>
                </c:pt>
                <c:pt idx="524">
                  <c:v>7.5728879067669119E-3</c:v>
                </c:pt>
                <c:pt idx="525">
                  <c:v>9.7340982412228438E-3</c:v>
                </c:pt>
                <c:pt idx="526">
                  <c:v>6.7582562121908385E-3</c:v>
                </c:pt>
                <c:pt idx="527">
                  <c:v>1.7537899499509013E-3</c:v>
                </c:pt>
                <c:pt idx="528">
                  <c:v>-2.6256792922567662E-3</c:v>
                </c:pt>
                <c:pt idx="529">
                  <c:v>-6.6882514842665497E-3</c:v>
                </c:pt>
                <c:pt idx="530">
                  <c:v>-1.0710492513971825E-2</c:v>
                </c:pt>
                <c:pt idx="531">
                  <c:v>-1.8380982504753174E-3</c:v>
                </c:pt>
                <c:pt idx="532">
                  <c:v>2.9050598723767695E-3</c:v>
                </c:pt>
                <c:pt idx="533">
                  <c:v>5.0339822447316163E-3</c:v>
                </c:pt>
                <c:pt idx="534">
                  <c:v>7.6064411863259185E-3</c:v>
                </c:pt>
                <c:pt idx="535">
                  <c:v>1.3224944169013542E-2</c:v>
                </c:pt>
                <c:pt idx="536">
                  <c:v>1.3011639958863785E-2</c:v>
                </c:pt>
                <c:pt idx="537">
                  <c:v>1.2356791458406624E-2</c:v>
                </c:pt>
                <c:pt idx="538">
                  <c:v>1.8792899724519474E-2</c:v>
                </c:pt>
                <c:pt idx="539">
                  <c:v>1.7028649851919653E-2</c:v>
                </c:pt>
                <c:pt idx="540">
                  <c:v>2.1231515588465699E-2</c:v>
                </c:pt>
                <c:pt idx="541">
                  <c:v>2.739749552095283E-2</c:v>
                </c:pt>
                <c:pt idx="542">
                  <c:v>3.7661874080239466E-2</c:v>
                </c:pt>
                <c:pt idx="543">
                  <c:v>4.1151272410982598E-2</c:v>
                </c:pt>
                <c:pt idx="544">
                  <c:v>3.4521091437869966E-2</c:v>
                </c:pt>
                <c:pt idx="545">
                  <c:v>3.4160603756966834E-2</c:v>
                </c:pt>
                <c:pt idx="546">
                  <c:v>3.6102869760841427E-2</c:v>
                </c:pt>
                <c:pt idx="547">
                  <c:v>3.4184858017126674E-2</c:v>
                </c:pt>
                <c:pt idx="548">
                  <c:v>3.4018245966844329E-2</c:v>
                </c:pt>
                <c:pt idx="549">
                  <c:v>4.2389236519624118E-2</c:v>
                </c:pt>
                <c:pt idx="550">
                  <c:v>4.4244307558485518E-2</c:v>
                </c:pt>
                <c:pt idx="551">
                  <c:v>4.0087397328616658E-2</c:v>
                </c:pt>
                <c:pt idx="552">
                  <c:v>4.4368483629594113E-2</c:v>
                </c:pt>
                <c:pt idx="553">
                  <c:v>4.5315268593098201E-2</c:v>
                </c:pt>
                <c:pt idx="554">
                  <c:v>4.333689877801028E-2</c:v>
                </c:pt>
                <c:pt idx="555">
                  <c:v>3.3829914483582302E-2</c:v>
                </c:pt>
                <c:pt idx="556">
                  <c:v>2.5147031752132509E-2</c:v>
                </c:pt>
                <c:pt idx="557">
                  <c:v>1.9664869780458893E-2</c:v>
                </c:pt>
                <c:pt idx="558">
                  <c:v>2.3468839319193746E-2</c:v>
                </c:pt>
                <c:pt idx="559">
                  <c:v>1.8954577975353715E-2</c:v>
                </c:pt>
                <c:pt idx="560">
                  <c:v>-3.1100645805222094E-3</c:v>
                </c:pt>
                <c:pt idx="561">
                  <c:v>-1.7804659131269052E-2</c:v>
                </c:pt>
                <c:pt idx="562">
                  <c:v>-2.944773987087701E-2</c:v>
                </c:pt>
                <c:pt idx="563">
                  <c:v>-3.3286640620946439E-2</c:v>
                </c:pt>
                <c:pt idx="564">
                  <c:v>-3.0873644542623646E-2</c:v>
                </c:pt>
                <c:pt idx="565">
                  <c:v>-3.2168958068540032E-2</c:v>
                </c:pt>
                <c:pt idx="566">
                  <c:v>-4.4503480218246017E-2</c:v>
                </c:pt>
                <c:pt idx="567">
                  <c:v>-5.4811531502838795E-2</c:v>
                </c:pt>
                <c:pt idx="568">
                  <c:v>-5.7014435100537719E-2</c:v>
                </c:pt>
                <c:pt idx="569">
                  <c:v>-4.9651601409072654E-2</c:v>
                </c:pt>
                <c:pt idx="570">
                  <c:v>-3.2046606435642389E-2</c:v>
                </c:pt>
                <c:pt idx="571">
                  <c:v>-3.4877584473005374E-2</c:v>
                </c:pt>
                <c:pt idx="572">
                  <c:v>-4.6729521021216192E-2</c:v>
                </c:pt>
                <c:pt idx="573">
                  <c:v>-3.8195524184124752E-2</c:v>
                </c:pt>
                <c:pt idx="574">
                  <c:v>-4.4999951219753864E-2</c:v>
                </c:pt>
                <c:pt idx="575">
                  <c:v>-4.8589338032880569E-2</c:v>
                </c:pt>
                <c:pt idx="576">
                  <c:v>-5.7502985992549771E-2</c:v>
                </c:pt>
                <c:pt idx="577">
                  <c:v>-5.8598442314491406E-2</c:v>
                </c:pt>
                <c:pt idx="578">
                  <c:v>-6.0115477730991351E-2</c:v>
                </c:pt>
                <c:pt idx="579">
                  <c:v>-7.2613724402269986E-2</c:v>
                </c:pt>
                <c:pt idx="580">
                  <c:v>-7.0224606411679824E-2</c:v>
                </c:pt>
                <c:pt idx="581">
                  <c:v>-7.0079103473906557E-2</c:v>
                </c:pt>
                <c:pt idx="582">
                  <c:v>-7.5893796430000271E-2</c:v>
                </c:pt>
                <c:pt idx="583">
                  <c:v>-8.2432168282150053E-2</c:v>
                </c:pt>
                <c:pt idx="584">
                  <c:v>-7.5817515403097224E-2</c:v>
                </c:pt>
                <c:pt idx="585">
                  <c:v>-6.3467919388513483E-2</c:v>
                </c:pt>
                <c:pt idx="586">
                  <c:v>-3.3910405509386621E-2</c:v>
                </c:pt>
                <c:pt idx="587">
                  <c:v>-4.0095911716586219E-2</c:v>
                </c:pt>
                <c:pt idx="588">
                  <c:v>-4.1887506472870761E-2</c:v>
                </c:pt>
                <c:pt idx="589">
                  <c:v>-4.8727940022125216E-2</c:v>
                </c:pt>
                <c:pt idx="590">
                  <c:v>-5.3061353999754424E-2</c:v>
                </c:pt>
                <c:pt idx="591">
                  <c:v>-5.8316275124373096E-2</c:v>
                </c:pt>
                <c:pt idx="592">
                  <c:v>-6.6892664637698496E-2</c:v>
                </c:pt>
                <c:pt idx="593">
                  <c:v>-6.511217267777103E-2</c:v>
                </c:pt>
                <c:pt idx="594">
                  <c:v>-5.9663283914287546E-2</c:v>
                </c:pt>
                <c:pt idx="595">
                  <c:v>-5.6241805273233192E-2</c:v>
                </c:pt>
                <c:pt idx="596">
                  <c:v>-5.207965674283499E-2</c:v>
                </c:pt>
                <c:pt idx="597">
                  <c:v>-3.6153502732429565E-2</c:v>
                </c:pt>
                <c:pt idx="598">
                  <c:v>-2.615014251154113E-2</c:v>
                </c:pt>
                <c:pt idx="599">
                  <c:v>-2.3395267000126951E-2</c:v>
                </c:pt>
                <c:pt idx="600">
                  <c:v>-2.6335675329991259E-2</c:v>
                </c:pt>
                <c:pt idx="601">
                  <c:v>-3.9997532617361387E-2</c:v>
                </c:pt>
                <c:pt idx="602">
                  <c:v>-4.0858006182317608E-2</c:v>
                </c:pt>
                <c:pt idx="603">
                  <c:v>-3.3504852064179413E-2</c:v>
                </c:pt>
                <c:pt idx="604">
                  <c:v>-2.5017396547529991E-2</c:v>
                </c:pt>
                <c:pt idx="605">
                  <c:v>-1.7775948533891084E-2</c:v>
                </c:pt>
                <c:pt idx="606">
                  <c:v>-1.5687927502353594E-2</c:v>
                </c:pt>
                <c:pt idx="607">
                  <c:v>-1.2735272259312591E-2</c:v>
                </c:pt>
                <c:pt idx="608">
                  <c:v>4.4891601888310539E-3</c:v>
                </c:pt>
                <c:pt idx="609">
                  <c:v>1.5359588907348565E-2</c:v>
                </c:pt>
                <c:pt idx="610">
                  <c:v>9.1094515351135552E-3</c:v>
                </c:pt>
                <c:pt idx="611">
                  <c:v>2.3944517929511466E-2</c:v>
                </c:pt>
                <c:pt idx="612">
                  <c:v>2.7755070741923848E-2</c:v>
                </c:pt>
                <c:pt idx="613">
                  <c:v>2.5500312775763145E-2</c:v>
                </c:pt>
                <c:pt idx="614">
                  <c:v>1.9550739717153709E-2</c:v>
                </c:pt>
                <c:pt idx="615">
                  <c:v>4.4056763465936788E-2</c:v>
                </c:pt>
                <c:pt idx="616">
                  <c:v>5.9167466200021446E-2</c:v>
                </c:pt>
                <c:pt idx="617">
                  <c:v>7.9980939199232326E-2</c:v>
                </c:pt>
                <c:pt idx="618">
                  <c:v>7.8448332172139867E-2</c:v>
                </c:pt>
                <c:pt idx="619">
                  <c:v>3.4376016685432331E-2</c:v>
                </c:pt>
                <c:pt idx="620">
                  <c:v>2.6142204658406776E-2</c:v>
                </c:pt>
                <c:pt idx="621">
                  <c:v>4.9378175601322294E-2</c:v>
                </c:pt>
                <c:pt idx="622">
                  <c:v>5.2299556660121871E-2</c:v>
                </c:pt>
                <c:pt idx="623">
                  <c:v>5.6556040358708648E-2</c:v>
                </c:pt>
                <c:pt idx="624">
                  <c:v>5.8765676763955721E-2</c:v>
                </c:pt>
                <c:pt idx="625">
                  <c:v>7.840298376831778E-2</c:v>
                </c:pt>
                <c:pt idx="626">
                  <c:v>8.2317804249109727E-2</c:v>
                </c:pt>
                <c:pt idx="627">
                  <c:v>7.4953529899126736E-2</c:v>
                </c:pt>
                <c:pt idx="628">
                  <c:v>5.2334276445624606E-2</c:v>
                </c:pt>
                <c:pt idx="629">
                  <c:v>3.7912211903978421E-2</c:v>
                </c:pt>
                <c:pt idx="630">
                  <c:v>3.2363304208962607E-2</c:v>
                </c:pt>
                <c:pt idx="631">
                  <c:v>3.2728363084737477E-2</c:v>
                </c:pt>
                <c:pt idx="632">
                  <c:v>3.6039092902025116E-2</c:v>
                </c:pt>
                <c:pt idx="633">
                  <c:v>4.6007642908247215E-2</c:v>
                </c:pt>
                <c:pt idx="634">
                  <c:v>3.8831345293126152E-2</c:v>
                </c:pt>
                <c:pt idx="635">
                  <c:v>3.847313411829556E-2</c:v>
                </c:pt>
                <c:pt idx="636">
                  <c:v>3.6272112659026412E-2</c:v>
                </c:pt>
                <c:pt idx="637">
                  <c:v>2.8524550123536718E-2</c:v>
                </c:pt>
                <c:pt idx="638">
                  <c:v>3.7131284709870815E-2</c:v>
                </c:pt>
                <c:pt idx="639">
                  <c:v>3.3874037058217121E-2</c:v>
                </c:pt>
                <c:pt idx="640">
                  <c:v>4.7137286807315659E-2</c:v>
                </c:pt>
                <c:pt idx="641">
                  <c:v>5.084616707901457E-2</c:v>
                </c:pt>
                <c:pt idx="642">
                  <c:v>5.8865156494197324E-2</c:v>
                </c:pt>
                <c:pt idx="643">
                  <c:v>6.1737824587402734E-2</c:v>
                </c:pt>
                <c:pt idx="644">
                  <c:v>6.2877173917341267E-2</c:v>
                </c:pt>
                <c:pt idx="645">
                  <c:v>6.4776170019198442E-2</c:v>
                </c:pt>
                <c:pt idx="646">
                  <c:v>6.1304136898008732E-2</c:v>
                </c:pt>
                <c:pt idx="647">
                  <c:v>6.3024723012962469E-2</c:v>
                </c:pt>
                <c:pt idx="648">
                  <c:v>6.6430524288652038E-2</c:v>
                </c:pt>
                <c:pt idx="649">
                  <c:v>7.3257004425003158E-2</c:v>
                </c:pt>
                <c:pt idx="650">
                  <c:v>8.0195249568359772E-2</c:v>
                </c:pt>
                <c:pt idx="651">
                  <c:v>7.5099761465831971E-2</c:v>
                </c:pt>
                <c:pt idx="652">
                  <c:v>7.0909766704088328E-2</c:v>
                </c:pt>
                <c:pt idx="653">
                  <c:v>6.8726976996462463E-2</c:v>
                </c:pt>
                <c:pt idx="654">
                  <c:v>6.1109465088544201E-2</c:v>
                </c:pt>
                <c:pt idx="655">
                  <c:v>5.4599308152088577E-2</c:v>
                </c:pt>
                <c:pt idx="656">
                  <c:v>5.9394516020302435E-2</c:v>
                </c:pt>
                <c:pt idx="657">
                  <c:v>6.0954113702945012E-2</c:v>
                </c:pt>
                <c:pt idx="658">
                  <c:v>5.493543835446979E-2</c:v>
                </c:pt>
                <c:pt idx="659">
                  <c:v>5.6711223785367304E-2</c:v>
                </c:pt>
                <c:pt idx="660">
                  <c:v>5.5183013377151147E-2</c:v>
                </c:pt>
                <c:pt idx="661">
                  <c:v>4.9717615679197413E-2</c:v>
                </c:pt>
                <c:pt idx="662">
                  <c:v>4.43539236674243E-2</c:v>
                </c:pt>
                <c:pt idx="663">
                  <c:v>5.0798090121615069E-2</c:v>
                </c:pt>
                <c:pt idx="664">
                  <c:v>5.6779226127614657E-2</c:v>
                </c:pt>
                <c:pt idx="665">
                  <c:v>5.1749766284371335E-2</c:v>
                </c:pt>
                <c:pt idx="666">
                  <c:v>4.2574168013352232E-2</c:v>
                </c:pt>
                <c:pt idx="667">
                  <c:v>3.8537922549057191E-2</c:v>
                </c:pt>
                <c:pt idx="668">
                  <c:v>2.1205422908130989E-2</c:v>
                </c:pt>
                <c:pt idx="669">
                  <c:v>1.3876845464152132E-2</c:v>
                </c:pt>
                <c:pt idx="670">
                  <c:v>1.0826980230045247E-2</c:v>
                </c:pt>
                <c:pt idx="671">
                  <c:v>1.5597984223660877E-2</c:v>
                </c:pt>
                <c:pt idx="672">
                  <c:v>1.318053827837129E-2</c:v>
                </c:pt>
                <c:pt idx="673">
                  <c:v>1.4368100411235263E-2</c:v>
                </c:pt>
                <c:pt idx="674">
                  <c:v>1.0649000058007618E-2</c:v>
                </c:pt>
                <c:pt idx="675">
                  <c:v>1.3329627998944327E-2</c:v>
                </c:pt>
                <c:pt idx="676">
                  <c:v>1.6382029632483586E-2</c:v>
                </c:pt>
                <c:pt idx="677">
                  <c:v>2.3886096384447608E-2</c:v>
                </c:pt>
                <c:pt idx="678">
                  <c:v>2.4429217606962816E-2</c:v>
                </c:pt>
                <c:pt idx="679">
                  <c:v>2.1646407808040391E-2</c:v>
                </c:pt>
                <c:pt idx="680">
                  <c:v>3.4594947968807244E-2</c:v>
                </c:pt>
                <c:pt idx="681">
                  <c:v>5.3449017809378496E-2</c:v>
                </c:pt>
                <c:pt idx="682">
                  <c:v>6.1808306789432943E-2</c:v>
                </c:pt>
                <c:pt idx="683">
                  <c:v>6.1814590853659812E-2</c:v>
                </c:pt>
                <c:pt idx="684">
                  <c:v>5.7700290527926912E-2</c:v>
                </c:pt>
                <c:pt idx="685">
                  <c:v>5.4961457757339627E-2</c:v>
                </c:pt>
                <c:pt idx="686">
                  <c:v>6.3426812852008907E-2</c:v>
                </c:pt>
                <c:pt idx="687">
                  <c:v>7.5286869180465787E-2</c:v>
                </c:pt>
                <c:pt idx="688">
                  <c:v>7.9098277341272838E-2</c:v>
                </c:pt>
                <c:pt idx="689">
                  <c:v>8.0775250324059078E-2</c:v>
                </c:pt>
                <c:pt idx="690">
                  <c:v>5.9326120685709083E-2</c:v>
                </c:pt>
                <c:pt idx="691">
                  <c:v>5.571285736635978E-2</c:v>
                </c:pt>
                <c:pt idx="692">
                  <c:v>5.9374153412396158E-2</c:v>
                </c:pt>
                <c:pt idx="693">
                  <c:v>5.1413626275214175E-2</c:v>
                </c:pt>
                <c:pt idx="694">
                  <c:v>4.5750991161508381E-2</c:v>
                </c:pt>
                <c:pt idx="695">
                  <c:v>4.8334961151095368E-2</c:v>
                </c:pt>
                <c:pt idx="696">
                  <c:v>5.1257051944728738E-2</c:v>
                </c:pt>
                <c:pt idx="697">
                  <c:v>4.8404680419645074E-2</c:v>
                </c:pt>
                <c:pt idx="698">
                  <c:v>4.9766331382649742E-2</c:v>
                </c:pt>
                <c:pt idx="699">
                  <c:v>6.364439560095192E-2</c:v>
                </c:pt>
                <c:pt idx="700">
                  <c:v>5.9464893735777014E-2</c:v>
                </c:pt>
                <c:pt idx="701">
                  <c:v>5.2197842285592877E-2</c:v>
                </c:pt>
                <c:pt idx="702">
                  <c:v>5.5706057225091254E-2</c:v>
                </c:pt>
                <c:pt idx="703">
                  <c:v>6.1090027677183745E-2</c:v>
                </c:pt>
                <c:pt idx="704">
                  <c:v>5.2437114303200305E-2</c:v>
                </c:pt>
                <c:pt idx="705">
                  <c:v>5.4318863639545079E-2</c:v>
                </c:pt>
                <c:pt idx="706">
                  <c:v>5.784286348408163E-2</c:v>
                </c:pt>
                <c:pt idx="707">
                  <c:v>6.3347812262153691E-2</c:v>
                </c:pt>
                <c:pt idx="708">
                  <c:v>6.6279354396152956E-2</c:v>
                </c:pt>
                <c:pt idx="709">
                  <c:v>6.9510707484757628E-2</c:v>
                </c:pt>
                <c:pt idx="710">
                  <c:v>7.1408964962023425E-2</c:v>
                </c:pt>
                <c:pt idx="711">
                  <c:v>7.3759600331980368E-2</c:v>
                </c:pt>
                <c:pt idx="712">
                  <c:v>9.3179681449819141E-2</c:v>
                </c:pt>
                <c:pt idx="713">
                  <c:v>0.10484663356111612</c:v>
                </c:pt>
                <c:pt idx="714">
                  <c:v>9.3533373563711719E-2</c:v>
                </c:pt>
                <c:pt idx="715">
                  <c:v>9.7848852528351626E-2</c:v>
                </c:pt>
                <c:pt idx="716">
                  <c:v>9.7493597270558285E-2</c:v>
                </c:pt>
                <c:pt idx="717">
                  <c:v>0.10111763178598454</c:v>
                </c:pt>
                <c:pt idx="718">
                  <c:v>9.8832741906330179E-2</c:v>
                </c:pt>
                <c:pt idx="719">
                  <c:v>0.10321696968366312</c:v>
                </c:pt>
                <c:pt idx="720">
                  <c:v>0.11083199172880243</c:v>
                </c:pt>
                <c:pt idx="721">
                  <c:v>0.12123746659152801</c:v>
                </c:pt>
                <c:pt idx="722">
                  <c:v>0.1184732293750993</c:v>
                </c:pt>
                <c:pt idx="723">
                  <c:v>0.12307827766623114</c:v>
                </c:pt>
                <c:pt idx="724">
                  <c:v>0.12520612598502345</c:v>
                </c:pt>
                <c:pt idx="725">
                  <c:v>0.11951823114949611</c:v>
                </c:pt>
                <c:pt idx="726">
                  <c:v>0.11570770712514</c:v>
                </c:pt>
                <c:pt idx="727">
                  <c:v>0.1207049272905234</c:v>
                </c:pt>
                <c:pt idx="728">
                  <c:v>0.12287245194005281</c:v>
                </c:pt>
                <c:pt idx="729">
                  <c:v>0.12650330216797279</c:v>
                </c:pt>
                <c:pt idx="730">
                  <c:v>0.12822968873961782</c:v>
                </c:pt>
                <c:pt idx="731">
                  <c:v>0.13852756426293478</c:v>
                </c:pt>
                <c:pt idx="732">
                  <c:v>0.13971634928769661</c:v>
                </c:pt>
                <c:pt idx="733">
                  <c:v>0.14130038328927597</c:v>
                </c:pt>
                <c:pt idx="734">
                  <c:v>0.147852717429928</c:v>
                </c:pt>
                <c:pt idx="735">
                  <c:v>0.15215682536082931</c:v>
                </c:pt>
                <c:pt idx="736">
                  <c:v>0.1508685124423258</c:v>
                </c:pt>
                <c:pt idx="737">
                  <c:v>0.14821285641580573</c:v>
                </c:pt>
                <c:pt idx="738">
                  <c:v>0.14718683516409503</c:v>
                </c:pt>
                <c:pt idx="739">
                  <c:v>0.14829813186088148</c:v>
                </c:pt>
                <c:pt idx="740">
                  <c:v>0.14528988470891113</c:v>
                </c:pt>
                <c:pt idx="741">
                  <c:v>0.13518271302759377</c:v>
                </c:pt>
                <c:pt idx="742">
                  <c:v>0.13697352873112212</c:v>
                </c:pt>
                <c:pt idx="743">
                  <c:v>0.1408759613117877</c:v>
                </c:pt>
                <c:pt idx="744">
                  <c:v>0.1350750980189791</c:v>
                </c:pt>
                <c:pt idx="745">
                  <c:v>0.12707772383448646</c:v>
                </c:pt>
                <c:pt idx="746">
                  <c:v>0.12368053668345946</c:v>
                </c:pt>
                <c:pt idx="747">
                  <c:v>0.11517573299923367</c:v>
                </c:pt>
                <c:pt idx="748">
                  <c:v>0.11344021908840385</c:v>
                </c:pt>
                <c:pt idx="749">
                  <c:v>0.10806653648203823</c:v>
                </c:pt>
                <c:pt idx="750">
                  <c:v>0.10585486824131807</c:v>
                </c:pt>
                <c:pt idx="751">
                  <c:v>0.11188822589146474</c:v>
                </c:pt>
                <c:pt idx="752">
                  <c:v>0.10394675550537447</c:v>
                </c:pt>
                <c:pt idx="753">
                  <c:v>0.10638983332347962</c:v>
                </c:pt>
                <c:pt idx="754">
                  <c:v>0.11417402311941804</c:v>
                </c:pt>
                <c:pt idx="755">
                  <c:v>0.11345723956977649</c:v>
                </c:pt>
                <c:pt idx="756">
                  <c:v>0.11182082371064272</c:v>
                </c:pt>
                <c:pt idx="757">
                  <c:v>0.11497146558479143</c:v>
                </c:pt>
                <c:pt idx="758">
                  <c:v>0.11348851617911249</c:v>
                </c:pt>
                <c:pt idx="759">
                  <c:v>0.11922066931710928</c:v>
                </c:pt>
                <c:pt idx="760">
                  <c:v>0.12232999975397874</c:v>
                </c:pt>
                <c:pt idx="761">
                  <c:v>0.11837605448446309</c:v>
                </c:pt>
                <c:pt idx="762">
                  <c:v>0.11936181971591808</c:v>
                </c:pt>
                <c:pt idx="763">
                  <c:v>0.1237601910303715</c:v>
                </c:pt>
                <c:pt idx="764">
                  <c:v>0.12843025364322225</c:v>
                </c:pt>
                <c:pt idx="765">
                  <c:v>0.12876425669658476</c:v>
                </c:pt>
                <c:pt idx="766">
                  <c:v>0.13428886065547985</c:v>
                </c:pt>
                <c:pt idx="767">
                  <c:v>0.13728878801099875</c:v>
                </c:pt>
                <c:pt idx="768">
                  <c:v>0.13689212220833413</c:v>
                </c:pt>
                <c:pt idx="769">
                  <c:v>0.13731306178640323</c:v>
                </c:pt>
                <c:pt idx="770">
                  <c:v>0.13683342858831793</c:v>
                </c:pt>
                <c:pt idx="771">
                  <c:v>0.13851357946281329</c:v>
                </c:pt>
                <c:pt idx="772">
                  <c:v>0.13412925695518074</c:v>
                </c:pt>
                <c:pt idx="773">
                  <c:v>0.13879210638387118</c:v>
                </c:pt>
                <c:pt idx="774">
                  <c:v>0.15006069090560059</c:v>
                </c:pt>
                <c:pt idx="775">
                  <c:v>0.14959658898156203</c:v>
                </c:pt>
                <c:pt idx="776">
                  <c:v>0.14710143353198912</c:v>
                </c:pt>
                <c:pt idx="777">
                  <c:v>0.1360442861778578</c:v>
                </c:pt>
                <c:pt idx="778">
                  <c:v>0.13987946772770798</c:v>
                </c:pt>
                <c:pt idx="779">
                  <c:v>0.13980745392814387</c:v>
                </c:pt>
                <c:pt idx="780">
                  <c:v>0.13198122614055119</c:v>
                </c:pt>
                <c:pt idx="781">
                  <c:v>0.13170599949422301</c:v>
                </c:pt>
                <c:pt idx="782">
                  <c:v>0.14359147005818906</c:v>
                </c:pt>
                <c:pt idx="783">
                  <c:v>0.13966427768991285</c:v>
                </c:pt>
                <c:pt idx="784">
                  <c:v>0.13486282932734905</c:v>
                </c:pt>
                <c:pt idx="785">
                  <c:v>0.13429999949151739</c:v>
                </c:pt>
                <c:pt idx="786">
                  <c:v>0.14498706405405315</c:v>
                </c:pt>
                <c:pt idx="787">
                  <c:v>0.14859071427094139</c:v>
                </c:pt>
                <c:pt idx="788">
                  <c:v>0.16317079056943207</c:v>
                </c:pt>
                <c:pt idx="789">
                  <c:v>0.16402020113214077</c:v>
                </c:pt>
                <c:pt idx="790">
                  <c:v>0.16470148576647337</c:v>
                </c:pt>
                <c:pt idx="791">
                  <c:v>0.16368061943864121</c:v>
                </c:pt>
                <c:pt idx="792">
                  <c:v>0.15923395538311491</c:v>
                </c:pt>
                <c:pt idx="793">
                  <c:v>0.14848610421584418</c:v>
                </c:pt>
                <c:pt idx="794">
                  <c:v>0.15518345294751945</c:v>
                </c:pt>
                <c:pt idx="795">
                  <c:v>0.16233147244860069</c:v>
                </c:pt>
                <c:pt idx="796">
                  <c:v>0.1693237380500312</c:v>
                </c:pt>
                <c:pt idx="797">
                  <c:v>0.16851582432378454</c:v>
                </c:pt>
                <c:pt idx="798">
                  <c:v>0.16450714567155922</c:v>
                </c:pt>
                <c:pt idx="799">
                  <c:v>0.1601042837334572</c:v>
                </c:pt>
                <c:pt idx="800">
                  <c:v>0.15823607368197823</c:v>
                </c:pt>
                <c:pt idx="801">
                  <c:v>0.1479855740757362</c:v>
                </c:pt>
                <c:pt idx="802">
                  <c:v>0.14445359529998947</c:v>
                </c:pt>
                <c:pt idx="803">
                  <c:v>0.14181796999152008</c:v>
                </c:pt>
                <c:pt idx="804">
                  <c:v>0.14430375519402849</c:v>
                </c:pt>
                <c:pt idx="805">
                  <c:v>0.14991071661739119</c:v>
                </c:pt>
                <c:pt idx="806">
                  <c:v>0.14974790870703703</c:v>
                </c:pt>
                <c:pt idx="807">
                  <c:v>0.14112017393626441</c:v>
                </c:pt>
                <c:pt idx="808">
                  <c:v>0.13963586281605789</c:v>
                </c:pt>
                <c:pt idx="809">
                  <c:v>0.13818942018898528</c:v>
                </c:pt>
                <c:pt idx="810">
                  <c:v>0.14606300313326748</c:v>
                </c:pt>
                <c:pt idx="811">
                  <c:v>0.15656912362481767</c:v>
                </c:pt>
                <c:pt idx="812">
                  <c:v>0.16254588967814931</c:v>
                </c:pt>
                <c:pt idx="813">
                  <c:v>0.16408707491836338</c:v>
                </c:pt>
                <c:pt idx="814">
                  <c:v>0.17328670467461038</c:v>
                </c:pt>
                <c:pt idx="815">
                  <c:v>0.17692175287068346</c:v>
                </c:pt>
                <c:pt idx="816">
                  <c:v>0.18104547089372935</c:v>
                </c:pt>
                <c:pt idx="817">
                  <c:v>0.18279558254552586</c:v>
                </c:pt>
                <c:pt idx="818">
                  <c:v>0.18440247532544585</c:v>
                </c:pt>
                <c:pt idx="819">
                  <c:v>0.18709165336157585</c:v>
                </c:pt>
                <c:pt idx="820">
                  <c:v>0.19065964761340137</c:v>
                </c:pt>
                <c:pt idx="821">
                  <c:v>0.19598377565924419</c:v>
                </c:pt>
                <c:pt idx="822">
                  <c:v>0.19375765144699786</c:v>
                </c:pt>
                <c:pt idx="823">
                  <c:v>0.18868694644915041</c:v>
                </c:pt>
                <c:pt idx="824">
                  <c:v>0.18386999247471103</c:v>
                </c:pt>
                <c:pt idx="825">
                  <c:v>0.17884788086824988</c:v>
                </c:pt>
                <c:pt idx="826">
                  <c:v>0.17724108713045994</c:v>
                </c:pt>
                <c:pt idx="827">
                  <c:v>0.17839004351341214</c:v>
                </c:pt>
                <c:pt idx="828">
                  <c:v>0.17364271916091278</c:v>
                </c:pt>
                <c:pt idx="829">
                  <c:v>0.16427085998000368</c:v>
                </c:pt>
                <c:pt idx="830">
                  <c:v>0.15925957649000966</c:v>
                </c:pt>
                <c:pt idx="831">
                  <c:v>0.15707966415491148</c:v>
                </c:pt>
                <c:pt idx="832">
                  <c:v>0.15223697047863827</c:v>
                </c:pt>
                <c:pt idx="833">
                  <c:v>0.15233478413952195</c:v>
                </c:pt>
                <c:pt idx="834">
                  <c:v>0.15561261629447176</c:v>
                </c:pt>
                <c:pt idx="835">
                  <c:v>0.14889840781944663</c:v>
                </c:pt>
                <c:pt idx="836">
                  <c:v>0.14087150781398927</c:v>
                </c:pt>
                <c:pt idx="837">
                  <c:v>0.13414545972096548</c:v>
                </c:pt>
                <c:pt idx="838">
                  <c:v>0.13773718282335956</c:v>
                </c:pt>
                <c:pt idx="839">
                  <c:v>0.13965221127952177</c:v>
                </c:pt>
                <c:pt idx="840">
                  <c:v>0.13680538195911107</c:v>
                </c:pt>
                <c:pt idx="841">
                  <c:v>0.13634728281112651</c:v>
                </c:pt>
                <c:pt idx="842">
                  <c:v>0.14099069627982441</c:v>
                </c:pt>
                <c:pt idx="843">
                  <c:v>0.14225426959588194</c:v>
                </c:pt>
                <c:pt idx="844">
                  <c:v>0.14226606467645997</c:v>
                </c:pt>
                <c:pt idx="845">
                  <c:v>0.14357718559892563</c:v>
                </c:pt>
                <c:pt idx="846">
                  <c:v>0.14091211108690205</c:v>
                </c:pt>
                <c:pt idx="847">
                  <c:v>0.14052643426157063</c:v>
                </c:pt>
                <c:pt idx="848">
                  <c:v>0.13574644046370188</c:v>
                </c:pt>
                <c:pt idx="849">
                  <c:v>0.13662440382335461</c:v>
                </c:pt>
                <c:pt idx="850">
                  <c:v>0.14470639228222937</c:v>
                </c:pt>
                <c:pt idx="851">
                  <c:v>0.14282070730074881</c:v>
                </c:pt>
                <c:pt idx="852">
                  <c:v>0.13439783549762896</c:v>
                </c:pt>
                <c:pt idx="853">
                  <c:v>0.13739445175955933</c:v>
                </c:pt>
                <c:pt idx="854">
                  <c:v>0.13580293622723838</c:v>
                </c:pt>
                <c:pt idx="855">
                  <c:v>0.13120072433306018</c:v>
                </c:pt>
                <c:pt idx="856">
                  <c:v>0.12224236354822415</c:v>
                </c:pt>
                <c:pt idx="857">
                  <c:v>0.10519522751445365</c:v>
                </c:pt>
                <c:pt idx="858">
                  <c:v>0.10515644670157132</c:v>
                </c:pt>
                <c:pt idx="859">
                  <c:v>0.1070428909486385</c:v>
                </c:pt>
                <c:pt idx="860">
                  <c:v>0.10737870780680714</c:v>
                </c:pt>
                <c:pt idx="861">
                  <c:v>0.10534051906834874</c:v>
                </c:pt>
                <c:pt idx="862">
                  <c:v>0.10880982063370959</c:v>
                </c:pt>
                <c:pt idx="863">
                  <c:v>0.10824027873587028</c:v>
                </c:pt>
                <c:pt idx="864">
                  <c:v>0.11120925904409873</c:v>
                </c:pt>
                <c:pt idx="865">
                  <c:v>0.11473942764708456</c:v>
                </c:pt>
                <c:pt idx="866">
                  <c:v>0.11379520629974005</c:v>
                </c:pt>
                <c:pt idx="867">
                  <c:v>0.12418149759729435</c:v>
                </c:pt>
                <c:pt idx="868">
                  <c:v>0.12330094005569503</c:v>
                </c:pt>
                <c:pt idx="869">
                  <c:v>0.12705519753871553</c:v>
                </c:pt>
                <c:pt idx="870">
                  <c:v>0.12517975693940642</c:v>
                </c:pt>
                <c:pt idx="871">
                  <c:v>0.12717822983403071</c:v>
                </c:pt>
                <c:pt idx="872">
                  <c:v>0.13650527463448081</c:v>
                </c:pt>
                <c:pt idx="873">
                  <c:v>0.13509141468797048</c:v>
                </c:pt>
                <c:pt idx="874">
                  <c:v>0.13142100418166747</c:v>
                </c:pt>
                <c:pt idx="875">
                  <c:v>0.13274892504141933</c:v>
                </c:pt>
                <c:pt idx="876">
                  <c:v>0.13425176389832116</c:v>
                </c:pt>
                <c:pt idx="877">
                  <c:v>0.1326981678128718</c:v>
                </c:pt>
                <c:pt idx="878">
                  <c:v>0.13344081540063701</c:v>
                </c:pt>
                <c:pt idx="879">
                  <c:v>0.1309871943977734</c:v>
                </c:pt>
                <c:pt idx="880">
                  <c:v>0.12638826094736255</c:v>
                </c:pt>
                <c:pt idx="881">
                  <c:v>0.12409251728564508</c:v>
                </c:pt>
                <c:pt idx="882">
                  <c:v>0.12423662040607164</c:v>
                </c:pt>
                <c:pt idx="883">
                  <c:v>0.11952367812444953</c:v>
                </c:pt>
                <c:pt idx="884">
                  <c:v>0.11834052528417205</c:v>
                </c:pt>
                <c:pt idx="885">
                  <c:v>0.11684572045263386</c:v>
                </c:pt>
                <c:pt idx="886">
                  <c:v>0.11221013917059719</c:v>
                </c:pt>
                <c:pt idx="887">
                  <c:v>0.10493374604344674</c:v>
                </c:pt>
                <c:pt idx="888">
                  <c:v>0.10470167959898213</c:v>
                </c:pt>
                <c:pt idx="889">
                  <c:v>0.10141589831043585</c:v>
                </c:pt>
                <c:pt idx="890">
                  <c:v>0.10184727674347016</c:v>
                </c:pt>
                <c:pt idx="891">
                  <c:v>9.8562814657884745E-2</c:v>
                </c:pt>
                <c:pt idx="892">
                  <c:v>0.10042856233286623</c:v>
                </c:pt>
                <c:pt idx="893">
                  <c:v>8.8402510903939469E-2</c:v>
                </c:pt>
                <c:pt idx="894">
                  <c:v>7.9240957357086472E-2</c:v>
                </c:pt>
                <c:pt idx="895">
                  <c:v>8.1545000805999912E-2</c:v>
                </c:pt>
                <c:pt idx="896">
                  <c:v>8.0512610225978332E-2</c:v>
                </c:pt>
                <c:pt idx="897">
                  <c:v>8.9644856797756134E-2</c:v>
                </c:pt>
                <c:pt idx="898">
                  <c:v>8.3932956701729733E-2</c:v>
                </c:pt>
                <c:pt idx="899">
                  <c:v>8.293136732479689E-2</c:v>
                </c:pt>
                <c:pt idx="900">
                  <c:v>8.8011464224065694E-2</c:v>
                </c:pt>
                <c:pt idx="901">
                  <c:v>8.8571173247094404E-2</c:v>
                </c:pt>
                <c:pt idx="902">
                  <c:v>7.5805815608959826E-2</c:v>
                </c:pt>
                <c:pt idx="903">
                  <c:v>7.4726787966831854E-2</c:v>
                </c:pt>
                <c:pt idx="904">
                  <c:v>7.3355269827426017E-2</c:v>
                </c:pt>
                <c:pt idx="905">
                  <c:v>7.3756148192190008E-2</c:v>
                </c:pt>
                <c:pt idx="906">
                  <c:v>6.8338459508226812E-2</c:v>
                </c:pt>
                <c:pt idx="907">
                  <c:v>6.1732407743005702E-2</c:v>
                </c:pt>
                <c:pt idx="908">
                  <c:v>6.0712959880816264E-2</c:v>
                </c:pt>
                <c:pt idx="909">
                  <c:v>5.9987848805434174E-2</c:v>
                </c:pt>
                <c:pt idx="910">
                  <c:v>6.6074210342027762E-2</c:v>
                </c:pt>
                <c:pt idx="911">
                  <c:v>6.1458351498752339E-2</c:v>
                </c:pt>
                <c:pt idx="912">
                  <c:v>6.6768870901780852E-2</c:v>
                </c:pt>
                <c:pt idx="913">
                  <c:v>7.6517861142645582E-2</c:v>
                </c:pt>
                <c:pt idx="914">
                  <c:v>7.6178368178068334E-2</c:v>
                </c:pt>
                <c:pt idx="915">
                  <c:v>7.520113012707963E-2</c:v>
                </c:pt>
                <c:pt idx="916">
                  <c:v>7.3961835975242751E-2</c:v>
                </c:pt>
                <c:pt idx="917">
                  <c:v>7.034173649519726E-2</c:v>
                </c:pt>
                <c:pt idx="918">
                  <c:v>6.993443573685143E-2</c:v>
                </c:pt>
                <c:pt idx="919">
                  <c:v>7.8560125399157243E-2</c:v>
                </c:pt>
                <c:pt idx="920">
                  <c:v>8.4628132022594782E-2</c:v>
                </c:pt>
                <c:pt idx="921">
                  <c:v>9.2263588204605229E-2</c:v>
                </c:pt>
                <c:pt idx="922">
                  <c:v>9.5050294917029987E-2</c:v>
                </c:pt>
                <c:pt idx="923">
                  <c:v>0.10175329225326468</c:v>
                </c:pt>
                <c:pt idx="924">
                  <c:v>9.8731269522477794E-2</c:v>
                </c:pt>
                <c:pt idx="925">
                  <c:v>9.3515985470486118E-2</c:v>
                </c:pt>
                <c:pt idx="926">
                  <c:v>9.0971766630811191E-2</c:v>
                </c:pt>
                <c:pt idx="927">
                  <c:v>9.7976126731819324E-2</c:v>
                </c:pt>
                <c:pt idx="928">
                  <c:v>9.8046288365402301E-2</c:v>
                </c:pt>
                <c:pt idx="929">
                  <c:v>9.641496925448112E-2</c:v>
                </c:pt>
                <c:pt idx="930">
                  <c:v>8.926152092326145E-2</c:v>
                </c:pt>
                <c:pt idx="931">
                  <c:v>7.9037627986034531E-2</c:v>
                </c:pt>
                <c:pt idx="932">
                  <c:v>7.7913080817676006E-2</c:v>
                </c:pt>
                <c:pt idx="933">
                  <c:v>7.659099070955655E-2</c:v>
                </c:pt>
                <c:pt idx="934">
                  <c:v>7.6229877065183693E-2</c:v>
                </c:pt>
                <c:pt idx="935">
                  <c:v>7.6582718264302851E-2</c:v>
                </c:pt>
                <c:pt idx="936">
                  <c:v>6.6279133468137852E-2</c:v>
                </c:pt>
                <c:pt idx="937">
                  <c:v>6.8769622663313879E-2</c:v>
                </c:pt>
                <c:pt idx="938">
                  <c:v>6.4059428028646836E-2</c:v>
                </c:pt>
                <c:pt idx="939">
                  <c:v>6.2184395722202357E-2</c:v>
                </c:pt>
                <c:pt idx="940">
                  <c:v>6.3380119838525317E-2</c:v>
                </c:pt>
                <c:pt idx="941">
                  <c:v>5.9998874723341977E-2</c:v>
                </c:pt>
                <c:pt idx="942">
                  <c:v>5.1459708266873738E-2</c:v>
                </c:pt>
                <c:pt idx="943">
                  <c:v>5.0817818638028811E-2</c:v>
                </c:pt>
                <c:pt idx="944">
                  <c:v>5.6667759895708825E-2</c:v>
                </c:pt>
                <c:pt idx="945">
                  <c:v>5.8444910725236499E-2</c:v>
                </c:pt>
                <c:pt idx="946">
                  <c:v>5.8827787227939243E-2</c:v>
                </c:pt>
                <c:pt idx="947">
                  <c:v>5.1849054040500553E-2</c:v>
                </c:pt>
                <c:pt idx="948">
                  <c:v>5.3245892506051051E-2</c:v>
                </c:pt>
                <c:pt idx="949">
                  <c:v>5.1455803064606398E-2</c:v>
                </c:pt>
                <c:pt idx="950">
                  <c:v>5.5152896353351299E-2</c:v>
                </c:pt>
                <c:pt idx="951">
                  <c:v>5.2322558007241171E-2</c:v>
                </c:pt>
                <c:pt idx="952">
                  <c:v>4.3345965622510474E-2</c:v>
                </c:pt>
                <c:pt idx="953">
                  <c:v>3.9837457966113488E-2</c:v>
                </c:pt>
                <c:pt idx="954">
                  <c:v>4.1771807103621272E-2</c:v>
                </c:pt>
                <c:pt idx="955">
                  <c:v>4.4561532371257373E-2</c:v>
                </c:pt>
                <c:pt idx="956">
                  <c:v>5.2521682986439333E-2</c:v>
                </c:pt>
                <c:pt idx="957">
                  <c:v>5.5427630876675016E-2</c:v>
                </c:pt>
                <c:pt idx="958">
                  <c:v>4.7929261825224501E-2</c:v>
                </c:pt>
                <c:pt idx="959">
                  <c:v>4.9635725836635558E-2</c:v>
                </c:pt>
                <c:pt idx="960">
                  <c:v>4.7008117528902993E-2</c:v>
                </c:pt>
                <c:pt idx="961">
                  <c:v>4.6108338162513807E-2</c:v>
                </c:pt>
                <c:pt idx="962">
                  <c:v>4.2609693796908932E-2</c:v>
                </c:pt>
                <c:pt idx="963">
                  <c:v>4.3851467247421727E-2</c:v>
                </c:pt>
                <c:pt idx="964">
                  <c:v>4.5934681802121458E-2</c:v>
                </c:pt>
                <c:pt idx="965">
                  <c:v>4.4677062417320612E-2</c:v>
                </c:pt>
                <c:pt idx="966">
                  <c:v>4.5211613557349706E-2</c:v>
                </c:pt>
                <c:pt idx="967">
                  <c:v>3.7383864980321313E-2</c:v>
                </c:pt>
                <c:pt idx="968">
                  <c:v>3.7591685363032035E-2</c:v>
                </c:pt>
                <c:pt idx="969">
                  <c:v>3.2991786338939066E-2</c:v>
                </c:pt>
                <c:pt idx="970">
                  <c:v>2.2326295700251686E-2</c:v>
                </c:pt>
                <c:pt idx="971">
                  <c:v>2.8012354093796432E-2</c:v>
                </c:pt>
                <c:pt idx="972">
                  <c:v>3.6015070576976616E-2</c:v>
                </c:pt>
                <c:pt idx="973">
                  <c:v>3.7331456455463652E-2</c:v>
                </c:pt>
                <c:pt idx="974">
                  <c:v>4.03172357765893E-2</c:v>
                </c:pt>
                <c:pt idx="975">
                  <c:v>4.6205628506323926E-2</c:v>
                </c:pt>
                <c:pt idx="976">
                  <c:v>5.2330423217760158E-2</c:v>
                </c:pt>
                <c:pt idx="977">
                  <c:v>6.5062502437984504E-2</c:v>
                </c:pt>
                <c:pt idx="978">
                  <c:v>6.0650340992888463E-2</c:v>
                </c:pt>
                <c:pt idx="979">
                  <c:v>6.2229351407043776E-2</c:v>
                </c:pt>
                <c:pt idx="980">
                  <c:v>6.3883569640269533E-2</c:v>
                </c:pt>
                <c:pt idx="981">
                  <c:v>6.7073027024665999E-2</c:v>
                </c:pt>
                <c:pt idx="982">
                  <c:v>6.3515480760913512E-2</c:v>
                </c:pt>
                <c:pt idx="983">
                  <c:v>6.2004063886268446E-2</c:v>
                </c:pt>
                <c:pt idx="984">
                  <c:v>5.9491286490057416E-2</c:v>
                </c:pt>
                <c:pt idx="985">
                  <c:v>5.4555713833816299E-2</c:v>
                </c:pt>
                <c:pt idx="986">
                  <c:v>5.3408213660607884E-2</c:v>
                </c:pt>
                <c:pt idx="987">
                  <c:v>4.5714652717939286E-2</c:v>
                </c:pt>
                <c:pt idx="988">
                  <c:v>4.2030133263734948E-2</c:v>
                </c:pt>
                <c:pt idx="989">
                  <c:v>3.9332775969217915E-2</c:v>
                </c:pt>
                <c:pt idx="990">
                  <c:v>4.3004517742165627E-2</c:v>
                </c:pt>
                <c:pt idx="991">
                  <c:v>3.9927754022018425E-2</c:v>
                </c:pt>
                <c:pt idx="992">
                  <c:v>3.5938558834518353E-2</c:v>
                </c:pt>
                <c:pt idx="993">
                  <c:v>3.7077949377218866E-2</c:v>
                </c:pt>
                <c:pt idx="994">
                  <c:v>2.9332473445508822E-2</c:v>
                </c:pt>
                <c:pt idx="995">
                  <c:v>1.9490888444620991E-2</c:v>
                </c:pt>
                <c:pt idx="996">
                  <c:v>1.9105600436870485E-2</c:v>
                </c:pt>
                <c:pt idx="997">
                  <c:v>1.478479195695015E-2</c:v>
                </c:pt>
                <c:pt idx="998">
                  <c:v>1.8174328923066696E-2</c:v>
                </c:pt>
                <c:pt idx="999">
                  <c:v>1.3271051207197737E-2</c:v>
                </c:pt>
                <c:pt idx="1000">
                  <c:v>9.7521354700366158E-3</c:v>
                </c:pt>
                <c:pt idx="1001">
                  <c:v>1.0241767263041268E-2</c:v>
                </c:pt>
                <c:pt idx="1002">
                  <c:v>-4.1098886598832651E-3</c:v>
                </c:pt>
                <c:pt idx="1003">
                  <c:v>-5.4012445004664178E-3</c:v>
                </c:pt>
                <c:pt idx="1004">
                  <c:v>-1.791125941834415E-2</c:v>
                </c:pt>
                <c:pt idx="1005">
                  <c:v>-1.8677021970306185E-2</c:v>
                </c:pt>
                <c:pt idx="1006">
                  <c:v>-1.7486151928497451E-2</c:v>
                </c:pt>
                <c:pt idx="1007">
                  <c:v>-2.430167133638006E-2</c:v>
                </c:pt>
                <c:pt idx="1008">
                  <c:v>-1.8864054150287024E-2</c:v>
                </c:pt>
                <c:pt idx="1009">
                  <c:v>-1.1025356076853288E-2</c:v>
                </c:pt>
                <c:pt idx="1010">
                  <c:v>-4.5504076457358877E-3</c:v>
                </c:pt>
                <c:pt idx="1011">
                  <c:v>-1.4737173320410468E-3</c:v>
                </c:pt>
                <c:pt idx="1012">
                  <c:v>1.6812778111293669E-3</c:v>
                </c:pt>
                <c:pt idx="1013">
                  <c:v>7.3938674110652913E-3</c:v>
                </c:pt>
                <c:pt idx="1014">
                  <c:v>8.8266787891063681E-3</c:v>
                </c:pt>
                <c:pt idx="1015">
                  <c:v>1.1644339635568102E-3</c:v>
                </c:pt>
                <c:pt idx="1016">
                  <c:v>-3.5783980309103125E-3</c:v>
                </c:pt>
                <c:pt idx="1017">
                  <c:v>-3.9574346167381425E-3</c:v>
                </c:pt>
                <c:pt idx="1018">
                  <c:v>-4.7178289747443758E-3</c:v>
                </c:pt>
                <c:pt idx="1019">
                  <c:v>-7.6276418866859652E-3</c:v>
                </c:pt>
                <c:pt idx="1020">
                  <c:v>-2.5618354477953131E-3</c:v>
                </c:pt>
                <c:pt idx="1021">
                  <c:v>2.5924376805375182E-4</c:v>
                </c:pt>
                <c:pt idx="1022">
                  <c:v>3.9882532546866578E-3</c:v>
                </c:pt>
                <c:pt idx="1023">
                  <c:v>1.3702530765685728E-3</c:v>
                </c:pt>
                <c:pt idx="1024">
                  <c:v>7.9345916621621493E-3</c:v>
                </c:pt>
                <c:pt idx="1025">
                  <c:v>8.6263445565617491E-3</c:v>
                </c:pt>
                <c:pt idx="1026">
                  <c:v>9.1513028013187059E-3</c:v>
                </c:pt>
                <c:pt idx="1027">
                  <c:v>1.2362925237877076E-2</c:v>
                </c:pt>
                <c:pt idx="1028">
                  <c:v>1.6947825649275439E-2</c:v>
                </c:pt>
                <c:pt idx="1029">
                  <c:v>1.4213109809648961E-2</c:v>
                </c:pt>
                <c:pt idx="1030">
                  <c:v>6.4701391541640563E-3</c:v>
                </c:pt>
                <c:pt idx="1031">
                  <c:v>8.8313367663431785E-3</c:v>
                </c:pt>
                <c:pt idx="1032">
                  <c:v>8.4971228625102535E-3</c:v>
                </c:pt>
                <c:pt idx="1033">
                  <c:v>3.1112329418119256E-3</c:v>
                </c:pt>
                <c:pt idx="1034">
                  <c:v>1.4465603124342863E-3</c:v>
                </c:pt>
                <c:pt idx="1035">
                  <c:v>-2.9253465261367406E-3</c:v>
                </c:pt>
                <c:pt idx="1036">
                  <c:v>-6.4978114809480791E-3</c:v>
                </c:pt>
                <c:pt idx="1037">
                  <c:v>-7.400540538762046E-3</c:v>
                </c:pt>
                <c:pt idx="1038">
                  <c:v>-8.9977301168477908E-3</c:v>
                </c:pt>
                <c:pt idx="1039">
                  <c:v>-1.3463962733077928E-2</c:v>
                </c:pt>
                <c:pt idx="1040">
                  <c:v>-1.6960536746213561E-2</c:v>
                </c:pt>
                <c:pt idx="1041">
                  <c:v>-1.9505750477637696E-2</c:v>
                </c:pt>
                <c:pt idx="1042">
                  <c:v>-1.7483992354818678E-2</c:v>
                </c:pt>
                <c:pt idx="1043">
                  <c:v>-1.9568667240287718E-2</c:v>
                </c:pt>
                <c:pt idx="1044">
                  <c:v>-1.9955839904050809E-2</c:v>
                </c:pt>
                <c:pt idx="1045">
                  <c:v>-1.6620547215195569E-2</c:v>
                </c:pt>
                <c:pt idx="1046">
                  <c:v>-1.6304351579122023E-2</c:v>
                </c:pt>
                <c:pt idx="1047">
                  <c:v>-1.7595530887084876E-2</c:v>
                </c:pt>
                <c:pt idx="1048">
                  <c:v>-1.5415698265139333E-2</c:v>
                </c:pt>
                <c:pt idx="1049">
                  <c:v>-1.5941026965365146E-2</c:v>
                </c:pt>
                <c:pt idx="1050">
                  <c:v>-1.3456310302258245E-2</c:v>
                </c:pt>
                <c:pt idx="1051">
                  <c:v>-5.8054064042935005E-3</c:v>
                </c:pt>
                <c:pt idx="1052">
                  <c:v>-9.2606794362448674E-3</c:v>
                </c:pt>
                <c:pt idx="1053">
                  <c:v>-1.4303948575783765E-2</c:v>
                </c:pt>
                <c:pt idx="1054">
                  <c:v>-2.1459103359379172E-2</c:v>
                </c:pt>
                <c:pt idx="1055">
                  <c:v>-2.2257490682950687E-2</c:v>
                </c:pt>
                <c:pt idx="1056">
                  <c:v>-1.408363418261005E-2</c:v>
                </c:pt>
                <c:pt idx="1057">
                  <c:v>-1.6214990075949731E-2</c:v>
                </c:pt>
                <c:pt idx="1058">
                  <c:v>-1.2991180680528513E-2</c:v>
                </c:pt>
                <c:pt idx="1059">
                  <c:v>-1.174079007050477E-2</c:v>
                </c:pt>
                <c:pt idx="1060">
                  <c:v>-1.7816016452339212E-2</c:v>
                </c:pt>
                <c:pt idx="1061">
                  <c:v>-1.4740741051939232E-2</c:v>
                </c:pt>
                <c:pt idx="1062">
                  <c:v>-1.016295482219165E-2</c:v>
                </c:pt>
                <c:pt idx="1063">
                  <c:v>-4.5317445522932154E-3</c:v>
                </c:pt>
                <c:pt idx="1064">
                  <c:v>-5.2393350949163642E-3</c:v>
                </c:pt>
                <c:pt idx="1065">
                  <c:v>-3.5912343027860727E-3</c:v>
                </c:pt>
                <c:pt idx="1066">
                  <c:v>-3.307193057304203E-3</c:v>
                </c:pt>
                <c:pt idx="1067">
                  <c:v>6.3442864020768486E-4</c:v>
                </c:pt>
                <c:pt idx="1068">
                  <c:v>5.7220356743099554E-3</c:v>
                </c:pt>
                <c:pt idx="1069">
                  <c:v>2.5940412904720267E-2</c:v>
                </c:pt>
                <c:pt idx="1070">
                  <c:v>1.7452348354977554E-2</c:v>
                </c:pt>
                <c:pt idx="1071">
                  <c:v>9.3953177253583986E-3</c:v>
                </c:pt>
                <c:pt idx="1072">
                  <c:v>1.4676750730745369E-2</c:v>
                </c:pt>
                <c:pt idx="1073">
                  <c:v>1.9440113393061842E-2</c:v>
                </c:pt>
                <c:pt idx="1074">
                  <c:v>2.9125324744137426E-2</c:v>
                </c:pt>
                <c:pt idx="1075">
                  <c:v>3.3728540017317288E-2</c:v>
                </c:pt>
                <c:pt idx="1076">
                  <c:v>3.3382018596808227E-2</c:v>
                </c:pt>
                <c:pt idx="1077">
                  <c:v>3.5624783493379053E-2</c:v>
                </c:pt>
                <c:pt idx="1078">
                  <c:v>4.8090630278120772E-2</c:v>
                </c:pt>
                <c:pt idx="1079">
                  <c:v>4.3342670261705352E-2</c:v>
                </c:pt>
                <c:pt idx="1080">
                  <c:v>3.8392226999519274E-2</c:v>
                </c:pt>
                <c:pt idx="1081">
                  <c:v>3.4934025692812787E-2</c:v>
                </c:pt>
                <c:pt idx="1082">
                  <c:v>3.8153018388994986E-2</c:v>
                </c:pt>
                <c:pt idx="1083">
                  <c:v>3.7224347018744663E-2</c:v>
                </c:pt>
                <c:pt idx="1084">
                  <c:v>3.4245515315604602E-2</c:v>
                </c:pt>
                <c:pt idx="1085">
                  <c:v>3.197066204390997E-2</c:v>
                </c:pt>
                <c:pt idx="1086">
                  <c:v>3.2528875019669057E-2</c:v>
                </c:pt>
                <c:pt idx="1087">
                  <c:v>3.850986765538611E-2</c:v>
                </c:pt>
                <c:pt idx="1088">
                  <c:v>3.1739608521460405E-2</c:v>
                </c:pt>
                <c:pt idx="1089">
                  <c:v>3.5204416367994873E-2</c:v>
                </c:pt>
                <c:pt idx="1090">
                  <c:v>3.40417797232897E-2</c:v>
                </c:pt>
                <c:pt idx="1091">
                  <c:v>2.8631233959087954E-2</c:v>
                </c:pt>
                <c:pt idx="1092">
                  <c:v>2.3203019628615817E-2</c:v>
                </c:pt>
                <c:pt idx="1093">
                  <c:v>1.6938770696158123E-2</c:v>
                </c:pt>
                <c:pt idx="1094">
                  <c:v>8.3180863107110703E-3</c:v>
                </c:pt>
                <c:pt idx="1095">
                  <c:v>1.0842001405508284E-2</c:v>
                </c:pt>
                <c:pt idx="1096">
                  <c:v>1.0680512080406213E-2</c:v>
                </c:pt>
                <c:pt idx="1097">
                  <c:v>7.9567715930304317E-3</c:v>
                </c:pt>
                <c:pt idx="1098">
                  <c:v>6.276945536495937E-3</c:v>
                </c:pt>
                <c:pt idx="1099">
                  <c:v>-2.4352793035766762E-3</c:v>
                </c:pt>
                <c:pt idx="1100">
                  <c:v>2.9736614671507233E-3</c:v>
                </c:pt>
                <c:pt idx="1101">
                  <c:v>2.9111313618389589E-3</c:v>
                </c:pt>
                <c:pt idx="1102">
                  <c:v>1.1524754021609018E-3</c:v>
                </c:pt>
                <c:pt idx="1103">
                  <c:v>-7.4896932747881007E-4</c:v>
                </c:pt>
                <c:pt idx="1104">
                  <c:v>5.3056530980888361E-4</c:v>
                </c:pt>
                <c:pt idx="1105">
                  <c:v>5.8905625686839214E-3</c:v>
                </c:pt>
                <c:pt idx="1106">
                  <c:v>8.9233537542338093E-3</c:v>
                </c:pt>
                <c:pt idx="1107">
                  <c:v>1.3980105737376625E-2</c:v>
                </c:pt>
                <c:pt idx="1108">
                  <c:v>1.9238124259441158E-2</c:v>
                </c:pt>
                <c:pt idx="1109">
                  <c:v>2.5217764138149801E-2</c:v>
                </c:pt>
                <c:pt idx="1110">
                  <c:v>2.5894394818781086E-2</c:v>
                </c:pt>
                <c:pt idx="1111">
                  <c:v>2.5623469553348266E-2</c:v>
                </c:pt>
                <c:pt idx="1112">
                  <c:v>2.7550546133021658E-2</c:v>
                </c:pt>
                <c:pt idx="1113">
                  <c:v>2.5114217910059966E-2</c:v>
                </c:pt>
                <c:pt idx="1114">
                  <c:v>3.2052244565504595E-2</c:v>
                </c:pt>
                <c:pt idx="1115">
                  <c:v>3.9453685492484514E-2</c:v>
                </c:pt>
                <c:pt idx="1116">
                  <c:v>3.624542088348981E-2</c:v>
                </c:pt>
                <c:pt idx="1117">
                  <c:v>3.4266806171403541E-2</c:v>
                </c:pt>
                <c:pt idx="1118">
                  <c:v>3.0754328686932175E-2</c:v>
                </c:pt>
                <c:pt idx="1119">
                  <c:v>3.5543707862148666E-2</c:v>
                </c:pt>
                <c:pt idx="1120">
                  <c:v>4.1501317419594841E-2</c:v>
                </c:pt>
                <c:pt idx="1121">
                  <c:v>3.9735078894171494E-2</c:v>
                </c:pt>
                <c:pt idx="1122">
                  <c:v>4.7841926309758698E-2</c:v>
                </c:pt>
                <c:pt idx="1123">
                  <c:v>5.5611103204326828E-2</c:v>
                </c:pt>
                <c:pt idx="1124">
                  <c:v>6.6808299191280951E-2</c:v>
                </c:pt>
                <c:pt idx="1125">
                  <c:v>6.2467219932983209E-2</c:v>
                </c:pt>
                <c:pt idx="1126">
                  <c:v>5.7734055344377921E-2</c:v>
                </c:pt>
                <c:pt idx="1127">
                  <c:v>6.4721465400528144E-2</c:v>
                </c:pt>
                <c:pt idx="1128">
                  <c:v>5.9263774100069666E-2</c:v>
                </c:pt>
                <c:pt idx="1129">
                  <c:v>5.556520099076212E-2</c:v>
                </c:pt>
                <c:pt idx="1130">
                  <c:v>4.9254574278869256E-2</c:v>
                </c:pt>
                <c:pt idx="1131">
                  <c:v>4.2468114903203125E-2</c:v>
                </c:pt>
                <c:pt idx="1132">
                  <c:v>3.5903756695798483E-2</c:v>
                </c:pt>
                <c:pt idx="1133">
                  <c:v>3.2429181105747995E-2</c:v>
                </c:pt>
                <c:pt idx="1134">
                  <c:v>3.3706163017306334E-2</c:v>
                </c:pt>
                <c:pt idx="1135">
                  <c:v>3.6994744953169789E-2</c:v>
                </c:pt>
                <c:pt idx="1136">
                  <c:v>3.5781642507579425E-2</c:v>
                </c:pt>
                <c:pt idx="1137">
                  <c:v>3.3232411378563143E-2</c:v>
                </c:pt>
                <c:pt idx="1138">
                  <c:v>3.5222529586520057E-2</c:v>
                </c:pt>
                <c:pt idx="1139">
                  <c:v>3.8804666374386843E-2</c:v>
                </c:pt>
                <c:pt idx="1140">
                  <c:v>3.1162954822943956E-2</c:v>
                </c:pt>
                <c:pt idx="1141">
                  <c:v>2.8976468414180667E-2</c:v>
                </c:pt>
                <c:pt idx="1142">
                  <c:v>2.8553352179974123E-2</c:v>
                </c:pt>
                <c:pt idx="1143">
                  <c:v>2.8069814654801739E-2</c:v>
                </c:pt>
                <c:pt idx="1144">
                  <c:v>2.9573471506505689E-2</c:v>
                </c:pt>
                <c:pt idx="1145">
                  <c:v>3.285783452894897E-2</c:v>
                </c:pt>
                <c:pt idx="1146">
                  <c:v>2.4748797330377048E-2</c:v>
                </c:pt>
                <c:pt idx="1147">
                  <c:v>2.7293317971599507E-2</c:v>
                </c:pt>
                <c:pt idx="1148">
                  <c:v>2.5447858681391988E-2</c:v>
                </c:pt>
                <c:pt idx="1149">
                  <c:v>2.9892841931986158E-2</c:v>
                </c:pt>
                <c:pt idx="1150">
                  <c:v>3.3568200594951803E-2</c:v>
                </c:pt>
                <c:pt idx="1151">
                  <c:v>3.3451821326140552E-2</c:v>
                </c:pt>
                <c:pt idx="1152">
                  <c:v>3.8215600583723308E-2</c:v>
                </c:pt>
                <c:pt idx="1153">
                  <c:v>4.7574522488393223E-2</c:v>
                </c:pt>
                <c:pt idx="1154">
                  <c:v>5.1821921218853095E-2</c:v>
                </c:pt>
                <c:pt idx="1155">
                  <c:v>5.8454312876244474E-2</c:v>
                </c:pt>
                <c:pt idx="1156">
                  <c:v>6.1989949605663064E-2</c:v>
                </c:pt>
                <c:pt idx="1157">
                  <c:v>6.5611722233545278E-2</c:v>
                </c:pt>
                <c:pt idx="1158">
                  <c:v>6.7491835143683288E-2</c:v>
                </c:pt>
                <c:pt idx="1159">
                  <c:v>7.8240163658681805E-2</c:v>
                </c:pt>
                <c:pt idx="1160">
                  <c:v>8.0866777554022828E-2</c:v>
                </c:pt>
                <c:pt idx="1161">
                  <c:v>6.8592480955923074E-2</c:v>
                </c:pt>
                <c:pt idx="1162">
                  <c:v>4.8293395638936421E-2</c:v>
                </c:pt>
                <c:pt idx="1163">
                  <c:v>4.6920939425220576E-2</c:v>
                </c:pt>
                <c:pt idx="1164">
                  <c:v>5.1000632449886396E-2</c:v>
                </c:pt>
                <c:pt idx="1165">
                  <c:v>5.1935687333127811E-2</c:v>
                </c:pt>
                <c:pt idx="1166">
                  <c:v>5.6183147689568003E-2</c:v>
                </c:pt>
                <c:pt idx="1167">
                  <c:v>5.16772349924981E-2</c:v>
                </c:pt>
                <c:pt idx="1168">
                  <c:v>4.4536322359322922E-2</c:v>
                </c:pt>
                <c:pt idx="1169">
                  <c:v>4.8197761812522444E-2</c:v>
                </c:pt>
                <c:pt idx="1170">
                  <c:v>4.7610153757736695E-2</c:v>
                </c:pt>
                <c:pt idx="1171">
                  <c:v>4.0940282643645798E-2</c:v>
                </c:pt>
                <c:pt idx="1172">
                  <c:v>4.0555990319419477E-2</c:v>
                </c:pt>
                <c:pt idx="1173">
                  <c:v>4.4896387524956394E-2</c:v>
                </c:pt>
                <c:pt idx="1174">
                  <c:v>4.8706212036520924E-2</c:v>
                </c:pt>
                <c:pt idx="1175">
                  <c:v>4.879300977259815E-2</c:v>
                </c:pt>
                <c:pt idx="1176">
                  <c:v>4.7343493410460846E-2</c:v>
                </c:pt>
                <c:pt idx="1177">
                  <c:v>5.2657828281112984E-2</c:v>
                </c:pt>
                <c:pt idx="1178">
                  <c:v>5.1095805147882256E-2</c:v>
                </c:pt>
                <c:pt idx="1179">
                  <c:v>5.0692359895050831E-2</c:v>
                </c:pt>
                <c:pt idx="1180">
                  <c:v>5.4643348115678503E-2</c:v>
                </c:pt>
                <c:pt idx="1181">
                  <c:v>5.40677288643443E-2</c:v>
                </c:pt>
                <c:pt idx="1182">
                  <c:v>5.354327816905835E-2</c:v>
                </c:pt>
                <c:pt idx="1183">
                  <c:v>5.3416714003914789E-2</c:v>
                </c:pt>
                <c:pt idx="1184">
                  <c:v>5.0855099121291492E-2</c:v>
                </c:pt>
                <c:pt idx="1185">
                  <c:v>4.7239433903501826E-2</c:v>
                </c:pt>
                <c:pt idx="1186">
                  <c:v>4.2472083687701279E-2</c:v>
                </c:pt>
                <c:pt idx="1187">
                  <c:v>4.2434658639550094E-2</c:v>
                </c:pt>
                <c:pt idx="1188">
                  <c:v>3.6581827653445753E-2</c:v>
                </c:pt>
                <c:pt idx="1189">
                  <c:v>2.0862650531764615E-2</c:v>
                </c:pt>
                <c:pt idx="1190">
                  <c:v>3.3207187981632691E-2</c:v>
                </c:pt>
                <c:pt idx="1191">
                  <c:v>4.4363277487515118E-2</c:v>
                </c:pt>
                <c:pt idx="1192">
                  <c:v>5.1365249221234421E-2</c:v>
                </c:pt>
                <c:pt idx="1193">
                  <c:v>4.8266128442107759E-2</c:v>
                </c:pt>
                <c:pt idx="1194">
                  <c:v>3.9935346977335362E-2</c:v>
                </c:pt>
                <c:pt idx="1195">
                  <c:v>2.3665318518752754E-2</c:v>
                </c:pt>
                <c:pt idx="1196">
                  <c:v>1.4337587097861704E-2</c:v>
                </c:pt>
                <c:pt idx="1197">
                  <c:v>5.7684783675111539E-3</c:v>
                </c:pt>
                <c:pt idx="1198">
                  <c:v>-3.7833269015177251E-3</c:v>
                </c:pt>
                <c:pt idx="1199">
                  <c:v>-3.9081828728737555E-4</c:v>
                </c:pt>
                <c:pt idx="1200">
                  <c:v>9.8263374324436548E-4</c:v>
                </c:pt>
                <c:pt idx="1201">
                  <c:v>1.1337362073904123E-2</c:v>
                </c:pt>
                <c:pt idx="1202">
                  <c:v>1.3006910555765971E-2</c:v>
                </c:pt>
                <c:pt idx="1203">
                  <c:v>1.0662689888106591E-2</c:v>
                </c:pt>
                <c:pt idx="1204">
                  <c:v>1.0553476772575454E-2</c:v>
                </c:pt>
                <c:pt idx="1205">
                  <c:v>1.576055720070646E-2</c:v>
                </c:pt>
                <c:pt idx="1206">
                  <c:v>1.4550904366626316E-2</c:v>
                </c:pt>
                <c:pt idx="1207">
                  <c:v>1.0640023460463777E-2</c:v>
                </c:pt>
                <c:pt idx="1208">
                  <c:v>1.6642073582963102E-2</c:v>
                </c:pt>
                <c:pt idx="1209">
                  <c:v>1.5649198389928509E-2</c:v>
                </c:pt>
                <c:pt idx="1210">
                  <c:v>2.218467448633521E-2</c:v>
                </c:pt>
                <c:pt idx="1211">
                  <c:v>1.7960420488195794E-2</c:v>
                </c:pt>
                <c:pt idx="1212">
                  <c:v>2.6577617824560695E-2</c:v>
                </c:pt>
                <c:pt idx="1213">
                  <c:v>3.2116520220710543E-2</c:v>
                </c:pt>
                <c:pt idx="1214">
                  <c:v>3.9567898953202674E-2</c:v>
                </c:pt>
                <c:pt idx="1215">
                  <c:v>3.3888260187432406E-2</c:v>
                </c:pt>
                <c:pt idx="1216">
                  <c:v>3.6947326452568818E-2</c:v>
                </c:pt>
                <c:pt idx="1217">
                  <c:v>3.7200991083386148E-2</c:v>
                </c:pt>
                <c:pt idx="1218">
                  <c:v>3.8501758628064486E-2</c:v>
                </c:pt>
                <c:pt idx="1219">
                  <c:v>4.2591001249328908E-2</c:v>
                </c:pt>
                <c:pt idx="1220">
                  <c:v>3.3648007413479286E-2</c:v>
                </c:pt>
                <c:pt idx="1221">
                  <c:v>3.3577602902981729E-2</c:v>
                </c:pt>
                <c:pt idx="1222">
                  <c:v>3.6602913850261709E-2</c:v>
                </c:pt>
                <c:pt idx="1223">
                  <c:v>3.8306455699552711E-2</c:v>
                </c:pt>
                <c:pt idx="1224">
                  <c:v>3.3699674084152198E-2</c:v>
                </c:pt>
                <c:pt idx="1225">
                  <c:v>2.9214189058536011E-2</c:v>
                </c:pt>
                <c:pt idx="1226">
                  <c:v>2.6896977215846496E-2</c:v>
                </c:pt>
                <c:pt idx="1227">
                  <c:v>2.1903994944029614E-2</c:v>
                </c:pt>
                <c:pt idx="1228">
                  <c:v>1.9024150685995167E-2</c:v>
                </c:pt>
                <c:pt idx="1229">
                  <c:v>1.4698414281816286E-2</c:v>
                </c:pt>
                <c:pt idx="1230">
                  <c:v>9.7696883344415841E-3</c:v>
                </c:pt>
                <c:pt idx="1231">
                  <c:v>1.082230196245404E-2</c:v>
                </c:pt>
                <c:pt idx="1232">
                  <c:v>7.8853116191661687E-3</c:v>
                </c:pt>
                <c:pt idx="1233">
                  <c:v>9.5530350123678165E-3</c:v>
                </c:pt>
                <c:pt idx="1234">
                  <c:v>1.3693915773890453E-2</c:v>
                </c:pt>
                <c:pt idx="1235">
                  <c:v>1.4878215596203948E-2</c:v>
                </c:pt>
                <c:pt idx="1236">
                  <c:v>1.6449547291258027E-2</c:v>
                </c:pt>
                <c:pt idx="1237">
                  <c:v>2.345630247877617E-2</c:v>
                </c:pt>
                <c:pt idx="1238">
                  <c:v>2.3010439212722833E-2</c:v>
                </c:pt>
                <c:pt idx="1239">
                  <c:v>2.1159558651675292E-2</c:v>
                </c:pt>
                <c:pt idx="1240">
                  <c:v>2.0045656726894956E-2</c:v>
                </c:pt>
                <c:pt idx="1241">
                  <c:v>2.2404226061395915E-2</c:v>
                </c:pt>
                <c:pt idx="1242">
                  <c:v>2.6132595141858728E-2</c:v>
                </c:pt>
                <c:pt idx="1243">
                  <c:v>2.3605269870752954E-2</c:v>
                </c:pt>
                <c:pt idx="1244">
                  <c:v>2.6326872980702243E-2</c:v>
                </c:pt>
                <c:pt idx="1245">
                  <c:v>3.102410448587678E-2</c:v>
                </c:pt>
                <c:pt idx="1246">
                  <c:v>3.4829130202914893E-2</c:v>
                </c:pt>
                <c:pt idx="1247">
                  <c:v>3.4137003316912162E-2</c:v>
                </c:pt>
                <c:pt idx="1248">
                  <c:v>3.2593481340591035E-2</c:v>
                </c:pt>
                <c:pt idx="1249">
                  <c:v>2.7748719150815893E-2</c:v>
                </c:pt>
                <c:pt idx="1250">
                  <c:v>2.7210117331521344E-2</c:v>
                </c:pt>
                <c:pt idx="1251">
                  <c:v>3.1612593287969837E-2</c:v>
                </c:pt>
                <c:pt idx="1252">
                  <c:v>3.3058201285523614E-2</c:v>
                </c:pt>
                <c:pt idx="1253">
                  <c:v>3.5058087317274556E-2</c:v>
                </c:pt>
                <c:pt idx="1254">
                  <c:v>3.6694071839606046E-2</c:v>
                </c:pt>
                <c:pt idx="1255">
                  <c:v>4.1197654310342502E-2</c:v>
                </c:pt>
                <c:pt idx="1256">
                  <c:v>4.5206360260897416E-2</c:v>
                </c:pt>
                <c:pt idx="1257">
                  <c:v>4.4526456355280741E-2</c:v>
                </c:pt>
                <c:pt idx="1258">
                  <c:v>4.2751363847489676E-2</c:v>
                </c:pt>
                <c:pt idx="1259">
                  <c:v>4.2832981001521109E-2</c:v>
                </c:pt>
                <c:pt idx="1260">
                  <c:v>4.2480355920957225E-2</c:v>
                </c:pt>
                <c:pt idx="1261">
                  <c:v>4.7645789759629853E-2</c:v>
                </c:pt>
                <c:pt idx="1262">
                  <c:v>5.10744599011006E-2</c:v>
                </c:pt>
                <c:pt idx="1263">
                  <c:v>5.3718466440071611E-2</c:v>
                </c:pt>
                <c:pt idx="1264">
                  <c:v>5.4562367058532901E-2</c:v>
                </c:pt>
                <c:pt idx="1265">
                  <c:v>5.3304323033287915E-2</c:v>
                </c:pt>
                <c:pt idx="1266">
                  <c:v>5.4777253836894912E-2</c:v>
                </c:pt>
                <c:pt idx="1267">
                  <c:v>5.4899016912395293E-2</c:v>
                </c:pt>
                <c:pt idx="1268">
                  <c:v>5.9270021354905111E-2</c:v>
                </c:pt>
                <c:pt idx="1269">
                  <c:v>6.1770687259733226E-2</c:v>
                </c:pt>
                <c:pt idx="1270">
                  <c:v>6.2261305373375153E-2</c:v>
                </c:pt>
                <c:pt idx="1271">
                  <c:v>6.3597247789051625E-2</c:v>
                </c:pt>
                <c:pt idx="1272">
                  <c:v>6.2441364226373031E-2</c:v>
                </c:pt>
                <c:pt idx="1273">
                  <c:v>5.7824774339406693E-2</c:v>
                </c:pt>
                <c:pt idx="1274">
                  <c:v>5.4554271426281664E-2</c:v>
                </c:pt>
                <c:pt idx="1275">
                  <c:v>4.7658223629370999E-2</c:v>
                </c:pt>
                <c:pt idx="1276">
                  <c:v>5.1758542571157529E-2</c:v>
                </c:pt>
                <c:pt idx="1277">
                  <c:v>5.2614188003446971E-2</c:v>
                </c:pt>
                <c:pt idx="1278">
                  <c:v>5.3136838550637888E-2</c:v>
                </c:pt>
                <c:pt idx="1279">
                  <c:v>4.52595529106945E-2</c:v>
                </c:pt>
                <c:pt idx="1280">
                  <c:v>4.4935715242793606E-2</c:v>
                </c:pt>
                <c:pt idx="1281">
                  <c:v>5.9035902050505573E-2</c:v>
                </c:pt>
                <c:pt idx="1282">
                  <c:v>7.6196074482872023E-2</c:v>
                </c:pt>
                <c:pt idx="1283">
                  <c:v>7.950721264687588E-2</c:v>
                </c:pt>
                <c:pt idx="1284">
                  <c:v>7.538283341665597E-2</c:v>
                </c:pt>
                <c:pt idx="1285">
                  <c:v>8.2475655379907753E-2</c:v>
                </c:pt>
                <c:pt idx="1286">
                  <c:v>8.4510782376426397E-2</c:v>
                </c:pt>
                <c:pt idx="1287">
                  <c:v>8.7085958470887626E-2</c:v>
                </c:pt>
                <c:pt idx="1288">
                  <c:v>8.7160939872461984E-2</c:v>
                </c:pt>
                <c:pt idx="1289">
                  <c:v>8.0896010983244171E-2</c:v>
                </c:pt>
                <c:pt idx="1290">
                  <c:v>8.5298990085811655E-2</c:v>
                </c:pt>
                <c:pt idx="1291">
                  <c:v>7.6975841847134463E-2</c:v>
                </c:pt>
                <c:pt idx="1292">
                  <c:v>6.7020581874763119E-2</c:v>
                </c:pt>
                <c:pt idx="1293">
                  <c:v>6.3508929509890732E-2</c:v>
                </c:pt>
                <c:pt idx="1294">
                  <c:v>7.954838704140621E-2</c:v>
                </c:pt>
                <c:pt idx="1295">
                  <c:v>7.9354939953788728E-2</c:v>
                </c:pt>
                <c:pt idx="1296">
                  <c:v>8.2198963659877666E-2</c:v>
                </c:pt>
                <c:pt idx="1297">
                  <c:v>8.0593767781895531E-2</c:v>
                </c:pt>
                <c:pt idx="1298">
                  <c:v>8.5091401322154869E-2</c:v>
                </c:pt>
                <c:pt idx="1299">
                  <c:v>8.7031151982055466E-2</c:v>
                </c:pt>
                <c:pt idx="1300">
                  <c:v>8.7821168811208716E-2</c:v>
                </c:pt>
                <c:pt idx="1301">
                  <c:v>9.0515022421703062E-2</c:v>
                </c:pt>
                <c:pt idx="1302">
                  <c:v>9.3600633220379592E-2</c:v>
                </c:pt>
                <c:pt idx="1303">
                  <c:v>8.468431711298452E-2</c:v>
                </c:pt>
                <c:pt idx="1304">
                  <c:v>8.2930179411956795E-2</c:v>
                </c:pt>
                <c:pt idx="1305">
                  <c:v>8.4137426168809926E-2</c:v>
                </c:pt>
                <c:pt idx="1306">
                  <c:v>9.4614596569684961E-2</c:v>
                </c:pt>
                <c:pt idx="1307">
                  <c:v>9.7024536862284405E-2</c:v>
                </c:pt>
                <c:pt idx="1308">
                  <c:v>9.9929454281992403E-2</c:v>
                </c:pt>
                <c:pt idx="1309">
                  <c:v>9.7214126519219901E-2</c:v>
                </c:pt>
                <c:pt idx="1310">
                  <c:v>9.5899254229184328E-2</c:v>
                </c:pt>
                <c:pt idx="1311">
                  <c:v>9.4021068292623911E-2</c:v>
                </c:pt>
                <c:pt idx="1312">
                  <c:v>9.0352262901841618E-2</c:v>
                </c:pt>
                <c:pt idx="1313">
                  <c:v>8.9873736084387312E-2</c:v>
                </c:pt>
                <c:pt idx="1314">
                  <c:v>9.0548503198088159E-2</c:v>
                </c:pt>
                <c:pt idx="1315">
                  <c:v>9.7659173039429392E-2</c:v>
                </c:pt>
                <c:pt idx="1316">
                  <c:v>0.10061948656029895</c:v>
                </c:pt>
                <c:pt idx="1317">
                  <c:v>9.8138526415227467E-2</c:v>
                </c:pt>
                <c:pt idx="1318">
                  <c:v>9.6263230131275357E-2</c:v>
                </c:pt>
                <c:pt idx="1319">
                  <c:v>8.5823393284677918E-2</c:v>
                </c:pt>
                <c:pt idx="1320">
                  <c:v>8.6652961701283671E-2</c:v>
                </c:pt>
                <c:pt idx="1321">
                  <c:v>7.3155234464910901E-2</c:v>
                </c:pt>
                <c:pt idx="1322">
                  <c:v>5.5716815598168434E-2</c:v>
                </c:pt>
                <c:pt idx="1323">
                  <c:v>5.6559474460774473E-2</c:v>
                </c:pt>
                <c:pt idx="1324">
                  <c:v>6.6267758405489596E-2</c:v>
                </c:pt>
                <c:pt idx="1325">
                  <c:v>6.1024354073887732E-2</c:v>
                </c:pt>
                <c:pt idx="1326">
                  <c:v>5.717558663718636E-2</c:v>
                </c:pt>
                <c:pt idx="1327">
                  <c:v>5.2645581321886681E-2</c:v>
                </c:pt>
                <c:pt idx="1328">
                  <c:v>3.988431691920824E-2</c:v>
                </c:pt>
                <c:pt idx="1329">
                  <c:v>4.2951075294644259E-2</c:v>
                </c:pt>
                <c:pt idx="1330">
                  <c:v>5.0140611899436305E-2</c:v>
                </c:pt>
                <c:pt idx="1331">
                  <c:v>5.7077411249449872E-2</c:v>
                </c:pt>
                <c:pt idx="1332">
                  <c:v>4.9112000818373636E-2</c:v>
                </c:pt>
                <c:pt idx="1333">
                  <c:v>4.2827304764219143E-2</c:v>
                </c:pt>
                <c:pt idx="1334">
                  <c:v>5.103537465086716E-2</c:v>
                </c:pt>
                <c:pt idx="1335">
                  <c:v>4.6853181498857532E-2</c:v>
                </c:pt>
                <c:pt idx="1336">
                  <c:v>4.1928919096819506E-2</c:v>
                </c:pt>
                <c:pt idx="1337">
                  <c:v>3.6018291833967764E-2</c:v>
                </c:pt>
                <c:pt idx="1338">
                  <c:v>2.2666621875571336E-2</c:v>
                </c:pt>
                <c:pt idx="1339">
                  <c:v>2.1697161905526618E-2</c:v>
                </c:pt>
                <c:pt idx="1340">
                  <c:v>1.4249638927645636E-2</c:v>
                </c:pt>
                <c:pt idx="1341">
                  <c:v>1.3576897142048461E-2</c:v>
                </c:pt>
                <c:pt idx="1342">
                  <c:v>1.6588774654966887E-2</c:v>
                </c:pt>
                <c:pt idx="1343">
                  <c:v>1.2858212850147321E-2</c:v>
                </c:pt>
                <c:pt idx="1344">
                  <c:v>1.4167944770146379E-2</c:v>
                </c:pt>
                <c:pt idx="1345">
                  <c:v>6.8204406182288402E-3</c:v>
                </c:pt>
                <c:pt idx="1346">
                  <c:v>7.5376161269853359E-3</c:v>
                </c:pt>
                <c:pt idx="1347">
                  <c:v>1.6010487837492926E-2</c:v>
                </c:pt>
                <c:pt idx="1348">
                  <c:v>1.7045609469855449E-2</c:v>
                </c:pt>
                <c:pt idx="1349">
                  <c:v>2.0810331241079005E-2</c:v>
                </c:pt>
                <c:pt idx="1350">
                  <c:v>2.8517710363876514E-2</c:v>
                </c:pt>
                <c:pt idx="1351">
                  <c:v>3.1631173714314453E-2</c:v>
                </c:pt>
                <c:pt idx="1352">
                  <c:v>3.4654188116997497E-2</c:v>
                </c:pt>
                <c:pt idx="1353">
                  <c:v>3.6007839202910175E-2</c:v>
                </c:pt>
                <c:pt idx="1354">
                  <c:v>3.4379283184674314E-2</c:v>
                </c:pt>
                <c:pt idx="1355">
                  <c:v>3.6169517650956218E-2</c:v>
                </c:pt>
                <c:pt idx="1356">
                  <c:v>3.8792771451257924E-2</c:v>
                </c:pt>
                <c:pt idx="1357">
                  <c:v>3.7860529689509592E-2</c:v>
                </c:pt>
                <c:pt idx="1358">
                  <c:v>3.1757245685266833E-2</c:v>
                </c:pt>
                <c:pt idx="1359">
                  <c:v>3.7484385484430005E-2</c:v>
                </c:pt>
                <c:pt idx="1360">
                  <c:v>3.5269248328071212E-2</c:v>
                </c:pt>
                <c:pt idx="1361">
                  <c:v>3.8022326474313139E-2</c:v>
                </c:pt>
                <c:pt idx="1362">
                  <c:v>3.2962511635921565E-2</c:v>
                </c:pt>
                <c:pt idx="1363">
                  <c:v>2.7011227890002321E-2</c:v>
                </c:pt>
                <c:pt idx="1364">
                  <c:v>2.646131889149661E-2</c:v>
                </c:pt>
                <c:pt idx="1365">
                  <c:v>2.5023588578074074E-2</c:v>
                </c:pt>
                <c:pt idx="1366">
                  <c:v>2.9989804066309578E-2</c:v>
                </c:pt>
                <c:pt idx="1367">
                  <c:v>3.5816430252072928E-2</c:v>
                </c:pt>
                <c:pt idx="1368">
                  <c:v>3.2144250661912288E-2</c:v>
                </c:pt>
                <c:pt idx="1369">
                  <c:v>3.2011791439076509E-2</c:v>
                </c:pt>
                <c:pt idx="1370">
                  <c:v>3.4047719799751297E-2</c:v>
                </c:pt>
                <c:pt idx="1371">
                  <c:v>2.7915013555141588E-2</c:v>
                </c:pt>
                <c:pt idx="1372">
                  <c:v>2.7563031924649595E-2</c:v>
                </c:pt>
                <c:pt idx="1373">
                  <c:v>2.9039085538850706E-2</c:v>
                </c:pt>
                <c:pt idx="1374">
                  <c:v>2.808023178738539E-2</c:v>
                </c:pt>
                <c:pt idx="1375">
                  <c:v>2.7108610709285275E-2</c:v>
                </c:pt>
                <c:pt idx="1376">
                  <c:v>2.5367544207390846E-2</c:v>
                </c:pt>
                <c:pt idx="1377">
                  <c:v>2.5148071272240946E-2</c:v>
                </c:pt>
                <c:pt idx="1378">
                  <c:v>2.8467605094139925E-2</c:v>
                </c:pt>
                <c:pt idx="1379">
                  <c:v>2.8431856988624826E-2</c:v>
                </c:pt>
                <c:pt idx="1380">
                  <c:v>2.9966587428123637E-2</c:v>
                </c:pt>
                <c:pt idx="1381">
                  <c:v>2.3950091689854069E-2</c:v>
                </c:pt>
                <c:pt idx="1382">
                  <c:v>2.3506694694371832E-2</c:v>
                </c:pt>
                <c:pt idx="1383">
                  <c:v>2.464538372155145E-2</c:v>
                </c:pt>
                <c:pt idx="1384">
                  <c:v>2.0705006841682971E-2</c:v>
                </c:pt>
                <c:pt idx="1385">
                  <c:v>1.5339415889511043E-2</c:v>
                </c:pt>
                <c:pt idx="1386">
                  <c:v>2.0122902512688334E-2</c:v>
                </c:pt>
                <c:pt idx="1387">
                  <c:v>1.9485051744171589E-2</c:v>
                </c:pt>
                <c:pt idx="1388">
                  <c:v>1.7452325334293972E-2</c:v>
                </c:pt>
                <c:pt idx="1389">
                  <c:v>1.9457091256971815E-2</c:v>
                </c:pt>
                <c:pt idx="1390">
                  <c:v>1.7929058595105074E-2</c:v>
                </c:pt>
                <c:pt idx="1391">
                  <c:v>1.7959676379797784E-2</c:v>
                </c:pt>
                <c:pt idx="1392">
                  <c:v>1.4975296648987779E-2</c:v>
                </c:pt>
                <c:pt idx="1393">
                  <c:v>1.3178187134879726E-2</c:v>
                </c:pt>
                <c:pt idx="1394">
                  <c:v>7.9925056717675691E-3</c:v>
                </c:pt>
                <c:pt idx="1395">
                  <c:v>1.5707905928178834E-2</c:v>
                </c:pt>
                <c:pt idx="1396">
                  <c:v>1.1942988054823855E-2</c:v>
                </c:pt>
                <c:pt idx="1397">
                  <c:v>1.1511395982381156E-2</c:v>
                </c:pt>
                <c:pt idx="1398">
                  <c:v>7.6455787570384182E-3</c:v>
                </c:pt>
                <c:pt idx="1399">
                  <c:v>-3.2678305168087896E-4</c:v>
                </c:pt>
                <c:pt idx="1400">
                  <c:v>1.1800061641558113E-3</c:v>
                </c:pt>
                <c:pt idx="1401">
                  <c:v>4.1462977323409866E-3</c:v>
                </c:pt>
                <c:pt idx="1402">
                  <c:v>-1.6096632572453196E-3</c:v>
                </c:pt>
                <c:pt idx="1403">
                  <c:v>-2.7531698747786937E-3</c:v>
                </c:pt>
                <c:pt idx="1404">
                  <c:v>-1.0841964691371997E-2</c:v>
                </c:pt>
                <c:pt idx="1405">
                  <c:v>-1.8865426458452905E-2</c:v>
                </c:pt>
                <c:pt idx="1406">
                  <c:v>-2.9224906129209138E-2</c:v>
                </c:pt>
                <c:pt idx="1407">
                  <c:v>-2.6668519930959755E-2</c:v>
                </c:pt>
                <c:pt idx="1408">
                  <c:v>-2.2073843400698845E-2</c:v>
                </c:pt>
                <c:pt idx="1409">
                  <c:v>-2.3370562118128602E-2</c:v>
                </c:pt>
                <c:pt idx="1410">
                  <c:v>-3.4319124015457003E-2</c:v>
                </c:pt>
                <c:pt idx="1411">
                  <c:v>-2.4968740315281845E-2</c:v>
                </c:pt>
                <c:pt idx="1412">
                  <c:v>-2.2298403089122454E-2</c:v>
                </c:pt>
                <c:pt idx="1413">
                  <c:v>-4.2650764901830396E-2</c:v>
                </c:pt>
                <c:pt idx="1414">
                  <c:v>-6.6411798084494711E-2</c:v>
                </c:pt>
                <c:pt idx="1415">
                  <c:v>-7.8761476433325539E-2</c:v>
                </c:pt>
                <c:pt idx="1416">
                  <c:v>-8.3996301291076492E-2</c:v>
                </c:pt>
                <c:pt idx="1417">
                  <c:v>-8.9432380587681881E-2</c:v>
                </c:pt>
                <c:pt idx="1418">
                  <c:v>-9.9816752534321207E-2</c:v>
                </c:pt>
                <c:pt idx="1419">
                  <c:v>-9.1229529929295339E-2</c:v>
                </c:pt>
                <c:pt idx="1420">
                  <c:v>-8.446163404162732E-2</c:v>
                </c:pt>
                <c:pt idx="1421">
                  <c:v>-7.9985619273263309E-2</c:v>
                </c:pt>
                <c:pt idx="1422">
                  <c:v>-8.3373304153057992E-2</c:v>
                </c:pt>
                <c:pt idx="1423">
                  <c:v>-7.290842454074653E-2</c:v>
                </c:pt>
                <c:pt idx="1424">
                  <c:v>-7.0178261056688007E-2</c:v>
                </c:pt>
                <c:pt idx="1425">
                  <c:v>-6.7977002560416055E-2</c:v>
                </c:pt>
                <c:pt idx="1426">
                  <c:v>-7.1695533066038042E-2</c:v>
                </c:pt>
                <c:pt idx="1427">
                  <c:v>-7.2304082926166857E-2</c:v>
                </c:pt>
                <c:pt idx="1428">
                  <c:v>-7.2329281444968307E-2</c:v>
                </c:pt>
                <c:pt idx="1429">
                  <c:v>-7.1829178472578525E-2</c:v>
                </c:pt>
                <c:pt idx="1430">
                  <c:v>-6.7452746522212781E-2</c:v>
                </c:pt>
                <c:pt idx="1431">
                  <c:v>-6.1617295885915913E-2</c:v>
                </c:pt>
                <c:pt idx="1432">
                  <c:v>-7.1670519683141198E-2</c:v>
                </c:pt>
                <c:pt idx="1433">
                  <c:v>-7.7302093896189361E-2</c:v>
                </c:pt>
                <c:pt idx="1434">
                  <c:v>-7.933097596506189E-2</c:v>
                </c:pt>
                <c:pt idx="1435">
                  <c:v>-8.0192994239297488E-2</c:v>
                </c:pt>
                <c:pt idx="1436">
                  <c:v>-7.5919307640463507E-2</c:v>
                </c:pt>
                <c:pt idx="1437">
                  <c:v>-6.6602618357977206E-2</c:v>
                </c:pt>
                <c:pt idx="1438">
                  <c:v>-6.0989482448419174E-2</c:v>
                </c:pt>
                <c:pt idx="1439">
                  <c:v>-4.5290864464357594E-2</c:v>
                </c:pt>
                <c:pt idx="1440">
                  <c:v>-4.0700851589616449E-2</c:v>
                </c:pt>
                <c:pt idx="1441">
                  <c:v>-3.3191867815705156E-2</c:v>
                </c:pt>
                <c:pt idx="1442">
                  <c:v>-2.4412280020242871E-2</c:v>
                </c:pt>
                <c:pt idx="1443">
                  <c:v>-2.4095421375696313E-2</c:v>
                </c:pt>
                <c:pt idx="1444">
                  <c:v>-3.4459703095192529E-2</c:v>
                </c:pt>
                <c:pt idx="1445">
                  <c:v>-3.6212169048324805E-2</c:v>
                </c:pt>
                <c:pt idx="1446">
                  <c:v>-2.9923611499335978E-2</c:v>
                </c:pt>
                <c:pt idx="1447">
                  <c:v>-4.2697651066019082E-2</c:v>
                </c:pt>
                <c:pt idx="1448">
                  <c:v>-3.2324971938092917E-2</c:v>
                </c:pt>
                <c:pt idx="1449">
                  <c:v>-2.9350879438221344E-2</c:v>
                </c:pt>
                <c:pt idx="1450">
                  <c:v>-3.4280884096136388E-2</c:v>
                </c:pt>
                <c:pt idx="1451">
                  <c:v>-3.7839438933119141E-2</c:v>
                </c:pt>
                <c:pt idx="1452">
                  <c:v>-3.2254503237635346E-2</c:v>
                </c:pt>
                <c:pt idx="1453">
                  <c:v>-2.3360881424141278E-2</c:v>
                </c:pt>
                <c:pt idx="1454">
                  <c:v>-2.6239970786576361E-2</c:v>
                </c:pt>
                <c:pt idx="1455">
                  <c:v>-2.2935441430159242E-2</c:v>
                </c:pt>
                <c:pt idx="1456">
                  <c:v>-2.4877902683342112E-2</c:v>
                </c:pt>
                <c:pt idx="1457">
                  <c:v>-1.9397890030578901E-2</c:v>
                </c:pt>
                <c:pt idx="1458">
                  <c:v>-3.0065830992824782E-3</c:v>
                </c:pt>
                <c:pt idx="1459">
                  <c:v>4.1831869976240998E-3</c:v>
                </c:pt>
                <c:pt idx="1460">
                  <c:v>1.6221302259671111E-2</c:v>
                </c:pt>
                <c:pt idx="1461">
                  <c:v>1.7315905242151874E-2</c:v>
                </c:pt>
                <c:pt idx="1462">
                  <c:v>5.9447710343794036E-3</c:v>
                </c:pt>
                <c:pt idx="1463">
                  <c:v>1.0305176004649086E-2</c:v>
                </c:pt>
                <c:pt idx="1464">
                  <c:v>1.6722063560063338E-2</c:v>
                </c:pt>
                <c:pt idx="1465">
                  <c:v>2.8213010556400686E-2</c:v>
                </c:pt>
                <c:pt idx="1466">
                  <c:v>3.0428150000529453E-2</c:v>
                </c:pt>
                <c:pt idx="1467">
                  <c:v>2.3546956084987469E-2</c:v>
                </c:pt>
                <c:pt idx="1468">
                  <c:v>2.7855049385287822E-2</c:v>
                </c:pt>
                <c:pt idx="1469">
                  <c:v>2.6435931614281483E-2</c:v>
                </c:pt>
                <c:pt idx="1470">
                  <c:v>2.6218727488510396E-2</c:v>
                </c:pt>
                <c:pt idx="1471">
                  <c:v>2.4297867141356733E-2</c:v>
                </c:pt>
                <c:pt idx="1472">
                  <c:v>2.4521326862774862E-2</c:v>
                </c:pt>
                <c:pt idx="1473">
                  <c:v>2.2894788294263613E-2</c:v>
                </c:pt>
                <c:pt idx="1474">
                  <c:v>2.6555922348548977E-2</c:v>
                </c:pt>
                <c:pt idx="1475">
                  <c:v>2.6944520944496064E-2</c:v>
                </c:pt>
                <c:pt idx="1476">
                  <c:v>2.3664069753712491E-2</c:v>
                </c:pt>
                <c:pt idx="1477">
                  <c:v>2.177158127991663E-2</c:v>
                </c:pt>
                <c:pt idx="1478">
                  <c:v>2.8513975728188923E-2</c:v>
                </c:pt>
                <c:pt idx="1479">
                  <c:v>2.3367160065263404E-2</c:v>
                </c:pt>
                <c:pt idx="1480">
                  <c:v>2.346419022262447E-2</c:v>
                </c:pt>
                <c:pt idx="1481">
                  <c:v>2.4276434978551586E-2</c:v>
                </c:pt>
                <c:pt idx="1482">
                  <c:v>2.9736371976189613E-2</c:v>
                </c:pt>
                <c:pt idx="1483">
                  <c:v>3.1658266483277853E-2</c:v>
                </c:pt>
                <c:pt idx="1484">
                  <c:v>3.3011222020150388E-2</c:v>
                </c:pt>
                <c:pt idx="1485">
                  <c:v>2.8416157178603685E-2</c:v>
                </c:pt>
                <c:pt idx="1486">
                  <c:v>2.9045549396357284E-2</c:v>
                </c:pt>
                <c:pt idx="1487">
                  <c:v>2.561503731785586E-2</c:v>
                </c:pt>
                <c:pt idx="1488">
                  <c:v>2.3118561811664495E-2</c:v>
                </c:pt>
                <c:pt idx="1489">
                  <c:v>2.5853920399319108E-2</c:v>
                </c:pt>
                <c:pt idx="1490">
                  <c:v>2.4184102144238606E-2</c:v>
                </c:pt>
                <c:pt idx="1491">
                  <c:v>2.8308395216326998E-2</c:v>
                </c:pt>
                <c:pt idx="1492">
                  <c:v>3.2185324066657195E-2</c:v>
                </c:pt>
                <c:pt idx="1493">
                  <c:v>3.2217598629028288E-2</c:v>
                </c:pt>
                <c:pt idx="1494">
                  <c:v>2.8528237140171386E-2</c:v>
                </c:pt>
                <c:pt idx="1495">
                  <c:v>2.3760586021508434E-2</c:v>
                </c:pt>
                <c:pt idx="1496">
                  <c:v>1.9322055612963185E-2</c:v>
                </c:pt>
                <c:pt idx="1497">
                  <c:v>2.367505821032978E-2</c:v>
                </c:pt>
                <c:pt idx="1498">
                  <c:v>2.3909686440231726E-2</c:v>
                </c:pt>
                <c:pt idx="1499">
                  <c:v>2.1088995248955023E-2</c:v>
                </c:pt>
                <c:pt idx="1500">
                  <c:v>1.1844633033349927E-2</c:v>
                </c:pt>
                <c:pt idx="1501">
                  <c:v>7.3800920433826356E-3</c:v>
                </c:pt>
                <c:pt idx="1502">
                  <c:v>1.2334797611961879E-2</c:v>
                </c:pt>
                <c:pt idx="1503">
                  <c:v>1.1726443676219667E-2</c:v>
                </c:pt>
                <c:pt idx="1504">
                  <c:v>1.1541744586285763E-2</c:v>
                </c:pt>
                <c:pt idx="1505">
                  <c:v>1.423043045224559E-2</c:v>
                </c:pt>
                <c:pt idx="1506">
                  <c:v>1.6037203255828025E-2</c:v>
                </c:pt>
                <c:pt idx="1507">
                  <c:v>1.7483479893707132E-2</c:v>
                </c:pt>
                <c:pt idx="1508">
                  <c:v>1.662058814355194E-2</c:v>
                </c:pt>
                <c:pt idx="1509">
                  <c:v>1.3755692230694283E-2</c:v>
                </c:pt>
                <c:pt idx="1510">
                  <c:v>1.7802413310633369E-2</c:v>
                </c:pt>
                <c:pt idx="1511">
                  <c:v>2.3376581458323997E-2</c:v>
                </c:pt>
                <c:pt idx="1512">
                  <c:v>2.2151269788402539E-2</c:v>
                </c:pt>
                <c:pt idx="1513">
                  <c:v>2.3598096028226712E-2</c:v>
                </c:pt>
                <c:pt idx="1514">
                  <c:v>3.0126782196297164E-2</c:v>
                </c:pt>
                <c:pt idx="1515">
                  <c:v>2.3143769016087612E-2</c:v>
                </c:pt>
                <c:pt idx="1516">
                  <c:v>2.1127401831532611E-2</c:v>
                </c:pt>
                <c:pt idx="1517">
                  <c:v>1.8989062829321668E-2</c:v>
                </c:pt>
                <c:pt idx="1518">
                  <c:v>2.1666208856826019E-2</c:v>
                </c:pt>
                <c:pt idx="1519">
                  <c:v>2.8328104671279331E-2</c:v>
                </c:pt>
                <c:pt idx="1520">
                  <c:v>2.8190923773860233E-2</c:v>
                </c:pt>
                <c:pt idx="1521">
                  <c:v>2.9511626676109293E-2</c:v>
                </c:pt>
                <c:pt idx="1522">
                  <c:v>3.9628668962643498E-2</c:v>
                </c:pt>
                <c:pt idx="1523">
                  <c:v>4.2364227234919394E-2</c:v>
                </c:pt>
                <c:pt idx="1524">
                  <c:v>5.956286620588136E-2</c:v>
                </c:pt>
                <c:pt idx="1525">
                  <c:v>6.0675513924708158E-2</c:v>
                </c:pt>
                <c:pt idx="1526">
                  <c:v>6.5485189161821777E-2</c:v>
                </c:pt>
                <c:pt idx="1527">
                  <c:v>5.8092421149740225E-2</c:v>
                </c:pt>
                <c:pt idx="1528">
                  <c:v>5.6800057706485552E-2</c:v>
                </c:pt>
                <c:pt idx="1529">
                  <c:v>6.1449141963390019E-2</c:v>
                </c:pt>
                <c:pt idx="1530">
                  <c:v>7.0673869351315144E-2</c:v>
                </c:pt>
                <c:pt idx="1531">
                  <c:v>7.2097588661554468E-2</c:v>
                </c:pt>
                <c:pt idx="1532">
                  <c:v>8.2055301653416901E-2</c:v>
                </c:pt>
                <c:pt idx="1533">
                  <c:v>0.10293769632474792</c:v>
                </c:pt>
                <c:pt idx="1534">
                  <c:v>0.11263151760455137</c:v>
                </c:pt>
                <c:pt idx="1535">
                  <c:v>0.11345392223106776</c:v>
                </c:pt>
                <c:pt idx="1536">
                  <c:v>0.11468759545183405</c:v>
                </c:pt>
                <c:pt idx="1537">
                  <c:v>0.12554989995088683</c:v>
                </c:pt>
                <c:pt idx="1538">
                  <c:v>0.13386331078905744</c:v>
                </c:pt>
                <c:pt idx="1539">
                  <c:v>0.12348341572717136</c:v>
                </c:pt>
                <c:pt idx="1540">
                  <c:v>0.11024201986158655</c:v>
                </c:pt>
                <c:pt idx="1541">
                  <c:v>0.10207092453749889</c:v>
                </c:pt>
                <c:pt idx="1542">
                  <c:v>0.10239443859877451</c:v>
                </c:pt>
                <c:pt idx="1543">
                  <c:v>9.0018657262849855E-2</c:v>
                </c:pt>
                <c:pt idx="1544">
                  <c:v>9.185172257302554E-2</c:v>
                </c:pt>
                <c:pt idx="1545">
                  <c:v>8.953812946541273E-2</c:v>
                </c:pt>
                <c:pt idx="1546">
                  <c:v>9.3059974367027509E-2</c:v>
                </c:pt>
                <c:pt idx="1547">
                  <c:v>9.2294745756575702E-2</c:v>
                </c:pt>
                <c:pt idx="1548">
                  <c:v>9.2494730524397051E-2</c:v>
                </c:pt>
                <c:pt idx="1549">
                  <c:v>9.3983157686755581E-2</c:v>
                </c:pt>
                <c:pt idx="1550">
                  <c:v>5.8378471575047719E-2</c:v>
                </c:pt>
                <c:pt idx="1551">
                  <c:v>5.5830349472141938E-2</c:v>
                </c:pt>
                <c:pt idx="1552">
                  <c:v>7.2797091136590497E-2</c:v>
                </c:pt>
                <c:pt idx="1553">
                  <c:v>8.6469644350654074E-2</c:v>
                </c:pt>
                <c:pt idx="1554">
                  <c:v>9.120184194332337E-2</c:v>
                </c:pt>
                <c:pt idx="1555">
                  <c:v>9.9854154343506751E-2</c:v>
                </c:pt>
                <c:pt idx="1556">
                  <c:v>9.6335629924479527E-2</c:v>
                </c:pt>
                <c:pt idx="1557">
                  <c:v>9.5474344036517778E-2</c:v>
                </c:pt>
                <c:pt idx="1558">
                  <c:v>9.6031270130113144E-2</c:v>
                </c:pt>
                <c:pt idx="1559">
                  <c:v>9.2689325855554339E-2</c:v>
                </c:pt>
                <c:pt idx="1560">
                  <c:v>9.2761166581074583E-2</c:v>
                </c:pt>
                <c:pt idx="1561">
                  <c:v>9.2334636587020569E-2</c:v>
                </c:pt>
                <c:pt idx="1562">
                  <c:v>9.9491410182732443E-2</c:v>
                </c:pt>
                <c:pt idx="1563">
                  <c:v>0.10356891388288991</c:v>
                </c:pt>
                <c:pt idx="1564">
                  <c:v>0.10608487479731177</c:v>
                </c:pt>
                <c:pt idx="1565">
                  <c:v>0.11285420192417139</c:v>
                </c:pt>
                <c:pt idx="1566">
                  <c:v>0.11103048752898492</c:v>
                </c:pt>
                <c:pt idx="1567">
                  <c:v>0.13179989995401131</c:v>
                </c:pt>
                <c:pt idx="1568">
                  <c:v>0.1363777866233522</c:v>
                </c:pt>
                <c:pt idx="1569">
                  <c:v>0.13382743485814652</c:v>
                </c:pt>
                <c:pt idx="1570">
                  <c:v>0.13815151367013745</c:v>
                </c:pt>
                <c:pt idx="1571">
                  <c:v>0.13609531351100279</c:v>
                </c:pt>
                <c:pt idx="1572">
                  <c:v>0.13118925957811456</c:v>
                </c:pt>
                <c:pt idx="1573">
                  <c:v>0.12477078022580279</c:v>
                </c:pt>
                <c:pt idx="1574">
                  <c:v>0.12051693209929659</c:v>
                </c:pt>
                <c:pt idx="1575">
                  <c:v>0.12720787208928097</c:v>
                </c:pt>
                <c:pt idx="1576">
                  <c:v>0.12485312481058319</c:v>
                </c:pt>
                <c:pt idx="1577">
                  <c:v>0.12568832480052861</c:v>
                </c:pt>
                <c:pt idx="1578">
                  <c:v>0.12167936361814458</c:v>
                </c:pt>
                <c:pt idx="1579">
                  <c:v>0.12350905145006241</c:v>
                </c:pt>
                <c:pt idx="1580">
                  <c:v>0.11668416539927506</c:v>
                </c:pt>
                <c:pt idx="1581">
                  <c:v>0.11675842852657603</c:v>
                </c:pt>
                <c:pt idx="1582">
                  <c:v>0.12550655522561682</c:v>
                </c:pt>
                <c:pt idx="1583">
                  <c:v>0.12018320187429443</c:v>
                </c:pt>
                <c:pt idx="1584">
                  <c:v>0.11445878431191936</c:v>
                </c:pt>
                <c:pt idx="1585">
                  <c:v>0.11640042951665097</c:v>
                </c:pt>
                <c:pt idx="1586">
                  <c:v>0.10989527533710453</c:v>
                </c:pt>
                <c:pt idx="1587">
                  <c:v>0.11252728408823287</c:v>
                </c:pt>
                <c:pt idx="1588">
                  <c:v>0.1076919223988172</c:v>
                </c:pt>
                <c:pt idx="1589">
                  <c:v>0.11224116477272195</c:v>
                </c:pt>
                <c:pt idx="1590">
                  <c:v>0.11154473087045513</c:v>
                </c:pt>
                <c:pt idx="1591">
                  <c:v>0.11082547863060399</c:v>
                </c:pt>
                <c:pt idx="1592">
                  <c:v>0.10942138198344009</c:v>
                </c:pt>
                <c:pt idx="1593">
                  <c:v>0.10852166713014244</c:v>
                </c:pt>
                <c:pt idx="1594">
                  <c:v>0.10595769868921956</c:v>
                </c:pt>
                <c:pt idx="1595">
                  <c:v>0.1043715516024597</c:v>
                </c:pt>
                <c:pt idx="1596">
                  <c:v>0.10699927849155555</c:v>
                </c:pt>
                <c:pt idx="1597">
                  <c:v>0.11398166409996535</c:v>
                </c:pt>
                <c:pt idx="1598">
                  <c:v>0.11436803407372209</c:v>
                </c:pt>
                <c:pt idx="1599">
                  <c:v>0.11559739660842694</c:v>
                </c:pt>
                <c:pt idx="1600">
                  <c:v>0.11733356940017126</c:v>
                </c:pt>
                <c:pt idx="1601">
                  <c:v>0.11589874919218224</c:v>
                </c:pt>
                <c:pt idx="1602">
                  <c:v>0.11662413760173873</c:v>
                </c:pt>
                <c:pt idx="1603">
                  <c:v>0.11487204908715387</c:v>
                </c:pt>
              </c:numCache>
            </c:numRef>
          </c:val>
          <c:smooth val="0"/>
          <c:extLst>
            <c:ext xmlns:c16="http://schemas.microsoft.com/office/drawing/2014/chart" uri="{C3380CC4-5D6E-409C-BE32-E72D297353CC}">
              <c16:uniqueId val="{00000001-0693-43C7-A1D7-42165944AD15}"/>
            </c:ext>
          </c:extLst>
        </c:ser>
        <c:dLbls>
          <c:showLegendKey val="0"/>
          <c:showVal val="0"/>
          <c:showCatName val="0"/>
          <c:showSerName val="0"/>
          <c:showPercent val="0"/>
          <c:showBubbleSize val="0"/>
        </c:dLbls>
        <c:smooth val="0"/>
        <c:axId val="1030099999"/>
        <c:axId val="1"/>
      </c:lineChart>
      <c:catAx>
        <c:axId val="1030099999"/>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0" vert="horz"/>
          <a:lstStyle/>
          <a:p>
            <a:pPr>
              <a:defRPr sz="1400" b="1" i="0" u="none" strike="noStrike" baseline="0">
                <a:solidFill>
                  <a:srgbClr val="333333"/>
                </a:solidFill>
                <a:latin typeface="Calibri"/>
                <a:ea typeface="Calibri"/>
                <a:cs typeface="Calibri"/>
              </a:defRPr>
            </a:pPr>
            <a:endParaRPr lang="en-US"/>
          </a:p>
        </c:txPr>
        <c:crossAx val="1"/>
        <c:crosses val="autoZero"/>
        <c:auto val="1"/>
        <c:lblAlgn val="ctr"/>
        <c:lblOffset val="100"/>
        <c:tickLblSkip val="120"/>
        <c:tickMarkSkip val="100"/>
        <c:noMultiLvlLbl val="0"/>
      </c:catAx>
      <c:valAx>
        <c:axId val="1"/>
        <c:scaling>
          <c:orientation val="minMax"/>
          <c:max val="0.25"/>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ln w="9525">
            <a:noFill/>
          </a:ln>
        </c:spPr>
        <c:txPr>
          <a:bodyPr rot="0" vert="horz"/>
          <a:lstStyle/>
          <a:p>
            <a:pPr>
              <a:defRPr sz="1050" b="1" i="0" u="none" strike="noStrike" baseline="0">
                <a:solidFill>
                  <a:srgbClr val="333333"/>
                </a:solidFill>
                <a:latin typeface="Calibri"/>
                <a:ea typeface="Calibri"/>
                <a:cs typeface="Calibri"/>
              </a:defRPr>
            </a:pPr>
            <a:endParaRPr lang="en-US"/>
          </a:p>
        </c:txPr>
        <c:crossAx val="1030099999"/>
        <c:crosses val="autoZero"/>
        <c:crossBetween val="between"/>
      </c:valAx>
      <c:spPr>
        <a:noFill/>
        <a:ln w="25400">
          <a:noFill/>
        </a:ln>
      </c:spPr>
    </c:plotArea>
    <c:legend>
      <c:legendPos val="r"/>
      <c:layout>
        <c:manualLayout>
          <c:xMode val="edge"/>
          <c:yMode val="edge"/>
          <c:x val="0.2032967032967033"/>
          <c:y val="0.95310136157337366"/>
          <c:w val="0.58791208791208793"/>
          <c:h val="3.7821482602118005E-2"/>
        </c:manualLayout>
      </c:layout>
      <c:overlay val="0"/>
      <c:spPr>
        <a:noFill/>
        <a:ln w="25400">
          <a:noFill/>
        </a:ln>
      </c:spPr>
      <c:txPr>
        <a:bodyPr/>
        <a:lstStyle/>
        <a:p>
          <a:pPr>
            <a:defRPr sz="1100" b="1"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50" b="1" i="0" u="none" strike="noStrike" baseline="0">
          <a:solidFill>
            <a:srgbClr val="000000"/>
          </a:solidFill>
          <a:latin typeface="Calibri"/>
          <a:ea typeface="Calibri"/>
          <a:cs typeface="Calibri"/>
        </a:defRPr>
      </a:pPr>
      <a:endParaRPr lang="en-US"/>
    </a:p>
  </c:txPr>
  <c:userShapes r:id="rId1"/>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ENDING VALUE WITH SOCIAL SECURITY</cx:v>
        </cx:txData>
      </cx:tx>
      <cx:txPr>
        <a:bodyPr spcFirstLastPara="1" vertOverflow="ellipsis" horzOverflow="overflow" wrap="square" lIns="0" tIns="0" rIns="0" bIns="0" anchor="ctr" anchorCtr="1"/>
        <a:lstStyle/>
        <a:p>
          <a:pPr algn="ctr" rtl="0">
            <a:defRPr sz="1100" b="1" i="0" baseline="0"/>
          </a:pPr>
          <a:r>
            <a:rPr lang="en-US" sz="1100" b="1" i="0" u="none" strike="noStrike" baseline="0">
              <a:solidFill>
                <a:sysClr val="windowText" lastClr="000000">
                  <a:lumMod val="65000"/>
                  <a:lumOff val="35000"/>
                </a:sysClr>
              </a:solidFill>
              <a:latin typeface="Calibri" panose="020F0502020204030204"/>
            </a:rPr>
            <a:t>ENDING VALUE WITH SOCIAL SECURITY</a:t>
          </a:r>
        </a:p>
      </cx:txPr>
    </cx:title>
    <cx:plotArea>
      <cx:plotAreaRegion>
        <cx:series layoutId="clusteredColumn" uniqueId="{AF21F48C-B270-4F5B-8502-7A8672CF73C6}">
          <cx:spPr>
            <a:solidFill>
              <a:srgbClr val="C00000"/>
            </a:solidFill>
          </cx:spPr>
          <cx:dataLabels>
            <cx:txPr>
              <a:bodyPr spcFirstLastPara="1" vertOverflow="ellipsis" horzOverflow="overflow" wrap="square" lIns="0" tIns="0" rIns="0" bIns="0" anchor="ctr" anchorCtr="1"/>
              <a:lstStyle/>
              <a:p>
                <a:pPr algn="ctr" rtl="0">
                  <a:defRPr sz="1100"/>
                </a:pPr>
                <a:endParaRPr lang="en-US" sz="11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100" baseline="0"/>
            </a:pPr>
            <a:endParaRPr lang="en-US" sz="11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1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100"/>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_xlchart.v1.4</cx:f>
      </cx:numDim>
    </cx:data>
  </cx:chartData>
  <cx:chart>
    <cx:title pos="t" align="ctr" overlay="0">
      <cx:tx>
        <cx:txData>
          <cx:v>ENDING VALUE WITHOUT SOCIAL SECURITY</cx:v>
        </cx:txData>
      </cx:tx>
      <cx:txPr>
        <a:bodyPr spcFirstLastPara="1" vertOverflow="ellipsis" horzOverflow="overflow" wrap="square" lIns="0" tIns="0" rIns="0" bIns="0" anchor="ctr" anchorCtr="1"/>
        <a:lstStyle/>
        <a:p>
          <a:pPr algn="ctr" rtl="0">
            <a:defRPr sz="1200" b="1" i="0" baseline="0"/>
          </a:pPr>
          <a:r>
            <a:rPr lang="en-US" sz="1200" b="1" i="0" u="none" strike="noStrike" baseline="0">
              <a:solidFill>
                <a:sysClr val="windowText" lastClr="000000">
                  <a:lumMod val="65000"/>
                  <a:lumOff val="35000"/>
                </a:sysClr>
              </a:solidFill>
              <a:latin typeface="Calibri" panose="020F0502020204030204"/>
            </a:rPr>
            <a:t>ENDING VALUE WITHOUT SOCIAL SECURITY</a:t>
          </a:r>
        </a:p>
      </cx:txPr>
    </cx:title>
    <cx:plotArea>
      <cx:plotAreaRegion>
        <cx:plotSurface>
          <cx:spPr>
            <a:ln w="19050">
              <a:solidFill>
                <a:schemeClr val="tx1"/>
              </a:solidFill>
            </a:ln>
          </cx:spPr>
        </cx:plotSurface>
        <cx:series layoutId="clusteredColumn" uniqueId="{2AC88C0D-A28D-49DE-B610-60E4EA927229}">
          <cx:spPr>
            <a:solidFill>
              <a:srgbClr val="00B050"/>
            </a:solidFill>
          </cx:spPr>
          <cx:data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txPr>
          <a:bodyPr vertOverflow="overflow" horzOverflow="overflow" wrap="square" lIns="0" tIns="0" rIns="0" bIns="0"/>
          <a:lstStyle/>
          <a:p>
            <a:pPr algn="ctr" rtl="0">
              <a:defRPr sz="1200" b="0" i="0">
                <a:solidFill>
                  <a:srgbClr val="595959"/>
                </a:solidFill>
                <a:latin typeface="Calibri" panose="020F0502020204030204" pitchFamily="34" charset="0"/>
                <a:ea typeface="Calibri" panose="020F0502020204030204" pitchFamily="34" charset="0"/>
                <a:cs typeface="Calibri" panose="020F0502020204030204" pitchFamily="34" charset="0"/>
              </a:defRPr>
            </a:pPr>
            <a:endParaRPr lang="en-US" sz="1200"/>
          </a:p>
        </cx:txPr>
      </cx:axis>
    </cx:plotArea>
  </cx:chart>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ADVANCED STRATEGY WITHOUT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WITHOUT SOCIAL SECURITY</a:t>
          </a:r>
        </a:p>
      </cx:txPr>
    </cx:title>
    <cx:plotArea>
      <cx:plotAreaRegion>
        <cx:series layoutId="clusteredColumn" uniqueId="{4F78E998-C4A2-482F-88AB-1B11750DF13D}">
          <cx:spPr>
            <a:solidFill>
              <a:schemeClr val="tx1">
                <a:lumMod val="65000"/>
                <a:lumOff val="35000"/>
              </a:schemeClr>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ADVANCED STRATEGY WITH SOCIAL SECURITY</cx:v>
        </cx:txData>
      </cx:tx>
      <cx:txPr>
        <a:bodyPr spcFirstLastPara="1" vertOverflow="ellipsis" horzOverflow="overflow" wrap="square" lIns="0" tIns="0" rIns="0" bIns="0" anchor="ctr" anchorCtr="1"/>
        <a:lstStyle/>
        <a:p>
          <a:pPr algn="ctr" rtl="0">
            <a:defRPr b="1" i="0" baseline="0"/>
          </a:pPr>
          <a:r>
            <a:rPr lang="en-US" sz="1400" b="1" i="0" u="none" strike="noStrike" baseline="0">
              <a:solidFill>
                <a:sysClr val="windowText" lastClr="000000">
                  <a:lumMod val="65000"/>
                  <a:lumOff val="35000"/>
                </a:sysClr>
              </a:solidFill>
              <a:latin typeface="Calibri" panose="020F0502020204030204"/>
            </a:rPr>
            <a:t>ADVANCED STRATEGY WITH SOCIAL SECURITY</a:t>
          </a:r>
        </a:p>
      </cx:txPr>
    </cx:title>
    <cx:plotArea>
      <cx:plotAreaRegion>
        <cx:series layoutId="clusteredColumn" uniqueId="{1242B0A2-E93A-43B1-95A1-65D5554C5876}">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199999996"/>
        <cx:tickLabels/>
        <cx:numFmt formatCode="$#,##0" sourceLinked="0"/>
        <cx:txPr>
          <a:bodyPr spcFirstLastPara="1" vertOverflow="ellipsis" horzOverflow="overflow" wrap="square" lIns="0" tIns="0" rIns="0" bIns="0" anchor="ctr" anchorCtr="1"/>
          <a:lstStyle/>
          <a:p>
            <a:pPr algn="ctr" rtl="0">
              <a:defRPr sz="1200" baseline="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plotArea>
      <cx:plotAreaRegion>
        <cx:series layoutId="clusteredColumn" uniqueId="{5899532A-6787-4BC9-BF1E-39780140D396}">
          <cx:spPr>
            <a:solidFill>
              <a:srgbClr val="FFFF00"/>
            </a:solidFill>
          </cx:spPr>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0700000003"/>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max="25"/>
        <cx:majorGridlines/>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_xlchart.v1.5</cx:f>
      </cx:numDim>
    </cx:data>
  </cx:chartData>
  <cx:chart>
    <cx:title pos="t" align="ctr" overlay="0"/>
    <cx:plotArea>
      <cx:plotAreaRegion>
        <cx:series layoutId="clusteredColumn" uniqueId="{E5C7C0DB-0132-4A3B-9B77-AC2EBD25B03C}">
          <cx:dataLabels>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dataLabels>
          <cx:dataId val="0"/>
          <cx:layoutPr>
            <cx:binning intervalClosed="r"/>
          </cx:layoutPr>
        </cx:series>
      </cx:plotAreaRegion>
      <cx:axis id="0">
        <cx:catScaling gapWidth="0"/>
        <cx:tickLabels/>
        <cx:txPr>
          <a:bodyPr spcFirstLastPara="1" vertOverflow="ellipsis" horzOverflow="overflow" wrap="square" lIns="0" tIns="0" rIns="0" bIns="0" anchor="ctr" anchorCtr="1"/>
          <a:lstStyle/>
          <a:p>
            <a:pPr algn="ctr" rtl="0">
              <a:defRPr sz="1200"/>
            </a:pPr>
            <a:endParaRPr lang="en-US" sz="1200" b="0" i="0" u="none" strike="noStrike" baseline="0">
              <a:solidFill>
                <a:sysClr val="windowText" lastClr="000000">
                  <a:lumMod val="65000"/>
                  <a:lumOff val="35000"/>
                </a:sysClr>
              </a:solidFill>
              <a:latin typeface="Calibri" panose="020F0502020204030204"/>
            </a:endParaRPr>
          </a:p>
        </cx:txPr>
      </cx:axis>
      <cx:axis id="1">
        <cx:valScaling/>
        <cx:majorGridlines/>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_xlchart.v1.11</cx:f>
      </cx:numDim>
    </cx:data>
  </cx:chartData>
  <cx:chart>
    <cx:title pos="t" align="ctr" overlay="0">
      <cx:tx>
        <cx:txData>
          <cx:v>End Value without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 Value without SS</a:t>
          </a:r>
        </a:p>
      </cx:txPr>
    </cx:title>
    <cx:plotArea>
      <cx:plotAreaRegion>
        <cx:series layoutId="clusteredColumn" uniqueId="{AF5845F7-EEEB-45A6-9F46-30C1E3A76572}">
          <cx:dataLabels/>
          <cx:dataId val="0"/>
          <cx:layoutPr>
            <cx:binning intervalClosed="r">
              <cx:binSize val="372842.46349999995"/>
            </cx:binning>
          </cx:layoutPr>
        </cx:series>
      </cx:plotAreaRegion>
      <cx:axis id="0">
        <cx:catScaling gapWidth="0.0199999996"/>
        <cx:tickLabels/>
        <cx:numFmt formatCode="$#,##0" sourceLinked="0"/>
      </cx:axis>
      <cx:axis id="1">
        <cx:valScaling/>
        <cx:majorGridlines/>
        <cx:tickLabels/>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_xlchart.v1.8</cx:f>
      </cx:numDim>
    </cx:data>
  </cx:chartData>
  <cx:chart>
    <cx:title pos="t" align="ctr" overlay="0"/>
    <cx:plotArea>
      <cx:plotAreaRegion>
        <cx:series layoutId="clusteredColumn" uniqueId="{FCE777BE-93ED-451A-BAB9-F89C07BDFC2E}">
          <cx:dataId val="0"/>
          <cx:layoutPr>
            <cx:binning intervalClosed="r"/>
          </cx:layoutPr>
        </cx:series>
      </cx:plotAreaRegion>
      <cx:axis id="0">
        <cx:catScaling gapWidth="0"/>
        <cx:tickLabels/>
      </cx:axis>
      <cx:axis id="1">
        <cx:valScaling/>
        <cx:majorGridlines/>
        <cx:tickLabels/>
      </cx:axis>
    </cx:plotArea>
  </cx:chart>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numDim type="val">
        <cx:f>_xlchart.v1.9</cx:f>
      </cx:numDim>
    </cx:data>
  </cx:chartData>
  <cx:chart>
    <cx:title pos="t" align="ctr" overlay="0"/>
    <cx:plotArea>
      <cx:plotAreaRegion>
        <cx:series layoutId="clusteredColumn" uniqueId="{7E18F989-ACF1-43F6-8D20-B244DBBCFD6F}">
          <cx:dataId val="0"/>
          <cx:layoutPr>
            <cx:binning intervalClosed="r"/>
          </cx:layoutPr>
        </cx:series>
      </cx:plotAreaRegion>
      <cx:axis id="0">
        <cx:catScaling gapWidth="0"/>
        <cx:tickLabels/>
      </cx:axis>
      <cx:axis id="1">
        <cx:valScaling/>
        <cx:majorGridlines/>
        <cx:tickLabels/>
      </cx:axis>
    </cx:plotArea>
  </cx:chart>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numDim type="val">
        <cx:f>_xlchart.v1.10</cx:f>
      </cx:numDim>
    </cx:data>
  </cx:chartData>
  <cx:chart>
    <cx:title pos="t" align="ctr" overlay="0">
      <cx:tx>
        <cx:txData>
          <cx:v>Ending value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with SS</a:t>
          </a:r>
        </a:p>
      </cx:txPr>
    </cx:title>
    <cx:plotArea>
      <cx:plotAreaRegion>
        <cx:series layoutId="clusteredColumn" uniqueId="{8B39F0FA-DAB9-4A96-8F26-1942BCBB062C}">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1.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chartData>
  <cx:chart>
    <cx:title pos="t" align="ctr" overlay="0">
      <cx:tx>
        <cx:txData>
          <cx:v>Ending value (advanced strategies)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a:t>
          </a:r>
        </a:p>
      </cx:txPr>
    </cx:title>
    <cx:plotArea>
      <cx:plotAreaRegion>
        <cx:series layoutId="clusteredColumn" uniqueId="{57D28B0A-1DFA-47B9-956C-733576ED227B}">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hartEx12.xml><?xml version="1.0" encoding="utf-8"?>
<cx:chartSpace xmlns:a="http://schemas.openxmlformats.org/drawingml/2006/main" xmlns:r="http://schemas.openxmlformats.org/officeDocument/2006/relationships" xmlns:cx="http://schemas.microsoft.com/office/drawing/2014/chartex">
  <cx:chartData>
    <cx:data id="0">
      <cx:numDim type="val">
        <cx:f>_xlchart.v1.7</cx:f>
      </cx:numDim>
    </cx:data>
  </cx:chartData>
  <cx:chart>
    <cx:title pos="t" align="ctr" overlay="0">
      <cx:tx>
        <cx:txData>
          <cx:v>Ending value (advanced strategies with SS)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Ending value (advanced strategies with SS)</a:t>
          </a:r>
        </a:p>
      </cx:txPr>
    </cx:title>
    <cx:plotArea>
      <cx:plotAreaRegion>
        <cx:series layoutId="clusteredColumn" uniqueId="{FCE777BE-93ED-451A-BAB9-F89C07BDFC2E}">
          <cx:dataLabels/>
          <cx:dataId val="0"/>
          <cx:layoutPr>
            <cx:binning intervalClosed="r"/>
          </cx:layoutPr>
        </cx:series>
      </cx:plotAreaRegion>
      <cx:axis id="0">
        <cx:catScaling gapWidth="0"/>
        <cx:tickLabels/>
        <cx:numFmt formatCode="$#,##0.00" sourceLinked="0"/>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7.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5.bin"/></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14.xml"/></Relationships>
</file>

<file path=xl/chartsheets/_rels/sheet7.xml.rels><?xml version="1.0" encoding="UTF-8" standalone="yes"?>
<Relationships xmlns="http://schemas.openxmlformats.org/package/2006/relationships"><Relationship Id="rId1" Type="http://schemas.openxmlformats.org/officeDocument/2006/relationships/drawing" Target="../drawings/drawing16.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7A4D013-4607-41C2-A34F-E8C830E0CB70}">
  <sheetPr codeName="Chart16"/>
  <sheetViews>
    <sheetView zoomScale="76" workbookViewId="0" zoomToFit="1"/>
  </sheetViews>
  <sheetProtection algorithmName="SHA-512" hashValue="/hLjh7SH8LGVlO0njhEutaeqkc2axtxZblXzEWzS64AK7aJ7MWgChi7nxT4iWslrP8vjrmY6Rqzd/9SKvzUzbg==" saltValue="sMw+RjzDkmrXwwInRnbb2Q==" spinCount="100000" content="1" objects="1"/>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99F5141-C8B3-431F-9785-B2C856B1544B}">
  <sheetPr codeName="Chart17"/>
  <sheetViews>
    <sheetView zoomScale="76" workbookViewId="0" zoomToFit="1"/>
  </sheetViews>
  <sheetProtection algorithmName="SHA-512" hashValue="hA8gUkK6YVA146yJezWufdnO3CC4D/a/Nh9zzcdgzJGdZvftEqTDxS1cQkTuTzC6GG77WQ50XF27e7s29C2epA==" saltValue="btdHY7LwTwYqbh742tsjbg==" spinCount="100000" content="1" objects="1"/>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4F7952D-BB6D-459D-88C1-D55B4817C013}">
  <sheetPr codeName="Chart18"/>
  <sheetViews>
    <sheetView zoomScale="76" workbookViewId="0" zoomToFit="1"/>
  </sheetViews>
  <sheetProtection algorithmName="SHA-512" hashValue="wEY3tIzhisOWtZz+nBRNgakVnZcZKdUNAFffdGtMMzwedGwYtjK/G9CP1MzMEFC+DaOw9QsZDntgy6/vqmdXhQ==" saltValue="t+lnVG81TZpQrDSm/uLvSg==" spinCount="100000" content="1" objects="1"/>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EDC30AF-17C0-4EB2-8A06-ED354EBF01D2}">
  <sheetPr codeName="Chart20">
    <tabColor indexed="10"/>
  </sheetPr>
  <sheetViews>
    <sheetView workbookViewId="0"/>
  </sheetViews>
  <sheetProtection algorithmName="SHA-512" hashValue="wCoJHf0NxVvLcYUB5UC/ueEbpnshITHWhQbLbNKjDJYBi87po8kH22vYh4R0SR87l1OjN3aaG6MBXwNd+JsNhg==" saltValue="grHXcA7+MxI7CnWWgNxymA==" spinCount="100000" content="1" objects="1"/>
  <pageMargins left="0.75" right="0.75" top="1" bottom="1" header="0.5" footer="0.5"/>
  <pageSetup orientation="landscape" r:id="rId1"/>
  <headerFooter alignWithMargins="0"/>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16F661A-542B-4594-8DDF-02E64FB5D2F1}">
  <sheetPr codeName="Chart21"/>
  <sheetViews>
    <sheetView workbookViewId="0"/>
  </sheetViews>
  <sheetProtection algorithmName="SHA-512" hashValue="RtQ2uxJCMq7uEcGHFghYjXQz4SChihdt5ziZFyWePF/ugcTLVkFxIPSG7JuiENjM3206He/nGcRiSif3je9LJw==" saltValue="RqczpS+46r/E4AenIonCGA==" spinCount="100000" content="1" objects="1"/>
  <pageMargins left="0.75" right="0.75" top="1" bottom="1" header="0.5" footer="0.5"/>
  <pageSetup orientation="landscape" r:id="rId1"/>
  <headerFooter alignWithMargins="0"/>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C86A48E-8F85-440E-BC44-79ACAF3C1292}">
  <sheetPr codeName="Chart22"/>
  <sheetViews>
    <sheetView workbookViewId="0"/>
  </sheetViews>
  <pageMargins left="0.7" right="0.7" top="0.75" bottom="0.75" header="0.3" footer="0.3"/>
  <drawing r:id="rId1"/>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70050AE-24D2-494E-A0E5-9165A738B6CB}">
  <sheetPr codeName="Chart23"/>
  <sheetViews>
    <sheetView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microsoft.com/office/2014/relationships/chartEx" Target="../charts/chartEx3.xml"/><Relationship Id="rId2" Type="http://schemas.microsoft.com/office/2014/relationships/chartEx" Target="../charts/chartEx2.xml"/><Relationship Id="rId1" Type="http://schemas.microsoft.com/office/2014/relationships/chartEx" Target="../charts/chartEx1.xml"/><Relationship Id="rId6" Type="http://schemas.microsoft.com/office/2014/relationships/chartEx" Target="../charts/chartEx5.xml"/><Relationship Id="rId5" Type="http://schemas.openxmlformats.org/officeDocument/2006/relationships/chart" Target="../charts/chart1.xml"/><Relationship Id="rId4" Type="http://schemas.microsoft.com/office/2014/relationships/chartEx" Target="../charts/chartEx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microsoft.com/office/2014/relationships/chartEx" Target="../charts/chartEx6.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8.xml.rels><?xml version="1.0" encoding="UTF-8" standalone="yes"?>
<Relationships xmlns="http://schemas.openxmlformats.org/package/2006/relationships"><Relationship Id="rId3" Type="http://schemas.microsoft.com/office/2014/relationships/chartEx" Target="../charts/chartEx9.xml"/><Relationship Id="rId2" Type="http://schemas.microsoft.com/office/2014/relationships/chartEx" Target="../charts/chartEx8.xml"/><Relationship Id="rId1" Type="http://schemas.microsoft.com/office/2014/relationships/chartEx" Target="../charts/chartEx7.xml"/><Relationship Id="rId6" Type="http://schemas.microsoft.com/office/2014/relationships/chartEx" Target="../charts/chartEx12.xml"/><Relationship Id="rId5" Type="http://schemas.microsoft.com/office/2014/relationships/chartEx" Target="../charts/chartEx11.xml"/><Relationship Id="rId4" Type="http://schemas.microsoft.com/office/2014/relationships/chartEx" Target="../charts/chartEx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423863</xdr:colOff>
          <xdr:row>8</xdr:row>
          <xdr:rowOff>61913</xdr:rowOff>
        </xdr:from>
        <xdr:to>
          <xdr:col>7</xdr:col>
          <xdr:colOff>1504950</xdr:colOff>
          <xdr:row>12</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US" sz="4800" b="1" i="1" u="sng" strike="noStrike" baseline="0">
                  <a:solidFill>
                    <a:srgbClr val="800000"/>
                  </a:solidFill>
                  <a:latin typeface="Calibri"/>
                  <a:ea typeface="Calibri"/>
                  <a:cs typeface="Calibri"/>
                </a:rPr>
                <a:t>START BUTTON (RUN MODEL)</a:t>
              </a:r>
            </a:p>
          </xdr:txBody>
        </xdr:sp>
        <xdr:clientData fPrintsWithSheet="0"/>
      </xdr:twoCellAnchor>
    </mc:Choice>
    <mc:Fallback/>
  </mc:AlternateContent>
  <xdr:twoCellAnchor>
    <xdr:from>
      <xdr:col>1</xdr:col>
      <xdr:colOff>6086</xdr:colOff>
      <xdr:row>65</xdr:row>
      <xdr:rowOff>176212</xdr:rowOff>
    </xdr:from>
    <xdr:to>
      <xdr:col>5</xdr:col>
      <xdr:colOff>207169</xdr:colOff>
      <xdr:row>95</xdr:row>
      <xdr:rowOff>91545</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249099" y="20674012"/>
              <a:ext cx="7744883" cy="534458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5268</xdr:colOff>
      <xdr:row>34</xdr:row>
      <xdr:rowOff>138113</xdr:rowOff>
    </xdr:from>
    <xdr:to>
      <xdr:col>5</xdr:col>
      <xdr:colOff>212436</xdr:colOff>
      <xdr:row>65</xdr:row>
      <xdr:rowOff>128588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248281" y="15025688"/>
              <a:ext cx="7750968" cy="5600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1323</xdr:colOff>
      <xdr:row>96</xdr:row>
      <xdr:rowOff>0</xdr:rowOff>
    </xdr:from>
    <xdr:to>
      <xdr:col>5</xdr:col>
      <xdr:colOff>218280</xdr:colOff>
      <xdr:row>127</xdr:row>
      <xdr:rowOff>142875</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244336" y="26108025"/>
              <a:ext cx="7760757" cy="57531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0</xdr:colOff>
      <xdr:row>129</xdr:row>
      <xdr:rowOff>0</xdr:rowOff>
    </xdr:from>
    <xdr:to>
      <xdr:col>5</xdr:col>
      <xdr:colOff>216957</xdr:colOff>
      <xdr:row>160</xdr:row>
      <xdr:rowOff>4763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243013" y="32080200"/>
              <a:ext cx="7760757" cy="561498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495300</xdr:colOff>
      <xdr:row>36</xdr:row>
      <xdr:rowOff>57150</xdr:rowOff>
    </xdr:from>
    <xdr:to>
      <xdr:col>24</xdr:col>
      <xdr:colOff>433388</xdr:colOff>
      <xdr:row>64</xdr:row>
      <xdr:rowOff>128587</xdr:rowOff>
    </xdr:to>
    <xdr:graphicFrame macro="">
      <xdr:nvGraphicFramePr>
        <xdr:cNvPr id="3" name="Chart 2">
          <a:extLst>
            <a:ext uri="{FF2B5EF4-FFF2-40B4-BE49-F238E27FC236}">
              <a16:creationId xmlns:a16="http://schemas.microsoft.com/office/drawing/2014/main" id="{7E8AC9C5-0AFF-3FE5-A440-041C6AD3B6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497680</xdr:colOff>
      <xdr:row>65</xdr:row>
      <xdr:rowOff>180973</xdr:rowOff>
    </xdr:from>
    <xdr:to>
      <xdr:col>20</xdr:col>
      <xdr:colOff>123824</xdr:colOff>
      <xdr:row>99</xdr:row>
      <xdr:rowOff>42863</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D82777DE-731C-9467-5BF0-C4727DECF37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0284618" y="20678773"/>
              <a:ext cx="12399169" cy="601504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9</xdr:col>
      <xdr:colOff>50800</xdr:colOff>
      <xdr:row>7</xdr:row>
      <xdr:rowOff>0</xdr:rowOff>
    </xdr:from>
    <xdr:to>
      <xdr:col>11</xdr:col>
      <xdr:colOff>596900</xdr:colOff>
      <xdr:row>9</xdr:row>
      <xdr:rowOff>0</xdr:rowOff>
    </xdr:to>
    <xdr:sp macro="RunSimulation1" textlink="">
      <xdr:nvSpPr>
        <xdr:cNvPr id="2" name="btn_RunSimulation1">
          <a:extLst>
            <a:ext uri="{FF2B5EF4-FFF2-40B4-BE49-F238E27FC236}">
              <a16:creationId xmlns:a16="http://schemas.microsoft.com/office/drawing/2014/main" id="{9343461D-E36F-AE70-5AC8-66C63935483C}"/>
            </a:ext>
          </a:extLst>
        </xdr:cNvPr>
        <xdr:cNvSpPr/>
      </xdr:nvSpPr>
      <xdr:spPr>
        <a:xfrm>
          <a:off x="5880100" y="1576388"/>
          <a:ext cx="1841500"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596900</xdr:colOff>
      <xdr:row>21</xdr:row>
      <xdr:rowOff>0</xdr:rowOff>
    </xdr:to>
    <xdr:sp macro="RunSimulation2" textlink="">
      <xdr:nvSpPr>
        <xdr:cNvPr id="3" name="btn_RunSimulation2">
          <a:extLst>
            <a:ext uri="{FF2B5EF4-FFF2-40B4-BE49-F238E27FC236}">
              <a16:creationId xmlns:a16="http://schemas.microsoft.com/office/drawing/2014/main" id="{0F68CE83-FCB0-2875-E138-BCC8A5EFEB09}"/>
            </a:ext>
          </a:extLst>
        </xdr:cNvPr>
        <xdr:cNvSpPr/>
      </xdr:nvSpPr>
      <xdr:spPr>
        <a:xfrm>
          <a:off x="5880100" y="3781425"/>
          <a:ext cx="1841500"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596900</xdr:colOff>
      <xdr:row>33</xdr:row>
      <xdr:rowOff>0</xdr:rowOff>
    </xdr:to>
    <xdr:sp macro="RunSimulation3" textlink="">
      <xdr:nvSpPr>
        <xdr:cNvPr id="4" name="btn_RunSimulation3">
          <a:extLst>
            <a:ext uri="{FF2B5EF4-FFF2-40B4-BE49-F238E27FC236}">
              <a16:creationId xmlns:a16="http://schemas.microsoft.com/office/drawing/2014/main" id="{747049E8-925C-4B12-1C7D-DF49DDBCEE2E}"/>
            </a:ext>
          </a:extLst>
        </xdr:cNvPr>
        <xdr:cNvSpPr/>
      </xdr:nvSpPr>
      <xdr:spPr>
        <a:xfrm>
          <a:off x="5880100" y="5986463"/>
          <a:ext cx="1841500"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5" name="btn_RunSimulation1">
          <a:extLst>
            <a:ext uri="{FF2B5EF4-FFF2-40B4-BE49-F238E27FC236}">
              <a16:creationId xmlns:a16="http://schemas.microsoft.com/office/drawing/2014/main" id="{B48BF064-7733-68C4-3314-6F10F2C68918}"/>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6" name="btn_RunSimulation2">
          <a:extLst>
            <a:ext uri="{FF2B5EF4-FFF2-40B4-BE49-F238E27FC236}">
              <a16:creationId xmlns:a16="http://schemas.microsoft.com/office/drawing/2014/main" id="{BC621CA1-4931-6608-37AD-38455759F8A6}"/>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7" name="btn_RunSimulation3">
          <a:extLst>
            <a:ext uri="{FF2B5EF4-FFF2-40B4-BE49-F238E27FC236}">
              <a16:creationId xmlns:a16="http://schemas.microsoft.com/office/drawing/2014/main" id="{A673CD67-954B-9C82-79A7-54AD3EE52E5A}"/>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7</xdr:row>
      <xdr:rowOff>0</xdr:rowOff>
    </xdr:from>
    <xdr:to>
      <xdr:col>11</xdr:col>
      <xdr:colOff>206375</xdr:colOff>
      <xdr:row>9</xdr:row>
      <xdr:rowOff>0</xdr:rowOff>
    </xdr:to>
    <xdr:sp macro="RunSimulation1" textlink="">
      <xdr:nvSpPr>
        <xdr:cNvPr id="8" name="btn_RunSimulation1">
          <a:extLst>
            <a:ext uri="{FF2B5EF4-FFF2-40B4-BE49-F238E27FC236}">
              <a16:creationId xmlns:a16="http://schemas.microsoft.com/office/drawing/2014/main" id="{F72CA492-DFF0-3A59-2DE4-EB30DF3C4C23}"/>
            </a:ext>
          </a:extLst>
        </xdr:cNvPr>
        <xdr:cNvSpPr/>
      </xdr:nvSpPr>
      <xdr:spPr>
        <a:xfrm>
          <a:off x="6365875" y="1576388"/>
          <a:ext cx="1812925" cy="361950"/>
        </a:xfrm>
        <a:prstGeom prst="roundRect">
          <a:avLst/>
        </a:prstGeom>
        <a:solidFill>
          <a:srgbClr val="1F497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1</a:t>
          </a:r>
        </a:p>
      </xdr:txBody>
    </xdr:sp>
    <xdr:clientData/>
  </xdr:twoCellAnchor>
  <xdr:twoCellAnchor>
    <xdr:from>
      <xdr:col>9</xdr:col>
      <xdr:colOff>50800</xdr:colOff>
      <xdr:row>19</xdr:row>
      <xdr:rowOff>0</xdr:rowOff>
    </xdr:from>
    <xdr:to>
      <xdr:col>11</xdr:col>
      <xdr:colOff>206375</xdr:colOff>
      <xdr:row>21</xdr:row>
      <xdr:rowOff>0</xdr:rowOff>
    </xdr:to>
    <xdr:sp macro="RunSimulation2" textlink="">
      <xdr:nvSpPr>
        <xdr:cNvPr id="9" name="btn_RunSimulation2">
          <a:extLst>
            <a:ext uri="{FF2B5EF4-FFF2-40B4-BE49-F238E27FC236}">
              <a16:creationId xmlns:a16="http://schemas.microsoft.com/office/drawing/2014/main" id="{6943D6B6-11EC-DD98-AFC2-06DAE8395790}"/>
            </a:ext>
          </a:extLst>
        </xdr:cNvPr>
        <xdr:cNvSpPr/>
      </xdr:nvSpPr>
      <xdr:spPr>
        <a:xfrm>
          <a:off x="6365875" y="3781425"/>
          <a:ext cx="1812925" cy="361950"/>
        </a:xfrm>
        <a:prstGeom prst="roundRect">
          <a:avLst/>
        </a:prstGeom>
        <a:solidFill>
          <a:srgbClr val="0070C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2</a:t>
          </a:r>
        </a:p>
      </xdr:txBody>
    </xdr:sp>
    <xdr:clientData/>
  </xdr:twoCellAnchor>
  <xdr:twoCellAnchor>
    <xdr:from>
      <xdr:col>9</xdr:col>
      <xdr:colOff>50800</xdr:colOff>
      <xdr:row>31</xdr:row>
      <xdr:rowOff>0</xdr:rowOff>
    </xdr:from>
    <xdr:to>
      <xdr:col>11</xdr:col>
      <xdr:colOff>206375</xdr:colOff>
      <xdr:row>33</xdr:row>
      <xdr:rowOff>0</xdr:rowOff>
    </xdr:to>
    <xdr:sp macro="RunSimulation3" textlink="">
      <xdr:nvSpPr>
        <xdr:cNvPr id="10" name="btn_RunSimulation3">
          <a:extLst>
            <a:ext uri="{FF2B5EF4-FFF2-40B4-BE49-F238E27FC236}">
              <a16:creationId xmlns:a16="http://schemas.microsoft.com/office/drawing/2014/main" id="{1755DFEA-9B8A-895D-C1D8-9A1929451837}"/>
            </a:ext>
          </a:extLst>
        </xdr:cNvPr>
        <xdr:cNvSpPr/>
      </xdr:nvSpPr>
      <xdr:spPr>
        <a:xfrm>
          <a:off x="6365875" y="5986463"/>
          <a:ext cx="1812925" cy="361950"/>
        </a:xfrm>
        <a:prstGeom prst="roundRect">
          <a:avLst/>
        </a:prstGeom>
        <a:solidFill>
          <a:srgbClr val="00B07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3</a:t>
          </a:r>
        </a:p>
      </xdr:txBody>
    </xdr:sp>
    <xdr:clientData/>
  </xdr:twoCellAnchor>
  <xdr:twoCellAnchor>
    <xdr:from>
      <xdr:col>9</xdr:col>
      <xdr:colOff>50800</xdr:colOff>
      <xdr:row>43</xdr:row>
      <xdr:rowOff>0</xdr:rowOff>
    </xdr:from>
    <xdr:to>
      <xdr:col>11</xdr:col>
      <xdr:colOff>206375</xdr:colOff>
      <xdr:row>45</xdr:row>
      <xdr:rowOff>0</xdr:rowOff>
    </xdr:to>
    <xdr:sp macro="RunSimulation4" textlink="">
      <xdr:nvSpPr>
        <xdr:cNvPr id="11" name="btn_RunSimulation4">
          <a:extLst>
            <a:ext uri="{FF2B5EF4-FFF2-40B4-BE49-F238E27FC236}">
              <a16:creationId xmlns:a16="http://schemas.microsoft.com/office/drawing/2014/main" id="{73A0BEB9-D792-6FFE-C547-81722CD69F1D}"/>
            </a:ext>
          </a:extLst>
        </xdr:cNvPr>
        <xdr:cNvSpPr/>
      </xdr:nvSpPr>
      <xdr:spPr>
        <a:xfrm>
          <a:off x="6365875" y="8158163"/>
          <a:ext cx="1812925" cy="361950"/>
        </a:xfrm>
        <a:prstGeom prst="roundRect">
          <a:avLst/>
        </a:prstGeom>
        <a:solidFill>
          <a:srgbClr val="833C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Run Simulation 4</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26192</xdr:colOff>
      <xdr:row>44</xdr:row>
      <xdr:rowOff>109535</xdr:rowOff>
    </xdr:from>
    <xdr:to>
      <xdr:col>56</xdr:col>
      <xdr:colOff>585788</xdr:colOff>
      <xdr:row>92</xdr:row>
      <xdr:rowOff>4763</xdr:rowOff>
    </xdr:to>
    <xdr:graphicFrame macro="">
      <xdr:nvGraphicFramePr>
        <xdr:cNvPr id="2" name="Chart 1">
          <a:extLst>
            <a:ext uri="{FF2B5EF4-FFF2-40B4-BE49-F238E27FC236}">
              <a16:creationId xmlns:a16="http://schemas.microsoft.com/office/drawing/2014/main" id="{80A3F172-4747-071F-A5A4-0287B53850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371475</xdr:colOff>
      <xdr:row>129</xdr:row>
      <xdr:rowOff>104776</xdr:rowOff>
    </xdr:from>
    <xdr:to>
      <xdr:col>11</xdr:col>
      <xdr:colOff>809625</xdr:colOff>
      <xdr:row>151</xdr:row>
      <xdr:rowOff>114300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349BA3E7-34D2-DE88-BB0C-8149C102676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71475" y="27065289"/>
              <a:ext cx="10810875" cy="430529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160</xdr:row>
      <xdr:rowOff>0</xdr:rowOff>
    </xdr:from>
    <xdr:to>
      <xdr:col>1</xdr:col>
      <xdr:colOff>38100</xdr:colOff>
      <xdr:row>160</xdr:row>
      <xdr:rowOff>0</xdr:rowOff>
    </xdr:to>
    <xdr:pic>
      <xdr:nvPicPr>
        <xdr:cNvPr id="2" name="Picture 1" descr="page1image1078071744">
          <a:extLst>
            <a:ext uri="{FF2B5EF4-FFF2-40B4-BE49-F238E27FC236}">
              <a16:creationId xmlns:a16="http://schemas.microsoft.com/office/drawing/2014/main" id="{4710EAAD-807F-4E18-94A9-549913AEB0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5908000"/>
          <a:ext cx="7524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9CC2F6AF-3F88-6C84-D168-219177CBC8B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53393C39-B55F-311A-9B0F-00C74D18EC8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8660230" cy="6285247"/>
    <xdr:graphicFrame macro="">
      <xdr:nvGraphicFramePr>
        <xdr:cNvPr id="2" name="Chart 1">
          <a:extLst>
            <a:ext uri="{FF2B5EF4-FFF2-40B4-BE49-F238E27FC236}">
              <a16:creationId xmlns:a16="http://schemas.microsoft.com/office/drawing/2014/main" id="{779C74D6-9A97-25D4-8F00-3402F569DB9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0.52027</cdr:x>
      <cdr:y>0.38354</cdr:y>
    </cdr:from>
    <cdr:to>
      <cdr:x>0.91329</cdr:x>
      <cdr:y>0.47945</cdr:y>
    </cdr:to>
    <cdr:sp macro="" textlink="">
      <cdr:nvSpPr>
        <cdr:cNvPr id="2" name="TextBox 1">
          <a:extLst xmlns:a="http://schemas.openxmlformats.org/drawingml/2006/main">
            <a:ext uri="{FF2B5EF4-FFF2-40B4-BE49-F238E27FC236}">
              <a16:creationId xmlns:a16="http://schemas.microsoft.com/office/drawing/2014/main" id="{3B5351DF-812F-BD13-DBCD-B7AAA804B5D3}"/>
            </a:ext>
          </a:extLst>
        </cdr:cNvPr>
        <cdr:cNvSpPr txBox="1"/>
      </cdr:nvSpPr>
      <cdr:spPr>
        <a:xfrm xmlns:a="http://schemas.openxmlformats.org/drawingml/2006/main">
          <a:off x="4513383" y="2413000"/>
          <a:ext cx="3409463" cy="603435"/>
        </a:xfrm>
        <a:prstGeom xmlns:a="http://schemas.openxmlformats.org/drawingml/2006/main" prst="rect">
          <a:avLst/>
        </a:prstGeom>
      </cdr:spPr>
      <cdr:txBody>
        <a:bodyPr xmlns:a="http://schemas.openxmlformats.org/drawingml/2006/main" vertOverflow="clip" wrap="square" rtlCol="0">
          <a:spAutoFit/>
        </a:bodyPr>
        <a:lstStyle xmlns:a="http://schemas.openxmlformats.org/drawingml/2006/main"/>
        <a:p xmlns:a="http://schemas.openxmlformats.org/drawingml/2006/main">
          <a:r>
            <a:rPr lang="en-US" sz="1200" b="1">
              <a:latin typeface="Times New Roman" panose="02020603050405020304" pitchFamily="18" charset="0"/>
              <a:cs typeface="Times New Roman" panose="02020603050405020304" pitchFamily="18" charset="0"/>
            </a:rPr>
            <a:t>The</a:t>
          </a:r>
          <a:r>
            <a:rPr lang="en-US" sz="1200" b="1" baseline="0">
              <a:latin typeface="Times New Roman" panose="02020603050405020304" pitchFamily="18" charset="0"/>
              <a:cs typeface="Times New Roman" panose="02020603050405020304" pitchFamily="18" charset="0"/>
            </a:rPr>
            <a:t> Inflation effect</a:t>
          </a:r>
        </a:p>
        <a:p xmlns:a="http://schemas.openxmlformats.org/drawingml/2006/main">
          <a:r>
            <a:rPr lang="en-US" sz="1200" baseline="0">
              <a:latin typeface="Times New Roman" panose="02020603050405020304" pitchFamily="18" charset="0"/>
              <a:cs typeface="Times New Roman" panose="02020603050405020304" pitchFamily="18" charset="0"/>
            </a:rPr>
            <a:t>Nominal Value of $100 invested in 1928:  $787,019</a:t>
          </a:r>
        </a:p>
        <a:p xmlns:a="http://schemas.openxmlformats.org/drawingml/2006/main">
          <a:r>
            <a:rPr lang="en-US" sz="1200" baseline="0">
              <a:latin typeface="Times New Roman" panose="02020603050405020304" pitchFamily="18" charset="0"/>
              <a:cs typeface="Times New Roman" panose="02020603050405020304" pitchFamily="18" charset="0"/>
            </a:rPr>
            <a:t>Real Value of $100 invested in 1928:  $  48,459</a:t>
          </a:r>
        </a:p>
      </cdr:txBody>
    </cdr:sp>
  </cdr:relSizeAnchor>
  <cdr:relSizeAnchor xmlns:cdr="http://schemas.openxmlformats.org/drawingml/2006/chartDrawing">
    <cdr:from>
      <cdr:x>0.80631</cdr:x>
      <cdr:y>0.49224</cdr:y>
    </cdr:from>
    <cdr:to>
      <cdr:x>0.92905</cdr:x>
      <cdr:y>0.73137</cdr:y>
    </cdr:to>
    <cdr:cxnSp macro="">
      <cdr:nvCxnSpPr>
        <cdr:cNvPr id="4" name="Straight Arrow Connector 3">
          <a:extLst xmlns:a="http://schemas.openxmlformats.org/drawingml/2006/main">
            <a:ext uri="{FF2B5EF4-FFF2-40B4-BE49-F238E27FC236}">
              <a16:creationId xmlns:a16="http://schemas.microsoft.com/office/drawing/2014/main" id="{55C6026B-376E-4A25-6E54-3EDA86A2A916}"/>
            </a:ext>
          </a:extLst>
        </cdr:cNvPr>
        <cdr:cNvCxnSpPr/>
      </cdr:nvCxnSpPr>
      <cdr:spPr bwMode="auto">
        <a:xfrm xmlns:a="http://schemas.openxmlformats.org/drawingml/2006/main">
          <a:off x="6994769" y="3096846"/>
          <a:ext cx="1064846" cy="1504462"/>
        </a:xfrm>
        <a:prstGeom xmlns:a="http://schemas.openxmlformats.org/drawingml/2006/main" prst="straightConnector1">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triangle"/>
        </a:ln>
        <a:effectLst xmlns:a="http://schemas.openxmlformats.org/drawingml/2006/main"/>
      </cdr:spPr>
    </cdr:cxnSp>
  </cdr:relSizeAnchor>
</c:userShapes>
</file>

<file path=xl/drawings/drawing10.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A74B2099-2676-1AD1-A4EE-5E3061D2123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fPrintsWithSheet="0"/>
  </xdr:absoluteAnchor>
</xdr:wsDr>
</file>

<file path=xl/drawings/drawing11.xml><?xml version="1.0" encoding="utf-8"?>
<c:userShapes xmlns:c="http://schemas.openxmlformats.org/drawingml/2006/chart">
  <cdr:relSizeAnchor xmlns:cdr="http://schemas.openxmlformats.org/drawingml/2006/chartDrawing">
    <cdr:from>
      <cdr:x>0.42113</cdr:x>
      <cdr:y>0.23467</cdr:y>
    </cdr:from>
    <cdr:to>
      <cdr:x>0.64106</cdr:x>
      <cdr:y>0.33631</cdr:y>
    </cdr:to>
    <cdr:sp macro="" textlink="">
      <cdr:nvSpPr>
        <cdr:cNvPr id="4097" name="Text Box 1"/>
        <cdr:cNvSpPr txBox="1">
          <a:spLocks xmlns:a="http://schemas.openxmlformats.org/drawingml/2006/main" noChangeArrowheads="1"/>
        </cdr:cNvSpPr>
      </cdr:nvSpPr>
      <cdr:spPr bwMode="auto">
        <a:xfrm xmlns:a="http://schemas.openxmlformats.org/drawingml/2006/main">
          <a:off x="3598334" y="1363382"/>
          <a:ext cx="1902692" cy="58846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1" i="0" strike="noStrike">
              <a:solidFill>
                <a:schemeClr val="accent1"/>
              </a:solidFill>
              <a:latin typeface="Times New Roman"/>
              <a:cs typeface="Times New Roman"/>
            </a:rPr>
            <a:t>Real Home Prices</a:t>
          </a:r>
        </a:p>
      </cdr:txBody>
    </cdr:sp>
  </cdr:relSizeAnchor>
  <cdr:relSizeAnchor xmlns:cdr="http://schemas.openxmlformats.org/drawingml/2006/chartDrawing">
    <cdr:from>
      <cdr:x>0.13521</cdr:x>
      <cdr:y>0.55018</cdr:y>
    </cdr:from>
    <cdr:to>
      <cdr:x>0.35726</cdr:x>
      <cdr:y>0.61129</cdr:y>
    </cdr:to>
    <cdr:sp macro="" textlink="">
      <cdr:nvSpPr>
        <cdr:cNvPr id="4098" name="Text Box 2"/>
        <cdr:cNvSpPr txBox="1">
          <a:spLocks xmlns:a="http://schemas.openxmlformats.org/drawingml/2006/main" noChangeArrowheads="1"/>
        </cdr:cNvSpPr>
      </cdr:nvSpPr>
      <cdr:spPr bwMode="auto">
        <a:xfrm xmlns:a="http://schemas.openxmlformats.org/drawingml/2006/main">
          <a:off x="1130319" y="3200814"/>
          <a:ext cx="1914032" cy="35455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3"/>
              </a:solidFill>
              <a:latin typeface="Times New Roman"/>
              <a:cs typeface="Times New Roman"/>
            </a:rPr>
            <a:t>Real</a:t>
          </a:r>
          <a:r>
            <a:rPr lang="en-US" sz="1600" b="0" i="0" strike="noStrike" baseline="0">
              <a:solidFill>
                <a:schemeClr val="accent3"/>
              </a:solidFill>
              <a:latin typeface="Times New Roman"/>
              <a:cs typeface="Times New Roman"/>
            </a:rPr>
            <a:t> </a:t>
          </a:r>
          <a:r>
            <a:rPr lang="en-US" sz="1600" b="0" i="0" strike="noStrike">
              <a:solidFill>
                <a:schemeClr val="accent3"/>
              </a:solidFill>
              <a:latin typeface="Times New Roman"/>
              <a:cs typeface="Times New Roman"/>
            </a:rPr>
            <a:t>Building Costs</a:t>
          </a:r>
        </a:p>
      </cdr:txBody>
    </cdr:sp>
  </cdr:relSizeAnchor>
  <cdr:relSizeAnchor xmlns:cdr="http://schemas.openxmlformats.org/drawingml/2006/chartDrawing">
    <cdr:from>
      <cdr:x>0.69301</cdr:x>
      <cdr:y>0.60405</cdr:y>
    </cdr:from>
    <cdr:to>
      <cdr:x>0.82421</cdr:x>
      <cdr:y>0.68025</cdr:y>
    </cdr:to>
    <cdr:sp macro="" textlink="">
      <cdr:nvSpPr>
        <cdr:cNvPr id="4099" name="Text Box 3"/>
        <cdr:cNvSpPr txBox="1">
          <a:spLocks xmlns:a="http://schemas.openxmlformats.org/drawingml/2006/main" noChangeArrowheads="1"/>
        </cdr:cNvSpPr>
      </cdr:nvSpPr>
      <cdr:spPr bwMode="auto">
        <a:xfrm xmlns:a="http://schemas.openxmlformats.org/drawingml/2006/main">
          <a:off x="5969350" y="3519396"/>
          <a:ext cx="1126574" cy="442508"/>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a:solidFill>
                <a:schemeClr val="accent2"/>
              </a:solidFill>
              <a:latin typeface="Times New Roman"/>
              <a:cs typeface="Times New Roman"/>
            </a:rPr>
            <a:t>Population</a:t>
          </a:r>
        </a:p>
      </cdr:txBody>
    </cdr:sp>
  </cdr:relSizeAnchor>
  <cdr:relSizeAnchor xmlns:cdr="http://schemas.openxmlformats.org/drawingml/2006/chartDrawing">
    <cdr:from>
      <cdr:x>0.69375</cdr:x>
      <cdr:y>0.7234</cdr:y>
    </cdr:from>
    <cdr:to>
      <cdr:x>0.85984</cdr:x>
      <cdr:y>0.77451</cdr:y>
    </cdr:to>
    <cdr:sp macro="" textlink="">
      <cdr:nvSpPr>
        <cdr:cNvPr id="4100" name="Text Box 4"/>
        <cdr:cNvSpPr txBox="1">
          <a:spLocks xmlns:a="http://schemas.openxmlformats.org/drawingml/2006/main" noChangeArrowheads="1"/>
        </cdr:cNvSpPr>
      </cdr:nvSpPr>
      <cdr:spPr bwMode="auto">
        <a:xfrm xmlns:a="http://schemas.openxmlformats.org/drawingml/2006/main">
          <a:off x="5985961" y="4226718"/>
          <a:ext cx="1434013" cy="307181"/>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US" sz="1600" b="0" i="0" strike="noStrike" baseline="0">
              <a:solidFill>
                <a:sysClr val="windowText" lastClr="000000"/>
              </a:solidFill>
              <a:latin typeface="Times New Roman"/>
              <a:cs typeface="Times New Roman"/>
            </a:rPr>
            <a:t>Interest Rates</a:t>
          </a:r>
        </a:p>
      </cdr:txBody>
    </cdr:sp>
  </cdr:relSizeAnchor>
</c:userShapes>
</file>

<file path=xl/drawings/drawing12.xml><?xml version="1.0" encoding="utf-8"?>
<xdr:wsDr xmlns:xdr="http://schemas.openxmlformats.org/drawingml/2006/spreadsheetDrawing" xmlns:a="http://schemas.openxmlformats.org/drawingml/2006/main">
  <xdr:absoluteAnchor>
    <xdr:pos x="0" y="0"/>
    <xdr:ext cx="8567738" cy="5824538"/>
    <xdr:graphicFrame macro="">
      <xdr:nvGraphicFramePr>
        <xdr:cNvPr id="2" name="Chart 1">
          <a:extLst>
            <a:ext uri="{FF2B5EF4-FFF2-40B4-BE49-F238E27FC236}">
              <a16:creationId xmlns:a16="http://schemas.microsoft.com/office/drawing/2014/main" id="{CF8C5152-25F2-194D-7378-D0C17844A8B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c:userShapes xmlns:c="http://schemas.openxmlformats.org/drawingml/2006/chart">
  <cdr:relSizeAnchor xmlns:cdr="http://schemas.openxmlformats.org/drawingml/2006/chartDrawing">
    <cdr:from>
      <cdr:x>0.62075</cdr:x>
      <cdr:y>0.3605</cdr:y>
    </cdr:from>
    <cdr:to>
      <cdr:x>0.744</cdr:x>
      <cdr:y>0.468</cdr:y>
    </cdr:to>
    <cdr:sp macro="" textlink="">
      <cdr:nvSpPr>
        <cdr:cNvPr id="1025" name="Text Box 1"/>
        <cdr:cNvSpPr txBox="1">
          <a:spLocks xmlns:a="http://schemas.openxmlformats.org/drawingml/2006/main" noChangeArrowheads="1"/>
        </cdr:cNvSpPr>
      </cdr:nvSpPr>
      <cdr:spPr bwMode="auto">
        <a:xfrm xmlns:a="http://schemas.openxmlformats.org/drawingml/2006/main">
          <a:off x="5363766" y="2090299"/>
          <a:ext cx="1096353" cy="626214"/>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3366FF"/>
              </a:solidFill>
              <a:latin typeface="Times New Roman"/>
              <a:cs typeface="Times New Roman"/>
            </a:rPr>
            <a:t>Price</a:t>
          </a:r>
        </a:p>
      </cdr:txBody>
    </cdr:sp>
  </cdr:relSizeAnchor>
  <cdr:relSizeAnchor xmlns:cdr="http://schemas.openxmlformats.org/drawingml/2006/chartDrawing">
    <cdr:from>
      <cdr:x>0.67542</cdr:x>
      <cdr:y>0.86297</cdr:y>
    </cdr:from>
    <cdr:to>
      <cdr:x>0.77877</cdr:x>
      <cdr:y>0.90108</cdr:y>
    </cdr:to>
    <cdr:sp macro="" textlink="">
      <cdr:nvSpPr>
        <cdr:cNvPr id="1026" name="Text Box 2"/>
        <cdr:cNvSpPr txBox="1">
          <a:spLocks xmlns:a="http://schemas.openxmlformats.org/drawingml/2006/main" noChangeArrowheads="1"/>
        </cdr:cNvSpPr>
      </cdr:nvSpPr>
      <cdr:spPr bwMode="auto">
        <a:xfrm xmlns:a="http://schemas.openxmlformats.org/drawingml/2006/main">
          <a:off x="5767201" y="5039816"/>
          <a:ext cx="879001" cy="221987"/>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45720" tIns="41148" rIns="45720" bIns="41148" anchor="ctr" upright="1"/>
        <a:lstStyle xmlns:a="http://schemas.openxmlformats.org/drawingml/2006/main"/>
        <a:p xmlns:a="http://schemas.openxmlformats.org/drawingml/2006/main">
          <a:pPr algn="ctr" rtl="0">
            <a:defRPr sz="1000"/>
          </a:pPr>
          <a:r>
            <a:rPr lang="en-US" sz="1600" b="0" i="0" strike="noStrike" baseline="0">
              <a:solidFill>
                <a:srgbClr val="00FF00"/>
              </a:solidFill>
              <a:latin typeface="Times New Roman"/>
              <a:cs typeface="Times New Roman"/>
            </a:rPr>
            <a:t>Earnings</a:t>
          </a:r>
          <a:endParaRPr lang="en-US" sz="1600" b="0" i="0" strike="noStrike" baseline="0">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0.53425</cdr:x>
      <cdr:y>0.53225</cdr:y>
    </cdr:from>
    <cdr:to>
      <cdr:x>0.73675</cdr:x>
      <cdr:y>0.55775</cdr:y>
    </cdr:to>
    <cdr:sp macro="" textlink="">
      <cdr:nvSpPr>
        <cdr:cNvPr id="1028" name="Text Box 4"/>
        <cdr:cNvSpPr txBox="1">
          <a:spLocks xmlns:a="http://schemas.openxmlformats.org/drawingml/2006/main" noChangeArrowheads="1"/>
        </cdr:cNvSpPr>
      </cdr:nvSpPr>
      <cdr:spPr bwMode="auto">
        <a:xfrm xmlns:a="http://schemas.openxmlformats.org/drawingml/2006/main">
          <a:off x="4606402" y="3055165"/>
          <a:ext cx="1737860" cy="173705"/>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0.77325</cdr:x>
      <cdr:y>0.81125</cdr:y>
    </cdr:from>
    <cdr:to>
      <cdr:x>0.89425</cdr:x>
      <cdr:y>0.866</cdr:y>
    </cdr:to>
    <cdr:sp macro="" textlink="">
      <cdr:nvSpPr>
        <cdr:cNvPr id="1030" name="Text Box 6"/>
        <cdr:cNvSpPr txBox="1">
          <a:spLocks xmlns:a="http://schemas.openxmlformats.org/drawingml/2006/main" noChangeArrowheads="1"/>
        </cdr:cNvSpPr>
      </cdr:nvSpPr>
      <cdr:spPr bwMode="auto">
        <a:xfrm xmlns:a="http://schemas.openxmlformats.org/drawingml/2006/main">
          <a:off x="6681106" y="4719230"/>
          <a:ext cx="1068463" cy="33427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36576" rIns="36576" bIns="36576" anchor="ctr" upright="1"/>
        <a:lstStyle xmlns:a="http://schemas.openxmlformats.org/drawingml/2006/main"/>
        <a:p xmlns:a="http://schemas.openxmlformats.org/drawingml/2006/main">
          <a:pPr algn="ctr" rtl="0">
            <a:defRPr sz="1000"/>
          </a:pPr>
          <a:endParaRPr lang="en-US" sz="1825" b="0" i="0" strike="noStrike">
            <a:solidFill>
              <a:srgbClr val="000000"/>
            </a:solidFill>
            <a:latin typeface="Times New Roman"/>
            <a:cs typeface="Times New Roman"/>
          </a:endParaRPr>
        </a:p>
        <a:p xmlns:a="http://schemas.openxmlformats.org/drawingml/2006/main">
          <a:pPr algn="ctr" rtl="0">
            <a:defRPr sz="1000"/>
          </a:pPr>
          <a:endParaRPr lang="en-US" sz="1825" b="0" i="0" strike="noStrike">
            <a:solidFill>
              <a:srgbClr val="000000"/>
            </a:solidFill>
            <a:latin typeface="Times New Roman"/>
            <a:cs typeface="Times New Roman"/>
          </a:endParaRPr>
        </a:p>
      </cdr:txBody>
    </cdr:sp>
  </cdr:relSizeAnchor>
  <cdr:relSizeAnchor xmlns:cdr="http://schemas.openxmlformats.org/drawingml/2006/chartDrawing">
    <cdr:from>
      <cdr:x>0.7387</cdr:x>
      <cdr:y>0.60081</cdr:y>
    </cdr:from>
    <cdr:to>
      <cdr:x>0.83166</cdr:x>
      <cdr:y>0.61372</cdr:y>
    </cdr:to>
    <cdr:sp macro="" textlink="">
      <cdr:nvSpPr>
        <cdr:cNvPr id="1031" name="Text Box 7"/>
        <cdr:cNvSpPr txBox="1">
          <a:spLocks xmlns:a="http://schemas.openxmlformats.org/drawingml/2006/main" noChangeArrowheads="1"/>
        </cdr:cNvSpPr>
      </cdr:nvSpPr>
      <cdr:spPr bwMode="auto">
        <a:xfrm xmlns:a="http://schemas.openxmlformats.org/drawingml/2006/main">
          <a:off x="6350269" y="3486149"/>
          <a:ext cx="793481" cy="72439"/>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36576" tIns="27432" rIns="36576" bIns="27432" anchor="ctr" upright="1"/>
        <a:lstStyle xmlns:a="http://schemas.openxmlformats.org/drawingml/2006/main"/>
        <a:p xmlns:a="http://schemas.openxmlformats.org/drawingml/2006/main">
          <a:endParaRPr lang="en-US"/>
        </a:p>
      </cdr:txBody>
    </cdr:sp>
  </cdr:relSizeAnchor>
  <cdr:relSizeAnchor xmlns:cdr="http://schemas.openxmlformats.org/drawingml/2006/chartDrawing">
    <cdr:from>
      <cdr:x>0.78585</cdr:x>
      <cdr:y>0.28496</cdr:y>
    </cdr:from>
    <cdr:to>
      <cdr:x>0.82663</cdr:x>
      <cdr:y>0.29313</cdr:y>
    </cdr:to>
    <cdr:sp macro="" textlink="">
      <cdr:nvSpPr>
        <cdr:cNvPr id="1273" name="TextBox 7"/>
        <cdr:cNvSpPr txBox="1">
          <a:spLocks xmlns:a="http://schemas.openxmlformats.org/drawingml/2006/main" noChangeArrowheads="1"/>
        </cdr:cNvSpPr>
      </cdr:nvSpPr>
      <cdr:spPr bwMode="auto">
        <a:xfrm xmlns:a="http://schemas.openxmlformats.org/drawingml/2006/main">
          <a:off x="6776367" y="1639017"/>
          <a:ext cx="386433" cy="56433"/>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l" rtl="0">
            <a:lnSpc>
              <a:spcPts val="1200"/>
            </a:lnSpc>
            <a:defRPr sz="1000"/>
          </a:pPr>
          <a:endParaRPr lang="en-US" sz="1400" b="0" i="0" strike="noStrike">
            <a:solidFill>
              <a:srgbClr val="333399"/>
            </a:solidFill>
            <a:latin typeface="Calibri"/>
          </a:endParaRPr>
        </a:p>
        <a:p xmlns:a="http://schemas.openxmlformats.org/drawingml/2006/main">
          <a:pPr algn="l" rtl="0">
            <a:lnSpc>
              <a:spcPts val="1000"/>
            </a:lnSpc>
            <a:defRPr sz="1000"/>
          </a:pPr>
          <a:endParaRPr lang="en-US" sz="1400" b="0" i="0" strike="noStrike">
            <a:solidFill>
              <a:srgbClr val="333399"/>
            </a:solidFill>
            <a:latin typeface="Calibri"/>
          </a:endParaRPr>
        </a:p>
      </cdr:txBody>
    </cdr:sp>
  </cdr:relSizeAnchor>
</c:userShapes>
</file>

<file path=xl/drawings/drawing14.xml><?xml version="1.0" encoding="utf-8"?>
<xdr:wsDr xmlns:xdr="http://schemas.openxmlformats.org/drawingml/2006/spreadsheetDrawing" xmlns:a="http://schemas.openxmlformats.org/drawingml/2006/main">
  <xdr:absoluteAnchor>
    <xdr:pos x="0" y="0"/>
    <xdr:ext cx="8666189" cy="6292746"/>
    <xdr:graphicFrame macro="">
      <xdr:nvGraphicFramePr>
        <xdr:cNvPr id="2" name="Chart 1">
          <a:extLst>
            <a:ext uri="{FF2B5EF4-FFF2-40B4-BE49-F238E27FC236}">
              <a16:creationId xmlns:a16="http://schemas.microsoft.com/office/drawing/2014/main" id="{3AB9BE52-E146-C5EF-F8BE-5CE687B5A65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c:userShapes xmlns:c="http://schemas.openxmlformats.org/drawingml/2006/chart">
  <cdr:relSizeAnchor xmlns:cdr="http://schemas.openxmlformats.org/drawingml/2006/chartDrawing">
    <cdr:from>
      <cdr:x>0.10421</cdr:x>
      <cdr:y>0.67295</cdr:y>
    </cdr:from>
    <cdr:to>
      <cdr:x>0.18825</cdr:x>
      <cdr:y>0.7347</cdr:y>
    </cdr:to>
    <cdr:sp macro="" textlink="">
      <cdr:nvSpPr>
        <cdr:cNvPr id="2" name="TextBox 1"/>
        <cdr:cNvSpPr txBox="1"/>
      </cdr:nvSpPr>
      <cdr:spPr>
        <a:xfrm xmlns:a="http://schemas.openxmlformats.org/drawingml/2006/main">
          <a:off x="732803" y="3371622"/>
          <a:ext cx="580794" cy="31327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chemeClr val="accent1">
                  <a:lumMod val="75000"/>
                </a:schemeClr>
              </a:solidFill>
            </a:rPr>
            <a:t>CAPE</a:t>
          </a:r>
        </a:p>
      </cdr:txBody>
    </cdr:sp>
  </cdr:relSizeAnchor>
  <cdr:relSizeAnchor xmlns:cdr="http://schemas.openxmlformats.org/drawingml/2006/chartDrawing">
    <cdr:from>
      <cdr:x>0.11521</cdr:x>
      <cdr:y>0.80211</cdr:y>
    </cdr:from>
    <cdr:to>
      <cdr:x>0.30588</cdr:x>
      <cdr:y>0.93571</cdr:y>
    </cdr:to>
    <cdr:sp macro="" textlink="">
      <cdr:nvSpPr>
        <cdr:cNvPr id="3" name="TextBox 2"/>
        <cdr:cNvSpPr txBox="1"/>
      </cdr:nvSpPr>
      <cdr:spPr>
        <a:xfrm xmlns:a="http://schemas.openxmlformats.org/drawingml/2006/main">
          <a:off x="800359" y="4031675"/>
          <a:ext cx="1332103" cy="67111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baseline="0">
              <a:solidFill>
                <a:srgbClr val="FF0000"/>
              </a:solidFill>
            </a:rPr>
            <a:t>Long-Term</a:t>
          </a:r>
          <a:r>
            <a:rPr lang="en-US" sz="1100" b="1">
              <a:solidFill>
                <a:srgbClr val="FF0000"/>
              </a:solidFill>
            </a:rPr>
            <a:t> </a:t>
          </a:r>
        </a:p>
        <a:p xmlns:a="http://schemas.openxmlformats.org/drawingml/2006/main">
          <a:r>
            <a:rPr lang="en-US" sz="1600" b="1">
              <a:solidFill>
                <a:srgbClr val="FF0000"/>
              </a:solidFill>
            </a:rPr>
            <a:t>Interest Rates</a:t>
          </a:r>
        </a:p>
      </cdr:txBody>
    </cdr:sp>
  </cdr:relSizeAnchor>
  <cdr:relSizeAnchor xmlns:cdr="http://schemas.openxmlformats.org/drawingml/2006/chartDrawing">
    <cdr:from>
      <cdr:x>0.69464</cdr:x>
      <cdr:y>0.1353</cdr:y>
    </cdr:from>
    <cdr:to>
      <cdr:x>0.80047</cdr:x>
      <cdr:y>0.18701</cdr:y>
    </cdr:to>
    <cdr:sp macro="" textlink="">
      <cdr:nvSpPr>
        <cdr:cNvPr id="4" name="TextBox 3"/>
        <cdr:cNvSpPr txBox="1"/>
      </cdr:nvSpPr>
      <cdr:spPr>
        <a:xfrm xmlns:a="http://schemas.openxmlformats.org/drawingml/2006/main">
          <a:off x="6043839" y="771071"/>
          <a:ext cx="929822" cy="340179"/>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2000</a:t>
          </a:r>
        </a:p>
      </cdr:txBody>
    </cdr:sp>
  </cdr:relSizeAnchor>
  <cdr:relSizeAnchor xmlns:cdr="http://schemas.openxmlformats.org/drawingml/2006/chartDrawing">
    <cdr:from>
      <cdr:x>0.61968</cdr:x>
      <cdr:y>0.13393</cdr:y>
    </cdr:from>
    <cdr:to>
      <cdr:x>0.68069</cdr:x>
      <cdr:y>0.18334</cdr:y>
    </cdr:to>
    <cdr:sp macro="" textlink="">
      <cdr:nvSpPr>
        <cdr:cNvPr id="5" name="TextBox 4"/>
        <cdr:cNvSpPr txBox="1"/>
      </cdr:nvSpPr>
      <cdr:spPr>
        <a:xfrm xmlns:a="http://schemas.openxmlformats.org/drawingml/2006/main">
          <a:off x="4311158" y="655157"/>
          <a:ext cx="419451" cy="24866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1981</a:t>
          </a:r>
        </a:p>
      </cdr:txBody>
    </cdr:sp>
  </cdr:relSizeAnchor>
  <cdr:relSizeAnchor xmlns:cdr="http://schemas.openxmlformats.org/drawingml/2006/chartDrawing">
    <cdr:from>
      <cdr:x>0.38739</cdr:x>
      <cdr:y>0.32464</cdr:y>
    </cdr:from>
    <cdr:to>
      <cdr:x>0.47234</cdr:x>
      <cdr:y>0.3738</cdr:y>
    </cdr:to>
    <cdr:sp macro="" textlink="">
      <cdr:nvSpPr>
        <cdr:cNvPr id="6" name="TextBox 5"/>
        <cdr:cNvSpPr txBox="1"/>
      </cdr:nvSpPr>
      <cdr:spPr>
        <a:xfrm xmlns:a="http://schemas.openxmlformats.org/drawingml/2006/main">
          <a:off x="3299732" y="2018393"/>
          <a:ext cx="759732" cy="32884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1929</a:t>
          </a:r>
        </a:p>
      </cdr:txBody>
    </cdr:sp>
  </cdr:relSizeAnchor>
  <cdr:relSizeAnchor xmlns:cdr="http://schemas.openxmlformats.org/drawingml/2006/chartDrawing">
    <cdr:from>
      <cdr:x>0.25146</cdr:x>
      <cdr:y>0.44859</cdr:y>
    </cdr:from>
    <cdr:to>
      <cdr:x>0.34114</cdr:x>
      <cdr:y>0.5056</cdr:y>
    </cdr:to>
    <cdr:sp macro="" textlink="">
      <cdr:nvSpPr>
        <cdr:cNvPr id="7" name="TextBox 6"/>
        <cdr:cNvSpPr txBox="1"/>
      </cdr:nvSpPr>
      <cdr:spPr>
        <a:xfrm xmlns:a="http://schemas.openxmlformats.org/drawingml/2006/main">
          <a:off x="2109107" y="2823482"/>
          <a:ext cx="805089" cy="35151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1901</a:t>
          </a:r>
        </a:p>
      </cdr:txBody>
    </cdr:sp>
  </cdr:relSizeAnchor>
  <cdr:relSizeAnchor xmlns:cdr="http://schemas.openxmlformats.org/drawingml/2006/chartDrawing">
    <cdr:from>
      <cdr:x>0.34872</cdr:x>
      <cdr:y>0.87263</cdr:y>
    </cdr:from>
    <cdr:to>
      <cdr:x>0.44853</cdr:x>
      <cdr:y>0.93339</cdr:y>
    </cdr:to>
    <cdr:sp macro="" textlink="">
      <cdr:nvSpPr>
        <cdr:cNvPr id="8" name="TextBox 7"/>
        <cdr:cNvSpPr txBox="1"/>
      </cdr:nvSpPr>
      <cdr:spPr>
        <a:xfrm xmlns:a="http://schemas.openxmlformats.org/drawingml/2006/main">
          <a:off x="3031204" y="5477307"/>
          <a:ext cx="866033" cy="38316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1921</a:t>
          </a:r>
        </a:p>
      </cdr:txBody>
    </cdr:sp>
  </cdr:relSizeAnchor>
  <cdr:relSizeAnchor xmlns:cdr="http://schemas.openxmlformats.org/drawingml/2006/chartDrawing">
    <cdr:from>
      <cdr:x>0.8542</cdr:x>
      <cdr:y>0.29224</cdr:y>
    </cdr:from>
    <cdr:to>
      <cdr:x>0.93524</cdr:x>
      <cdr:y>0.35146</cdr:y>
    </cdr:to>
    <cdr:sp macro="" textlink="">
      <cdr:nvSpPr>
        <cdr:cNvPr id="9" name="TextBox 8"/>
        <cdr:cNvSpPr txBox="1"/>
      </cdr:nvSpPr>
      <cdr:spPr>
        <a:xfrm xmlns:a="http://schemas.openxmlformats.org/drawingml/2006/main">
          <a:off x="7417736" y="1837494"/>
          <a:ext cx="704051" cy="37392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b="1">
              <a:solidFill>
                <a:srgbClr val="002060"/>
              </a:solidFill>
            </a:rPr>
            <a:t>35</a:t>
          </a:r>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endParaRPr lang="en-US" sz="1600"/>
        </a:p>
        <a:p xmlns:a="http://schemas.openxmlformats.org/drawingml/2006/main">
          <a:r>
            <a:rPr lang="en-US" sz="1100"/>
            <a:t>26.1</a:t>
          </a:r>
        </a:p>
        <a:p xmlns:a="http://schemas.openxmlformats.org/drawingml/2006/main">
          <a:r>
            <a:rPr lang="en-US" sz="1100"/>
            <a:t>225.7</a:t>
          </a:r>
        </a:p>
      </cdr:txBody>
    </cdr:sp>
  </cdr:relSizeAnchor>
  <cdr:relSizeAnchor xmlns:cdr="http://schemas.openxmlformats.org/drawingml/2006/chartDrawing">
    <cdr:from>
      <cdr:x>0.55694</cdr:x>
      <cdr:y>0.47224</cdr:y>
    </cdr:from>
    <cdr:to>
      <cdr:x>0.64629</cdr:x>
      <cdr:y>0.52822</cdr:y>
    </cdr:to>
    <cdr:sp macro="" textlink="">
      <cdr:nvSpPr>
        <cdr:cNvPr id="10" name="TextBox 9"/>
        <cdr:cNvSpPr txBox="1"/>
      </cdr:nvSpPr>
      <cdr:spPr>
        <a:xfrm xmlns:a="http://schemas.openxmlformats.org/drawingml/2006/main">
          <a:off x="4823648" y="2969209"/>
          <a:ext cx="773859" cy="35197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600"/>
            <a:t>1966</a:t>
          </a:r>
        </a:p>
      </cdr:txBody>
    </cdr:sp>
  </cdr:relSizeAnchor>
</c:userShapes>
</file>

<file path=xl/drawings/drawing16.xml><?xml version="1.0" encoding="utf-8"?>
<xdr:wsDr xmlns:xdr="http://schemas.openxmlformats.org/drawingml/2006/spreadsheetDrawing" xmlns:a="http://schemas.openxmlformats.org/drawingml/2006/main">
  <xdr:absoluteAnchor>
    <xdr:pos x="0" y="0"/>
    <xdr:ext cx="8664677" cy="6288548"/>
    <xdr:graphicFrame macro="">
      <xdr:nvGraphicFramePr>
        <xdr:cNvPr id="2" name="Chart 1">
          <a:extLst>
            <a:ext uri="{FF2B5EF4-FFF2-40B4-BE49-F238E27FC236}">
              <a16:creationId xmlns:a16="http://schemas.microsoft.com/office/drawing/2014/main" id="{F167657F-EF02-D86F-2B6A-E56E6F2EEA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c:userShapes xmlns:c="http://schemas.openxmlformats.org/drawingml/2006/chart">
  <cdr:relSizeAnchor xmlns:cdr="http://schemas.openxmlformats.org/drawingml/2006/chartDrawing">
    <cdr:from>
      <cdr:x>0.92965</cdr:x>
      <cdr:y>0.57732</cdr:y>
    </cdr:from>
    <cdr:to>
      <cdr:x>1</cdr:x>
      <cdr:y>0.62396</cdr:y>
    </cdr:to>
    <cdr:sp macro="" textlink="">
      <cdr:nvSpPr>
        <cdr:cNvPr id="2" name="TextBox 1"/>
        <cdr:cNvSpPr txBox="1"/>
      </cdr:nvSpPr>
      <cdr:spPr>
        <a:xfrm xmlns:a="http://schemas.openxmlformats.org/drawingml/2006/main">
          <a:off x="8063782" y="3667477"/>
          <a:ext cx="600895" cy="29046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1.6%</a:t>
          </a:r>
        </a:p>
      </cdr:txBody>
    </cdr:sp>
  </cdr:relSizeAnchor>
  <cdr:relSizeAnchor xmlns:cdr="http://schemas.openxmlformats.org/drawingml/2006/chartDrawing">
    <cdr:from>
      <cdr:x>0.85182</cdr:x>
      <cdr:y>0.25928</cdr:y>
    </cdr:from>
    <cdr:to>
      <cdr:x>0.91603</cdr:x>
      <cdr:y>0.29558</cdr:y>
    </cdr:to>
    <cdr:sp macro="" textlink="">
      <cdr:nvSpPr>
        <cdr:cNvPr id="5" name="TextBox 4"/>
        <cdr:cNvSpPr txBox="1"/>
      </cdr:nvSpPr>
      <cdr:spPr>
        <a:xfrm xmlns:a="http://schemas.openxmlformats.org/drawingml/2006/main">
          <a:off x="7382857" y="1729703"/>
          <a:ext cx="556031" cy="22337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2009</a:t>
          </a:r>
        </a:p>
      </cdr:txBody>
    </cdr:sp>
  </cdr:relSizeAnchor>
  <cdr:relSizeAnchor xmlns:cdr="http://schemas.openxmlformats.org/drawingml/2006/chartDrawing">
    <cdr:from>
      <cdr:x>0.67568</cdr:x>
      <cdr:y>0.31652</cdr:y>
    </cdr:from>
    <cdr:to>
      <cdr:x>0.7496</cdr:x>
      <cdr:y>0.35827</cdr:y>
    </cdr:to>
    <cdr:sp macro="" textlink="">
      <cdr:nvSpPr>
        <cdr:cNvPr id="6" name="TextBox 5"/>
        <cdr:cNvSpPr txBox="1"/>
      </cdr:nvSpPr>
      <cdr:spPr>
        <a:xfrm xmlns:a="http://schemas.openxmlformats.org/drawingml/2006/main">
          <a:off x="5859772" y="2081481"/>
          <a:ext cx="637949" cy="25919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1982</a:t>
          </a:r>
        </a:p>
      </cdr:txBody>
    </cdr:sp>
  </cdr:relSizeAnchor>
  <cdr:relSizeAnchor xmlns:cdr="http://schemas.openxmlformats.org/drawingml/2006/chartDrawing">
    <cdr:from>
      <cdr:x>0.48121</cdr:x>
      <cdr:y>0.44804</cdr:y>
    </cdr:from>
    <cdr:to>
      <cdr:x>0.54729</cdr:x>
      <cdr:y>0.49618</cdr:y>
    </cdr:to>
    <cdr:sp macro="" textlink="">
      <cdr:nvSpPr>
        <cdr:cNvPr id="7" name="TextBox 6"/>
        <cdr:cNvSpPr txBox="1"/>
      </cdr:nvSpPr>
      <cdr:spPr>
        <a:xfrm xmlns:a="http://schemas.openxmlformats.org/drawingml/2006/main">
          <a:off x="4173587" y="2898468"/>
          <a:ext cx="578670" cy="28677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1949</a:t>
          </a:r>
        </a:p>
      </cdr:txBody>
    </cdr:sp>
  </cdr:relSizeAnchor>
  <cdr:relSizeAnchor xmlns:cdr="http://schemas.openxmlformats.org/drawingml/2006/chartDrawing">
    <cdr:from>
      <cdr:x>0.35973</cdr:x>
      <cdr:y>0.28624</cdr:y>
    </cdr:from>
    <cdr:to>
      <cdr:x>0.42858</cdr:x>
      <cdr:y>0.32361</cdr:y>
    </cdr:to>
    <cdr:sp macro="" textlink="">
      <cdr:nvSpPr>
        <cdr:cNvPr id="8" name="TextBox 7"/>
        <cdr:cNvSpPr txBox="1"/>
      </cdr:nvSpPr>
      <cdr:spPr>
        <a:xfrm xmlns:a="http://schemas.openxmlformats.org/drawingml/2006/main">
          <a:off x="3128088" y="1889648"/>
          <a:ext cx="594045" cy="23795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1932</a:t>
          </a:r>
        </a:p>
      </cdr:txBody>
    </cdr:sp>
  </cdr:relSizeAnchor>
  <cdr:relSizeAnchor xmlns:cdr="http://schemas.openxmlformats.org/drawingml/2006/chartDrawing">
    <cdr:from>
      <cdr:x>0.28691</cdr:x>
      <cdr:y>0.04938</cdr:y>
    </cdr:from>
    <cdr:to>
      <cdr:x>0.3518</cdr:x>
      <cdr:y>0.08708</cdr:y>
    </cdr:to>
    <cdr:sp macro="" textlink="">
      <cdr:nvSpPr>
        <cdr:cNvPr id="9" name="TextBox 8"/>
        <cdr:cNvSpPr txBox="1"/>
      </cdr:nvSpPr>
      <cdr:spPr>
        <a:xfrm xmlns:a="http://schemas.openxmlformats.org/drawingml/2006/main">
          <a:off x="2495318" y="396674"/>
          <a:ext cx="564084" cy="27301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300" b="1"/>
            <a:t>1921</a:t>
          </a:r>
        </a:p>
      </cdr:txBody>
    </cdr:sp>
  </cdr:relSizeAnchor>
</c:userShapes>
</file>

<file path=xl/drawings/drawing18.xml><?xml version="1.0" encoding="utf-8"?>
<xdr:wsDr xmlns:xdr="http://schemas.openxmlformats.org/drawingml/2006/spreadsheetDrawing" xmlns:a="http://schemas.openxmlformats.org/drawingml/2006/main">
  <xdr:twoCellAnchor>
    <xdr:from>
      <xdr:col>15</xdr:col>
      <xdr:colOff>9526</xdr:colOff>
      <xdr:row>1</xdr:row>
      <xdr:rowOff>47625</xdr:rowOff>
    </xdr:from>
    <xdr:to>
      <xdr:col>27</xdr:col>
      <xdr:colOff>504826</xdr:colOff>
      <xdr:row>33</xdr:row>
      <xdr:rowOff>80963</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029951" y="228600"/>
              <a:ext cx="8267700" cy="58245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223836</xdr:colOff>
      <xdr:row>985</xdr:row>
      <xdr:rowOff>138113</xdr:rowOff>
    </xdr:from>
    <xdr:to>
      <xdr:col>17</xdr:col>
      <xdr:colOff>261936</xdr:colOff>
      <xdr:row>1000</xdr:row>
      <xdr:rowOff>166688</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005761" y="178398488"/>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223837</xdr:colOff>
      <xdr:row>1002</xdr:row>
      <xdr:rowOff>80963</xdr:rowOff>
    </xdr:from>
    <xdr:to>
      <xdr:col>17</xdr:col>
      <xdr:colOff>261937</xdr:colOff>
      <xdr:row>1017</xdr:row>
      <xdr:rowOff>109538</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8005762" y="181417913"/>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19049</xdr:colOff>
      <xdr:row>38</xdr:row>
      <xdr:rowOff>33338</xdr:rowOff>
    </xdr:from>
    <xdr:to>
      <xdr:col>27</xdr:col>
      <xdr:colOff>542925</xdr:colOff>
      <xdr:row>67</xdr:row>
      <xdr:rowOff>100013</xdr:rowOff>
    </xdr:to>
    <mc:AlternateContent xmlns:mc="http://schemas.openxmlformats.org/markup-compatibility/2006">
      <mc:Choice xmlns:cx1="http://schemas.microsoft.com/office/drawing/2015/9/8/chartex" Requires="cx1">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1039474" y="6910388"/>
              <a:ext cx="8296276" cy="53149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28575</xdr:colOff>
      <xdr:row>70</xdr:row>
      <xdr:rowOff>128588</xdr:rowOff>
    </xdr:from>
    <xdr:to>
      <xdr:col>27</xdr:col>
      <xdr:colOff>533400</xdr:colOff>
      <xdr:row>100</xdr:row>
      <xdr:rowOff>47624</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1049000" y="12796838"/>
              <a:ext cx="8277225" cy="534828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0</xdr:colOff>
      <xdr:row>106</xdr:row>
      <xdr:rowOff>0</xdr:rowOff>
    </xdr:from>
    <xdr:to>
      <xdr:col>27</xdr:col>
      <xdr:colOff>504825</xdr:colOff>
      <xdr:row>135</xdr:row>
      <xdr:rowOff>98953</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1020425" y="19183350"/>
              <a:ext cx="8277225" cy="534722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istretSP.xlsx" TargetMode="External"/><Relationship Id="rId2" Type="http://schemas.openxmlformats.org/officeDocument/2006/relationships/externalLinkPath" Target="file:///C:\Users\rjbot\Downloads\histretSP.xlsx" TargetMode="External"/><Relationship Id="rId1" Type="http://schemas.openxmlformats.org/officeDocument/2006/relationships/externalLinkPath" Target="/Users/rjbot/Downloads/histretSP.xlsx"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Fig3-1%20(1).xls" TargetMode="External"/><Relationship Id="rId2" Type="http://schemas.openxmlformats.org/officeDocument/2006/relationships/externalLinkPath" Target="file:///C:\Users\rjbot\Downloads\Fig3-1%20(1).xls" TargetMode="External"/><Relationship Id="rId1" Type="http://schemas.openxmlformats.org/officeDocument/2006/relationships/externalLinkPath" Target="/Users/rjbot/Downloads/Fig3-1%2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Explanations and FAQ"/>
      <sheetName val="Returns by year"/>
      <sheetName val="S&amp;P 500 &amp; Raw Data"/>
      <sheetName val="T. Bond yield &amp; return"/>
      <sheetName val="T. Bill rates"/>
      <sheetName val="Inflation Rate"/>
      <sheetName val="Summary for ppt"/>
      <sheetName val="Home Prices (Raw Data)"/>
      <sheetName val="Moody's Rates"/>
      <sheetName val="Home Prices"/>
      <sheetName val="Gold Prices"/>
      <sheetName val="Return Chart"/>
      <sheetName val="NominalvsReal"/>
      <sheetName val="NominalvsRealValue"/>
      <sheetName val="Sheet10"/>
      <sheetName val="Sheet11"/>
      <sheetName val="Sheet12"/>
      <sheetName val="Sheet13"/>
      <sheetName val="Sheet14"/>
      <sheetName val="Sheet15"/>
      <sheetName val="Sheet16"/>
    </sheetNames>
    <sheetDataSet>
      <sheetData sheetId="0"/>
      <sheetData sheetId="1">
        <row r="119">
          <cell r="B119">
            <v>0.11657849316284237</v>
          </cell>
          <cell r="C119">
            <v>3.3384696618560063E-2</v>
          </cell>
        </row>
        <row r="120">
          <cell r="K120">
            <v>6.7991707556000716E-2</v>
          </cell>
          <cell r="L120">
            <v>2.0281402852918649E-2</v>
          </cell>
          <cell r="M120">
            <v>2.136736485935305E-2</v>
          </cell>
          <cell r="S120">
            <v>8.4038420978469183E-2</v>
          </cell>
          <cell r="T120">
            <v>3.1521929081669447E-3</v>
          </cell>
          <cell r="U120">
            <v>1.8600207623565235E-2</v>
          </cell>
        </row>
        <row r="121">
          <cell r="J121">
            <v>8.1795516058839862E-2</v>
          </cell>
          <cell r="K121">
            <v>5.9450936124219284E-2</v>
          </cell>
          <cell r="L121">
            <v>2.446119319205476E-2</v>
          </cell>
          <cell r="M121">
            <v>2.7325166458689775E-2</v>
          </cell>
          <cell r="S121">
            <v>8.4191824190056982E-2</v>
          </cell>
          <cell r="T121">
            <v>4.5697754536127237E-3</v>
          </cell>
          <cell r="U121">
            <v>2.7310082077033195E-2</v>
          </cell>
          <cell r="AC121">
            <v>1.978127384833582E-2</v>
          </cell>
          <cell r="AD121">
            <v>2.0781147313231791E-2</v>
          </cell>
        </row>
        <row r="122">
          <cell r="J122">
            <v>0.11695324033306188</v>
          </cell>
          <cell r="K122">
            <v>0.111672542065648</v>
          </cell>
          <cell r="L122">
            <v>4.9725758253884568E-2</v>
          </cell>
          <cell r="S122">
            <v>9.9832980553108186E-2</v>
          </cell>
          <cell r="T122">
            <v>-1.4266087284524432E-2</v>
          </cell>
          <cell r="U122">
            <v>-7.847906057799215E-3</v>
          </cell>
          <cell r="AC122">
            <v>2.2425604535106856E-2</v>
          </cell>
          <cell r="AD122">
            <v>2.5893440327857141E-2</v>
          </cell>
        </row>
        <row r="123">
          <cell r="AC123">
            <v>5.0445229647862057E-2</v>
          </cell>
          <cell r="AD123">
            <v>3.7798242460286895E-2</v>
          </cell>
        </row>
        <row r="124">
          <cell r="A124" t="str">
            <v>1928-2023</v>
          </cell>
          <cell r="S124">
            <v>6.550218502397831E-2</v>
          </cell>
          <cell r="T124">
            <v>2.430959685906009E-3</v>
          </cell>
          <cell r="U124">
            <v>1.4769739598371689E-2</v>
          </cell>
        </row>
        <row r="125">
          <cell r="A125" t="str">
            <v>1974-2023</v>
          </cell>
          <cell r="J125">
            <v>6.4992029745823077E-2</v>
          </cell>
          <cell r="K125">
            <v>5.2277478113130105E-2</v>
          </cell>
          <cell r="S125">
            <v>6.9638880933181158E-2</v>
          </cell>
          <cell r="T125">
            <v>4.2272939057741432E-3</v>
          </cell>
          <cell r="U125">
            <v>2.1758876259079463E-2</v>
          </cell>
        </row>
        <row r="126">
          <cell r="A126" t="str">
            <v>2014-2023</v>
          </cell>
          <cell r="J126">
            <v>6.7939611006798017E-2</v>
          </cell>
          <cell r="K126">
            <v>4.9730468872421163E-2</v>
          </cell>
          <cell r="S126">
            <v>8.8943166990651967E-2</v>
          </cell>
          <cell r="T126">
            <v>-1.4528731336674539E-2</v>
          </cell>
          <cell r="U126">
            <v>-1.2687257531115548E-2</v>
          </cell>
        </row>
        <row r="127">
          <cell r="J127">
            <v>0.10633287297178784</v>
          </cell>
          <cell r="K127">
            <v>0.10444048283095997</v>
          </cell>
        </row>
      </sheetData>
      <sheetData sheetId="2">
        <row r="3">
          <cell r="B3">
            <v>17.66</v>
          </cell>
        </row>
        <row r="4">
          <cell r="B4">
            <v>24.35</v>
          </cell>
          <cell r="C4">
            <v>1.04705</v>
          </cell>
          <cell r="F4">
            <v>8.354708589799302E-3</v>
          </cell>
          <cell r="J4">
            <v>3.2195514702324381E-2</v>
          </cell>
        </row>
        <row r="5">
          <cell r="B5">
            <v>21.45</v>
          </cell>
          <cell r="C5">
            <v>0.87944999999999995</v>
          </cell>
          <cell r="F5">
            <v>4.2038041563204259E-2</v>
          </cell>
          <cell r="J5">
            <v>3.0178562399040432E-2</v>
          </cell>
        </row>
        <row r="6">
          <cell r="B6">
            <v>15.34</v>
          </cell>
          <cell r="C6">
            <v>0.72097999999999995</v>
          </cell>
          <cell r="F6">
            <v>4.5409314348970366E-2</v>
          </cell>
          <cell r="J6">
            <v>5.3978094648238287E-3</v>
          </cell>
        </row>
        <row r="7">
          <cell r="B7">
            <v>8.1199999999999992</v>
          </cell>
          <cell r="C7">
            <v>0.49531999999999993</v>
          </cell>
          <cell r="F7">
            <v>-2.5588559619422531E-2</v>
          </cell>
          <cell r="J7">
            <v>-0.15680775082667592</v>
          </cell>
        </row>
        <row r="8">
          <cell r="B8">
            <v>6.92</v>
          </cell>
          <cell r="C8">
            <v>0.49823999999999996</v>
          </cell>
          <cell r="F8">
            <v>8.7903069904773257E-2</v>
          </cell>
          <cell r="J8">
            <v>0.23589601675740196</v>
          </cell>
        </row>
        <row r="9">
          <cell r="B9">
            <v>9.9700000000000006</v>
          </cell>
          <cell r="C9">
            <v>0.40877000000000002</v>
          </cell>
          <cell r="F9">
            <v>1.8552720891857361E-2</v>
          </cell>
          <cell r="J9">
            <v>0.1296689369754826</v>
          </cell>
        </row>
        <row r="10">
          <cell r="B10">
            <v>9.5</v>
          </cell>
          <cell r="C10">
            <v>0.35149999999999998</v>
          </cell>
          <cell r="F10">
            <v>7.9634426179656104E-2</v>
          </cell>
          <cell r="J10">
            <v>0.18816429268482648</v>
          </cell>
        </row>
        <row r="11">
          <cell r="B11">
            <v>13.43</v>
          </cell>
          <cell r="C11">
            <v>0.51034000000000002</v>
          </cell>
          <cell r="F11">
            <v>4.4720477296566127E-2</v>
          </cell>
          <cell r="J11">
            <v>0.1330773186567917</v>
          </cell>
        </row>
        <row r="12">
          <cell r="B12">
            <v>17.18</v>
          </cell>
          <cell r="C12">
            <v>0.54</v>
          </cell>
          <cell r="F12">
            <v>5.0178754045450601E-2</v>
          </cell>
          <cell r="J12">
            <v>0.11383815871922703</v>
          </cell>
        </row>
        <row r="13">
          <cell r="B13">
            <v>10.55</v>
          </cell>
          <cell r="C13">
            <v>0.55915000000000004</v>
          </cell>
          <cell r="F13">
            <v>1.379146059646038E-2</v>
          </cell>
          <cell r="J13">
            <v>-4.4161916839982614E-2</v>
          </cell>
        </row>
        <row r="14">
          <cell r="B14">
            <v>13.14</v>
          </cell>
          <cell r="C14">
            <v>0.49931999999999999</v>
          </cell>
          <cell r="F14">
            <v>4.2132485322046068E-2</v>
          </cell>
          <cell r="J14">
            <v>9.2358817136874202E-2</v>
          </cell>
        </row>
        <row r="15">
          <cell r="B15">
            <v>12.46</v>
          </cell>
          <cell r="C15">
            <v>0.53578000000000003</v>
          </cell>
          <cell r="F15">
            <v>4.4122613942060671E-2</v>
          </cell>
          <cell r="J15">
            <v>7.9831377653461405E-2</v>
          </cell>
        </row>
        <row r="16">
          <cell r="B16">
            <v>10.58</v>
          </cell>
          <cell r="C16">
            <v>0.55015999999999998</v>
          </cell>
          <cell r="F16">
            <v>5.4024815962845509E-2</v>
          </cell>
          <cell r="J16">
            <v>8.6481371775829569E-2</v>
          </cell>
        </row>
        <row r="17">
          <cell r="B17">
            <v>8.69</v>
          </cell>
          <cell r="C17">
            <v>0.53877999999999993</v>
          </cell>
          <cell r="F17">
            <v>-2.0221975848580105E-2</v>
          </cell>
          <cell r="J17">
            <v>5.0071728572759232E-2</v>
          </cell>
        </row>
        <row r="18">
          <cell r="B18">
            <v>9.77</v>
          </cell>
          <cell r="C18">
            <v>0.58619999999999994</v>
          </cell>
          <cell r="F18">
            <v>2.2948682374484164E-2</v>
          </cell>
          <cell r="J18">
            <v>5.1799010426587015E-2</v>
          </cell>
        </row>
        <row r="19">
          <cell r="B19">
            <v>11.67</v>
          </cell>
          <cell r="C19">
            <v>0.54849000000000003</v>
          </cell>
          <cell r="F19">
            <v>2.4899999999999999E-2</v>
          </cell>
          <cell r="J19">
            <v>8.044670060105924E-2</v>
          </cell>
        </row>
        <row r="20">
          <cell r="B20">
            <v>13.28</v>
          </cell>
          <cell r="C20">
            <v>0.61087999999999998</v>
          </cell>
          <cell r="F20">
            <v>2.5776111579070303E-2</v>
          </cell>
          <cell r="J20">
            <v>6.5658635882561697E-2</v>
          </cell>
        </row>
        <row r="21">
          <cell r="B21">
            <v>17.36</v>
          </cell>
          <cell r="C21">
            <v>0.67703999999999998</v>
          </cell>
          <cell r="F21">
            <v>3.8044173419237229E-2</v>
          </cell>
          <cell r="J21">
            <v>6.799865477817886E-2</v>
          </cell>
        </row>
        <row r="22">
          <cell r="B22">
            <v>15.3</v>
          </cell>
          <cell r="C22">
            <v>0.59670000000000001</v>
          </cell>
          <cell r="F22">
            <v>3.1283745375695685E-2</v>
          </cell>
          <cell r="J22">
            <v>2.5080329773195936E-2</v>
          </cell>
        </row>
        <row r="23">
          <cell r="B23">
            <v>15.3</v>
          </cell>
          <cell r="C23">
            <v>0.79559999999999997</v>
          </cell>
          <cell r="F23">
            <v>9.1969680628322358E-3</v>
          </cell>
          <cell r="J23">
            <v>2.6212022665691934E-3</v>
          </cell>
        </row>
        <row r="24">
          <cell r="B24">
            <v>15.2</v>
          </cell>
          <cell r="C24">
            <v>0.9728</v>
          </cell>
          <cell r="F24">
            <v>1.9510369413175046E-2</v>
          </cell>
          <cell r="J24">
            <v>3.4369595605103213E-2</v>
          </cell>
        </row>
        <row r="25">
          <cell r="B25">
            <v>16.79</v>
          </cell>
          <cell r="C25">
            <v>1.1920899999999999</v>
          </cell>
          <cell r="F25">
            <v>4.6634851827973139E-2</v>
          </cell>
          <cell r="J25">
            <v>5.3773011179658936E-2</v>
          </cell>
        </row>
        <row r="26">
          <cell r="B26">
            <v>20.43</v>
          </cell>
          <cell r="C26">
            <v>1.5322499999999999</v>
          </cell>
          <cell r="F26">
            <v>4.2959574171096103E-3</v>
          </cell>
          <cell r="J26">
            <v>4.2388173056720914E-2</v>
          </cell>
        </row>
        <row r="27">
          <cell r="B27">
            <v>23.77</v>
          </cell>
          <cell r="C27">
            <v>1.4975099999999999</v>
          </cell>
          <cell r="F27">
            <v>-2.9531392208319886E-3</v>
          </cell>
          <cell r="J27">
            <v>-1.9098091301369691E-3</v>
          </cell>
        </row>
        <row r="28">
          <cell r="B28">
            <v>26.57</v>
          </cell>
          <cell r="C28">
            <v>1.5144900000000001</v>
          </cell>
          <cell r="F28">
            <v>2.2679961918305656E-2</v>
          </cell>
          <cell r="J28">
            <v>4.4412415047400768E-2</v>
          </cell>
        </row>
        <row r="29">
          <cell r="B29">
            <v>24.81</v>
          </cell>
          <cell r="C29">
            <v>1.4389799999999999</v>
          </cell>
          <cell r="F29">
            <v>4.1438402589088513E-2</v>
          </cell>
          <cell r="J29">
            <v>1.6201123818443276E-2</v>
          </cell>
        </row>
        <row r="30">
          <cell r="B30">
            <v>35.979999999999997</v>
          </cell>
          <cell r="C30">
            <v>1.8709599999999997</v>
          </cell>
          <cell r="F30">
            <v>3.2898034558095555E-2</v>
          </cell>
          <cell r="J30">
            <v>6.1579051817707856E-2</v>
          </cell>
        </row>
        <row r="31">
          <cell r="B31">
            <v>45.48</v>
          </cell>
          <cell r="C31">
            <v>2.2285200000000001</v>
          </cell>
          <cell r="F31">
            <v>-1.3364391288618781E-2</v>
          </cell>
          <cell r="J31">
            <v>2.044690004344954E-2</v>
          </cell>
        </row>
        <row r="32">
          <cell r="B32">
            <v>46.67</v>
          </cell>
          <cell r="C32">
            <v>2.1934900000000002</v>
          </cell>
          <cell r="F32">
            <v>-2.2557738173154165E-2</v>
          </cell>
          <cell r="J32">
            <v>-2.3526541979620903E-2</v>
          </cell>
        </row>
        <row r="33">
          <cell r="B33">
            <v>39.99</v>
          </cell>
          <cell r="C33">
            <v>1.79955</v>
          </cell>
          <cell r="F33">
            <v>6.7970128466249904E-2</v>
          </cell>
          <cell r="J33">
            <v>-7.1892844025423647E-3</v>
          </cell>
        </row>
        <row r="34">
          <cell r="B34">
            <v>55.21</v>
          </cell>
          <cell r="C34">
            <v>2.2636100000000003</v>
          </cell>
          <cell r="F34">
            <v>-2.0990181755274694E-2</v>
          </cell>
          <cell r="J34">
            <v>6.4300928973360261E-2</v>
          </cell>
        </row>
        <row r="35">
          <cell r="B35">
            <v>59.89</v>
          </cell>
          <cell r="C35">
            <v>1.9763700000000002</v>
          </cell>
          <cell r="F35">
            <v>-2.6466312591385065E-2</v>
          </cell>
          <cell r="J35">
            <v>1.5743430895022732E-2</v>
          </cell>
        </row>
        <row r="36">
          <cell r="B36">
            <v>58.11</v>
          </cell>
          <cell r="C36">
            <v>1.9815510000000001</v>
          </cell>
          <cell r="F36">
            <v>0.11639503690963365</v>
          </cell>
          <cell r="J36">
            <v>6.6631871633034342E-2</v>
          </cell>
        </row>
        <row r="37">
          <cell r="B37">
            <v>71.55</v>
          </cell>
          <cell r="C37">
            <v>2.0391750000000002</v>
          </cell>
          <cell r="F37">
            <v>2.0609208076323167E-2</v>
          </cell>
          <cell r="J37">
            <v>5.0999999999999997E-2</v>
          </cell>
        </row>
        <row r="38">
          <cell r="B38">
            <v>63.1</v>
          </cell>
          <cell r="C38">
            <v>2.1454</v>
          </cell>
          <cell r="F38">
            <v>5.693544054008462E-2</v>
          </cell>
          <cell r="J38">
            <v>6.4953279936065755E-2</v>
          </cell>
        </row>
        <row r="39">
          <cell r="B39">
            <v>75.02</v>
          </cell>
          <cell r="C39">
            <v>2.3481260000000002</v>
          </cell>
          <cell r="F39">
            <v>1.6841620739546127E-2</v>
          </cell>
          <cell r="J39">
            <v>5.4644805711862345E-2</v>
          </cell>
        </row>
        <row r="40">
          <cell r="B40">
            <v>84.75</v>
          </cell>
          <cell r="C40">
            <v>2.5848749999999998</v>
          </cell>
          <cell r="F40">
            <v>3.7280648911540815E-2</v>
          </cell>
          <cell r="J40">
            <v>5.1617392722850271E-2</v>
          </cell>
        </row>
        <row r="41">
          <cell r="B41">
            <v>92.43</v>
          </cell>
          <cell r="C41">
            <v>2.8283580000000001</v>
          </cell>
          <cell r="F41">
            <v>7.1885509359262342E-3</v>
          </cell>
          <cell r="J41">
            <v>3.1900094622538809E-2</v>
          </cell>
        </row>
        <row r="42">
          <cell r="B42">
            <v>80.33</v>
          </cell>
          <cell r="C42">
            <v>2.8838469999999998</v>
          </cell>
          <cell r="F42">
            <v>2.9079409324299622E-2</v>
          </cell>
          <cell r="J42">
            <v>-3.4453615975776369E-2</v>
          </cell>
        </row>
        <row r="43">
          <cell r="B43">
            <v>96.47</v>
          </cell>
          <cell r="C43">
            <v>2.9809230000000002</v>
          </cell>
          <cell r="F43">
            <v>-1.5806209932824666E-2</v>
          </cell>
          <cell r="J43">
            <v>8.9522661484468247E-3</v>
          </cell>
        </row>
        <row r="44">
          <cell r="B44">
            <v>103.86</v>
          </cell>
          <cell r="C44">
            <v>3.0430980000000001</v>
          </cell>
          <cell r="F44">
            <v>3.2746196950768365E-2</v>
          </cell>
          <cell r="J44">
            <v>4.845146224309746E-2</v>
          </cell>
        </row>
        <row r="45">
          <cell r="B45">
            <v>92.06</v>
          </cell>
          <cell r="C45">
            <v>3.2405119999999998</v>
          </cell>
          <cell r="F45">
            <v>-5.0140493209926106E-2</v>
          </cell>
          <cell r="J45">
            <v>-2.0251642507921469E-2</v>
          </cell>
        </row>
        <row r="46">
          <cell r="B46">
            <v>92.15</v>
          </cell>
          <cell r="C46">
            <v>3.1883900000000001</v>
          </cell>
          <cell r="F46">
            <v>0.16754737183412338</v>
          </cell>
          <cell r="J46">
            <v>5.6495676569888728E-2</v>
          </cell>
        </row>
        <row r="47">
          <cell r="B47">
            <v>102.09</v>
          </cell>
          <cell r="C47">
            <v>3.16479</v>
          </cell>
          <cell r="F47">
            <v>9.7868966197122972E-2</v>
          </cell>
          <cell r="J47">
            <v>0.1400146617421994</v>
          </cell>
        </row>
        <row r="48">
          <cell r="B48">
            <v>118.05</v>
          </cell>
          <cell r="C48">
            <v>3.1873499999999999</v>
          </cell>
          <cell r="F48">
            <v>2.818449050444969E-2</v>
          </cell>
          <cell r="J48">
            <v>0.11409093579389698</v>
          </cell>
        </row>
        <row r="49">
          <cell r="B49">
            <v>97.55</v>
          </cell>
          <cell r="C49">
            <v>3.6093500000000001</v>
          </cell>
          <cell r="F49">
            <v>3.6586646024150085E-2</v>
          </cell>
          <cell r="J49">
            <v>4.3180404854323576E-2</v>
          </cell>
        </row>
        <row r="50">
          <cell r="B50">
            <v>68.56</v>
          </cell>
          <cell r="C50">
            <v>3.7228080000000001</v>
          </cell>
          <cell r="F50">
            <v>1.9886086932378574E-2</v>
          </cell>
          <cell r="J50">
            <v>-4.3807197977191667E-2</v>
          </cell>
        </row>
        <row r="51">
          <cell r="B51">
            <v>90.19</v>
          </cell>
          <cell r="C51">
            <v>3.7338659999999999</v>
          </cell>
          <cell r="F51">
            <v>3.6052536026033838E-2</v>
          </cell>
          <cell r="J51">
            <v>0.11049964074144952</v>
          </cell>
        </row>
        <row r="52">
          <cell r="B52">
            <v>107.46</v>
          </cell>
          <cell r="C52">
            <v>4.2231779999999999</v>
          </cell>
          <cell r="F52">
            <v>0.1598456074290921</v>
          </cell>
          <cell r="J52">
            <v>0.19752813987098014</v>
          </cell>
        </row>
        <row r="53">
          <cell r="B53">
            <v>95.1</v>
          </cell>
          <cell r="C53">
            <v>4.85961</v>
          </cell>
          <cell r="F53">
            <v>1.2899606071070449E-2</v>
          </cell>
          <cell r="J53">
            <v>9.9546628520906386E-2</v>
          </cell>
        </row>
        <row r="54">
          <cell r="B54">
            <v>96.11</v>
          </cell>
          <cell r="C54">
            <v>5.1803290000000004</v>
          </cell>
          <cell r="F54">
            <v>-7.7758069075086478E-3</v>
          </cell>
          <cell r="J54">
            <v>3.1375849771690861E-2</v>
          </cell>
        </row>
        <row r="55">
          <cell r="B55">
            <v>107.94</v>
          </cell>
          <cell r="C55">
            <v>5.9690820000000002</v>
          </cell>
          <cell r="F55">
            <v>6.7072031247235459E-3</v>
          </cell>
          <cell r="J55">
            <v>-2.0091101436615355E-2</v>
          </cell>
        </row>
        <row r="56">
          <cell r="B56">
            <v>135.76</v>
          </cell>
          <cell r="C56">
            <v>6.4350240000000003</v>
          </cell>
          <cell r="F56">
            <v>-2.989744251999403E-2</v>
          </cell>
          <cell r="J56">
            <v>-3.3156783371910456E-2</v>
          </cell>
        </row>
        <row r="57">
          <cell r="B57">
            <v>122.55</v>
          </cell>
          <cell r="C57">
            <v>6.8260350000000001</v>
          </cell>
          <cell r="F57">
            <v>8.1992153358923542E-2</v>
          </cell>
          <cell r="J57">
            <v>8.4623994808912056E-2</v>
          </cell>
        </row>
        <row r="58">
          <cell r="B58">
            <v>140.63999999999999</v>
          </cell>
          <cell r="C58">
            <v>6.9335519999999997</v>
          </cell>
          <cell r="F58">
            <v>0.32814549486295586</v>
          </cell>
          <cell r="J58">
            <v>0.2905245565590866</v>
          </cell>
        </row>
        <row r="59">
          <cell r="B59">
            <v>164.93</v>
          </cell>
          <cell r="C59">
            <v>7.1249760000000002</v>
          </cell>
          <cell r="F59">
            <v>3.2002094451429264E-2</v>
          </cell>
          <cell r="J59">
            <v>0.16194289622798344</v>
          </cell>
        </row>
        <row r="60">
          <cell r="B60">
            <v>167.24</v>
          </cell>
          <cell r="C60">
            <v>7.8268319999999996</v>
          </cell>
          <cell r="F60">
            <v>0.13733364344102345</v>
          </cell>
          <cell r="J60">
            <v>0.15619207332454216</v>
          </cell>
        </row>
        <row r="61">
          <cell r="B61">
            <v>211.28</v>
          </cell>
          <cell r="C61">
            <v>8.1976639999999996</v>
          </cell>
          <cell r="F61">
            <v>0.2571248821260641</v>
          </cell>
          <cell r="J61">
            <v>0.23862641849916477</v>
          </cell>
        </row>
        <row r="62">
          <cell r="B62">
            <v>242.17</v>
          </cell>
          <cell r="C62">
            <v>8.1853459999999991</v>
          </cell>
          <cell r="F62">
            <v>0.24284215141767618</v>
          </cell>
          <cell r="J62">
            <v>0.21354060117746398</v>
          </cell>
        </row>
        <row r="63">
          <cell r="B63">
            <v>247.08</v>
          </cell>
          <cell r="C63">
            <v>9.1666679999999996</v>
          </cell>
          <cell r="F63">
            <v>-4.9605089379262279E-2</v>
          </cell>
          <cell r="J63">
            <v>2.8125853555458283E-2</v>
          </cell>
        </row>
        <row r="64">
          <cell r="B64">
            <v>277.72000000000003</v>
          </cell>
          <cell r="C64">
            <v>10.220096</v>
          </cell>
          <cell r="F64">
            <v>8.2235958434841674E-2</v>
          </cell>
          <cell r="J64">
            <v>0.14382285179475657</v>
          </cell>
        </row>
        <row r="65">
          <cell r="B65">
            <v>353.4</v>
          </cell>
          <cell r="C65">
            <v>11.73288</v>
          </cell>
          <cell r="F65">
            <v>0.17693647159446219</v>
          </cell>
          <cell r="J65">
            <v>0.15948974901357249</v>
          </cell>
        </row>
        <row r="66">
          <cell r="B66">
            <v>330.22</v>
          </cell>
          <cell r="C66">
            <v>12.350228</v>
          </cell>
          <cell r="F66">
            <v>6.2353753335533363E-2</v>
          </cell>
          <cell r="J66">
            <v>6.2807165619478592E-2</v>
          </cell>
        </row>
        <row r="67">
          <cell r="B67">
            <v>417.09</v>
          </cell>
          <cell r="C67">
            <v>12.971499</v>
          </cell>
          <cell r="F67">
            <v>0.15004510019517303</v>
          </cell>
          <cell r="J67">
            <v>0.18928042873950041</v>
          </cell>
        </row>
        <row r="68">
          <cell r="B68">
            <v>435.71</v>
          </cell>
          <cell r="C68">
            <v>12.635590000000001</v>
          </cell>
          <cell r="F68">
            <v>9.3616373162079422E-2</v>
          </cell>
          <cell r="J68">
            <v>0.11305244549445928</v>
          </cell>
        </row>
        <row r="69">
          <cell r="B69">
            <v>466.45</v>
          </cell>
          <cell r="C69">
            <v>12.68744</v>
          </cell>
          <cell r="F69">
            <v>0.14210957589263107</v>
          </cell>
          <cell r="J69">
            <v>0.15472450683005834</v>
          </cell>
        </row>
        <row r="70">
          <cell r="B70">
            <v>459.27</v>
          </cell>
          <cell r="C70">
            <v>13.364757000000001</v>
          </cell>
          <cell r="F70">
            <v>-8.0366555509985921E-2</v>
          </cell>
          <cell r="J70">
            <v>-9.6826953788543557E-3</v>
          </cell>
        </row>
        <row r="71">
          <cell r="B71">
            <v>615.92999999999995</v>
          </cell>
          <cell r="C71">
            <v>14.16639</v>
          </cell>
          <cell r="F71">
            <v>0.23480780112538907</v>
          </cell>
          <cell r="J71">
            <v>0.21287256523842943</v>
          </cell>
        </row>
        <row r="72">
          <cell r="B72">
            <v>740.74</v>
          </cell>
          <cell r="C72">
            <v>14.888873999999999</v>
          </cell>
          <cell r="F72">
            <v>1.428607793401844E-2</v>
          </cell>
          <cell r="J72">
            <v>3.4156893562299034E-2</v>
          </cell>
        </row>
        <row r="73">
          <cell r="B73">
            <v>970.43</v>
          </cell>
          <cell r="C73">
            <v>15.522</v>
          </cell>
          <cell r="F73">
            <v>9.939130272977531E-2</v>
          </cell>
          <cell r="J73">
            <v>0.12754162725001839</v>
          </cell>
        </row>
        <row r="74">
          <cell r="B74">
            <v>1229.23</v>
          </cell>
          <cell r="C74">
            <v>16.2</v>
          </cell>
          <cell r="F74">
            <v>0.14921431922606215</v>
          </cell>
          <cell r="J74">
            <v>7.6274756292817242E-2</v>
          </cell>
        </row>
        <row r="75">
          <cell r="B75">
            <v>1469.25</v>
          </cell>
          <cell r="C75">
            <v>16.709</v>
          </cell>
          <cell r="F75">
            <v>-8.2542147962685761E-2</v>
          </cell>
          <cell r="J75">
            <v>9.0685450376237486E-3</v>
          </cell>
        </row>
        <row r="76">
          <cell r="B76">
            <v>1320.28</v>
          </cell>
          <cell r="C76">
            <v>16.27</v>
          </cell>
          <cell r="F76">
            <v>0.16655267125397488</v>
          </cell>
          <cell r="J76">
            <v>9.3878146518094577E-2</v>
          </cell>
        </row>
        <row r="77">
          <cell r="B77">
            <v>1148.0899999999999</v>
          </cell>
          <cell r="C77">
            <v>15.74</v>
          </cell>
          <cell r="F77">
            <v>5.5721811892492555E-2</v>
          </cell>
          <cell r="J77">
            <v>8.5387489183019236E-2</v>
          </cell>
        </row>
        <row r="78">
          <cell r="B78">
            <v>879.82</v>
          </cell>
          <cell r="C78">
            <v>16.079999999999998</v>
          </cell>
          <cell r="F78">
            <v>0.15116400378109285</v>
          </cell>
          <cell r="J78">
            <v>0.12143658327667134</v>
          </cell>
        </row>
        <row r="79">
          <cell r="B79">
            <v>1111.9100000000001</v>
          </cell>
          <cell r="C79">
            <v>17.39</v>
          </cell>
          <cell r="F79">
            <v>3.7531858817758529E-3</v>
          </cell>
          <cell r="J79">
            <v>0.12316378506833342</v>
          </cell>
        </row>
        <row r="80">
          <cell r="B80">
            <v>1211.92</v>
          </cell>
          <cell r="C80">
            <v>19.440000000000001</v>
          </cell>
          <cell r="F80">
            <v>4.490683702274547E-2</v>
          </cell>
          <cell r="J80">
            <v>0.10345924468934715</v>
          </cell>
        </row>
        <row r="81">
          <cell r="B81">
            <v>1248.29</v>
          </cell>
          <cell r="C81">
            <v>22.22</v>
          </cell>
          <cell r="F81">
            <v>2.8675329597779506E-2</v>
          </cell>
          <cell r="J81">
            <v>5.2983848835185088E-2</v>
          </cell>
        </row>
        <row r="82">
          <cell r="B82">
            <v>1418.3</v>
          </cell>
          <cell r="C82">
            <v>24.88</v>
          </cell>
          <cell r="F82">
            <v>1.9610012417568386E-2</v>
          </cell>
          <cell r="J82">
            <v>5.1964610076620635E-2</v>
          </cell>
        </row>
        <row r="83">
          <cell r="B83">
            <v>1468.36</v>
          </cell>
          <cell r="C83">
            <v>27.73</v>
          </cell>
          <cell r="F83">
            <v>0.10209921930012807</v>
          </cell>
          <cell r="J83">
            <v>4.8445754357525184E-2</v>
          </cell>
        </row>
        <row r="84">
          <cell r="B84">
            <v>903.25</v>
          </cell>
          <cell r="C84">
            <v>28.39</v>
          </cell>
          <cell r="F84">
            <v>0.20101279926977011</v>
          </cell>
          <cell r="J84">
            <v>-3.540309867144642E-2</v>
          </cell>
        </row>
        <row r="85">
          <cell r="B85">
            <v>1115.0999999999999</v>
          </cell>
          <cell r="C85">
            <v>22.41</v>
          </cell>
          <cell r="F85">
            <v>-0.11116695313259162</v>
          </cell>
          <cell r="J85">
            <v>0.20209649577883115</v>
          </cell>
        </row>
        <row r="86">
          <cell r="B86">
            <v>1257.6400000000001</v>
          </cell>
          <cell r="C86">
            <v>22.73</v>
          </cell>
          <cell r="F86">
            <v>8.4629338803557719E-2</v>
          </cell>
          <cell r="J86">
            <v>9.4104971085132647E-2</v>
          </cell>
        </row>
        <row r="87">
          <cell r="B87">
            <v>1257.5999999999999</v>
          </cell>
          <cell r="C87">
            <v>26.43</v>
          </cell>
          <cell r="F87">
            <v>0.16035334999461354</v>
          </cell>
          <cell r="J87">
            <v>0.12262911319384322</v>
          </cell>
        </row>
        <row r="88">
          <cell r="B88">
            <v>1426.19</v>
          </cell>
          <cell r="C88">
            <v>31.25</v>
          </cell>
          <cell r="F88">
            <v>2.971571978018946E-2</v>
          </cell>
          <cell r="J88">
            <v>9.3270633454791169E-2</v>
          </cell>
        </row>
        <row r="89">
          <cell r="B89">
            <v>1848.36</v>
          </cell>
          <cell r="C89">
            <v>36.28</v>
          </cell>
          <cell r="F89">
            <v>-9.104568794347262E-2</v>
          </cell>
          <cell r="J89">
            <v>-9.8278909816801388E-3</v>
          </cell>
        </row>
        <row r="90">
          <cell r="B90">
            <v>2058.9</v>
          </cell>
          <cell r="C90">
            <v>39.44</v>
          </cell>
          <cell r="F90">
            <v>0.10746180452004755</v>
          </cell>
          <cell r="J90">
            <v>0.10781775226724913</v>
          </cell>
        </row>
        <row r="91">
          <cell r="B91">
            <v>2043.9</v>
          </cell>
          <cell r="C91">
            <v>43.39</v>
          </cell>
          <cell r="F91">
            <v>1.2842996709792224E-2</v>
          </cell>
          <cell r="J91">
            <v>-1.5008531794429472E-2</v>
          </cell>
        </row>
        <row r="92">
          <cell r="B92">
            <v>2238.83</v>
          </cell>
          <cell r="C92">
            <v>45.7</v>
          </cell>
          <cell r="F92">
            <v>6.9055046987477921E-3</v>
          </cell>
          <cell r="J92">
            <v>0.115244739105062</v>
          </cell>
        </row>
        <row r="93">
          <cell r="B93">
            <v>2673.61</v>
          </cell>
          <cell r="C93">
            <v>48.93</v>
          </cell>
          <cell r="F93">
            <v>2.8017162707789457E-2</v>
          </cell>
          <cell r="J93">
            <v>9.2339050572547543E-2</v>
          </cell>
        </row>
        <row r="94">
          <cell r="B94">
            <v>2506.85</v>
          </cell>
          <cell r="C94">
            <v>53.75</v>
          </cell>
          <cell r="F94">
            <v>-1.6692385713402633E-4</v>
          </cell>
          <cell r="J94">
            <v>-3.2694196838362347E-2</v>
          </cell>
        </row>
        <row r="95">
          <cell r="B95">
            <v>3230.78</v>
          </cell>
          <cell r="C95">
            <v>58.5</v>
          </cell>
          <cell r="F95">
            <v>9.6356307415483927E-2</v>
          </cell>
          <cell r="J95">
            <v>0.15247765775278477</v>
          </cell>
        </row>
        <row r="96">
          <cell r="B96">
            <v>3756.07</v>
          </cell>
          <cell r="C96">
            <v>57</v>
          </cell>
          <cell r="F96">
            <v>0.1133189764661412</v>
          </cell>
          <cell r="J96">
            <v>0.10601187472880466</v>
          </cell>
        </row>
        <row r="97">
          <cell r="B97">
            <v>4766.18</v>
          </cell>
          <cell r="C97">
            <v>59.2</v>
          </cell>
          <cell r="F97">
            <v>-4.416034448604475E-2</v>
          </cell>
          <cell r="J97">
            <v>9.3344457198752777E-3</v>
          </cell>
        </row>
        <row r="98">
          <cell r="B98">
            <v>3839.5</v>
          </cell>
          <cell r="C98">
            <v>66.98</v>
          </cell>
          <cell r="F98">
            <v>-0.1782817153825067</v>
          </cell>
          <cell r="J98">
            <v>-0.15144078553554258</v>
          </cell>
        </row>
        <row r="99">
          <cell r="B99">
            <v>4769.8</v>
          </cell>
          <cell r="C99">
            <v>70.3</v>
          </cell>
          <cell r="F99">
            <v>3.8800000000000001E-2</v>
          </cell>
          <cell r="J99">
            <v>8.7356722013658433E-2</v>
          </cell>
        </row>
      </sheetData>
      <sheetData sheetId="3"/>
      <sheetData sheetId="4">
        <row r="12">
          <cell r="C12">
            <v>2.7833333333333334E-3</v>
          </cell>
        </row>
        <row r="13">
          <cell r="C13">
            <v>1.6750000000000001E-3</v>
          </cell>
        </row>
        <row r="14">
          <cell r="C14">
            <v>1.725E-3</v>
          </cell>
        </row>
        <row r="15">
          <cell r="C15">
            <v>2.7583333333333331E-3</v>
          </cell>
        </row>
        <row r="16">
          <cell r="C16">
            <v>6.4999999999999997E-4</v>
          </cell>
        </row>
        <row r="17">
          <cell r="C17">
            <v>4.5833333333333332E-4</v>
          </cell>
        </row>
        <row r="18">
          <cell r="C18">
            <v>3.5833333333333333E-4</v>
          </cell>
        </row>
        <row r="19">
          <cell r="C19">
            <v>1.2916666666666669E-3</v>
          </cell>
        </row>
        <row r="20">
          <cell r="C20">
            <v>3.4250000000000001E-3</v>
          </cell>
        </row>
        <row r="21">
          <cell r="C21">
            <v>3.8E-3</v>
          </cell>
        </row>
        <row r="22">
          <cell r="C22">
            <v>3.8E-3</v>
          </cell>
        </row>
        <row r="23">
          <cell r="C23">
            <v>3.8E-3</v>
          </cell>
        </row>
        <row r="24">
          <cell r="C24">
            <v>3.8E-3</v>
          </cell>
        </row>
        <row r="25">
          <cell r="C25">
            <v>6.0083333333333334E-3</v>
          </cell>
        </row>
        <row r="26">
          <cell r="C26">
            <v>1.0449999999999999E-2</v>
          </cell>
        </row>
        <row r="27">
          <cell r="C27">
            <v>1.115E-2</v>
          </cell>
        </row>
        <row r="28">
          <cell r="C28">
            <v>1.2033333333333333E-2</v>
          </cell>
        </row>
        <row r="29">
          <cell r="C29">
            <v>1.5175000000000001E-2</v>
          </cell>
        </row>
        <row r="30">
          <cell r="C30">
            <v>1.7225000000000001E-2</v>
          </cell>
        </row>
        <row r="31">
          <cell r="C31">
            <v>1.8908333333333333E-2</v>
          </cell>
        </row>
        <row r="32">
          <cell r="C32">
            <v>9.3752000000000002E-3</v>
          </cell>
        </row>
        <row r="33">
          <cell r="C33">
            <v>1.7243426294820716E-2</v>
          </cell>
        </row>
        <row r="34">
          <cell r="C34">
            <v>2.6213888888888887E-2</v>
          </cell>
        </row>
        <row r="35">
          <cell r="C35">
            <v>3.2245669291338583E-2</v>
          </cell>
        </row>
        <row r="36">
          <cell r="C36">
            <v>1.7665461847389558E-2</v>
          </cell>
        </row>
        <row r="37">
          <cell r="C37">
            <v>3.3860159362549803E-2</v>
          </cell>
        </row>
        <row r="38">
          <cell r="C38">
            <v>2.8729718875502006E-2</v>
          </cell>
        </row>
        <row r="39">
          <cell r="C39">
            <v>2.3524899598393576E-2</v>
          </cell>
        </row>
        <row r="40">
          <cell r="C40">
            <v>2.7723694779116466E-2</v>
          </cell>
        </row>
        <row r="41">
          <cell r="C41">
            <v>3.1560240963855422E-2</v>
          </cell>
        </row>
        <row r="42">
          <cell r="C42">
            <v>3.5457370517928286E-2</v>
          </cell>
        </row>
        <row r="43">
          <cell r="C43">
            <v>3.9490763052208833E-2</v>
          </cell>
        </row>
        <row r="44">
          <cell r="C44">
            <v>4.8557199999999995E-2</v>
          </cell>
        </row>
        <row r="45">
          <cell r="C45">
            <v>4.2934538152610439E-2</v>
          </cell>
        </row>
        <row r="46">
          <cell r="C46">
            <v>5.3376E-2</v>
          </cell>
        </row>
        <row r="47">
          <cell r="C47">
            <v>6.668467741935484E-2</v>
          </cell>
        </row>
        <row r="48">
          <cell r="C48">
            <v>6.3909999999999995E-2</v>
          </cell>
        </row>
        <row r="49">
          <cell r="C49">
            <v>4.3342570281124503E-2</v>
          </cell>
        </row>
        <row r="50">
          <cell r="C50">
            <v>4.0618399999999999E-2</v>
          </cell>
        </row>
        <row r="51">
          <cell r="C51">
            <v>7.0354435483870964E-2</v>
          </cell>
        </row>
        <row r="52">
          <cell r="C52">
            <v>7.8457831325301208E-2</v>
          </cell>
        </row>
        <row r="53">
          <cell r="C53">
            <v>5.7863855421686747E-2</v>
          </cell>
        </row>
        <row r="54">
          <cell r="C54">
            <v>4.9766000000000005E-2</v>
          </cell>
        </row>
        <row r="55">
          <cell r="C55">
            <v>5.2609638554216867E-2</v>
          </cell>
        </row>
        <row r="56">
          <cell r="C56">
            <v>7.1783064516129036E-2</v>
          </cell>
        </row>
        <row r="57">
          <cell r="C57">
            <v>0.10054274193548388</v>
          </cell>
        </row>
        <row r="58">
          <cell r="C58">
            <v>0.1139188</v>
          </cell>
        </row>
        <row r="59">
          <cell r="C59">
            <v>0.14036184738955823</v>
          </cell>
        </row>
        <row r="60">
          <cell r="C60">
            <v>0.10603413654618475</v>
          </cell>
        </row>
        <row r="61">
          <cell r="C61">
            <v>8.61764E-2</v>
          </cell>
        </row>
        <row r="62">
          <cell r="C62">
            <v>9.5402811244979929E-2</v>
          </cell>
        </row>
        <row r="63">
          <cell r="C63">
            <v>7.4711290322580642E-2</v>
          </cell>
        </row>
        <row r="64">
          <cell r="C64">
            <v>5.9692800000000004E-2</v>
          </cell>
        </row>
        <row r="65">
          <cell r="C65">
            <v>5.7773600000000001E-2</v>
          </cell>
        </row>
        <row r="66">
          <cell r="C66">
            <v>6.6684400000000005E-2</v>
          </cell>
        </row>
        <row r="67">
          <cell r="C67">
            <v>8.111560000000001E-2</v>
          </cell>
        </row>
        <row r="68">
          <cell r="C68">
            <v>7.4964799999999998E-2</v>
          </cell>
        </row>
        <row r="69">
          <cell r="C69">
            <v>5.3756000000000005E-2</v>
          </cell>
        </row>
        <row r="70">
          <cell r="C70">
            <v>3.4313147410358569E-2</v>
          </cell>
        </row>
        <row r="71">
          <cell r="C71">
            <v>2.9971199999999996E-2</v>
          </cell>
        </row>
        <row r="72">
          <cell r="C72">
            <v>4.2522489959839357E-2</v>
          </cell>
        </row>
        <row r="73">
          <cell r="C73">
            <v>5.4896E-2</v>
          </cell>
        </row>
        <row r="74">
          <cell r="C74">
            <v>5.005396825396826E-2</v>
          </cell>
        </row>
        <row r="75">
          <cell r="C75">
            <v>5.0620800000000001E-2</v>
          </cell>
        </row>
        <row r="76">
          <cell r="C76">
            <v>4.7759600000000006E-2</v>
          </cell>
        </row>
        <row r="77">
          <cell r="C77">
            <v>4.6384063745019917E-2</v>
          </cell>
        </row>
        <row r="78">
          <cell r="C78">
            <v>5.8198007968127491E-2</v>
          </cell>
        </row>
        <row r="79">
          <cell r="C79">
            <v>3.3993548387096777E-2</v>
          </cell>
        </row>
        <row r="80">
          <cell r="C80">
            <v>1.60532E-2</v>
          </cell>
        </row>
        <row r="81">
          <cell r="C81">
            <v>1.00836E-2</v>
          </cell>
        </row>
        <row r="82">
          <cell r="C82">
            <v>1.3746400000000001E-2</v>
          </cell>
        </row>
        <row r="83">
          <cell r="C83">
            <v>3.1491600000000002E-2</v>
          </cell>
        </row>
        <row r="84">
          <cell r="C84">
            <v>4.7300000000000002E-2</v>
          </cell>
        </row>
        <row r="85">
          <cell r="C85">
            <v>4.3619521912350592E-2</v>
          </cell>
        </row>
        <row r="86">
          <cell r="C86">
            <v>1.3713147410358567E-2</v>
          </cell>
        </row>
        <row r="87">
          <cell r="C87">
            <v>1.5051999999999999E-3</v>
          </cell>
        </row>
        <row r="88">
          <cell r="C88">
            <v>1.3844621513944221E-3</v>
          </cell>
        </row>
        <row r="89">
          <cell r="C89">
            <v>5.2839999999999994E-4</v>
          </cell>
        </row>
        <row r="90">
          <cell r="C90">
            <v>8.7599999999999993E-4</v>
          </cell>
        </row>
        <row r="91">
          <cell r="C91">
            <v>5.708E-4</v>
          </cell>
        </row>
        <row r="92">
          <cell r="C92">
            <v>3.2719999999999998E-4</v>
          </cell>
        </row>
        <row r="93">
          <cell r="C93">
            <v>5.2031872509960154E-4</v>
          </cell>
        </row>
        <row r="94">
          <cell r="C94">
            <v>3.1612000000000003E-3</v>
          </cell>
        </row>
        <row r="95">
          <cell r="C95">
            <v>9.3411999999999992E-3</v>
          </cell>
        </row>
        <row r="96">
          <cell r="C96">
            <v>1.936305220883534E-2</v>
          </cell>
        </row>
        <row r="97">
          <cell r="C97">
            <v>2.0624799999999999E-2</v>
          </cell>
        </row>
        <row r="98">
          <cell r="C98">
            <v>3.547410358565737E-3</v>
          </cell>
        </row>
        <row r="99">
          <cell r="C99">
            <v>4.5019920318725102E-4</v>
          </cell>
        </row>
        <row r="100">
          <cell r="C100">
            <v>2.0247791164658632E-2</v>
          </cell>
        </row>
        <row r="101">
          <cell r="C101">
            <v>5.0703614457831322E-2</v>
          </cell>
        </row>
      </sheetData>
      <sheetData sheetId="5">
        <row r="26">
          <cell r="C26">
            <v>-1.15607E-2</v>
          </cell>
        </row>
        <row r="27">
          <cell r="C27">
            <v>5.8479999999999999E-3</v>
          </cell>
        </row>
        <row r="28">
          <cell r="C28">
            <v>-6.3953499999999996E-2</v>
          </cell>
        </row>
        <row r="29">
          <cell r="C29">
            <v>-9.3167700000000006E-2</v>
          </cell>
        </row>
        <row r="30">
          <cell r="C30">
            <v>-0.1027397</v>
          </cell>
        </row>
        <row r="31">
          <cell r="C31">
            <v>7.6336000000000008E-3</v>
          </cell>
        </row>
        <row r="32">
          <cell r="C32">
            <v>1.51515E-2</v>
          </cell>
        </row>
        <row r="33">
          <cell r="C33">
            <v>2.9850699999999997E-2</v>
          </cell>
        </row>
        <row r="34">
          <cell r="C34">
            <v>1.4492799999999998E-2</v>
          </cell>
        </row>
        <row r="35">
          <cell r="C35">
            <v>2.8571399999999997E-2</v>
          </cell>
        </row>
        <row r="36">
          <cell r="C36">
            <v>-2.7777799999999998E-2</v>
          </cell>
        </row>
        <row r="37">
          <cell r="C37">
            <v>0</v>
          </cell>
        </row>
        <row r="38">
          <cell r="C38">
            <v>7.1428999999999998E-3</v>
          </cell>
        </row>
        <row r="39">
          <cell r="C39">
            <v>9.9290800000000012E-2</v>
          </cell>
        </row>
        <row r="40">
          <cell r="C40">
            <v>9.0322600000000003E-2</v>
          </cell>
        </row>
        <row r="41">
          <cell r="C41">
            <v>2.9585799999999999E-2</v>
          </cell>
        </row>
        <row r="42">
          <cell r="C42">
            <v>2.2988499999999999E-2</v>
          </cell>
        </row>
        <row r="43">
          <cell r="C43">
            <v>2.24719E-2</v>
          </cell>
        </row>
        <row r="44">
          <cell r="C44">
            <v>0.1813187</v>
          </cell>
        </row>
        <row r="45">
          <cell r="C45">
            <v>8.8372100000000009E-2</v>
          </cell>
        </row>
        <row r="46">
          <cell r="C46">
            <v>2.7338700000000001E-2</v>
          </cell>
        </row>
        <row r="47">
          <cell r="C47">
            <v>-1.8295200000000001E-2</v>
          </cell>
        </row>
        <row r="48">
          <cell r="C48">
            <v>5.8026299999999996E-2</v>
          </cell>
        </row>
        <row r="49">
          <cell r="C49">
            <v>5.9647699999999998E-2</v>
          </cell>
        </row>
        <row r="50">
          <cell r="C50">
            <v>9.0668999999999993E-3</v>
          </cell>
        </row>
        <row r="51">
          <cell r="C51">
            <v>5.9902999999999996E-3</v>
          </cell>
        </row>
        <row r="52">
          <cell r="C52">
            <v>-3.7215999999999998E-3</v>
          </cell>
        </row>
        <row r="53">
          <cell r="C53">
            <v>3.7355000000000001E-3</v>
          </cell>
        </row>
        <row r="54">
          <cell r="C54">
            <v>2.8284299999999998E-2</v>
          </cell>
        </row>
        <row r="55">
          <cell r="C55">
            <v>3.0401699999999997E-2</v>
          </cell>
        </row>
        <row r="56">
          <cell r="C56">
            <v>1.7562299999999999E-2</v>
          </cell>
        </row>
        <row r="57">
          <cell r="C57">
            <v>1.51881E-2</v>
          </cell>
        </row>
        <row r="58">
          <cell r="C58">
            <v>1.36008E-2</v>
          </cell>
        </row>
        <row r="59">
          <cell r="C59">
            <v>6.7091999999999994E-3</v>
          </cell>
        </row>
        <row r="60">
          <cell r="C60">
            <v>1.23292E-2</v>
          </cell>
        </row>
        <row r="61">
          <cell r="C61">
            <v>1.6458199999999999E-2</v>
          </cell>
        </row>
        <row r="62">
          <cell r="C62">
            <v>1.19819E-2</v>
          </cell>
        </row>
        <row r="63">
          <cell r="C63">
            <v>1.9199999999999998E-2</v>
          </cell>
        </row>
        <row r="64">
          <cell r="C64">
            <v>3.3595E-2</v>
          </cell>
        </row>
        <row r="65">
          <cell r="C65">
            <v>3.2806799999999997E-2</v>
          </cell>
        </row>
        <row r="66">
          <cell r="C66">
            <v>4.7058799999999998E-2</v>
          </cell>
        </row>
        <row r="67">
          <cell r="C67">
            <v>5.8988800000000001E-2</v>
          </cell>
        </row>
        <row r="68">
          <cell r="C68">
            <v>5.57029E-2</v>
          </cell>
        </row>
        <row r="69">
          <cell r="C69">
            <v>3.2663299999999999E-2</v>
          </cell>
        </row>
        <row r="70">
          <cell r="C70">
            <v>3.4063299999999998E-2</v>
          </cell>
        </row>
        <row r="71">
          <cell r="C71">
            <v>8.9411799999999986E-2</v>
          </cell>
        </row>
        <row r="72">
          <cell r="C72">
            <v>0.1209503</v>
          </cell>
        </row>
        <row r="73">
          <cell r="C73">
            <v>7.129089999999999E-2</v>
          </cell>
        </row>
        <row r="74">
          <cell r="C74">
            <v>5.03597E-2</v>
          </cell>
        </row>
        <row r="75">
          <cell r="C75">
            <v>6.6780800000000001E-2</v>
          </cell>
        </row>
        <row r="76">
          <cell r="C76">
            <v>8.9887599999999998E-2</v>
          </cell>
        </row>
        <row r="77">
          <cell r="C77">
            <v>0.1325479</v>
          </cell>
        </row>
        <row r="78">
          <cell r="C78">
            <v>0.1235371</v>
          </cell>
        </row>
        <row r="79">
          <cell r="C79">
            <v>8.9120399999999989E-2</v>
          </cell>
        </row>
        <row r="80">
          <cell r="C80">
            <v>3.8257199999999998E-2</v>
          </cell>
        </row>
        <row r="81">
          <cell r="C81">
            <v>3.7871000000000002E-2</v>
          </cell>
        </row>
        <row r="82">
          <cell r="C82">
            <v>4.0433899999999995E-2</v>
          </cell>
        </row>
        <row r="83">
          <cell r="C83">
            <v>3.7914699999999996E-2</v>
          </cell>
        </row>
        <row r="84">
          <cell r="C84">
            <v>1.1872100000000002E-2</v>
          </cell>
        </row>
        <row r="85">
          <cell r="C85">
            <v>4.33213E-2</v>
          </cell>
        </row>
        <row r="86">
          <cell r="C86">
            <v>4.41176E-2</v>
          </cell>
        </row>
        <row r="87">
          <cell r="C87">
            <v>4.6396E-2</v>
          </cell>
        </row>
        <row r="88">
          <cell r="C88">
            <v>6.2549499999999994E-2</v>
          </cell>
        </row>
        <row r="89">
          <cell r="C89">
            <v>2.9806300000000001E-2</v>
          </cell>
        </row>
        <row r="90">
          <cell r="C90">
            <v>2.9667099999999998E-2</v>
          </cell>
        </row>
        <row r="91">
          <cell r="C91">
            <v>2.8109600000000002E-2</v>
          </cell>
        </row>
        <row r="92">
          <cell r="C92">
            <v>2.5974000000000001E-2</v>
          </cell>
        </row>
        <row r="93">
          <cell r="C93">
            <v>2.5316499999999999E-2</v>
          </cell>
        </row>
        <row r="94">
          <cell r="C94">
            <v>3.3788200000000004E-2</v>
          </cell>
        </row>
        <row r="95">
          <cell r="C95">
            <v>1.6970499999999999E-2</v>
          </cell>
        </row>
        <row r="96">
          <cell r="C96">
            <v>1.6069199999999999E-2</v>
          </cell>
        </row>
        <row r="97">
          <cell r="C97">
            <v>2.6764E-2</v>
          </cell>
        </row>
        <row r="98">
          <cell r="C98">
            <v>3.43602E-2</v>
          </cell>
        </row>
        <row r="99">
          <cell r="C99">
            <v>1.6036700000000001E-2</v>
          </cell>
        </row>
        <row r="100">
          <cell r="C100">
            <v>2.48027E-2</v>
          </cell>
        </row>
        <row r="101">
          <cell r="C101">
            <v>2.0352000000000002E-2</v>
          </cell>
        </row>
        <row r="102">
          <cell r="C102">
            <v>3.34232E-2</v>
          </cell>
        </row>
        <row r="103">
          <cell r="C103">
            <v>3.3385499999999999E-2</v>
          </cell>
        </row>
        <row r="104">
          <cell r="C104">
            <v>2.52398E-2</v>
          </cell>
        </row>
        <row r="105">
          <cell r="C105">
            <v>4.1088100000000002E-2</v>
          </cell>
        </row>
        <row r="106">
          <cell r="C106">
            <v>-2.2230000000000001E-4</v>
          </cell>
        </row>
        <row r="107">
          <cell r="C107">
            <v>2.8141199999999998E-2</v>
          </cell>
        </row>
        <row r="108">
          <cell r="C108">
            <v>1.4377899999999999E-2</v>
          </cell>
        </row>
        <row r="109">
          <cell r="C109">
            <v>3.0620699999999997E-2</v>
          </cell>
        </row>
        <row r="110">
          <cell r="C110">
            <v>1.7595E-2</v>
          </cell>
        </row>
        <row r="111">
          <cell r="C111">
            <v>1.51284E-2</v>
          </cell>
        </row>
        <row r="112">
          <cell r="C112">
            <v>6.5312E-3</v>
          </cell>
        </row>
        <row r="113">
          <cell r="C113">
            <v>6.3871999999999991E-3</v>
          </cell>
        </row>
        <row r="114">
          <cell r="C114">
            <v>2.0508000000000002E-2</v>
          </cell>
        </row>
        <row r="115">
          <cell r="C115">
            <v>2.12993E-2</v>
          </cell>
        </row>
        <row r="116">
          <cell r="C116">
            <v>2.0023800000000001E-2</v>
          </cell>
        </row>
        <row r="117">
          <cell r="C117">
            <v>2.3139900000000001E-2</v>
          </cell>
        </row>
        <row r="118">
          <cell r="C118">
            <v>1.32204E-2</v>
          </cell>
        </row>
        <row r="119">
          <cell r="C119">
            <v>7.1944599999999997E-2</v>
          </cell>
        </row>
        <row r="120">
          <cell r="C120">
            <v>6.4449400000000004E-2</v>
          </cell>
        </row>
        <row r="121">
          <cell r="C121">
            <v>3.1200000000000002E-2</v>
          </cell>
        </row>
      </sheetData>
      <sheetData sheetId="6"/>
      <sheetData sheetId="7"/>
      <sheetData sheetId="8"/>
      <sheetData sheetId="9">
        <row r="3">
          <cell r="B3">
            <v>5.8379122759411635</v>
          </cell>
        </row>
        <row r="4">
          <cell r="B4">
            <v>5.9249586816460518</v>
          </cell>
        </row>
        <row r="5">
          <cell r="B5">
            <v>5.8030937136592087</v>
          </cell>
        </row>
        <row r="6">
          <cell r="B6">
            <v>5.5535606839718632</v>
          </cell>
        </row>
        <row r="7">
          <cell r="B7">
            <v>5.1009193743064447</v>
          </cell>
        </row>
        <row r="8">
          <cell r="B8">
            <v>4.5670347526497972</v>
          </cell>
        </row>
        <row r="9">
          <cell r="B9">
            <v>4.3929419412400215</v>
          </cell>
        </row>
        <row r="10">
          <cell r="B10">
            <v>4.5206100029405238</v>
          </cell>
        </row>
        <row r="11">
          <cell r="B11">
            <v>4.9620852592390055</v>
          </cell>
        </row>
        <row r="12">
          <cell r="B12">
            <v>5.1217950075748586</v>
          </cell>
        </row>
        <row r="13">
          <cell r="B13">
            <v>5.253086651224617</v>
          </cell>
        </row>
        <row r="14">
          <cell r="B14">
            <v>5.2071914121565737</v>
          </cell>
        </row>
        <row r="15">
          <cell r="B15">
            <v>5.1394142324802372</v>
          </cell>
        </row>
        <row r="16">
          <cell r="B16">
            <v>5.3093544985030841</v>
          </cell>
        </row>
        <row r="17">
          <cell r="B17">
            <v>4.8641848885954095</v>
          </cell>
        </row>
        <row r="18">
          <cell r="B18">
            <v>5.0263101758295807</v>
          </cell>
        </row>
        <row r="19">
          <cell r="B19">
            <v>5.6016347051995687</v>
          </cell>
        </row>
        <row r="20">
          <cell r="B20">
            <v>6.5306225473880071</v>
          </cell>
        </row>
        <row r="21">
          <cell r="B21">
            <v>7.2997585507171605</v>
          </cell>
        </row>
        <row r="22">
          <cell r="B22">
            <v>9.0591234118332888</v>
          </cell>
        </row>
        <row r="23">
          <cell r="B23">
            <v>10.985444637980221</v>
          </cell>
        </row>
        <row r="24">
          <cell r="B24">
            <v>11.211581706019819</v>
          </cell>
        </row>
        <row r="25">
          <cell r="B25">
            <v>11.221599087921668</v>
          </cell>
        </row>
        <row r="26">
          <cell r="B26">
            <v>11.630109342784282</v>
          </cell>
        </row>
        <row r="27">
          <cell r="B27">
            <v>12.333457433765126</v>
          </cell>
        </row>
        <row r="28">
          <cell r="B28">
            <v>12.876953685886688</v>
          </cell>
        </row>
        <row r="29">
          <cell r="B29">
            <v>14.359936883629192</v>
          </cell>
        </row>
        <row r="30">
          <cell r="B30">
            <v>14.492439184746878</v>
          </cell>
        </row>
        <row r="31">
          <cell r="B31">
            <v>14.492439184746878</v>
          </cell>
        </row>
        <row r="32">
          <cell r="B32">
            <v>14.624941485864563</v>
          </cell>
        </row>
        <row r="33">
          <cell r="B33">
            <v>15.022448389217621</v>
          </cell>
        </row>
        <row r="34">
          <cell r="B34">
            <v>15.121825115055884</v>
          </cell>
        </row>
        <row r="35">
          <cell r="B35">
            <v>15.138387902695596</v>
          </cell>
        </row>
        <row r="36">
          <cell r="B36">
            <v>15.25432741617357</v>
          </cell>
        </row>
        <row r="37">
          <cell r="B37">
            <v>15.403392504930968</v>
          </cell>
        </row>
        <row r="38">
          <cell r="B38">
            <v>15.453080867850097</v>
          </cell>
        </row>
        <row r="39">
          <cell r="B39">
            <v>15.784336620644313</v>
          </cell>
        </row>
        <row r="40">
          <cell r="B40">
            <v>15.983090072320842</v>
          </cell>
        </row>
        <row r="41">
          <cell r="B41">
            <v>16.248094674556214</v>
          </cell>
        </row>
        <row r="42">
          <cell r="B42">
            <v>16.446848126232741</v>
          </cell>
        </row>
        <row r="43">
          <cell r="B43">
            <v>16.827792241946089</v>
          </cell>
        </row>
        <row r="44">
          <cell r="B44">
            <v>17.523429322813939</v>
          </cell>
        </row>
        <row r="45">
          <cell r="B45">
            <v>18.749075608152534</v>
          </cell>
        </row>
        <row r="46">
          <cell r="B46">
            <v>20.289414858645628</v>
          </cell>
        </row>
        <row r="47">
          <cell r="B47">
            <v>21.150679815910586</v>
          </cell>
        </row>
        <row r="48">
          <cell r="B48">
            <v>21.780065746219595</v>
          </cell>
        </row>
        <row r="49">
          <cell r="B49">
            <v>22.525391190006577</v>
          </cell>
        </row>
        <row r="50">
          <cell r="B50">
            <v>24.794493096646942</v>
          </cell>
        </row>
        <row r="51">
          <cell r="B51">
            <v>26.474</v>
          </cell>
        </row>
        <row r="52">
          <cell r="B52">
            <v>28.638999999999999</v>
          </cell>
        </row>
        <row r="53">
          <cell r="B53">
            <v>32.835999999999999</v>
          </cell>
        </row>
        <row r="54">
          <cell r="B54">
            <v>37.999000000000002</v>
          </cell>
        </row>
        <row r="55">
          <cell r="B55">
            <v>43.220999999999997</v>
          </cell>
        </row>
        <row r="56">
          <cell r="B56">
            <v>46.417999999999999</v>
          </cell>
        </row>
        <row r="57">
          <cell r="B57">
            <v>48.783000000000001</v>
          </cell>
        </row>
        <row r="58">
          <cell r="B58">
            <v>49.058</v>
          </cell>
        </row>
        <row r="59">
          <cell r="B59">
            <v>51.387999999999998</v>
          </cell>
        </row>
        <row r="60">
          <cell r="B60">
            <v>53.792000000000002</v>
          </cell>
        </row>
        <row r="61">
          <cell r="B61">
            <v>57.811</v>
          </cell>
        </row>
        <row r="62">
          <cell r="B62">
            <v>63.368000000000002</v>
          </cell>
        </row>
        <row r="63">
          <cell r="B63">
            <v>68.343999999999994</v>
          </cell>
        </row>
        <row r="64">
          <cell r="B64">
            <v>73.278999999999996</v>
          </cell>
        </row>
        <row r="65">
          <cell r="B65">
            <v>76.498000000000005</v>
          </cell>
        </row>
        <row r="66">
          <cell r="B66">
            <v>75.971999999999994</v>
          </cell>
        </row>
        <row r="67">
          <cell r="B67">
            <v>75.843000000000004</v>
          </cell>
        </row>
        <row r="68">
          <cell r="B68">
            <v>76.463000000000008</v>
          </cell>
        </row>
        <row r="69">
          <cell r="B69">
            <v>78.111999999999995</v>
          </cell>
        </row>
        <row r="70">
          <cell r="B70">
            <v>80.076999999999998</v>
          </cell>
        </row>
        <row r="71">
          <cell r="B71">
            <v>81.512</v>
          </cell>
        </row>
        <row r="72">
          <cell r="B72">
            <v>83.48899999999999</v>
          </cell>
        </row>
        <row r="73">
          <cell r="B73">
            <v>86.847000000000008</v>
          </cell>
        </row>
        <row r="74">
          <cell r="B74">
            <v>92.442000000000007</v>
          </cell>
        </row>
        <row r="75">
          <cell r="B75">
            <v>99.542000000000002</v>
          </cell>
        </row>
        <row r="76">
          <cell r="B76">
            <v>108.791</v>
          </cell>
        </row>
        <row r="77">
          <cell r="B77">
            <v>116.056</v>
          </cell>
        </row>
        <row r="78">
          <cell r="B78">
            <v>127.15100000000001</v>
          </cell>
        </row>
        <row r="79">
          <cell r="B79">
            <v>139.62700000000001</v>
          </cell>
        </row>
        <row r="80">
          <cell r="B80">
            <v>158.66999999999999</v>
          </cell>
        </row>
        <row r="81">
          <cell r="B81">
            <v>180.107</v>
          </cell>
        </row>
        <row r="82">
          <cell r="B82">
            <v>183.22900000000001</v>
          </cell>
        </row>
        <row r="83">
          <cell r="B83">
            <v>173.33799999999999</v>
          </cell>
        </row>
        <row r="84">
          <cell r="B84">
            <v>152.54499999999999</v>
          </cell>
        </row>
        <row r="85">
          <cell r="B85">
            <v>146.66399999999999</v>
          </cell>
        </row>
        <row r="86">
          <cell r="B86">
            <v>140.63200000000001</v>
          </cell>
        </row>
        <row r="87">
          <cell r="B87">
            <v>135.16800000000001</v>
          </cell>
        </row>
        <row r="88">
          <cell r="B88">
            <v>143.869</v>
          </cell>
        </row>
        <row r="89">
          <cell r="B89">
            <v>159.28200000000001</v>
          </cell>
        </row>
        <row r="90">
          <cell r="B90">
            <v>166.46099999999998</v>
          </cell>
        </row>
        <row r="91">
          <cell r="B91">
            <v>175.11700000000002</v>
          </cell>
        </row>
        <row r="92">
          <cell r="B92">
            <v>184.40599999999998</v>
          </cell>
        </row>
        <row r="93">
          <cell r="B93">
            <v>195.852</v>
          </cell>
        </row>
        <row r="94">
          <cell r="B94">
            <v>204.703</v>
          </cell>
        </row>
        <row r="95">
          <cell r="B95">
            <v>212.24799999999999</v>
          </cell>
        </row>
        <row r="96">
          <cell r="B96">
            <v>234.39</v>
          </cell>
        </row>
        <row r="97">
          <cell r="B97">
            <v>278.63099999999997</v>
          </cell>
        </row>
        <row r="98">
          <cell r="B98">
            <v>294.423</v>
          </cell>
        </row>
        <row r="99">
          <cell r="B99">
            <v>312.95</v>
          </cell>
        </row>
      </sheetData>
      <sheetData sheetId="10">
        <row r="2">
          <cell r="B2">
            <v>20.64</v>
          </cell>
        </row>
        <row r="3">
          <cell r="B3">
            <v>20.66</v>
          </cell>
        </row>
        <row r="4">
          <cell r="B4">
            <v>20.63</v>
          </cell>
        </row>
        <row r="5">
          <cell r="B5">
            <v>20.65</v>
          </cell>
        </row>
        <row r="6">
          <cell r="B6">
            <v>17.059999999999999</v>
          </cell>
        </row>
        <row r="7">
          <cell r="B7">
            <v>20.69</v>
          </cell>
        </row>
        <row r="8">
          <cell r="B8">
            <v>26.33</v>
          </cell>
        </row>
        <row r="9">
          <cell r="B9">
            <v>34.69</v>
          </cell>
        </row>
        <row r="10">
          <cell r="B10">
            <v>34.840000000000003</v>
          </cell>
        </row>
        <row r="11">
          <cell r="B11">
            <v>34.869999999999997</v>
          </cell>
        </row>
        <row r="12">
          <cell r="B12">
            <v>34.79</v>
          </cell>
        </row>
        <row r="13">
          <cell r="B13">
            <v>34.85</v>
          </cell>
        </row>
        <row r="14">
          <cell r="B14">
            <v>34.42</v>
          </cell>
        </row>
        <row r="15">
          <cell r="B15">
            <v>33.85</v>
          </cell>
        </row>
        <row r="16">
          <cell r="B16">
            <v>33.85</v>
          </cell>
        </row>
        <row r="17">
          <cell r="B17">
            <v>33.85</v>
          </cell>
        </row>
        <row r="18">
          <cell r="B18">
            <v>33.85</v>
          </cell>
        </row>
        <row r="19">
          <cell r="B19">
            <v>33.85</v>
          </cell>
        </row>
        <row r="20">
          <cell r="B20">
            <v>34.71</v>
          </cell>
        </row>
        <row r="21">
          <cell r="B21">
            <v>34.71</v>
          </cell>
        </row>
        <row r="22">
          <cell r="B22">
            <v>34.71</v>
          </cell>
        </row>
        <row r="23">
          <cell r="B23">
            <v>34.71</v>
          </cell>
        </row>
        <row r="24">
          <cell r="B24">
            <v>31.69</v>
          </cell>
        </row>
        <row r="25">
          <cell r="B25">
            <v>34.72</v>
          </cell>
        </row>
        <row r="26">
          <cell r="B26">
            <v>34.72</v>
          </cell>
        </row>
        <row r="27">
          <cell r="B27">
            <v>34.6</v>
          </cell>
        </row>
        <row r="28">
          <cell r="B28">
            <v>34.840000000000003</v>
          </cell>
        </row>
        <row r="29">
          <cell r="B29">
            <v>35.04</v>
          </cell>
        </row>
        <row r="30">
          <cell r="B30">
            <v>35.03</v>
          </cell>
        </row>
        <row r="31">
          <cell r="B31">
            <v>34.99</v>
          </cell>
        </row>
        <row r="32">
          <cell r="B32">
            <v>34.950000000000003</v>
          </cell>
        </row>
        <row r="33">
          <cell r="B33">
            <v>35.1</v>
          </cell>
        </row>
        <row r="34">
          <cell r="B34">
            <v>35.1</v>
          </cell>
        </row>
        <row r="35">
          <cell r="B35">
            <v>35.270000000000003</v>
          </cell>
        </row>
        <row r="36">
          <cell r="B36">
            <v>35.25</v>
          </cell>
        </row>
        <row r="37">
          <cell r="B37">
            <v>35.229999999999997</v>
          </cell>
        </row>
        <row r="38">
          <cell r="B38">
            <v>35.090000000000003</v>
          </cell>
        </row>
        <row r="39">
          <cell r="B39">
            <v>35.1</v>
          </cell>
        </row>
        <row r="40">
          <cell r="B40">
            <v>35.119999999999997</v>
          </cell>
        </row>
        <row r="41">
          <cell r="B41">
            <v>35.130000000000003</v>
          </cell>
        </row>
        <row r="42">
          <cell r="B42">
            <v>34.950000000000003</v>
          </cell>
        </row>
        <row r="43">
          <cell r="B43">
            <v>39.31</v>
          </cell>
        </row>
        <row r="44">
          <cell r="B44">
            <v>41.28</v>
          </cell>
        </row>
        <row r="45">
          <cell r="B45">
            <v>37.380000000000003</v>
          </cell>
        </row>
        <row r="46">
          <cell r="B46">
            <v>43.62</v>
          </cell>
        </row>
        <row r="47">
          <cell r="B47">
            <v>64.900000000000006</v>
          </cell>
        </row>
        <row r="48">
          <cell r="B48">
            <v>112.25</v>
          </cell>
        </row>
        <row r="49">
          <cell r="B49">
            <v>186.5</v>
          </cell>
        </row>
        <row r="50">
          <cell r="B50">
            <v>140.25</v>
          </cell>
        </row>
        <row r="51">
          <cell r="B51">
            <v>134.5</v>
          </cell>
        </row>
        <row r="52">
          <cell r="B52">
            <v>164.95</v>
          </cell>
        </row>
        <row r="53">
          <cell r="B53">
            <v>226</v>
          </cell>
        </row>
        <row r="54">
          <cell r="B54">
            <v>512</v>
          </cell>
        </row>
        <row r="55">
          <cell r="B55">
            <v>589.75</v>
          </cell>
        </row>
        <row r="56">
          <cell r="B56">
            <v>397.5</v>
          </cell>
        </row>
        <row r="57">
          <cell r="B57">
            <v>459.6</v>
          </cell>
        </row>
        <row r="58">
          <cell r="B58">
            <v>382.4</v>
          </cell>
        </row>
        <row r="59">
          <cell r="B59">
            <v>308.3</v>
          </cell>
        </row>
        <row r="60">
          <cell r="B60">
            <v>326.8</v>
          </cell>
        </row>
        <row r="61">
          <cell r="B61">
            <v>388.75</v>
          </cell>
        </row>
        <row r="62">
          <cell r="B62">
            <v>484.1</v>
          </cell>
        </row>
        <row r="63">
          <cell r="B63">
            <v>410.25</v>
          </cell>
        </row>
        <row r="64">
          <cell r="B64">
            <v>398.6</v>
          </cell>
        </row>
        <row r="65">
          <cell r="B65">
            <v>386.2</v>
          </cell>
        </row>
        <row r="66">
          <cell r="B66">
            <v>353.15</v>
          </cell>
        </row>
        <row r="67">
          <cell r="B67">
            <v>332.9</v>
          </cell>
        </row>
        <row r="68">
          <cell r="B68">
            <v>391.75</v>
          </cell>
        </row>
        <row r="69">
          <cell r="B69">
            <v>383.25</v>
          </cell>
        </row>
        <row r="70">
          <cell r="B70">
            <v>387</v>
          </cell>
        </row>
        <row r="71">
          <cell r="B71">
            <v>369.25</v>
          </cell>
        </row>
        <row r="72">
          <cell r="B72">
            <v>290.2</v>
          </cell>
        </row>
        <row r="73">
          <cell r="B73">
            <v>287.8</v>
          </cell>
        </row>
        <row r="74">
          <cell r="B74">
            <v>290.25</v>
          </cell>
        </row>
        <row r="75">
          <cell r="B75">
            <v>274.45</v>
          </cell>
        </row>
        <row r="76">
          <cell r="B76">
            <v>276.5</v>
          </cell>
        </row>
        <row r="77">
          <cell r="B77">
            <v>347.2</v>
          </cell>
        </row>
        <row r="78">
          <cell r="B78">
            <v>416.25</v>
          </cell>
        </row>
        <row r="79">
          <cell r="B79">
            <v>435.6</v>
          </cell>
        </row>
        <row r="80">
          <cell r="B80">
            <v>513</v>
          </cell>
        </row>
        <row r="81">
          <cell r="B81">
            <v>632</v>
          </cell>
        </row>
        <row r="82">
          <cell r="B82">
            <v>833.75</v>
          </cell>
        </row>
        <row r="83">
          <cell r="B83">
            <v>869.75</v>
          </cell>
        </row>
        <row r="84">
          <cell r="B84">
            <v>1087.5</v>
          </cell>
        </row>
        <row r="85">
          <cell r="B85">
            <v>1405.5</v>
          </cell>
        </row>
        <row r="86">
          <cell r="B86">
            <v>1574.5</v>
          </cell>
        </row>
        <row r="87">
          <cell r="B87">
            <v>1664</v>
          </cell>
        </row>
        <row r="88">
          <cell r="B88">
            <v>1204.5</v>
          </cell>
        </row>
        <row r="89">
          <cell r="B89">
            <v>1206</v>
          </cell>
        </row>
        <row r="90">
          <cell r="B90">
            <v>1060</v>
          </cell>
        </row>
        <row r="91">
          <cell r="B91">
            <v>1145.9000000000001</v>
          </cell>
        </row>
        <row r="92">
          <cell r="B92">
            <v>1291</v>
          </cell>
        </row>
        <row r="93">
          <cell r="B93">
            <v>1279</v>
          </cell>
        </row>
        <row r="94">
          <cell r="B94">
            <v>1523</v>
          </cell>
        </row>
        <row r="95">
          <cell r="B95">
            <v>1891.1</v>
          </cell>
        </row>
        <row r="96">
          <cell r="B96">
            <v>1820.1</v>
          </cell>
        </row>
        <row r="97">
          <cell r="B97">
            <v>1830.1</v>
          </cell>
        </row>
        <row r="98">
          <cell r="B98">
            <v>2072.81</v>
          </cell>
        </row>
      </sheetData>
      <sheetData sheetId="11" refreshError="1"/>
      <sheetData sheetId="12" refreshError="1"/>
      <sheetData sheetId="13" refreshError="1"/>
      <sheetData sheetId="14">
        <row r="1">
          <cell r="B1" t="str">
            <v>S&amp;P 500 (includes dividends)</v>
          </cell>
          <cell r="C1" t="str">
            <v>3-month T.Bill</v>
          </cell>
          <cell r="D1" t="str">
            <v>US T. Bond (10-year)</v>
          </cell>
          <cell r="E1" t="str">
            <v>Inflation Rate</v>
          </cell>
          <cell r="F1" t="str">
            <v>S&amp;P 500 (Real)</v>
          </cell>
          <cell r="J1" t="str">
            <v>Nominal value of $100 invested in 1928</v>
          </cell>
          <cell r="K1" t="str">
            <v>Real value of $100 invested in 1928</v>
          </cell>
        </row>
        <row r="2">
          <cell r="A2">
            <v>1928</v>
          </cell>
          <cell r="B2">
            <v>0.43811155152887893</v>
          </cell>
          <cell r="C2">
            <v>3.0800000000000001E-2</v>
          </cell>
          <cell r="D2">
            <v>8.354708589799302E-3</v>
          </cell>
          <cell r="E2">
            <v>-1.15607E-2</v>
          </cell>
          <cell r="F2">
            <v>0.45493157903462444</v>
          </cell>
          <cell r="J2">
            <v>143.81115515288789</v>
          </cell>
          <cell r="K2">
            <v>145.49315790346245</v>
          </cell>
        </row>
        <row r="3">
          <cell r="A3">
            <v>1929</v>
          </cell>
          <cell r="B3">
            <v>-8.2979466119096595E-2</v>
          </cell>
          <cell r="C3">
            <v>3.1600000000000003E-2</v>
          </cell>
          <cell r="D3">
            <v>4.2038041563204259E-2</v>
          </cell>
          <cell r="E3">
            <v>5.8479999999999999E-3</v>
          </cell>
          <cell r="F3">
            <v>-8.8311023255100762E-2</v>
          </cell>
          <cell r="J3">
            <v>131.87778227633069</v>
          </cell>
          <cell r="K3">
            <v>116.3830920556033</v>
          </cell>
        </row>
        <row r="4">
          <cell r="A4">
            <v>1930</v>
          </cell>
          <cell r="B4">
            <v>-0.25123636363636365</v>
          </cell>
          <cell r="C4">
            <v>4.5499999999999999E-2</v>
          </cell>
          <cell r="D4">
            <v>4.5409314348970366E-2</v>
          </cell>
          <cell r="E4">
            <v>-6.3953499999999996E-2</v>
          </cell>
          <cell r="F4">
            <v>-0.20007858972429649</v>
          </cell>
          <cell r="J4">
            <v>98.745287812797272</v>
          </cell>
          <cell r="K4">
            <v>72.079035091665432</v>
          </cell>
        </row>
        <row r="5">
          <cell r="A5">
            <v>1931</v>
          </cell>
          <cell r="B5">
            <v>-0.43837548891786188</v>
          </cell>
          <cell r="C5">
            <v>2.3099999999999999E-2</v>
          </cell>
          <cell r="D5">
            <v>-2.5588559619422531E-2</v>
          </cell>
          <cell r="E5">
            <v>-9.3167700000000006E-2</v>
          </cell>
          <cell r="F5">
            <v>-0.38067434179159909</v>
          </cell>
          <cell r="J5">
            <v>55.457773989527276</v>
          </cell>
          <cell r="K5">
            <v>73.389742227401911</v>
          </cell>
        </row>
        <row r="6">
          <cell r="A6">
            <v>1932</v>
          </cell>
          <cell r="B6">
            <v>-8.642364532019696E-2</v>
          </cell>
          <cell r="C6">
            <v>1.0699999999999999E-2</v>
          </cell>
          <cell r="D6">
            <v>8.7903069904773257E-2</v>
          </cell>
          <cell r="E6">
            <v>-0.1027397</v>
          </cell>
          <cell r="F6">
            <v>1.8184304688174668E-2</v>
          </cell>
          <cell r="J6">
            <v>50.664911000008722</v>
          </cell>
          <cell r="K6">
            <v>109.23769178854852</v>
          </cell>
        </row>
        <row r="7">
          <cell r="A7">
            <v>1933</v>
          </cell>
          <cell r="B7">
            <v>0.49982225433526023</v>
          </cell>
          <cell r="C7">
            <v>9.5999999999999992E-3</v>
          </cell>
          <cell r="D7">
            <v>1.8552720891857361E-2</v>
          </cell>
          <cell r="E7">
            <v>7.6336000000000008E-3</v>
          </cell>
          <cell r="F7">
            <v>0.48845994648775148</v>
          </cell>
          <cell r="J7">
            <v>75.988361031728402</v>
          </cell>
          <cell r="K7">
            <v>106.32829686569495</v>
          </cell>
        </row>
        <row r="8">
          <cell r="A8">
            <v>1934</v>
          </cell>
          <cell r="B8">
            <v>-1.1885656970912803E-2</v>
          </cell>
          <cell r="C8">
            <v>2.7833333333333334E-3</v>
          </cell>
          <cell r="D8">
            <v>7.9634426179656104E-2</v>
          </cell>
          <cell r="E8">
            <v>1.51515E-2</v>
          </cell>
          <cell r="F8">
            <v>-2.6633617712147228E-2</v>
          </cell>
          <cell r="J8">
            <v>75.085189438723404</v>
          </cell>
          <cell r="K8">
            <v>151.50408745540773</v>
          </cell>
        </row>
        <row r="9">
          <cell r="A9">
            <v>1935</v>
          </cell>
          <cell r="B9">
            <v>0.46740421052631581</v>
          </cell>
          <cell r="C9">
            <v>1.6750000000000001E-3</v>
          </cell>
          <cell r="D9">
            <v>4.4720477296566127E-2</v>
          </cell>
          <cell r="E9">
            <v>2.9850699999999997E-2</v>
          </cell>
          <cell r="F9">
            <v>0.42487081916467706</v>
          </cell>
          <cell r="J9">
            <v>110.18032313054879</v>
          </cell>
          <cell r="K9">
            <v>197.04394126350121</v>
          </cell>
        </row>
        <row r="10">
          <cell r="A10">
            <v>1936</v>
          </cell>
          <cell r="B10">
            <v>0.31943410275502609</v>
          </cell>
          <cell r="C10">
            <v>1.725E-3</v>
          </cell>
          <cell r="D10">
            <v>5.0178754045450601E-2</v>
          </cell>
          <cell r="E10">
            <v>1.4492799999999998E-2</v>
          </cell>
          <cell r="F10">
            <v>0.30058498468892636</v>
          </cell>
          <cell r="J10">
            <v>145.37567579101449</v>
          </cell>
          <cell r="K10">
            <v>123.87575448073558</v>
          </cell>
        </row>
        <row r="11">
          <cell r="A11">
            <v>1937</v>
          </cell>
          <cell r="B11">
            <v>-0.35336728754365537</v>
          </cell>
          <cell r="C11">
            <v>2.7583333333333331E-3</v>
          </cell>
          <cell r="D11">
            <v>1.379146059646038E-2</v>
          </cell>
          <cell r="E11">
            <v>2.8571399999999997E-2</v>
          </cell>
          <cell r="F11">
            <v>-0.37132928987103397</v>
          </cell>
          <cell r="J11">
            <v>94.004667561917856</v>
          </cell>
          <cell r="K11">
            <v>164.72557722961295</v>
          </cell>
        </row>
        <row r="12">
          <cell r="A12">
            <v>1938</v>
          </cell>
          <cell r="B12">
            <v>0.29282654028436017</v>
          </cell>
          <cell r="C12">
            <v>6.4999999999999997E-4</v>
          </cell>
          <cell r="D12">
            <v>4.2132485322046068E-2</v>
          </cell>
          <cell r="E12">
            <v>-2.7777799999999998E-2</v>
          </cell>
          <cell r="F12">
            <v>0.32976447182995838</v>
          </cell>
          <cell r="J12">
            <v>121.53172913465568</v>
          </cell>
          <cell r="K12">
            <v>162.91760746187666</v>
          </cell>
        </row>
        <row r="13">
          <cell r="A13">
            <v>1939</v>
          </cell>
          <cell r="B13">
            <v>-1.0975646879756443E-2</v>
          </cell>
          <cell r="C13">
            <v>4.5833333333333332E-4</v>
          </cell>
          <cell r="D13">
            <v>4.4122613942060671E-2</v>
          </cell>
          <cell r="E13">
            <v>0</v>
          </cell>
          <cell r="F13">
            <v>-1.0975646879756495E-2</v>
          </cell>
          <cell r="J13">
            <v>120.19783979098749</v>
          </cell>
          <cell r="K13">
            <v>144.49748670860015</v>
          </cell>
        </row>
        <row r="14">
          <cell r="A14">
            <v>1940</v>
          </cell>
          <cell r="B14">
            <v>-0.10672873194221515</v>
          </cell>
          <cell r="C14">
            <v>3.5833333333333333E-4</v>
          </cell>
          <cell r="D14">
            <v>5.4024815962845509E-2</v>
          </cell>
          <cell r="E14">
            <v>7.1428999999999998E-3</v>
          </cell>
          <cell r="F14">
            <v>-0.1130640269044394</v>
          </cell>
          <cell r="J14">
            <v>107.36927676790187</v>
          </cell>
          <cell r="K14">
            <v>114.65851836872122</v>
          </cell>
        </row>
        <row r="15">
          <cell r="A15">
            <v>1941</v>
          </cell>
          <cell r="B15">
            <v>-0.12771455576559551</v>
          </cell>
          <cell r="C15">
            <v>1.2916666666666669E-3</v>
          </cell>
          <cell r="D15">
            <v>-2.0221975848580105E-2</v>
          </cell>
          <cell r="E15">
            <v>9.9290800000000012E-2</v>
          </cell>
          <cell r="F15">
            <v>-0.20650164248222169</v>
          </cell>
          <cell r="J15">
            <v>93.656657282615996</v>
          </cell>
          <cell r="K15">
            <v>125.3233408883188</v>
          </cell>
        </row>
        <row r="16">
          <cell r="A16">
            <v>1942</v>
          </cell>
          <cell r="B16">
            <v>0.19173762945914843</v>
          </cell>
          <cell r="C16">
            <v>3.4250000000000001E-3</v>
          </cell>
          <cell r="D16">
            <v>2.2948682374484164E-2</v>
          </cell>
          <cell r="E16">
            <v>9.0322600000000003E-2</v>
          </cell>
          <cell r="F16">
            <v>9.3013782764063135E-2</v>
          </cell>
          <cell r="J16">
            <v>111.61416273305268</v>
          </cell>
          <cell r="K16">
            <v>152.22724712933382</v>
          </cell>
        </row>
        <row r="17">
          <cell r="A17">
            <v>1943</v>
          </cell>
          <cell r="B17">
            <v>0.25061310133060394</v>
          </cell>
          <cell r="C17">
            <v>3.8E-3</v>
          </cell>
          <cell r="D17">
            <v>2.4899999999999999E-2</v>
          </cell>
          <cell r="E17">
            <v>2.9585799999999999E-2</v>
          </cell>
          <cell r="F17">
            <v>0.21467594185021199</v>
          </cell>
          <cell r="J17">
            <v>139.58613420800171</v>
          </cell>
          <cell r="K17">
            <v>177.12527829936266</v>
          </cell>
        </row>
        <row r="18">
          <cell r="A18">
            <v>1944</v>
          </cell>
          <cell r="B18">
            <v>0.19030676949443009</v>
          </cell>
          <cell r="C18">
            <v>3.8E-3</v>
          </cell>
          <cell r="D18">
            <v>2.5776111579070303E-2</v>
          </cell>
          <cell r="E18">
            <v>2.2988499999999999E-2</v>
          </cell>
          <cell r="F18">
            <v>0.16355830930106241</v>
          </cell>
          <cell r="J18">
            <v>166.15032047534245</v>
          </cell>
          <cell r="K18">
            <v>235.28614685816029</v>
          </cell>
        </row>
        <row r="19">
          <cell r="A19">
            <v>1945</v>
          </cell>
          <cell r="B19">
            <v>0.35821084337349401</v>
          </cell>
          <cell r="C19">
            <v>3.8E-3</v>
          </cell>
          <cell r="D19">
            <v>3.8044173419237229E-2</v>
          </cell>
          <cell r="E19">
            <v>2.24719E-2</v>
          </cell>
          <cell r="F19">
            <v>0.32836006874467061</v>
          </cell>
          <cell r="J19">
            <v>225.66716689959119</v>
          </cell>
          <cell r="K19">
            <v>182.38391602007101</v>
          </cell>
        </row>
        <row r="20">
          <cell r="A20">
            <v>1946</v>
          </cell>
          <cell r="B20">
            <v>-8.4291474654377807E-2</v>
          </cell>
          <cell r="C20">
            <v>3.8E-3</v>
          </cell>
          <cell r="D20">
            <v>3.1283745375695685E-2</v>
          </cell>
          <cell r="E20">
            <v>0.1813187</v>
          </cell>
          <cell r="F20">
            <v>-0.22484209777969133</v>
          </cell>
          <cell r="J20">
            <v>206.64534862054904</v>
          </cell>
          <cell r="K20">
            <v>176.28886265378793</v>
          </cell>
        </row>
        <row r="21">
          <cell r="A21">
            <v>1947</v>
          </cell>
          <cell r="B21">
            <v>5.1999999999999998E-2</v>
          </cell>
          <cell r="C21">
            <v>6.0083333333333334E-3</v>
          </cell>
          <cell r="D21">
            <v>9.1969680628322358E-3</v>
          </cell>
          <cell r="E21">
            <v>8.8372100000000009E-2</v>
          </cell>
          <cell r="F21">
            <v>-3.3418809614836564E-2</v>
          </cell>
          <cell r="J21">
            <v>217.3909067488176</v>
          </cell>
          <cell r="K21">
            <v>181.38652162969615</v>
          </cell>
        </row>
        <row r="22">
          <cell r="A22">
            <v>1948</v>
          </cell>
          <cell r="B22">
            <v>5.7045751633986834E-2</v>
          </cell>
          <cell r="C22">
            <v>1.0449999999999999E-2</v>
          </cell>
          <cell r="D22">
            <v>1.9510369413175046E-2</v>
          </cell>
          <cell r="E22">
            <v>2.7338700000000001E-2</v>
          </cell>
          <cell r="F22">
            <v>2.8916511793030564E-2</v>
          </cell>
          <cell r="J22">
            <v>229.79213442269784</v>
          </cell>
          <cell r="K22">
            <v>218.58516166630574</v>
          </cell>
        </row>
        <row r="23">
          <cell r="A23">
            <v>1949</v>
          </cell>
          <cell r="B23">
            <v>0.18303223684210526</v>
          </cell>
          <cell r="C23">
            <v>1.115E-2</v>
          </cell>
          <cell r="D23">
            <v>4.6634851827973139E-2</v>
          </cell>
          <cell r="E23">
            <v>-1.8295200000000001E-2</v>
          </cell>
          <cell r="F23">
            <v>0.20507940558312976</v>
          </cell>
          <cell r="J23">
            <v>271.85150279480598</v>
          </cell>
          <cell r="K23">
            <v>270.24044573974038</v>
          </cell>
        </row>
        <row r="24">
          <cell r="A24">
            <v>1950</v>
          </cell>
          <cell r="B24">
            <v>0.30805539011316263</v>
          </cell>
          <cell r="C24">
            <v>1.2033333333333333E-2</v>
          </cell>
          <cell r="D24">
            <v>4.2959574171096103E-3</v>
          </cell>
          <cell r="E24">
            <v>5.8026299999999996E-2</v>
          </cell>
          <cell r="F24">
            <v>0.2363165170026138</v>
          </cell>
          <cell r="J24">
            <v>355.59682354110947</v>
          </cell>
          <cell r="K24">
            <v>315.41542516029745</v>
          </cell>
        </row>
        <row r="25">
          <cell r="A25">
            <v>1951</v>
          </cell>
          <cell r="B25">
            <v>0.23678463044542339</v>
          </cell>
          <cell r="C25">
            <v>1.5175000000000001E-2</v>
          </cell>
          <cell r="D25">
            <v>-2.9531392208319886E-3</v>
          </cell>
          <cell r="E25">
            <v>5.9647699999999998E-2</v>
          </cell>
          <cell r="F25">
            <v>0.16716587073743794</v>
          </cell>
          <cell r="J25">
            <v>439.7966859908575</v>
          </cell>
          <cell r="K25">
            <v>369.31787491350678</v>
          </cell>
        </row>
        <row r="26">
          <cell r="A26">
            <v>1952</v>
          </cell>
          <cell r="B26">
            <v>0.18150988641144306</v>
          </cell>
          <cell r="C26">
            <v>1.7225000000000001E-2</v>
          </cell>
          <cell r="D26">
            <v>2.2679961918305656E-2</v>
          </cell>
          <cell r="E26">
            <v>9.0668999999999993E-3</v>
          </cell>
          <cell r="F26">
            <v>0.17089351202724323</v>
          </cell>
          <cell r="J26">
            <v>519.62413250918712</v>
          </cell>
          <cell r="K26">
            <v>362.68317779509886</v>
          </cell>
        </row>
        <row r="27">
          <cell r="A27">
            <v>1953</v>
          </cell>
          <cell r="B27">
            <v>-1.2082047421904465E-2</v>
          </cell>
          <cell r="C27">
            <v>1.8908333333333333E-2</v>
          </cell>
          <cell r="D27">
            <v>4.1438402589088513E-2</v>
          </cell>
          <cell r="E27">
            <v>5.9902999999999996E-3</v>
          </cell>
          <cell r="F27">
            <v>-1.7964733280136369E-2</v>
          </cell>
          <cell r="J27">
            <v>513.34600909864514</v>
          </cell>
          <cell r="K27">
            <v>555.38843522872833</v>
          </cell>
        </row>
        <row r="28">
          <cell r="A28">
            <v>1954</v>
          </cell>
          <cell r="B28">
            <v>0.52563321241434902</v>
          </cell>
          <cell r="C28">
            <v>9.3752000000000002E-3</v>
          </cell>
          <cell r="D28">
            <v>3.2898034558095555E-2</v>
          </cell>
          <cell r="E28">
            <v>-3.7215999999999998E-3</v>
          </cell>
          <cell r="F28">
            <v>0.53133221839834022</v>
          </cell>
          <cell r="J28">
            <v>783.17772094125166</v>
          </cell>
          <cell r="K28">
            <v>733.68954921139152</v>
          </cell>
        </row>
        <row r="29">
          <cell r="A29">
            <v>1955</v>
          </cell>
          <cell r="B29">
            <v>0.32597331851028349</v>
          </cell>
          <cell r="C29">
            <v>1.7243426294820716E-2</v>
          </cell>
          <cell r="D29">
            <v>-1.3364391288618781E-2</v>
          </cell>
          <cell r="E29">
            <v>3.7355000000000001E-3</v>
          </cell>
          <cell r="F29">
            <v>0.32103857889880727</v>
          </cell>
          <cell r="J29">
            <v>1038.4727616197922</v>
          </cell>
          <cell r="K29">
            <v>766.59000855941088</v>
          </cell>
        </row>
        <row r="30">
          <cell r="A30">
            <v>1956</v>
          </cell>
          <cell r="B30">
            <v>7.4395118733509347E-2</v>
          </cell>
          <cell r="C30">
            <v>2.6213888888888887E-2</v>
          </cell>
          <cell r="D30">
            <v>-2.2557738173154165E-2</v>
          </cell>
          <cell r="E30">
            <v>2.8284299999999998E-2</v>
          </cell>
          <cell r="F30">
            <v>4.4842480560589371E-2</v>
          </cell>
          <cell r="J30">
            <v>1115.7300660220119</v>
          </cell>
          <cell r="K30">
            <v>666.17216391903844</v>
          </cell>
        </row>
        <row r="31">
          <cell r="A31">
            <v>1957</v>
          </cell>
          <cell r="B31">
            <v>-0.1045736018855796</v>
          </cell>
          <cell r="C31">
            <v>3.2245669291338583E-2</v>
          </cell>
          <cell r="D31">
            <v>6.7970128466249904E-2</v>
          </cell>
          <cell r="E31">
            <v>3.0401699999999997E-2</v>
          </cell>
          <cell r="F31">
            <v>-0.13099289518406243</v>
          </cell>
          <cell r="J31">
            <v>999.05415428605454</v>
          </cell>
          <cell r="K31">
            <v>940.89800116612537</v>
          </cell>
        </row>
        <row r="32">
          <cell r="A32">
            <v>1958</v>
          </cell>
          <cell r="B32">
            <v>0.43719954988747184</v>
          </cell>
          <cell r="C32">
            <v>1.7665461847389558E-2</v>
          </cell>
          <cell r="D32">
            <v>-2.0990181755274694E-2</v>
          </cell>
          <cell r="E32">
            <v>1.7562299999999999E-2</v>
          </cell>
          <cell r="F32">
            <v>0.4123946513028951</v>
          </cell>
          <cell r="J32">
            <v>1435.8401808531264</v>
          </cell>
          <cell r="K32">
            <v>1038.56316443178</v>
          </cell>
        </row>
        <row r="33">
          <cell r="A33">
            <v>1959</v>
          </cell>
          <cell r="B33">
            <v>0.12056457163557326</v>
          </cell>
          <cell r="C33">
            <v>3.3860159362549803E-2</v>
          </cell>
          <cell r="D33">
            <v>-2.6466312591385065E-2</v>
          </cell>
          <cell r="E33">
            <v>1.51881E-2</v>
          </cell>
          <cell r="F33">
            <v>0.10379994765066014</v>
          </cell>
          <cell r="J33">
            <v>1608.9516371948275</v>
          </cell>
          <cell r="K33">
            <v>1028.0756450133154</v>
          </cell>
        </row>
        <row r="34">
          <cell r="A34">
            <v>1960</v>
          </cell>
          <cell r="B34">
            <v>3.36535314743695E-3</v>
          </cell>
          <cell r="C34">
            <v>2.8729718875502006E-2</v>
          </cell>
          <cell r="D34">
            <v>0.11639503690963365</v>
          </cell>
          <cell r="E34">
            <v>1.36008E-2</v>
          </cell>
          <cell r="F34">
            <v>-1.0098104552169973E-2</v>
          </cell>
          <cell r="J34">
            <v>1614.366327651135</v>
          </cell>
          <cell r="K34">
            <v>1293.254779359271</v>
          </cell>
        </row>
        <row r="35">
          <cell r="A35">
            <v>1961</v>
          </cell>
          <cell r="B35">
            <v>0.26637712958182752</v>
          </cell>
          <cell r="C35">
            <v>2.3524899598393576E-2</v>
          </cell>
          <cell r="D35">
            <v>2.0609208076323167E-2</v>
          </cell>
          <cell r="E35">
            <v>6.7091999999999994E-3</v>
          </cell>
          <cell r="F35">
            <v>0.25793737613784362</v>
          </cell>
          <cell r="J35">
            <v>2044.3965961044005</v>
          </cell>
          <cell r="K35">
            <v>1164.9373989115893</v>
          </cell>
        </row>
        <row r="36">
          <cell r="A36">
            <v>1962</v>
          </cell>
          <cell r="B36">
            <v>-8.8114605171208879E-2</v>
          </cell>
          <cell r="C36">
            <v>2.7723694779116466E-2</v>
          </cell>
          <cell r="D36">
            <v>5.693544054008462E-2</v>
          </cell>
          <cell r="E36">
            <v>1.23292E-2</v>
          </cell>
          <cell r="F36">
            <v>-9.9220495833972522E-2</v>
          </cell>
          <cell r="J36">
            <v>1864.2553972252979</v>
          </cell>
          <cell r="K36">
            <v>1405.2247247474297</v>
          </cell>
        </row>
        <row r="37">
          <cell r="A37">
            <v>1963</v>
          </cell>
          <cell r="B37">
            <v>0.22611927099841514</v>
          </cell>
          <cell r="C37">
            <v>3.1560240963855422E-2</v>
          </cell>
          <cell r="D37">
            <v>1.6841620739546127E-2</v>
          </cell>
          <cell r="E37">
            <v>1.6458199999999999E-2</v>
          </cell>
          <cell r="F37">
            <v>0.20626629899627469</v>
          </cell>
          <cell r="J37">
            <v>2285.7994686007432</v>
          </cell>
          <cell r="K37">
            <v>1616.5296725476685</v>
          </cell>
        </row>
        <row r="38">
          <cell r="A38">
            <v>1964</v>
          </cell>
          <cell r="B38">
            <v>0.16415455878432425</v>
          </cell>
          <cell r="C38">
            <v>3.5457370517928286E-2</v>
          </cell>
          <cell r="D38">
            <v>3.7280648911540815E-2</v>
          </cell>
          <cell r="E38">
            <v>1.19819E-2</v>
          </cell>
          <cell r="F38">
            <v>0.15037092934599339</v>
          </cell>
          <cell r="J38">
            <v>2661.0238718383412</v>
          </cell>
          <cell r="K38">
            <v>1782.7385266617646</v>
          </cell>
        </row>
        <row r="39">
          <cell r="A39">
            <v>1965</v>
          </cell>
          <cell r="B39">
            <v>0.12399242477876114</v>
          </cell>
          <cell r="C39">
            <v>3.9490763052208833E-2</v>
          </cell>
          <cell r="D39">
            <v>7.1885509359262342E-3</v>
          </cell>
          <cell r="E39">
            <v>1.9199999999999998E-2</v>
          </cell>
          <cell r="F39">
            <v>0.10281831316597434</v>
          </cell>
          <cell r="J39">
            <v>2990.9706741017444</v>
          </cell>
          <cell r="K39">
            <v>1552.815642516882</v>
          </cell>
        </row>
        <row r="40">
          <cell r="A40">
            <v>1966</v>
          </cell>
          <cell r="B40">
            <v>-9.9709542356377898E-2</v>
          </cell>
          <cell r="C40">
            <v>4.8557199999999995E-2</v>
          </cell>
          <cell r="D40">
            <v>2.9079409324299622E-2</v>
          </cell>
          <cell r="E40">
            <v>3.3595E-2</v>
          </cell>
          <cell r="F40">
            <v>-0.12897173685667784</v>
          </cell>
          <cell r="J40">
            <v>2692.7423569857124</v>
          </cell>
          <cell r="K40">
            <v>1861.3663561431545</v>
          </cell>
        </row>
        <row r="41">
          <cell r="A41">
            <v>1967</v>
          </cell>
          <cell r="B41">
            <v>0.23802966513133328</v>
          </cell>
          <cell r="C41">
            <v>4.2934538152610439E-2</v>
          </cell>
          <cell r="D41">
            <v>-1.5806209932824666E-2</v>
          </cell>
          <cell r="E41">
            <v>3.2806799999999997E-2</v>
          </cell>
          <cell r="F41">
            <v>0.1987040220216727</v>
          </cell>
          <cell r="J41">
            <v>3333.6949185039784</v>
          </cell>
          <cell r="K41">
            <v>1969.9663199460783</v>
          </cell>
        </row>
        <row r="42">
          <cell r="A42">
            <v>1968</v>
          </cell>
          <cell r="B42">
            <v>0.10814862651601535</v>
          </cell>
          <cell r="C42">
            <v>5.3376E-2</v>
          </cell>
          <cell r="D42">
            <v>3.2746196950768365E-2</v>
          </cell>
          <cell r="E42">
            <v>4.7058799999999998E-2</v>
          </cell>
          <cell r="F42">
            <v>5.8344217646626229E-2</v>
          </cell>
          <cell r="J42">
            <v>3694.2294451636035</v>
          </cell>
          <cell r="K42">
            <v>1706.9246487198486</v>
          </cell>
        </row>
        <row r="43">
          <cell r="A43">
            <v>1969</v>
          </cell>
          <cell r="B43">
            <v>-8.2413710764490639E-2</v>
          </cell>
          <cell r="C43">
            <v>6.668467741935484E-2</v>
          </cell>
          <cell r="D43">
            <v>-5.0140493209926106E-2</v>
          </cell>
          <cell r="E43">
            <v>5.8988800000000001E-2</v>
          </cell>
          <cell r="F43">
            <v>-0.13352597380113063</v>
          </cell>
          <cell r="J43">
            <v>3389.7742881722256</v>
          </cell>
          <cell r="K43">
            <v>1674.4395690192744</v>
          </cell>
        </row>
        <row r="44">
          <cell r="A44">
            <v>1970</v>
          </cell>
          <cell r="B44">
            <v>3.5611449054964189E-2</v>
          </cell>
          <cell r="C44">
            <v>6.3909999999999995E-2</v>
          </cell>
          <cell r="D44">
            <v>0.16754737183412338</v>
          </cell>
          <cell r="E44">
            <v>5.57029E-2</v>
          </cell>
          <cell r="F44">
            <v>-1.9031349582383283E-2</v>
          </cell>
          <cell r="J44">
            <v>3510.4890625432981</v>
          </cell>
          <cell r="K44">
            <v>1852.0694371397046</v>
          </cell>
        </row>
        <row r="45">
          <cell r="A45">
            <v>1971</v>
          </cell>
          <cell r="B45">
            <v>0.14221150298426474</v>
          </cell>
          <cell r="C45">
            <v>4.3342570281124503E-2</v>
          </cell>
          <cell r="D45">
            <v>9.7868966197122972E-2</v>
          </cell>
          <cell r="E45">
            <v>3.2663299999999999E-2</v>
          </cell>
          <cell r="F45">
            <v>0.10608317636955311</v>
          </cell>
          <cell r="J45">
            <v>4009.720988337403</v>
          </cell>
          <cell r="K45">
            <v>2126.9798294886218</v>
          </cell>
        </row>
        <row r="46">
          <cell r="A46">
            <v>1972</v>
          </cell>
          <cell r="B46">
            <v>0.18755362915074925</v>
          </cell>
          <cell r="C46">
            <v>4.0618399999999999E-2</v>
          </cell>
          <cell r="D46">
            <v>2.818449050444969E-2</v>
          </cell>
          <cell r="E46">
            <v>3.4063299999999998E-2</v>
          </cell>
          <cell r="F46">
            <v>0.14843417143877868</v>
          </cell>
          <cell r="J46">
            <v>4761.7587115820115</v>
          </cell>
          <cell r="K46">
            <v>1673.0593027345308</v>
          </cell>
        </row>
        <row r="47">
          <cell r="A47">
            <v>1973</v>
          </cell>
          <cell r="B47">
            <v>-0.14308047437526472</v>
          </cell>
          <cell r="C47">
            <v>7.0354435483870964E-2</v>
          </cell>
          <cell r="D47">
            <v>3.6586646024150085E-2</v>
          </cell>
          <cell r="E47">
            <v>8.9411799999999986E-2</v>
          </cell>
          <cell r="F47">
            <v>-0.21341082809573453</v>
          </cell>
          <cell r="J47">
            <v>4080.4440162683081</v>
          </cell>
          <cell r="K47">
            <v>1105.9429366804059</v>
          </cell>
        </row>
        <row r="48">
          <cell r="A48">
            <v>1974</v>
          </cell>
          <cell r="B48">
            <v>-0.25901785750896972</v>
          </cell>
          <cell r="C48">
            <v>7.8457831325301208E-2</v>
          </cell>
          <cell r="D48">
            <v>1.9886086932378574E-2</v>
          </cell>
          <cell r="E48">
            <v>0.1209503</v>
          </cell>
          <cell r="F48">
            <v>-0.33896967377498333</v>
          </cell>
          <cell r="J48">
            <v>3023.5361494891954</v>
          </cell>
          <cell r="K48">
            <v>1414.2638964089808</v>
          </cell>
        </row>
        <row r="49">
          <cell r="A49">
            <v>1975</v>
          </cell>
          <cell r="B49">
            <v>0.36995137106184356</v>
          </cell>
          <cell r="C49">
            <v>5.7863855421686747E-2</v>
          </cell>
          <cell r="D49">
            <v>3.6052536026033838E-2</v>
          </cell>
          <cell r="E49">
            <v>7.129089999999999E-2</v>
          </cell>
          <cell r="F49">
            <v>0.27878559508145151</v>
          </cell>
          <cell r="J49">
            <v>4142.0974934477708</v>
          </cell>
          <cell r="K49">
            <v>1667.3308309994754</v>
          </cell>
        </row>
        <row r="50">
          <cell r="A50">
            <v>1976</v>
          </cell>
          <cell r="B50">
            <v>0.23830999002106662</v>
          </cell>
          <cell r="C50">
            <v>4.9766000000000005E-2</v>
          </cell>
          <cell r="D50">
            <v>0.1598456074290921</v>
          </cell>
          <cell r="E50">
            <v>5.03597E-2</v>
          </cell>
          <cell r="F50">
            <v>0.1789389768296199</v>
          </cell>
          <cell r="J50">
            <v>5129.2007057775936</v>
          </cell>
          <cell r="K50">
            <v>1453.8657548288083</v>
          </cell>
        </row>
        <row r="51">
          <cell r="A51">
            <v>1977</v>
          </cell>
          <cell r="B51">
            <v>-6.9797040759352322E-2</v>
          </cell>
          <cell r="C51">
            <v>5.2609638554216867E-2</v>
          </cell>
          <cell r="D51">
            <v>1.2899606071070449E-2</v>
          </cell>
          <cell r="E51">
            <v>6.6780800000000001E-2</v>
          </cell>
          <cell r="F51">
            <v>-0.12802802671303459</v>
          </cell>
          <cell r="J51">
            <v>4771.1976750535359</v>
          </cell>
          <cell r="K51">
            <v>1420.7905517093577</v>
          </cell>
        </row>
        <row r="52">
          <cell r="A52">
            <v>1978</v>
          </cell>
          <cell r="B52">
            <v>6.50928391167193E-2</v>
          </cell>
          <cell r="C52">
            <v>7.1783064516129036E-2</v>
          </cell>
          <cell r="D52">
            <v>-7.7758069075086478E-3</v>
          </cell>
          <cell r="E52">
            <v>8.9887599999999998E-2</v>
          </cell>
          <cell r="F52">
            <v>-2.2749832994962582E-2</v>
          </cell>
          <cell r="J52">
            <v>5081.7684777098611</v>
          </cell>
          <cell r="K52">
            <v>1486.8366434957622</v>
          </cell>
        </row>
        <row r="53">
          <cell r="A53">
            <v>1979</v>
          </cell>
          <cell r="B53">
            <v>0.18519490167516386</v>
          </cell>
          <cell r="C53">
            <v>0.10054274193548388</v>
          </cell>
          <cell r="D53">
            <v>6.7072031247235459E-3</v>
          </cell>
          <cell r="E53">
            <v>0.1325479</v>
          </cell>
          <cell r="F53">
            <v>4.648545255804537E-2</v>
          </cell>
          <cell r="J53">
            <v>6022.8860912752862</v>
          </cell>
          <cell r="K53">
            <v>1743.3228529735752</v>
          </cell>
        </row>
        <row r="54">
          <cell r="A54">
            <v>1980</v>
          </cell>
          <cell r="B54">
            <v>0.3173524550676301</v>
          </cell>
          <cell r="C54">
            <v>0.1139188</v>
          </cell>
          <cell r="D54">
            <v>-2.989744251999403E-2</v>
          </cell>
          <cell r="E54">
            <v>0.1235371</v>
          </cell>
          <cell r="F54">
            <v>0.17250463297351737</v>
          </cell>
          <cell r="J54">
            <v>7934.2637789341807</v>
          </cell>
          <cell r="K54">
            <v>1525.4006895408295</v>
          </cell>
        </row>
        <row r="55">
          <cell r="A55">
            <v>1981</v>
          </cell>
          <cell r="B55">
            <v>-4.7023902474955762E-2</v>
          </cell>
          <cell r="C55">
            <v>0.14036184738955823</v>
          </cell>
          <cell r="D55">
            <v>8.1992153358923542E-2</v>
          </cell>
          <cell r="E55">
            <v>8.9120399999999989E-2</v>
          </cell>
          <cell r="F55">
            <v>-0.12500390450399779</v>
          </cell>
          <cell r="J55">
            <v>7561.1637327830058</v>
          </cell>
          <cell r="K55">
            <v>1769.188883565796</v>
          </cell>
        </row>
        <row r="56">
          <cell r="A56">
            <v>1982</v>
          </cell>
          <cell r="B56">
            <v>0.20419055079559353</v>
          </cell>
          <cell r="C56">
            <v>0.10603413654618475</v>
          </cell>
          <cell r="D56">
            <v>0.32814549486295586</v>
          </cell>
          <cell r="E56">
            <v>3.8257199999999998E-2</v>
          </cell>
          <cell r="F56">
            <v>0.15981911880369659</v>
          </cell>
          <cell r="J56">
            <v>9105.0819200356327</v>
          </cell>
          <cell r="K56">
            <v>2085.3992085015984</v>
          </cell>
        </row>
        <row r="57">
          <cell r="A57">
            <v>1983</v>
          </cell>
          <cell r="B57">
            <v>0.22337155858930619</v>
          </cell>
          <cell r="C57">
            <v>8.61764E-2</v>
          </cell>
          <cell r="D57">
            <v>3.2002094451429264E-2</v>
          </cell>
          <cell r="E57">
            <v>3.7871000000000002E-2</v>
          </cell>
          <cell r="F57">
            <v>0.17873180635098795</v>
          </cell>
          <cell r="J57">
            <v>11138.898259597305</v>
          </cell>
          <cell r="K57">
            <v>2127.5458297883183</v>
          </cell>
        </row>
        <row r="58">
          <cell r="A58">
            <v>1984</v>
          </cell>
          <cell r="B58">
            <v>6.14614199963621E-2</v>
          </cell>
          <cell r="C58">
            <v>9.5402811244979929E-2</v>
          </cell>
          <cell r="D58">
            <v>0.13733364344102345</v>
          </cell>
          <cell r="E58">
            <v>4.0433899999999995E-2</v>
          </cell>
          <cell r="F58">
            <v>2.0210337241377996E-2</v>
          </cell>
          <cell r="J58">
            <v>11823.510763827162</v>
          </cell>
          <cell r="K58">
            <v>2690.0938488499519</v>
          </cell>
        </row>
        <row r="59">
          <cell r="A59">
            <v>1985</v>
          </cell>
          <cell r="B59">
            <v>0.31235149485768948</v>
          </cell>
          <cell r="C59">
            <v>7.4711290322580642E-2</v>
          </cell>
          <cell r="D59">
            <v>0.2571248821260641</v>
          </cell>
          <cell r="E59">
            <v>3.7914699999999996E-2</v>
          </cell>
          <cell r="F59">
            <v>0.26441170440855077</v>
          </cell>
          <cell r="J59">
            <v>15516.602025374559</v>
          </cell>
          <cell r="K59">
            <v>3150.2156985955662</v>
          </cell>
        </row>
        <row r="60">
          <cell r="A60">
            <v>1986</v>
          </cell>
          <cell r="B60">
            <v>0.18494578758046187</v>
          </cell>
          <cell r="C60">
            <v>5.9692800000000004E-2</v>
          </cell>
          <cell r="D60">
            <v>0.24284215141767618</v>
          </cell>
          <cell r="E60">
            <v>1.1872100000000002E-2</v>
          </cell>
          <cell r="F60">
            <v>0.17104304741721998</v>
          </cell>
          <cell r="J60">
            <v>18386.332207530046</v>
          </cell>
          <cell r="K60">
            <v>3194.9208439163476</v>
          </cell>
        </row>
        <row r="61">
          <cell r="A61">
            <v>1987</v>
          </cell>
          <cell r="B61">
            <v>5.8127216418218712E-2</v>
          </cell>
          <cell r="C61">
            <v>5.7773600000000001E-2</v>
          </cell>
          <cell r="D61">
            <v>-4.9605089379262279E-2</v>
          </cell>
          <cell r="E61">
            <v>4.33213E-2</v>
          </cell>
          <cell r="F61">
            <v>1.419113787691173E-2</v>
          </cell>
          <cell r="J61">
            <v>19455.07851889441</v>
          </cell>
          <cell r="K61">
            <v>3565.9499122196571</v>
          </cell>
        </row>
        <row r="62">
          <cell r="A62">
            <v>1988</v>
          </cell>
          <cell r="B62">
            <v>0.16537192812044688</v>
          </cell>
          <cell r="C62">
            <v>6.6684400000000005E-2</v>
          </cell>
          <cell r="D62">
            <v>8.2235958434841674E-2</v>
          </cell>
          <cell r="E62">
            <v>4.41176E-2</v>
          </cell>
          <cell r="F62">
            <v>0.11613091103956763</v>
          </cell>
          <cell r="J62">
            <v>22672.402365298665</v>
          </cell>
          <cell r="K62">
            <v>4480.4636060696994</v>
          </cell>
        </row>
        <row r="63">
          <cell r="A63">
            <v>1989</v>
          </cell>
          <cell r="B63">
            <v>0.31475183638196724</v>
          </cell>
          <cell r="C63">
            <v>8.111560000000001E-2</v>
          </cell>
          <cell r="D63">
            <v>0.17693647159446219</v>
          </cell>
          <cell r="E63">
            <v>4.6396E-2</v>
          </cell>
          <cell r="F63">
            <v>0.25645724599670405</v>
          </cell>
          <cell r="J63">
            <v>29808.582644967279</v>
          </cell>
          <cell r="K63">
            <v>4087.4914221200565</v>
          </cell>
        </row>
        <row r="64">
          <cell r="A64">
            <v>1990</v>
          </cell>
          <cell r="B64">
            <v>-3.0644516129032118E-2</v>
          </cell>
          <cell r="C64">
            <v>7.4964799999999998E-2</v>
          </cell>
          <cell r="D64">
            <v>6.2353753335533363E-2</v>
          </cell>
          <cell r="E64">
            <v>6.2549499999999994E-2</v>
          </cell>
          <cell r="F64">
            <v>-8.7707929022631026E-2</v>
          </cell>
          <cell r="J64">
            <v>28895.113053319994</v>
          </cell>
          <cell r="K64">
            <v>5169.2614832029303</v>
          </cell>
        </row>
        <row r="65">
          <cell r="A65">
            <v>1991</v>
          </cell>
          <cell r="B65">
            <v>0.30234843134879757</v>
          </cell>
          <cell r="C65">
            <v>5.3756000000000005E-2</v>
          </cell>
          <cell r="D65">
            <v>0.15004510019517303</v>
          </cell>
          <cell r="E65">
            <v>2.9806300000000001E-2</v>
          </cell>
          <cell r="F65">
            <v>0.26465378134586826</v>
          </cell>
          <cell r="J65">
            <v>37631.505158637461</v>
          </cell>
          <cell r="K65">
            <v>5396.5324102665581</v>
          </cell>
        </row>
        <row r="66">
          <cell r="A66">
            <v>1992</v>
          </cell>
          <cell r="B66">
            <v>7.493727972380064E-2</v>
          </cell>
          <cell r="C66">
            <v>3.4313147410358569E-2</v>
          </cell>
          <cell r="D66">
            <v>9.3616373162079422E-2</v>
          </cell>
          <cell r="E66">
            <v>2.9667099999999998E-2</v>
          </cell>
          <cell r="F66">
            <v>4.3965840730271655E-2</v>
          </cell>
          <cell r="J66">
            <v>40451.507787137925</v>
          </cell>
          <cell r="K66">
            <v>5772.1546162872728</v>
          </cell>
        </row>
        <row r="67">
          <cell r="A67">
            <v>1993</v>
          </cell>
          <cell r="B67">
            <v>9.96705147919488E-2</v>
          </cell>
          <cell r="C67">
            <v>2.9971199999999996E-2</v>
          </cell>
          <cell r="D67">
            <v>0.14210957589263107</v>
          </cell>
          <cell r="E67">
            <v>2.8109600000000002E-2</v>
          </cell>
          <cell r="F67">
            <v>6.9604363962702642E-2</v>
          </cell>
          <cell r="J67">
            <v>44483.33039239249</v>
          </cell>
          <cell r="K67">
            <v>5700.6208811133974</v>
          </cell>
        </row>
        <row r="68">
          <cell r="A68">
            <v>1994</v>
          </cell>
          <cell r="B68">
            <v>1.3259206774573897E-2</v>
          </cell>
          <cell r="C68">
            <v>4.2522489959839357E-2</v>
          </cell>
          <cell r="D68">
            <v>-8.0366555509985921E-2</v>
          </cell>
          <cell r="E68">
            <v>2.5974000000000001E-2</v>
          </cell>
          <cell r="F68">
            <v>-1.2392900039792543E-2</v>
          </cell>
          <cell r="J68">
            <v>45073.144068086905</v>
          </cell>
          <cell r="K68">
            <v>7627.867255161731</v>
          </cell>
        </row>
        <row r="69">
          <cell r="A69">
            <v>1995</v>
          </cell>
          <cell r="B69">
            <v>0.37195198902606308</v>
          </cell>
          <cell r="C69">
            <v>5.4896E-2</v>
          </cell>
          <cell r="D69">
            <v>0.23480780112538907</v>
          </cell>
          <cell r="E69">
            <v>2.5316499999999999E-2</v>
          </cell>
          <cell r="F69">
            <v>0.33807657345420949</v>
          </cell>
          <cell r="J69">
            <v>61838.189655870119</v>
          </cell>
          <cell r="K69">
            <v>9052.0874926499964</v>
          </cell>
        </row>
        <row r="70">
          <cell r="A70">
            <v>1996</v>
          </cell>
          <cell r="B70">
            <v>0.22680966018865789</v>
          </cell>
          <cell r="C70">
            <v>5.005396825396826E-2</v>
          </cell>
          <cell r="D70">
            <v>1.428607793401844E-2</v>
          </cell>
          <cell r="E70">
            <v>3.3788200000000004E-2</v>
          </cell>
          <cell r="F70">
            <v>0.18671277171538403</v>
          </cell>
          <cell r="J70">
            <v>75863.688438399797</v>
          </cell>
          <cell r="K70">
            <v>11847.599448416664</v>
          </cell>
        </row>
        <row r="71">
          <cell r="A71">
            <v>1997</v>
          </cell>
          <cell r="B71">
            <v>0.33103653103653097</v>
          </cell>
          <cell r="C71">
            <v>5.0620800000000001E-2</v>
          </cell>
          <cell r="D71">
            <v>9.939130272977531E-2</v>
          </cell>
          <cell r="E71">
            <v>1.6970499999999999E-2</v>
          </cell>
          <cell r="F71">
            <v>0.30882511443206151</v>
          </cell>
          <cell r="J71">
            <v>100977.34069068384</v>
          </cell>
          <cell r="K71">
            <v>14964.499115538703</v>
          </cell>
        </row>
        <row r="72">
          <cell r="A72">
            <v>1998</v>
          </cell>
          <cell r="B72">
            <v>0.28337953278443584</v>
          </cell>
          <cell r="C72">
            <v>4.7759600000000006E-2</v>
          </cell>
          <cell r="D72">
            <v>0.14921431922606215</v>
          </cell>
          <cell r="E72">
            <v>1.6069199999999999E-2</v>
          </cell>
          <cell r="F72">
            <v>0.2630828026126919</v>
          </cell>
          <cell r="J72">
            <v>129592.25231742462</v>
          </cell>
          <cell r="K72">
            <v>17618.34976686594</v>
          </cell>
        </row>
        <row r="73">
          <cell r="A73">
            <v>1999</v>
          </cell>
          <cell r="B73">
            <v>0.20885350992084475</v>
          </cell>
          <cell r="C73">
            <v>4.6384063745019917E-2</v>
          </cell>
          <cell r="D73">
            <v>-8.2542147962685761E-2</v>
          </cell>
          <cell r="E73">
            <v>2.6764E-2</v>
          </cell>
          <cell r="F73">
            <v>0.17734309921349478</v>
          </cell>
          <cell r="J73">
            <v>156658.0490724665</v>
          </cell>
          <cell r="K73">
            <v>15494.691610350072</v>
          </cell>
        </row>
        <row r="74">
          <cell r="A74">
            <v>2000</v>
          </cell>
          <cell r="B74">
            <v>-9.0318189552492781E-2</v>
          </cell>
          <cell r="C74">
            <v>5.8198007968127491E-2</v>
          </cell>
          <cell r="D74">
            <v>0.16655267125397488</v>
          </cell>
          <cell r="E74">
            <v>3.43602E-2</v>
          </cell>
          <cell r="F74">
            <v>-0.12053672362151302</v>
          </cell>
          <cell r="J74">
            <v>142508.97770141574</v>
          </cell>
          <cell r="K74">
            <v>13443.026196522114</v>
          </cell>
        </row>
        <row r="75">
          <cell r="A75">
            <v>2001</v>
          </cell>
          <cell r="B75">
            <v>-0.11849759142000185</v>
          </cell>
          <cell r="C75">
            <v>3.3993548387096777E-2</v>
          </cell>
          <cell r="D75">
            <v>5.5721811892492555E-2</v>
          </cell>
          <cell r="E75">
            <v>1.6036700000000001E-2</v>
          </cell>
          <cell r="F75">
            <v>-0.13241085821014309</v>
          </cell>
          <cell r="J75">
            <v>125622.00708807123</v>
          </cell>
          <cell r="K75">
            <v>10236.238268302084</v>
          </cell>
        </row>
        <row r="76">
          <cell r="A76">
            <v>2002</v>
          </cell>
          <cell r="B76">
            <v>-0.21966047957912699</v>
          </cell>
          <cell r="C76">
            <v>1.60532E-2</v>
          </cell>
          <cell r="D76">
            <v>0.15116400378109285</v>
          </cell>
          <cell r="E76">
            <v>2.48027E-2</v>
          </cell>
          <cell r="F76">
            <v>-0.23854658031163167</v>
          </cell>
          <cell r="J76">
            <v>98027.816765413008</v>
          </cell>
          <cell r="K76">
            <v>12876.738149486113</v>
          </cell>
        </row>
        <row r="77">
          <cell r="A77">
            <v>2003</v>
          </cell>
          <cell r="B77">
            <v>0.28355800050010233</v>
          </cell>
          <cell r="C77">
            <v>1.00836E-2</v>
          </cell>
          <cell r="D77">
            <v>3.7531858817758529E-3</v>
          </cell>
          <cell r="E77">
            <v>2.0352000000000002E-2</v>
          </cell>
          <cell r="F77">
            <v>0.25795607839265511</v>
          </cell>
          <cell r="J77">
            <v>125824.38848080393</v>
          </cell>
          <cell r="K77">
            <v>13798.855374829365</v>
          </cell>
        </row>
        <row r="78">
          <cell r="A78">
            <v>2004</v>
          </cell>
          <cell r="B78">
            <v>0.10742775944096193</v>
          </cell>
          <cell r="C78">
            <v>1.3746400000000001E-2</v>
          </cell>
          <cell r="D78">
            <v>4.490683702274547E-2</v>
          </cell>
          <cell r="E78">
            <v>3.34232E-2</v>
          </cell>
          <cell r="F78">
            <v>7.1611087733429724E-2</v>
          </cell>
          <cell r="J78">
            <v>139341.42061832585</v>
          </cell>
          <cell r="K78">
            <v>13998.607428102932</v>
          </cell>
        </row>
        <row r="79">
          <cell r="A79">
            <v>2005</v>
          </cell>
          <cell r="B79">
            <v>4.8344775232688535E-2</v>
          </cell>
          <cell r="C79">
            <v>3.1491600000000002E-2</v>
          </cell>
          <cell r="D79">
            <v>2.8675329597779506E-2</v>
          </cell>
          <cell r="E79">
            <v>3.3385499999999999E-2</v>
          </cell>
          <cell r="F79">
            <v>1.4475987163249604E-2</v>
          </cell>
          <cell r="J79">
            <v>146077.8502787223</v>
          </cell>
          <cell r="K79">
            <v>15785.719720510555</v>
          </cell>
        </row>
        <row r="80">
          <cell r="A80">
            <v>2006</v>
          </cell>
          <cell r="B80">
            <v>0.15612557979315703</v>
          </cell>
          <cell r="C80">
            <v>4.7300000000000002E-2</v>
          </cell>
          <cell r="D80">
            <v>1.9610012417568386E-2</v>
          </cell>
          <cell r="E80">
            <v>2.52398E-2</v>
          </cell>
          <cell r="F80">
            <v>0.12766357665119621</v>
          </cell>
          <cell r="J80">
            <v>168884.33934842583</v>
          </cell>
          <cell r="K80">
            <v>15994.347312127329</v>
          </cell>
        </row>
        <row r="81">
          <cell r="A81">
            <v>2007</v>
          </cell>
          <cell r="B81">
            <v>5.4847352464217694E-2</v>
          </cell>
          <cell r="C81">
            <v>4.3619521912350592E-2</v>
          </cell>
          <cell r="D81">
            <v>0.10209921930012807</v>
          </cell>
          <cell r="E81">
            <v>4.1088100000000002E-2</v>
          </cell>
          <cell r="F81">
            <v>1.3216222973077452E-2</v>
          </cell>
          <cell r="J81">
            <v>178147.19823435548</v>
          </cell>
          <cell r="K81">
            <v>10150.294854708603</v>
          </cell>
        </row>
        <row r="82">
          <cell r="A82">
            <v>2008</v>
          </cell>
          <cell r="B82">
            <v>-0.36552344111798191</v>
          </cell>
          <cell r="C82">
            <v>1.3713147410358567E-2</v>
          </cell>
          <cell r="D82">
            <v>0.20101279926977011</v>
          </cell>
          <cell r="E82">
            <v>-2.2230000000000001E-4</v>
          </cell>
          <cell r="F82">
            <v>-0.36538236561785886</v>
          </cell>
          <cell r="J82">
            <v>113030.22131020659</v>
          </cell>
          <cell r="K82">
            <v>12432.920268684666</v>
          </cell>
        </row>
        <row r="83">
          <cell r="A83">
            <v>2009</v>
          </cell>
          <cell r="B83">
            <v>0.25935233877663982</v>
          </cell>
          <cell r="C83">
            <v>1.5051999999999999E-3</v>
          </cell>
          <cell r="D83">
            <v>-0.11116695313259162</v>
          </cell>
          <cell r="E83">
            <v>2.8141199999999998E-2</v>
          </cell>
          <cell r="F83">
            <v>0.2248826705676612</v>
          </cell>
          <cell r="J83">
            <v>142344.87355944986</v>
          </cell>
          <cell r="K83">
            <v>14073.270774773415</v>
          </cell>
        </row>
        <row r="84">
          <cell r="A84">
            <v>2010</v>
          </cell>
          <cell r="B84">
            <v>0.14821092278719414</v>
          </cell>
          <cell r="C84">
            <v>1.3844621513944221E-3</v>
          </cell>
          <cell r="D84">
            <v>8.4629338803557719E-2</v>
          </cell>
          <cell r="E84">
            <v>1.4377899999999999E-2</v>
          </cell>
          <cell r="F84">
            <v>0.1319360593198986</v>
          </cell>
          <cell r="J84">
            <v>163441.93862372241</v>
          </cell>
          <cell r="K84">
            <v>13941.676829221769</v>
          </cell>
        </row>
        <row r="85">
          <cell r="A85">
            <v>2011</v>
          </cell>
          <cell r="B85">
            <v>2.09837473362805E-2</v>
          </cell>
          <cell r="C85">
            <v>5.2839999999999994E-4</v>
          </cell>
          <cell r="D85">
            <v>0.16035334999461354</v>
          </cell>
          <cell r="E85">
            <v>3.0620699999999997E-2</v>
          </cell>
          <cell r="F85">
            <v>-9.3506298327983295E-3</v>
          </cell>
          <cell r="J85">
            <v>166871.56296795449</v>
          </cell>
          <cell r="K85">
            <v>15877.722345231465</v>
          </cell>
        </row>
        <row r="86">
          <cell r="A86">
            <v>2012</v>
          </cell>
          <cell r="B86">
            <v>0.15890585241730293</v>
          </cell>
          <cell r="C86">
            <v>8.7599999999999993E-4</v>
          </cell>
          <cell r="D86">
            <v>2.971571978018946E-2</v>
          </cell>
          <cell r="E86">
            <v>1.7595E-2</v>
          </cell>
          <cell r="F86">
            <v>0.13886747912214847</v>
          </cell>
          <cell r="J86">
            <v>193388.43092558492</v>
          </cell>
          <cell r="K86">
            <v>20668.941806199975</v>
          </cell>
        </row>
        <row r="87">
          <cell r="A87">
            <v>2013</v>
          </cell>
          <cell r="B87">
            <v>0.32145085858125483</v>
          </cell>
          <cell r="C87">
            <v>5.708E-4</v>
          </cell>
          <cell r="D87">
            <v>-9.104568794347262E-2</v>
          </cell>
          <cell r="E87">
            <v>1.51284E-2</v>
          </cell>
          <cell r="F87">
            <v>0.30175735264746284</v>
          </cell>
          <cell r="J87">
            <v>255553.30808629587</v>
          </cell>
          <cell r="K87">
            <v>23312.041044085308</v>
          </cell>
        </row>
        <row r="88">
          <cell r="A88">
            <v>2014</v>
          </cell>
          <cell r="B88">
            <v>0.13524421649462237</v>
          </cell>
          <cell r="C88">
            <v>3.2719999999999998E-4</v>
          </cell>
          <cell r="D88">
            <v>0.10746180452004755</v>
          </cell>
          <cell r="E88">
            <v>6.5312E-3</v>
          </cell>
          <cell r="F88">
            <v>0.12787782087095012</v>
          </cell>
          <cell r="J88">
            <v>290115.4150110358</v>
          </cell>
          <cell r="K88">
            <v>23483.495049845395</v>
          </cell>
        </row>
        <row r="89">
          <cell r="A89">
            <v>2015</v>
          </cell>
          <cell r="B89">
            <v>1.3788916411676138E-2</v>
          </cell>
          <cell r="C89">
            <v>5.2031872509960154E-4</v>
          </cell>
          <cell r="D89">
            <v>1.2842996709792224E-2</v>
          </cell>
          <cell r="E89">
            <v>6.3871999999999991E-3</v>
          </cell>
          <cell r="F89">
            <v>7.354740214975175E-3</v>
          </cell>
          <cell r="J89">
            <v>294115.79221836175</v>
          </cell>
          <cell r="K89">
            <v>25720.744878328165</v>
          </cell>
        </row>
        <row r="90">
          <cell r="A90">
            <v>2016</v>
          </cell>
          <cell r="B90">
            <v>0.11773080874798171</v>
          </cell>
          <cell r="C90">
            <v>3.1612000000000003E-3</v>
          </cell>
          <cell r="D90">
            <v>6.9055046987477921E-3</v>
          </cell>
          <cell r="E90">
            <v>2.0508000000000002E-2</v>
          </cell>
          <cell r="F90">
            <v>9.5269031450984976E-2</v>
          </cell>
          <cell r="J90">
            <v>328742.28230178286</v>
          </cell>
          <cell r="K90">
            <v>30625.533218156794</v>
          </cell>
        </row>
        <row r="91">
          <cell r="A91">
            <v>2017</v>
          </cell>
          <cell r="B91">
            <v>0.2160548143449928</v>
          </cell>
          <cell r="C91">
            <v>9.3411999999999992E-3</v>
          </cell>
          <cell r="D91">
            <v>2.8017162707789457E-2</v>
          </cell>
          <cell r="E91">
            <v>2.12993E-2</v>
          </cell>
          <cell r="F91">
            <v>0.19069386843307612</v>
          </cell>
          <cell r="J91">
            <v>399768.63507184375</v>
          </cell>
          <cell r="K91">
            <v>28755.242730550912</v>
          </cell>
        </row>
        <row r="92">
          <cell r="A92">
            <v>2018</v>
          </cell>
          <cell r="B92">
            <v>-4.2268692890885438E-2</v>
          </cell>
          <cell r="C92">
            <v>1.936305220883534E-2</v>
          </cell>
          <cell r="D92">
            <v>-1.6692385713402633E-4</v>
          </cell>
          <cell r="E92">
            <v>2.0023800000000001E-2</v>
          </cell>
          <cell r="F92">
            <v>-6.1069646503233876E-2</v>
          </cell>
          <cell r="J92">
            <v>382870.93740858353</v>
          </cell>
          <cell r="K92">
            <v>36876.909085371488</v>
          </cell>
        </row>
        <row r="93">
          <cell r="A93">
            <v>2019</v>
          </cell>
          <cell r="B93">
            <v>0.31211679996808755</v>
          </cell>
          <cell r="C93">
            <v>2.0624799999999999E-2</v>
          </cell>
          <cell r="D93">
            <v>9.6356307415483927E-2</v>
          </cell>
          <cell r="E93">
            <v>2.3139900000000001E-2</v>
          </cell>
          <cell r="F93">
            <v>0.28244123796568532</v>
          </cell>
          <cell r="J93">
            <v>502371.38919333258</v>
          </cell>
          <cell r="K93">
            <v>42955.420989888364</v>
          </cell>
        </row>
        <row r="94">
          <cell r="A94">
            <v>2020</v>
          </cell>
          <cell r="B94">
            <v>0.18023201827422478</v>
          </cell>
          <cell r="C94">
            <v>3.547410358565737E-3</v>
          </cell>
          <cell r="D94">
            <v>0.1133189764661412</v>
          </cell>
          <cell r="E94">
            <v>1.32204E-2</v>
          </cell>
          <cell r="F94">
            <v>0.16483246712583433</v>
          </cell>
          <cell r="J94">
            <v>592914.79859087302</v>
          </cell>
          <cell r="K94">
            <v>51480.585947195199</v>
          </cell>
        </row>
        <row r="95">
          <cell r="A95">
            <v>2021</v>
          </cell>
          <cell r="B95">
            <v>0.28468851751964158</v>
          </cell>
          <cell r="C95">
            <v>4.5019920318725102E-4</v>
          </cell>
          <cell r="D95">
            <v>-4.416034448604475E-2</v>
          </cell>
          <cell r="E95">
            <v>7.1944599999999997E-2</v>
          </cell>
          <cell r="F95">
            <v>0.19846540345428454</v>
          </cell>
          <cell r="J95">
            <v>761710.83361716557</v>
          </cell>
          <cell r="K95">
            <v>39639.998111346198</v>
          </cell>
        </row>
        <row r="96">
          <cell r="A96">
            <v>2022</v>
          </cell>
          <cell r="B96">
            <v>-0.18037505927178585</v>
          </cell>
          <cell r="C96">
            <v>2.0247791164658632E-2</v>
          </cell>
          <cell r="D96">
            <v>-0.1782817153825067</v>
          </cell>
          <cell r="E96">
            <v>6.4449400000000004E-2</v>
          </cell>
          <cell r="F96">
            <v>-0.23000103083508328</v>
          </cell>
          <cell r="J96">
            <v>624317.19685550791</v>
          </cell>
          <cell r="K96">
            <v>48458.54649652214</v>
          </cell>
        </row>
        <row r="97">
          <cell r="A97">
            <v>2023</v>
          </cell>
          <cell r="B97">
            <v>0.26060684985024096</v>
          </cell>
          <cell r="C97">
            <v>5.0703614457831322E-2</v>
          </cell>
          <cell r="D97">
            <v>3.8800000000000001E-2</v>
          </cell>
          <cell r="E97">
            <v>3.1200000000000002E-2</v>
          </cell>
          <cell r="F97">
            <v>0.22246591335360844</v>
          </cell>
          <cell r="J97">
            <v>787018.53483535454</v>
          </cell>
          <cell r="K97">
            <v>48458.54649652214</v>
          </cell>
        </row>
      </sheetData>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Fig 3.1"/>
      <sheetName val="Data"/>
    </sheetNames>
    <sheetDataSet>
      <sheetData sheetId="0" refreshError="1"/>
      <sheetData sheetId="1">
        <row r="8">
          <cell r="A8">
            <v>1890</v>
          </cell>
          <cell r="B8">
            <v>100</v>
          </cell>
          <cell r="C8">
            <v>1890</v>
          </cell>
          <cell r="D8">
            <v>51.362339834968651</v>
          </cell>
          <cell r="E8">
            <v>63.055999999999997</v>
          </cell>
          <cell r="F8">
            <v>3.42</v>
          </cell>
        </row>
        <row r="9">
          <cell r="A9">
            <v>1891</v>
          </cell>
          <cell r="B9">
            <v>88.011791056563922</v>
          </cell>
          <cell r="C9">
            <v>1891</v>
          </cell>
          <cell r="D9">
            <v>47.266162908553916</v>
          </cell>
          <cell r="E9">
            <v>64.361000000000004</v>
          </cell>
          <cell r="F9">
            <v>3.62</v>
          </cell>
        </row>
        <row r="10">
          <cell r="A10">
            <v>1892</v>
          </cell>
          <cell r="B10">
            <v>95.421736182503253</v>
          </cell>
          <cell r="C10">
            <v>1892</v>
          </cell>
          <cell r="D10">
            <v>52.048155015552602</v>
          </cell>
          <cell r="E10">
            <v>65.665999999999997</v>
          </cell>
          <cell r="F10">
            <v>3.6</v>
          </cell>
        </row>
        <row r="11">
          <cell r="A11">
            <v>1893</v>
          </cell>
          <cell r="B11">
            <v>92.297385480981958</v>
          </cell>
          <cell r="C11">
            <v>1893</v>
          </cell>
          <cell r="D11">
            <v>44.673331550321265</v>
          </cell>
          <cell r="E11">
            <v>66.97</v>
          </cell>
          <cell r="F11">
            <v>3.75</v>
          </cell>
        </row>
        <row r="12">
          <cell r="A12">
            <v>1894</v>
          </cell>
          <cell r="B12">
            <v>123.98048277944352</v>
          </cell>
          <cell r="C12">
            <v>1894</v>
          </cell>
          <cell r="D12">
            <v>57.263433799441337</v>
          </cell>
          <cell r="E12">
            <v>68.275000000000006</v>
          </cell>
          <cell r="F12">
            <v>3.7</v>
          </cell>
        </row>
        <row r="13">
          <cell r="A13">
            <v>1895</v>
          </cell>
          <cell r="B13">
            <v>117.45509156635745</v>
          </cell>
          <cell r="C13">
            <v>1895</v>
          </cell>
          <cell r="D13">
            <v>61.470338429243704</v>
          </cell>
          <cell r="E13">
            <v>69.58</v>
          </cell>
          <cell r="F13">
            <v>3.46</v>
          </cell>
        </row>
        <row r="14">
          <cell r="A14">
            <v>1896</v>
          </cell>
          <cell r="B14">
            <v>100.30299018534107</v>
          </cell>
          <cell r="C14">
            <v>1896</v>
          </cell>
          <cell r="D14">
            <v>60.068945428973556</v>
          </cell>
          <cell r="E14">
            <v>70.885000000000005</v>
          </cell>
          <cell r="F14">
            <v>3.6</v>
          </cell>
        </row>
        <row r="15">
          <cell r="A15">
            <v>1897</v>
          </cell>
          <cell r="B15">
            <v>106.51570280594892</v>
          </cell>
          <cell r="C15">
            <v>1897</v>
          </cell>
          <cell r="D15">
            <v>62.384892756389753</v>
          </cell>
          <cell r="E15">
            <v>72.188999999999993</v>
          </cell>
          <cell r="F15">
            <v>3.4</v>
          </cell>
        </row>
        <row r="16">
          <cell r="A16">
            <v>1898</v>
          </cell>
          <cell r="B16">
            <v>110.18413977609032</v>
          </cell>
          <cell r="C16">
            <v>1898</v>
          </cell>
          <cell r="D16">
            <v>61.438038202283494</v>
          </cell>
          <cell r="E16">
            <v>73.494</v>
          </cell>
          <cell r="F16">
            <v>3.35</v>
          </cell>
        </row>
        <row r="17">
          <cell r="A17">
            <v>1899</v>
          </cell>
          <cell r="B17">
            <v>103.85311334184749</v>
          </cell>
          <cell r="C17">
            <v>1899</v>
          </cell>
          <cell r="D17">
            <v>64.044605796465518</v>
          </cell>
          <cell r="E17">
            <v>74.799000000000007</v>
          </cell>
          <cell r="F17">
            <v>3.1</v>
          </cell>
        </row>
        <row r="18">
          <cell r="A18">
            <v>1900</v>
          </cell>
          <cell r="B18">
            <v>101.57429475419818</v>
          </cell>
          <cell r="C18">
            <v>1900</v>
          </cell>
          <cell r="D18">
            <v>49.420633813161956</v>
          </cell>
          <cell r="E18">
            <v>76.093999999999994</v>
          </cell>
          <cell r="F18">
            <v>3.15</v>
          </cell>
        </row>
        <row r="19">
          <cell r="A19">
            <v>1901</v>
          </cell>
          <cell r="B19">
            <v>87.326095502592892</v>
          </cell>
          <cell r="C19">
            <v>1901</v>
          </cell>
          <cell r="D19">
            <v>51.252324438093332</v>
          </cell>
          <cell r="E19">
            <v>77.584000000000003</v>
          </cell>
          <cell r="F19">
            <v>3.1</v>
          </cell>
        </row>
        <row r="20">
          <cell r="A20">
            <v>1902</v>
          </cell>
          <cell r="B20">
            <v>100.47364450144372</v>
          </cell>
          <cell r="C20">
            <v>1902</v>
          </cell>
          <cell r="D20">
            <v>50.516165104586726</v>
          </cell>
          <cell r="E20">
            <v>79.162999999999997</v>
          </cell>
          <cell r="F20">
            <v>3.18</v>
          </cell>
        </row>
        <row r="21">
          <cell r="A21">
            <v>1903</v>
          </cell>
          <cell r="B21">
            <v>93.074892384752673</v>
          </cell>
          <cell r="C21">
            <v>1903</v>
          </cell>
          <cell r="D21">
            <v>43.543549635726151</v>
          </cell>
          <cell r="E21">
            <v>80.632000000000005</v>
          </cell>
          <cell r="F21">
            <v>3.3</v>
          </cell>
        </row>
        <row r="22">
          <cell r="A22">
            <v>1904</v>
          </cell>
          <cell r="B22">
            <v>101.85435896630196</v>
          </cell>
          <cell r="C22">
            <v>1904</v>
          </cell>
          <cell r="D22">
            <v>47.085621062162573</v>
          </cell>
          <cell r="E22">
            <v>82.165999999999997</v>
          </cell>
          <cell r="F22">
            <v>3.4</v>
          </cell>
        </row>
        <row r="23">
          <cell r="A23">
            <v>1905</v>
          </cell>
          <cell r="B23">
            <v>87.2485475278975</v>
          </cell>
          <cell r="C23">
            <v>1905</v>
          </cell>
          <cell r="D23">
            <v>47.110983749312084</v>
          </cell>
          <cell r="E23">
            <v>83.822000000000003</v>
          </cell>
          <cell r="F23">
            <v>3.48</v>
          </cell>
        </row>
        <row r="24">
          <cell r="A24">
            <v>1906</v>
          </cell>
          <cell r="B24">
            <v>103.52516731881619</v>
          </cell>
          <cell r="C24">
            <v>1906</v>
          </cell>
          <cell r="D24">
            <v>51.769148434637323</v>
          </cell>
          <cell r="E24">
            <v>85.45</v>
          </cell>
          <cell r="F24">
            <v>3.43</v>
          </cell>
        </row>
        <row r="25">
          <cell r="A25">
            <v>1907</v>
          </cell>
          <cell r="B25">
            <v>109.31652066458435</v>
          </cell>
          <cell r="C25">
            <v>1907</v>
          </cell>
          <cell r="D25">
            <v>49.544707383141926</v>
          </cell>
          <cell r="E25">
            <v>87.007999999999996</v>
          </cell>
          <cell r="F25">
            <v>3.67</v>
          </cell>
        </row>
        <row r="26">
          <cell r="A26">
            <v>1908</v>
          </cell>
          <cell r="B26">
            <v>100.81918235205104</v>
          </cell>
          <cell r="C26">
            <v>1908</v>
          </cell>
          <cell r="D26">
            <v>50.125714115545215</v>
          </cell>
          <cell r="E26">
            <v>88.71</v>
          </cell>
          <cell r="F26">
            <v>3.87</v>
          </cell>
        </row>
        <row r="27">
          <cell r="A27">
            <v>1909</v>
          </cell>
          <cell r="B27">
            <v>95.38041378581768</v>
          </cell>
          <cell r="C27">
            <v>1909</v>
          </cell>
          <cell r="D27">
            <v>44.071666122663565</v>
          </cell>
          <cell r="E27">
            <v>90.49</v>
          </cell>
          <cell r="F27">
            <v>3.76</v>
          </cell>
        </row>
        <row r="28">
          <cell r="A28">
            <v>1910</v>
          </cell>
          <cell r="B28">
            <v>93.110636707228394</v>
          </cell>
          <cell r="C28">
            <v>1910</v>
          </cell>
          <cell r="D28">
            <v>37.981766718947938</v>
          </cell>
          <cell r="E28">
            <v>92.406999999999996</v>
          </cell>
          <cell r="F28">
            <v>3.91</v>
          </cell>
        </row>
        <row r="29">
          <cell r="A29">
            <v>1911</v>
          </cell>
          <cell r="B29">
            <v>97.543336044855209</v>
          </cell>
          <cell r="C29">
            <v>1911</v>
          </cell>
          <cell r="D29">
            <v>42.297557688034289</v>
          </cell>
          <cell r="E29">
            <v>93.863</v>
          </cell>
          <cell r="F29">
            <v>3.98</v>
          </cell>
        </row>
        <row r="30">
          <cell r="A30">
            <v>1912</v>
          </cell>
          <cell r="B30">
            <v>102.3651618352995</v>
          </cell>
          <cell r="C30">
            <v>1912</v>
          </cell>
          <cell r="D30">
            <v>42.25410832340377</v>
          </cell>
          <cell r="E30">
            <v>95.334999999999994</v>
          </cell>
          <cell r="F30">
            <v>4.01</v>
          </cell>
        </row>
        <row r="31">
          <cell r="A31">
            <v>1913</v>
          </cell>
          <cell r="B31">
            <v>95.408560799230941</v>
          </cell>
          <cell r="C31">
            <v>1913</v>
          </cell>
          <cell r="D31">
            <v>40.336469535178608</v>
          </cell>
          <cell r="E31">
            <v>97.224999999999994</v>
          </cell>
          <cell r="F31">
            <v>4.45</v>
          </cell>
        </row>
        <row r="32">
          <cell r="A32">
            <v>1914</v>
          </cell>
          <cell r="B32">
            <v>96.97716369789562</v>
          </cell>
          <cell r="C32">
            <v>1914</v>
          </cell>
          <cell r="D32">
            <v>34.477839354011131</v>
          </cell>
          <cell r="E32">
            <v>99.111000000000004</v>
          </cell>
          <cell r="F32">
            <v>4.16</v>
          </cell>
        </row>
        <row r="33">
          <cell r="A33">
            <v>1915</v>
          </cell>
          <cell r="B33">
            <v>88.148763797861548</v>
          </cell>
          <cell r="C33">
            <v>1915</v>
          </cell>
          <cell r="D33">
            <v>35.317522956253846</v>
          </cell>
          <cell r="E33">
            <v>100.54600000000001</v>
          </cell>
          <cell r="F33">
            <v>4.24</v>
          </cell>
        </row>
        <row r="34">
          <cell r="A34">
            <v>1916</v>
          </cell>
          <cell r="B34">
            <v>93.724851648340447</v>
          </cell>
          <cell r="C34">
            <v>1916</v>
          </cell>
          <cell r="D34">
            <v>47.296168647185688</v>
          </cell>
          <cell r="E34">
            <v>101.961</v>
          </cell>
          <cell r="F34">
            <v>4.05</v>
          </cell>
        </row>
        <row r="35">
          <cell r="A35">
            <v>1917</v>
          </cell>
          <cell r="B35">
            <v>85.009037418622171</v>
          </cell>
          <cell r="C35">
            <v>1917</v>
          </cell>
          <cell r="D35">
            <v>53.594301367803297</v>
          </cell>
          <cell r="E35">
            <v>103.268</v>
          </cell>
          <cell r="F35">
            <v>4.2300000000000004</v>
          </cell>
        </row>
        <row r="36">
          <cell r="A36">
            <v>1918</v>
          </cell>
          <cell r="B36">
            <v>75.566621063295273</v>
          </cell>
          <cell r="C36">
            <v>1918</v>
          </cell>
          <cell r="D36">
            <v>42.643917380036129</v>
          </cell>
          <cell r="E36">
            <v>103.208</v>
          </cell>
          <cell r="F36">
            <v>4.57</v>
          </cell>
        </row>
        <row r="37">
          <cell r="A37">
            <v>1919</v>
          </cell>
          <cell r="B37">
            <v>70.513795355548979</v>
          </cell>
          <cell r="C37">
            <v>1919</v>
          </cell>
          <cell r="D37">
            <v>36.182717777000349</v>
          </cell>
          <cell r="E37">
            <v>104.514</v>
          </cell>
          <cell r="F37">
            <v>4.5</v>
          </cell>
        </row>
        <row r="38">
          <cell r="A38">
            <v>1920</v>
          </cell>
          <cell r="B38">
            <v>66.074149070036938</v>
          </cell>
          <cell r="C38">
            <v>1920</v>
          </cell>
          <cell r="D38">
            <v>40.271799969806331</v>
          </cell>
          <cell r="E38">
            <v>106.541</v>
          </cell>
          <cell r="F38">
            <v>4.97</v>
          </cell>
        </row>
        <row r="39">
          <cell r="A39">
            <v>1921</v>
          </cell>
          <cell r="B39">
            <v>65.61430847947112</v>
          </cell>
          <cell r="C39">
            <v>1921</v>
          </cell>
          <cell r="D39">
            <v>32.805185035155233</v>
          </cell>
          <cell r="E39">
            <v>108.538</v>
          </cell>
          <cell r="F39">
            <v>5.09</v>
          </cell>
        </row>
        <row r="40">
          <cell r="A40">
            <v>1922</v>
          </cell>
          <cell r="B40">
            <v>74.796197141017615</v>
          </cell>
          <cell r="C40">
            <v>1922</v>
          </cell>
          <cell r="D40">
            <v>34.437609584562686</v>
          </cell>
          <cell r="E40">
            <v>110.04900000000001</v>
          </cell>
          <cell r="F40">
            <v>4.3</v>
          </cell>
        </row>
        <row r="41">
          <cell r="A41">
            <v>1923</v>
          </cell>
          <cell r="B41">
            <v>76.35007781532083</v>
          </cell>
          <cell r="C41">
            <v>1923</v>
          </cell>
          <cell r="D41">
            <v>41.571114427079245</v>
          </cell>
          <cell r="E41">
            <v>111.947</v>
          </cell>
          <cell r="F41">
            <v>4.3600000000000003</v>
          </cell>
        </row>
        <row r="42">
          <cell r="A42">
            <v>1924</v>
          </cell>
          <cell r="B42">
            <v>74.286977883195519</v>
          </cell>
          <cell r="C42">
            <v>1924</v>
          </cell>
          <cell r="D42">
            <v>40.369637131498912</v>
          </cell>
          <cell r="E42">
            <v>114.10899999999999</v>
          </cell>
          <cell r="F42">
            <v>4.0599999999999996</v>
          </cell>
        </row>
        <row r="43">
          <cell r="A43">
            <v>1925</v>
          </cell>
          <cell r="B43">
            <v>78.162820207536157</v>
          </cell>
          <cell r="C43">
            <v>1925</v>
          </cell>
          <cell r="D43">
            <v>39.718513951958613</v>
          </cell>
          <cell r="E43">
            <v>115.82899999999999</v>
          </cell>
          <cell r="F43">
            <v>3.86</v>
          </cell>
        </row>
        <row r="44">
          <cell r="A44">
            <v>1926</v>
          </cell>
          <cell r="B44">
            <v>72.490601552443806</v>
          </cell>
          <cell r="C44">
            <v>1926</v>
          </cell>
          <cell r="D44">
            <v>38.806698996624704</v>
          </cell>
          <cell r="E44">
            <v>117.39700000000001</v>
          </cell>
          <cell r="F44">
            <v>3.68</v>
          </cell>
        </row>
        <row r="45">
          <cell r="A45">
            <v>1927</v>
          </cell>
          <cell r="B45">
            <v>71.380301210962472</v>
          </cell>
          <cell r="C45">
            <v>1927</v>
          </cell>
          <cell r="D45">
            <v>39.908269849996074</v>
          </cell>
          <cell r="E45">
            <v>119.035</v>
          </cell>
          <cell r="F45">
            <v>3.34</v>
          </cell>
        </row>
        <row r="46">
          <cell r="A46">
            <v>1928</v>
          </cell>
          <cell r="B46">
            <v>73.282129873181262</v>
          </cell>
          <cell r="C46">
            <v>1928</v>
          </cell>
          <cell r="D46">
            <v>40.803719251192454</v>
          </cell>
          <cell r="E46">
            <v>120.509</v>
          </cell>
          <cell r="F46">
            <v>3.33</v>
          </cell>
        </row>
        <row r="47">
          <cell r="A47">
            <v>1929</v>
          </cell>
          <cell r="B47">
            <v>72.614329879892779</v>
          </cell>
          <cell r="C47">
            <v>1929</v>
          </cell>
          <cell r="D47">
            <v>41.939694388986943</v>
          </cell>
          <cell r="E47">
            <v>121.878</v>
          </cell>
          <cell r="F47">
            <v>3.6</v>
          </cell>
        </row>
        <row r="48">
          <cell r="A48">
            <v>1930</v>
          </cell>
          <cell r="B48">
            <v>69.491913695057377</v>
          </cell>
          <cell r="C48">
            <v>1930</v>
          </cell>
          <cell r="D48">
            <v>40.622217078338132</v>
          </cell>
          <cell r="E48">
            <v>123.188</v>
          </cell>
          <cell r="F48">
            <v>3.29</v>
          </cell>
        </row>
        <row r="49">
          <cell r="A49">
            <v>1931</v>
          </cell>
          <cell r="B49">
            <v>68.645203207023926</v>
          </cell>
          <cell r="C49">
            <v>1931</v>
          </cell>
          <cell r="D49">
            <v>39.673467694254569</v>
          </cell>
          <cell r="E49">
            <v>124.149</v>
          </cell>
          <cell r="F49">
            <v>3.34</v>
          </cell>
        </row>
        <row r="50">
          <cell r="A50">
            <v>1932</v>
          </cell>
          <cell r="B50">
            <v>68.337193512212096</v>
          </cell>
          <cell r="C50">
            <v>1932</v>
          </cell>
          <cell r="D50">
            <v>34.397213561589588</v>
          </cell>
          <cell r="E50">
            <v>124.949</v>
          </cell>
          <cell r="F50">
            <v>3.68</v>
          </cell>
        </row>
        <row r="51">
          <cell r="A51">
            <v>1933</v>
          </cell>
          <cell r="B51">
            <v>72.865946976453344</v>
          </cell>
          <cell r="C51">
            <v>1933</v>
          </cell>
          <cell r="D51">
            <v>43.078444157493465</v>
          </cell>
          <cell r="E51">
            <v>125.69</v>
          </cell>
          <cell r="F51">
            <v>3.31</v>
          </cell>
        </row>
        <row r="52">
          <cell r="A52">
            <v>1934</v>
          </cell>
          <cell r="B52">
            <v>73.279411128565442</v>
          </cell>
          <cell r="C52">
            <v>1934</v>
          </cell>
          <cell r="D52">
            <v>47.504039848734742</v>
          </cell>
          <cell r="E52">
            <v>126.485</v>
          </cell>
          <cell r="F52">
            <v>3.12</v>
          </cell>
        </row>
        <row r="53">
          <cell r="A53">
            <v>1935</v>
          </cell>
          <cell r="B53">
            <v>78.069999028619634</v>
          </cell>
          <cell r="C53">
            <v>1935</v>
          </cell>
          <cell r="D53">
            <v>45.83077321087864</v>
          </cell>
          <cell r="E53">
            <v>127.36199999999999</v>
          </cell>
          <cell r="F53">
            <v>2.79</v>
          </cell>
        </row>
        <row r="54">
          <cell r="A54">
            <v>1936</v>
          </cell>
          <cell r="B54">
            <v>79.41489504934907</v>
          </cell>
          <cell r="C54">
            <v>1936</v>
          </cell>
          <cell r="D54">
            <v>46.799085339133619</v>
          </cell>
          <cell r="E54">
            <v>128.18100000000001</v>
          </cell>
          <cell r="F54">
            <v>2.65</v>
          </cell>
        </row>
        <row r="55">
          <cell r="A55">
            <v>1937</v>
          </cell>
          <cell r="B55">
            <v>79.717617806811887</v>
          </cell>
          <cell r="C55">
            <v>1937</v>
          </cell>
          <cell r="D55">
            <v>52.19452664740583</v>
          </cell>
          <cell r="E55">
            <v>128.96100000000001</v>
          </cell>
          <cell r="F55">
            <v>2.68</v>
          </cell>
        </row>
        <row r="56">
          <cell r="A56">
            <v>1938</v>
          </cell>
          <cell r="B56">
            <v>78.464652936533838</v>
          </cell>
          <cell r="C56">
            <v>1938</v>
          </cell>
          <cell r="D56">
            <v>52.091382821392351</v>
          </cell>
          <cell r="E56">
            <v>129.96899999999999</v>
          </cell>
          <cell r="F56">
            <v>2.56</v>
          </cell>
        </row>
        <row r="57">
          <cell r="A57">
            <v>1939</v>
          </cell>
          <cell r="B57">
            <v>78.549684934929161</v>
          </cell>
          <cell r="C57">
            <v>1939</v>
          </cell>
          <cell r="D57">
            <v>52.835545433126519</v>
          </cell>
          <cell r="E57">
            <v>131.02799999999999</v>
          </cell>
          <cell r="F57">
            <v>2.36</v>
          </cell>
        </row>
        <row r="58">
          <cell r="A58">
            <v>1940</v>
          </cell>
          <cell r="B58">
            <v>81.730806328031051</v>
          </cell>
          <cell r="C58">
            <v>1940</v>
          </cell>
          <cell r="D58">
            <v>54.836438710493944</v>
          </cell>
          <cell r="E58">
            <v>132.12200000000001</v>
          </cell>
          <cell r="F58">
            <v>2.21</v>
          </cell>
        </row>
        <row r="59">
          <cell r="A59">
            <v>1941</v>
          </cell>
          <cell r="B59">
            <v>73.815883429282962</v>
          </cell>
          <cell r="C59">
            <v>1941</v>
          </cell>
          <cell r="D59">
            <v>56.189005727564442</v>
          </cell>
          <cell r="E59">
            <v>133.40199999999999</v>
          </cell>
          <cell r="F59">
            <v>1.95</v>
          </cell>
        </row>
        <row r="60">
          <cell r="A60">
            <v>1942</v>
          </cell>
          <cell r="B60">
            <v>68.502826828783711</v>
          </cell>
          <cell r="C60">
            <v>1942</v>
          </cell>
          <cell r="D60">
            <v>53.093496461624127</v>
          </cell>
          <cell r="E60">
            <v>134.86000000000001</v>
          </cell>
          <cell r="F60">
            <v>2.46</v>
          </cell>
        </row>
        <row r="61">
          <cell r="A61">
            <v>1943</v>
          </cell>
          <cell r="B61">
            <v>70.922974200816938</v>
          </cell>
          <cell r="C61">
            <v>1943</v>
          </cell>
          <cell r="D61">
            <v>50.878790934611978</v>
          </cell>
          <cell r="E61">
            <v>136.739</v>
          </cell>
          <cell r="F61">
            <v>2.4700000000000002</v>
          </cell>
        </row>
        <row r="62">
          <cell r="A62">
            <v>1944</v>
          </cell>
          <cell r="B62">
            <v>80.308995786372648</v>
          </cell>
          <cell r="C62">
            <v>1944</v>
          </cell>
          <cell r="D62">
            <v>50.711518896956143</v>
          </cell>
          <cell r="E62">
            <v>138.39699999999999</v>
          </cell>
          <cell r="F62">
            <v>2.48</v>
          </cell>
        </row>
        <row r="63">
          <cell r="A63">
            <v>1945</v>
          </cell>
          <cell r="B63">
            <v>87.750046120937483</v>
          </cell>
          <cell r="C63">
            <v>1945</v>
          </cell>
          <cell r="D63">
            <v>50.41571180609175</v>
          </cell>
          <cell r="E63">
            <v>139.928</v>
          </cell>
          <cell r="F63">
            <v>2.37</v>
          </cell>
        </row>
        <row r="64">
          <cell r="A64">
            <v>1946</v>
          </cell>
          <cell r="B64">
            <v>106.50589550863114</v>
          </cell>
          <cell r="C64">
            <v>1946</v>
          </cell>
          <cell r="D64">
            <v>54.052764168212221</v>
          </cell>
          <cell r="E64">
            <v>141.38900000000001</v>
          </cell>
          <cell r="F64">
            <v>2.19</v>
          </cell>
        </row>
        <row r="65">
          <cell r="A65">
            <v>1947</v>
          </cell>
          <cell r="B65">
            <v>109.32967071418366</v>
          </cell>
          <cell r="C65">
            <v>1947</v>
          </cell>
          <cell r="D65">
            <v>54.663052789035625</v>
          </cell>
          <cell r="E65">
            <v>144.126</v>
          </cell>
          <cell r="F65">
            <v>2.25</v>
          </cell>
        </row>
        <row r="66">
          <cell r="A66">
            <v>1948</v>
          </cell>
          <cell r="B66">
            <v>101.22257950824536</v>
          </cell>
          <cell r="C66">
            <v>1948</v>
          </cell>
          <cell r="D66">
            <v>54.024908200592435</v>
          </cell>
          <cell r="E66">
            <v>146.631</v>
          </cell>
          <cell r="F66">
            <v>2.44</v>
          </cell>
        </row>
        <row r="67">
          <cell r="A67">
            <v>1949</v>
          </cell>
          <cell r="B67">
            <v>100.04660762637593</v>
          </cell>
          <cell r="C67">
            <v>1949</v>
          </cell>
          <cell r="D67">
            <v>55.070551585120022</v>
          </cell>
          <cell r="E67">
            <v>149.18799999999999</v>
          </cell>
          <cell r="F67">
            <v>2.31</v>
          </cell>
        </row>
        <row r="68">
          <cell r="A68">
            <v>1950</v>
          </cell>
          <cell r="B68">
            <v>105.89483934250828</v>
          </cell>
          <cell r="C68">
            <v>1950</v>
          </cell>
          <cell r="D68">
            <v>59.917186202379149</v>
          </cell>
          <cell r="E68">
            <v>151.684</v>
          </cell>
          <cell r="F68">
            <v>2.3199999999999998</v>
          </cell>
        </row>
        <row r="69">
          <cell r="A69">
            <v>1951</v>
          </cell>
          <cell r="B69">
            <v>103.89866872416337</v>
          </cell>
          <cell r="C69">
            <v>1951</v>
          </cell>
          <cell r="D69">
            <v>59.278698601377414</v>
          </cell>
          <cell r="E69">
            <v>154.28700000000001</v>
          </cell>
          <cell r="F69">
            <v>2.57</v>
          </cell>
        </row>
        <row r="70">
          <cell r="A70">
            <v>1952</v>
          </cell>
          <cell r="B70">
            <v>103.97432747997286</v>
          </cell>
          <cell r="C70">
            <v>1952</v>
          </cell>
          <cell r="D70">
            <v>58.943437717178213</v>
          </cell>
          <cell r="E70">
            <v>156.95400000000001</v>
          </cell>
          <cell r="F70">
            <v>2.68</v>
          </cell>
        </row>
        <row r="71">
          <cell r="A71">
            <v>1953.0416666666667</v>
          </cell>
          <cell r="B71">
            <v>114.71330928920199</v>
          </cell>
          <cell r="C71">
            <v>1953</v>
          </cell>
          <cell r="D71">
            <v>60.839220095317998</v>
          </cell>
          <cell r="E71">
            <v>159.565</v>
          </cell>
          <cell r="F71">
            <v>2.83</v>
          </cell>
        </row>
        <row r="72">
          <cell r="A72">
            <v>1953.125</v>
          </cell>
          <cell r="B72">
            <v>115.14618970161406</v>
          </cell>
          <cell r="C72">
            <v>1954</v>
          </cell>
          <cell r="D72">
            <v>62.254476192033295</v>
          </cell>
          <cell r="E72">
            <v>162.39099999999999</v>
          </cell>
          <cell r="F72">
            <v>2.48</v>
          </cell>
        </row>
        <row r="73">
          <cell r="A73">
            <v>1953.2083333333333</v>
          </cell>
          <cell r="B73">
            <v>114.71330928920199</v>
          </cell>
          <cell r="C73">
            <v>1955</v>
          </cell>
          <cell r="D73">
            <v>65.955282669615158</v>
          </cell>
          <cell r="E73">
            <v>165.27500000000001</v>
          </cell>
          <cell r="F73">
            <v>2.61</v>
          </cell>
        </row>
        <row r="74">
          <cell r="A74">
            <v>1953.2916666666665</v>
          </cell>
          <cell r="B74">
            <v>114.97977458371813</v>
          </cell>
          <cell r="C74">
            <v>1956</v>
          </cell>
          <cell r="D74">
            <v>68.791487860313609</v>
          </cell>
          <cell r="E74">
            <v>168.221</v>
          </cell>
          <cell r="F74">
            <v>2.9</v>
          </cell>
        </row>
        <row r="75">
          <cell r="A75">
            <v>1953.3749999999998</v>
          </cell>
          <cell r="B75">
            <v>114.68187237243323</v>
          </cell>
          <cell r="C75">
            <v>1957</v>
          </cell>
          <cell r="D75">
            <v>69.246321039590157</v>
          </cell>
          <cell r="E75">
            <v>171.274</v>
          </cell>
          <cell r="F75">
            <v>3.46</v>
          </cell>
        </row>
        <row r="76">
          <cell r="A76">
            <v>1953.458333333333</v>
          </cell>
          <cell r="B76">
            <v>114.25395493820773</v>
          </cell>
          <cell r="C76">
            <v>1958</v>
          </cell>
          <cell r="D76">
            <v>68.925714197841742</v>
          </cell>
          <cell r="E76">
            <v>174.14099999999999</v>
          </cell>
          <cell r="F76">
            <v>3.09</v>
          </cell>
        </row>
        <row r="77">
          <cell r="A77">
            <v>1953.5416666666663</v>
          </cell>
          <cell r="B77">
            <v>114.51843168574987</v>
          </cell>
          <cell r="C77">
            <v>1959</v>
          </cell>
          <cell r="D77">
            <v>70.952967716251834</v>
          </cell>
          <cell r="E77">
            <v>177.13</v>
          </cell>
          <cell r="F77">
            <v>4.0199999999999996</v>
          </cell>
        </row>
        <row r="78">
          <cell r="A78">
            <v>1953.6249999999995</v>
          </cell>
          <cell r="B78">
            <v>114.22445939015471</v>
          </cell>
          <cell r="C78">
            <v>1960</v>
          </cell>
          <cell r="D78">
            <v>71.636142575431506</v>
          </cell>
          <cell r="E78">
            <v>180.76</v>
          </cell>
          <cell r="F78">
            <v>4.72</v>
          </cell>
        </row>
        <row r="79">
          <cell r="A79">
            <v>1953.7083333333328</v>
          </cell>
          <cell r="B79">
            <v>114.35620617145823</v>
          </cell>
          <cell r="C79">
            <v>1961</v>
          </cell>
          <cell r="D79">
            <v>71.568196995915599</v>
          </cell>
          <cell r="E79">
            <v>183.74199999999999</v>
          </cell>
          <cell r="F79">
            <v>3.84</v>
          </cell>
        </row>
        <row r="80">
          <cell r="A80">
            <v>1953.7916666666661</v>
          </cell>
          <cell r="B80">
            <v>113.93266466711948</v>
          </cell>
          <cell r="C80">
            <v>1962</v>
          </cell>
          <cell r="D80">
            <v>72.592999816749128</v>
          </cell>
          <cell r="E80">
            <v>186.59</v>
          </cell>
          <cell r="F80">
            <v>4.08</v>
          </cell>
        </row>
        <row r="81">
          <cell r="A81">
            <v>1953.8749999999993</v>
          </cell>
          <cell r="B81">
            <v>114.22445939015471</v>
          </cell>
          <cell r="C81">
            <v>1963</v>
          </cell>
          <cell r="D81">
            <v>73.367017736755301</v>
          </cell>
          <cell r="E81">
            <v>189.3</v>
          </cell>
          <cell r="F81">
            <v>3.83</v>
          </cell>
        </row>
        <row r="82">
          <cell r="A82">
            <v>1953.9583333333326</v>
          </cell>
          <cell r="B82">
            <v>114.22445939015471</v>
          </cell>
          <cell r="C82">
            <v>1964</v>
          </cell>
          <cell r="D82">
            <v>74.367117321477195</v>
          </cell>
          <cell r="E82">
            <v>191.92699999999999</v>
          </cell>
          <cell r="F82">
            <v>4.17</v>
          </cell>
        </row>
        <row r="83">
          <cell r="A83">
            <v>1954.0416666666658</v>
          </cell>
          <cell r="B83">
            <v>114.22445939015471</v>
          </cell>
          <cell r="C83">
            <v>1965</v>
          </cell>
          <cell r="D83">
            <v>75.457246162303889</v>
          </cell>
          <cell r="E83">
            <v>194.34700000000001</v>
          </cell>
          <cell r="F83">
            <v>4.1900000000000004</v>
          </cell>
        </row>
        <row r="84">
          <cell r="A84">
            <v>1954.1249999999991</v>
          </cell>
          <cell r="B84">
            <v>114.35620617145823</v>
          </cell>
          <cell r="C84">
            <v>1966</v>
          </cell>
          <cell r="D84">
            <v>76.749267860909129</v>
          </cell>
          <cell r="E84">
            <v>196.59899999999999</v>
          </cell>
          <cell r="F84">
            <v>4.6100000000000003</v>
          </cell>
        </row>
        <row r="85">
          <cell r="A85">
            <v>1954.2083333333323</v>
          </cell>
          <cell r="B85">
            <v>114.35620617145823</v>
          </cell>
          <cell r="C85">
            <v>1967</v>
          </cell>
          <cell r="D85">
            <v>77.150510233920571</v>
          </cell>
          <cell r="E85">
            <v>198.75200000000001</v>
          </cell>
          <cell r="F85">
            <v>4.58</v>
          </cell>
        </row>
        <row r="86">
          <cell r="A86">
            <v>1954.2916666666656</v>
          </cell>
          <cell r="B86">
            <v>114.65067005952096</v>
          </cell>
          <cell r="C86">
            <v>1968</v>
          </cell>
          <cell r="D86">
            <v>79.390564568524809</v>
          </cell>
          <cell r="E86">
            <v>200.745</v>
          </cell>
          <cell r="F86">
            <v>5.53</v>
          </cell>
        </row>
        <row r="87">
          <cell r="A87">
            <v>1954.3749999999989</v>
          </cell>
          <cell r="B87">
            <v>114.22445939015471</v>
          </cell>
          <cell r="C87">
            <v>1969</v>
          </cell>
          <cell r="D87">
            <v>83.323038340611902</v>
          </cell>
          <cell r="E87">
            <v>202.73599999999999</v>
          </cell>
          <cell r="F87">
            <v>6.04</v>
          </cell>
        </row>
        <row r="88">
          <cell r="A88">
            <v>1954.4583333333321</v>
          </cell>
          <cell r="B88">
            <v>114.35620617145823</v>
          </cell>
          <cell r="C88">
            <v>1970</v>
          </cell>
          <cell r="D88">
            <v>83.042895247403223</v>
          </cell>
          <cell r="E88">
            <v>205.089</v>
          </cell>
          <cell r="F88">
            <v>7.79</v>
          </cell>
        </row>
        <row r="89">
          <cell r="A89">
            <v>1954.5416666666654</v>
          </cell>
          <cell r="B89">
            <v>114.75144651536878</v>
          </cell>
          <cell r="C89">
            <v>1971</v>
          </cell>
          <cell r="D89">
            <v>89.436185877159303</v>
          </cell>
          <cell r="E89">
            <v>207.69200000000001</v>
          </cell>
          <cell r="F89">
            <v>6.24</v>
          </cell>
        </row>
        <row r="90">
          <cell r="A90">
            <v>1954.6249999999986</v>
          </cell>
          <cell r="B90">
            <v>115.01494007797584</v>
          </cell>
          <cell r="C90">
            <v>1972</v>
          </cell>
          <cell r="D90">
            <v>95.74309565561677</v>
          </cell>
          <cell r="E90">
            <v>209.92400000000001</v>
          </cell>
          <cell r="F90">
            <v>5.95</v>
          </cell>
        </row>
        <row r="91">
          <cell r="A91">
            <v>1954.7083333333319</v>
          </cell>
          <cell r="B91">
            <v>115.70857704968955</v>
          </cell>
          <cell r="C91">
            <v>1973</v>
          </cell>
          <cell r="D91">
            <v>100.30455778467764</v>
          </cell>
          <cell r="E91">
            <v>211.93899999999999</v>
          </cell>
          <cell r="F91">
            <v>6.46</v>
          </cell>
        </row>
        <row r="92">
          <cell r="A92">
            <v>1954.7916666666652</v>
          </cell>
          <cell r="B92">
            <v>115.57633867591846</v>
          </cell>
          <cell r="C92">
            <v>1974</v>
          </cell>
          <cell r="D92">
            <v>97.093271547117098</v>
          </cell>
          <cell r="E92">
            <v>213.898</v>
          </cell>
          <cell r="F92">
            <v>6.99</v>
          </cell>
        </row>
        <row r="93">
          <cell r="A93">
            <v>1954.8749999999984</v>
          </cell>
          <cell r="B93">
            <v>115.57633867591846</v>
          </cell>
          <cell r="C93">
            <v>1975</v>
          </cell>
          <cell r="D93">
            <v>94.122500920650964</v>
          </cell>
          <cell r="E93">
            <v>215.98099999999999</v>
          </cell>
          <cell r="F93">
            <v>7.5</v>
          </cell>
        </row>
        <row r="94">
          <cell r="A94">
            <v>1954.9583333333317</v>
          </cell>
          <cell r="B94">
            <v>116.14194250680451</v>
          </cell>
          <cell r="C94">
            <v>1976</v>
          </cell>
          <cell r="D94">
            <v>96.23389798331759</v>
          </cell>
          <cell r="E94">
            <v>218.08600000000001</v>
          </cell>
          <cell r="F94">
            <v>7.74</v>
          </cell>
        </row>
        <row r="95">
          <cell r="A95">
            <v>1955.0416666666649</v>
          </cell>
          <cell r="B95">
            <v>116.27467615538369</v>
          </cell>
          <cell r="C95">
            <v>1977</v>
          </cell>
          <cell r="D95">
            <v>99.165503728450389</v>
          </cell>
          <cell r="E95">
            <v>220.28899999999999</v>
          </cell>
          <cell r="F95">
            <v>7.21</v>
          </cell>
        </row>
        <row r="96">
          <cell r="A96">
            <v>1955.1249999999982</v>
          </cell>
          <cell r="B96">
            <v>115.87647520964606</v>
          </cell>
          <cell r="C96">
            <v>1978</v>
          </cell>
          <cell r="D96">
            <v>100.56884002199011</v>
          </cell>
          <cell r="E96">
            <v>222.62899999999999</v>
          </cell>
          <cell r="F96">
            <v>7.96</v>
          </cell>
        </row>
        <row r="97">
          <cell r="A97">
            <v>1955.2083333333314</v>
          </cell>
          <cell r="B97">
            <v>115.61100791248765</v>
          </cell>
          <cell r="C97">
            <v>1979</v>
          </cell>
          <cell r="D97">
            <v>100</v>
          </cell>
          <cell r="E97">
            <v>225.10599999999999</v>
          </cell>
          <cell r="F97">
            <v>9.1</v>
          </cell>
        </row>
        <row r="98">
          <cell r="A98">
            <v>1955.2916666666647</v>
          </cell>
          <cell r="B98">
            <v>114.94733966959164</v>
          </cell>
          <cell r="C98">
            <v>1980</v>
          </cell>
          <cell r="D98">
            <v>93.677209009159242</v>
          </cell>
          <cell r="E98">
            <v>227.726</v>
          </cell>
          <cell r="F98">
            <v>10.8</v>
          </cell>
        </row>
        <row r="99">
          <cell r="A99">
            <v>1955.374999999998</v>
          </cell>
          <cell r="B99">
            <v>114.94733966959164</v>
          </cell>
          <cell r="C99">
            <v>1981</v>
          </cell>
          <cell r="D99">
            <v>90.503876703759175</v>
          </cell>
          <cell r="E99">
            <v>230.00800000000001</v>
          </cell>
          <cell r="F99">
            <v>12.57</v>
          </cell>
        </row>
        <row r="100">
          <cell r="A100">
            <v>1955.4583333333312</v>
          </cell>
          <cell r="B100">
            <v>115.47827426390846</v>
          </cell>
          <cell r="C100">
            <v>1982</v>
          </cell>
          <cell r="D100">
            <v>88.952770828948815</v>
          </cell>
          <cell r="E100">
            <v>232.21799999999999</v>
          </cell>
          <cell r="F100">
            <v>14.59</v>
          </cell>
        </row>
        <row r="101">
          <cell r="A101">
            <v>1955.5416666666645</v>
          </cell>
          <cell r="B101">
            <v>115.44410030214738</v>
          </cell>
          <cell r="C101">
            <v>1983</v>
          </cell>
          <cell r="D101">
            <v>91.528301017098542</v>
          </cell>
          <cell r="E101">
            <v>234.333</v>
          </cell>
          <cell r="F101">
            <v>10.46</v>
          </cell>
        </row>
        <row r="102">
          <cell r="A102">
            <v>1955.6249999999977</v>
          </cell>
          <cell r="B102">
            <v>116.10529217100276</v>
          </cell>
          <cell r="C102">
            <v>1984</v>
          </cell>
          <cell r="D102">
            <v>89.061595491057474</v>
          </cell>
          <cell r="E102">
            <v>236.39400000000001</v>
          </cell>
          <cell r="F102">
            <v>11.67</v>
          </cell>
        </row>
        <row r="103">
          <cell r="A103">
            <v>1955.708333333331</v>
          </cell>
          <cell r="B103">
            <v>115.93716754710051</v>
          </cell>
          <cell r="C103">
            <v>1985</v>
          </cell>
          <cell r="D103">
            <v>86.307251784090525</v>
          </cell>
          <cell r="E103">
            <v>238.506</v>
          </cell>
          <cell r="F103">
            <v>11.38</v>
          </cell>
        </row>
        <row r="104">
          <cell r="A104">
            <v>1955.7916666666642</v>
          </cell>
          <cell r="B104">
            <v>115.805420765797</v>
          </cell>
          <cell r="C104">
            <v>1986</v>
          </cell>
          <cell r="D104">
            <v>85.065639257954373</v>
          </cell>
          <cell r="E104">
            <v>240.68299999999999</v>
          </cell>
          <cell r="F104">
            <v>9.19</v>
          </cell>
        </row>
        <row r="105">
          <cell r="A105">
            <v>1955.8749999999975</v>
          </cell>
          <cell r="B105">
            <v>115.54192720318994</v>
          </cell>
          <cell r="C105">
            <v>1987</v>
          </cell>
          <cell r="D105">
            <v>85.800117465126306</v>
          </cell>
          <cell r="E105">
            <v>242.84299999999999</v>
          </cell>
          <cell r="F105">
            <v>7.08</v>
          </cell>
        </row>
        <row r="106">
          <cell r="A106">
            <v>1955.9583333333308</v>
          </cell>
          <cell r="B106">
            <v>115.70857704968955</v>
          </cell>
          <cell r="C106">
            <v>1988</v>
          </cell>
          <cell r="D106">
            <v>84.312854375427349</v>
          </cell>
          <cell r="E106">
            <v>245.06100000000001</v>
          </cell>
          <cell r="F106">
            <v>8.67</v>
          </cell>
        </row>
        <row r="107">
          <cell r="A107">
            <v>1956.041666666664</v>
          </cell>
          <cell r="B107">
            <v>115.44410030214738</v>
          </cell>
          <cell r="C107">
            <v>1989</v>
          </cell>
          <cell r="D107">
            <v>81.669450233769723</v>
          </cell>
          <cell r="E107">
            <v>247.387</v>
          </cell>
          <cell r="F107">
            <v>9.09</v>
          </cell>
        </row>
        <row r="108">
          <cell r="A108">
            <v>1956.1249999999973</v>
          </cell>
          <cell r="B108">
            <v>115.04738518083417</v>
          </cell>
          <cell r="C108">
            <v>1990</v>
          </cell>
          <cell r="D108">
            <v>79.634988431030209</v>
          </cell>
          <cell r="E108">
            <v>250.18100000000001</v>
          </cell>
          <cell r="F108">
            <v>8.2100000000000009</v>
          </cell>
        </row>
        <row r="109">
          <cell r="A109">
            <v>1956.2083333333305</v>
          </cell>
          <cell r="B109">
            <v>114.65067005952096</v>
          </cell>
          <cell r="C109">
            <v>1991</v>
          </cell>
          <cell r="D109">
            <v>76.742074535998185</v>
          </cell>
          <cell r="E109">
            <v>253.53</v>
          </cell>
          <cell r="F109">
            <v>8.09</v>
          </cell>
        </row>
        <row r="110">
          <cell r="A110">
            <v>1956.2916666666638</v>
          </cell>
          <cell r="B110">
            <v>113.6974722649406</v>
          </cell>
          <cell r="C110">
            <v>1992</v>
          </cell>
          <cell r="D110">
            <v>77.053819626208039</v>
          </cell>
          <cell r="E110">
            <v>256.92200000000003</v>
          </cell>
          <cell r="F110">
            <v>7.03</v>
          </cell>
        </row>
        <row r="111">
          <cell r="A111">
            <v>1956.374999999997</v>
          </cell>
          <cell r="B111">
            <v>113.40762934607285</v>
          </cell>
          <cell r="C111">
            <v>1993</v>
          </cell>
          <cell r="D111">
            <v>78.887880537909425</v>
          </cell>
          <cell r="E111">
            <v>260.28199999999998</v>
          </cell>
          <cell r="F111">
            <v>6.6</v>
          </cell>
        </row>
        <row r="112">
          <cell r="A112">
            <v>1956.4583333333303</v>
          </cell>
          <cell r="B112">
            <v>113.74639294476287</v>
          </cell>
          <cell r="C112">
            <v>1994</v>
          </cell>
          <cell r="D112">
            <v>79.89887108940512</v>
          </cell>
          <cell r="E112">
            <v>263.45499999999998</v>
          </cell>
          <cell r="F112">
            <v>5.75</v>
          </cell>
        </row>
        <row r="113">
          <cell r="A113">
            <v>1956.5416666666636</v>
          </cell>
          <cell r="B113">
            <v>113.82152580354028</v>
          </cell>
          <cell r="C113">
            <v>1995</v>
          </cell>
          <cell r="D113">
            <v>77.744309804433641</v>
          </cell>
          <cell r="E113">
            <v>266.58800000000002</v>
          </cell>
          <cell r="F113">
            <v>7.78</v>
          </cell>
        </row>
        <row r="114">
          <cell r="A114">
            <v>1956.6249999999968</v>
          </cell>
          <cell r="B114">
            <v>115.01735302268835</v>
          </cell>
          <cell r="C114">
            <v>1996</v>
          </cell>
          <cell r="D114">
            <v>77.892859482662857</v>
          </cell>
          <cell r="E114">
            <v>269.714</v>
          </cell>
          <cell r="F114">
            <v>5.65</v>
          </cell>
        </row>
        <row r="115">
          <cell r="A115">
            <v>1956.7083333333301</v>
          </cell>
          <cell r="B115">
            <v>114.46823901833315</v>
          </cell>
          <cell r="C115">
            <v>1997</v>
          </cell>
          <cell r="D115">
            <v>79.391464287330919</v>
          </cell>
          <cell r="E115">
            <v>272.95800000000003</v>
          </cell>
          <cell r="F115">
            <v>6.58</v>
          </cell>
        </row>
        <row r="116">
          <cell r="A116">
            <v>1956.7916666666633</v>
          </cell>
          <cell r="B116">
            <v>113.92311857037321</v>
          </cell>
          <cell r="C116">
            <v>1998</v>
          </cell>
          <cell r="D116">
            <v>78.790605489905772</v>
          </cell>
          <cell r="E116">
            <v>276.154</v>
          </cell>
          <cell r="F116">
            <v>5.54</v>
          </cell>
        </row>
        <row r="117">
          <cell r="A117">
            <v>1956.8749999999966</v>
          </cell>
          <cell r="B117">
            <v>113.66537395822303</v>
          </cell>
          <cell r="C117">
            <v>1999</v>
          </cell>
          <cell r="D117">
            <v>78.98128130837776</v>
          </cell>
          <cell r="E117">
            <v>279.32799999999997</v>
          </cell>
          <cell r="F117">
            <v>4.72</v>
          </cell>
        </row>
        <row r="118">
          <cell r="A118">
            <v>1956.9583333333298</v>
          </cell>
          <cell r="B118">
            <v>113.38194827058688</v>
          </cell>
          <cell r="C118">
            <v>2000</v>
          </cell>
          <cell r="D118">
            <v>78.722001047395963</v>
          </cell>
          <cell r="E118">
            <v>282.39800000000002</v>
          </cell>
          <cell r="F118">
            <v>6.66</v>
          </cell>
        </row>
        <row r="119">
          <cell r="A119">
            <v>1957.0416666666631</v>
          </cell>
          <cell r="B119">
            <v>113.76716440287652</v>
          </cell>
          <cell r="C119">
            <v>2001</v>
          </cell>
          <cell r="D119">
            <v>76.640160699815297</v>
          </cell>
          <cell r="E119">
            <v>285.22500000000002</v>
          </cell>
          <cell r="F119">
            <v>5.16</v>
          </cell>
        </row>
        <row r="120">
          <cell r="A120">
            <v>1957.1249999999964</v>
          </cell>
          <cell r="B120">
            <v>114.37998717891374</v>
          </cell>
          <cell r="C120">
            <v>2002</v>
          </cell>
          <cell r="D120">
            <v>76.813539497288346</v>
          </cell>
          <cell r="E120">
            <v>287.95499999999998</v>
          </cell>
          <cell r="F120">
            <v>5.04</v>
          </cell>
        </row>
        <row r="121">
          <cell r="A121">
            <v>1957.2083333333296</v>
          </cell>
          <cell r="B121">
            <v>113.96854837611187</v>
          </cell>
          <cell r="C121">
            <v>2003</v>
          </cell>
          <cell r="D121">
            <v>76.315435159296641</v>
          </cell>
          <cell r="E121">
            <v>290.62599999999998</v>
          </cell>
          <cell r="F121">
            <v>4.05</v>
          </cell>
        </row>
        <row r="122">
          <cell r="A122">
            <v>1957.2916666666629</v>
          </cell>
          <cell r="B122">
            <v>114.32220700208958</v>
          </cell>
          <cell r="C122">
            <v>2004</v>
          </cell>
          <cell r="D122">
            <v>80.773025788503162</v>
          </cell>
          <cell r="E122">
            <v>293.262</v>
          </cell>
          <cell r="F122">
            <v>4.1500000000000004</v>
          </cell>
        </row>
        <row r="123">
          <cell r="A123">
            <v>1957.3749999999961</v>
          </cell>
          <cell r="B123">
            <v>114.29362645033903</v>
          </cell>
          <cell r="C123">
            <v>2005</v>
          </cell>
          <cell r="D123">
            <v>82.794847719679794</v>
          </cell>
          <cell r="E123">
            <v>295.99299999999999</v>
          </cell>
          <cell r="F123">
            <v>4.22</v>
          </cell>
        </row>
        <row r="124">
          <cell r="A124">
            <v>1957.4583333333294</v>
          </cell>
          <cell r="B124">
            <v>113.50852581346261</v>
          </cell>
          <cell r="C124">
            <v>2006</v>
          </cell>
          <cell r="D124">
            <v>82.727011372366036</v>
          </cell>
          <cell r="E124">
            <v>298.81799999999998</v>
          </cell>
          <cell r="F124">
            <v>4.42</v>
          </cell>
        </row>
        <row r="125">
          <cell r="A125">
            <v>1957.5416666666626</v>
          </cell>
          <cell r="B125">
            <v>112.70634541902118</v>
          </cell>
          <cell r="C125">
            <v>2007</v>
          </cell>
          <cell r="D125">
            <v>83.196606760536142</v>
          </cell>
          <cell r="E125">
            <v>301.69600000000003</v>
          </cell>
          <cell r="F125">
            <v>4.76</v>
          </cell>
        </row>
        <row r="126">
          <cell r="A126">
            <v>1957.6249999999959</v>
          </cell>
          <cell r="B126">
            <v>112.70634541902118</v>
          </cell>
          <cell r="C126">
            <v>2008</v>
          </cell>
          <cell r="D126">
            <v>83.406644962224618</v>
          </cell>
          <cell r="E126">
            <v>304.54300000000001</v>
          </cell>
          <cell r="F126">
            <v>3.74</v>
          </cell>
        </row>
        <row r="127">
          <cell r="A127">
            <v>1957.7083333333292</v>
          </cell>
          <cell r="B127">
            <v>113.08203323708454</v>
          </cell>
          <cell r="C127">
            <v>2009</v>
          </cell>
          <cell r="D127">
            <v>84.80835495034087</v>
          </cell>
          <cell r="E127">
            <v>307.24</v>
          </cell>
          <cell r="F127">
            <v>2.52</v>
          </cell>
        </row>
        <row r="128">
          <cell r="A128">
            <v>1957.7916666666624</v>
          </cell>
          <cell r="B128">
            <v>113.70817960052356</v>
          </cell>
          <cell r="C128">
            <v>2010</v>
          </cell>
          <cell r="D128">
            <v>84.613931004211707</v>
          </cell>
          <cell r="E128">
            <v>309.774</v>
          </cell>
          <cell r="F128">
            <v>3.73</v>
          </cell>
        </row>
        <row r="129">
          <cell r="A129">
            <v>1957.8749999999957</v>
          </cell>
          <cell r="B129">
            <v>113.30779868643724</v>
          </cell>
          <cell r="C129">
            <v>2011</v>
          </cell>
          <cell r="D129">
            <v>86.239087998055211</v>
          </cell>
          <cell r="E129">
            <v>312.01</v>
          </cell>
          <cell r="F129">
            <v>3.39</v>
          </cell>
        </row>
        <row r="130">
          <cell r="A130">
            <v>1957.9583333333289</v>
          </cell>
          <cell r="B130">
            <v>113.18301036189271</v>
          </cell>
          <cell r="C130">
            <v>2012</v>
          </cell>
          <cell r="D130">
            <v>85.70969790261492</v>
          </cell>
          <cell r="E130">
            <v>314.21199999999999</v>
          </cell>
          <cell r="F130">
            <v>1.97</v>
          </cell>
        </row>
        <row r="131">
          <cell r="A131">
            <v>1958.0416666666622</v>
          </cell>
          <cell r="B131">
            <v>112.51543645786073</v>
          </cell>
          <cell r="C131">
            <v>2013</v>
          </cell>
          <cell r="D131">
            <v>86.059965910945422</v>
          </cell>
          <cell r="E131">
            <v>316.35700000000003</v>
          </cell>
          <cell r="F131">
            <v>1.91</v>
          </cell>
        </row>
        <row r="132">
          <cell r="A132">
            <v>1958.1249999999955</v>
          </cell>
          <cell r="B132">
            <v>112.51543645786073</v>
          </cell>
          <cell r="C132">
            <v>2014</v>
          </cell>
          <cell r="D132">
            <v>86.471909901526899</v>
          </cell>
          <cell r="E132">
            <v>318.63099999999997</v>
          </cell>
          <cell r="F132">
            <v>2.86</v>
          </cell>
        </row>
        <row r="133">
          <cell r="A133">
            <v>1958.2083333333287</v>
          </cell>
          <cell r="B133">
            <v>112.71852048719914</v>
          </cell>
          <cell r="C133">
            <v>2015</v>
          </cell>
          <cell r="D133">
            <v>88.5253969618946</v>
          </cell>
          <cell r="E133">
            <v>320.91800000000001</v>
          </cell>
          <cell r="F133">
            <v>1.88</v>
          </cell>
        </row>
        <row r="134">
          <cell r="A134">
            <v>1958.291666666662</v>
          </cell>
          <cell r="B134">
            <v>112.57374971852822</v>
          </cell>
          <cell r="C134">
            <v>2016</v>
          </cell>
          <cell r="D134">
            <v>89.687786758769008</v>
          </cell>
          <cell r="E134">
            <v>323.18599999999998</v>
          </cell>
          <cell r="F134">
            <v>2.09</v>
          </cell>
        </row>
        <row r="135">
          <cell r="A135">
            <v>1958.3749999999952</v>
          </cell>
          <cell r="B135">
            <v>112.81900843251195</v>
          </cell>
          <cell r="C135">
            <v>2017</v>
          </cell>
          <cell r="D135">
            <v>90.360739419039362</v>
          </cell>
          <cell r="E135">
            <v>325.22000000000003</v>
          </cell>
          <cell r="F135">
            <v>2.4300000000000002</v>
          </cell>
        </row>
        <row r="136">
          <cell r="A136">
            <v>1958.4583333333285</v>
          </cell>
          <cell r="B136">
            <v>112.20586164755264</v>
          </cell>
          <cell r="C136">
            <v>2018</v>
          </cell>
          <cell r="D136">
            <v>91.542314452971027</v>
          </cell>
          <cell r="E136">
            <v>326.94900000000001</v>
          </cell>
          <cell r="F136">
            <v>2.58</v>
          </cell>
        </row>
        <row r="137">
          <cell r="A137">
            <v>1958.5416666666617</v>
          </cell>
          <cell r="B137">
            <v>111.81894488325074</v>
          </cell>
          <cell r="C137">
            <v>2019</v>
          </cell>
          <cell r="D137">
            <v>91.456673364898336</v>
          </cell>
          <cell r="E137">
            <v>328.52699999999999</v>
          </cell>
          <cell r="F137">
            <v>2.71</v>
          </cell>
        </row>
        <row r="138">
          <cell r="A138">
            <v>1958.624999999995</v>
          </cell>
          <cell r="B138">
            <v>112.08323229056077</v>
          </cell>
          <cell r="C138">
            <v>2020</v>
          </cell>
          <cell r="D138">
            <v>91.086219298349903</v>
          </cell>
          <cell r="E138">
            <v>330.15199999999999</v>
          </cell>
          <cell r="F138">
            <v>1.76</v>
          </cell>
        </row>
        <row r="139">
          <cell r="A139">
            <v>1958.7083333333283</v>
          </cell>
          <cell r="B139">
            <v>111.71534421958521</v>
          </cell>
          <cell r="C139">
            <v>2021</v>
          </cell>
          <cell r="D139">
            <v>100.56579278947231</v>
          </cell>
          <cell r="E139">
            <v>332.351</v>
          </cell>
          <cell r="F139">
            <v>1.08</v>
          </cell>
        </row>
        <row r="140">
          <cell r="A140">
            <v>1958.7916666666615</v>
          </cell>
          <cell r="B140">
            <v>111.59271486259333</v>
          </cell>
          <cell r="C140">
            <v>2022</v>
          </cell>
          <cell r="D140">
            <v>106.17447808992164</v>
          </cell>
          <cell r="E140">
            <v>333.59500000000003</v>
          </cell>
          <cell r="F140">
            <v>1.76</v>
          </cell>
        </row>
        <row r="141">
          <cell r="A141">
            <v>1958.8749999999948</v>
          </cell>
          <cell r="B141">
            <v>111.45232539183023</v>
          </cell>
          <cell r="C141">
            <v>2023</v>
          </cell>
          <cell r="D141">
            <v>100.41861648269577</v>
          </cell>
          <cell r="E141">
            <v>335.50099999999998</v>
          </cell>
          <cell r="F141">
            <v>3.53</v>
          </cell>
        </row>
        <row r="142">
          <cell r="A142">
            <v>1958.958333333328</v>
          </cell>
          <cell r="B142">
            <v>111.96060293356891</v>
          </cell>
          <cell r="C142">
            <v>2024</v>
          </cell>
          <cell r="F142">
            <v>3.99</v>
          </cell>
        </row>
        <row r="143">
          <cell r="A143">
            <v>1959.0416666666613</v>
          </cell>
          <cell r="B143">
            <v>111.33011889469006</v>
          </cell>
        </row>
        <row r="144">
          <cell r="A144">
            <v>1959.1249999999945</v>
          </cell>
          <cell r="B144">
            <v>111.59271486259333</v>
          </cell>
        </row>
        <row r="145">
          <cell r="A145">
            <v>1959.2083333333278</v>
          </cell>
          <cell r="B145">
            <v>111.59271486259333</v>
          </cell>
        </row>
        <row r="146">
          <cell r="A146">
            <v>1959.2916666666611</v>
          </cell>
          <cell r="B146">
            <v>111.20791239754989</v>
          </cell>
        </row>
        <row r="147">
          <cell r="A147">
            <v>1959.3749999999943</v>
          </cell>
          <cell r="B147">
            <v>111.69673838611055</v>
          </cell>
        </row>
        <row r="148">
          <cell r="A148">
            <v>1959.4583333333276</v>
          </cell>
          <cell r="B148">
            <v>111.31290079715484</v>
          </cell>
        </row>
        <row r="149">
          <cell r="A149">
            <v>1959.5416666666608</v>
          </cell>
          <cell r="B149">
            <v>110.56758383376754</v>
          </cell>
        </row>
        <row r="150">
          <cell r="A150">
            <v>1959.6249999999941</v>
          </cell>
          <cell r="B150">
            <v>110.44621436742969</v>
          </cell>
        </row>
        <row r="151">
          <cell r="A151">
            <v>1959.7083333333273</v>
          </cell>
          <cell r="B151">
            <v>110.31117530249408</v>
          </cell>
        </row>
        <row r="152">
          <cell r="A152">
            <v>1959.7916666666606</v>
          </cell>
          <cell r="B152">
            <v>110.53868634178234</v>
          </cell>
        </row>
        <row r="153">
          <cell r="A153">
            <v>1959.8749999999939</v>
          </cell>
          <cell r="B153">
            <v>110.65923016549202</v>
          </cell>
        </row>
        <row r="154">
          <cell r="A154">
            <v>1959.9583333333271</v>
          </cell>
          <cell r="B154">
            <v>110.17705487065328</v>
          </cell>
        </row>
        <row r="155">
          <cell r="A155">
            <v>1960.0416666666604</v>
          </cell>
          <cell r="B155">
            <v>110.91595148288056</v>
          </cell>
        </row>
        <row r="156">
          <cell r="A156">
            <v>1960.1249999999936</v>
          </cell>
          <cell r="B156">
            <v>110.53868634178234</v>
          </cell>
        </row>
        <row r="157">
          <cell r="A157">
            <v>1960.2083333333269</v>
          </cell>
          <cell r="B157">
            <v>110.53868634178234</v>
          </cell>
        </row>
        <row r="158">
          <cell r="A158">
            <v>1960.2916666666601</v>
          </cell>
          <cell r="B158">
            <v>110.16397893045425</v>
          </cell>
        </row>
        <row r="159">
          <cell r="A159">
            <v>1960.3749999999934</v>
          </cell>
          <cell r="B159">
            <v>109.92370852929734</v>
          </cell>
        </row>
        <row r="160">
          <cell r="A160">
            <v>1960.4583333333267</v>
          </cell>
          <cell r="B160">
            <v>109.31288597230207</v>
          </cell>
        </row>
        <row r="161">
          <cell r="A161">
            <v>1960.5416666666599</v>
          </cell>
          <cell r="B161">
            <v>109.31288597230207</v>
          </cell>
        </row>
        <row r="162">
          <cell r="A162">
            <v>1960.6249999999932</v>
          </cell>
          <cell r="B162">
            <v>109.79180332595946</v>
          </cell>
        </row>
        <row r="163">
          <cell r="A163">
            <v>1960.7083333333264</v>
          </cell>
          <cell r="B163">
            <v>110.27072067961687</v>
          </cell>
        </row>
        <row r="164">
          <cell r="A164">
            <v>1960.7916666666597</v>
          </cell>
          <cell r="B164">
            <v>109.88742608616958</v>
          </cell>
        </row>
        <row r="165">
          <cell r="A165">
            <v>1960.874999999993</v>
          </cell>
          <cell r="B165">
            <v>109.53064872874695</v>
          </cell>
        </row>
        <row r="166">
          <cell r="A166">
            <v>1960.9583333333262</v>
          </cell>
          <cell r="B166">
            <v>109.53064872874695</v>
          </cell>
        </row>
        <row r="167">
          <cell r="A167">
            <v>1961.0416666666595</v>
          </cell>
          <cell r="B167">
            <v>109.53064872874695</v>
          </cell>
        </row>
        <row r="168">
          <cell r="A168">
            <v>1961.1249999999927</v>
          </cell>
          <cell r="B168">
            <v>109.29279715713189</v>
          </cell>
        </row>
        <row r="169">
          <cell r="A169">
            <v>1961.208333333326</v>
          </cell>
          <cell r="B169">
            <v>109.53064872874695</v>
          </cell>
        </row>
        <row r="170">
          <cell r="A170">
            <v>1961.2916666666592</v>
          </cell>
          <cell r="B170">
            <v>109.05494558551679</v>
          </cell>
        </row>
        <row r="171">
          <cell r="A171">
            <v>1961.3749999999925</v>
          </cell>
          <cell r="B171">
            <v>109.41172294293942</v>
          </cell>
        </row>
        <row r="172">
          <cell r="A172">
            <v>1961.4583333333258</v>
          </cell>
          <cell r="B172">
            <v>109.29279715713189</v>
          </cell>
        </row>
        <row r="173">
          <cell r="A173">
            <v>1961.541666666659</v>
          </cell>
          <cell r="B173">
            <v>108.91857735112414</v>
          </cell>
        </row>
        <row r="174">
          <cell r="A174">
            <v>1961.6249999999923</v>
          </cell>
          <cell r="B174">
            <v>109.40138157026048</v>
          </cell>
        </row>
        <row r="175">
          <cell r="A175">
            <v>1961.7083333333255</v>
          </cell>
          <cell r="B175">
            <v>109.03671029835962</v>
          </cell>
        </row>
        <row r="176">
          <cell r="A176">
            <v>1961.7916666666588</v>
          </cell>
          <cell r="B176">
            <v>109.03671029835962</v>
          </cell>
        </row>
        <row r="177">
          <cell r="A177">
            <v>1961.874999999992</v>
          </cell>
          <cell r="B177">
            <v>109.6273750345371</v>
          </cell>
        </row>
        <row r="178">
          <cell r="A178">
            <v>1961.9583333333253</v>
          </cell>
          <cell r="B178">
            <v>109.8636409290081</v>
          </cell>
        </row>
        <row r="179">
          <cell r="A179">
            <v>1962.0416666666586</v>
          </cell>
          <cell r="B179">
            <v>109.98177387624358</v>
          </cell>
        </row>
        <row r="180">
          <cell r="A180">
            <v>1962.1249999999918</v>
          </cell>
          <cell r="B180">
            <v>109.38090496522184</v>
          </cell>
        </row>
        <row r="181">
          <cell r="A181">
            <v>1962.2083333333251</v>
          </cell>
          <cell r="B181">
            <v>109.38090496522184</v>
          </cell>
        </row>
        <row r="182">
          <cell r="A182">
            <v>1962.2916666666583</v>
          </cell>
          <cell r="B182">
            <v>109.01871653818469</v>
          </cell>
        </row>
        <row r="183">
          <cell r="A183">
            <v>1962.3749999999916</v>
          </cell>
          <cell r="B183">
            <v>109.60546958736761</v>
          </cell>
        </row>
        <row r="184">
          <cell r="A184">
            <v>1962.4583333333248</v>
          </cell>
          <cell r="B184">
            <v>109.72282019720417</v>
          </cell>
        </row>
        <row r="185">
          <cell r="A185">
            <v>1962.5416666666581</v>
          </cell>
          <cell r="B185">
            <v>109.36069867840152</v>
          </cell>
        </row>
        <row r="186">
          <cell r="A186">
            <v>1962.6249999999914</v>
          </cell>
          <cell r="B186">
            <v>109.36069867840152</v>
          </cell>
        </row>
        <row r="187">
          <cell r="A187">
            <v>1962.7083333333246</v>
          </cell>
          <cell r="B187">
            <v>108.88438097166124</v>
          </cell>
        </row>
        <row r="188">
          <cell r="A188">
            <v>1962.7916666666579</v>
          </cell>
          <cell r="B188">
            <v>108.65122383895961</v>
          </cell>
        </row>
        <row r="189">
          <cell r="A189">
            <v>1962.8749999999911</v>
          </cell>
          <cell r="B189">
            <v>108.76780240531041</v>
          </cell>
        </row>
        <row r="190">
          <cell r="A190">
            <v>1962.9583333333244</v>
          </cell>
          <cell r="B190">
            <v>108.76780240531041</v>
          </cell>
        </row>
        <row r="191">
          <cell r="A191">
            <v>1963.0416666666576</v>
          </cell>
          <cell r="B191">
            <v>108.88438097166124</v>
          </cell>
        </row>
        <row r="192">
          <cell r="A192">
            <v>1963.1249999999909</v>
          </cell>
          <cell r="B192">
            <v>108.88438097166124</v>
          </cell>
        </row>
        <row r="193">
          <cell r="A193">
            <v>1963.2083333333242</v>
          </cell>
          <cell r="B193">
            <v>109.1083647089779</v>
          </cell>
        </row>
        <row r="194">
          <cell r="A194">
            <v>1963.2916666666574</v>
          </cell>
          <cell r="B194">
            <v>109.57315007515031</v>
          </cell>
        </row>
        <row r="195">
          <cell r="A195">
            <v>1963.3749999999907</v>
          </cell>
          <cell r="B195">
            <v>109.34075739206411</v>
          </cell>
        </row>
        <row r="196">
          <cell r="A196">
            <v>1963.4583333333239</v>
          </cell>
          <cell r="B196">
            <v>108.98343465548874</v>
          </cell>
        </row>
        <row r="197">
          <cell r="A197">
            <v>1963.5416666666572</v>
          </cell>
          <cell r="B197">
            <v>108.85931847856951</v>
          </cell>
        </row>
        <row r="198">
          <cell r="A198">
            <v>1963.6249999999905</v>
          </cell>
          <cell r="B198">
            <v>108.85931847856951</v>
          </cell>
        </row>
        <row r="199">
          <cell r="A199">
            <v>1963.7083333333237</v>
          </cell>
          <cell r="B199">
            <v>108.85931847856951</v>
          </cell>
        </row>
        <row r="200">
          <cell r="A200">
            <v>1963.791666666657</v>
          </cell>
          <cell r="B200">
            <v>108.50587913285989</v>
          </cell>
        </row>
        <row r="201">
          <cell r="A201">
            <v>1963.8749999999902</v>
          </cell>
          <cell r="B201">
            <v>109.19626648683355</v>
          </cell>
        </row>
        <row r="202">
          <cell r="A202">
            <v>1963.9583333333235</v>
          </cell>
          <cell r="B202">
            <v>109.30164923827613</v>
          </cell>
        </row>
        <row r="203">
          <cell r="A203">
            <v>1964.0416666666567</v>
          </cell>
          <cell r="B203">
            <v>109.30164923827613</v>
          </cell>
        </row>
        <row r="204">
          <cell r="A204">
            <v>1964.12499999999</v>
          </cell>
          <cell r="B204">
            <v>109.64572578362221</v>
          </cell>
        </row>
        <row r="205">
          <cell r="A205">
            <v>1964.2083333333233</v>
          </cell>
          <cell r="B205">
            <v>109.64572578362221</v>
          </cell>
        </row>
        <row r="206">
          <cell r="A206">
            <v>1964.2916666666565</v>
          </cell>
          <cell r="B206">
            <v>109.30164923827613</v>
          </cell>
        </row>
        <row r="207">
          <cell r="A207">
            <v>1964.3749999999898</v>
          </cell>
          <cell r="B207">
            <v>108.842880511148</v>
          </cell>
        </row>
        <row r="208">
          <cell r="A208">
            <v>1964.458333333323</v>
          </cell>
          <cell r="B208">
            <v>108.83474106598929</v>
          </cell>
        </row>
        <row r="209">
          <cell r="A209">
            <v>1964.5416666666563</v>
          </cell>
          <cell r="B209">
            <v>108.71269935304815</v>
          </cell>
        </row>
        <row r="210">
          <cell r="A210">
            <v>1964.6249999999895</v>
          </cell>
          <cell r="B210">
            <v>109.40635210099973</v>
          </cell>
        </row>
        <row r="211">
          <cell r="A211">
            <v>1964.7083333333228</v>
          </cell>
          <cell r="B211">
            <v>109.39642702193521</v>
          </cell>
        </row>
        <row r="212">
          <cell r="A212">
            <v>1964.7916666666561</v>
          </cell>
          <cell r="B212">
            <v>109.62433624489761</v>
          </cell>
        </row>
        <row r="213">
          <cell r="A213">
            <v>1964.8749999999893</v>
          </cell>
          <cell r="B213">
            <v>109.61374430985607</v>
          </cell>
        </row>
        <row r="214">
          <cell r="A214">
            <v>1964.9583333333226</v>
          </cell>
          <cell r="B214">
            <v>109.61374430985607</v>
          </cell>
        </row>
        <row r="215">
          <cell r="A215">
            <v>1965.0416666666558</v>
          </cell>
          <cell r="B215">
            <v>110.29528054390701</v>
          </cell>
        </row>
        <row r="216">
          <cell r="A216">
            <v>1965.1249999999891</v>
          </cell>
          <cell r="B216">
            <v>110.29528054390701</v>
          </cell>
        </row>
        <row r="217">
          <cell r="A217">
            <v>1965.2083333333223</v>
          </cell>
          <cell r="B217">
            <v>109.60322005491065</v>
          </cell>
        </row>
        <row r="218">
          <cell r="A218">
            <v>1965.2916666666556</v>
          </cell>
          <cell r="B218">
            <v>109.02843346766161</v>
          </cell>
        </row>
        <row r="219">
          <cell r="A219">
            <v>1965.3749999999889</v>
          </cell>
          <cell r="B219">
            <v>108.91556759450668</v>
          </cell>
        </row>
        <row r="220">
          <cell r="A220">
            <v>1965.4583333333221</v>
          </cell>
          <cell r="B220">
            <v>108.22622855909839</v>
          </cell>
        </row>
        <row r="221">
          <cell r="A221">
            <v>1965.5416666666554</v>
          </cell>
          <cell r="B221">
            <v>108.4505316234696</v>
          </cell>
        </row>
        <row r="222">
          <cell r="A222">
            <v>1965.6249999999886</v>
          </cell>
          <cell r="B222">
            <v>108.4505316234696</v>
          </cell>
        </row>
        <row r="223">
          <cell r="A223">
            <v>1965.7083333333219</v>
          </cell>
          <cell r="B223">
            <v>108.4505316234696</v>
          </cell>
        </row>
        <row r="224">
          <cell r="A224">
            <v>1965.7916666666551</v>
          </cell>
          <cell r="B224">
            <v>108.77920283293464</v>
          </cell>
        </row>
        <row r="225">
          <cell r="A225">
            <v>1965.8749999999884</v>
          </cell>
          <cell r="B225">
            <v>109.33819154225084</v>
          </cell>
        </row>
        <row r="226">
          <cell r="A226">
            <v>1965.9583333333217</v>
          </cell>
          <cell r="B226">
            <v>109.32869928114924</v>
          </cell>
        </row>
        <row r="227">
          <cell r="A227">
            <v>1966.0416666666549</v>
          </cell>
          <cell r="B227">
            <v>109.66303781106103</v>
          </cell>
        </row>
        <row r="228">
          <cell r="A228">
            <v>1966.1249999999882</v>
          </cell>
          <cell r="B228">
            <v>108.75614454867534</v>
          </cell>
        </row>
        <row r="229">
          <cell r="A229">
            <v>1966.2083333333214</v>
          </cell>
          <cell r="B229">
            <v>108.41734036005018</v>
          </cell>
        </row>
        <row r="230">
          <cell r="A230">
            <v>1966.2916666666547</v>
          </cell>
          <cell r="B230">
            <v>107.85574656268346</v>
          </cell>
        </row>
        <row r="231">
          <cell r="A231">
            <v>1966.3749999999879</v>
          </cell>
          <cell r="B231">
            <v>108.07518856993205</v>
          </cell>
        </row>
        <row r="232">
          <cell r="A232">
            <v>1966.4583333333212</v>
          </cell>
          <cell r="B232">
            <v>107.96038789021407</v>
          </cell>
        </row>
        <row r="233">
          <cell r="A233">
            <v>1966.5416666666545</v>
          </cell>
          <cell r="B233">
            <v>107.73724787876921</v>
          </cell>
        </row>
        <row r="234">
          <cell r="A234">
            <v>1966.6249999999877</v>
          </cell>
          <cell r="B234">
            <v>106.75316791464233</v>
          </cell>
        </row>
        <row r="235">
          <cell r="A235">
            <v>1966.708333333321</v>
          </cell>
          <cell r="B235">
            <v>106.75316791464233</v>
          </cell>
        </row>
        <row r="236">
          <cell r="A236">
            <v>1966.7916666666542</v>
          </cell>
          <cell r="B236">
            <v>106.53509253729679</v>
          </cell>
        </row>
        <row r="237">
          <cell r="A237">
            <v>1966.8749999999875</v>
          </cell>
          <cell r="B237">
            <v>106.53509253729679</v>
          </cell>
        </row>
        <row r="238">
          <cell r="A238">
            <v>1966.9583333333208</v>
          </cell>
          <cell r="B238">
            <v>106.96597258800375</v>
          </cell>
        </row>
        <row r="239">
          <cell r="A239">
            <v>1967.041666666654</v>
          </cell>
          <cell r="B239">
            <v>106.96597258800375</v>
          </cell>
        </row>
        <row r="240">
          <cell r="A240">
            <v>1967.1249999999873</v>
          </cell>
          <cell r="B240">
            <v>106.96597258800375</v>
          </cell>
        </row>
        <row r="241">
          <cell r="A241">
            <v>1967.2083333333205</v>
          </cell>
          <cell r="B241">
            <v>105.89007815835971</v>
          </cell>
        </row>
        <row r="242">
          <cell r="A242">
            <v>1967.2916666666538</v>
          </cell>
          <cell r="B242">
            <v>105.99844510254165</v>
          </cell>
        </row>
        <row r="243">
          <cell r="A243">
            <v>1967.374999999987</v>
          </cell>
          <cell r="B243">
            <v>106.3196525119433</v>
          </cell>
        </row>
        <row r="244">
          <cell r="A244">
            <v>1967.4583333333203</v>
          </cell>
          <cell r="B244">
            <v>106.21322643335279</v>
          </cell>
        </row>
        <row r="245">
          <cell r="A245">
            <v>1967.5416666666536</v>
          </cell>
          <cell r="B245">
            <v>105.89522276139664</v>
          </cell>
        </row>
        <row r="246">
          <cell r="A246">
            <v>1967.6249999999868</v>
          </cell>
          <cell r="B246">
            <v>106.21386181292645</v>
          </cell>
        </row>
        <row r="247">
          <cell r="A247">
            <v>1967.7083333333201</v>
          </cell>
          <cell r="B247">
            <v>105.8977491289594</v>
          </cell>
        </row>
        <row r="248">
          <cell r="A248">
            <v>1967.7916666666533</v>
          </cell>
          <cell r="B248">
            <v>106.0041639288218</v>
          </cell>
        </row>
        <row r="249">
          <cell r="A249">
            <v>1967.8749999999866</v>
          </cell>
          <cell r="B249">
            <v>106.00509732699672</v>
          </cell>
        </row>
        <row r="250">
          <cell r="A250">
            <v>1967.9583333333198</v>
          </cell>
          <cell r="B250">
            <v>106.21511008076146</v>
          </cell>
        </row>
        <row r="251">
          <cell r="A251">
            <v>1968.0416666666531</v>
          </cell>
          <cell r="B251">
            <v>105.48821827920084</v>
          </cell>
        </row>
        <row r="252">
          <cell r="A252">
            <v>1968.1249999999864</v>
          </cell>
          <cell r="B252">
            <v>105.69790015807227</v>
          </cell>
        </row>
        <row r="253">
          <cell r="A253">
            <v>1968.2083333333196</v>
          </cell>
          <cell r="B253">
            <v>105.1830964598234</v>
          </cell>
        </row>
        <row r="254">
          <cell r="A254">
            <v>1968.2916666666529</v>
          </cell>
          <cell r="B254">
            <v>104.87733164453321</v>
          </cell>
        </row>
        <row r="255">
          <cell r="A255">
            <v>1968.3749999999861</v>
          </cell>
          <cell r="B255">
            <v>104.26516647306518</v>
          </cell>
        </row>
        <row r="256">
          <cell r="A256">
            <v>1968.4583333333194</v>
          </cell>
          <cell r="B256">
            <v>104.48127235323534</v>
          </cell>
        </row>
        <row r="257">
          <cell r="A257">
            <v>1968.5416666666526</v>
          </cell>
          <cell r="B257">
            <v>104.28871359098929</v>
          </cell>
        </row>
        <row r="258">
          <cell r="A258">
            <v>1968.6249999999859</v>
          </cell>
          <cell r="B258">
            <v>104.29451627362056</v>
          </cell>
        </row>
        <row r="259">
          <cell r="A259">
            <v>1968.7083333333192</v>
          </cell>
          <cell r="B259">
            <v>103.99738089962165</v>
          </cell>
        </row>
        <row r="260">
          <cell r="A260">
            <v>1968.7916666666524</v>
          </cell>
          <cell r="B260">
            <v>104.11093451830521</v>
          </cell>
        </row>
        <row r="261">
          <cell r="A261">
            <v>1968.8749999999857</v>
          </cell>
          <cell r="B261">
            <v>105.01818783900993</v>
          </cell>
        </row>
        <row r="262">
          <cell r="A262">
            <v>1968.9583333333189</v>
          </cell>
          <cell r="B262">
            <v>105.62083789449392</v>
          </cell>
        </row>
        <row r="263">
          <cell r="A263">
            <v>1969.0416666666522</v>
          </cell>
          <cell r="B263">
            <v>105.82190132977128</v>
          </cell>
        </row>
        <row r="264">
          <cell r="A264">
            <v>1969.1249999999854</v>
          </cell>
          <cell r="B264">
            <v>105.72568797277044</v>
          </cell>
        </row>
        <row r="265">
          <cell r="A265">
            <v>1969.2083333333187</v>
          </cell>
          <cell r="B265">
            <v>105.73062396617078</v>
          </cell>
        </row>
        <row r="266">
          <cell r="A266">
            <v>1969.291666666652</v>
          </cell>
          <cell r="B266">
            <v>105.24571662798428</v>
          </cell>
        </row>
        <row r="267">
          <cell r="A267">
            <v>1969.3749999999852</v>
          </cell>
          <cell r="B267">
            <v>105.44339163959214</v>
          </cell>
        </row>
        <row r="268">
          <cell r="A268">
            <v>1969.4583333333185</v>
          </cell>
          <cell r="B268">
            <v>105.15768909651223</v>
          </cell>
        </row>
        <row r="269">
          <cell r="A269">
            <v>1969.5416666666517</v>
          </cell>
          <cell r="B269">
            <v>105.549220247364</v>
          </cell>
        </row>
        <row r="270">
          <cell r="A270">
            <v>1969.624999999985</v>
          </cell>
          <cell r="B270">
            <v>105.64916821682294</v>
          </cell>
        </row>
        <row r="271">
          <cell r="A271">
            <v>1969.7083333333183</v>
          </cell>
          <cell r="B271">
            <v>106.12860192342228</v>
          </cell>
        </row>
        <row r="272">
          <cell r="A272">
            <v>1969.7916666666515</v>
          </cell>
          <cell r="B272">
            <v>106.41466560623461</v>
          </cell>
        </row>
        <row r="273">
          <cell r="A273">
            <v>1969.8749999999848</v>
          </cell>
          <cell r="B273">
            <v>106.31965251194329</v>
          </cell>
        </row>
        <row r="274">
          <cell r="A274">
            <v>1969.958333333318</v>
          </cell>
          <cell r="B274">
            <v>106.41365750974344</v>
          </cell>
        </row>
        <row r="275">
          <cell r="A275">
            <v>1970.0416666666513</v>
          </cell>
          <cell r="B275">
            <v>107.16345927791112</v>
          </cell>
        </row>
        <row r="276">
          <cell r="A276">
            <v>1970.1249999999845</v>
          </cell>
          <cell r="B276">
            <v>107.34554389583047</v>
          </cell>
        </row>
        <row r="277">
          <cell r="A277">
            <v>1970.2083333333178</v>
          </cell>
          <cell r="B277">
            <v>107.34017273675254</v>
          </cell>
        </row>
        <row r="278">
          <cell r="A278">
            <v>1970.2916666666511</v>
          </cell>
          <cell r="B278">
            <v>106.96401404231872</v>
          </cell>
        </row>
        <row r="279">
          <cell r="A279">
            <v>1970.3749999999843</v>
          </cell>
          <cell r="B279">
            <v>107.51322374048841</v>
          </cell>
        </row>
        <row r="280">
          <cell r="A280">
            <v>1970.4583333333176</v>
          </cell>
          <cell r="B280">
            <v>107.68975112678795</v>
          </cell>
        </row>
        <row r="281">
          <cell r="A281">
            <v>1970.5416666666508</v>
          </cell>
          <cell r="B281">
            <v>107.4101104864248</v>
          </cell>
        </row>
        <row r="282">
          <cell r="A282">
            <v>1970.6249999999841</v>
          </cell>
          <cell r="B282">
            <v>108.4096969630328</v>
          </cell>
        </row>
        <row r="283">
          <cell r="A283">
            <v>1970.7083333333173</v>
          </cell>
          <cell r="B283">
            <v>108.94148067762896</v>
          </cell>
        </row>
        <row r="284">
          <cell r="A284">
            <v>1970.7916666666506</v>
          </cell>
          <cell r="B284">
            <v>108.92817190521431</v>
          </cell>
        </row>
        <row r="285">
          <cell r="A285">
            <v>1970.8749999999839</v>
          </cell>
          <cell r="B285">
            <v>109.00449222184083</v>
          </cell>
        </row>
        <row r="286">
          <cell r="A286">
            <v>1970.9583333333171</v>
          </cell>
          <cell r="B286">
            <v>109.08004550010935</v>
          </cell>
        </row>
        <row r="287">
          <cell r="A287">
            <v>1971.0416666666504</v>
          </cell>
          <cell r="B287">
            <v>109.34718030541575</v>
          </cell>
        </row>
        <row r="288">
          <cell r="A288">
            <v>1971.1249999999836</v>
          </cell>
          <cell r="B288">
            <v>108.80666192742734</v>
          </cell>
        </row>
        <row r="289">
          <cell r="A289">
            <v>1971.2083333333169</v>
          </cell>
          <cell r="B289">
            <v>108.53464527260878</v>
          </cell>
        </row>
        <row r="290">
          <cell r="A290">
            <v>1971.2916666666501</v>
          </cell>
          <cell r="B290">
            <v>108.61750036340676</v>
          </cell>
        </row>
        <row r="291">
          <cell r="A291">
            <v>1971.3749999999834</v>
          </cell>
          <cell r="B291">
            <v>108.86991712968222</v>
          </cell>
        </row>
        <row r="292">
          <cell r="A292">
            <v>1971.4583333333167</v>
          </cell>
          <cell r="B292">
            <v>109.20023423024719</v>
          </cell>
        </row>
        <row r="293">
          <cell r="A293">
            <v>1971.5416666666499</v>
          </cell>
          <cell r="B293">
            <v>109.10608075140456</v>
          </cell>
        </row>
        <row r="294">
          <cell r="A294">
            <v>1971.6249999999832</v>
          </cell>
          <cell r="B294">
            <v>109.18611373162807</v>
          </cell>
        </row>
        <row r="295">
          <cell r="A295">
            <v>1971.7083333333164</v>
          </cell>
          <cell r="B295">
            <v>109.44670111523575</v>
          </cell>
        </row>
        <row r="296">
          <cell r="A296">
            <v>1971.7916666666497</v>
          </cell>
          <cell r="B296">
            <v>109.52570560317552</v>
          </cell>
        </row>
        <row r="297">
          <cell r="A297">
            <v>1971.8749999999829</v>
          </cell>
          <cell r="B297">
            <v>110.39220643864367</v>
          </cell>
        </row>
        <row r="298">
          <cell r="A298">
            <v>1971.9583333333162</v>
          </cell>
          <cell r="B298">
            <v>110.11370337206131</v>
          </cell>
        </row>
        <row r="299">
          <cell r="A299">
            <v>1972.0416666666495</v>
          </cell>
          <cell r="B299">
            <v>110.45861708661749</v>
          </cell>
        </row>
        <row r="300">
          <cell r="A300">
            <v>1972.1249999999827</v>
          </cell>
          <cell r="B300">
            <v>110.18114110196547</v>
          </cell>
        </row>
        <row r="301">
          <cell r="A301">
            <v>1972.208333333316</v>
          </cell>
          <cell r="B301">
            <v>109.82939949502678</v>
          </cell>
        </row>
        <row r="302">
          <cell r="A302">
            <v>1972.2916666666492</v>
          </cell>
          <cell r="B302">
            <v>109.73554496212621</v>
          </cell>
        </row>
        <row r="303">
          <cell r="A303">
            <v>1972.3749999999825</v>
          </cell>
          <cell r="B303">
            <v>109.81252571145426</v>
          </cell>
        </row>
        <row r="304">
          <cell r="A304">
            <v>1972.4583333333157</v>
          </cell>
          <cell r="B304">
            <v>110.22908817585167</v>
          </cell>
        </row>
        <row r="305">
          <cell r="A305">
            <v>1972.541666666649</v>
          </cell>
          <cell r="B305">
            <v>110.80250182231167</v>
          </cell>
        </row>
        <row r="306">
          <cell r="A306">
            <v>1972.6249999999823</v>
          </cell>
          <cell r="B306">
            <v>110.96058972476622</v>
          </cell>
        </row>
        <row r="307">
          <cell r="A307">
            <v>1972.7083333333155</v>
          </cell>
          <cell r="B307">
            <v>110.61284513119043</v>
          </cell>
        </row>
        <row r="308">
          <cell r="A308">
            <v>1972.7916666666488</v>
          </cell>
          <cell r="B308">
            <v>110.00607072354734</v>
          </cell>
        </row>
        <row r="309">
          <cell r="A309">
            <v>1972.874999999982</v>
          </cell>
          <cell r="B309">
            <v>109.83020707601692</v>
          </cell>
        </row>
        <row r="310">
          <cell r="A310">
            <v>1972.9583333333153</v>
          </cell>
          <cell r="B310">
            <v>109.65517102212195</v>
          </cell>
        </row>
        <row r="311">
          <cell r="A311">
            <v>1973.0416666666486</v>
          </cell>
          <cell r="B311">
            <v>109.14818786828609</v>
          </cell>
        </row>
        <row r="312">
          <cell r="A312">
            <v>1973.1249999999818</v>
          </cell>
          <cell r="B312">
            <v>108.38491382724911</v>
          </cell>
        </row>
        <row r="313">
          <cell r="A313">
            <v>1973.2083333333151</v>
          </cell>
          <cell r="B313">
            <v>107.46551481769175</v>
          </cell>
        </row>
        <row r="314">
          <cell r="A314">
            <v>1973.2916666666483</v>
          </cell>
          <cell r="B314">
            <v>106.72607320197369</v>
          </cell>
        </row>
        <row r="315">
          <cell r="A315">
            <v>1973.3749999999816</v>
          </cell>
          <cell r="B315">
            <v>106.23892384640652</v>
          </cell>
        </row>
        <row r="316">
          <cell r="A316">
            <v>1973.4583333333148</v>
          </cell>
          <cell r="B316">
            <v>105.75838737801902</v>
          </cell>
        </row>
        <row r="317">
          <cell r="A317">
            <v>1973.5416666666481</v>
          </cell>
          <cell r="B317">
            <v>105.43965538806719</v>
          </cell>
        </row>
        <row r="318">
          <cell r="A318">
            <v>1973.6249999999814</v>
          </cell>
          <cell r="B318">
            <v>104.5122969999147</v>
          </cell>
        </row>
        <row r="319">
          <cell r="A319">
            <v>1973.7083333333146</v>
          </cell>
          <cell r="B319">
            <v>104.67310922082913</v>
          </cell>
        </row>
        <row r="320">
          <cell r="A320">
            <v>1973.7916666666479</v>
          </cell>
          <cell r="B320">
            <v>104.53211449456413</v>
          </cell>
        </row>
        <row r="321">
          <cell r="A321">
            <v>1973.8749999999811</v>
          </cell>
          <cell r="B321">
            <v>104.31216451970616</v>
          </cell>
        </row>
        <row r="322">
          <cell r="A322">
            <v>1973.9583333333144</v>
          </cell>
          <cell r="B322">
            <v>104.32520015601941</v>
          </cell>
        </row>
        <row r="323">
          <cell r="A323">
            <v>1974.0416666666476</v>
          </cell>
          <cell r="B323">
            <v>104.26626866514613</v>
          </cell>
        </row>
        <row r="324">
          <cell r="A324">
            <v>1974.1249999999809</v>
          </cell>
          <cell r="B324">
            <v>103.76677949965085</v>
          </cell>
        </row>
        <row r="325">
          <cell r="A325">
            <v>1974.2083333333142</v>
          </cell>
          <cell r="B325">
            <v>103.57639787948729</v>
          </cell>
        </row>
        <row r="326">
          <cell r="A326">
            <v>1974.2916666666474</v>
          </cell>
          <cell r="B326">
            <v>103.51399501510035</v>
          </cell>
        </row>
        <row r="327">
          <cell r="A327">
            <v>1974.3749999999807</v>
          </cell>
          <cell r="B327">
            <v>102.7464954659315</v>
          </cell>
        </row>
        <row r="328">
          <cell r="A328">
            <v>1974.4583333333139</v>
          </cell>
          <cell r="B328">
            <v>102.48635891797527</v>
          </cell>
        </row>
        <row r="329">
          <cell r="A329">
            <v>1974.5416666666472</v>
          </cell>
          <cell r="B329">
            <v>102.15869445142191</v>
          </cell>
        </row>
        <row r="330">
          <cell r="A330">
            <v>1974.6249999999804</v>
          </cell>
          <cell r="B330">
            <v>101.85422710644168</v>
          </cell>
        </row>
        <row r="331">
          <cell r="A331">
            <v>1974.7083333333137</v>
          </cell>
          <cell r="B331">
            <v>101.62701962768757</v>
          </cell>
        </row>
        <row r="332">
          <cell r="A332">
            <v>1974.791666666647</v>
          </cell>
          <cell r="B332">
            <v>101.46487385842991</v>
          </cell>
        </row>
        <row r="333">
          <cell r="A333">
            <v>1974.8749999999802</v>
          </cell>
          <cell r="B333">
            <v>101.43376556802876</v>
          </cell>
        </row>
        <row r="334">
          <cell r="A334">
            <v>1974.9583333333135</v>
          </cell>
          <cell r="B334">
            <v>102.22255607603026</v>
          </cell>
        </row>
        <row r="335">
          <cell r="A335">
            <v>1975.0416666666467</v>
          </cell>
          <cell r="B335">
            <v>103.77482391613171</v>
          </cell>
        </row>
        <row r="336">
          <cell r="A336">
            <v>1975.12499999998</v>
          </cell>
          <cell r="B336">
            <v>103.15126127042295</v>
          </cell>
        </row>
        <row r="337">
          <cell r="A337">
            <v>1975.2083333333132</v>
          </cell>
          <cell r="B337">
            <v>103.00340784217612</v>
          </cell>
        </row>
        <row r="338">
          <cell r="A338">
            <v>1975.2916666666465</v>
          </cell>
          <cell r="B338">
            <v>102.76364068387636</v>
          </cell>
        </row>
        <row r="339">
          <cell r="A339">
            <v>1975.3749999999798</v>
          </cell>
          <cell r="B339">
            <v>102.48580005467866</v>
          </cell>
        </row>
        <row r="340">
          <cell r="A340">
            <v>1975.458333333313</v>
          </cell>
          <cell r="B340">
            <v>101.66908422852086</v>
          </cell>
        </row>
        <row r="341">
          <cell r="A341">
            <v>1975.5416666666463</v>
          </cell>
          <cell r="B341">
            <v>101.1160330516043</v>
          </cell>
        </row>
        <row r="342">
          <cell r="A342">
            <v>1975.6249999999795</v>
          </cell>
          <cell r="B342">
            <v>101.54060400692639</v>
          </cell>
        </row>
        <row r="343">
          <cell r="A343">
            <v>1975.7083333333128</v>
          </cell>
          <cell r="B343">
            <v>101.98593170343352</v>
          </cell>
        </row>
        <row r="344">
          <cell r="A344">
            <v>1975.7916666666461</v>
          </cell>
          <cell r="B344">
            <v>102.14187467382833</v>
          </cell>
        </row>
        <row r="345">
          <cell r="A345">
            <v>1975.8749999999793</v>
          </cell>
          <cell r="B345">
            <v>102.09179210602935</v>
          </cell>
        </row>
        <row r="346">
          <cell r="A346">
            <v>1975.9583333333126</v>
          </cell>
          <cell r="B346">
            <v>102.06702153871254</v>
          </cell>
        </row>
        <row r="347">
          <cell r="A347">
            <v>1976.0416666666458</v>
          </cell>
          <cell r="B347">
            <v>102.36065360327096</v>
          </cell>
        </row>
        <row r="348">
          <cell r="A348">
            <v>1976.1249999999791</v>
          </cell>
          <cell r="B348">
            <v>102.24685581695144</v>
          </cell>
        </row>
        <row r="349">
          <cell r="A349">
            <v>1976.2083333333123</v>
          </cell>
          <cell r="B349">
            <v>102.92902396644935</v>
          </cell>
        </row>
        <row r="350">
          <cell r="A350">
            <v>1976.2916666666456</v>
          </cell>
          <cell r="B350">
            <v>103.53849399564861</v>
          </cell>
        </row>
        <row r="351">
          <cell r="A351">
            <v>1976.3749999999789</v>
          </cell>
          <cell r="B351">
            <v>103.96055328847304</v>
          </cell>
        </row>
        <row r="352">
          <cell r="A352">
            <v>1976.4583333333121</v>
          </cell>
          <cell r="B352">
            <v>103.70530194295506</v>
          </cell>
        </row>
        <row r="353">
          <cell r="A353">
            <v>1976.5416666666454</v>
          </cell>
          <cell r="B353">
            <v>104.03731732124704</v>
          </cell>
        </row>
        <row r="354">
          <cell r="A354">
            <v>1976.6249999999786</v>
          </cell>
          <cell r="B354">
            <v>104.17947457442513</v>
          </cell>
        </row>
        <row r="355">
          <cell r="A355">
            <v>1976.7083333333119</v>
          </cell>
          <cell r="B355">
            <v>104.56441670370398</v>
          </cell>
        </row>
        <row r="356">
          <cell r="A356">
            <v>1976.7916666666451</v>
          </cell>
          <cell r="B356">
            <v>104.35892815120305</v>
          </cell>
        </row>
        <row r="357">
          <cell r="A357">
            <v>1976.8749999999784</v>
          </cell>
          <cell r="B357">
            <v>104.78033671859542</v>
          </cell>
        </row>
        <row r="358">
          <cell r="A358">
            <v>1976.9583333333117</v>
          </cell>
          <cell r="B358">
            <v>105.29159995173826</v>
          </cell>
        </row>
        <row r="359">
          <cell r="A359">
            <v>1977.0416666666449</v>
          </cell>
          <cell r="B359">
            <v>105.63679605844884</v>
          </cell>
        </row>
        <row r="360">
          <cell r="A360">
            <v>1977.1249999999782</v>
          </cell>
          <cell r="B360">
            <v>105.79893981410126</v>
          </cell>
        </row>
        <row r="361">
          <cell r="A361">
            <v>1977.2083333333114</v>
          </cell>
          <cell r="B361">
            <v>106.58369894687993</v>
          </cell>
        </row>
        <row r="362">
          <cell r="A362">
            <v>1977.2916666666447</v>
          </cell>
          <cell r="B362">
            <v>107.56419849198646</v>
          </cell>
        </row>
        <row r="363">
          <cell r="A363">
            <v>1977.3749999999779</v>
          </cell>
          <cell r="B363">
            <v>108.34553683923802</v>
          </cell>
        </row>
        <row r="364">
          <cell r="A364">
            <v>1977.4583333333112</v>
          </cell>
          <cell r="B364">
            <v>108.43528340083793</v>
          </cell>
        </row>
        <row r="365">
          <cell r="A365">
            <v>1977.5416666666445</v>
          </cell>
          <cell r="B365">
            <v>109.01044512209356</v>
          </cell>
        </row>
        <row r="366">
          <cell r="A366">
            <v>1977.6249999999777</v>
          </cell>
          <cell r="B366">
            <v>109.75553316211538</v>
          </cell>
        </row>
        <row r="367">
          <cell r="A367">
            <v>1977.708333333311</v>
          </cell>
          <cell r="B367">
            <v>110.84077244236565</v>
          </cell>
        </row>
        <row r="368">
          <cell r="A368">
            <v>1977.7916666666442</v>
          </cell>
          <cell r="B368">
            <v>111.88422884691765</v>
          </cell>
        </row>
        <row r="369">
          <cell r="A369">
            <v>1977.8749999999775</v>
          </cell>
          <cell r="B369">
            <v>112.49307733472575</v>
          </cell>
        </row>
        <row r="370">
          <cell r="A370">
            <v>1977.9583333333107</v>
          </cell>
          <cell r="B370">
            <v>113.14034717142142</v>
          </cell>
        </row>
        <row r="371">
          <cell r="A371">
            <v>1978.041666666644</v>
          </cell>
          <cell r="B371">
            <v>113.54260252195681</v>
          </cell>
        </row>
        <row r="372">
          <cell r="A372">
            <v>1978.1249999999773</v>
          </cell>
          <cell r="B372">
            <v>114.08261716230788</v>
          </cell>
        </row>
        <row r="373">
          <cell r="A373">
            <v>1978.2083333333105</v>
          </cell>
          <cell r="B373">
            <v>114.75902182859295</v>
          </cell>
        </row>
        <row r="374">
          <cell r="A374">
            <v>1978.2916666666438</v>
          </cell>
          <cell r="B374">
            <v>115.35117282642274</v>
          </cell>
        </row>
        <row r="375">
          <cell r="A375">
            <v>1978.374999999977</v>
          </cell>
          <cell r="B375">
            <v>115.85059098656868</v>
          </cell>
        </row>
        <row r="376">
          <cell r="A376">
            <v>1978.4583333333103</v>
          </cell>
          <cell r="B376">
            <v>116.32973794105219</v>
          </cell>
        </row>
        <row r="377">
          <cell r="A377">
            <v>1978.5416666666436</v>
          </cell>
          <cell r="B377">
            <v>117.06958009679072</v>
          </cell>
        </row>
        <row r="378">
          <cell r="A378">
            <v>1978.6249999999768</v>
          </cell>
          <cell r="B378">
            <v>118.07740242920467</v>
          </cell>
        </row>
        <row r="379">
          <cell r="A379">
            <v>1978.7083333333101</v>
          </cell>
          <cell r="B379">
            <v>118.42517549585804</v>
          </cell>
        </row>
        <row r="380">
          <cell r="A380">
            <v>1978.7916666666433</v>
          </cell>
          <cell r="B380">
            <v>118.51103512733725</v>
          </cell>
        </row>
        <row r="381">
          <cell r="A381">
            <v>1978.8749999999766</v>
          </cell>
          <cell r="B381">
            <v>119.22800965483843</v>
          </cell>
        </row>
        <row r="382">
          <cell r="A382">
            <v>1978.9583333333098</v>
          </cell>
          <cell r="B382">
            <v>120.09982074631534</v>
          </cell>
        </row>
        <row r="383">
          <cell r="A383">
            <v>1979.0416666666431</v>
          </cell>
          <cell r="B383">
            <v>120.62058938360852</v>
          </cell>
        </row>
        <row r="384">
          <cell r="A384">
            <v>1979.1249999999764</v>
          </cell>
          <cell r="B384">
            <v>120.71666010811084</v>
          </cell>
        </row>
        <row r="385">
          <cell r="A385">
            <v>1979.2083333333096</v>
          </cell>
          <cell r="B385">
            <v>121.10010234782128</v>
          </cell>
        </row>
        <row r="386">
          <cell r="A386">
            <v>1979.2916666666429</v>
          </cell>
          <cell r="B386">
            <v>121.28568323834055</v>
          </cell>
        </row>
        <row r="387">
          <cell r="A387">
            <v>1979.3749999999761</v>
          </cell>
          <cell r="B387">
            <v>121.3211624184684</v>
          </cell>
        </row>
        <row r="388">
          <cell r="A388">
            <v>1979.4583333333094</v>
          </cell>
          <cell r="B388">
            <v>121.49993368837356</v>
          </cell>
        </row>
        <row r="389">
          <cell r="A389">
            <v>1979.5416666666426</v>
          </cell>
          <cell r="B389">
            <v>121.51380008958013</v>
          </cell>
        </row>
        <row r="390">
          <cell r="A390">
            <v>1979.6249999999759</v>
          </cell>
          <cell r="B390">
            <v>121.57026427936815</v>
          </cell>
        </row>
        <row r="391">
          <cell r="A391">
            <v>1979.7083333333092</v>
          </cell>
          <cell r="B391">
            <v>121.28192929854804</v>
          </cell>
        </row>
        <row r="392">
          <cell r="A392">
            <v>1979.7916666666424</v>
          </cell>
          <cell r="B392">
            <v>121.37558289155224</v>
          </cell>
        </row>
        <row r="393">
          <cell r="A393">
            <v>1979.8749999999757</v>
          </cell>
          <cell r="B393">
            <v>121.11601556110107</v>
          </cell>
        </row>
        <row r="394">
          <cell r="A394">
            <v>1979.9583333333089</v>
          </cell>
          <cell r="B394">
            <v>120.57528778811228</v>
          </cell>
        </row>
        <row r="395">
          <cell r="A395">
            <v>1980.0416666666422</v>
          </cell>
          <cell r="B395">
            <v>119.47831097392528</v>
          </cell>
        </row>
        <row r="396">
          <cell r="A396">
            <v>1980.1249999999754</v>
          </cell>
          <cell r="B396">
            <v>118.49870403515182</v>
          </cell>
        </row>
        <row r="397">
          <cell r="A397">
            <v>1980.2083333333087</v>
          </cell>
          <cell r="B397">
            <v>117.7198458944635</v>
          </cell>
        </row>
        <row r="398">
          <cell r="A398">
            <v>1980.291666666642</v>
          </cell>
          <cell r="B398">
            <v>117.50548709365822</v>
          </cell>
        </row>
        <row r="399">
          <cell r="A399">
            <v>1980.3749999999752</v>
          </cell>
          <cell r="B399">
            <v>117.18026811320377</v>
          </cell>
        </row>
        <row r="400">
          <cell r="A400">
            <v>1980.4583333333085</v>
          </cell>
          <cell r="B400">
            <v>116.60878563701206</v>
          </cell>
        </row>
        <row r="401">
          <cell r="A401">
            <v>1980.5416666666417</v>
          </cell>
          <cell r="B401">
            <v>117.4186227735002</v>
          </cell>
        </row>
        <row r="402">
          <cell r="A402">
            <v>1980.624999999975</v>
          </cell>
          <cell r="B402">
            <v>117.25614533290218</v>
          </cell>
        </row>
        <row r="403">
          <cell r="A403">
            <v>1980.7083333333082</v>
          </cell>
          <cell r="B403">
            <v>116.83686881866356</v>
          </cell>
        </row>
        <row r="404">
          <cell r="A404">
            <v>1980.7916666666415</v>
          </cell>
          <cell r="B404">
            <v>116.19639185558307</v>
          </cell>
        </row>
        <row r="405">
          <cell r="A405">
            <v>1980.8749999999748</v>
          </cell>
          <cell r="B405">
            <v>115.70305354314792</v>
          </cell>
        </row>
        <row r="406">
          <cell r="A406">
            <v>1980.958333333308</v>
          </cell>
          <cell r="B406">
            <v>115.08917812759019</v>
          </cell>
        </row>
        <row r="407">
          <cell r="A407">
            <v>1981.0416666666413</v>
          </cell>
          <cell r="B407">
            <v>114.52471373615464</v>
          </cell>
        </row>
        <row r="408">
          <cell r="A408">
            <v>1981.1249999999745</v>
          </cell>
          <cell r="B408">
            <v>113.81461836442314</v>
          </cell>
        </row>
        <row r="409">
          <cell r="A409">
            <v>1981.2083333333078</v>
          </cell>
          <cell r="B409">
            <v>113.71513482951607</v>
          </cell>
        </row>
        <row r="410">
          <cell r="A410">
            <v>1981.291666666641</v>
          </cell>
          <cell r="B410">
            <v>113.95320002945373</v>
          </cell>
        </row>
        <row r="411">
          <cell r="A411">
            <v>1981.3749999999743</v>
          </cell>
          <cell r="B411">
            <v>113.84885546660756</v>
          </cell>
        </row>
        <row r="412">
          <cell r="A412">
            <v>1981.4583333333076</v>
          </cell>
          <cell r="B412">
            <v>113.57334282910115</v>
          </cell>
        </row>
        <row r="413">
          <cell r="A413">
            <v>1981.5416666666408</v>
          </cell>
          <cell r="B413">
            <v>112.91277456553712</v>
          </cell>
        </row>
        <row r="414">
          <cell r="A414">
            <v>1981.6249999999741</v>
          </cell>
          <cell r="B414">
            <v>112.63136988179674</v>
          </cell>
        </row>
        <row r="415">
          <cell r="A415">
            <v>1981.7083333333073</v>
          </cell>
          <cell r="B415">
            <v>111.7526499775874</v>
          </cell>
        </row>
        <row r="416">
          <cell r="A416">
            <v>1981.7916666666406</v>
          </cell>
          <cell r="B416">
            <v>111.65997051679855</v>
          </cell>
        </row>
        <row r="417">
          <cell r="A417">
            <v>1981.8749999999739</v>
          </cell>
          <cell r="B417">
            <v>111.309318731038</v>
          </cell>
        </row>
        <row r="418">
          <cell r="A418">
            <v>1981.9583333333071</v>
          </cell>
          <cell r="B418">
            <v>111.04512854065864</v>
          </cell>
        </row>
        <row r="419">
          <cell r="A419">
            <v>1982.0416666666404</v>
          </cell>
          <cell r="B419">
            <v>110.76673584245944</v>
          </cell>
        </row>
        <row r="420">
          <cell r="A420">
            <v>1982.1249999999736</v>
          </cell>
          <cell r="B420">
            <v>110.59415488845811</v>
          </cell>
        </row>
        <row r="421">
          <cell r="A421">
            <v>1982.2083333333069</v>
          </cell>
          <cell r="B421">
            <v>110.64778634964634</v>
          </cell>
        </row>
        <row r="422">
          <cell r="A422">
            <v>1982.2916666666401</v>
          </cell>
          <cell r="B422">
            <v>110.32345738099399</v>
          </cell>
        </row>
        <row r="423">
          <cell r="A423">
            <v>1982.3749999999734</v>
          </cell>
          <cell r="B423">
            <v>109.4277286103453</v>
          </cell>
        </row>
        <row r="424">
          <cell r="A424">
            <v>1982.4583333333067</v>
          </cell>
          <cell r="B424">
            <v>108.06736579424545</v>
          </cell>
        </row>
        <row r="425">
          <cell r="A425">
            <v>1982.5416666666399</v>
          </cell>
          <cell r="B425">
            <v>107.48464444904225</v>
          </cell>
        </row>
        <row r="426">
          <cell r="A426">
            <v>1982.6249999999732</v>
          </cell>
          <cell r="B426">
            <v>107.21862233343604</v>
          </cell>
        </row>
        <row r="427">
          <cell r="A427">
            <v>1982.7083333333064</v>
          </cell>
          <cell r="B427">
            <v>107.03674098068697</v>
          </cell>
        </row>
        <row r="428">
          <cell r="A428">
            <v>1982.7916666666397</v>
          </cell>
          <cell r="B428">
            <v>106.70756587643751</v>
          </cell>
        </row>
        <row r="429">
          <cell r="A429">
            <v>1982.8749999999729</v>
          </cell>
          <cell r="B429">
            <v>106.93188661117794</v>
          </cell>
        </row>
        <row r="430">
          <cell r="A430">
            <v>1982.9583333333062</v>
          </cell>
          <cell r="B430">
            <v>107.55209674356571</v>
          </cell>
        </row>
        <row r="431">
          <cell r="A431">
            <v>1983.0416666666395</v>
          </cell>
          <cell r="B431">
            <v>107.69315110206618</v>
          </cell>
        </row>
        <row r="432">
          <cell r="A432">
            <v>1983.1249999999727</v>
          </cell>
          <cell r="B432">
            <v>108.14266855172053</v>
          </cell>
        </row>
        <row r="433">
          <cell r="A433">
            <v>1983.208333333306</v>
          </cell>
          <cell r="B433">
            <v>108.59290783953263</v>
          </cell>
        </row>
        <row r="434">
          <cell r="A434">
            <v>1983.2916666666392</v>
          </cell>
          <cell r="B434">
            <v>108.37751268683179</v>
          </cell>
        </row>
        <row r="435">
          <cell r="A435">
            <v>1983.3749999999725</v>
          </cell>
          <cell r="B435">
            <v>108.26340685118474</v>
          </cell>
        </row>
        <row r="436">
          <cell r="A436">
            <v>1983.4583333333057</v>
          </cell>
          <cell r="B436">
            <v>108.46600305163798</v>
          </cell>
        </row>
        <row r="437">
          <cell r="A437">
            <v>1983.541666666639</v>
          </cell>
          <cell r="B437">
            <v>108.64856367615884</v>
          </cell>
        </row>
        <row r="438">
          <cell r="A438">
            <v>1983.6249999999723</v>
          </cell>
          <cell r="B438">
            <v>108.80374674095616</v>
          </cell>
        </row>
        <row r="439">
          <cell r="A439">
            <v>1983.7083333333055</v>
          </cell>
          <cell r="B439">
            <v>108.55249000699327</v>
          </cell>
        </row>
        <row r="440">
          <cell r="A440">
            <v>1983.7916666666388</v>
          </cell>
          <cell r="B440">
            <v>108.4355556354859</v>
          </cell>
        </row>
        <row r="441">
          <cell r="A441">
            <v>1983.874999999972</v>
          </cell>
          <cell r="B441">
            <v>108.36926111858165</v>
          </cell>
        </row>
        <row r="442">
          <cell r="A442">
            <v>1983.9583333333053</v>
          </cell>
          <cell r="B442">
            <v>108.54532674802266</v>
          </cell>
        </row>
        <row r="443">
          <cell r="A443">
            <v>1984.0416666666385</v>
          </cell>
          <cell r="B443">
            <v>108.22327295369459</v>
          </cell>
        </row>
        <row r="444">
          <cell r="A444">
            <v>1984.1249999999718</v>
          </cell>
          <cell r="B444">
            <v>108.04170920443974</v>
          </cell>
        </row>
        <row r="445">
          <cell r="A445">
            <v>1984.2083333333051</v>
          </cell>
          <cell r="B445">
            <v>108.32119555712556</v>
          </cell>
        </row>
        <row r="446">
          <cell r="A446">
            <v>1984.2916666666383</v>
          </cell>
          <cell r="B446">
            <v>108.39981368186854</v>
          </cell>
        </row>
        <row r="447">
          <cell r="A447">
            <v>1984.3749999999716</v>
          </cell>
          <cell r="B447">
            <v>108.76819982418536</v>
          </cell>
        </row>
        <row r="448">
          <cell r="A448">
            <v>1984.4583333333048</v>
          </cell>
          <cell r="B448">
            <v>109.07874313960872</v>
          </cell>
        </row>
        <row r="449">
          <cell r="A449">
            <v>1984.5416666666381</v>
          </cell>
          <cell r="B449">
            <v>109.25980560000077</v>
          </cell>
        </row>
        <row r="450">
          <cell r="A450">
            <v>1984.6249999999714</v>
          </cell>
          <cell r="B450">
            <v>109.36372118132397</v>
          </cell>
        </row>
        <row r="451">
          <cell r="A451">
            <v>1984.7083333333046</v>
          </cell>
          <cell r="B451">
            <v>109.16288205251128</v>
          </cell>
        </row>
        <row r="452">
          <cell r="A452">
            <v>1984.7916666666379</v>
          </cell>
          <cell r="B452">
            <v>109.05304783361561</v>
          </cell>
        </row>
        <row r="453">
          <cell r="A453">
            <v>1984.8749999999711</v>
          </cell>
          <cell r="B453">
            <v>109.06930408760162</v>
          </cell>
        </row>
        <row r="454">
          <cell r="A454">
            <v>1984.9583333333044</v>
          </cell>
          <cell r="B454">
            <v>109.30705180214751</v>
          </cell>
        </row>
        <row r="455">
          <cell r="A455">
            <v>1985.0416666666376</v>
          </cell>
          <cell r="B455">
            <v>109.47707603963138</v>
          </cell>
        </row>
        <row r="456">
          <cell r="A456">
            <v>1985.1249999999709</v>
          </cell>
          <cell r="B456">
            <v>109.4552348418724</v>
          </cell>
        </row>
        <row r="457">
          <cell r="A457">
            <v>1985.2083333333042</v>
          </cell>
          <cell r="B457">
            <v>109.66515538208344</v>
          </cell>
        </row>
        <row r="458">
          <cell r="A458">
            <v>1985.2916666666374</v>
          </cell>
          <cell r="B458">
            <v>109.89081897712219</v>
          </cell>
        </row>
        <row r="459">
          <cell r="A459">
            <v>1985.3749999999707</v>
          </cell>
          <cell r="B459">
            <v>110.3167121324288</v>
          </cell>
        </row>
        <row r="460">
          <cell r="A460">
            <v>1985.4583333333039</v>
          </cell>
          <cell r="B460">
            <v>110.80258751025123</v>
          </cell>
        </row>
        <row r="461">
          <cell r="A461">
            <v>1985.5416666666372</v>
          </cell>
          <cell r="B461">
            <v>111.38899462334369</v>
          </cell>
        </row>
        <row r="462">
          <cell r="A462">
            <v>1985.6249999999704</v>
          </cell>
          <cell r="B462">
            <v>111.95143631773951</v>
          </cell>
        </row>
        <row r="463">
          <cell r="A463">
            <v>1985.7083333333037</v>
          </cell>
          <cell r="B463">
            <v>112.36246765045416</v>
          </cell>
        </row>
        <row r="464">
          <cell r="A464">
            <v>1985.791666666637</v>
          </cell>
          <cell r="B464">
            <v>112.5808699289465</v>
          </cell>
        </row>
        <row r="465">
          <cell r="A465">
            <v>1985.8749999999702</v>
          </cell>
          <cell r="B465">
            <v>112.88348733505471</v>
          </cell>
        </row>
        <row r="466">
          <cell r="A466">
            <v>1985.9583333333035</v>
          </cell>
          <cell r="B466">
            <v>113.17465519716364</v>
          </cell>
        </row>
        <row r="467">
          <cell r="A467">
            <v>1986.0416666666367</v>
          </cell>
          <cell r="B467">
            <v>113.54427369749774</v>
          </cell>
        </row>
        <row r="468">
          <cell r="A468">
            <v>1986.12499999997</v>
          </cell>
          <cell r="B468">
            <v>114.52936038123654</v>
          </cell>
        </row>
        <row r="469">
          <cell r="A469">
            <v>1986.2083333333032</v>
          </cell>
          <cell r="B469">
            <v>115.92298858062874</v>
          </cell>
        </row>
        <row r="470">
          <cell r="A470">
            <v>1986.2916666666365</v>
          </cell>
          <cell r="B470">
            <v>117.20633946290032</v>
          </cell>
        </row>
        <row r="471">
          <cell r="A471">
            <v>1986.3749999999698</v>
          </cell>
          <cell r="B471">
            <v>117.99360127197012</v>
          </cell>
        </row>
        <row r="472">
          <cell r="A472">
            <v>1986.458333333303</v>
          </cell>
          <cell r="B472">
            <v>118.51560729211077</v>
          </cell>
        </row>
        <row r="473">
          <cell r="A473">
            <v>1986.5416666666363</v>
          </cell>
          <cell r="B473">
            <v>119.69392404721619</v>
          </cell>
        </row>
        <row r="474">
          <cell r="A474">
            <v>1986.6249999999695</v>
          </cell>
          <cell r="B474">
            <v>120.51143405607695</v>
          </cell>
        </row>
        <row r="475">
          <cell r="A475">
            <v>1986.7083333333028</v>
          </cell>
          <cell r="B475">
            <v>120.85587928158387</v>
          </cell>
        </row>
        <row r="476">
          <cell r="A476">
            <v>1986.791666666636</v>
          </cell>
          <cell r="B476">
            <v>121.42334047116407</v>
          </cell>
        </row>
        <row r="477">
          <cell r="A477">
            <v>1986.8749999999693</v>
          </cell>
          <cell r="B477">
            <v>121.91806170483585</v>
          </cell>
        </row>
        <row r="478">
          <cell r="A478">
            <v>1986.9583333333026</v>
          </cell>
          <cell r="B478">
            <v>122.70622133763105</v>
          </cell>
        </row>
        <row r="479">
          <cell r="A479">
            <v>1987.0416666666358</v>
          </cell>
          <cell r="B479">
            <v>122.63805355197516</v>
          </cell>
        </row>
        <row r="480">
          <cell r="A480">
            <v>1987.1249999999691</v>
          </cell>
          <cell r="B480">
            <v>122.96541874745655</v>
          </cell>
        </row>
        <row r="481">
          <cell r="A481">
            <v>1987.2083333333023</v>
          </cell>
          <cell r="B481">
            <v>123.05639311464522</v>
          </cell>
        </row>
        <row r="482">
          <cell r="A482">
            <v>1987.2916666666356</v>
          </cell>
          <cell r="B482">
            <v>123.35815467142622</v>
          </cell>
        </row>
        <row r="483">
          <cell r="A483">
            <v>1987.3749999999688</v>
          </cell>
          <cell r="B483">
            <v>124.00782051993042</v>
          </cell>
        </row>
        <row r="484">
          <cell r="A484">
            <v>1987.4583333333021</v>
          </cell>
          <cell r="B484">
            <v>124.83577397020599</v>
          </cell>
        </row>
        <row r="485">
          <cell r="A485">
            <v>1987.5416666666354</v>
          </cell>
          <cell r="B485">
            <v>125.5746658813201</v>
          </cell>
        </row>
        <row r="486">
          <cell r="A486">
            <v>1987.6249999999686</v>
          </cell>
          <cell r="B486">
            <v>125.81945724481916</v>
          </cell>
        </row>
        <row r="487">
          <cell r="A487">
            <v>1987.7083333333019</v>
          </cell>
          <cell r="B487">
            <v>125.82167244053591</v>
          </cell>
        </row>
        <row r="488">
          <cell r="A488">
            <v>1987.7916666666351</v>
          </cell>
          <cell r="B488">
            <v>126.01020649471816</v>
          </cell>
        </row>
        <row r="489">
          <cell r="A489">
            <v>1987.8749999999684</v>
          </cell>
          <cell r="B489">
            <v>126.25330734859918</v>
          </cell>
        </row>
        <row r="490">
          <cell r="A490">
            <v>1987.9583333333017</v>
          </cell>
          <cell r="B490">
            <v>126.72056195569624</v>
          </cell>
        </row>
        <row r="491">
          <cell r="A491">
            <v>1988.0416666666349</v>
          </cell>
          <cell r="B491">
            <v>126.83213837634462</v>
          </cell>
        </row>
        <row r="492">
          <cell r="A492">
            <v>1988.1249999999682</v>
          </cell>
          <cell r="B492">
            <v>127.11837413959026</v>
          </cell>
        </row>
        <row r="493">
          <cell r="A493">
            <v>1988.2083333333014</v>
          </cell>
          <cell r="B493">
            <v>127.32400286623867</v>
          </cell>
        </row>
        <row r="494">
          <cell r="A494">
            <v>1988.2916666666347</v>
          </cell>
          <cell r="B494">
            <v>127.52129592189794</v>
          </cell>
        </row>
        <row r="495">
          <cell r="A495">
            <v>1988.3749999999679</v>
          </cell>
          <cell r="B495">
            <v>128.21622959294334</v>
          </cell>
        </row>
        <row r="496">
          <cell r="A496">
            <v>1988.4583333333012</v>
          </cell>
          <cell r="B496">
            <v>128.86792497176265</v>
          </cell>
        </row>
        <row r="497">
          <cell r="A497">
            <v>1988.5416666666345</v>
          </cell>
          <cell r="B497">
            <v>129.44189365773417</v>
          </cell>
        </row>
        <row r="498">
          <cell r="A498">
            <v>1988.6249999999677</v>
          </cell>
          <cell r="B498">
            <v>129.79526804238694</v>
          </cell>
        </row>
        <row r="499">
          <cell r="A499">
            <v>1988.708333333301</v>
          </cell>
          <cell r="B499">
            <v>129.62330861357725</v>
          </cell>
        </row>
        <row r="500">
          <cell r="A500">
            <v>1988.7916666666342</v>
          </cell>
          <cell r="B500">
            <v>129.63342480693171</v>
          </cell>
        </row>
        <row r="501">
          <cell r="A501">
            <v>1988.8749999999675</v>
          </cell>
          <cell r="B501">
            <v>129.95610236094163</v>
          </cell>
        </row>
        <row r="502">
          <cell r="A502">
            <v>1988.9583333333007</v>
          </cell>
          <cell r="B502">
            <v>130.1186336174251</v>
          </cell>
        </row>
        <row r="503">
          <cell r="A503">
            <v>1989.041666666634</v>
          </cell>
          <cell r="B503">
            <v>130.0729329364795</v>
          </cell>
        </row>
        <row r="504">
          <cell r="A504">
            <v>1989.1249999999673</v>
          </cell>
          <cell r="B504">
            <v>130.15572928974265</v>
          </cell>
        </row>
        <row r="505">
          <cell r="A505">
            <v>1989.2083333333005</v>
          </cell>
          <cell r="B505">
            <v>130.18407786164394</v>
          </cell>
        </row>
        <row r="506">
          <cell r="A506">
            <v>1989.2916666666338</v>
          </cell>
          <cell r="B506">
            <v>130.13413753383315</v>
          </cell>
        </row>
        <row r="507">
          <cell r="A507">
            <v>1989.374999999967</v>
          </cell>
          <cell r="B507">
            <v>130.13806744796386</v>
          </cell>
        </row>
        <row r="508">
          <cell r="A508">
            <v>1989.4583333333003</v>
          </cell>
          <cell r="B508">
            <v>130.51487429683746</v>
          </cell>
        </row>
        <row r="509">
          <cell r="A509">
            <v>1989.5416666666335</v>
          </cell>
          <cell r="B509">
            <v>130.79354152414805</v>
          </cell>
        </row>
        <row r="510">
          <cell r="A510">
            <v>1989.6249999999668</v>
          </cell>
          <cell r="B510">
            <v>130.98029145632509</v>
          </cell>
        </row>
        <row r="511">
          <cell r="A511">
            <v>1989.7083333333001</v>
          </cell>
          <cell r="B511">
            <v>130.81621027182968</v>
          </cell>
        </row>
        <row r="512">
          <cell r="A512">
            <v>1989.7916666666333</v>
          </cell>
          <cell r="B512">
            <v>130.30543368762599</v>
          </cell>
        </row>
        <row r="513">
          <cell r="A513">
            <v>1989.8749999999666</v>
          </cell>
          <cell r="B513">
            <v>130.05102127313612</v>
          </cell>
        </row>
        <row r="514">
          <cell r="A514">
            <v>1989.9583333332998</v>
          </cell>
          <cell r="B514">
            <v>129.80572720536668</v>
          </cell>
        </row>
        <row r="515">
          <cell r="A515">
            <v>1990.0416666666331</v>
          </cell>
          <cell r="B515">
            <v>128.5298855254818</v>
          </cell>
        </row>
        <row r="516">
          <cell r="A516">
            <v>1990.1249999999663</v>
          </cell>
          <cell r="B516">
            <v>128.02770150415517</v>
          </cell>
        </row>
        <row r="517">
          <cell r="A517">
            <v>1990.2083333332996</v>
          </cell>
          <cell r="B517">
            <v>127.66886013970002</v>
          </cell>
        </row>
        <row r="518">
          <cell r="A518">
            <v>1990.2916666666329</v>
          </cell>
          <cell r="B518">
            <v>127.882448331001</v>
          </cell>
        </row>
        <row r="519">
          <cell r="A519">
            <v>1990.3749999999661</v>
          </cell>
          <cell r="B519">
            <v>128.01279109275217</v>
          </cell>
        </row>
        <row r="520">
          <cell r="A520">
            <v>1990.4583333332994</v>
          </cell>
          <cell r="B520">
            <v>127.66722828552466</v>
          </cell>
        </row>
        <row r="521">
          <cell r="A521">
            <v>1990.5416666666326</v>
          </cell>
          <cell r="B521">
            <v>127.26795602883186</v>
          </cell>
        </row>
        <row r="522">
          <cell r="A522">
            <v>1990.6249999999659</v>
          </cell>
          <cell r="B522">
            <v>125.97575727788208</v>
          </cell>
        </row>
        <row r="523">
          <cell r="A523">
            <v>1990.7083333332992</v>
          </cell>
          <cell r="B523">
            <v>124.52838298414818</v>
          </cell>
        </row>
        <row r="524">
          <cell r="A524">
            <v>1990.7916666666324</v>
          </cell>
          <cell r="B524">
            <v>123.27405991787658</v>
          </cell>
        </row>
        <row r="525">
          <cell r="A525">
            <v>1990.8749999999657</v>
          </cell>
          <cell r="B525">
            <v>122.14848554749668</v>
          </cell>
        </row>
        <row r="526">
          <cell r="A526">
            <v>1990.9583333332989</v>
          </cell>
          <cell r="B526">
            <v>121.49441279918325</v>
          </cell>
        </row>
        <row r="527">
          <cell r="A527">
            <v>1991.0416666666322</v>
          </cell>
          <cell r="B527">
            <v>120.07443024155759</v>
          </cell>
        </row>
        <row r="528">
          <cell r="A528">
            <v>1991.1249999999654</v>
          </cell>
          <cell r="B528">
            <v>119.44388740157743</v>
          </cell>
        </row>
        <row r="529">
          <cell r="A529">
            <v>1991.2083333332987</v>
          </cell>
          <cell r="B529">
            <v>119.08941520078827</v>
          </cell>
        </row>
        <row r="530">
          <cell r="A530">
            <v>1991.291666666632</v>
          </cell>
          <cell r="B530">
            <v>119.19654000680292</v>
          </cell>
        </row>
        <row r="531">
          <cell r="A531">
            <v>1991.3749999999652</v>
          </cell>
          <cell r="B531">
            <v>119.55974890958777</v>
          </cell>
        </row>
        <row r="532">
          <cell r="A532">
            <v>1991.4583333332985</v>
          </cell>
          <cell r="B532">
            <v>119.97116786426011</v>
          </cell>
        </row>
        <row r="533">
          <cell r="A533">
            <v>1991.5416666666317</v>
          </cell>
          <cell r="B533">
            <v>120.20974806545867</v>
          </cell>
        </row>
        <row r="534">
          <cell r="A534">
            <v>1991.624999999965</v>
          </cell>
          <cell r="B534">
            <v>119.978357270377</v>
          </cell>
        </row>
        <row r="535">
          <cell r="A535">
            <v>1991.7083333332982</v>
          </cell>
          <cell r="B535">
            <v>119.42403875520968</v>
          </cell>
        </row>
        <row r="536">
          <cell r="A536">
            <v>1991.7916666666315</v>
          </cell>
          <cell r="B536">
            <v>118.80637429718887</v>
          </cell>
        </row>
        <row r="537">
          <cell r="A537">
            <v>1991.8749999999648</v>
          </cell>
          <cell r="B537">
            <v>118.05778565478967</v>
          </cell>
        </row>
        <row r="538">
          <cell r="A538">
            <v>1991.958333333298</v>
          </cell>
          <cell r="B538">
            <v>117.68201539428534</v>
          </cell>
        </row>
        <row r="539">
          <cell r="A539">
            <v>1992.0416666666313</v>
          </cell>
          <cell r="B539">
            <v>117.28692140567496</v>
          </cell>
        </row>
        <row r="540">
          <cell r="A540">
            <v>1992.1249999999645</v>
          </cell>
          <cell r="B540">
            <v>116.79588049514932</v>
          </cell>
        </row>
        <row r="541">
          <cell r="A541">
            <v>1992.2083333332978</v>
          </cell>
          <cell r="B541">
            <v>116.45166375905323</v>
          </cell>
        </row>
        <row r="542">
          <cell r="A542">
            <v>1992.291666666631</v>
          </cell>
          <cell r="B542">
            <v>116.69424758022572</v>
          </cell>
        </row>
        <row r="543">
          <cell r="A543">
            <v>1992.3749999999643</v>
          </cell>
          <cell r="B543">
            <v>117.0142514913709</v>
          </cell>
        </row>
        <row r="544">
          <cell r="A544">
            <v>1992.4583333332976</v>
          </cell>
          <cell r="B544">
            <v>116.90828397813937</v>
          </cell>
        </row>
        <row r="545">
          <cell r="A545">
            <v>1992.5416666666308</v>
          </cell>
          <cell r="B545">
            <v>116.82465811054865</v>
          </cell>
        </row>
        <row r="546">
          <cell r="A546">
            <v>1992.6249999999641</v>
          </cell>
          <cell r="B546">
            <v>116.52489635441452</v>
          </cell>
        </row>
        <row r="547">
          <cell r="A547">
            <v>1992.7083333332973</v>
          </cell>
          <cell r="B547">
            <v>116.03754218156764</v>
          </cell>
        </row>
        <row r="548">
          <cell r="A548">
            <v>1992.7916666666306</v>
          </cell>
          <cell r="B548">
            <v>115.583113695083</v>
          </cell>
        </row>
        <row r="549">
          <cell r="A549">
            <v>1992.8749999999638</v>
          </cell>
          <cell r="B549">
            <v>115.39169039467632</v>
          </cell>
        </row>
        <row r="550">
          <cell r="A550">
            <v>1992.9583333332971</v>
          </cell>
          <cell r="B550">
            <v>115.29959934875644</v>
          </cell>
        </row>
        <row r="551">
          <cell r="A551">
            <v>1993.0416666666304</v>
          </cell>
          <cell r="B551">
            <v>114.63007724063985</v>
          </cell>
        </row>
        <row r="552">
          <cell r="A552">
            <v>1993.1249999999636</v>
          </cell>
          <cell r="B552">
            <v>114.12787459388565</v>
          </cell>
        </row>
        <row r="553">
          <cell r="A553">
            <v>1993.2083333332969</v>
          </cell>
          <cell r="B553">
            <v>113.81393690249409</v>
          </cell>
        </row>
        <row r="554">
          <cell r="A554">
            <v>1993.2916666666301</v>
          </cell>
          <cell r="B554">
            <v>113.91087373178836</v>
          </cell>
        </row>
        <row r="555">
          <cell r="A555">
            <v>1993.3749999999634</v>
          </cell>
          <cell r="B555">
            <v>114.30042880290017</v>
          </cell>
        </row>
        <row r="556">
          <cell r="A556">
            <v>1993.4583333332967</v>
          </cell>
          <cell r="B556">
            <v>114.86227620305101</v>
          </cell>
        </row>
        <row r="557">
          <cell r="A557">
            <v>1993.5416666666299</v>
          </cell>
          <cell r="B557">
            <v>115.40906301746017</v>
          </cell>
        </row>
        <row r="558">
          <cell r="A558">
            <v>1993.6249999999632</v>
          </cell>
          <cell r="B558">
            <v>115.45377102017748</v>
          </cell>
        </row>
        <row r="559">
          <cell r="A559">
            <v>1993.7083333332964</v>
          </cell>
          <cell r="B559">
            <v>115.31386789048121</v>
          </cell>
        </row>
        <row r="560">
          <cell r="A560">
            <v>1993.7916666666297</v>
          </cell>
          <cell r="B560">
            <v>114.80081629642038</v>
          </cell>
        </row>
        <row r="561">
          <cell r="A561">
            <v>1993.8749999999629</v>
          </cell>
          <cell r="B561">
            <v>114.71914258232005</v>
          </cell>
        </row>
        <row r="562">
          <cell r="A562">
            <v>1993.9583333332962</v>
          </cell>
          <cell r="B562">
            <v>114.63549060868354</v>
          </cell>
        </row>
        <row r="563">
          <cell r="A563">
            <v>1994.0416666666295</v>
          </cell>
          <cell r="B563">
            <v>114.44771685261227</v>
          </cell>
        </row>
        <row r="564">
          <cell r="A564">
            <v>1994.1249999999627</v>
          </cell>
          <cell r="B564">
            <v>114.06639428432489</v>
          </cell>
        </row>
        <row r="565">
          <cell r="A565">
            <v>1994.208333333296</v>
          </cell>
          <cell r="B565">
            <v>113.88826185676362</v>
          </cell>
        </row>
        <row r="566">
          <cell r="A566">
            <v>1994.2916666666292</v>
          </cell>
          <cell r="B566">
            <v>114.24471249174853</v>
          </cell>
        </row>
        <row r="567">
          <cell r="A567">
            <v>1994.3749999999625</v>
          </cell>
          <cell r="B567">
            <v>114.90419577202782</v>
          </cell>
        </row>
        <row r="568">
          <cell r="A568">
            <v>1994.4583333332957</v>
          </cell>
          <cell r="B568">
            <v>115.22732138091227</v>
          </cell>
        </row>
        <row r="569">
          <cell r="A569">
            <v>1994.541666666629</v>
          </cell>
          <cell r="B569">
            <v>115.4386911709842</v>
          </cell>
        </row>
        <row r="570">
          <cell r="A570">
            <v>1994.6249999999623</v>
          </cell>
          <cell r="B570">
            <v>115.33859662630364</v>
          </cell>
        </row>
        <row r="571">
          <cell r="A571">
            <v>1994.7083333332955</v>
          </cell>
          <cell r="B571">
            <v>115.06273276446012</v>
          </cell>
        </row>
        <row r="572">
          <cell r="A572">
            <v>1994.7916666666288</v>
          </cell>
          <cell r="B572">
            <v>114.93424246862246</v>
          </cell>
        </row>
        <row r="573">
          <cell r="A573">
            <v>1994.874999999962</v>
          </cell>
          <cell r="B573">
            <v>114.58772813454735</v>
          </cell>
        </row>
        <row r="574">
          <cell r="A574">
            <v>1994.9583333332953</v>
          </cell>
          <cell r="B574">
            <v>114.45765774161943</v>
          </cell>
        </row>
        <row r="575">
          <cell r="A575">
            <v>1995.0416666666285</v>
          </cell>
          <cell r="B575">
            <v>113.92813535477561</v>
          </cell>
        </row>
        <row r="576">
          <cell r="A576">
            <v>1995.1249999999618</v>
          </cell>
          <cell r="B576">
            <v>113.42551153621324</v>
          </cell>
        </row>
        <row r="577">
          <cell r="A577">
            <v>1995.2083333332951</v>
          </cell>
          <cell r="B577">
            <v>113.17246607609265</v>
          </cell>
        </row>
        <row r="578">
          <cell r="A578">
            <v>1995.2916666666283</v>
          </cell>
          <cell r="B578">
            <v>113.21126703951994</v>
          </cell>
        </row>
        <row r="579">
          <cell r="A579">
            <v>1995.3749999999616</v>
          </cell>
          <cell r="B579">
            <v>113.44080651102809</v>
          </cell>
        </row>
        <row r="580">
          <cell r="A580">
            <v>1995.4583333332948</v>
          </cell>
          <cell r="B580">
            <v>113.74661344605828</v>
          </cell>
        </row>
        <row r="581">
          <cell r="A581">
            <v>1995.5416666666281</v>
          </cell>
          <cell r="B581">
            <v>114.22928028162153</v>
          </cell>
        </row>
        <row r="582">
          <cell r="A582">
            <v>1995.6249999999613</v>
          </cell>
          <cell r="B582">
            <v>114.26910853613717</v>
          </cell>
        </row>
        <row r="583">
          <cell r="A583">
            <v>1995.7083333332946</v>
          </cell>
          <cell r="B583">
            <v>114.1626659425264</v>
          </cell>
        </row>
        <row r="584">
          <cell r="A584">
            <v>1995.7916666666279</v>
          </cell>
          <cell r="B584">
            <v>113.77597085244659</v>
          </cell>
        </row>
        <row r="585">
          <cell r="A585">
            <v>1995.8749999999611</v>
          </cell>
          <cell r="B585">
            <v>113.71631066070493</v>
          </cell>
        </row>
        <row r="586">
          <cell r="A586">
            <v>1995.9583333332944</v>
          </cell>
          <cell r="B586">
            <v>113.62590560390558</v>
          </cell>
        </row>
        <row r="587">
          <cell r="A587">
            <v>1996.0416666666276</v>
          </cell>
          <cell r="B587">
            <v>112.84439661330084</v>
          </cell>
        </row>
        <row r="588">
          <cell r="A588">
            <v>1996.1249999999609</v>
          </cell>
          <cell r="B588">
            <v>112.44146930075595</v>
          </cell>
        </row>
        <row r="589">
          <cell r="A589">
            <v>1996.2083333332941</v>
          </cell>
          <cell r="B589">
            <v>112.22928964386244</v>
          </cell>
        </row>
        <row r="590">
          <cell r="A590">
            <v>1996.2916666666274</v>
          </cell>
          <cell r="B590">
            <v>112.42683287542081</v>
          </cell>
        </row>
        <row r="591">
          <cell r="A591">
            <v>1996.3749999999607</v>
          </cell>
          <cell r="B591">
            <v>112.86321246668467</v>
          </cell>
        </row>
        <row r="592">
          <cell r="A592">
            <v>1996.4583333332939</v>
          </cell>
          <cell r="B592">
            <v>113.40156335574103</v>
          </cell>
        </row>
        <row r="593">
          <cell r="A593">
            <v>1996.5416666666272</v>
          </cell>
          <cell r="B593">
            <v>113.68913991584964</v>
          </cell>
        </row>
        <row r="594">
          <cell r="A594">
            <v>1996.6249999999604</v>
          </cell>
          <cell r="B594">
            <v>113.77973841021628</v>
          </cell>
        </row>
        <row r="595">
          <cell r="A595">
            <v>1996.7083333332937</v>
          </cell>
          <cell r="B595">
            <v>113.4965102007809</v>
          </cell>
        </row>
        <row r="596">
          <cell r="A596">
            <v>1996.791666666627</v>
          </cell>
          <cell r="B596">
            <v>113.03935113605533</v>
          </cell>
        </row>
        <row r="597">
          <cell r="A597">
            <v>1996.8749999999602</v>
          </cell>
          <cell r="B597">
            <v>112.72704451445084</v>
          </cell>
        </row>
        <row r="598">
          <cell r="A598">
            <v>1996.9583333332935</v>
          </cell>
          <cell r="B598">
            <v>112.63935068531504</v>
          </cell>
        </row>
        <row r="599">
          <cell r="A599">
            <v>1997.0416666666267</v>
          </cell>
          <cell r="B599">
            <v>112.33915736275685</v>
          </cell>
        </row>
        <row r="600">
          <cell r="A600">
            <v>1997.12499999996</v>
          </cell>
          <cell r="B600">
            <v>112.07570269836243</v>
          </cell>
        </row>
        <row r="601">
          <cell r="A601">
            <v>1997.2083333332932</v>
          </cell>
          <cell r="B601">
            <v>112.21677267332747</v>
          </cell>
        </row>
        <row r="602">
          <cell r="A602">
            <v>1997.2916666666265</v>
          </cell>
          <cell r="B602">
            <v>112.62296230622178</v>
          </cell>
        </row>
        <row r="603">
          <cell r="A603">
            <v>1997.3749999999598</v>
          </cell>
          <cell r="B603">
            <v>113.41902479422419</v>
          </cell>
        </row>
        <row r="604">
          <cell r="A604">
            <v>1997.458333333293</v>
          </cell>
          <cell r="B604">
            <v>113.99031454252049</v>
          </cell>
        </row>
        <row r="605">
          <cell r="A605">
            <v>1997.5416666666263</v>
          </cell>
          <cell r="B605">
            <v>114.43886252308707</v>
          </cell>
        </row>
        <row r="606">
          <cell r="A606">
            <v>1997.6249999999595</v>
          </cell>
          <cell r="B606">
            <v>114.63786720966274</v>
          </cell>
        </row>
        <row r="607">
          <cell r="A607">
            <v>1997.7083333332928</v>
          </cell>
          <cell r="B607">
            <v>114.56578609310408</v>
          </cell>
        </row>
        <row r="608">
          <cell r="A608">
            <v>1997.791666666626</v>
          </cell>
          <cell r="B608">
            <v>114.41064414411036</v>
          </cell>
        </row>
        <row r="609">
          <cell r="A609">
            <v>1997.8749999999593</v>
          </cell>
          <cell r="B609">
            <v>114.77826645783701</v>
          </cell>
        </row>
        <row r="610">
          <cell r="A610">
            <v>1997.9583333332926</v>
          </cell>
          <cell r="B610">
            <v>115.20711834251949</v>
          </cell>
        </row>
        <row r="611">
          <cell r="A611">
            <v>1998.0416666666258</v>
          </cell>
          <cell r="B611">
            <v>115.41033208986477</v>
          </cell>
        </row>
        <row r="612">
          <cell r="A612">
            <v>1998.1249999999591</v>
          </cell>
          <cell r="B612">
            <v>115.47402090037875</v>
          </cell>
        </row>
        <row r="613">
          <cell r="A613">
            <v>1998.2083333332923</v>
          </cell>
          <cell r="B613">
            <v>115.92531656651863</v>
          </cell>
        </row>
        <row r="614">
          <cell r="A614">
            <v>1998.2916666666256</v>
          </cell>
          <cell r="B614">
            <v>116.60801182359683</v>
          </cell>
        </row>
        <row r="615">
          <cell r="A615">
            <v>1998.3749999999588</v>
          </cell>
          <cell r="B615">
            <v>117.46562557062018</v>
          </cell>
        </row>
        <row r="616">
          <cell r="A616">
            <v>1998.4583333332921</v>
          </cell>
          <cell r="B616">
            <v>118.39923698880312</v>
          </cell>
        </row>
        <row r="617">
          <cell r="A617">
            <v>1998.5416666666254</v>
          </cell>
          <cell r="B617">
            <v>119.12471607467843</v>
          </cell>
        </row>
        <row r="618">
          <cell r="A618">
            <v>1998.6249999999586</v>
          </cell>
          <cell r="B618">
            <v>119.69651674541946</v>
          </cell>
        </row>
        <row r="619">
          <cell r="A619">
            <v>1998.7083333332919</v>
          </cell>
          <cell r="B619">
            <v>120.00141504625935</v>
          </cell>
        </row>
        <row r="620">
          <cell r="A620">
            <v>1998.7916666666251</v>
          </cell>
          <cell r="B620">
            <v>120.03229750886992</v>
          </cell>
        </row>
        <row r="621">
          <cell r="A621">
            <v>1998.8749999999584</v>
          </cell>
          <cell r="B621">
            <v>120.28932598319297</v>
          </cell>
        </row>
        <row r="622">
          <cell r="A622">
            <v>1998.9583333332916</v>
          </cell>
          <cell r="B622">
            <v>120.68517863445511</v>
          </cell>
        </row>
        <row r="623">
          <cell r="A623">
            <v>1999.0416666666249</v>
          </cell>
          <cell r="B623">
            <v>120.74299131358391</v>
          </cell>
        </row>
        <row r="624">
          <cell r="A624">
            <v>1999.1249999999582</v>
          </cell>
          <cell r="B624">
            <v>120.94219012573934</v>
          </cell>
        </row>
        <row r="625">
          <cell r="A625">
            <v>1999.2083333332914</v>
          </cell>
          <cell r="B625">
            <v>121.39398304711952</v>
          </cell>
        </row>
        <row r="626">
          <cell r="A626">
            <v>1999.2916666666247</v>
          </cell>
          <cell r="B626">
            <v>121.5796322552649</v>
          </cell>
        </row>
        <row r="627">
          <cell r="A627">
            <v>1999.3749999999579</v>
          </cell>
          <cell r="B627">
            <v>122.7692291229926</v>
          </cell>
        </row>
        <row r="628">
          <cell r="A628">
            <v>1999.4583333332912</v>
          </cell>
          <cell r="B628">
            <v>124.06053394802602</v>
          </cell>
        </row>
        <row r="629">
          <cell r="A629">
            <v>1999.5416666666245</v>
          </cell>
          <cell r="B629">
            <v>124.7525153688338</v>
          </cell>
        </row>
        <row r="630">
          <cell r="A630">
            <v>1999.6249999999577</v>
          </cell>
          <cell r="B630">
            <v>125.35664414640304</v>
          </cell>
        </row>
        <row r="631">
          <cell r="A631">
            <v>1999.708333333291</v>
          </cell>
          <cell r="B631">
            <v>125.40037895913555</v>
          </cell>
        </row>
        <row r="632">
          <cell r="A632">
            <v>1999.7916666666242</v>
          </cell>
          <cell r="B632">
            <v>125.72627787547142</v>
          </cell>
        </row>
        <row r="633">
          <cell r="A633">
            <v>1999.8749999999575</v>
          </cell>
          <cell r="B633">
            <v>126.05460107911007</v>
          </cell>
        </row>
        <row r="634">
          <cell r="A634">
            <v>1999.9583333332907</v>
          </cell>
          <cell r="B634">
            <v>126.55552407125487</v>
          </cell>
        </row>
        <row r="635">
          <cell r="A635">
            <v>2000.041666666624</v>
          </cell>
          <cell r="B635">
            <v>126.76122221047393</v>
          </cell>
        </row>
        <row r="636">
          <cell r="A636">
            <v>2000.1249999999573</v>
          </cell>
          <cell r="B636">
            <v>126.73423356674392</v>
          </cell>
        </row>
        <row r="637">
          <cell r="A637">
            <v>2000.2083333332905</v>
          </cell>
          <cell r="B637">
            <v>126.81646404030268</v>
          </cell>
        </row>
        <row r="638">
          <cell r="A638">
            <v>2000.2916666666238</v>
          </cell>
          <cell r="B638">
            <v>128.0839788942198</v>
          </cell>
        </row>
        <row r="639">
          <cell r="A639">
            <v>2000.374999999957</v>
          </cell>
          <cell r="B639">
            <v>129.38313802629054</v>
          </cell>
        </row>
        <row r="640">
          <cell r="A640">
            <v>2000.4583333332903</v>
          </cell>
          <cell r="B640">
            <v>130.13998229603342</v>
          </cell>
        </row>
        <row r="641">
          <cell r="A641">
            <v>2000.5416666666235</v>
          </cell>
          <cell r="B641">
            <v>130.91107359116441</v>
          </cell>
        </row>
        <row r="642">
          <cell r="A642">
            <v>2000.6249999999568</v>
          </cell>
          <cell r="B642">
            <v>131.90168906843886</v>
          </cell>
        </row>
        <row r="643">
          <cell r="A643">
            <v>2000.7083333332901</v>
          </cell>
          <cell r="B643">
            <v>131.97461864182085</v>
          </cell>
        </row>
        <row r="644">
          <cell r="A644">
            <v>2000.7916666666233</v>
          </cell>
          <cell r="B644">
            <v>132.4763058237782</v>
          </cell>
        </row>
        <row r="645">
          <cell r="A645">
            <v>2000.8749999999566</v>
          </cell>
          <cell r="B645">
            <v>133.0909247981316</v>
          </cell>
        </row>
        <row r="646">
          <cell r="A646">
            <v>2000.9583333332898</v>
          </cell>
          <cell r="B646">
            <v>133.78350834392782</v>
          </cell>
        </row>
        <row r="647">
          <cell r="A647">
            <v>2001.0416666666231</v>
          </cell>
          <cell r="B647">
            <v>133.45997148355826</v>
          </cell>
        </row>
        <row r="648">
          <cell r="A648">
            <v>2001.1249999999563</v>
          </cell>
          <cell r="B648">
            <v>133.44949616845349</v>
          </cell>
        </row>
        <row r="649">
          <cell r="A649">
            <v>2001.2083333332896</v>
          </cell>
          <cell r="B649">
            <v>134.05975641100321</v>
          </cell>
        </row>
        <row r="650">
          <cell r="A650">
            <v>2001.2916666666229</v>
          </cell>
          <cell r="B650">
            <v>134.56104013609738</v>
          </cell>
        </row>
        <row r="651">
          <cell r="A651">
            <v>2001.3749999999561</v>
          </cell>
          <cell r="B651">
            <v>135.10518942446708</v>
          </cell>
        </row>
        <row r="652">
          <cell r="A652">
            <v>2001.4583333332894</v>
          </cell>
          <cell r="B652">
            <v>136.16372589795208</v>
          </cell>
        </row>
        <row r="653">
          <cell r="A653">
            <v>2001.5416666666226</v>
          </cell>
          <cell r="B653">
            <v>137.69731491574393</v>
          </cell>
        </row>
        <row r="654">
          <cell r="A654">
            <v>2001.6249999999559</v>
          </cell>
          <cell r="B654">
            <v>138.61468623795497</v>
          </cell>
        </row>
        <row r="655">
          <cell r="A655">
            <v>2001.7083333332891</v>
          </cell>
          <cell r="B655">
            <v>138.56518172233061</v>
          </cell>
        </row>
        <row r="656">
          <cell r="A656">
            <v>2001.7916666666224</v>
          </cell>
          <cell r="B656">
            <v>139.29313481597788</v>
          </cell>
        </row>
        <row r="657">
          <cell r="A657">
            <v>2001.8749999999557</v>
          </cell>
          <cell r="B657">
            <v>139.71926596283927</v>
          </cell>
        </row>
        <row r="658">
          <cell r="A658">
            <v>2001.9583333332889</v>
          </cell>
          <cell r="B658">
            <v>140.53675089644366</v>
          </cell>
        </row>
        <row r="659">
          <cell r="A659">
            <v>2002.0416666666222</v>
          </cell>
          <cell r="B659">
            <v>140.67965880699813</v>
          </cell>
        </row>
        <row r="660">
          <cell r="A660">
            <v>2002.1249999999554</v>
          </cell>
          <cell r="B660">
            <v>140.70225317469118</v>
          </cell>
        </row>
        <row r="661">
          <cell r="A661">
            <v>2002.2083333332887</v>
          </cell>
          <cell r="B661">
            <v>141.12760182221228</v>
          </cell>
        </row>
        <row r="662">
          <cell r="A662">
            <v>2002.2916666666219</v>
          </cell>
          <cell r="B662">
            <v>141.86477530603617</v>
          </cell>
        </row>
        <row r="663">
          <cell r="A663">
            <v>2002.3749999999552</v>
          </cell>
          <cell r="B663">
            <v>143.7438814080447</v>
          </cell>
        </row>
        <row r="664">
          <cell r="A664">
            <v>2002.4583333332885</v>
          </cell>
          <cell r="B664">
            <v>145.50279070142054</v>
          </cell>
        </row>
        <row r="665">
          <cell r="A665">
            <v>2002.5416666666217</v>
          </cell>
          <cell r="B665">
            <v>146.9498690290458</v>
          </cell>
        </row>
        <row r="666">
          <cell r="A666">
            <v>2002.624999999955</v>
          </cell>
          <cell r="B666">
            <v>147.69698501259188</v>
          </cell>
        </row>
        <row r="667">
          <cell r="A667">
            <v>2002.7083333332882</v>
          </cell>
          <cell r="B667">
            <v>148.35536199059166</v>
          </cell>
        </row>
        <row r="668">
          <cell r="A668">
            <v>2002.7916666666215</v>
          </cell>
          <cell r="B668">
            <v>148.8675739093309</v>
          </cell>
        </row>
        <row r="669">
          <cell r="A669">
            <v>2002.8749999999548</v>
          </cell>
          <cell r="B669">
            <v>149.46476259771583</v>
          </cell>
        </row>
        <row r="670">
          <cell r="A670">
            <v>2002.958333333288</v>
          </cell>
          <cell r="B670">
            <v>150.39731170259449</v>
          </cell>
        </row>
        <row r="671">
          <cell r="A671">
            <v>2003.0416666666213</v>
          </cell>
          <cell r="B671">
            <v>150.32511905056731</v>
          </cell>
        </row>
        <row r="672">
          <cell r="A672">
            <v>2003.1249999999545</v>
          </cell>
          <cell r="B672">
            <v>149.9633637090748</v>
          </cell>
        </row>
        <row r="673">
          <cell r="A673">
            <v>2003.2083333332878</v>
          </cell>
          <cell r="B673">
            <v>150.20854139656478</v>
          </cell>
        </row>
        <row r="674">
          <cell r="A674">
            <v>2003.291666666621</v>
          </cell>
          <cell r="B674">
            <v>151.90914797657746</v>
          </cell>
        </row>
        <row r="675">
          <cell r="A675">
            <v>2003.3749999999543</v>
          </cell>
          <cell r="B675">
            <v>153.73285473684612</v>
          </cell>
        </row>
        <row r="676">
          <cell r="A676">
            <v>2003.4583333332876</v>
          </cell>
          <cell r="B676">
            <v>155.1798875521817</v>
          </cell>
        </row>
        <row r="677">
          <cell r="A677">
            <v>2003.5416666666208</v>
          </cell>
          <cell r="B677">
            <v>156.66565996961162</v>
          </cell>
        </row>
        <row r="678">
          <cell r="A678">
            <v>2003.6249999999541</v>
          </cell>
          <cell r="B678">
            <v>157.59930231530817</v>
          </cell>
        </row>
        <row r="679">
          <cell r="A679">
            <v>2003.7083333332873</v>
          </cell>
          <cell r="B679">
            <v>158.37232800853292</v>
          </cell>
        </row>
        <row r="680">
          <cell r="A680">
            <v>2003.7916666666206</v>
          </cell>
          <cell r="B680">
            <v>159.58449078898622</v>
          </cell>
        </row>
        <row r="681">
          <cell r="A681">
            <v>2003.8749999999538</v>
          </cell>
          <cell r="B681">
            <v>160.93200784857163</v>
          </cell>
        </row>
        <row r="682">
          <cell r="A682">
            <v>2003.9583333332871</v>
          </cell>
          <cell r="B682">
            <v>162.10859521404902</v>
          </cell>
        </row>
        <row r="683">
          <cell r="A683">
            <v>2004.0416666666204</v>
          </cell>
          <cell r="B683">
            <v>162.56513476057535</v>
          </cell>
        </row>
        <row r="684">
          <cell r="A684">
            <v>2004.1249999999536</v>
          </cell>
          <cell r="B684">
            <v>163.213550667623</v>
          </cell>
        </row>
        <row r="685">
          <cell r="A685">
            <v>2004.2083333332869</v>
          </cell>
          <cell r="B685">
            <v>164.51025421873865</v>
          </cell>
        </row>
        <row r="686">
          <cell r="A686">
            <v>2004.2916666666201</v>
          </cell>
          <cell r="B686">
            <v>166.37420663904371</v>
          </cell>
        </row>
        <row r="687">
          <cell r="A687">
            <v>2004.3749999999534</v>
          </cell>
          <cell r="B687">
            <v>167.84485743258554</v>
          </cell>
        </row>
        <row r="688">
          <cell r="A688">
            <v>2004.4583333332866</v>
          </cell>
          <cell r="B688">
            <v>169.77743515136152</v>
          </cell>
        </row>
        <row r="689">
          <cell r="A689">
            <v>2004.5416666666199</v>
          </cell>
          <cell r="B689">
            <v>172.10135286006505</v>
          </cell>
        </row>
        <row r="690">
          <cell r="A690">
            <v>2004.6249999999532</v>
          </cell>
          <cell r="B690">
            <v>173.67828110101391</v>
          </cell>
        </row>
        <row r="691">
          <cell r="A691">
            <v>2004.7083333332864</v>
          </cell>
          <cell r="B691">
            <v>174.7704858188639</v>
          </cell>
        </row>
        <row r="692">
          <cell r="A692">
            <v>2004.7916666666197</v>
          </cell>
          <cell r="B692">
            <v>175.18880596794591</v>
          </cell>
        </row>
        <row r="693">
          <cell r="A693">
            <v>2004.8749999999529</v>
          </cell>
          <cell r="B693">
            <v>176.4391761523782</v>
          </cell>
        </row>
        <row r="694">
          <cell r="A694">
            <v>2004.9583333332862</v>
          </cell>
          <cell r="B694">
            <v>178.40823373774774</v>
          </cell>
        </row>
        <row r="695">
          <cell r="A695">
            <v>2005.0416666666194</v>
          </cell>
          <cell r="B695">
            <v>179.67219390249957</v>
          </cell>
        </row>
        <row r="696">
          <cell r="A696">
            <v>2005.1249999999527</v>
          </cell>
          <cell r="B696">
            <v>180.64314305063829</v>
          </cell>
        </row>
        <row r="697">
          <cell r="A697">
            <v>2005.208333333286</v>
          </cell>
          <cell r="B697">
            <v>182.17698438794872</v>
          </cell>
        </row>
        <row r="698">
          <cell r="A698">
            <v>2005.2916666666192</v>
          </cell>
          <cell r="B698">
            <v>183.62419076721824</v>
          </cell>
        </row>
        <row r="699">
          <cell r="A699">
            <v>2005.3749999999525</v>
          </cell>
          <cell r="B699">
            <v>186.61434497668714</v>
          </cell>
        </row>
        <row r="700">
          <cell r="A700">
            <v>2005.4583333332857</v>
          </cell>
          <cell r="B700">
            <v>189.23679077556056</v>
          </cell>
        </row>
        <row r="701">
          <cell r="A701">
            <v>2005.541666666619</v>
          </cell>
          <cell r="B701">
            <v>190.64616912131862</v>
          </cell>
        </row>
        <row r="702">
          <cell r="A702">
            <v>2005.6249999999523</v>
          </cell>
          <cell r="B702">
            <v>191.66375798089231</v>
          </cell>
        </row>
        <row r="703">
          <cell r="A703">
            <v>2005.7083333332855</v>
          </cell>
          <cell r="B703">
            <v>191.16674243151573</v>
          </cell>
        </row>
        <row r="704">
          <cell r="A704">
            <v>2005.7916666666188</v>
          </cell>
          <cell r="B704">
            <v>192.00741742223587</v>
          </cell>
        </row>
        <row r="705">
          <cell r="A705">
            <v>2005.874999999952</v>
          </cell>
          <cell r="B705">
            <v>194.56052937266978</v>
          </cell>
        </row>
        <row r="706">
          <cell r="A706">
            <v>2005.9583333332853</v>
          </cell>
          <cell r="B706">
            <v>195.82329705966038</v>
          </cell>
        </row>
        <row r="707">
          <cell r="A707">
            <v>2006.0416666666185</v>
          </cell>
          <cell r="B707">
            <v>195.12001691028732</v>
          </cell>
        </row>
        <row r="708">
          <cell r="A708">
            <v>2006.1249999999518</v>
          </cell>
          <cell r="B708">
            <v>195.45087655293062</v>
          </cell>
        </row>
        <row r="709">
          <cell r="A709">
            <v>2006.2083333332851</v>
          </cell>
          <cell r="B709">
            <v>195.71349023989697</v>
          </cell>
        </row>
        <row r="710">
          <cell r="A710">
            <v>2006.2916666666183</v>
          </cell>
          <cell r="B710">
            <v>195.01589604380837</v>
          </cell>
        </row>
        <row r="711">
          <cell r="A711">
            <v>2006.3749999999516</v>
          </cell>
          <cell r="B711">
            <v>194.82632714651953</v>
          </cell>
        </row>
        <row r="712">
          <cell r="A712">
            <v>2006.4583333332848</v>
          </cell>
          <cell r="B712">
            <v>194.61835746015993</v>
          </cell>
        </row>
        <row r="713">
          <cell r="A713">
            <v>2006.5416666666181</v>
          </cell>
          <cell r="B713">
            <v>194.1076319668399</v>
          </cell>
        </row>
        <row r="714">
          <cell r="A714">
            <v>2006.6249999999513</v>
          </cell>
          <cell r="B714">
            <v>193.51381362336636</v>
          </cell>
        </row>
        <row r="715">
          <cell r="A715">
            <v>2006.7083333332846</v>
          </cell>
          <cell r="B715">
            <v>194.25031134316208</v>
          </cell>
        </row>
        <row r="716">
          <cell r="A716">
            <v>2006.7916666666179</v>
          </cell>
          <cell r="B716">
            <v>195.156472089804</v>
          </cell>
        </row>
        <row r="717">
          <cell r="A717">
            <v>2006.8749999999511</v>
          </cell>
          <cell r="B717">
            <v>194.99890563641651</v>
          </cell>
        </row>
        <row r="718">
          <cell r="A718">
            <v>2006.9583333332844</v>
          </cell>
          <cell r="B718">
            <v>194.28276691087822</v>
          </cell>
        </row>
        <row r="719">
          <cell r="A719">
            <v>2007.0416666666176</v>
          </cell>
          <cell r="B719">
            <v>193.15134272337954</v>
          </cell>
        </row>
        <row r="720">
          <cell r="A720">
            <v>2007.1249999999509</v>
          </cell>
          <cell r="B720">
            <v>191.8636989457051</v>
          </cell>
        </row>
        <row r="721">
          <cell r="A721">
            <v>2007.2083333332841</v>
          </cell>
          <cell r="B721">
            <v>189.84274023906593</v>
          </cell>
        </row>
        <row r="722">
          <cell r="A722">
            <v>2007.2916666666174</v>
          </cell>
          <cell r="B722">
            <v>188.55222945994362</v>
          </cell>
        </row>
        <row r="723">
          <cell r="A723">
            <v>2007.3749999999507</v>
          </cell>
          <cell r="B723">
            <v>187.15288258762661</v>
          </cell>
        </row>
        <row r="724">
          <cell r="A724">
            <v>2007.4583333332839</v>
          </cell>
          <cell r="B724">
            <v>186.43760601669754</v>
          </cell>
        </row>
        <row r="725">
          <cell r="A725">
            <v>2007.5416666666172</v>
          </cell>
          <cell r="B725">
            <v>185.92314360088162</v>
          </cell>
        </row>
        <row r="726">
          <cell r="A726">
            <v>2007.6249999999504</v>
          </cell>
          <cell r="B726">
            <v>185.48362772218604</v>
          </cell>
        </row>
        <row r="727">
          <cell r="A727">
            <v>2007.7083333332837</v>
          </cell>
          <cell r="B727">
            <v>183.83158683607445</v>
          </cell>
        </row>
        <row r="728">
          <cell r="A728">
            <v>2007.7916666666169</v>
          </cell>
          <cell r="B728">
            <v>181.80879606220014</v>
          </cell>
        </row>
        <row r="729">
          <cell r="A729">
            <v>2007.8749999999502</v>
          </cell>
          <cell r="B729">
            <v>178.32452972880805</v>
          </cell>
        </row>
        <row r="730">
          <cell r="A730">
            <v>2007.9583333332835</v>
          </cell>
          <cell r="B730">
            <v>176.58707083336324</v>
          </cell>
        </row>
        <row r="731">
          <cell r="A731">
            <v>2008.0416666666167</v>
          </cell>
          <cell r="B731">
            <v>173.42269830476596</v>
          </cell>
        </row>
        <row r="732">
          <cell r="A732">
            <v>2008.12499999995</v>
          </cell>
          <cell r="B732">
            <v>171.01420541775045</v>
          </cell>
        </row>
        <row r="733">
          <cell r="A733">
            <v>2008.2083333332832</v>
          </cell>
          <cell r="B733">
            <v>168.25487528446561</v>
          </cell>
        </row>
        <row r="734">
          <cell r="A734">
            <v>2008.2916666666165</v>
          </cell>
          <cell r="B734">
            <v>166.66289318531264</v>
          </cell>
        </row>
        <row r="735">
          <cell r="A735">
            <v>2008.3749999999498</v>
          </cell>
          <cell r="B735">
            <v>164.97188273658449</v>
          </cell>
        </row>
        <row r="736">
          <cell r="A736">
            <v>2008.458333333283</v>
          </cell>
          <cell r="B736">
            <v>162.85275687926142</v>
          </cell>
        </row>
        <row r="737">
          <cell r="A737">
            <v>2008.5416666666163</v>
          </cell>
          <cell r="B737">
            <v>161.19955228348857</v>
          </cell>
        </row>
        <row r="738">
          <cell r="A738">
            <v>2008.6249999999495</v>
          </cell>
          <cell r="B738">
            <v>160.44405916009825</v>
          </cell>
        </row>
        <row r="739">
          <cell r="A739">
            <v>2008.7083333332828</v>
          </cell>
          <cell r="B739">
            <v>158.35228130976961</v>
          </cell>
        </row>
        <row r="740">
          <cell r="A740">
            <v>2008.791666666616</v>
          </cell>
          <cell r="B740">
            <v>157.25217613108464</v>
          </cell>
        </row>
        <row r="741">
          <cell r="A741">
            <v>2008.8749999999493</v>
          </cell>
          <cell r="B741">
            <v>157.20829093185432</v>
          </cell>
        </row>
        <row r="742">
          <cell r="A742">
            <v>2008.9583333332826</v>
          </cell>
          <cell r="B742">
            <v>155.26239418088599</v>
          </cell>
        </row>
        <row r="743">
          <cell r="A743">
            <v>2009.0416666666158</v>
          </cell>
          <cell r="B743">
            <v>151.36389426123412</v>
          </cell>
        </row>
        <row r="744">
          <cell r="A744">
            <v>2009.1249999999491</v>
          </cell>
          <cell r="B744">
            <v>148.85626723430352</v>
          </cell>
        </row>
        <row r="745">
          <cell r="A745">
            <v>2009.2083333332823</v>
          </cell>
          <cell r="B745">
            <v>147.3856101858355</v>
          </cell>
        </row>
        <row r="746">
          <cell r="A746">
            <v>2009.2916666666156</v>
          </cell>
          <cell r="B746">
            <v>147.44806873317367</v>
          </cell>
        </row>
        <row r="747">
          <cell r="A747">
            <v>2009.3749999999488</v>
          </cell>
          <cell r="B747">
            <v>148.25102394992405</v>
          </cell>
        </row>
        <row r="748">
          <cell r="A748">
            <v>2009.4583333332821</v>
          </cell>
          <cell r="B748">
            <v>148.60243473939568</v>
          </cell>
        </row>
        <row r="749">
          <cell r="A749">
            <v>2009.5416666666154</v>
          </cell>
          <cell r="B749">
            <v>149.78433904679972</v>
          </cell>
        </row>
        <row r="750">
          <cell r="A750">
            <v>2009.6249999999486</v>
          </cell>
          <cell r="B750">
            <v>149.36884545380695</v>
          </cell>
        </row>
        <row r="751">
          <cell r="A751">
            <v>2009.7083333332819</v>
          </cell>
          <cell r="B751">
            <v>148.2431070337681</v>
          </cell>
        </row>
        <row r="752">
          <cell r="A752">
            <v>2009.7916666666151</v>
          </cell>
          <cell r="B752">
            <v>147.06909512239855</v>
          </cell>
        </row>
        <row r="753">
          <cell r="A753">
            <v>2009.8749999999484</v>
          </cell>
          <cell r="B753">
            <v>146.32611868459196</v>
          </cell>
        </row>
        <row r="754">
          <cell r="A754">
            <v>2009.9583333332816</v>
          </cell>
          <cell r="B754">
            <v>145.32194048381555</v>
          </cell>
        </row>
        <row r="755">
          <cell r="A755">
            <v>2010.0416666666149</v>
          </cell>
          <cell r="B755">
            <v>143.1868024711444</v>
          </cell>
        </row>
        <row r="756">
          <cell r="A756">
            <v>2010.1249999999482</v>
          </cell>
          <cell r="B756">
            <v>141.22701935019199</v>
          </cell>
        </row>
        <row r="757">
          <cell r="A757">
            <v>2010.2083333332814</v>
          </cell>
          <cell r="B757">
            <v>141.18334570478714</v>
          </cell>
        </row>
        <row r="758">
          <cell r="A758">
            <v>2010.2916666666147</v>
          </cell>
          <cell r="B758">
            <v>142.71111671674743</v>
          </cell>
        </row>
        <row r="759">
          <cell r="A759">
            <v>2010.3749999999479</v>
          </cell>
          <cell r="B759">
            <v>144.20504165955646</v>
          </cell>
        </row>
        <row r="760">
          <cell r="A760">
            <v>2010.4583333332812</v>
          </cell>
          <cell r="B760">
            <v>144.99878231071239</v>
          </cell>
        </row>
        <row r="761">
          <cell r="A761">
            <v>2010.5416666666144</v>
          </cell>
          <cell r="B761">
            <v>144.83078089785212</v>
          </cell>
        </row>
        <row r="762">
          <cell r="A762">
            <v>2010.6249999999477</v>
          </cell>
          <cell r="B762">
            <v>143.51767246404202</v>
          </cell>
        </row>
        <row r="763">
          <cell r="A763">
            <v>2010.708333333281</v>
          </cell>
          <cell r="B763">
            <v>141.65340118032952</v>
          </cell>
        </row>
        <row r="764">
          <cell r="A764">
            <v>2010.7916666666142</v>
          </cell>
          <cell r="B764">
            <v>140.03125261436821</v>
          </cell>
        </row>
        <row r="765">
          <cell r="A765">
            <v>2010.8749999999475</v>
          </cell>
          <cell r="B765">
            <v>138.69226979536202</v>
          </cell>
        </row>
        <row r="766">
          <cell r="A766">
            <v>2010.9583333332807</v>
          </cell>
          <cell r="B766">
            <v>137.29163347224363</v>
          </cell>
        </row>
        <row r="767">
          <cell r="A767">
            <v>2011.041666666614</v>
          </cell>
          <cell r="B767">
            <v>135.09493549881103</v>
          </cell>
        </row>
        <row r="768">
          <cell r="A768">
            <v>2011.1249999999472</v>
          </cell>
          <cell r="B768">
            <v>133.17026099083427</v>
          </cell>
        </row>
        <row r="769">
          <cell r="A769">
            <v>2011.2083333332805</v>
          </cell>
          <cell r="B769">
            <v>131.93499646750692</v>
          </cell>
        </row>
        <row r="770">
          <cell r="A770">
            <v>2011.2916666666138</v>
          </cell>
          <cell r="B770">
            <v>132.39424820876025</v>
          </cell>
        </row>
        <row r="771">
          <cell r="A771">
            <v>2011.374999999947</v>
          </cell>
          <cell r="B771">
            <v>133.22695333035992</v>
          </cell>
        </row>
        <row r="772">
          <cell r="A772">
            <v>2011.4583333332803</v>
          </cell>
          <cell r="B772">
            <v>134.55567217262225</v>
          </cell>
        </row>
        <row r="773">
          <cell r="A773">
            <v>2011.5416666666135</v>
          </cell>
          <cell r="B773">
            <v>134.81350495081924</v>
          </cell>
        </row>
        <row r="774">
          <cell r="A774">
            <v>2011.6249999999468</v>
          </cell>
          <cell r="B774">
            <v>133.9166776410741</v>
          </cell>
        </row>
        <row r="775">
          <cell r="A775">
            <v>2011.7083333332801</v>
          </cell>
          <cell r="B775">
            <v>132.18963219971712</v>
          </cell>
        </row>
        <row r="776">
          <cell r="A776">
            <v>2011.7916666666133</v>
          </cell>
          <cell r="B776">
            <v>130.80151145965769</v>
          </cell>
        </row>
        <row r="777">
          <cell r="A777">
            <v>2011.8749999999466</v>
          </cell>
          <cell r="B777">
            <v>129.26243298172639</v>
          </cell>
        </row>
        <row r="778">
          <cell r="A778">
            <v>2011.9583333332798</v>
          </cell>
          <cell r="B778">
            <v>128.16170701152654</v>
          </cell>
        </row>
        <row r="779">
          <cell r="A779">
            <v>2012.0416666666131</v>
          </cell>
          <cell r="B779">
            <v>126.65529229775596</v>
          </cell>
        </row>
        <row r="780">
          <cell r="A780">
            <v>2012.1249999999463</v>
          </cell>
          <cell r="B780">
            <v>125.93841986822257</v>
          </cell>
        </row>
        <row r="781">
          <cell r="A781">
            <v>2012.2083333332796</v>
          </cell>
          <cell r="B781">
            <v>126.73162071978825</v>
          </cell>
        </row>
        <row r="782">
          <cell r="A782">
            <v>2012.2916666666129</v>
          </cell>
          <cell r="B782">
            <v>128.77435470714141</v>
          </cell>
        </row>
        <row r="783">
          <cell r="A783">
            <v>2012.3749999999461</v>
          </cell>
          <cell r="B783">
            <v>131.32500349036772</v>
          </cell>
        </row>
        <row r="784">
          <cell r="A784">
            <v>2012.4583333332794</v>
          </cell>
          <cell r="B784">
            <v>133.49648446639134</v>
          </cell>
        </row>
        <row r="785">
          <cell r="A785">
            <v>2012.5416666666126</v>
          </cell>
          <cell r="B785">
            <v>134.7548367596473</v>
          </cell>
        </row>
        <row r="786">
          <cell r="A786">
            <v>2012.6249999999459</v>
          </cell>
          <cell r="B786">
            <v>134.40193192916826</v>
          </cell>
        </row>
        <row r="787">
          <cell r="A787">
            <v>2012.7083333332791</v>
          </cell>
          <cell r="B787">
            <v>133.48308431341354</v>
          </cell>
        </row>
        <row r="788">
          <cell r="A788">
            <v>2012.7916666666124</v>
          </cell>
          <cell r="B788">
            <v>133.17426148492541</v>
          </cell>
        </row>
        <row r="789">
          <cell r="A789">
            <v>2012.8749999999457</v>
          </cell>
          <cell r="B789">
            <v>133.80082121250345</v>
          </cell>
        </row>
        <row r="790">
          <cell r="A790">
            <v>2012.9583333332789</v>
          </cell>
          <cell r="B790">
            <v>134.07545862890959</v>
          </cell>
        </row>
        <row r="791">
          <cell r="A791">
            <v>2013.0416666666122</v>
          </cell>
          <cell r="B791">
            <v>134.0926843989439</v>
          </cell>
        </row>
        <row r="792">
          <cell r="A792">
            <v>2013.1249999999454</v>
          </cell>
          <cell r="B792">
            <v>133.78585319156679</v>
          </cell>
        </row>
        <row r="793">
          <cell r="A793">
            <v>2013.2083333332787</v>
          </cell>
          <cell r="B793">
            <v>136.00991807377054</v>
          </cell>
        </row>
        <row r="794">
          <cell r="A794">
            <v>2013.2916666666119</v>
          </cell>
          <cell r="B794">
            <v>138.91940116631483</v>
          </cell>
        </row>
        <row r="795">
          <cell r="A795">
            <v>2013.3749999999452</v>
          </cell>
          <cell r="B795">
            <v>141.3280519053049</v>
          </cell>
        </row>
        <row r="796">
          <cell r="A796">
            <v>2013.4583333332785</v>
          </cell>
          <cell r="B796">
            <v>143.34383797229489</v>
          </cell>
        </row>
        <row r="797">
          <cell r="A797">
            <v>2013.5416666666117</v>
          </cell>
          <cell r="B797">
            <v>144.99205118655976</v>
          </cell>
        </row>
        <row r="798">
          <cell r="A798">
            <v>2013.624999999945</v>
          </cell>
          <cell r="B798">
            <v>145.83154910453254</v>
          </cell>
        </row>
        <row r="799">
          <cell r="A799">
            <v>2013.7083333332782</v>
          </cell>
          <cell r="B799">
            <v>145.91618878620079</v>
          </cell>
        </row>
        <row r="800">
          <cell r="A800">
            <v>2013.7916666666115</v>
          </cell>
          <cell r="B800">
            <v>146.18482389257517</v>
          </cell>
        </row>
        <row r="801">
          <cell r="A801">
            <v>2013.8749999999447</v>
          </cell>
          <cell r="B801">
            <v>146.3059013848073</v>
          </cell>
        </row>
        <row r="802">
          <cell r="A802">
            <v>2013.958333333278</v>
          </cell>
          <cell r="B802">
            <v>146.24225109560251</v>
          </cell>
        </row>
        <row r="803">
          <cell r="A803">
            <v>2014.0416666666113</v>
          </cell>
          <cell r="B803">
            <v>145.78162232388635</v>
          </cell>
        </row>
        <row r="804">
          <cell r="A804">
            <v>2014.1249999999445</v>
          </cell>
          <cell r="B804">
            <v>145.70294171116538</v>
          </cell>
        </row>
        <row r="805">
          <cell r="A805">
            <v>2014.2083333332778</v>
          </cell>
          <cell r="B805">
            <v>145.96320976051058</v>
          </cell>
        </row>
        <row r="806">
          <cell r="A806">
            <v>2014.291666666611</v>
          </cell>
          <cell r="B806">
            <v>147.09105476642497</v>
          </cell>
        </row>
        <row r="807">
          <cell r="A807">
            <v>2014.3749999999443</v>
          </cell>
          <cell r="B807">
            <v>148.12162308948064</v>
          </cell>
        </row>
        <row r="808">
          <cell r="A808">
            <v>2014.4583333332776</v>
          </cell>
          <cell r="B808">
            <v>149.2198752886265</v>
          </cell>
        </row>
        <row r="809">
          <cell r="A809">
            <v>2014.5416666666108</v>
          </cell>
          <cell r="B809">
            <v>150.10796950822012</v>
          </cell>
        </row>
        <row r="810">
          <cell r="A810">
            <v>2014.6249999999441</v>
          </cell>
          <cell r="B810">
            <v>150.64252229288468</v>
          </cell>
        </row>
        <row r="811">
          <cell r="A811">
            <v>2014.7083333332773</v>
          </cell>
          <cell r="B811">
            <v>150.34046361338662</v>
          </cell>
        </row>
        <row r="812">
          <cell r="A812">
            <v>2014.7916666666106</v>
          </cell>
          <cell r="B812">
            <v>150.4208170313091</v>
          </cell>
        </row>
        <row r="813">
          <cell r="A813">
            <v>2014.8749999999438</v>
          </cell>
          <cell r="B813">
            <v>151.00817144789866</v>
          </cell>
        </row>
        <row r="814">
          <cell r="A814">
            <v>2014.9583333332771</v>
          </cell>
          <cell r="B814">
            <v>151.68885769407294</v>
          </cell>
        </row>
        <row r="815">
          <cell r="A815">
            <v>2015.0416666666104</v>
          </cell>
          <cell r="B815">
            <v>152.21379648368037</v>
          </cell>
        </row>
        <row r="816">
          <cell r="A816">
            <v>2015.1249999999436</v>
          </cell>
          <cell r="B816">
            <v>151.90290397205737</v>
          </cell>
        </row>
        <row r="817">
          <cell r="A817">
            <v>2015.2083333332769</v>
          </cell>
          <cell r="B817">
            <v>152.32451435171782</v>
          </cell>
        </row>
        <row r="818">
          <cell r="A818">
            <v>2015.2916666666101</v>
          </cell>
          <cell r="B818">
            <v>153.71570098447103</v>
          </cell>
        </row>
        <row r="819">
          <cell r="A819">
            <v>2015.3749999999434</v>
          </cell>
          <cell r="B819">
            <v>154.62774235292136</v>
          </cell>
        </row>
        <row r="820">
          <cell r="A820">
            <v>2015.4583333332766</v>
          </cell>
          <cell r="B820">
            <v>155.5235165905078</v>
          </cell>
        </row>
        <row r="821">
          <cell r="A821">
            <v>2015.5416666666099</v>
          </cell>
          <cell r="B821">
            <v>156.45091492536932</v>
          </cell>
        </row>
        <row r="822">
          <cell r="A822">
            <v>2015.6249999999432</v>
          </cell>
          <cell r="B822">
            <v>157.06965831687938</v>
          </cell>
        </row>
        <row r="823">
          <cell r="A823">
            <v>2015.7083333332764</v>
          </cell>
          <cell r="B823">
            <v>157.41077894621105</v>
          </cell>
        </row>
        <row r="824">
          <cell r="A824">
            <v>2015.7916666666097</v>
          </cell>
          <cell r="B824">
            <v>157.48699381097535</v>
          </cell>
        </row>
        <row r="825">
          <cell r="A825">
            <v>2015.8749999999429</v>
          </cell>
          <cell r="B825">
            <v>157.90394679998917</v>
          </cell>
        </row>
        <row r="826">
          <cell r="A826">
            <v>2015.9583333332762</v>
          </cell>
          <cell r="B826">
            <v>158.42184894282576</v>
          </cell>
        </row>
        <row r="827">
          <cell r="A827">
            <v>2016.0416666666094</v>
          </cell>
          <cell r="B827">
            <v>158.08904404387059</v>
          </cell>
        </row>
        <row r="828">
          <cell r="A828">
            <v>2016.1249999999427</v>
          </cell>
          <cell r="B828">
            <v>158.18012378065552</v>
          </cell>
        </row>
        <row r="829">
          <cell r="A829">
            <v>2016.208333333276</v>
          </cell>
          <cell r="B829">
            <v>158.68710480612606</v>
          </cell>
        </row>
        <row r="830">
          <cell r="A830">
            <v>2016.2916666666092</v>
          </cell>
          <cell r="B830">
            <v>159.63123293375938</v>
          </cell>
        </row>
        <row r="831">
          <cell r="A831">
            <v>2016.3749999999425</v>
          </cell>
          <cell r="B831">
            <v>160.63313109097487</v>
          </cell>
        </row>
        <row r="832">
          <cell r="A832">
            <v>2016.4583333332757</v>
          </cell>
          <cell r="B832">
            <v>161.50288325101565</v>
          </cell>
        </row>
        <row r="833">
          <cell r="A833">
            <v>2016.541666666609</v>
          </cell>
          <cell r="B833">
            <v>162.74634724373752</v>
          </cell>
        </row>
        <row r="834">
          <cell r="A834">
            <v>2016.6249999999422</v>
          </cell>
          <cell r="B834">
            <v>163.1638195809752</v>
          </cell>
        </row>
        <row r="835">
          <cell r="A835">
            <v>2016.7083333332755</v>
          </cell>
          <cell r="B835">
            <v>163.02953649019486</v>
          </cell>
        </row>
        <row r="836">
          <cell r="A836">
            <v>2016.7916666666088</v>
          </cell>
          <cell r="B836">
            <v>162.89292102514227</v>
          </cell>
        </row>
        <row r="837">
          <cell r="A837">
            <v>2016.874999999942</v>
          </cell>
          <cell r="B837">
            <v>163.33463918170472</v>
          </cell>
        </row>
        <row r="838">
          <cell r="A838">
            <v>2016.9583333332753</v>
          </cell>
          <cell r="B838">
            <v>163.4336314847811</v>
          </cell>
        </row>
        <row r="839">
          <cell r="A839">
            <v>2017.0416666666085</v>
          </cell>
          <cell r="B839">
            <v>162.70874817592181</v>
          </cell>
        </row>
        <row r="840">
          <cell r="A840">
            <v>2017.1249999999418</v>
          </cell>
          <cell r="B840">
            <v>162.52081365339163</v>
          </cell>
        </row>
        <row r="841">
          <cell r="A841">
            <v>2017.208333333275</v>
          </cell>
          <cell r="B841">
            <v>163.71320437377989</v>
          </cell>
        </row>
        <row r="842">
          <cell r="A842">
            <v>2017.2916666666083</v>
          </cell>
          <cell r="B842">
            <v>164.99238692259593</v>
          </cell>
        </row>
        <row r="843">
          <cell r="A843">
            <v>2017.3749999999416</v>
          </cell>
          <cell r="B843">
            <v>166.59835968241805</v>
          </cell>
        </row>
        <row r="844">
          <cell r="A844">
            <v>2017.4583333332748</v>
          </cell>
          <cell r="B844">
            <v>167.95681494894549</v>
          </cell>
        </row>
        <row r="845">
          <cell r="A845">
            <v>2017.5416666666081</v>
          </cell>
          <cell r="B845">
            <v>169.16192875781576</v>
          </cell>
        </row>
        <row r="846">
          <cell r="A846">
            <v>2017.6249999999413</v>
          </cell>
          <cell r="B846">
            <v>169.38460689556371</v>
          </cell>
        </row>
        <row r="847">
          <cell r="A847">
            <v>2017.7083333332746</v>
          </cell>
          <cell r="B847">
            <v>168.89904185132309</v>
          </cell>
        </row>
        <row r="848">
          <cell r="A848">
            <v>2017.7916666666079</v>
          </cell>
          <cell r="B848">
            <v>169.23660789645788</v>
          </cell>
        </row>
        <row r="849">
          <cell r="A849">
            <v>2017.8749999999411</v>
          </cell>
          <cell r="B849">
            <v>169.54911049946409</v>
          </cell>
        </row>
        <row r="850">
          <cell r="A850">
            <v>2017.9583333332744</v>
          </cell>
          <cell r="B850">
            <v>169.99167971602506</v>
          </cell>
        </row>
        <row r="851">
          <cell r="A851">
            <v>2018.0416666666076</v>
          </cell>
          <cell r="B851">
            <v>169.30197888005193</v>
          </cell>
        </row>
        <row r="852">
          <cell r="A852">
            <v>2018.1249999999409</v>
          </cell>
          <cell r="B852">
            <v>169.21574776261335</v>
          </cell>
        </row>
        <row r="853">
          <cell r="A853">
            <v>2018.2083333332741</v>
          </cell>
          <cell r="B853">
            <v>170.26502918478647</v>
          </cell>
        </row>
        <row r="854">
          <cell r="A854">
            <v>2018.2916666666074</v>
          </cell>
          <cell r="B854">
            <v>171.33566616875018</v>
          </cell>
        </row>
        <row r="855">
          <cell r="A855">
            <v>2018.3749999999407</v>
          </cell>
          <cell r="B855">
            <v>172.19009673855885</v>
          </cell>
        </row>
        <row r="856">
          <cell r="A856">
            <v>2018.4583333332739</v>
          </cell>
          <cell r="B856">
            <v>173.2687575910256</v>
          </cell>
        </row>
        <row r="857">
          <cell r="A857">
            <v>2018.5416666666072</v>
          </cell>
          <cell r="B857">
            <v>174.02888170073302</v>
          </cell>
        </row>
        <row r="858">
          <cell r="A858">
            <v>2018.6249999999404</v>
          </cell>
          <cell r="B858">
            <v>174.25302854046242</v>
          </cell>
        </row>
        <row r="859">
          <cell r="A859">
            <v>2018.7083333332737</v>
          </cell>
          <cell r="B859">
            <v>174.08976778447717</v>
          </cell>
        </row>
        <row r="860">
          <cell r="A860">
            <v>2018.7916666666069</v>
          </cell>
          <cell r="B860">
            <v>173.77850416209017</v>
          </cell>
        </row>
        <row r="861">
          <cell r="A861">
            <v>2018.8749999999402</v>
          </cell>
          <cell r="B861">
            <v>174.13922559692253</v>
          </cell>
        </row>
        <row r="862">
          <cell r="A862">
            <v>2018.9583333332735</v>
          </cell>
          <cell r="B862">
            <v>174.34886025033666</v>
          </cell>
        </row>
        <row r="863">
          <cell r="A863">
            <v>2019.0416666666067</v>
          </cell>
          <cell r="B863">
            <v>173.59714504427973</v>
          </cell>
        </row>
        <row r="864">
          <cell r="A864">
            <v>2019.12499999994</v>
          </cell>
          <cell r="B864">
            <v>173.05942971014079</v>
          </cell>
        </row>
        <row r="865">
          <cell r="A865">
            <v>2019.2083333332732</v>
          </cell>
          <cell r="B865">
            <v>173.22244497979761</v>
          </cell>
        </row>
        <row r="866">
          <cell r="A866">
            <v>2019.2916666666065</v>
          </cell>
          <cell r="B866">
            <v>173.91099999195862</v>
          </cell>
        </row>
        <row r="867">
          <cell r="A867">
            <v>2019.3749999999397</v>
          </cell>
          <cell r="B867">
            <v>174.93106083089609</v>
          </cell>
        </row>
        <row r="868">
          <cell r="A868">
            <v>2019.458333333273</v>
          </cell>
          <cell r="B868">
            <v>175.93041283132018</v>
          </cell>
        </row>
        <row r="869">
          <cell r="A869">
            <v>2019.5416666666063</v>
          </cell>
          <cell r="B869">
            <v>176.26491442914659</v>
          </cell>
        </row>
        <row r="870">
          <cell r="A870">
            <v>2019.6249999999395</v>
          </cell>
          <cell r="B870">
            <v>176.57325691099223</v>
          </cell>
        </row>
        <row r="871">
          <cell r="A871">
            <v>2019.7083333332728</v>
          </cell>
          <cell r="B871">
            <v>176.58253403969283</v>
          </cell>
        </row>
        <row r="872">
          <cell r="A872">
            <v>2019.791666666606</v>
          </cell>
          <cell r="B872">
            <v>176.2562478851892</v>
          </cell>
        </row>
        <row r="873">
          <cell r="A873">
            <v>2019.8749999999393</v>
          </cell>
          <cell r="B873">
            <v>176.46478593770564</v>
          </cell>
        </row>
        <row r="874">
          <cell r="A874">
            <v>2019.9583333332725</v>
          </cell>
          <cell r="B874">
            <v>176.73372070352355</v>
          </cell>
        </row>
        <row r="875">
          <cell r="A875">
            <v>2020.0416666666058</v>
          </cell>
          <cell r="B875">
            <v>176.18505475750393</v>
          </cell>
        </row>
        <row r="876">
          <cell r="A876">
            <v>2020.1249999999391</v>
          </cell>
          <cell r="B876">
            <v>176.38345943632271</v>
          </cell>
        </row>
        <row r="877">
          <cell r="A877">
            <v>2020.2083333332723</v>
          </cell>
          <cell r="B877">
            <v>178.40791508243859</v>
          </cell>
        </row>
        <row r="878">
          <cell r="A878">
            <v>2020.2916666666056</v>
          </cell>
          <cell r="B878">
            <v>181.31730150673971</v>
          </cell>
        </row>
        <row r="879">
          <cell r="A879">
            <v>2020.3749999999388</v>
          </cell>
          <cell r="B879">
            <v>182.35611528324571</v>
          </cell>
        </row>
        <row r="880">
          <cell r="A880">
            <v>2020.4583333332721</v>
          </cell>
          <cell r="B880">
            <v>182.46427206085227</v>
          </cell>
        </row>
        <row r="881">
          <cell r="A881">
            <v>2020.5416666666054</v>
          </cell>
          <cell r="B881">
            <v>182.99529704476916</v>
          </cell>
        </row>
        <row r="882">
          <cell r="A882">
            <v>2020.6249999999386</v>
          </cell>
          <cell r="B882">
            <v>184.46170468556662</v>
          </cell>
        </row>
        <row r="883">
          <cell r="A883">
            <v>2020.7083333332719</v>
          </cell>
          <cell r="B883">
            <v>186.4700046745028</v>
          </cell>
        </row>
        <row r="884">
          <cell r="A884">
            <v>2020.7916666666051</v>
          </cell>
          <cell r="B884">
            <v>188.87105094337252</v>
          </cell>
        </row>
        <row r="885">
          <cell r="A885">
            <v>2020.8749999999384</v>
          </cell>
          <cell r="B885">
            <v>191.05029531759334</v>
          </cell>
        </row>
        <row r="886">
          <cell r="A886">
            <v>2020.9583333332716</v>
          </cell>
          <cell r="B886">
            <v>192.55790491684962</v>
          </cell>
        </row>
        <row r="887">
          <cell r="A887">
            <v>2021.0416666666049</v>
          </cell>
          <cell r="B887">
            <v>193.4412517990996</v>
          </cell>
        </row>
        <row r="888">
          <cell r="A888">
            <v>2021.1249999999382</v>
          </cell>
          <cell r="B888">
            <v>194.64155740939617</v>
          </cell>
        </row>
        <row r="889">
          <cell r="A889">
            <v>2021.2083333332714</v>
          </cell>
          <cell r="B889">
            <v>197.3084239256672</v>
          </cell>
        </row>
        <row r="890">
          <cell r="A890">
            <v>2021.2916666666047</v>
          </cell>
          <cell r="B890">
            <v>200.18369316204877</v>
          </cell>
        </row>
        <row r="891">
          <cell r="A891">
            <v>2021.3749999999379</v>
          </cell>
          <cell r="B891">
            <v>203.06027927620099</v>
          </cell>
        </row>
        <row r="892">
          <cell r="A892">
            <v>2021.4583333332712</v>
          </cell>
          <cell r="B892">
            <v>205.69899080594271</v>
          </cell>
        </row>
        <row r="893">
          <cell r="A893">
            <v>2021.5416666666044</v>
          </cell>
          <cell r="B893">
            <v>208.11030563190124</v>
          </cell>
        </row>
        <row r="894">
          <cell r="A894">
            <v>2021.6249999999377</v>
          </cell>
          <cell r="B894">
            <v>210.24282591485769</v>
          </cell>
        </row>
        <row r="895">
          <cell r="A895">
            <v>2021.708333333271</v>
          </cell>
          <cell r="B895">
            <v>211.74514707411439</v>
          </cell>
        </row>
        <row r="896">
          <cell r="A896">
            <v>2021.7916666666042</v>
          </cell>
          <cell r="B896">
            <v>211.71476572022243</v>
          </cell>
        </row>
        <row r="897">
          <cell r="A897">
            <v>2021.8749999999375</v>
          </cell>
          <cell r="B897">
            <v>212.51026448998252</v>
          </cell>
        </row>
        <row r="898">
          <cell r="A898">
            <v>2021.9583333332707</v>
          </cell>
          <cell r="B898">
            <v>213.83940282938124</v>
          </cell>
        </row>
        <row r="899">
          <cell r="A899">
            <v>2022.041666666604</v>
          </cell>
          <cell r="B899">
            <v>214.62822324266503</v>
          </cell>
        </row>
        <row r="900">
          <cell r="A900">
            <v>2022.1249999999372</v>
          </cell>
          <cell r="B900">
            <v>216.63896951850887</v>
          </cell>
        </row>
        <row r="901">
          <cell r="A901">
            <v>2022.2083333332705</v>
          </cell>
          <cell r="B901">
            <v>219.61728473662842</v>
          </cell>
        </row>
        <row r="902">
          <cell r="A902">
            <v>2022.2916666666038</v>
          </cell>
          <cell r="B902">
            <v>223.33905620024632</v>
          </cell>
        </row>
        <row r="903">
          <cell r="A903">
            <v>2022.374999999937</v>
          </cell>
          <cell r="B903">
            <v>224.40527337289123</v>
          </cell>
        </row>
        <row r="904">
          <cell r="A904">
            <v>2022.4583333332703</v>
          </cell>
          <cell r="B904">
            <v>222.64708273649214</v>
          </cell>
        </row>
        <row r="905">
          <cell r="A905">
            <v>2022.5416666666035</v>
          </cell>
          <cell r="B905">
            <v>221.8096237724134</v>
          </cell>
        </row>
        <row r="906">
          <cell r="A906">
            <v>2022.6249999999368</v>
          </cell>
          <cell r="B906">
            <v>219.37480787714185</v>
          </cell>
        </row>
        <row r="907">
          <cell r="A907">
            <v>2022.70833333327</v>
          </cell>
          <cell r="B907">
            <v>216.5977897456672</v>
          </cell>
        </row>
        <row r="908">
          <cell r="A908">
            <v>2022.7916666666033</v>
          </cell>
          <cell r="B908">
            <v>214.44969582007144</v>
          </cell>
        </row>
        <row r="909">
          <cell r="A909">
            <v>2022.8749999999366</v>
          </cell>
          <cell r="B909">
            <v>213.3375883959792</v>
          </cell>
        </row>
        <row r="910">
          <cell r="A910">
            <v>2022.9583333332698</v>
          </cell>
          <cell r="B910">
            <v>212.18717376060243</v>
          </cell>
        </row>
        <row r="911">
          <cell r="A911">
            <v>2023.0416666666031</v>
          </cell>
          <cell r="B911">
            <v>209.4312838720079</v>
          </cell>
        </row>
        <row r="912">
          <cell r="A912">
            <v>2023.1249999999363</v>
          </cell>
          <cell r="B912">
            <v>208.7061247041276</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073916-4D0B-4467-80BB-C2F2EE81EF31}" name="Table1" displayName="Table1" ref="A20:X116" totalsRowShown="0" headerRowDxfId="26" headerRowBorderDxfId="25" tableBorderDxfId="24">
  <autoFilter ref="A20:X116" xr:uid="{00000000-0009-0000-0100-000001000000}"/>
  <tableColumns count="24">
    <tableColumn id="1" xr3:uid="{3F063E41-4DD7-4BCD-942D-8C1C00D79423}" name="Year" dataDxfId="23"/>
    <tableColumn id="2" xr3:uid="{93EE614E-7EBE-4F5C-A950-47E98363A6B1}" name="S&amp;P 500 (includes dividends)" dataDxfId="22">
      <calculatedColumnFormula>('[1]S&amp;P 500 &amp; Raw Data'!B4-'[1]S&amp;P 500 &amp; Raw Data'!B3+'[1]S&amp;P 500 &amp; Raw Data'!C4)/'[1]S&amp;P 500 &amp; Raw Data'!B3</calculatedColumnFormula>
    </tableColumn>
    <tableColumn id="3" xr3:uid="{64249C93-5174-4F79-9A62-BA59DC731A4F}" name="3-month T.Bill" dataDxfId="21"/>
    <tableColumn id="4" xr3:uid="{BBF8F123-2FFA-4251-A511-C672BF5C436C}" name="US T. Bond (10-year)" dataDxfId="20">
      <calculatedColumnFormula>'[1]S&amp;P 500 &amp; Raw Data'!F4</calculatedColumnFormula>
    </tableColumn>
    <tableColumn id="16" xr3:uid="{70EB07EB-2DB6-4EBA-BFEC-7442D8648A8E}" name=" Baa Corporate Bond" dataDxfId="19">
      <calculatedColumnFormula>'[1]S&amp;P 500 &amp; Raw Data'!J4</calculatedColumnFormula>
    </tableColumn>
    <tableColumn id="15" xr3:uid="{8DA87605-9596-448F-8444-0C2C5F4EC1C7}" name="Real Estate" dataDxfId="18">
      <calculatedColumnFormula>'[1]Home Prices'!B4/'[1]Home Prices'!B3-1</calculatedColumnFormula>
    </tableColumn>
    <tableColumn id="24" xr3:uid="{8013B782-0943-4D8B-B4BD-F89D8887ECA3}" name="Gold*" dataDxfId="17">
      <calculatedColumnFormula>'[1]Gold Prices'!B3/'[1]Gold Prices'!B2-1</calculatedColumnFormula>
    </tableColumn>
    <tableColumn id="5" xr3:uid="{3A65EB7E-C1E7-4203-8F32-EC3F1B8294B1}" name="S&amp;P 500 (includes dividends)3" dataDxfId="16" dataCellStyle="Currency"/>
    <tableColumn id="6" xr3:uid="{1AC7B8DD-6348-48FE-98C8-5AD75D12DE5C}" name="3-month T.Bill4" dataDxfId="15" dataCellStyle="Currency"/>
    <tableColumn id="7" xr3:uid="{FA090F3E-A8A3-4A6E-8BDD-0E80191A8D6A}" name="US T. Bond5" dataDxfId="14" dataCellStyle="Currency"/>
    <tableColumn id="17" xr3:uid="{4016C05C-3AA0-41F8-88E9-2DEB045C6FE5}" name=" Baa Corporate Bond2" dataDxfId="13" dataCellStyle="Currency"/>
    <tableColumn id="20" xr3:uid="{DE5AD5BF-BCA8-4351-A0D3-CC8673F899D6}" name="Real Estate2" dataDxfId="12" dataCellStyle="Currency">
      <calculatedColumnFormula>L20*(1+F21)</calculatedColumnFormula>
    </tableColumn>
    <tableColumn id="25" xr3:uid="{B7D4E542-6012-44DB-BAD3-27B58FA74FED}" name="Gold2" dataDxfId="11" dataCellStyle="Currency">
      <calculatedColumnFormula>M20*(1+G21)</calculatedColumnFormula>
    </tableColumn>
    <tableColumn id="8" xr3:uid="{60A0C871-12BD-4337-B247-70D7EC6035BF}" name="Stocks - Bills" dataDxfId="10">
      <calculatedColumnFormula>B21-C21</calculatedColumnFormula>
    </tableColumn>
    <tableColumn id="9" xr3:uid="{2EDCBA57-5B81-440E-A8E2-157F57E69427}" name="Stocks - Bonds" dataDxfId="9">
      <calculatedColumnFormula>B21-D21</calculatedColumnFormula>
    </tableColumn>
    <tableColumn id="18" xr3:uid="{569712ED-DBEB-4DE1-9ACD-17425D325E4A}" name="Stocks - Baa Corp Bond" dataDxfId="8">
      <calculatedColumnFormula>B21-E21</calculatedColumnFormula>
    </tableColumn>
    <tableColumn id="10" xr3:uid="{4BABD270-8621-4446-9211-855265CB7B1C}" name="Historical risk premium" dataDxfId="7"/>
    <tableColumn id="11" xr3:uid="{26B667B0-1442-4D5E-92A3-26B318E19515}" name="Inflation Rate" dataDxfId="6" dataCellStyle="Percent">
      <calculatedColumnFormula>'[1]Inflation Rate'!C26</calculatedColumnFormula>
    </tableColumn>
    <tableColumn id="12" xr3:uid="{130D1BE8-0957-42A0-A134-9353643DCCFF}" name="S&amp;P 500 (includes dividends)2" dataDxfId="5">
      <calculatedColumnFormula>(1+B21)/(1+$R21)-1</calculatedColumnFormula>
    </tableColumn>
    <tableColumn id="13" xr3:uid="{CA27168E-B5F1-427C-9777-AFC5A308F5EF}" name="3-month T. Bill (Real)" dataDxfId="4">
      <calculatedColumnFormula>(1+C21)/(1+$R21)-1</calculatedColumnFormula>
    </tableColumn>
    <tableColumn id="14" xr3:uid="{6ED7AC0E-5A76-4CC0-820F-621265B7B76D}" name="!0-year T.Bonds" dataDxfId="3">
      <calculatedColumnFormula>(1+D21)/(1+$R21)-1</calculatedColumnFormula>
    </tableColumn>
    <tableColumn id="19" xr3:uid="{50EC534C-3874-4C16-A0F8-38430AA7D17D}" name="Baa Corp Bonds" dataDxfId="2">
      <calculatedColumnFormula>(1+E21)/(1+$R21)-1</calculatedColumnFormula>
    </tableColumn>
    <tableColumn id="21" xr3:uid="{9233A043-F8E8-4227-AE72-7755113C298D}" name="Real Estate3" dataDxfId="1">
      <calculatedColumnFormula>(1+F21)/(1+$R21)-1</calculatedColumnFormula>
    </tableColumn>
    <tableColumn id="26" xr3:uid="{469B1728-83E6-4C3F-9301-91F5126F44B9}" name="Gold" dataDxfId="0">
      <calculatedColumnFormula>(1+G21)/(1+$R21)-1</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www.stern.nyu.edu/~adamodar/New_Home_Page/data.html" TargetMode="External"/><Relationship Id="rId7" Type="http://schemas.openxmlformats.org/officeDocument/2006/relationships/vmlDrawing" Target="../drawings/vmlDrawing2.vml"/><Relationship Id="rId2" Type="http://schemas.openxmlformats.org/officeDocument/2006/relationships/hyperlink" Target="http://www.damodaran.com/" TargetMode="External"/><Relationship Id="rId1" Type="http://schemas.openxmlformats.org/officeDocument/2006/relationships/hyperlink" Target="mailto:adamodar@stern.nyu.edu?subject=Data%20on%20website" TargetMode="External"/><Relationship Id="rId6" Type="http://schemas.openxmlformats.org/officeDocument/2006/relationships/drawing" Target="../drawings/drawing4.xml"/><Relationship Id="rId5" Type="http://schemas.openxmlformats.org/officeDocument/2006/relationships/hyperlink" Target="http://www.stern.nyu.edu/~adamodar/New_Home_Page/datafile/variable.htm" TargetMode="External"/><Relationship Id="rId4" Type="http://schemas.openxmlformats.org/officeDocument/2006/relationships/hyperlink" Target="http://www.stern.nyu.edu/~adamodar/pc/datasets/indname.xls" TargetMode="External"/><Relationship Id="rId9" Type="http://schemas.openxmlformats.org/officeDocument/2006/relationships/comments" Target="../comments1.xml"/></Relationships>
</file>

<file path=xl/worksheets/_rels/sheet17.xml.rels><?xml version="1.0" encoding="UTF-8" standalone="yes"?>
<Relationships xmlns="http://schemas.openxmlformats.org/package/2006/relationships"><Relationship Id="rId1" Type="http://schemas.openxmlformats.org/officeDocument/2006/relationships/hyperlink" Target="http://www.econ.yale.edu/~shiller/data.htm" TargetMode="Externa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8E798-739F-4FA1-925F-191298F83FB9}">
  <sheetPr codeName="Sheet1">
    <pageSetUpPr fitToPage="1"/>
  </sheetPr>
  <dimension ref="A1:AO34"/>
  <sheetViews>
    <sheetView zoomScale="80" zoomScaleNormal="80" workbookViewId="0">
      <selection activeCell="C17" sqref="C17"/>
    </sheetView>
  </sheetViews>
  <sheetFormatPr defaultRowHeight="14.25"/>
  <cols>
    <col min="1" max="1" width="24.6640625" customWidth="1"/>
    <col min="2" max="2" width="47.73046875" customWidth="1"/>
    <col min="3" max="3" width="12.9296875" bestFit="1" customWidth="1"/>
    <col min="4" max="4" width="4.86328125" customWidth="1"/>
    <col min="5" max="5" width="41.3984375" customWidth="1"/>
    <col min="6" max="6" width="14" bestFit="1" customWidth="1"/>
    <col min="7" max="7" width="25.3984375" customWidth="1"/>
    <col min="8" max="8" width="24.59765625" customWidth="1"/>
    <col min="9" max="9" width="24.796875" customWidth="1"/>
    <col min="12" max="12" width="17.6640625" customWidth="1"/>
    <col min="13" max="13" width="21.73046875" customWidth="1"/>
    <col min="14" max="14" width="20.6640625" customWidth="1"/>
    <col min="15" max="15" width="17.9296875" customWidth="1"/>
    <col min="16" max="16" width="14.19921875" customWidth="1"/>
    <col min="17" max="19" width="8.796875" bestFit="1" customWidth="1"/>
    <col min="20" max="27" width="5.06640625" customWidth="1"/>
    <col min="28" max="28" width="23.3984375" customWidth="1"/>
    <col min="29" max="29" width="20.3984375" customWidth="1"/>
    <col min="30" max="30" width="21.06640625" customWidth="1"/>
    <col min="31" max="31" width="21.3984375" customWidth="1"/>
    <col min="32" max="35" width="9.06640625" customWidth="1"/>
    <col min="37" max="37" width="11.46484375" customWidth="1"/>
  </cols>
  <sheetData>
    <row r="1" spans="1:41" ht="31.15" thickBot="1">
      <c r="B1" s="342" t="s">
        <v>379</v>
      </c>
      <c r="C1" s="342"/>
      <c r="D1" s="343"/>
      <c r="E1" s="343"/>
      <c r="F1" s="343"/>
      <c r="G1" s="343"/>
      <c r="H1" s="343"/>
      <c r="I1" s="343"/>
      <c r="J1" s="343"/>
      <c r="K1" s="343"/>
      <c r="L1" s="343"/>
      <c r="M1" s="343"/>
      <c r="N1" s="343"/>
      <c r="O1" s="343"/>
      <c r="P1" s="343"/>
      <c r="Q1" s="343"/>
    </row>
    <row r="2" spans="1:41" ht="94.5" customHeight="1" thickBot="1">
      <c r="B2" s="344" t="s">
        <v>382</v>
      </c>
      <c r="C2" s="345"/>
      <c r="D2" s="345"/>
      <c r="E2" s="345"/>
      <c r="G2" s="278" t="s">
        <v>383</v>
      </c>
      <c r="H2" s="235">
        <v>2</v>
      </c>
    </row>
    <row r="3" spans="1:41" ht="158.25" thickTop="1" thickBot="1">
      <c r="A3" s="260"/>
      <c r="B3" s="258" t="s">
        <v>384</v>
      </c>
      <c r="C3" s="259">
        <v>45</v>
      </c>
      <c r="D3" s="4"/>
      <c r="E3" s="256" t="s">
        <v>412</v>
      </c>
      <c r="F3" s="272"/>
      <c r="G3" s="279" t="s">
        <v>37</v>
      </c>
      <c r="H3" s="280" t="s">
        <v>38</v>
      </c>
    </row>
    <row r="4" spans="1:41" ht="48" thickTop="1" thickBot="1">
      <c r="A4" s="260"/>
      <c r="B4" s="260" t="s">
        <v>385</v>
      </c>
      <c r="C4" s="261">
        <v>65</v>
      </c>
      <c r="D4" s="4"/>
      <c r="E4" s="406" t="s">
        <v>387</v>
      </c>
      <c r="F4" s="230">
        <v>0.35</v>
      </c>
      <c r="G4" s="231">
        <v>0.35</v>
      </c>
      <c r="H4" s="233">
        <v>0.3</v>
      </c>
    </row>
    <row r="5" spans="1:41" ht="95.25" thickTop="1" thickBot="1">
      <c r="A5" s="260"/>
      <c r="B5" s="260" t="s">
        <v>413</v>
      </c>
      <c r="C5" s="261">
        <v>65</v>
      </c>
      <c r="D5" s="4"/>
      <c r="E5" s="406" t="s">
        <v>388</v>
      </c>
      <c r="F5" s="230">
        <v>0.65</v>
      </c>
      <c r="G5" s="232">
        <v>0.65</v>
      </c>
      <c r="H5" s="234">
        <v>0.7</v>
      </c>
    </row>
    <row r="6" spans="1:41" ht="79.5" thickTop="1" thickBot="1">
      <c r="A6" s="260"/>
      <c r="B6" s="260" t="s">
        <v>386</v>
      </c>
      <c r="C6" s="261">
        <v>95</v>
      </c>
      <c r="D6" s="4"/>
      <c r="E6" s="406" t="s">
        <v>389</v>
      </c>
      <c r="F6" s="29"/>
    </row>
    <row r="7" spans="1:41" ht="32.25" thickTop="1" thickBot="1">
      <c r="A7" s="260"/>
      <c r="B7" s="260"/>
      <c r="C7" s="271"/>
      <c r="D7" s="4"/>
      <c r="E7" s="406" t="s">
        <v>331</v>
      </c>
      <c r="F7" s="230">
        <v>0.65</v>
      </c>
    </row>
    <row r="8" spans="1:41" ht="80.650000000000006" thickTop="1" thickBot="1">
      <c r="A8" s="260"/>
      <c r="B8" s="260" t="s">
        <v>390</v>
      </c>
      <c r="C8" s="262">
        <v>1000000</v>
      </c>
      <c r="D8" s="4"/>
      <c r="E8" s="406" t="s">
        <v>332</v>
      </c>
      <c r="F8" s="230">
        <v>0.35</v>
      </c>
      <c r="G8" s="405" t="s">
        <v>399</v>
      </c>
      <c r="H8" s="405"/>
    </row>
    <row r="9" spans="1:41" ht="111" thickTop="1" thickBot="1">
      <c r="A9" s="260"/>
      <c r="B9" s="260" t="s">
        <v>415</v>
      </c>
      <c r="C9" s="262">
        <v>400000</v>
      </c>
      <c r="D9" s="4"/>
      <c r="E9" s="427" t="s">
        <v>400</v>
      </c>
      <c r="F9" s="410">
        <v>4.2999999999999997E-2</v>
      </c>
      <c r="G9" s="3"/>
    </row>
    <row r="10" spans="1:41" ht="48" thickTop="1" thickBot="1">
      <c r="A10" s="260"/>
      <c r="B10" s="260" t="s">
        <v>391</v>
      </c>
      <c r="C10" s="262">
        <v>0</v>
      </c>
      <c r="D10" s="4"/>
      <c r="E10" s="269"/>
      <c r="F10" s="272"/>
    </row>
    <row r="11" spans="1:41" ht="79.5" thickTop="1" thickBot="1">
      <c r="A11" s="260"/>
      <c r="B11" s="260" t="s">
        <v>392</v>
      </c>
      <c r="C11" s="399">
        <v>10000</v>
      </c>
      <c r="D11" s="4"/>
      <c r="E11" s="407" t="s">
        <v>401</v>
      </c>
      <c r="F11" s="408"/>
    </row>
    <row r="12" spans="1:41" ht="63.75" thickTop="1" thickBot="1">
      <c r="A12" s="260"/>
      <c r="B12" s="260" t="s">
        <v>393</v>
      </c>
      <c r="C12" s="263">
        <v>0</v>
      </c>
      <c r="D12" s="4"/>
      <c r="E12" s="407"/>
      <c r="F12" s="408"/>
    </row>
    <row r="13" spans="1:41" ht="63.75" thickTop="1" thickBot="1">
      <c r="A13" s="260"/>
      <c r="B13" s="260" t="s">
        <v>394</v>
      </c>
      <c r="C13" s="262">
        <v>15000</v>
      </c>
      <c r="D13" s="4"/>
      <c r="E13" s="409" t="s">
        <v>402</v>
      </c>
      <c r="F13" s="410">
        <v>0.15</v>
      </c>
    </row>
    <row r="14" spans="1:41" ht="60.4" customHeight="1" thickTop="1" thickBot="1">
      <c r="A14" s="260"/>
      <c r="B14" s="260" t="s">
        <v>395</v>
      </c>
      <c r="C14" s="263">
        <v>0</v>
      </c>
      <c r="D14" s="4"/>
      <c r="E14" s="407" t="s">
        <v>403</v>
      </c>
      <c r="F14" s="410">
        <v>0.55000000000000004</v>
      </c>
      <c r="K14" s="426" t="s">
        <v>284</v>
      </c>
      <c r="L14" s="411"/>
      <c r="M14" s="411"/>
      <c r="N14" s="411"/>
      <c r="O14" s="411"/>
      <c r="P14" s="411"/>
      <c r="Q14" s="411"/>
      <c r="R14" s="411"/>
      <c r="S14" s="411"/>
      <c r="AB14" s="424" t="s">
        <v>378</v>
      </c>
      <c r="AC14" s="422"/>
      <c r="AD14" s="422"/>
      <c r="AE14" s="422"/>
      <c r="AF14" s="422"/>
      <c r="AG14" s="422"/>
      <c r="AH14" s="423"/>
      <c r="AJ14" s="421" t="s">
        <v>355</v>
      </c>
      <c r="AK14" s="422"/>
      <c r="AL14" s="422"/>
      <c r="AM14" s="422"/>
      <c r="AN14" s="422"/>
      <c r="AO14" s="423"/>
    </row>
    <row r="15" spans="1:41" ht="95.25" thickTop="1" thickBot="1">
      <c r="A15" s="264" t="s">
        <v>329</v>
      </c>
      <c r="B15" s="260" t="s">
        <v>414</v>
      </c>
      <c r="C15" s="262">
        <v>80000</v>
      </c>
      <c r="D15" s="4"/>
      <c r="E15" s="407" t="s">
        <v>404</v>
      </c>
      <c r="F15" s="410">
        <v>0.2</v>
      </c>
      <c r="K15" s="411"/>
      <c r="L15" s="411"/>
      <c r="M15" s="411"/>
      <c r="N15" s="411"/>
      <c r="O15" s="411"/>
      <c r="P15" s="411"/>
      <c r="Q15" s="411"/>
      <c r="R15" s="411"/>
      <c r="S15" s="411"/>
      <c r="AB15" s="411"/>
      <c r="AC15" s="411"/>
      <c r="AD15" s="411"/>
      <c r="AE15" s="411"/>
      <c r="AF15" s="411"/>
      <c r="AG15" s="411"/>
      <c r="AH15" s="411"/>
      <c r="AJ15" s="411"/>
      <c r="AK15" s="411"/>
      <c r="AL15" s="411"/>
      <c r="AM15" s="411"/>
      <c r="AN15" s="411"/>
      <c r="AO15" s="411"/>
    </row>
    <row r="16" spans="1:41" ht="57.75" thickTop="1" thickBot="1">
      <c r="A16" s="264"/>
      <c r="B16" s="260" t="s">
        <v>396</v>
      </c>
      <c r="C16" s="262">
        <v>0</v>
      </c>
      <c r="D16" s="4"/>
      <c r="E16" s="407" t="s">
        <v>405</v>
      </c>
      <c r="F16" s="410">
        <v>0.1</v>
      </c>
      <c r="K16" s="411" t="s">
        <v>285</v>
      </c>
      <c r="L16" s="418" t="s">
        <v>286</v>
      </c>
      <c r="M16" s="418"/>
      <c r="N16" s="418" t="s">
        <v>287</v>
      </c>
      <c r="O16" s="418"/>
      <c r="P16" s="418" t="s">
        <v>288</v>
      </c>
      <c r="Q16" s="418"/>
      <c r="R16" s="418" t="s">
        <v>289</v>
      </c>
      <c r="S16" s="418"/>
      <c r="AB16" s="412" t="s">
        <v>333</v>
      </c>
      <c r="AC16" s="412" t="s">
        <v>334</v>
      </c>
      <c r="AD16" s="412" t="s">
        <v>335</v>
      </c>
      <c r="AE16" s="412" t="s">
        <v>336</v>
      </c>
      <c r="AF16" s="411"/>
      <c r="AG16" s="411"/>
      <c r="AH16" s="411"/>
      <c r="AJ16" s="412" t="s">
        <v>285</v>
      </c>
      <c r="AK16" s="412" t="s">
        <v>337</v>
      </c>
      <c r="AL16" s="412" t="s">
        <v>287</v>
      </c>
      <c r="AM16" s="412" t="s">
        <v>288</v>
      </c>
      <c r="AN16" s="412" t="s">
        <v>289</v>
      </c>
      <c r="AO16" s="418"/>
    </row>
    <row r="17" spans="1:41" ht="95.25" thickTop="1" thickBot="1">
      <c r="A17" s="260"/>
      <c r="B17" s="260" t="s">
        <v>397</v>
      </c>
      <c r="C17" s="262">
        <v>40000</v>
      </c>
      <c r="D17" s="4"/>
      <c r="E17" s="270"/>
      <c r="F17" s="257"/>
      <c r="K17" s="425">
        <v>0.1</v>
      </c>
      <c r="L17" s="420">
        <v>0</v>
      </c>
      <c r="M17" s="420">
        <v>12400</v>
      </c>
      <c r="N17" s="420">
        <v>0</v>
      </c>
      <c r="O17" s="420">
        <v>24800</v>
      </c>
      <c r="P17" s="420">
        <v>0</v>
      </c>
      <c r="Q17" s="420">
        <v>12400</v>
      </c>
      <c r="R17" s="420">
        <v>0</v>
      </c>
      <c r="S17" s="420">
        <v>17700</v>
      </c>
      <c r="AB17" s="413" t="s">
        <v>337</v>
      </c>
      <c r="AC17" s="414">
        <v>48350</v>
      </c>
      <c r="AD17" s="414">
        <v>533400</v>
      </c>
      <c r="AE17" s="413" t="s">
        <v>338</v>
      </c>
      <c r="AF17" s="411"/>
      <c r="AG17" s="411"/>
      <c r="AH17" s="411"/>
      <c r="AJ17" s="419">
        <v>0.1</v>
      </c>
      <c r="AK17" s="413" t="s">
        <v>356</v>
      </c>
      <c r="AL17" s="413" t="s">
        <v>357</v>
      </c>
      <c r="AM17" s="413" t="s">
        <v>356</v>
      </c>
      <c r="AN17" s="413" t="s">
        <v>358</v>
      </c>
      <c r="AO17" s="420"/>
    </row>
    <row r="18" spans="1:41" ht="43.5" customHeight="1" thickTop="1" thickBot="1">
      <c r="A18" s="260"/>
      <c r="B18" s="260"/>
      <c r="C18" s="271"/>
      <c r="D18" s="4"/>
      <c r="E18" s="333" t="s">
        <v>406</v>
      </c>
      <c r="F18" s="23">
        <v>0.12</v>
      </c>
      <c r="K18" s="425">
        <v>0.12</v>
      </c>
      <c r="L18" s="420">
        <v>12401</v>
      </c>
      <c r="M18" s="420">
        <v>50400</v>
      </c>
      <c r="N18" s="420">
        <v>24801</v>
      </c>
      <c r="O18" s="420">
        <v>100800</v>
      </c>
      <c r="P18" s="420">
        <v>12401</v>
      </c>
      <c r="Q18" s="420">
        <v>50400</v>
      </c>
      <c r="R18" s="420">
        <v>17701</v>
      </c>
      <c r="S18" s="420">
        <v>67450</v>
      </c>
      <c r="AB18" s="413" t="s">
        <v>287</v>
      </c>
      <c r="AC18" s="414">
        <v>96700</v>
      </c>
      <c r="AD18" s="414">
        <v>600050</v>
      </c>
      <c r="AE18" s="413" t="s">
        <v>339</v>
      </c>
      <c r="AF18" s="411"/>
      <c r="AG18" s="411"/>
      <c r="AH18" s="411"/>
      <c r="AJ18" s="419">
        <v>0.12</v>
      </c>
      <c r="AK18" s="413" t="s">
        <v>359</v>
      </c>
      <c r="AL18" s="413" t="s">
        <v>360</v>
      </c>
      <c r="AM18" s="413" t="s">
        <v>359</v>
      </c>
      <c r="AN18" s="413" t="s">
        <v>361</v>
      </c>
      <c r="AO18" s="420"/>
    </row>
    <row r="19" spans="1:41" ht="79.5" thickTop="1" thickBot="1">
      <c r="A19" s="260"/>
      <c r="B19" s="260" t="s">
        <v>398</v>
      </c>
      <c r="C19" s="400" t="s">
        <v>68</v>
      </c>
      <c r="D19" s="4"/>
      <c r="E19" s="256" t="s">
        <v>407</v>
      </c>
      <c r="F19" s="229">
        <v>0.24</v>
      </c>
      <c r="K19" s="425">
        <v>0.22</v>
      </c>
      <c r="L19" s="420">
        <v>50401</v>
      </c>
      <c r="M19" s="420">
        <v>105700</v>
      </c>
      <c r="N19" s="420">
        <v>100801</v>
      </c>
      <c r="O19" s="420">
        <v>211400</v>
      </c>
      <c r="P19" s="420">
        <v>50401</v>
      </c>
      <c r="Q19" s="420">
        <v>105700</v>
      </c>
      <c r="R19" s="420">
        <v>67451</v>
      </c>
      <c r="S19" s="420">
        <v>105700</v>
      </c>
      <c r="AB19" s="413" t="s">
        <v>288</v>
      </c>
      <c r="AC19" s="414">
        <v>48350</v>
      </c>
      <c r="AD19" s="414">
        <v>300000</v>
      </c>
      <c r="AE19" s="413" t="s">
        <v>340</v>
      </c>
      <c r="AF19" s="411"/>
      <c r="AG19" s="411"/>
      <c r="AH19" s="411"/>
      <c r="AJ19" s="419">
        <v>0.22</v>
      </c>
      <c r="AK19" s="413" t="s">
        <v>362</v>
      </c>
      <c r="AL19" s="413" t="s">
        <v>363</v>
      </c>
      <c r="AM19" s="413" t="s">
        <v>362</v>
      </c>
      <c r="AN19" s="413" t="s">
        <v>364</v>
      </c>
      <c r="AO19" s="420"/>
    </row>
    <row r="20" spans="1:41" ht="43.5" customHeight="1" thickTop="1" thickBot="1">
      <c r="A20" s="260"/>
      <c r="B20" s="265"/>
      <c r="C20" s="266"/>
      <c r="D20" s="4"/>
      <c r="E20" s="256" t="s">
        <v>408</v>
      </c>
      <c r="F20" s="229">
        <v>0.15</v>
      </c>
      <c r="K20" s="425">
        <v>0.24</v>
      </c>
      <c r="L20" s="420">
        <v>105701</v>
      </c>
      <c r="M20" s="420">
        <v>201775</v>
      </c>
      <c r="N20" s="420">
        <v>211401</v>
      </c>
      <c r="O20" s="420">
        <v>403550</v>
      </c>
      <c r="P20" s="420">
        <v>105701</v>
      </c>
      <c r="Q20" s="420">
        <v>201775</v>
      </c>
      <c r="R20" s="420">
        <v>105701</v>
      </c>
      <c r="S20" s="420">
        <v>201775</v>
      </c>
      <c r="AB20" s="413" t="s">
        <v>289</v>
      </c>
      <c r="AC20" s="414">
        <v>64750</v>
      </c>
      <c r="AD20" s="414">
        <v>566700</v>
      </c>
      <c r="AE20" s="413" t="s">
        <v>341</v>
      </c>
      <c r="AF20" s="411"/>
      <c r="AG20" s="411"/>
      <c r="AH20" s="411"/>
      <c r="AJ20" s="419">
        <v>0.24</v>
      </c>
      <c r="AK20" s="413" t="s">
        <v>365</v>
      </c>
      <c r="AL20" s="413" t="s">
        <v>366</v>
      </c>
      <c r="AM20" s="413" t="s">
        <v>365</v>
      </c>
      <c r="AN20" s="413" t="s">
        <v>367</v>
      </c>
      <c r="AO20" s="420"/>
    </row>
    <row r="21" spans="1:41" ht="48" thickTop="1" thickBot="1">
      <c r="A21" s="260"/>
      <c r="B21" s="265"/>
      <c r="C21" s="266"/>
      <c r="D21" s="4"/>
      <c r="E21" s="256" t="s">
        <v>409</v>
      </c>
      <c r="F21" s="273">
        <v>2.8000000000000001E-2</v>
      </c>
      <c r="K21" s="425">
        <v>0.32</v>
      </c>
      <c r="L21" s="420">
        <v>201776</v>
      </c>
      <c r="M21" s="420">
        <v>256225</v>
      </c>
      <c r="N21" s="420">
        <v>403551</v>
      </c>
      <c r="O21" s="420">
        <v>512450</v>
      </c>
      <c r="P21" s="420">
        <v>201776</v>
      </c>
      <c r="Q21" s="420">
        <v>256225</v>
      </c>
      <c r="R21" s="420">
        <v>201776</v>
      </c>
      <c r="S21" s="420">
        <v>256225</v>
      </c>
      <c r="AB21" s="411"/>
      <c r="AC21" s="411"/>
      <c r="AD21" s="411"/>
      <c r="AE21" s="411"/>
      <c r="AF21" s="411"/>
      <c r="AG21" s="411"/>
      <c r="AH21" s="411"/>
      <c r="AJ21" s="419">
        <v>0.32</v>
      </c>
      <c r="AK21" s="413" t="s">
        <v>368</v>
      </c>
      <c r="AL21" s="413" t="s">
        <v>369</v>
      </c>
      <c r="AM21" s="413" t="s">
        <v>368</v>
      </c>
      <c r="AN21" s="413" t="s">
        <v>370</v>
      </c>
      <c r="AO21" s="420"/>
    </row>
    <row r="22" spans="1:41" ht="63.75" thickTop="1" thickBot="1">
      <c r="A22" s="260"/>
      <c r="B22" s="265"/>
      <c r="C22" s="267"/>
      <c r="D22" s="4"/>
      <c r="E22" s="256" t="s">
        <v>410</v>
      </c>
      <c r="F22" s="229">
        <v>2.5000000000000001E-2</v>
      </c>
      <c r="G22" s="276"/>
      <c r="H22" s="400" t="s">
        <v>71</v>
      </c>
      <c r="I22" s="346" t="s">
        <v>411</v>
      </c>
      <c r="J22" s="347"/>
      <c r="K22" s="425">
        <v>0.35</v>
      </c>
      <c r="L22" s="420">
        <v>256226</v>
      </c>
      <c r="M22" s="420">
        <v>640600</v>
      </c>
      <c r="N22" s="420">
        <v>512451</v>
      </c>
      <c r="O22" s="420">
        <v>768700</v>
      </c>
      <c r="P22" s="420">
        <v>256226</v>
      </c>
      <c r="Q22" s="420">
        <v>385350</v>
      </c>
      <c r="R22" s="420">
        <v>256226</v>
      </c>
      <c r="S22" s="420">
        <v>640600</v>
      </c>
      <c r="AB22" s="411" t="s">
        <v>342</v>
      </c>
      <c r="AC22" s="411"/>
      <c r="AD22" s="411"/>
      <c r="AE22" s="411"/>
      <c r="AF22" s="411"/>
      <c r="AG22" s="411"/>
      <c r="AH22" s="411"/>
      <c r="AJ22" s="419">
        <v>0.35</v>
      </c>
      <c r="AK22" s="413" t="s">
        <v>371</v>
      </c>
      <c r="AL22" s="413" t="s">
        <v>372</v>
      </c>
      <c r="AM22" s="413" t="s">
        <v>373</v>
      </c>
      <c r="AN22" s="413" t="s">
        <v>374</v>
      </c>
      <c r="AO22" s="420"/>
    </row>
    <row r="23" spans="1:41" ht="29.25" thickTop="1" thickBot="1">
      <c r="A23" s="260"/>
      <c r="B23" s="268"/>
      <c r="C23" s="274"/>
      <c r="D23" s="4"/>
      <c r="E23" s="257"/>
      <c r="F23" s="275"/>
      <c r="G23" s="276"/>
      <c r="H23" s="277"/>
      <c r="I23" s="257"/>
      <c r="K23" s="425">
        <v>0.37</v>
      </c>
      <c r="L23" s="420">
        <v>640600</v>
      </c>
      <c r="M23" s="411" t="s">
        <v>290</v>
      </c>
      <c r="N23" s="420">
        <v>768700</v>
      </c>
      <c r="O23" s="411" t="s">
        <v>290</v>
      </c>
      <c r="P23" s="420">
        <v>384350</v>
      </c>
      <c r="Q23" s="411" t="s">
        <v>290</v>
      </c>
      <c r="R23" s="420">
        <v>640600</v>
      </c>
      <c r="S23" s="411" t="s">
        <v>290</v>
      </c>
      <c r="AB23" s="411"/>
      <c r="AC23" s="411"/>
      <c r="AD23" s="411"/>
      <c r="AE23" s="411"/>
      <c r="AF23" s="411"/>
      <c r="AG23" s="411"/>
      <c r="AH23" s="411"/>
      <c r="AJ23" s="419">
        <v>0.37</v>
      </c>
      <c r="AK23" s="413" t="s">
        <v>375</v>
      </c>
      <c r="AL23" s="413" t="s">
        <v>376</v>
      </c>
      <c r="AM23" s="413" t="s">
        <v>377</v>
      </c>
      <c r="AN23" s="413" t="s">
        <v>375</v>
      </c>
      <c r="AO23" s="420"/>
    </row>
    <row r="24" spans="1:41" ht="23.65" thickTop="1">
      <c r="K24" s="411"/>
      <c r="L24" s="411"/>
      <c r="M24" s="411"/>
      <c r="N24" s="411"/>
      <c r="O24" s="411"/>
      <c r="P24" s="411"/>
      <c r="Q24" s="411"/>
      <c r="R24" s="411"/>
      <c r="S24" s="411"/>
      <c r="AB24" s="415" t="s">
        <v>343</v>
      </c>
      <c r="AC24" s="411"/>
      <c r="AD24" s="411"/>
      <c r="AE24" s="411"/>
      <c r="AF24" s="411"/>
      <c r="AG24" s="411"/>
      <c r="AH24" s="411"/>
    </row>
    <row r="25" spans="1:41">
      <c r="P25" s="417"/>
      <c r="Q25" s="417"/>
      <c r="R25" s="417"/>
      <c r="S25" s="417"/>
      <c r="AB25" s="411"/>
      <c r="AC25" s="411"/>
      <c r="AD25" s="411"/>
      <c r="AE25" s="411"/>
      <c r="AF25" s="411"/>
      <c r="AG25" s="411"/>
      <c r="AH25" s="411"/>
    </row>
    <row r="26" spans="1:41" ht="23.25">
      <c r="B26" s="8" t="s">
        <v>25</v>
      </c>
      <c r="P26" s="417"/>
      <c r="Q26" s="417"/>
      <c r="R26" s="417"/>
      <c r="S26" s="417"/>
      <c r="AB26" s="411" t="s">
        <v>344</v>
      </c>
      <c r="AC26" s="411"/>
      <c r="AD26" s="411"/>
      <c r="AE26" s="411"/>
      <c r="AF26" s="411"/>
      <c r="AG26" s="411"/>
      <c r="AH26" s="411"/>
    </row>
    <row r="27" spans="1:41" s="10" customFormat="1" ht="198">
      <c r="A27" s="26" t="s">
        <v>36</v>
      </c>
      <c r="B27" s="27" t="s">
        <v>28</v>
      </c>
      <c r="C27" s="236">
        <v>1000000</v>
      </c>
      <c r="D27" s="28"/>
      <c r="E27" s="27" t="s">
        <v>29</v>
      </c>
      <c r="F27" s="236">
        <v>1000000</v>
      </c>
      <c r="G27" s="26" t="s">
        <v>36</v>
      </c>
      <c r="H27" s="26" t="s">
        <v>416</v>
      </c>
      <c r="I27" s="26" t="s">
        <v>417</v>
      </c>
      <c r="AB27" s="411"/>
      <c r="AC27" s="411"/>
      <c r="AD27" s="411"/>
      <c r="AE27" s="411"/>
      <c r="AF27" s="416"/>
      <c r="AG27" s="416"/>
      <c r="AH27" s="416"/>
    </row>
    <row r="28" spans="1:41" ht="28.5">
      <c r="A28" s="13">
        <f ca="1">IF(ISERR(Sheet1!M1),,Sheet1!M1)</f>
        <v>183297.55311666665</v>
      </c>
      <c r="B28" s="244" t="s">
        <v>26</v>
      </c>
      <c r="C28" s="12">
        <f ca="1">Sheet1!A1/Sheet2!B3</f>
        <v>0.9</v>
      </c>
      <c r="D28" s="9"/>
      <c r="E28" s="11" t="s">
        <v>26</v>
      </c>
      <c r="F28" s="12">
        <f ca="1">Sheet1!D1/Sheet2!B3</f>
        <v>0.1</v>
      </c>
      <c r="G28" s="13">
        <f ca="1">IF(ISERR(Sheet1!I1),,Sheet1!I1)</f>
        <v>1209663.9670000002</v>
      </c>
      <c r="H28" s="13"/>
      <c r="I28" s="13"/>
      <c r="AB28" s="412" t="s">
        <v>345</v>
      </c>
      <c r="AC28" s="412" t="s">
        <v>346</v>
      </c>
      <c r="AD28" s="411"/>
      <c r="AE28" s="411"/>
      <c r="AF28" s="411"/>
      <c r="AG28" s="411"/>
      <c r="AH28" s="411"/>
    </row>
    <row r="29" spans="1:41" ht="128.25">
      <c r="A29" s="13">
        <f ca="1">IF(ISERR(Sheet1!N1),,Sheet1!N1)</f>
        <v>933232.43980000005</v>
      </c>
      <c r="B29" s="245" t="s">
        <v>27</v>
      </c>
      <c r="C29" s="12">
        <f ca="1">Sheet1!B1/Sheet2!B3</f>
        <v>0.05</v>
      </c>
      <c r="D29" s="9"/>
      <c r="E29" s="11" t="s">
        <v>27</v>
      </c>
      <c r="F29" s="12">
        <f ca="1">Sheet1!E1/Sheet2!B3</f>
        <v>0.95</v>
      </c>
      <c r="G29" s="13">
        <f ca="1">IF(ISERR(Sheet1!J1),,Sheet1!J1)</f>
        <v>1881358.0424052631</v>
      </c>
      <c r="H29" s="13">
        <f ca="1">IF(ISERR(Sheet1!R1),,Sheet1!R1)</f>
        <v>61333.333299999998</v>
      </c>
      <c r="I29" s="13">
        <f ca="1">IF(ISERR(Sheet1!Q1),,Sheet1!Q1)</f>
        <v>82666.66666842105</v>
      </c>
      <c r="AB29" s="413" t="s">
        <v>347</v>
      </c>
      <c r="AC29" s="413" t="s">
        <v>348</v>
      </c>
      <c r="AD29" s="411"/>
      <c r="AE29" s="411"/>
      <c r="AF29" s="411"/>
      <c r="AG29" s="411"/>
      <c r="AH29" s="411"/>
    </row>
    <row r="30" spans="1:41" ht="85.5">
      <c r="A30" s="13">
        <f ca="1">IF(ISERR(Sheet1!O1),,Sheet1!O1)</f>
        <v>853671.49427499995</v>
      </c>
      <c r="B30" s="246" t="s">
        <v>30</v>
      </c>
      <c r="C30" s="12">
        <f ca="1">Sheet1!C1/Sheet2!B3</f>
        <v>0.2</v>
      </c>
      <c r="D30" s="9"/>
      <c r="E30" s="11" t="s">
        <v>30</v>
      </c>
      <c r="F30" s="12">
        <f ca="1">Sheet1!F1/Sheet2!B3</f>
        <v>0.8</v>
      </c>
      <c r="G30" s="13">
        <f ca="1">IF(ISERR(Sheet1!K1),,Sheet1!K1)</f>
        <v>1577287.6446562503</v>
      </c>
      <c r="H30" s="13"/>
      <c r="I30" s="13"/>
      <c r="AB30" s="413" t="s">
        <v>349</v>
      </c>
      <c r="AC30" s="413" t="s">
        <v>350</v>
      </c>
      <c r="AD30" s="411"/>
      <c r="AE30" s="411"/>
      <c r="AF30" s="411"/>
      <c r="AG30" s="411"/>
      <c r="AH30" s="411"/>
    </row>
    <row r="31" spans="1:41" ht="85.5">
      <c r="A31" s="13">
        <f ca="1">IF(ISERR(Sheet1!P1),,Sheet1!P1)</f>
        <v>0</v>
      </c>
      <c r="B31" s="247" t="s">
        <v>67</v>
      </c>
      <c r="C31" s="12">
        <f ca="1">Sheet1!G1/Sheet2!B3</f>
        <v>0</v>
      </c>
      <c r="D31" s="9"/>
      <c r="E31" s="11" t="s">
        <v>67</v>
      </c>
      <c r="F31" s="12">
        <f ca="1">Sheet1!H1/Sheet2!B3</f>
        <v>1</v>
      </c>
      <c r="G31" s="13">
        <f ca="1">IF(ISERR(Sheet1!L1),,Sheet1!L1)</f>
        <v>3121416.0177750001</v>
      </c>
      <c r="H31" s="13"/>
      <c r="I31" s="13"/>
      <c r="AB31" s="413" t="s">
        <v>351</v>
      </c>
      <c r="AC31" s="413" t="s">
        <v>352</v>
      </c>
      <c r="AD31" s="411"/>
      <c r="AE31" s="411"/>
      <c r="AF31" s="411"/>
      <c r="AG31" s="411"/>
      <c r="AH31" s="411"/>
    </row>
    <row r="32" spans="1:41" ht="85.5">
      <c r="B32" s="7" t="s">
        <v>24</v>
      </c>
      <c r="AB32" s="413" t="s">
        <v>353</v>
      </c>
      <c r="AC32" s="413" t="s">
        <v>354</v>
      </c>
      <c r="AD32" s="411"/>
      <c r="AE32" s="411"/>
      <c r="AF32" s="411"/>
      <c r="AG32" s="411"/>
      <c r="AH32" s="411"/>
    </row>
    <row r="33" spans="2:2" ht="25.5">
      <c r="B33" s="7"/>
    </row>
    <row r="34" spans="2:2" ht="25.5">
      <c r="B34" s="7"/>
    </row>
  </sheetData>
  <sheetProtection algorithmName="SHA-512" hashValue="NOLVNgQxJtzjAmgT4YoGeCYT1DMFqWl/srQheOyJD6aplTfvLpfJi0qqUu8NUWHtX16+USrq48nZrrHP7EGSbA==" saltValue="5d0Y+kHs11aMu4D5uvNSQA==" spinCount="100000" sheet="1" objects="1" scenarios="1" selectLockedCells="1"/>
  <mergeCells count="6">
    <mergeCell ref="B1:Q1"/>
    <mergeCell ref="B2:E2"/>
    <mergeCell ref="I22:J22"/>
    <mergeCell ref="G8:H8"/>
    <mergeCell ref="AB14:AH14"/>
    <mergeCell ref="AJ14:AO14"/>
  </mergeCells>
  <dataValidations count="9">
    <dataValidation type="whole" allowBlank="1" showInputMessage="1" showErrorMessage="1" sqref="C3" xr:uid="{502C85F0-2122-4A85-B195-DF6D666F2486}">
      <formula1>20</formula1>
      <formula2>90</formula2>
    </dataValidation>
    <dataValidation type="whole" allowBlank="1" showInputMessage="1" showErrorMessage="1" sqref="C4:C6" xr:uid="{70C513F5-F90C-41FF-8DB7-4BADEE87E96B}">
      <formula1>20</formula1>
      <formula2>100</formula2>
    </dataValidation>
    <dataValidation type="whole" operator="greaterThanOrEqual" allowBlank="1" showInputMessage="1" showErrorMessage="1" sqref="C8 F27 C13 C11 C15:C17 C27" xr:uid="{FB96B553-AA7F-4F64-A584-DFB3F882A6E0}">
      <formula1>0</formula1>
    </dataValidation>
    <dataValidation type="custom" allowBlank="1" showInputMessage="1" showErrorMessage="1" sqref="C19 H22" xr:uid="{CB80F6AC-915B-4182-8241-904487C8A914}">
      <formula1>OR(C19="y", C19="n")</formula1>
    </dataValidation>
    <dataValidation type="decimal" allowBlank="1" showInputMessage="1" showErrorMessage="1" sqref="F4:H5 F7:F8" xr:uid="{8772DB40-1B72-43FD-833D-AA2C34815785}">
      <formula1>0</formula1>
      <formula2>1</formula2>
    </dataValidation>
    <dataValidation type="custom" allowBlank="1" showInputMessage="1" showErrorMessage="1" sqref="H2" xr:uid="{259FF31E-F179-482F-8F04-91C703311AC5}">
      <formula1>OR(H2=1, H2=2)</formula1>
    </dataValidation>
    <dataValidation type="decimal" allowBlank="1" showInputMessage="1" showErrorMessage="1" sqref="F22" xr:uid="{4D2F5103-F65E-4DBF-999E-28317A8E9DFB}">
      <formula1>0</formula1>
      <formula2>0.1</formula2>
    </dataValidation>
    <dataValidation type="decimal" allowBlank="1" showInputMessage="1" showErrorMessage="1" sqref="F19:F20" xr:uid="{69FA86E9-6AFC-432F-BB95-AAE263354FBB}">
      <formula1>0</formula1>
      <formula2>0.5</formula2>
    </dataValidation>
    <dataValidation type="whole" operator="greaterThanOrEqual" allowBlank="1" showInputMessage="1" showErrorMessage="1" sqref="C9" xr:uid="{A9898FAA-513D-443C-8E48-B13793B8F6B2}">
      <formula1>1</formula1>
    </dataValidation>
  </dataValidations>
  <pageMargins left="0.25" right="0.25" top="0.75" bottom="0.75" header="0.3" footer="0.3"/>
  <pageSetup scale="8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unModelAndCollectData">
                <anchor moveWithCells="1" sizeWithCells="1">
                  <from>
                    <xdr:col>6</xdr:col>
                    <xdr:colOff>423863</xdr:colOff>
                    <xdr:row>8</xdr:row>
                    <xdr:rowOff>61913</xdr:rowOff>
                  </from>
                  <to>
                    <xdr:col>7</xdr:col>
                    <xdr:colOff>1504950</xdr:colOff>
                    <xdr:row>12</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AD086-37CE-4781-A391-5FD4072BA347}">
  <sheetPr codeName="Sheet21"/>
  <dimension ref="B2:L67"/>
  <sheetViews>
    <sheetView tabSelected="1" zoomScale="90" zoomScaleNormal="90" workbookViewId="0">
      <selection activeCell="B53" sqref="B53:L53"/>
    </sheetView>
  </sheetViews>
  <sheetFormatPr defaultRowHeight="14.25"/>
  <cols>
    <col min="1" max="2" width="3.59765625" customWidth="1"/>
    <col min="3" max="11" width="11.59765625" customWidth="1"/>
    <col min="12" max="12" width="3.59765625" customWidth="1"/>
  </cols>
  <sheetData>
    <row r="2" spans="2:12" ht="36" customHeight="1">
      <c r="B2" s="334" t="s">
        <v>313</v>
      </c>
      <c r="C2" s="334"/>
      <c r="D2" s="334"/>
      <c r="E2" s="334"/>
      <c r="F2" s="334"/>
      <c r="G2" s="334"/>
      <c r="H2" s="334"/>
      <c r="I2" s="334"/>
      <c r="J2" s="334"/>
      <c r="K2" s="334"/>
      <c r="L2" s="334"/>
    </row>
    <row r="3" spans="2:12" ht="21">
      <c r="B3" s="401" t="s">
        <v>314</v>
      </c>
      <c r="C3" s="401"/>
      <c r="D3" s="401"/>
      <c r="E3" s="401"/>
      <c r="F3" s="401"/>
      <c r="G3" s="401"/>
      <c r="H3" s="401"/>
      <c r="I3" s="401"/>
      <c r="J3" s="401"/>
      <c r="K3" s="401"/>
      <c r="L3" s="401"/>
    </row>
    <row r="5" spans="2:12">
      <c r="B5" s="335" t="s">
        <v>315</v>
      </c>
      <c r="C5" s="335"/>
      <c r="D5" s="335"/>
      <c r="E5" s="335"/>
      <c r="F5" s="335"/>
      <c r="G5" s="335"/>
      <c r="H5" s="335"/>
      <c r="I5" s="335"/>
      <c r="J5" s="335"/>
      <c r="K5" s="335"/>
      <c r="L5" s="335"/>
    </row>
    <row r="6" spans="2:12" ht="16.899999999999999">
      <c r="B6" s="336" t="s">
        <v>316</v>
      </c>
      <c r="C6" s="336"/>
      <c r="D6" s="336"/>
      <c r="E6" s="336"/>
      <c r="F6" s="336"/>
      <c r="G6" s="336"/>
      <c r="H6" s="336"/>
      <c r="I6" s="336"/>
      <c r="J6" s="336"/>
      <c r="K6" s="336"/>
      <c r="L6" s="336"/>
    </row>
    <row r="7" spans="2:12">
      <c r="B7" s="337" t="s">
        <v>321</v>
      </c>
      <c r="C7" s="337"/>
      <c r="D7" s="337"/>
      <c r="E7" s="337"/>
      <c r="F7" s="337"/>
      <c r="G7" s="337"/>
      <c r="H7" s="337"/>
      <c r="I7" s="337"/>
      <c r="J7" s="338"/>
      <c r="K7" s="338"/>
      <c r="L7" s="338"/>
    </row>
    <row r="8" spans="2:12">
      <c r="B8" s="337"/>
      <c r="C8" s="337"/>
      <c r="D8" s="337"/>
      <c r="E8" s="337"/>
      <c r="F8" s="337"/>
      <c r="G8" s="337"/>
      <c r="H8" s="337"/>
      <c r="I8" s="337"/>
      <c r="J8" s="338"/>
      <c r="K8" s="338"/>
      <c r="L8" s="338"/>
    </row>
    <row r="9" spans="2:12">
      <c r="B9" s="337"/>
      <c r="C9" s="337"/>
      <c r="D9" s="337"/>
      <c r="E9" s="337"/>
      <c r="F9" s="337"/>
      <c r="G9" s="337"/>
      <c r="H9" s="337"/>
      <c r="I9" s="337"/>
      <c r="J9" s="338"/>
      <c r="K9" s="338"/>
      <c r="L9" s="338"/>
    </row>
    <row r="10" spans="2:12">
      <c r="B10" s="337"/>
      <c r="C10" s="337"/>
      <c r="D10" s="337"/>
      <c r="E10" s="337"/>
      <c r="F10" s="337"/>
      <c r="G10" s="337"/>
      <c r="H10" s="337"/>
      <c r="I10" s="337"/>
      <c r="J10" s="338"/>
      <c r="K10" s="338"/>
      <c r="L10" s="338"/>
    </row>
    <row r="11" spans="2:12">
      <c r="B11" s="337"/>
      <c r="C11" s="337"/>
      <c r="D11" s="337"/>
      <c r="E11" s="337"/>
      <c r="F11" s="337"/>
      <c r="G11" s="337"/>
      <c r="H11" s="337"/>
      <c r="I11" s="337"/>
    </row>
    <row r="12" spans="2:12">
      <c r="B12" s="337"/>
      <c r="C12" s="337"/>
      <c r="D12" s="337"/>
      <c r="E12" s="337"/>
      <c r="F12" s="337"/>
      <c r="G12" s="337"/>
      <c r="H12" s="337"/>
      <c r="I12" s="337"/>
    </row>
    <row r="13" spans="2:12">
      <c r="B13" s="337"/>
      <c r="C13" s="337"/>
      <c r="D13" s="337"/>
      <c r="E13" s="337"/>
      <c r="F13" s="337"/>
      <c r="G13" s="337"/>
      <c r="H13" s="337"/>
      <c r="I13" s="337"/>
    </row>
    <row r="14" spans="2:12">
      <c r="B14" s="332"/>
      <c r="C14" s="332"/>
      <c r="D14" s="332"/>
      <c r="E14" s="332"/>
      <c r="F14" s="332"/>
      <c r="G14" s="332"/>
      <c r="H14" s="332"/>
      <c r="I14" s="332"/>
      <c r="J14" s="332"/>
      <c r="K14" s="332"/>
      <c r="L14" s="332"/>
    </row>
    <row r="17" spans="2:12">
      <c r="B17" s="340" t="s">
        <v>317</v>
      </c>
      <c r="C17" s="340"/>
      <c r="D17" s="340"/>
      <c r="E17" s="340"/>
      <c r="F17" s="340"/>
      <c r="G17" s="340"/>
      <c r="H17" s="340"/>
      <c r="I17" s="340"/>
      <c r="J17" s="340"/>
      <c r="K17" s="340"/>
      <c r="L17" s="340"/>
    </row>
    <row r="18" spans="2:12" ht="16.899999999999999">
      <c r="B18" s="336" t="s">
        <v>318</v>
      </c>
      <c r="C18" s="336"/>
      <c r="D18" s="336"/>
      <c r="E18" s="336"/>
      <c r="F18" s="336"/>
      <c r="G18" s="336"/>
      <c r="H18" s="336"/>
      <c r="I18" s="336"/>
      <c r="J18" s="336"/>
      <c r="K18" s="336"/>
      <c r="L18" s="336"/>
    </row>
    <row r="19" spans="2:12">
      <c r="B19" s="337" t="s">
        <v>322</v>
      </c>
      <c r="C19" s="337"/>
      <c r="D19" s="337"/>
      <c r="E19" s="337"/>
      <c r="F19" s="337"/>
      <c r="G19" s="337"/>
      <c r="H19" s="337"/>
      <c r="I19" s="337"/>
      <c r="J19" s="338"/>
      <c r="K19" s="338"/>
      <c r="L19" s="338"/>
    </row>
    <row r="20" spans="2:12">
      <c r="B20" s="337"/>
      <c r="C20" s="337"/>
      <c r="D20" s="337"/>
      <c r="E20" s="337"/>
      <c r="F20" s="337"/>
      <c r="G20" s="337"/>
      <c r="H20" s="337"/>
      <c r="I20" s="337"/>
      <c r="J20" s="338"/>
      <c r="K20" s="338"/>
      <c r="L20" s="338"/>
    </row>
    <row r="21" spans="2:12">
      <c r="B21" s="337"/>
      <c r="C21" s="337"/>
      <c r="D21" s="337"/>
      <c r="E21" s="337"/>
      <c r="F21" s="337"/>
      <c r="G21" s="337"/>
      <c r="H21" s="337"/>
      <c r="I21" s="337"/>
      <c r="J21" s="338"/>
      <c r="K21" s="338"/>
      <c r="L21" s="338"/>
    </row>
    <row r="22" spans="2:12">
      <c r="B22" s="337"/>
      <c r="C22" s="337"/>
      <c r="D22" s="337"/>
      <c r="E22" s="337"/>
      <c r="F22" s="337"/>
      <c r="G22" s="337"/>
      <c r="H22" s="337"/>
      <c r="I22" s="337"/>
      <c r="J22" s="338"/>
      <c r="K22" s="338"/>
      <c r="L22" s="338"/>
    </row>
    <row r="23" spans="2:12">
      <c r="B23" s="337"/>
      <c r="C23" s="337"/>
      <c r="D23" s="337"/>
      <c r="E23" s="337"/>
      <c r="F23" s="337"/>
      <c r="G23" s="337"/>
      <c r="H23" s="337"/>
      <c r="I23" s="337"/>
    </row>
    <row r="24" spans="2:12">
      <c r="B24" s="337"/>
      <c r="C24" s="337"/>
      <c r="D24" s="337"/>
      <c r="E24" s="337"/>
      <c r="F24" s="337"/>
      <c r="G24" s="337"/>
      <c r="H24" s="337"/>
      <c r="I24" s="337"/>
    </row>
    <row r="25" spans="2:12">
      <c r="B25" s="337"/>
      <c r="C25" s="337"/>
      <c r="D25" s="337"/>
      <c r="E25" s="337"/>
      <c r="F25" s="337"/>
      <c r="G25" s="337"/>
      <c r="H25" s="337"/>
      <c r="I25" s="337"/>
    </row>
    <row r="26" spans="2:12">
      <c r="B26" s="332"/>
      <c r="C26" s="332"/>
      <c r="D26" s="332"/>
      <c r="E26" s="332"/>
      <c r="F26" s="332"/>
      <c r="G26" s="332"/>
      <c r="H26" s="332"/>
      <c r="I26" s="332"/>
      <c r="J26" s="332"/>
      <c r="K26" s="332"/>
      <c r="L26" s="332"/>
    </row>
    <row r="29" spans="2:12">
      <c r="B29" s="341" t="s">
        <v>319</v>
      </c>
      <c r="C29" s="341"/>
      <c r="D29" s="341"/>
      <c r="E29" s="341"/>
      <c r="F29" s="341"/>
      <c r="G29" s="341"/>
      <c r="H29" s="341"/>
      <c r="I29" s="341"/>
      <c r="J29" s="341"/>
      <c r="K29" s="341"/>
      <c r="L29" s="341"/>
    </row>
    <row r="30" spans="2:12" ht="16.899999999999999">
      <c r="B30" s="336" t="s">
        <v>320</v>
      </c>
      <c r="C30" s="336"/>
      <c r="D30" s="336"/>
      <c r="E30" s="336"/>
      <c r="F30" s="336"/>
      <c r="G30" s="336"/>
      <c r="H30" s="336"/>
      <c r="I30" s="336"/>
      <c r="J30" s="336"/>
      <c r="K30" s="336"/>
      <c r="L30" s="336"/>
    </row>
    <row r="31" spans="2:12">
      <c r="B31" s="337" t="s">
        <v>323</v>
      </c>
      <c r="C31" s="337"/>
      <c r="D31" s="337"/>
      <c r="E31" s="337"/>
      <c r="F31" s="337"/>
      <c r="G31" s="337"/>
      <c r="H31" s="337"/>
      <c r="I31" s="337"/>
      <c r="J31" s="338"/>
      <c r="K31" s="338"/>
      <c r="L31" s="338"/>
    </row>
    <row r="32" spans="2:12">
      <c r="B32" s="337"/>
      <c r="C32" s="337"/>
      <c r="D32" s="337"/>
      <c r="E32" s="337"/>
      <c r="F32" s="337"/>
      <c r="G32" s="337"/>
      <c r="H32" s="337"/>
      <c r="I32" s="337"/>
      <c r="J32" s="338"/>
      <c r="K32" s="338"/>
      <c r="L32" s="338"/>
    </row>
    <row r="33" spans="2:12">
      <c r="B33" s="337"/>
      <c r="C33" s="337"/>
      <c r="D33" s="337"/>
      <c r="E33" s="337"/>
      <c r="F33" s="337"/>
      <c r="G33" s="337"/>
      <c r="H33" s="337"/>
      <c r="I33" s="337"/>
      <c r="J33" s="338"/>
      <c r="K33" s="338"/>
      <c r="L33" s="338"/>
    </row>
    <row r="34" spans="2:12">
      <c r="B34" s="337"/>
      <c r="C34" s="337"/>
      <c r="D34" s="337"/>
      <c r="E34" s="337"/>
      <c r="F34" s="337"/>
      <c r="G34" s="337"/>
      <c r="H34" s="337"/>
      <c r="I34" s="337"/>
      <c r="J34" s="338"/>
      <c r="K34" s="338"/>
      <c r="L34" s="338"/>
    </row>
    <row r="35" spans="2:12">
      <c r="B35" s="337"/>
      <c r="C35" s="337"/>
      <c r="D35" s="337"/>
      <c r="E35" s="337"/>
      <c r="F35" s="337"/>
      <c r="G35" s="337"/>
      <c r="H35" s="337"/>
      <c r="I35" s="337"/>
    </row>
    <row r="36" spans="2:12">
      <c r="B36" s="337"/>
      <c r="C36" s="337"/>
      <c r="D36" s="337"/>
      <c r="E36" s="337"/>
      <c r="F36" s="337"/>
      <c r="G36" s="337"/>
      <c r="H36" s="337"/>
      <c r="I36" s="337"/>
    </row>
    <row r="37" spans="2:12">
      <c r="B37" s="337"/>
      <c r="C37" s="337"/>
      <c r="D37" s="337"/>
      <c r="E37" s="337"/>
      <c r="F37" s="337"/>
      <c r="G37" s="337"/>
      <c r="H37" s="337"/>
      <c r="I37" s="337"/>
    </row>
    <row r="38" spans="2:12">
      <c r="B38" s="332"/>
      <c r="C38" s="332"/>
      <c r="D38" s="332"/>
      <c r="E38" s="332"/>
      <c r="F38" s="332"/>
      <c r="G38" s="332"/>
      <c r="H38" s="332"/>
      <c r="I38" s="332"/>
      <c r="J38" s="332"/>
      <c r="K38" s="332"/>
      <c r="L38" s="332"/>
    </row>
    <row r="41" spans="2:12">
      <c r="B41" s="389" t="s">
        <v>324</v>
      </c>
      <c r="C41" s="389"/>
      <c r="D41" s="389"/>
      <c r="E41" s="389"/>
      <c r="F41" s="389"/>
      <c r="G41" s="389"/>
      <c r="H41" s="389"/>
      <c r="I41" s="389"/>
      <c r="J41" s="389"/>
      <c r="K41" s="389"/>
      <c r="L41" s="389"/>
    </row>
    <row r="42" spans="2:12" ht="14.25" customHeight="1">
      <c r="B42" s="336" t="s">
        <v>325</v>
      </c>
      <c r="C42" s="336"/>
      <c r="D42" s="336"/>
      <c r="E42" s="336"/>
      <c r="F42" s="336"/>
      <c r="G42" s="336"/>
      <c r="H42" s="336"/>
      <c r="I42" s="336"/>
      <c r="J42" s="336"/>
      <c r="K42" s="336"/>
      <c r="L42" s="336"/>
    </row>
    <row r="43" spans="2:12">
      <c r="B43" s="337" t="s">
        <v>326</v>
      </c>
      <c r="C43" s="337"/>
      <c r="D43" s="337"/>
      <c r="E43" s="337"/>
      <c r="F43" s="337"/>
      <c r="G43" s="337"/>
      <c r="H43" s="337"/>
      <c r="I43" s="337"/>
      <c r="J43" s="338"/>
      <c r="K43" s="338"/>
      <c r="L43" s="338"/>
    </row>
    <row r="44" spans="2:12">
      <c r="B44" s="337"/>
      <c r="C44" s="337"/>
      <c r="D44" s="337"/>
      <c r="E44" s="337"/>
      <c r="F44" s="337"/>
      <c r="G44" s="337"/>
      <c r="H44" s="337"/>
      <c r="I44" s="337"/>
      <c r="J44" s="338"/>
      <c r="K44" s="338"/>
      <c r="L44" s="338"/>
    </row>
    <row r="45" spans="2:12">
      <c r="B45" s="337"/>
      <c r="C45" s="337"/>
      <c r="D45" s="337"/>
      <c r="E45" s="337"/>
      <c r="F45" s="337"/>
      <c r="G45" s="337"/>
      <c r="H45" s="337"/>
      <c r="I45" s="337"/>
      <c r="J45" s="338"/>
      <c r="K45" s="338"/>
      <c r="L45" s="338"/>
    </row>
    <row r="46" spans="2:12">
      <c r="B46" s="337"/>
      <c r="C46" s="337"/>
      <c r="D46" s="337"/>
      <c r="E46" s="337"/>
      <c r="F46" s="337"/>
      <c r="G46" s="337"/>
      <c r="H46" s="337"/>
      <c r="I46" s="337"/>
      <c r="J46" s="338"/>
      <c r="K46" s="338"/>
      <c r="L46" s="338"/>
    </row>
    <row r="47" spans="2:12">
      <c r="B47" s="337"/>
      <c r="C47" s="337"/>
      <c r="D47" s="337"/>
      <c r="E47" s="337"/>
      <c r="F47" s="337"/>
      <c r="G47" s="337"/>
      <c r="H47" s="337"/>
      <c r="I47" s="337"/>
    </row>
    <row r="48" spans="2:12">
      <c r="B48" s="337"/>
      <c r="C48" s="337"/>
      <c r="D48" s="337"/>
      <c r="E48" s="337"/>
      <c r="F48" s="337"/>
      <c r="G48" s="337"/>
      <c r="H48" s="337"/>
      <c r="I48" s="337"/>
    </row>
    <row r="49" spans="2:12">
      <c r="B49" s="337"/>
      <c r="C49" s="337"/>
      <c r="D49" s="337"/>
      <c r="E49" s="337"/>
      <c r="F49" s="337"/>
      <c r="G49" s="337"/>
      <c r="H49" s="337"/>
      <c r="I49" s="337"/>
    </row>
    <row r="50" spans="2:12">
      <c r="B50" s="332"/>
      <c r="C50" s="332"/>
      <c r="D50" s="332"/>
      <c r="E50" s="332"/>
      <c r="F50" s="332"/>
      <c r="G50" s="332"/>
      <c r="H50" s="332"/>
      <c r="I50" s="332"/>
      <c r="J50" s="332"/>
      <c r="K50" s="332"/>
      <c r="L50" s="332"/>
    </row>
    <row r="53" spans="2:12" ht="15.75">
      <c r="B53" s="339" t="s">
        <v>380</v>
      </c>
      <c r="C53" s="339"/>
      <c r="D53" s="339"/>
      <c r="E53" s="339"/>
      <c r="F53" s="339"/>
      <c r="G53" s="339"/>
      <c r="H53" s="339"/>
      <c r="I53" s="339"/>
      <c r="J53" s="339"/>
      <c r="K53" s="339"/>
      <c r="L53" s="339"/>
    </row>
    <row r="54" spans="2:12" ht="14.25" customHeight="1">
      <c r="B54" s="390" t="s">
        <v>381</v>
      </c>
      <c r="C54" s="391"/>
      <c r="D54" s="391"/>
      <c r="E54" s="391"/>
      <c r="F54" s="391"/>
      <c r="G54" s="391"/>
      <c r="H54" s="391"/>
      <c r="I54" s="391"/>
      <c r="J54" s="391"/>
      <c r="K54" s="391"/>
      <c r="L54" s="392"/>
    </row>
    <row r="55" spans="2:12">
      <c r="B55" s="393"/>
      <c r="C55" s="394"/>
      <c r="D55" s="394"/>
      <c r="E55" s="394"/>
      <c r="F55" s="394"/>
      <c r="G55" s="394"/>
      <c r="H55" s="394"/>
      <c r="I55" s="394"/>
      <c r="J55" s="394"/>
      <c r="K55" s="394"/>
      <c r="L55" s="395"/>
    </row>
    <row r="56" spans="2:12">
      <c r="B56" s="393"/>
      <c r="C56" s="394"/>
      <c r="D56" s="394"/>
      <c r="E56" s="394"/>
      <c r="F56" s="394"/>
      <c r="G56" s="394"/>
      <c r="H56" s="394"/>
      <c r="I56" s="394"/>
      <c r="J56" s="394"/>
      <c r="K56" s="394"/>
      <c r="L56" s="395"/>
    </row>
    <row r="57" spans="2:12">
      <c r="B57" s="393"/>
      <c r="C57" s="394"/>
      <c r="D57" s="394"/>
      <c r="E57" s="394"/>
      <c r="F57" s="394"/>
      <c r="G57" s="394"/>
      <c r="H57" s="394"/>
      <c r="I57" s="394"/>
      <c r="J57" s="394"/>
      <c r="K57" s="394"/>
      <c r="L57" s="395"/>
    </row>
    <row r="58" spans="2:12">
      <c r="B58" s="393"/>
      <c r="C58" s="394"/>
      <c r="D58" s="394"/>
      <c r="E58" s="394"/>
      <c r="F58" s="394"/>
      <c r="G58" s="394"/>
      <c r="H58" s="394"/>
      <c r="I58" s="394"/>
      <c r="J58" s="394"/>
      <c r="K58" s="394"/>
      <c r="L58" s="395"/>
    </row>
    <row r="59" spans="2:12">
      <c r="B59" s="393"/>
      <c r="C59" s="394"/>
      <c r="D59" s="394"/>
      <c r="E59" s="394"/>
      <c r="F59" s="394"/>
      <c r="G59" s="394"/>
      <c r="H59" s="394"/>
      <c r="I59" s="394"/>
      <c r="J59" s="394"/>
      <c r="K59" s="394"/>
      <c r="L59" s="395"/>
    </row>
    <row r="60" spans="2:12">
      <c r="B60" s="393"/>
      <c r="C60" s="394"/>
      <c r="D60" s="394"/>
      <c r="E60" s="394"/>
      <c r="F60" s="394"/>
      <c r="G60" s="394"/>
      <c r="H60" s="394"/>
      <c r="I60" s="394"/>
      <c r="J60" s="394"/>
      <c r="K60" s="394"/>
      <c r="L60" s="395"/>
    </row>
    <row r="61" spans="2:12">
      <c r="B61" s="393"/>
      <c r="C61" s="394"/>
      <c r="D61" s="394"/>
      <c r="E61" s="394"/>
      <c r="F61" s="394"/>
      <c r="G61" s="394"/>
      <c r="H61" s="394"/>
      <c r="I61" s="394"/>
      <c r="J61" s="394"/>
      <c r="K61" s="394"/>
      <c r="L61" s="395"/>
    </row>
    <row r="62" spans="2:12">
      <c r="B62" s="393"/>
      <c r="C62" s="394"/>
      <c r="D62" s="394"/>
      <c r="E62" s="394"/>
      <c r="F62" s="394"/>
      <c r="G62" s="394"/>
      <c r="H62" s="394"/>
      <c r="I62" s="394"/>
      <c r="J62" s="394"/>
      <c r="K62" s="394"/>
      <c r="L62" s="395"/>
    </row>
    <row r="63" spans="2:12">
      <c r="B63" s="393"/>
      <c r="C63" s="394"/>
      <c r="D63" s="394"/>
      <c r="E63" s="394"/>
      <c r="F63" s="394"/>
      <c r="G63" s="394"/>
      <c r="H63" s="394"/>
      <c r="I63" s="394"/>
      <c r="J63" s="394"/>
      <c r="K63" s="394"/>
      <c r="L63" s="395"/>
    </row>
    <row r="64" spans="2:12">
      <c r="B64" s="393"/>
      <c r="C64" s="394"/>
      <c r="D64" s="394"/>
      <c r="E64" s="394"/>
      <c r="F64" s="394"/>
      <c r="G64" s="394"/>
      <c r="H64" s="394"/>
      <c r="I64" s="394"/>
      <c r="J64" s="394"/>
      <c r="K64" s="394"/>
      <c r="L64" s="395"/>
    </row>
    <row r="65" spans="2:12">
      <c r="B65" s="393"/>
      <c r="C65" s="394"/>
      <c r="D65" s="394"/>
      <c r="E65" s="394"/>
      <c r="F65" s="394"/>
      <c r="G65" s="394"/>
      <c r="H65" s="394"/>
      <c r="I65" s="394"/>
      <c r="J65" s="394"/>
      <c r="K65" s="394"/>
      <c r="L65" s="395"/>
    </row>
    <row r="66" spans="2:12">
      <c r="B66" s="393"/>
      <c r="C66" s="394"/>
      <c r="D66" s="394"/>
      <c r="E66" s="394"/>
      <c r="F66" s="394"/>
      <c r="G66" s="394"/>
      <c r="H66" s="394"/>
      <c r="I66" s="394"/>
      <c r="J66" s="394"/>
      <c r="K66" s="394"/>
      <c r="L66" s="395"/>
    </row>
    <row r="67" spans="2:12">
      <c r="B67" s="396"/>
      <c r="C67" s="397"/>
      <c r="D67" s="397"/>
      <c r="E67" s="397"/>
      <c r="F67" s="397"/>
      <c r="G67" s="397"/>
      <c r="H67" s="397"/>
      <c r="I67" s="397"/>
      <c r="J67" s="397"/>
      <c r="K67" s="397"/>
      <c r="L67" s="398"/>
    </row>
  </sheetData>
  <sheetProtection selectLockedCells="1"/>
  <mergeCells count="20">
    <mergeCell ref="B31:I37"/>
    <mergeCell ref="J31:L34"/>
    <mergeCell ref="B41:L41"/>
    <mergeCell ref="B17:L17"/>
    <mergeCell ref="B18:L18"/>
    <mergeCell ref="B19:I25"/>
    <mergeCell ref="J19:L22"/>
    <mergeCell ref="B29:L29"/>
    <mergeCell ref="B30:L30"/>
    <mergeCell ref="B42:L42"/>
    <mergeCell ref="B43:I49"/>
    <mergeCell ref="J43:L46"/>
    <mergeCell ref="B53:L53"/>
    <mergeCell ref="B54:L67"/>
    <mergeCell ref="B2:L2"/>
    <mergeCell ref="B3:L3"/>
    <mergeCell ref="B5:L5"/>
    <mergeCell ref="B6:L6"/>
    <mergeCell ref="B7:I13"/>
    <mergeCell ref="J7:L10"/>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DBED9-851F-4937-BBC2-9527B8E737A3}">
  <sheetPr codeName="Sheet5"/>
  <dimension ref="A1:CS41"/>
  <sheetViews>
    <sheetView zoomScale="80" zoomScaleNormal="80" workbookViewId="0">
      <pane xSplit="2" ySplit="4" topLeftCell="C23" activePane="bottomRight" state="frozen"/>
      <selection pane="topRight" activeCell="C1" sqref="C1"/>
      <selection pane="bottomLeft" activeCell="A5" sqref="A5"/>
      <selection pane="bottomRight" activeCell="BY28" sqref="BY28"/>
    </sheetView>
  </sheetViews>
  <sheetFormatPr defaultRowHeight="14.25"/>
  <cols>
    <col min="1" max="1" width="10.53125" style="10" customWidth="1"/>
    <col min="2" max="2" width="24.06640625" style="10" customWidth="1"/>
    <col min="3" max="3" width="25.1328125" style="20" customWidth="1"/>
    <col min="4" max="4" width="10.265625" style="20" customWidth="1"/>
    <col min="5" max="5" width="16.86328125" style="20" customWidth="1"/>
    <col min="6" max="6" width="10.73046875" style="20" customWidth="1"/>
    <col min="7" max="7" width="24.59765625" style="20" customWidth="1"/>
    <col min="8" max="8" width="12.265625" customWidth="1"/>
  </cols>
  <sheetData>
    <row r="1" spans="1:97" ht="96.75" customHeight="1">
      <c r="B1" s="331"/>
      <c r="C1" s="348" t="s">
        <v>312</v>
      </c>
      <c r="D1" s="345"/>
      <c r="E1" s="345"/>
      <c r="F1" s="345"/>
      <c r="G1" s="345"/>
      <c r="H1" s="345"/>
      <c r="I1" s="345"/>
      <c r="J1" s="345"/>
      <c r="K1" s="345"/>
      <c r="L1" s="345"/>
      <c r="M1" s="345"/>
      <c r="N1" s="345"/>
      <c r="O1" s="345"/>
      <c r="P1" s="345"/>
      <c r="Q1" s="331"/>
      <c r="R1" s="331"/>
    </row>
    <row r="2" spans="1:97" ht="18">
      <c r="H2" s="15" t="s">
        <v>40</v>
      </c>
    </row>
    <row r="3" spans="1:97">
      <c r="H3" s="18">
        <f>Sheet2!C5</f>
        <v>1</v>
      </c>
      <c r="I3" s="18">
        <f>Sheet2!D5</f>
        <v>2</v>
      </c>
      <c r="J3" s="18">
        <f>Sheet2!E5</f>
        <v>3</v>
      </c>
      <c r="K3" s="18">
        <f>Sheet2!F5</f>
        <v>4</v>
      </c>
      <c r="L3" s="18">
        <f>Sheet2!G5</f>
        <v>5</v>
      </c>
      <c r="M3" s="18">
        <f>Sheet2!H5</f>
        <v>6</v>
      </c>
      <c r="N3" s="18">
        <f>Sheet2!I5</f>
        <v>7</v>
      </c>
      <c r="O3" s="18">
        <f>Sheet2!J5</f>
        <v>8</v>
      </c>
      <c r="P3" s="18">
        <f>Sheet2!K5</f>
        <v>9</v>
      </c>
      <c r="Q3" s="18">
        <f>Sheet2!L5</f>
        <v>10</v>
      </c>
      <c r="R3" s="18">
        <f>Sheet2!M5</f>
        <v>11</v>
      </c>
      <c r="S3" s="18">
        <f>Sheet2!N5</f>
        <v>12</v>
      </c>
      <c r="T3" s="18">
        <f>Sheet2!O5</f>
        <v>13</v>
      </c>
      <c r="U3" s="18">
        <f>Sheet2!P5</f>
        <v>14</v>
      </c>
      <c r="V3" s="18">
        <f>Sheet2!Q5</f>
        <v>15</v>
      </c>
      <c r="W3" s="18">
        <f>Sheet2!R5</f>
        <v>16</v>
      </c>
      <c r="X3" s="18">
        <f>Sheet2!S5</f>
        <v>17</v>
      </c>
      <c r="Y3" s="18">
        <f>Sheet2!T5</f>
        <v>18</v>
      </c>
      <c r="Z3" s="18">
        <f>Sheet2!U5</f>
        <v>19</v>
      </c>
      <c r="AA3" s="18">
        <f>Sheet2!V5</f>
        <v>20</v>
      </c>
      <c r="AB3" s="18">
        <f>Sheet2!W5</f>
        <v>21</v>
      </c>
      <c r="AC3" s="18">
        <f>Sheet2!X5</f>
        <v>22</v>
      </c>
      <c r="AD3" s="18">
        <f>Sheet2!Y5</f>
        <v>23</v>
      </c>
      <c r="AE3" s="18">
        <f>Sheet2!Z5</f>
        <v>24</v>
      </c>
      <c r="AF3" s="18">
        <f>Sheet2!AA5</f>
        <v>25</v>
      </c>
      <c r="AG3" s="18">
        <f>Sheet2!AB5</f>
        <v>26</v>
      </c>
      <c r="AH3" s="18">
        <f>Sheet2!AC5</f>
        <v>27</v>
      </c>
      <c r="AI3" s="18">
        <f>Sheet2!AD5</f>
        <v>28</v>
      </c>
      <c r="AJ3" s="18">
        <f>Sheet2!AE5</f>
        <v>29</v>
      </c>
      <c r="AK3" s="18">
        <f>Sheet2!AF5</f>
        <v>30</v>
      </c>
      <c r="AL3" s="18">
        <f>Sheet2!AG5</f>
        <v>31</v>
      </c>
      <c r="AM3" s="18">
        <f>Sheet2!AH5</f>
        <v>32</v>
      </c>
      <c r="AN3" s="18">
        <f>Sheet2!AI5</f>
        <v>33</v>
      </c>
      <c r="AO3" s="18">
        <f>Sheet2!AJ5</f>
        <v>34</v>
      </c>
      <c r="AP3" s="18">
        <f>Sheet2!AK5</f>
        <v>35</v>
      </c>
      <c r="AQ3" s="18">
        <f>Sheet2!AL5</f>
        <v>36</v>
      </c>
      <c r="AR3" s="18">
        <f>Sheet2!AM5</f>
        <v>37</v>
      </c>
      <c r="AS3" s="18">
        <f>Sheet2!AN5</f>
        <v>38</v>
      </c>
      <c r="AT3" s="18">
        <f>Sheet2!AO5</f>
        <v>39</v>
      </c>
      <c r="AU3" s="18">
        <f>Sheet2!AP5</f>
        <v>40</v>
      </c>
      <c r="AV3" s="18">
        <f>Sheet2!AQ5</f>
        <v>41</v>
      </c>
      <c r="AW3" s="18">
        <f>Sheet2!AR5</f>
        <v>42</v>
      </c>
      <c r="AX3" s="18">
        <f>Sheet2!AS5</f>
        <v>43</v>
      </c>
      <c r="AY3" s="18">
        <f>Sheet2!AT5</f>
        <v>44</v>
      </c>
      <c r="AZ3" s="18">
        <f>Sheet2!AU5</f>
        <v>45</v>
      </c>
      <c r="BA3" s="18">
        <f>Sheet2!AV5</f>
        <v>46</v>
      </c>
      <c r="BB3" s="18">
        <f>Sheet2!AW5</f>
        <v>47</v>
      </c>
      <c r="BC3" s="18">
        <f>Sheet2!AX5</f>
        <v>48</v>
      </c>
      <c r="BD3" s="18">
        <f>Sheet2!AY5</f>
        <v>49</v>
      </c>
      <c r="BE3" s="18">
        <f>Sheet2!AZ5</f>
        <v>50</v>
      </c>
      <c r="BF3" s="18">
        <f>Sheet2!BA5</f>
        <v>51</v>
      </c>
      <c r="BG3" s="18">
        <f>Sheet2!BB5</f>
        <v>52</v>
      </c>
      <c r="BH3" s="18">
        <f>Sheet2!BC5</f>
        <v>53</v>
      </c>
      <c r="BI3" s="18">
        <f>Sheet2!BD5</f>
        <v>54</v>
      </c>
      <c r="BJ3" s="18">
        <f>Sheet2!BE5</f>
        <v>55</v>
      </c>
      <c r="BK3" s="18">
        <f>Sheet2!BF5</f>
        <v>56</v>
      </c>
      <c r="BL3" s="18">
        <f>Sheet2!BG5</f>
        <v>57</v>
      </c>
      <c r="BM3" s="18">
        <f>Sheet2!BH5</f>
        <v>58</v>
      </c>
      <c r="BN3" s="18">
        <f>Sheet2!BI5</f>
        <v>59</v>
      </c>
      <c r="BO3" s="18">
        <f>Sheet2!BJ5</f>
        <v>60</v>
      </c>
      <c r="BP3" s="18">
        <f>Sheet2!BK5</f>
        <v>61</v>
      </c>
      <c r="BQ3" s="18">
        <f>Sheet2!BL5</f>
        <v>62</v>
      </c>
      <c r="BR3" s="18">
        <f>Sheet2!BM5</f>
        <v>63</v>
      </c>
      <c r="BS3" s="18">
        <f>Sheet2!BN5</f>
        <v>64</v>
      </c>
      <c r="BT3" s="18">
        <f>Sheet2!BO5</f>
        <v>65</v>
      </c>
      <c r="BU3" s="18">
        <f>Sheet2!BP5</f>
        <v>66</v>
      </c>
      <c r="BV3" s="18">
        <f>Sheet2!BQ5</f>
        <v>67</v>
      </c>
      <c r="BW3" s="18">
        <f>Sheet2!BR5</f>
        <v>68</v>
      </c>
      <c r="BX3" s="18">
        <f>Sheet2!BS5</f>
        <v>69</v>
      </c>
      <c r="BY3" s="18">
        <f>Sheet2!BT5</f>
        <v>70</v>
      </c>
      <c r="BZ3" s="18">
        <f>Sheet2!BU5</f>
        <v>71</v>
      </c>
      <c r="CA3" s="18">
        <f>Sheet2!BV5</f>
        <v>72</v>
      </c>
      <c r="CB3" s="18">
        <f>Sheet2!BW5</f>
        <v>73</v>
      </c>
      <c r="CC3" s="18">
        <f>Sheet2!BX5</f>
        <v>74</v>
      </c>
      <c r="CD3" s="18">
        <f>Sheet2!BY5</f>
        <v>75</v>
      </c>
      <c r="CE3" s="18">
        <f>Sheet2!BZ5</f>
        <v>76</v>
      </c>
      <c r="CF3" s="18">
        <f>Sheet2!CA5</f>
        <v>77</v>
      </c>
      <c r="CG3" s="18">
        <f>Sheet2!CB5</f>
        <v>78</v>
      </c>
      <c r="CH3" s="18">
        <f>Sheet2!CC5</f>
        <v>79</v>
      </c>
      <c r="CI3" s="18">
        <f>Sheet2!CD5</f>
        <v>80</v>
      </c>
      <c r="CJ3" s="18">
        <f>Sheet2!CE5</f>
        <v>81</v>
      </c>
      <c r="CK3" s="18">
        <f>Sheet2!CF5</f>
        <v>82</v>
      </c>
      <c r="CL3" s="18">
        <f>Sheet2!CG5</f>
        <v>83</v>
      </c>
      <c r="CM3" s="18">
        <f>Sheet2!CH5</f>
        <v>84</v>
      </c>
      <c r="CN3" s="18">
        <f>Sheet2!CI5</f>
        <v>85</v>
      </c>
      <c r="CO3" s="18">
        <f>Sheet2!CJ5</f>
        <v>86</v>
      </c>
      <c r="CP3" s="18">
        <f>Sheet2!CK5</f>
        <v>87</v>
      </c>
      <c r="CQ3" s="18">
        <f>Sheet2!CL5</f>
        <v>88</v>
      </c>
      <c r="CR3" s="18">
        <f>Sheet2!CM5</f>
        <v>89</v>
      </c>
      <c r="CS3" s="18">
        <f>Sheet2!CN5</f>
        <v>90</v>
      </c>
    </row>
    <row r="4" spans="1:97" ht="21">
      <c r="A4" s="253" t="s">
        <v>72</v>
      </c>
      <c r="G4" s="20">
        <v>1</v>
      </c>
      <c r="H4">
        <f>Sheet2!C9</f>
        <v>1</v>
      </c>
      <c r="I4">
        <f>Sheet2!D9</f>
        <v>1</v>
      </c>
      <c r="J4">
        <f>Sheet2!E9</f>
        <v>1</v>
      </c>
      <c r="K4">
        <f>Sheet2!F9</f>
        <v>1</v>
      </c>
      <c r="L4">
        <f>Sheet2!G9</f>
        <v>1</v>
      </c>
      <c r="M4">
        <f>Sheet2!H9</f>
        <v>1</v>
      </c>
      <c r="N4">
        <f>Sheet2!I9</f>
        <v>1</v>
      </c>
      <c r="O4">
        <f>Sheet2!J9</f>
        <v>1</v>
      </c>
      <c r="P4">
        <f>Sheet2!K9</f>
        <v>1</v>
      </c>
      <c r="Q4">
        <f>Sheet2!L9</f>
        <v>1</v>
      </c>
      <c r="R4">
        <f>Sheet2!M9</f>
        <v>1</v>
      </c>
      <c r="S4">
        <f>Sheet2!N9</f>
        <v>1</v>
      </c>
      <c r="T4">
        <f>Sheet2!O9</f>
        <v>1</v>
      </c>
      <c r="U4">
        <f>Sheet2!P9</f>
        <v>1</v>
      </c>
      <c r="V4">
        <f>Sheet2!Q9</f>
        <v>1</v>
      </c>
      <c r="W4">
        <f>Sheet2!R9</f>
        <v>1</v>
      </c>
      <c r="X4">
        <f>Sheet2!S9</f>
        <v>1</v>
      </c>
      <c r="Y4">
        <f>Sheet2!T9</f>
        <v>1</v>
      </c>
      <c r="Z4">
        <f>Sheet2!U9</f>
        <v>1</v>
      </c>
      <c r="AA4">
        <f>Sheet2!V9</f>
        <v>1</v>
      </c>
      <c r="AB4">
        <f>Sheet2!W9</f>
        <v>2</v>
      </c>
      <c r="AC4">
        <f>Sheet2!X9</f>
        <v>2</v>
      </c>
      <c r="AD4">
        <f>Sheet2!Y9</f>
        <v>2</v>
      </c>
      <c r="AE4">
        <f>Sheet2!Z9</f>
        <v>2</v>
      </c>
      <c r="AF4">
        <f>Sheet2!AA9</f>
        <v>2</v>
      </c>
      <c r="AG4">
        <f>Sheet2!AB9</f>
        <v>2</v>
      </c>
      <c r="AH4">
        <f>Sheet2!AC9</f>
        <v>2</v>
      </c>
      <c r="AI4">
        <f>Sheet2!AD9</f>
        <v>2</v>
      </c>
      <c r="AJ4">
        <f>Sheet2!AE9</f>
        <v>2</v>
      </c>
      <c r="AK4">
        <f>Sheet2!AF9</f>
        <v>2</v>
      </c>
      <c r="AL4">
        <f>Sheet2!AG9</f>
        <v>2</v>
      </c>
      <c r="AM4">
        <f>Sheet2!AH9</f>
        <v>2</v>
      </c>
      <c r="AN4">
        <f>Sheet2!AI9</f>
        <v>2</v>
      </c>
      <c r="AO4">
        <f>Sheet2!AJ9</f>
        <v>2</v>
      </c>
      <c r="AP4">
        <f>Sheet2!AK9</f>
        <v>2</v>
      </c>
      <c r="AQ4">
        <f>Sheet2!AL9</f>
        <v>2</v>
      </c>
      <c r="AR4">
        <f>Sheet2!AM9</f>
        <v>2</v>
      </c>
      <c r="AS4">
        <f>Sheet2!AN9</f>
        <v>2</v>
      </c>
      <c r="AT4">
        <f>Sheet2!AO9</f>
        <v>2</v>
      </c>
      <c r="AU4">
        <f>Sheet2!AP9</f>
        <v>2</v>
      </c>
      <c r="AV4">
        <f>Sheet2!AQ9</f>
        <v>2</v>
      </c>
      <c r="AW4">
        <f>Sheet2!AR9</f>
        <v>2</v>
      </c>
      <c r="AX4">
        <f>Sheet2!AS9</f>
        <v>2</v>
      </c>
      <c r="AY4">
        <f>Sheet2!AT9</f>
        <v>2</v>
      </c>
      <c r="AZ4">
        <f>Sheet2!AU9</f>
        <v>2</v>
      </c>
      <c r="BA4">
        <f>Sheet2!AV9</f>
        <v>2</v>
      </c>
      <c r="BB4">
        <f>Sheet2!AW9</f>
        <v>2</v>
      </c>
      <c r="BC4">
        <f>Sheet2!AX9</f>
        <v>2</v>
      </c>
      <c r="BD4">
        <f>Sheet2!AY9</f>
        <v>2</v>
      </c>
      <c r="BE4">
        <f>Sheet2!AZ9</f>
        <v>2</v>
      </c>
      <c r="BF4">
        <f>Sheet2!BA9</f>
        <v>0</v>
      </c>
      <c r="BG4">
        <f>Sheet2!BB9</f>
        <v>0</v>
      </c>
      <c r="BH4">
        <f>Sheet2!BC9</f>
        <v>0</v>
      </c>
      <c r="BI4">
        <f>Sheet2!BD9</f>
        <v>0</v>
      </c>
      <c r="BJ4">
        <f>Sheet2!BE9</f>
        <v>0</v>
      </c>
      <c r="BK4">
        <f>Sheet2!BF9</f>
        <v>0</v>
      </c>
      <c r="BL4">
        <f>Sheet2!BG9</f>
        <v>0</v>
      </c>
      <c r="BM4">
        <f>Sheet2!BH9</f>
        <v>0</v>
      </c>
      <c r="BN4">
        <f>Sheet2!BI9</f>
        <v>0</v>
      </c>
      <c r="BO4">
        <f>Sheet2!BJ9</f>
        <v>0</v>
      </c>
      <c r="BP4">
        <f>Sheet2!BK9</f>
        <v>0</v>
      </c>
      <c r="BQ4">
        <f>Sheet2!BL9</f>
        <v>0</v>
      </c>
      <c r="BR4">
        <f>Sheet2!BM9</f>
        <v>0</v>
      </c>
      <c r="BS4">
        <f>Sheet2!BN9</f>
        <v>0</v>
      </c>
      <c r="BT4">
        <f>Sheet2!BO9</f>
        <v>0</v>
      </c>
      <c r="BU4">
        <f>Sheet2!BP9</f>
        <v>0</v>
      </c>
      <c r="BV4">
        <f>Sheet2!BQ9</f>
        <v>0</v>
      </c>
      <c r="BW4">
        <f>Sheet2!BR9</f>
        <v>0</v>
      </c>
      <c r="BX4">
        <f>Sheet2!BS9</f>
        <v>0</v>
      </c>
      <c r="BY4">
        <f>Sheet2!BT9</f>
        <v>0</v>
      </c>
      <c r="BZ4">
        <f>Sheet2!BU9</f>
        <v>0</v>
      </c>
      <c r="CA4">
        <f>Sheet2!BV9</f>
        <v>0</v>
      </c>
      <c r="CB4">
        <f>Sheet2!BW9</f>
        <v>0</v>
      </c>
      <c r="CC4">
        <f>Sheet2!BX9</f>
        <v>0</v>
      </c>
      <c r="CD4">
        <f>Sheet2!BY9</f>
        <v>0</v>
      </c>
      <c r="CE4">
        <f>Sheet2!BZ9</f>
        <v>0</v>
      </c>
      <c r="CF4">
        <f>Sheet2!CA9</f>
        <v>0</v>
      </c>
      <c r="CG4">
        <f>Sheet2!CB9</f>
        <v>0</v>
      </c>
      <c r="CH4">
        <f>Sheet2!CC9</f>
        <v>0</v>
      </c>
      <c r="CI4">
        <f>Sheet2!CD9</f>
        <v>0</v>
      </c>
      <c r="CJ4">
        <f>Sheet2!CE9</f>
        <v>0</v>
      </c>
      <c r="CK4">
        <f>Sheet2!CF9</f>
        <v>0</v>
      </c>
      <c r="CL4">
        <f>Sheet2!CG9</f>
        <v>0</v>
      </c>
      <c r="CM4">
        <f>Sheet2!CH9</f>
        <v>0</v>
      </c>
      <c r="CN4">
        <f>Sheet2!CI9</f>
        <v>0</v>
      </c>
      <c r="CO4">
        <f>Sheet2!CJ9</f>
        <v>0</v>
      </c>
      <c r="CP4">
        <f>Sheet2!CK9</f>
        <v>0</v>
      </c>
      <c r="CQ4">
        <f>Sheet2!CL9</f>
        <v>0</v>
      </c>
      <c r="CR4">
        <f>Sheet2!CM9</f>
        <v>0</v>
      </c>
      <c r="CS4">
        <f>Sheet2!CN9</f>
        <v>0</v>
      </c>
    </row>
    <row r="5" spans="1:97">
      <c r="C5" s="20" t="b">
        <f>OR(D5="y",E5="y")</f>
        <v>1</v>
      </c>
      <c r="D5" s="20" t="s">
        <v>68</v>
      </c>
      <c r="E5" s="20" t="b">
        <v>0</v>
      </c>
    </row>
    <row r="7" spans="1:97" ht="54">
      <c r="B7" s="14" t="s">
        <v>41</v>
      </c>
      <c r="C7" s="21" t="s">
        <v>74</v>
      </c>
      <c r="D7" s="21" t="s">
        <v>65</v>
      </c>
      <c r="E7" s="21" t="s">
        <v>60</v>
      </c>
      <c r="F7" s="21" t="s">
        <v>65</v>
      </c>
      <c r="G7" s="21" t="s">
        <v>61</v>
      </c>
      <c r="H7" s="14"/>
    </row>
    <row r="8" spans="1:97" ht="15.75">
      <c r="A8" s="254"/>
      <c r="B8" s="30" t="s">
        <v>43</v>
      </c>
      <c r="C8" s="237">
        <v>0</v>
      </c>
      <c r="D8" s="22">
        <f>C8/12</f>
        <v>0</v>
      </c>
      <c r="E8" s="237"/>
      <c r="F8" s="22">
        <f>E8/12</f>
        <v>0</v>
      </c>
      <c r="G8" s="238"/>
      <c r="H8" s="242">
        <f>IF(H$4=1,C8,IF(AND(H$4=2,G$4=1),$E8,IF(AND(H$4=2,G$4=2),G8*(1+$G8),0)))</f>
        <v>0</v>
      </c>
      <c r="I8" s="242">
        <f t="shared" ref="I8:AN8" si="0">IF(I$4=1,H8,IF(AND(I$4=2,H$4=1),$E8,IF(AND(I$4=2,H$4=2),H8*(1+$G8),0)))</f>
        <v>0</v>
      </c>
      <c r="J8" s="242">
        <f t="shared" si="0"/>
        <v>0</v>
      </c>
      <c r="K8" s="242">
        <f t="shared" si="0"/>
        <v>0</v>
      </c>
      <c r="L8" s="242">
        <f t="shared" si="0"/>
        <v>0</v>
      </c>
      <c r="M8" s="242">
        <f t="shared" si="0"/>
        <v>0</v>
      </c>
      <c r="N8" s="242">
        <f t="shared" si="0"/>
        <v>0</v>
      </c>
      <c r="O8" s="242">
        <f t="shared" si="0"/>
        <v>0</v>
      </c>
      <c r="P8" s="242">
        <f t="shared" si="0"/>
        <v>0</v>
      </c>
      <c r="Q8" s="242">
        <f t="shared" si="0"/>
        <v>0</v>
      </c>
      <c r="R8" s="242">
        <f t="shared" si="0"/>
        <v>0</v>
      </c>
      <c r="S8" s="242">
        <f t="shared" si="0"/>
        <v>0</v>
      </c>
      <c r="T8" s="242">
        <f t="shared" si="0"/>
        <v>0</v>
      </c>
      <c r="U8" s="242">
        <f t="shared" si="0"/>
        <v>0</v>
      </c>
      <c r="V8" s="242">
        <f t="shared" si="0"/>
        <v>0</v>
      </c>
      <c r="W8" s="242">
        <f t="shared" si="0"/>
        <v>0</v>
      </c>
      <c r="X8" s="242">
        <f t="shared" si="0"/>
        <v>0</v>
      </c>
      <c r="Y8" s="242">
        <f t="shared" si="0"/>
        <v>0</v>
      </c>
      <c r="Z8" s="242">
        <f t="shared" si="0"/>
        <v>0</v>
      </c>
      <c r="AA8" s="242">
        <f t="shared" si="0"/>
        <v>0</v>
      </c>
      <c r="AB8" s="242">
        <f t="shared" si="0"/>
        <v>0</v>
      </c>
      <c r="AC8" s="242">
        <f t="shared" si="0"/>
        <v>0</v>
      </c>
      <c r="AD8" s="242">
        <f t="shared" si="0"/>
        <v>0</v>
      </c>
      <c r="AE8" s="242">
        <f t="shared" si="0"/>
        <v>0</v>
      </c>
      <c r="AF8" s="242">
        <f t="shared" si="0"/>
        <v>0</v>
      </c>
      <c r="AG8" s="242">
        <f t="shared" si="0"/>
        <v>0</v>
      </c>
      <c r="AH8" s="242">
        <f t="shared" si="0"/>
        <v>0</v>
      </c>
      <c r="AI8" s="242">
        <f t="shared" si="0"/>
        <v>0</v>
      </c>
      <c r="AJ8" s="242">
        <f t="shared" si="0"/>
        <v>0</v>
      </c>
      <c r="AK8" s="242">
        <f t="shared" si="0"/>
        <v>0</v>
      </c>
      <c r="AL8" s="242">
        <f t="shared" si="0"/>
        <v>0</v>
      </c>
      <c r="AM8" s="242">
        <f t="shared" si="0"/>
        <v>0</v>
      </c>
      <c r="AN8" s="242">
        <f t="shared" si="0"/>
        <v>0</v>
      </c>
      <c r="AO8" s="242">
        <f t="shared" ref="AO8:BT8" si="1">IF(AO$4=1,AN8,IF(AND(AO$4=2,AN$4=1),$E8,IF(AND(AO$4=2,AN$4=2),AN8*(1+$G8),0)))</f>
        <v>0</v>
      </c>
      <c r="AP8" s="242">
        <f t="shared" si="1"/>
        <v>0</v>
      </c>
      <c r="AQ8" s="242">
        <f t="shared" si="1"/>
        <v>0</v>
      </c>
      <c r="AR8" s="242">
        <f t="shared" si="1"/>
        <v>0</v>
      </c>
      <c r="AS8" s="242">
        <f t="shared" si="1"/>
        <v>0</v>
      </c>
      <c r="AT8" s="242">
        <f t="shared" si="1"/>
        <v>0</v>
      </c>
      <c r="AU8" s="242">
        <f t="shared" si="1"/>
        <v>0</v>
      </c>
      <c r="AV8" s="242">
        <f t="shared" si="1"/>
        <v>0</v>
      </c>
      <c r="AW8" s="242">
        <f t="shared" si="1"/>
        <v>0</v>
      </c>
      <c r="AX8" s="242">
        <f t="shared" si="1"/>
        <v>0</v>
      </c>
      <c r="AY8" s="242">
        <f t="shared" si="1"/>
        <v>0</v>
      </c>
      <c r="AZ8" s="242">
        <f t="shared" si="1"/>
        <v>0</v>
      </c>
      <c r="BA8" s="242">
        <f t="shared" si="1"/>
        <v>0</v>
      </c>
      <c r="BB8" s="242">
        <f t="shared" si="1"/>
        <v>0</v>
      </c>
      <c r="BC8" s="242">
        <f t="shared" si="1"/>
        <v>0</v>
      </c>
      <c r="BD8" s="242">
        <f t="shared" si="1"/>
        <v>0</v>
      </c>
      <c r="BE8" s="242">
        <f t="shared" si="1"/>
        <v>0</v>
      </c>
      <c r="BF8" s="242">
        <f t="shared" si="1"/>
        <v>0</v>
      </c>
      <c r="BG8" s="242">
        <f t="shared" si="1"/>
        <v>0</v>
      </c>
      <c r="BH8" s="242">
        <f t="shared" si="1"/>
        <v>0</v>
      </c>
      <c r="BI8" s="242">
        <f t="shared" si="1"/>
        <v>0</v>
      </c>
      <c r="BJ8" s="242">
        <f t="shared" si="1"/>
        <v>0</v>
      </c>
      <c r="BK8" s="242">
        <f t="shared" si="1"/>
        <v>0</v>
      </c>
      <c r="BL8" s="242">
        <f t="shared" si="1"/>
        <v>0</v>
      </c>
      <c r="BM8" s="242">
        <f t="shared" si="1"/>
        <v>0</v>
      </c>
      <c r="BN8" s="242">
        <f t="shared" si="1"/>
        <v>0</v>
      </c>
      <c r="BO8" s="242">
        <f t="shared" si="1"/>
        <v>0</v>
      </c>
      <c r="BP8" s="242">
        <f t="shared" si="1"/>
        <v>0</v>
      </c>
      <c r="BQ8" s="242">
        <f t="shared" si="1"/>
        <v>0</v>
      </c>
      <c r="BR8" s="242">
        <f t="shared" si="1"/>
        <v>0</v>
      </c>
      <c r="BS8" s="242">
        <f t="shared" si="1"/>
        <v>0</v>
      </c>
      <c r="BT8" s="242">
        <f t="shared" si="1"/>
        <v>0</v>
      </c>
      <c r="BU8" s="242">
        <f t="shared" ref="BU8:CS8" si="2">IF(BU$4=1,BT8,IF(AND(BU$4=2,BT$4=1),$E8,IF(AND(BU$4=2,BT$4=2),BT8*(1+$G8),0)))</f>
        <v>0</v>
      </c>
      <c r="BV8" s="242">
        <f t="shared" si="2"/>
        <v>0</v>
      </c>
      <c r="BW8" s="242">
        <f t="shared" si="2"/>
        <v>0</v>
      </c>
      <c r="BX8" s="242">
        <f t="shared" si="2"/>
        <v>0</v>
      </c>
      <c r="BY8" s="242">
        <f t="shared" si="2"/>
        <v>0</v>
      </c>
      <c r="BZ8" s="242">
        <f t="shared" si="2"/>
        <v>0</v>
      </c>
      <c r="CA8" s="242">
        <f t="shared" si="2"/>
        <v>0</v>
      </c>
      <c r="CB8" s="242">
        <f t="shared" si="2"/>
        <v>0</v>
      </c>
      <c r="CC8" s="242">
        <f t="shared" si="2"/>
        <v>0</v>
      </c>
      <c r="CD8" s="242">
        <f t="shared" si="2"/>
        <v>0</v>
      </c>
      <c r="CE8" s="242">
        <f t="shared" si="2"/>
        <v>0</v>
      </c>
      <c r="CF8" s="242">
        <f t="shared" si="2"/>
        <v>0</v>
      </c>
      <c r="CG8" s="242">
        <f t="shared" si="2"/>
        <v>0</v>
      </c>
      <c r="CH8" s="242">
        <f t="shared" si="2"/>
        <v>0</v>
      </c>
      <c r="CI8" s="242">
        <f t="shared" si="2"/>
        <v>0</v>
      </c>
      <c r="CJ8" s="242">
        <f t="shared" si="2"/>
        <v>0</v>
      </c>
      <c r="CK8" s="242">
        <f t="shared" si="2"/>
        <v>0</v>
      </c>
      <c r="CL8" s="242">
        <f t="shared" si="2"/>
        <v>0</v>
      </c>
      <c r="CM8" s="242">
        <f t="shared" si="2"/>
        <v>0</v>
      </c>
      <c r="CN8" s="242">
        <f t="shared" si="2"/>
        <v>0</v>
      </c>
      <c r="CO8" s="242">
        <f t="shared" si="2"/>
        <v>0</v>
      </c>
      <c r="CP8" s="242">
        <f t="shared" si="2"/>
        <v>0</v>
      </c>
      <c r="CQ8" s="242">
        <f t="shared" si="2"/>
        <v>0</v>
      </c>
      <c r="CR8" s="242">
        <f t="shared" si="2"/>
        <v>0</v>
      </c>
      <c r="CS8" s="242">
        <f t="shared" si="2"/>
        <v>0</v>
      </c>
    </row>
    <row r="9" spans="1:97" ht="15.75">
      <c r="A9" s="254"/>
      <c r="B9" s="30" t="s">
        <v>42</v>
      </c>
      <c r="C9" s="237">
        <v>6000</v>
      </c>
      <c r="D9" s="22">
        <f t="shared" ref="D9:D36" si="3">C9/12</f>
        <v>500</v>
      </c>
      <c r="E9" s="237"/>
      <c r="F9" s="22">
        <f t="shared" ref="F9:F36" si="4">E9/12</f>
        <v>0</v>
      </c>
      <c r="G9" s="238">
        <v>0.02</v>
      </c>
      <c r="H9" s="242">
        <f t="shared" ref="H9:H25" si="5">IF(H$4=1,C9,IF(AND(H$4=2,G$4=1),$E9,IF(AND(H$4=2,G$4=2),G9*(1+$G9),0)))</f>
        <v>6000</v>
      </c>
      <c r="I9" s="242">
        <f t="shared" ref="I9:AN9" si="6">IF(I$4=1,H9,IF(AND(I$4=2,H$4=1),$E9,IF(AND(I$4=2,H$4=2),H9*(1+$G9),0)))</f>
        <v>6000</v>
      </c>
      <c r="J9" s="242">
        <f t="shared" si="6"/>
        <v>6000</v>
      </c>
      <c r="K9" s="242">
        <f t="shared" si="6"/>
        <v>6000</v>
      </c>
      <c r="L9" s="242">
        <f t="shared" si="6"/>
        <v>6000</v>
      </c>
      <c r="M9" s="242">
        <f t="shared" si="6"/>
        <v>6000</v>
      </c>
      <c r="N9" s="242">
        <f t="shared" si="6"/>
        <v>6000</v>
      </c>
      <c r="O9" s="242">
        <f t="shared" si="6"/>
        <v>6000</v>
      </c>
      <c r="P9" s="242">
        <f t="shared" si="6"/>
        <v>6000</v>
      </c>
      <c r="Q9" s="242">
        <f t="shared" si="6"/>
        <v>6000</v>
      </c>
      <c r="R9" s="242">
        <f t="shared" si="6"/>
        <v>6000</v>
      </c>
      <c r="S9" s="242">
        <f t="shared" si="6"/>
        <v>6000</v>
      </c>
      <c r="T9" s="242">
        <f t="shared" si="6"/>
        <v>6000</v>
      </c>
      <c r="U9" s="242">
        <f t="shared" si="6"/>
        <v>6000</v>
      </c>
      <c r="V9" s="242">
        <f t="shared" si="6"/>
        <v>6000</v>
      </c>
      <c r="W9" s="242">
        <f t="shared" si="6"/>
        <v>6000</v>
      </c>
      <c r="X9" s="242">
        <f t="shared" si="6"/>
        <v>6000</v>
      </c>
      <c r="Y9" s="242">
        <f t="shared" si="6"/>
        <v>6000</v>
      </c>
      <c r="Z9" s="242">
        <f t="shared" si="6"/>
        <v>6000</v>
      </c>
      <c r="AA9" s="242">
        <f t="shared" si="6"/>
        <v>6000</v>
      </c>
      <c r="AB9" s="242">
        <f t="shared" si="6"/>
        <v>0</v>
      </c>
      <c r="AC9" s="242">
        <f t="shared" si="6"/>
        <v>0</v>
      </c>
      <c r="AD9" s="242">
        <f t="shared" si="6"/>
        <v>0</v>
      </c>
      <c r="AE9" s="242">
        <f t="shared" si="6"/>
        <v>0</v>
      </c>
      <c r="AF9" s="242">
        <f t="shared" si="6"/>
        <v>0</v>
      </c>
      <c r="AG9" s="242">
        <f t="shared" si="6"/>
        <v>0</v>
      </c>
      <c r="AH9" s="242">
        <f t="shared" si="6"/>
        <v>0</v>
      </c>
      <c r="AI9" s="242">
        <f t="shared" si="6"/>
        <v>0</v>
      </c>
      <c r="AJ9" s="242">
        <f t="shared" si="6"/>
        <v>0</v>
      </c>
      <c r="AK9" s="242">
        <f t="shared" si="6"/>
        <v>0</v>
      </c>
      <c r="AL9" s="242">
        <f t="shared" si="6"/>
        <v>0</v>
      </c>
      <c r="AM9" s="242">
        <f t="shared" si="6"/>
        <v>0</v>
      </c>
      <c r="AN9" s="242">
        <f t="shared" si="6"/>
        <v>0</v>
      </c>
      <c r="AO9" s="242">
        <f t="shared" ref="AO9:BT9" si="7">IF(AO$4=1,AN9,IF(AND(AO$4=2,AN$4=1),$E9,IF(AND(AO$4=2,AN$4=2),AN9*(1+$G9),0)))</f>
        <v>0</v>
      </c>
      <c r="AP9" s="242">
        <f t="shared" si="7"/>
        <v>0</v>
      </c>
      <c r="AQ9" s="242">
        <f t="shared" si="7"/>
        <v>0</v>
      </c>
      <c r="AR9" s="242">
        <f t="shared" si="7"/>
        <v>0</v>
      </c>
      <c r="AS9" s="242">
        <f t="shared" si="7"/>
        <v>0</v>
      </c>
      <c r="AT9" s="242">
        <f t="shared" si="7"/>
        <v>0</v>
      </c>
      <c r="AU9" s="242">
        <f t="shared" si="7"/>
        <v>0</v>
      </c>
      <c r="AV9" s="242">
        <f t="shared" si="7"/>
        <v>0</v>
      </c>
      <c r="AW9" s="242">
        <f t="shared" si="7"/>
        <v>0</v>
      </c>
      <c r="AX9" s="242">
        <f t="shared" si="7"/>
        <v>0</v>
      </c>
      <c r="AY9" s="242">
        <f t="shared" si="7"/>
        <v>0</v>
      </c>
      <c r="AZ9" s="242">
        <f t="shared" si="7"/>
        <v>0</v>
      </c>
      <c r="BA9" s="242">
        <f t="shared" si="7"/>
        <v>0</v>
      </c>
      <c r="BB9" s="242">
        <f t="shared" si="7"/>
        <v>0</v>
      </c>
      <c r="BC9" s="242">
        <f t="shared" si="7"/>
        <v>0</v>
      </c>
      <c r="BD9" s="242">
        <f t="shared" si="7"/>
        <v>0</v>
      </c>
      <c r="BE9" s="242">
        <f t="shared" si="7"/>
        <v>0</v>
      </c>
      <c r="BF9" s="242">
        <f t="shared" si="7"/>
        <v>0</v>
      </c>
      <c r="BG9" s="242">
        <f t="shared" si="7"/>
        <v>0</v>
      </c>
      <c r="BH9" s="242">
        <f t="shared" si="7"/>
        <v>0</v>
      </c>
      <c r="BI9" s="242">
        <f t="shared" si="7"/>
        <v>0</v>
      </c>
      <c r="BJ9" s="242">
        <f t="shared" si="7"/>
        <v>0</v>
      </c>
      <c r="BK9" s="242">
        <f t="shared" si="7"/>
        <v>0</v>
      </c>
      <c r="BL9" s="242">
        <f t="shared" si="7"/>
        <v>0</v>
      </c>
      <c r="BM9" s="242">
        <f t="shared" si="7"/>
        <v>0</v>
      </c>
      <c r="BN9" s="242">
        <f t="shared" si="7"/>
        <v>0</v>
      </c>
      <c r="BO9" s="242">
        <f t="shared" si="7"/>
        <v>0</v>
      </c>
      <c r="BP9" s="242">
        <f t="shared" si="7"/>
        <v>0</v>
      </c>
      <c r="BQ9" s="242">
        <f t="shared" si="7"/>
        <v>0</v>
      </c>
      <c r="BR9" s="242">
        <f t="shared" si="7"/>
        <v>0</v>
      </c>
      <c r="BS9" s="242">
        <f t="shared" si="7"/>
        <v>0</v>
      </c>
      <c r="BT9" s="242">
        <f t="shared" si="7"/>
        <v>0</v>
      </c>
      <c r="BU9" s="242">
        <f t="shared" ref="BU9:CS9" si="8">IF(BU$4=1,BT9,IF(AND(BU$4=2,BT$4=1),$E9,IF(AND(BU$4=2,BT$4=2),BT9*(1+$G9),0)))</f>
        <v>0</v>
      </c>
      <c r="BV9" s="242">
        <f t="shared" si="8"/>
        <v>0</v>
      </c>
      <c r="BW9" s="242">
        <f t="shared" si="8"/>
        <v>0</v>
      </c>
      <c r="BX9" s="242">
        <f t="shared" si="8"/>
        <v>0</v>
      </c>
      <c r="BY9" s="242">
        <f t="shared" si="8"/>
        <v>0</v>
      </c>
      <c r="BZ9" s="242">
        <f t="shared" si="8"/>
        <v>0</v>
      </c>
      <c r="CA9" s="242">
        <f t="shared" si="8"/>
        <v>0</v>
      </c>
      <c r="CB9" s="242">
        <f t="shared" si="8"/>
        <v>0</v>
      </c>
      <c r="CC9" s="242">
        <f t="shared" si="8"/>
        <v>0</v>
      </c>
      <c r="CD9" s="242">
        <f t="shared" si="8"/>
        <v>0</v>
      </c>
      <c r="CE9" s="242">
        <f t="shared" si="8"/>
        <v>0</v>
      </c>
      <c r="CF9" s="242">
        <f t="shared" si="8"/>
        <v>0</v>
      </c>
      <c r="CG9" s="242">
        <f t="shared" si="8"/>
        <v>0</v>
      </c>
      <c r="CH9" s="242">
        <f t="shared" si="8"/>
        <v>0</v>
      </c>
      <c r="CI9" s="242">
        <f t="shared" si="8"/>
        <v>0</v>
      </c>
      <c r="CJ9" s="242">
        <f t="shared" si="8"/>
        <v>0</v>
      </c>
      <c r="CK9" s="242">
        <f t="shared" si="8"/>
        <v>0</v>
      </c>
      <c r="CL9" s="242">
        <f t="shared" si="8"/>
        <v>0</v>
      </c>
      <c r="CM9" s="242">
        <f t="shared" si="8"/>
        <v>0</v>
      </c>
      <c r="CN9" s="242">
        <f t="shared" si="8"/>
        <v>0</v>
      </c>
      <c r="CO9" s="242">
        <f t="shared" si="8"/>
        <v>0</v>
      </c>
      <c r="CP9" s="242">
        <f t="shared" si="8"/>
        <v>0</v>
      </c>
      <c r="CQ9" s="242">
        <f t="shared" si="8"/>
        <v>0</v>
      </c>
      <c r="CR9" s="242">
        <f t="shared" si="8"/>
        <v>0</v>
      </c>
      <c r="CS9" s="242">
        <f t="shared" si="8"/>
        <v>0</v>
      </c>
    </row>
    <row r="10" spans="1:97" ht="15.75">
      <c r="A10" s="254"/>
      <c r="B10" s="30" t="s">
        <v>44</v>
      </c>
      <c r="C10" s="237">
        <v>11000</v>
      </c>
      <c r="D10" s="22">
        <f t="shared" si="3"/>
        <v>916.66666666666663</v>
      </c>
      <c r="E10" s="237"/>
      <c r="F10" s="22">
        <f t="shared" si="4"/>
        <v>0</v>
      </c>
      <c r="G10" s="238">
        <v>2.5000000000000001E-2</v>
      </c>
      <c r="H10" s="242">
        <f t="shared" si="5"/>
        <v>11000</v>
      </c>
      <c r="I10" s="242">
        <f t="shared" ref="I10:AN10" si="9">IF(I$4=1,H10,IF(AND(I$4=2,H$4=1),$E10,IF(AND(I$4=2,H$4=2),H10*(1+$G10),0)))</f>
        <v>11000</v>
      </c>
      <c r="J10" s="242">
        <f t="shared" si="9"/>
        <v>11000</v>
      </c>
      <c r="K10" s="242">
        <f t="shared" si="9"/>
        <v>11000</v>
      </c>
      <c r="L10" s="242">
        <f t="shared" si="9"/>
        <v>11000</v>
      </c>
      <c r="M10" s="242">
        <f t="shared" si="9"/>
        <v>11000</v>
      </c>
      <c r="N10" s="242">
        <f t="shared" si="9"/>
        <v>11000</v>
      </c>
      <c r="O10" s="242">
        <f t="shared" si="9"/>
        <v>11000</v>
      </c>
      <c r="P10" s="242">
        <f t="shared" si="9"/>
        <v>11000</v>
      </c>
      <c r="Q10" s="242">
        <f t="shared" si="9"/>
        <v>11000</v>
      </c>
      <c r="R10" s="242">
        <f t="shared" si="9"/>
        <v>11000</v>
      </c>
      <c r="S10" s="242">
        <f t="shared" si="9"/>
        <v>11000</v>
      </c>
      <c r="T10" s="242">
        <f t="shared" si="9"/>
        <v>11000</v>
      </c>
      <c r="U10" s="242">
        <f t="shared" si="9"/>
        <v>11000</v>
      </c>
      <c r="V10" s="242">
        <f t="shared" si="9"/>
        <v>11000</v>
      </c>
      <c r="W10" s="242">
        <f t="shared" si="9"/>
        <v>11000</v>
      </c>
      <c r="X10" s="242">
        <f t="shared" si="9"/>
        <v>11000</v>
      </c>
      <c r="Y10" s="242">
        <f t="shared" si="9"/>
        <v>11000</v>
      </c>
      <c r="Z10" s="242">
        <f t="shared" si="9"/>
        <v>11000</v>
      </c>
      <c r="AA10" s="242">
        <f t="shared" si="9"/>
        <v>11000</v>
      </c>
      <c r="AB10" s="242">
        <f t="shared" si="9"/>
        <v>0</v>
      </c>
      <c r="AC10" s="242">
        <f t="shared" si="9"/>
        <v>0</v>
      </c>
      <c r="AD10" s="242">
        <f t="shared" si="9"/>
        <v>0</v>
      </c>
      <c r="AE10" s="242">
        <f t="shared" si="9"/>
        <v>0</v>
      </c>
      <c r="AF10" s="242">
        <f t="shared" si="9"/>
        <v>0</v>
      </c>
      <c r="AG10" s="242">
        <f t="shared" si="9"/>
        <v>0</v>
      </c>
      <c r="AH10" s="242">
        <f t="shared" si="9"/>
        <v>0</v>
      </c>
      <c r="AI10" s="242">
        <f t="shared" si="9"/>
        <v>0</v>
      </c>
      <c r="AJ10" s="242">
        <f t="shared" si="9"/>
        <v>0</v>
      </c>
      <c r="AK10" s="242">
        <f t="shared" si="9"/>
        <v>0</v>
      </c>
      <c r="AL10" s="242">
        <f t="shared" si="9"/>
        <v>0</v>
      </c>
      <c r="AM10" s="242">
        <f t="shared" si="9"/>
        <v>0</v>
      </c>
      <c r="AN10" s="242">
        <f t="shared" si="9"/>
        <v>0</v>
      </c>
      <c r="AO10" s="242">
        <f t="shared" ref="AO10:BT10" si="10">IF(AO$4=1,AN10,IF(AND(AO$4=2,AN$4=1),$E10,IF(AND(AO$4=2,AN$4=2),AN10*(1+$G10),0)))</f>
        <v>0</v>
      </c>
      <c r="AP10" s="242">
        <f t="shared" si="10"/>
        <v>0</v>
      </c>
      <c r="AQ10" s="242">
        <f t="shared" si="10"/>
        <v>0</v>
      </c>
      <c r="AR10" s="242">
        <f t="shared" si="10"/>
        <v>0</v>
      </c>
      <c r="AS10" s="242">
        <f t="shared" si="10"/>
        <v>0</v>
      </c>
      <c r="AT10" s="242">
        <f t="shared" si="10"/>
        <v>0</v>
      </c>
      <c r="AU10" s="242">
        <f t="shared" si="10"/>
        <v>0</v>
      </c>
      <c r="AV10" s="242">
        <f t="shared" si="10"/>
        <v>0</v>
      </c>
      <c r="AW10" s="242">
        <f t="shared" si="10"/>
        <v>0</v>
      </c>
      <c r="AX10" s="242">
        <f t="shared" si="10"/>
        <v>0</v>
      </c>
      <c r="AY10" s="242">
        <f t="shared" si="10"/>
        <v>0</v>
      </c>
      <c r="AZ10" s="242">
        <f t="shared" si="10"/>
        <v>0</v>
      </c>
      <c r="BA10" s="242">
        <f t="shared" si="10"/>
        <v>0</v>
      </c>
      <c r="BB10" s="242">
        <f t="shared" si="10"/>
        <v>0</v>
      </c>
      <c r="BC10" s="242">
        <f t="shared" si="10"/>
        <v>0</v>
      </c>
      <c r="BD10" s="242">
        <f t="shared" si="10"/>
        <v>0</v>
      </c>
      <c r="BE10" s="242">
        <f t="shared" si="10"/>
        <v>0</v>
      </c>
      <c r="BF10" s="242">
        <f t="shared" si="10"/>
        <v>0</v>
      </c>
      <c r="BG10" s="242">
        <f t="shared" si="10"/>
        <v>0</v>
      </c>
      <c r="BH10" s="242">
        <f t="shared" si="10"/>
        <v>0</v>
      </c>
      <c r="BI10" s="242">
        <f t="shared" si="10"/>
        <v>0</v>
      </c>
      <c r="BJ10" s="242">
        <f t="shared" si="10"/>
        <v>0</v>
      </c>
      <c r="BK10" s="242">
        <f t="shared" si="10"/>
        <v>0</v>
      </c>
      <c r="BL10" s="242">
        <f t="shared" si="10"/>
        <v>0</v>
      </c>
      <c r="BM10" s="242">
        <f t="shared" si="10"/>
        <v>0</v>
      </c>
      <c r="BN10" s="242">
        <f t="shared" si="10"/>
        <v>0</v>
      </c>
      <c r="BO10" s="242">
        <f t="shared" si="10"/>
        <v>0</v>
      </c>
      <c r="BP10" s="242">
        <f t="shared" si="10"/>
        <v>0</v>
      </c>
      <c r="BQ10" s="242">
        <f t="shared" si="10"/>
        <v>0</v>
      </c>
      <c r="BR10" s="242">
        <f t="shared" si="10"/>
        <v>0</v>
      </c>
      <c r="BS10" s="242">
        <f t="shared" si="10"/>
        <v>0</v>
      </c>
      <c r="BT10" s="242">
        <f t="shared" si="10"/>
        <v>0</v>
      </c>
      <c r="BU10" s="242">
        <f t="shared" ref="BU10:CS10" si="11">IF(BU$4=1,BT10,IF(AND(BU$4=2,BT$4=1),$E10,IF(AND(BU$4=2,BT$4=2),BT10*(1+$G10),0)))</f>
        <v>0</v>
      </c>
      <c r="BV10" s="242">
        <f t="shared" si="11"/>
        <v>0</v>
      </c>
      <c r="BW10" s="242">
        <f t="shared" si="11"/>
        <v>0</v>
      </c>
      <c r="BX10" s="242">
        <f t="shared" si="11"/>
        <v>0</v>
      </c>
      <c r="BY10" s="242">
        <f t="shared" si="11"/>
        <v>0</v>
      </c>
      <c r="BZ10" s="242">
        <f t="shared" si="11"/>
        <v>0</v>
      </c>
      <c r="CA10" s="242">
        <f t="shared" si="11"/>
        <v>0</v>
      </c>
      <c r="CB10" s="242">
        <f t="shared" si="11"/>
        <v>0</v>
      </c>
      <c r="CC10" s="242">
        <f t="shared" si="11"/>
        <v>0</v>
      </c>
      <c r="CD10" s="242">
        <f t="shared" si="11"/>
        <v>0</v>
      </c>
      <c r="CE10" s="242">
        <f t="shared" si="11"/>
        <v>0</v>
      </c>
      <c r="CF10" s="242">
        <f t="shared" si="11"/>
        <v>0</v>
      </c>
      <c r="CG10" s="242">
        <f t="shared" si="11"/>
        <v>0</v>
      </c>
      <c r="CH10" s="242">
        <f t="shared" si="11"/>
        <v>0</v>
      </c>
      <c r="CI10" s="242">
        <f t="shared" si="11"/>
        <v>0</v>
      </c>
      <c r="CJ10" s="242">
        <f t="shared" si="11"/>
        <v>0</v>
      </c>
      <c r="CK10" s="242">
        <f t="shared" si="11"/>
        <v>0</v>
      </c>
      <c r="CL10" s="242">
        <f t="shared" si="11"/>
        <v>0</v>
      </c>
      <c r="CM10" s="242">
        <f t="shared" si="11"/>
        <v>0</v>
      </c>
      <c r="CN10" s="242">
        <f t="shared" si="11"/>
        <v>0</v>
      </c>
      <c r="CO10" s="242">
        <f t="shared" si="11"/>
        <v>0</v>
      </c>
      <c r="CP10" s="242">
        <f t="shared" si="11"/>
        <v>0</v>
      </c>
      <c r="CQ10" s="242">
        <f t="shared" si="11"/>
        <v>0</v>
      </c>
      <c r="CR10" s="242">
        <f t="shared" si="11"/>
        <v>0</v>
      </c>
      <c r="CS10" s="242">
        <f t="shared" si="11"/>
        <v>0</v>
      </c>
    </row>
    <row r="11" spans="1:97" ht="15.75">
      <c r="A11" s="254"/>
      <c r="B11" s="30" t="s">
        <v>45</v>
      </c>
      <c r="C11" s="237">
        <v>0</v>
      </c>
      <c r="D11" s="22">
        <f t="shared" si="3"/>
        <v>0</v>
      </c>
      <c r="E11" s="237"/>
      <c r="F11" s="22">
        <f t="shared" si="4"/>
        <v>0</v>
      </c>
      <c r="G11" s="238"/>
      <c r="H11" s="242">
        <f t="shared" si="5"/>
        <v>0</v>
      </c>
      <c r="I11" s="242">
        <f t="shared" ref="I11:AN11" si="12">IF(I$4=1,H11,IF(AND(I$4=2,H$4=1),$E11,IF(AND(I$4=2,H$4=2),H11*(1+$G11),0)))</f>
        <v>0</v>
      </c>
      <c r="J11" s="242">
        <f t="shared" si="12"/>
        <v>0</v>
      </c>
      <c r="K11" s="242">
        <f t="shared" si="12"/>
        <v>0</v>
      </c>
      <c r="L11" s="242">
        <f t="shared" si="12"/>
        <v>0</v>
      </c>
      <c r="M11" s="242">
        <f t="shared" si="12"/>
        <v>0</v>
      </c>
      <c r="N11" s="242">
        <f t="shared" si="12"/>
        <v>0</v>
      </c>
      <c r="O11" s="242">
        <f t="shared" si="12"/>
        <v>0</v>
      </c>
      <c r="P11" s="242">
        <f t="shared" si="12"/>
        <v>0</v>
      </c>
      <c r="Q11" s="242">
        <f t="shared" si="12"/>
        <v>0</v>
      </c>
      <c r="R11" s="242">
        <f t="shared" si="12"/>
        <v>0</v>
      </c>
      <c r="S11" s="242">
        <f t="shared" si="12"/>
        <v>0</v>
      </c>
      <c r="T11" s="242">
        <f t="shared" si="12"/>
        <v>0</v>
      </c>
      <c r="U11" s="242">
        <f t="shared" si="12"/>
        <v>0</v>
      </c>
      <c r="V11" s="242">
        <f t="shared" si="12"/>
        <v>0</v>
      </c>
      <c r="W11" s="242">
        <f t="shared" si="12"/>
        <v>0</v>
      </c>
      <c r="X11" s="242">
        <f t="shared" si="12"/>
        <v>0</v>
      </c>
      <c r="Y11" s="242">
        <f t="shared" si="12"/>
        <v>0</v>
      </c>
      <c r="Z11" s="242">
        <f t="shared" si="12"/>
        <v>0</v>
      </c>
      <c r="AA11" s="242">
        <f t="shared" si="12"/>
        <v>0</v>
      </c>
      <c r="AB11" s="242">
        <f t="shared" si="12"/>
        <v>0</v>
      </c>
      <c r="AC11" s="242">
        <f t="shared" si="12"/>
        <v>0</v>
      </c>
      <c r="AD11" s="242">
        <f t="shared" si="12"/>
        <v>0</v>
      </c>
      <c r="AE11" s="242">
        <f t="shared" si="12"/>
        <v>0</v>
      </c>
      <c r="AF11" s="242">
        <f t="shared" si="12"/>
        <v>0</v>
      </c>
      <c r="AG11" s="242">
        <f t="shared" si="12"/>
        <v>0</v>
      </c>
      <c r="AH11" s="242">
        <f t="shared" si="12"/>
        <v>0</v>
      </c>
      <c r="AI11" s="242">
        <f t="shared" si="12"/>
        <v>0</v>
      </c>
      <c r="AJ11" s="242">
        <f t="shared" si="12"/>
        <v>0</v>
      </c>
      <c r="AK11" s="242">
        <f t="shared" si="12"/>
        <v>0</v>
      </c>
      <c r="AL11" s="242">
        <f t="shared" si="12"/>
        <v>0</v>
      </c>
      <c r="AM11" s="242">
        <f t="shared" si="12"/>
        <v>0</v>
      </c>
      <c r="AN11" s="242">
        <f t="shared" si="12"/>
        <v>0</v>
      </c>
      <c r="AO11" s="242">
        <f t="shared" ref="AO11:BT11" si="13">IF(AO$4=1,AN11,IF(AND(AO$4=2,AN$4=1),$E11,IF(AND(AO$4=2,AN$4=2),AN11*(1+$G11),0)))</f>
        <v>0</v>
      </c>
      <c r="AP11" s="242">
        <f t="shared" si="13"/>
        <v>0</v>
      </c>
      <c r="AQ11" s="242">
        <f t="shared" si="13"/>
        <v>0</v>
      </c>
      <c r="AR11" s="242">
        <f t="shared" si="13"/>
        <v>0</v>
      </c>
      <c r="AS11" s="242">
        <f t="shared" si="13"/>
        <v>0</v>
      </c>
      <c r="AT11" s="242">
        <f t="shared" si="13"/>
        <v>0</v>
      </c>
      <c r="AU11" s="242">
        <f t="shared" si="13"/>
        <v>0</v>
      </c>
      <c r="AV11" s="242">
        <f t="shared" si="13"/>
        <v>0</v>
      </c>
      <c r="AW11" s="242">
        <f t="shared" si="13"/>
        <v>0</v>
      </c>
      <c r="AX11" s="242">
        <f t="shared" si="13"/>
        <v>0</v>
      </c>
      <c r="AY11" s="242">
        <f t="shared" si="13"/>
        <v>0</v>
      </c>
      <c r="AZ11" s="242">
        <f t="shared" si="13"/>
        <v>0</v>
      </c>
      <c r="BA11" s="242">
        <f t="shared" si="13"/>
        <v>0</v>
      </c>
      <c r="BB11" s="242">
        <f t="shared" si="13"/>
        <v>0</v>
      </c>
      <c r="BC11" s="242">
        <f t="shared" si="13"/>
        <v>0</v>
      </c>
      <c r="BD11" s="242">
        <f t="shared" si="13"/>
        <v>0</v>
      </c>
      <c r="BE11" s="242">
        <f t="shared" si="13"/>
        <v>0</v>
      </c>
      <c r="BF11" s="242">
        <f t="shared" si="13"/>
        <v>0</v>
      </c>
      <c r="BG11" s="242">
        <f t="shared" si="13"/>
        <v>0</v>
      </c>
      <c r="BH11" s="242">
        <f t="shared" si="13"/>
        <v>0</v>
      </c>
      <c r="BI11" s="242">
        <f t="shared" si="13"/>
        <v>0</v>
      </c>
      <c r="BJ11" s="242">
        <f t="shared" si="13"/>
        <v>0</v>
      </c>
      <c r="BK11" s="242">
        <f t="shared" si="13"/>
        <v>0</v>
      </c>
      <c r="BL11" s="242">
        <f t="shared" si="13"/>
        <v>0</v>
      </c>
      <c r="BM11" s="242">
        <f t="shared" si="13"/>
        <v>0</v>
      </c>
      <c r="BN11" s="242">
        <f t="shared" si="13"/>
        <v>0</v>
      </c>
      <c r="BO11" s="242">
        <f t="shared" si="13"/>
        <v>0</v>
      </c>
      <c r="BP11" s="242">
        <f t="shared" si="13"/>
        <v>0</v>
      </c>
      <c r="BQ11" s="242">
        <f t="shared" si="13"/>
        <v>0</v>
      </c>
      <c r="BR11" s="242">
        <f t="shared" si="13"/>
        <v>0</v>
      </c>
      <c r="BS11" s="242">
        <f t="shared" si="13"/>
        <v>0</v>
      </c>
      <c r="BT11" s="242">
        <f t="shared" si="13"/>
        <v>0</v>
      </c>
      <c r="BU11" s="242">
        <f t="shared" ref="BU11:CS11" si="14">IF(BU$4=1,BT11,IF(AND(BU$4=2,BT$4=1),$E11,IF(AND(BU$4=2,BT$4=2),BT11*(1+$G11),0)))</f>
        <v>0</v>
      </c>
      <c r="BV11" s="242">
        <f t="shared" si="14"/>
        <v>0</v>
      </c>
      <c r="BW11" s="242">
        <f t="shared" si="14"/>
        <v>0</v>
      </c>
      <c r="BX11" s="242">
        <f t="shared" si="14"/>
        <v>0</v>
      </c>
      <c r="BY11" s="242">
        <f t="shared" si="14"/>
        <v>0</v>
      </c>
      <c r="BZ11" s="242">
        <f t="shared" si="14"/>
        <v>0</v>
      </c>
      <c r="CA11" s="242">
        <f t="shared" si="14"/>
        <v>0</v>
      </c>
      <c r="CB11" s="242">
        <f t="shared" si="14"/>
        <v>0</v>
      </c>
      <c r="CC11" s="242">
        <f t="shared" si="14"/>
        <v>0</v>
      </c>
      <c r="CD11" s="242">
        <f t="shared" si="14"/>
        <v>0</v>
      </c>
      <c r="CE11" s="242">
        <f t="shared" si="14"/>
        <v>0</v>
      </c>
      <c r="CF11" s="242">
        <f t="shared" si="14"/>
        <v>0</v>
      </c>
      <c r="CG11" s="242">
        <f t="shared" si="14"/>
        <v>0</v>
      </c>
      <c r="CH11" s="242">
        <f t="shared" si="14"/>
        <v>0</v>
      </c>
      <c r="CI11" s="242">
        <f t="shared" si="14"/>
        <v>0</v>
      </c>
      <c r="CJ11" s="242">
        <f t="shared" si="14"/>
        <v>0</v>
      </c>
      <c r="CK11" s="242">
        <f t="shared" si="14"/>
        <v>0</v>
      </c>
      <c r="CL11" s="242">
        <f t="shared" si="14"/>
        <v>0</v>
      </c>
      <c r="CM11" s="242">
        <f t="shared" si="14"/>
        <v>0</v>
      </c>
      <c r="CN11" s="242">
        <f t="shared" si="14"/>
        <v>0</v>
      </c>
      <c r="CO11" s="242">
        <f t="shared" si="14"/>
        <v>0</v>
      </c>
      <c r="CP11" s="242">
        <f t="shared" si="14"/>
        <v>0</v>
      </c>
      <c r="CQ11" s="242">
        <f t="shared" si="14"/>
        <v>0</v>
      </c>
      <c r="CR11" s="242">
        <f t="shared" si="14"/>
        <v>0</v>
      </c>
      <c r="CS11" s="242">
        <f t="shared" si="14"/>
        <v>0</v>
      </c>
    </row>
    <row r="12" spans="1:97" ht="31.5">
      <c r="A12" s="254"/>
      <c r="B12" s="30" t="s">
        <v>46</v>
      </c>
      <c r="C12" s="237">
        <v>5000</v>
      </c>
      <c r="D12" s="22">
        <f t="shared" si="3"/>
        <v>416.66666666666669</v>
      </c>
      <c r="E12" s="237"/>
      <c r="F12" s="22">
        <f t="shared" si="4"/>
        <v>0</v>
      </c>
      <c r="G12" s="238">
        <v>0.02</v>
      </c>
      <c r="H12" s="19">
        <f t="shared" si="5"/>
        <v>5000</v>
      </c>
      <c r="I12" s="19">
        <f t="shared" ref="I12:AN12" si="15">IF(I$4=1,H12,IF(AND(I$4=2,H$4=1),$E12,IF(AND(I$4=2,H$4=2),H12*(1+$G12),0)))</f>
        <v>5000</v>
      </c>
      <c r="J12" s="19">
        <f t="shared" si="15"/>
        <v>5000</v>
      </c>
      <c r="K12" s="19">
        <f t="shared" si="15"/>
        <v>5000</v>
      </c>
      <c r="L12" s="19">
        <f t="shared" si="15"/>
        <v>5000</v>
      </c>
      <c r="M12" s="19">
        <f t="shared" si="15"/>
        <v>5000</v>
      </c>
      <c r="N12" s="19">
        <f t="shared" si="15"/>
        <v>5000</v>
      </c>
      <c r="O12" s="19">
        <f t="shared" si="15"/>
        <v>5000</v>
      </c>
      <c r="P12" s="19">
        <f t="shared" si="15"/>
        <v>5000</v>
      </c>
      <c r="Q12" s="19">
        <f t="shared" si="15"/>
        <v>5000</v>
      </c>
      <c r="R12" s="19">
        <f t="shared" si="15"/>
        <v>5000</v>
      </c>
      <c r="S12" s="19">
        <f t="shared" si="15"/>
        <v>5000</v>
      </c>
      <c r="T12" s="19">
        <f t="shared" si="15"/>
        <v>5000</v>
      </c>
      <c r="U12" s="19">
        <f t="shared" si="15"/>
        <v>5000</v>
      </c>
      <c r="V12" s="19">
        <f t="shared" si="15"/>
        <v>5000</v>
      </c>
      <c r="W12" s="19">
        <f t="shared" si="15"/>
        <v>5000</v>
      </c>
      <c r="X12" s="19">
        <f t="shared" si="15"/>
        <v>5000</v>
      </c>
      <c r="Y12" s="19">
        <f t="shared" si="15"/>
        <v>5000</v>
      </c>
      <c r="Z12" s="19">
        <f t="shared" si="15"/>
        <v>5000</v>
      </c>
      <c r="AA12" s="19">
        <f t="shared" si="15"/>
        <v>5000</v>
      </c>
      <c r="AB12" s="19">
        <f t="shared" si="15"/>
        <v>0</v>
      </c>
      <c r="AC12" s="19">
        <f t="shared" si="15"/>
        <v>0</v>
      </c>
      <c r="AD12" s="19">
        <f t="shared" si="15"/>
        <v>0</v>
      </c>
      <c r="AE12" s="19">
        <f t="shared" si="15"/>
        <v>0</v>
      </c>
      <c r="AF12" s="19">
        <f t="shared" si="15"/>
        <v>0</v>
      </c>
      <c r="AG12" s="19">
        <f t="shared" si="15"/>
        <v>0</v>
      </c>
      <c r="AH12" s="19">
        <f t="shared" si="15"/>
        <v>0</v>
      </c>
      <c r="AI12" s="19">
        <f t="shared" si="15"/>
        <v>0</v>
      </c>
      <c r="AJ12" s="19">
        <f t="shared" si="15"/>
        <v>0</v>
      </c>
      <c r="AK12" s="19">
        <f t="shared" si="15"/>
        <v>0</v>
      </c>
      <c r="AL12" s="19">
        <f t="shared" si="15"/>
        <v>0</v>
      </c>
      <c r="AM12" s="19">
        <f t="shared" si="15"/>
        <v>0</v>
      </c>
      <c r="AN12" s="19">
        <f t="shared" si="15"/>
        <v>0</v>
      </c>
      <c r="AO12" s="19">
        <f t="shared" ref="AO12:BT12" si="16">IF(AO$4=1,AN12,IF(AND(AO$4=2,AN$4=1),$E12,IF(AND(AO$4=2,AN$4=2),AN12*(1+$G12),0)))</f>
        <v>0</v>
      </c>
      <c r="AP12" s="19">
        <f t="shared" si="16"/>
        <v>0</v>
      </c>
      <c r="AQ12" s="19">
        <f t="shared" si="16"/>
        <v>0</v>
      </c>
      <c r="AR12" s="19">
        <f t="shared" si="16"/>
        <v>0</v>
      </c>
      <c r="AS12" s="19">
        <f t="shared" si="16"/>
        <v>0</v>
      </c>
      <c r="AT12" s="19">
        <f t="shared" si="16"/>
        <v>0</v>
      </c>
      <c r="AU12" s="19">
        <f t="shared" si="16"/>
        <v>0</v>
      </c>
      <c r="AV12" s="19">
        <f t="shared" si="16"/>
        <v>0</v>
      </c>
      <c r="AW12" s="19">
        <f t="shared" si="16"/>
        <v>0</v>
      </c>
      <c r="AX12" s="19">
        <f t="shared" si="16"/>
        <v>0</v>
      </c>
      <c r="AY12" s="19">
        <f t="shared" si="16"/>
        <v>0</v>
      </c>
      <c r="AZ12" s="19">
        <f t="shared" si="16"/>
        <v>0</v>
      </c>
      <c r="BA12" s="19">
        <f t="shared" si="16"/>
        <v>0</v>
      </c>
      <c r="BB12" s="19">
        <f t="shared" si="16"/>
        <v>0</v>
      </c>
      <c r="BC12" s="19">
        <f t="shared" si="16"/>
        <v>0</v>
      </c>
      <c r="BD12" s="19">
        <f t="shared" si="16"/>
        <v>0</v>
      </c>
      <c r="BE12" s="19">
        <f t="shared" si="16"/>
        <v>0</v>
      </c>
      <c r="BF12" s="19">
        <f t="shared" si="16"/>
        <v>0</v>
      </c>
      <c r="BG12" s="19">
        <f t="shared" si="16"/>
        <v>0</v>
      </c>
      <c r="BH12" s="19">
        <f t="shared" si="16"/>
        <v>0</v>
      </c>
      <c r="BI12" s="19">
        <f t="shared" si="16"/>
        <v>0</v>
      </c>
      <c r="BJ12" s="19">
        <f t="shared" si="16"/>
        <v>0</v>
      </c>
      <c r="BK12" s="19">
        <f t="shared" si="16"/>
        <v>0</v>
      </c>
      <c r="BL12" s="19">
        <f t="shared" si="16"/>
        <v>0</v>
      </c>
      <c r="BM12" s="19">
        <f t="shared" si="16"/>
        <v>0</v>
      </c>
      <c r="BN12" s="19">
        <f t="shared" si="16"/>
        <v>0</v>
      </c>
      <c r="BO12" s="19">
        <f t="shared" si="16"/>
        <v>0</v>
      </c>
      <c r="BP12" s="19">
        <f t="shared" si="16"/>
        <v>0</v>
      </c>
      <c r="BQ12" s="19">
        <f t="shared" si="16"/>
        <v>0</v>
      </c>
      <c r="BR12" s="19">
        <f t="shared" si="16"/>
        <v>0</v>
      </c>
      <c r="BS12" s="19">
        <f t="shared" si="16"/>
        <v>0</v>
      </c>
      <c r="BT12" s="19">
        <f t="shared" si="16"/>
        <v>0</v>
      </c>
      <c r="BU12" s="19">
        <f t="shared" ref="BU12:CS12" si="17">IF(BU$4=1,BT12,IF(AND(BU$4=2,BT$4=1),$E12,IF(AND(BU$4=2,BT$4=2),BT12*(1+$G12),0)))</f>
        <v>0</v>
      </c>
      <c r="BV12" s="19">
        <f t="shared" si="17"/>
        <v>0</v>
      </c>
      <c r="BW12" s="19">
        <f t="shared" si="17"/>
        <v>0</v>
      </c>
      <c r="BX12" s="19">
        <f t="shared" si="17"/>
        <v>0</v>
      </c>
      <c r="BY12" s="19">
        <f t="shared" si="17"/>
        <v>0</v>
      </c>
      <c r="BZ12" s="19">
        <f t="shared" si="17"/>
        <v>0</v>
      </c>
      <c r="CA12" s="19">
        <f t="shared" si="17"/>
        <v>0</v>
      </c>
      <c r="CB12" s="19">
        <f t="shared" si="17"/>
        <v>0</v>
      </c>
      <c r="CC12" s="19">
        <f t="shared" si="17"/>
        <v>0</v>
      </c>
      <c r="CD12" s="19">
        <f t="shared" si="17"/>
        <v>0</v>
      </c>
      <c r="CE12" s="19">
        <f t="shared" si="17"/>
        <v>0</v>
      </c>
      <c r="CF12" s="19">
        <f t="shared" si="17"/>
        <v>0</v>
      </c>
      <c r="CG12" s="19">
        <f t="shared" si="17"/>
        <v>0</v>
      </c>
      <c r="CH12" s="19">
        <f t="shared" si="17"/>
        <v>0</v>
      </c>
      <c r="CI12" s="19">
        <f t="shared" si="17"/>
        <v>0</v>
      </c>
      <c r="CJ12" s="19">
        <f t="shared" si="17"/>
        <v>0</v>
      </c>
      <c r="CK12" s="19">
        <f t="shared" si="17"/>
        <v>0</v>
      </c>
      <c r="CL12" s="19">
        <f t="shared" si="17"/>
        <v>0</v>
      </c>
      <c r="CM12" s="19">
        <f t="shared" si="17"/>
        <v>0</v>
      </c>
      <c r="CN12" s="19">
        <f t="shared" si="17"/>
        <v>0</v>
      </c>
      <c r="CO12" s="19">
        <f t="shared" si="17"/>
        <v>0</v>
      </c>
      <c r="CP12" s="19">
        <f t="shared" si="17"/>
        <v>0</v>
      </c>
      <c r="CQ12" s="19">
        <f t="shared" si="17"/>
        <v>0</v>
      </c>
      <c r="CR12" s="19">
        <f t="shared" si="17"/>
        <v>0</v>
      </c>
      <c r="CS12" s="19">
        <f t="shared" si="17"/>
        <v>0</v>
      </c>
    </row>
    <row r="13" spans="1:97" ht="15.75">
      <c r="A13" s="254"/>
      <c r="B13" s="30" t="s">
        <v>47</v>
      </c>
      <c r="C13" s="237">
        <v>1000</v>
      </c>
      <c r="D13" s="22">
        <f t="shared" si="3"/>
        <v>83.333333333333329</v>
      </c>
      <c r="E13" s="237"/>
      <c r="F13" s="22">
        <f t="shared" si="4"/>
        <v>0</v>
      </c>
      <c r="G13" s="238">
        <v>0.02</v>
      </c>
      <c r="H13" s="19">
        <f t="shared" si="5"/>
        <v>1000</v>
      </c>
      <c r="I13" s="19">
        <f t="shared" ref="I13:AN13" si="18">IF(I$4=1,H13,IF(AND(I$4=2,H$4=1),$E13,IF(AND(I$4=2,H$4=2),H13*(1+$G13),0)))</f>
        <v>1000</v>
      </c>
      <c r="J13" s="19">
        <f t="shared" si="18"/>
        <v>1000</v>
      </c>
      <c r="K13" s="19">
        <f t="shared" si="18"/>
        <v>1000</v>
      </c>
      <c r="L13" s="19">
        <f t="shared" si="18"/>
        <v>1000</v>
      </c>
      <c r="M13" s="19">
        <f t="shared" si="18"/>
        <v>1000</v>
      </c>
      <c r="N13" s="19">
        <f t="shared" si="18"/>
        <v>1000</v>
      </c>
      <c r="O13" s="19">
        <f t="shared" si="18"/>
        <v>1000</v>
      </c>
      <c r="P13" s="19">
        <f t="shared" si="18"/>
        <v>1000</v>
      </c>
      <c r="Q13" s="19">
        <f t="shared" si="18"/>
        <v>1000</v>
      </c>
      <c r="R13" s="19">
        <f t="shared" si="18"/>
        <v>1000</v>
      </c>
      <c r="S13" s="19">
        <f t="shared" si="18"/>
        <v>1000</v>
      </c>
      <c r="T13" s="19">
        <f t="shared" si="18"/>
        <v>1000</v>
      </c>
      <c r="U13" s="19">
        <f t="shared" si="18"/>
        <v>1000</v>
      </c>
      <c r="V13" s="19">
        <f t="shared" si="18"/>
        <v>1000</v>
      </c>
      <c r="W13" s="19">
        <f t="shared" si="18"/>
        <v>1000</v>
      </c>
      <c r="X13" s="19">
        <f t="shared" si="18"/>
        <v>1000</v>
      </c>
      <c r="Y13" s="19">
        <f t="shared" si="18"/>
        <v>1000</v>
      </c>
      <c r="Z13" s="19">
        <f t="shared" si="18"/>
        <v>1000</v>
      </c>
      <c r="AA13" s="19">
        <f t="shared" si="18"/>
        <v>1000</v>
      </c>
      <c r="AB13" s="19">
        <f t="shared" si="18"/>
        <v>0</v>
      </c>
      <c r="AC13" s="19">
        <f t="shared" si="18"/>
        <v>0</v>
      </c>
      <c r="AD13" s="19">
        <f t="shared" si="18"/>
        <v>0</v>
      </c>
      <c r="AE13" s="19">
        <f t="shared" si="18"/>
        <v>0</v>
      </c>
      <c r="AF13" s="19">
        <f t="shared" si="18"/>
        <v>0</v>
      </c>
      <c r="AG13" s="19">
        <f t="shared" si="18"/>
        <v>0</v>
      </c>
      <c r="AH13" s="19">
        <f t="shared" si="18"/>
        <v>0</v>
      </c>
      <c r="AI13" s="19">
        <f t="shared" si="18"/>
        <v>0</v>
      </c>
      <c r="AJ13" s="19">
        <f t="shared" si="18"/>
        <v>0</v>
      </c>
      <c r="AK13" s="19">
        <f t="shared" si="18"/>
        <v>0</v>
      </c>
      <c r="AL13" s="19">
        <f t="shared" si="18"/>
        <v>0</v>
      </c>
      <c r="AM13" s="19">
        <f t="shared" si="18"/>
        <v>0</v>
      </c>
      <c r="AN13" s="19">
        <f t="shared" si="18"/>
        <v>0</v>
      </c>
      <c r="AO13" s="19">
        <f t="shared" ref="AO13:BT13" si="19">IF(AO$4=1,AN13,IF(AND(AO$4=2,AN$4=1),$E13,IF(AND(AO$4=2,AN$4=2),AN13*(1+$G13),0)))</f>
        <v>0</v>
      </c>
      <c r="AP13" s="19">
        <f t="shared" si="19"/>
        <v>0</v>
      </c>
      <c r="AQ13" s="19">
        <f t="shared" si="19"/>
        <v>0</v>
      </c>
      <c r="AR13" s="19">
        <f t="shared" si="19"/>
        <v>0</v>
      </c>
      <c r="AS13" s="19">
        <f t="shared" si="19"/>
        <v>0</v>
      </c>
      <c r="AT13" s="19">
        <f t="shared" si="19"/>
        <v>0</v>
      </c>
      <c r="AU13" s="19">
        <f t="shared" si="19"/>
        <v>0</v>
      </c>
      <c r="AV13" s="19">
        <f t="shared" si="19"/>
        <v>0</v>
      </c>
      <c r="AW13" s="19">
        <f t="shared" si="19"/>
        <v>0</v>
      </c>
      <c r="AX13" s="19">
        <f t="shared" si="19"/>
        <v>0</v>
      </c>
      <c r="AY13" s="19">
        <f t="shared" si="19"/>
        <v>0</v>
      </c>
      <c r="AZ13" s="19">
        <f t="shared" si="19"/>
        <v>0</v>
      </c>
      <c r="BA13" s="19">
        <f t="shared" si="19"/>
        <v>0</v>
      </c>
      <c r="BB13" s="19">
        <f t="shared" si="19"/>
        <v>0</v>
      </c>
      <c r="BC13" s="19">
        <f t="shared" si="19"/>
        <v>0</v>
      </c>
      <c r="BD13" s="19">
        <f t="shared" si="19"/>
        <v>0</v>
      </c>
      <c r="BE13" s="19">
        <f t="shared" si="19"/>
        <v>0</v>
      </c>
      <c r="BF13" s="19">
        <f t="shared" si="19"/>
        <v>0</v>
      </c>
      <c r="BG13" s="19">
        <f t="shared" si="19"/>
        <v>0</v>
      </c>
      <c r="BH13" s="19">
        <f t="shared" si="19"/>
        <v>0</v>
      </c>
      <c r="BI13" s="19">
        <f t="shared" si="19"/>
        <v>0</v>
      </c>
      <c r="BJ13" s="19">
        <f t="shared" si="19"/>
        <v>0</v>
      </c>
      <c r="BK13" s="19">
        <f t="shared" si="19"/>
        <v>0</v>
      </c>
      <c r="BL13" s="19">
        <f t="shared" si="19"/>
        <v>0</v>
      </c>
      <c r="BM13" s="19">
        <f t="shared" si="19"/>
        <v>0</v>
      </c>
      <c r="BN13" s="19">
        <f t="shared" si="19"/>
        <v>0</v>
      </c>
      <c r="BO13" s="19">
        <f t="shared" si="19"/>
        <v>0</v>
      </c>
      <c r="BP13" s="19">
        <f t="shared" si="19"/>
        <v>0</v>
      </c>
      <c r="BQ13" s="19">
        <f t="shared" si="19"/>
        <v>0</v>
      </c>
      <c r="BR13" s="19">
        <f t="shared" si="19"/>
        <v>0</v>
      </c>
      <c r="BS13" s="19">
        <f t="shared" si="19"/>
        <v>0</v>
      </c>
      <c r="BT13" s="19">
        <f t="shared" si="19"/>
        <v>0</v>
      </c>
      <c r="BU13" s="19">
        <f t="shared" ref="BU13:CS13" si="20">IF(BU$4=1,BT13,IF(AND(BU$4=2,BT$4=1),$E13,IF(AND(BU$4=2,BT$4=2),BT13*(1+$G13),0)))</f>
        <v>0</v>
      </c>
      <c r="BV13" s="19">
        <f t="shared" si="20"/>
        <v>0</v>
      </c>
      <c r="BW13" s="19">
        <f t="shared" si="20"/>
        <v>0</v>
      </c>
      <c r="BX13" s="19">
        <f t="shared" si="20"/>
        <v>0</v>
      </c>
      <c r="BY13" s="19">
        <f t="shared" si="20"/>
        <v>0</v>
      </c>
      <c r="BZ13" s="19">
        <f t="shared" si="20"/>
        <v>0</v>
      </c>
      <c r="CA13" s="19">
        <f t="shared" si="20"/>
        <v>0</v>
      </c>
      <c r="CB13" s="19">
        <f t="shared" si="20"/>
        <v>0</v>
      </c>
      <c r="CC13" s="19">
        <f t="shared" si="20"/>
        <v>0</v>
      </c>
      <c r="CD13" s="19">
        <f t="shared" si="20"/>
        <v>0</v>
      </c>
      <c r="CE13" s="19">
        <f t="shared" si="20"/>
        <v>0</v>
      </c>
      <c r="CF13" s="19">
        <f t="shared" si="20"/>
        <v>0</v>
      </c>
      <c r="CG13" s="19">
        <f t="shared" si="20"/>
        <v>0</v>
      </c>
      <c r="CH13" s="19">
        <f t="shared" si="20"/>
        <v>0</v>
      </c>
      <c r="CI13" s="19">
        <f t="shared" si="20"/>
        <v>0</v>
      </c>
      <c r="CJ13" s="19">
        <f t="shared" si="20"/>
        <v>0</v>
      </c>
      <c r="CK13" s="19">
        <f t="shared" si="20"/>
        <v>0</v>
      </c>
      <c r="CL13" s="19">
        <f t="shared" si="20"/>
        <v>0</v>
      </c>
      <c r="CM13" s="19">
        <f t="shared" si="20"/>
        <v>0</v>
      </c>
      <c r="CN13" s="19">
        <f t="shared" si="20"/>
        <v>0</v>
      </c>
      <c r="CO13" s="19">
        <f t="shared" si="20"/>
        <v>0</v>
      </c>
      <c r="CP13" s="19">
        <f t="shared" si="20"/>
        <v>0</v>
      </c>
      <c r="CQ13" s="19">
        <f t="shared" si="20"/>
        <v>0</v>
      </c>
      <c r="CR13" s="19">
        <f t="shared" si="20"/>
        <v>0</v>
      </c>
      <c r="CS13" s="19">
        <f t="shared" si="20"/>
        <v>0</v>
      </c>
    </row>
    <row r="14" spans="1:97" ht="15.75">
      <c r="A14" s="254"/>
      <c r="B14" s="30" t="s">
        <v>48</v>
      </c>
      <c r="C14" s="237">
        <v>6000</v>
      </c>
      <c r="D14" s="22">
        <f t="shared" si="3"/>
        <v>500</v>
      </c>
      <c r="E14" s="237"/>
      <c r="F14" s="22">
        <f t="shared" si="4"/>
        <v>0</v>
      </c>
      <c r="G14" s="238">
        <v>0.02</v>
      </c>
      <c r="H14" s="19">
        <f t="shared" si="5"/>
        <v>6000</v>
      </c>
      <c r="I14" s="19">
        <f t="shared" ref="I14:AN14" si="21">IF(I$4=1,H14,IF(AND(I$4=2,H$4=1),$E14,IF(AND(I$4=2,H$4=2),H14*(1+$G14),0)))</f>
        <v>6000</v>
      </c>
      <c r="J14" s="19">
        <f t="shared" si="21"/>
        <v>6000</v>
      </c>
      <c r="K14" s="19">
        <f t="shared" si="21"/>
        <v>6000</v>
      </c>
      <c r="L14" s="19">
        <f t="shared" si="21"/>
        <v>6000</v>
      </c>
      <c r="M14" s="19">
        <f t="shared" si="21"/>
        <v>6000</v>
      </c>
      <c r="N14" s="19">
        <f t="shared" si="21"/>
        <v>6000</v>
      </c>
      <c r="O14" s="19">
        <f t="shared" si="21"/>
        <v>6000</v>
      </c>
      <c r="P14" s="19">
        <f t="shared" si="21"/>
        <v>6000</v>
      </c>
      <c r="Q14" s="19">
        <f t="shared" si="21"/>
        <v>6000</v>
      </c>
      <c r="R14" s="19">
        <f t="shared" si="21"/>
        <v>6000</v>
      </c>
      <c r="S14" s="19">
        <f t="shared" si="21"/>
        <v>6000</v>
      </c>
      <c r="T14" s="19">
        <f t="shared" si="21"/>
        <v>6000</v>
      </c>
      <c r="U14" s="19">
        <f t="shared" si="21"/>
        <v>6000</v>
      </c>
      <c r="V14" s="19">
        <f t="shared" si="21"/>
        <v>6000</v>
      </c>
      <c r="W14" s="19">
        <f t="shared" si="21"/>
        <v>6000</v>
      </c>
      <c r="X14" s="19">
        <f t="shared" si="21"/>
        <v>6000</v>
      </c>
      <c r="Y14" s="19">
        <f t="shared" si="21"/>
        <v>6000</v>
      </c>
      <c r="Z14" s="19">
        <f t="shared" si="21"/>
        <v>6000</v>
      </c>
      <c r="AA14" s="19">
        <f t="shared" si="21"/>
        <v>6000</v>
      </c>
      <c r="AB14" s="19">
        <f t="shared" si="21"/>
        <v>0</v>
      </c>
      <c r="AC14" s="19">
        <f t="shared" si="21"/>
        <v>0</v>
      </c>
      <c r="AD14" s="19">
        <f t="shared" si="21"/>
        <v>0</v>
      </c>
      <c r="AE14" s="19">
        <f t="shared" si="21"/>
        <v>0</v>
      </c>
      <c r="AF14" s="19">
        <f t="shared" si="21"/>
        <v>0</v>
      </c>
      <c r="AG14" s="19">
        <f t="shared" si="21"/>
        <v>0</v>
      </c>
      <c r="AH14" s="19">
        <f t="shared" si="21"/>
        <v>0</v>
      </c>
      <c r="AI14" s="19">
        <f t="shared" si="21"/>
        <v>0</v>
      </c>
      <c r="AJ14" s="19">
        <f t="shared" si="21"/>
        <v>0</v>
      </c>
      <c r="AK14" s="19">
        <f t="shared" si="21"/>
        <v>0</v>
      </c>
      <c r="AL14" s="19">
        <f t="shared" si="21"/>
        <v>0</v>
      </c>
      <c r="AM14" s="19">
        <f t="shared" si="21"/>
        <v>0</v>
      </c>
      <c r="AN14" s="19">
        <f t="shared" si="21"/>
        <v>0</v>
      </c>
      <c r="AO14" s="19">
        <f t="shared" ref="AO14:BT14" si="22">IF(AO$4=1,AN14,IF(AND(AO$4=2,AN$4=1),$E14,IF(AND(AO$4=2,AN$4=2),AN14*(1+$G14),0)))</f>
        <v>0</v>
      </c>
      <c r="AP14" s="19">
        <f t="shared" si="22"/>
        <v>0</v>
      </c>
      <c r="AQ14" s="19">
        <f t="shared" si="22"/>
        <v>0</v>
      </c>
      <c r="AR14" s="19">
        <f t="shared" si="22"/>
        <v>0</v>
      </c>
      <c r="AS14" s="19">
        <f t="shared" si="22"/>
        <v>0</v>
      </c>
      <c r="AT14" s="19">
        <f t="shared" si="22"/>
        <v>0</v>
      </c>
      <c r="AU14" s="19">
        <f t="shared" si="22"/>
        <v>0</v>
      </c>
      <c r="AV14" s="19">
        <f t="shared" si="22"/>
        <v>0</v>
      </c>
      <c r="AW14" s="19">
        <f t="shared" si="22"/>
        <v>0</v>
      </c>
      <c r="AX14" s="19">
        <f t="shared" si="22"/>
        <v>0</v>
      </c>
      <c r="AY14" s="19">
        <f t="shared" si="22"/>
        <v>0</v>
      </c>
      <c r="AZ14" s="19">
        <f t="shared" si="22"/>
        <v>0</v>
      </c>
      <c r="BA14" s="19">
        <f t="shared" si="22"/>
        <v>0</v>
      </c>
      <c r="BB14" s="19">
        <f t="shared" si="22"/>
        <v>0</v>
      </c>
      <c r="BC14" s="19">
        <f t="shared" si="22"/>
        <v>0</v>
      </c>
      <c r="BD14" s="19">
        <f t="shared" si="22"/>
        <v>0</v>
      </c>
      <c r="BE14" s="19">
        <f t="shared" si="22"/>
        <v>0</v>
      </c>
      <c r="BF14" s="19">
        <f t="shared" si="22"/>
        <v>0</v>
      </c>
      <c r="BG14" s="19">
        <f t="shared" si="22"/>
        <v>0</v>
      </c>
      <c r="BH14" s="19">
        <f t="shared" si="22"/>
        <v>0</v>
      </c>
      <c r="BI14" s="19">
        <f t="shared" si="22"/>
        <v>0</v>
      </c>
      <c r="BJ14" s="19">
        <f t="shared" si="22"/>
        <v>0</v>
      </c>
      <c r="BK14" s="19">
        <f t="shared" si="22"/>
        <v>0</v>
      </c>
      <c r="BL14" s="19">
        <f t="shared" si="22"/>
        <v>0</v>
      </c>
      <c r="BM14" s="19">
        <f t="shared" si="22"/>
        <v>0</v>
      </c>
      <c r="BN14" s="19">
        <f t="shared" si="22"/>
        <v>0</v>
      </c>
      <c r="BO14" s="19">
        <f t="shared" si="22"/>
        <v>0</v>
      </c>
      <c r="BP14" s="19">
        <f t="shared" si="22"/>
        <v>0</v>
      </c>
      <c r="BQ14" s="19">
        <f t="shared" si="22"/>
        <v>0</v>
      </c>
      <c r="BR14" s="19">
        <f t="shared" si="22"/>
        <v>0</v>
      </c>
      <c r="BS14" s="19">
        <f t="shared" si="22"/>
        <v>0</v>
      </c>
      <c r="BT14" s="19">
        <f t="shared" si="22"/>
        <v>0</v>
      </c>
      <c r="BU14" s="19">
        <f t="shared" ref="BU14:CS14" si="23">IF(BU$4=1,BT14,IF(AND(BU$4=2,BT$4=1),$E14,IF(AND(BU$4=2,BT$4=2),BT14*(1+$G14),0)))</f>
        <v>0</v>
      </c>
      <c r="BV14" s="19">
        <f t="shared" si="23"/>
        <v>0</v>
      </c>
      <c r="BW14" s="19">
        <f t="shared" si="23"/>
        <v>0</v>
      </c>
      <c r="BX14" s="19">
        <f t="shared" si="23"/>
        <v>0</v>
      </c>
      <c r="BY14" s="19">
        <f t="shared" si="23"/>
        <v>0</v>
      </c>
      <c r="BZ14" s="19">
        <f t="shared" si="23"/>
        <v>0</v>
      </c>
      <c r="CA14" s="19">
        <f t="shared" si="23"/>
        <v>0</v>
      </c>
      <c r="CB14" s="19">
        <f t="shared" si="23"/>
        <v>0</v>
      </c>
      <c r="CC14" s="19">
        <f t="shared" si="23"/>
        <v>0</v>
      </c>
      <c r="CD14" s="19">
        <f t="shared" si="23"/>
        <v>0</v>
      </c>
      <c r="CE14" s="19">
        <f t="shared" si="23"/>
        <v>0</v>
      </c>
      <c r="CF14" s="19">
        <f t="shared" si="23"/>
        <v>0</v>
      </c>
      <c r="CG14" s="19">
        <f t="shared" si="23"/>
        <v>0</v>
      </c>
      <c r="CH14" s="19">
        <f t="shared" si="23"/>
        <v>0</v>
      </c>
      <c r="CI14" s="19">
        <f t="shared" si="23"/>
        <v>0</v>
      </c>
      <c r="CJ14" s="19">
        <f t="shared" si="23"/>
        <v>0</v>
      </c>
      <c r="CK14" s="19">
        <f t="shared" si="23"/>
        <v>0</v>
      </c>
      <c r="CL14" s="19">
        <f t="shared" si="23"/>
        <v>0</v>
      </c>
      <c r="CM14" s="19">
        <f t="shared" si="23"/>
        <v>0</v>
      </c>
      <c r="CN14" s="19">
        <f t="shared" si="23"/>
        <v>0</v>
      </c>
      <c r="CO14" s="19">
        <f t="shared" si="23"/>
        <v>0</v>
      </c>
      <c r="CP14" s="19">
        <f t="shared" si="23"/>
        <v>0</v>
      </c>
      <c r="CQ14" s="19">
        <f t="shared" si="23"/>
        <v>0</v>
      </c>
      <c r="CR14" s="19">
        <f t="shared" si="23"/>
        <v>0</v>
      </c>
      <c r="CS14" s="19">
        <f t="shared" si="23"/>
        <v>0</v>
      </c>
    </row>
    <row r="15" spans="1:97" ht="15.75">
      <c r="A15" s="254"/>
      <c r="B15" s="30" t="s">
        <v>49</v>
      </c>
      <c r="C15" s="237">
        <v>5500</v>
      </c>
      <c r="D15" s="22">
        <f t="shared" si="3"/>
        <v>458.33333333333331</v>
      </c>
      <c r="E15" s="237"/>
      <c r="F15" s="22">
        <f t="shared" si="4"/>
        <v>0</v>
      </c>
      <c r="G15" s="238">
        <v>2.5000000000000001E-2</v>
      </c>
      <c r="H15" s="19">
        <f t="shared" si="5"/>
        <v>5500</v>
      </c>
      <c r="I15" s="19">
        <f t="shared" ref="I15:AN15" si="24">IF(I$4=1,H15,IF(AND(I$4=2,H$4=1),$E15,IF(AND(I$4=2,H$4=2),H15*(1+$G15),0)))</f>
        <v>5500</v>
      </c>
      <c r="J15" s="19">
        <f t="shared" si="24"/>
        <v>5500</v>
      </c>
      <c r="K15" s="19">
        <f t="shared" si="24"/>
        <v>5500</v>
      </c>
      <c r="L15" s="19">
        <f t="shared" si="24"/>
        <v>5500</v>
      </c>
      <c r="M15" s="19">
        <f t="shared" si="24"/>
        <v>5500</v>
      </c>
      <c r="N15" s="19">
        <f t="shared" si="24"/>
        <v>5500</v>
      </c>
      <c r="O15" s="19">
        <f t="shared" si="24"/>
        <v>5500</v>
      </c>
      <c r="P15" s="19">
        <f t="shared" si="24"/>
        <v>5500</v>
      </c>
      <c r="Q15" s="19">
        <f t="shared" si="24"/>
        <v>5500</v>
      </c>
      <c r="R15" s="19">
        <f t="shared" si="24"/>
        <v>5500</v>
      </c>
      <c r="S15" s="19">
        <f t="shared" si="24"/>
        <v>5500</v>
      </c>
      <c r="T15" s="19">
        <f t="shared" si="24"/>
        <v>5500</v>
      </c>
      <c r="U15" s="19">
        <f t="shared" si="24"/>
        <v>5500</v>
      </c>
      <c r="V15" s="19">
        <f t="shared" si="24"/>
        <v>5500</v>
      </c>
      <c r="W15" s="19">
        <f t="shared" si="24"/>
        <v>5500</v>
      </c>
      <c r="X15" s="19">
        <f t="shared" si="24"/>
        <v>5500</v>
      </c>
      <c r="Y15" s="19">
        <f t="shared" si="24"/>
        <v>5500</v>
      </c>
      <c r="Z15" s="19">
        <f t="shared" si="24"/>
        <v>5500</v>
      </c>
      <c r="AA15" s="19">
        <f t="shared" si="24"/>
        <v>5500</v>
      </c>
      <c r="AB15" s="19">
        <f t="shared" si="24"/>
        <v>0</v>
      </c>
      <c r="AC15" s="19">
        <f t="shared" si="24"/>
        <v>0</v>
      </c>
      <c r="AD15" s="19">
        <f t="shared" si="24"/>
        <v>0</v>
      </c>
      <c r="AE15" s="19">
        <f t="shared" si="24"/>
        <v>0</v>
      </c>
      <c r="AF15" s="19">
        <f t="shared" si="24"/>
        <v>0</v>
      </c>
      <c r="AG15" s="19">
        <f t="shared" si="24"/>
        <v>0</v>
      </c>
      <c r="AH15" s="19">
        <f t="shared" si="24"/>
        <v>0</v>
      </c>
      <c r="AI15" s="19">
        <f t="shared" si="24"/>
        <v>0</v>
      </c>
      <c r="AJ15" s="19">
        <f t="shared" si="24"/>
        <v>0</v>
      </c>
      <c r="AK15" s="19">
        <f t="shared" si="24"/>
        <v>0</v>
      </c>
      <c r="AL15" s="19">
        <f t="shared" si="24"/>
        <v>0</v>
      </c>
      <c r="AM15" s="19">
        <f t="shared" si="24"/>
        <v>0</v>
      </c>
      <c r="AN15" s="19">
        <f t="shared" si="24"/>
        <v>0</v>
      </c>
      <c r="AO15" s="19">
        <f t="shared" ref="AO15:BT15" si="25">IF(AO$4=1,AN15,IF(AND(AO$4=2,AN$4=1),$E15,IF(AND(AO$4=2,AN$4=2),AN15*(1+$G15),0)))</f>
        <v>0</v>
      </c>
      <c r="AP15" s="19">
        <f t="shared" si="25"/>
        <v>0</v>
      </c>
      <c r="AQ15" s="19">
        <f t="shared" si="25"/>
        <v>0</v>
      </c>
      <c r="AR15" s="19">
        <f t="shared" si="25"/>
        <v>0</v>
      </c>
      <c r="AS15" s="19">
        <f t="shared" si="25"/>
        <v>0</v>
      </c>
      <c r="AT15" s="19">
        <f t="shared" si="25"/>
        <v>0</v>
      </c>
      <c r="AU15" s="19">
        <f t="shared" si="25"/>
        <v>0</v>
      </c>
      <c r="AV15" s="19">
        <f t="shared" si="25"/>
        <v>0</v>
      </c>
      <c r="AW15" s="19">
        <f t="shared" si="25"/>
        <v>0</v>
      </c>
      <c r="AX15" s="19">
        <f t="shared" si="25"/>
        <v>0</v>
      </c>
      <c r="AY15" s="19">
        <f t="shared" si="25"/>
        <v>0</v>
      </c>
      <c r="AZ15" s="19">
        <f t="shared" si="25"/>
        <v>0</v>
      </c>
      <c r="BA15" s="19">
        <f t="shared" si="25"/>
        <v>0</v>
      </c>
      <c r="BB15" s="19">
        <f t="shared" si="25"/>
        <v>0</v>
      </c>
      <c r="BC15" s="19">
        <f t="shared" si="25"/>
        <v>0</v>
      </c>
      <c r="BD15" s="19">
        <f t="shared" si="25"/>
        <v>0</v>
      </c>
      <c r="BE15" s="19">
        <f t="shared" si="25"/>
        <v>0</v>
      </c>
      <c r="BF15" s="19">
        <f t="shared" si="25"/>
        <v>0</v>
      </c>
      <c r="BG15" s="19">
        <f t="shared" si="25"/>
        <v>0</v>
      </c>
      <c r="BH15" s="19">
        <f t="shared" si="25"/>
        <v>0</v>
      </c>
      <c r="BI15" s="19">
        <f t="shared" si="25"/>
        <v>0</v>
      </c>
      <c r="BJ15" s="19">
        <f t="shared" si="25"/>
        <v>0</v>
      </c>
      <c r="BK15" s="19">
        <f t="shared" si="25"/>
        <v>0</v>
      </c>
      <c r="BL15" s="19">
        <f t="shared" si="25"/>
        <v>0</v>
      </c>
      <c r="BM15" s="19">
        <f t="shared" si="25"/>
        <v>0</v>
      </c>
      <c r="BN15" s="19">
        <f t="shared" si="25"/>
        <v>0</v>
      </c>
      <c r="BO15" s="19">
        <f t="shared" si="25"/>
        <v>0</v>
      </c>
      <c r="BP15" s="19">
        <f t="shared" si="25"/>
        <v>0</v>
      </c>
      <c r="BQ15" s="19">
        <f t="shared" si="25"/>
        <v>0</v>
      </c>
      <c r="BR15" s="19">
        <f t="shared" si="25"/>
        <v>0</v>
      </c>
      <c r="BS15" s="19">
        <f t="shared" si="25"/>
        <v>0</v>
      </c>
      <c r="BT15" s="19">
        <f t="shared" si="25"/>
        <v>0</v>
      </c>
      <c r="BU15" s="19">
        <f t="shared" ref="BU15:CS15" si="26">IF(BU$4=1,BT15,IF(AND(BU$4=2,BT$4=1),$E15,IF(AND(BU$4=2,BT$4=2),BT15*(1+$G15),0)))</f>
        <v>0</v>
      </c>
      <c r="BV15" s="19">
        <f t="shared" si="26"/>
        <v>0</v>
      </c>
      <c r="BW15" s="19">
        <f t="shared" si="26"/>
        <v>0</v>
      </c>
      <c r="BX15" s="19">
        <f t="shared" si="26"/>
        <v>0</v>
      </c>
      <c r="BY15" s="19">
        <f t="shared" si="26"/>
        <v>0</v>
      </c>
      <c r="BZ15" s="19">
        <f t="shared" si="26"/>
        <v>0</v>
      </c>
      <c r="CA15" s="19">
        <f t="shared" si="26"/>
        <v>0</v>
      </c>
      <c r="CB15" s="19">
        <f t="shared" si="26"/>
        <v>0</v>
      </c>
      <c r="CC15" s="19">
        <f t="shared" si="26"/>
        <v>0</v>
      </c>
      <c r="CD15" s="19">
        <f t="shared" si="26"/>
        <v>0</v>
      </c>
      <c r="CE15" s="19">
        <f t="shared" si="26"/>
        <v>0</v>
      </c>
      <c r="CF15" s="19">
        <f t="shared" si="26"/>
        <v>0</v>
      </c>
      <c r="CG15" s="19">
        <f t="shared" si="26"/>
        <v>0</v>
      </c>
      <c r="CH15" s="19">
        <f t="shared" si="26"/>
        <v>0</v>
      </c>
      <c r="CI15" s="19">
        <f t="shared" si="26"/>
        <v>0</v>
      </c>
      <c r="CJ15" s="19">
        <f t="shared" si="26"/>
        <v>0</v>
      </c>
      <c r="CK15" s="19">
        <f t="shared" si="26"/>
        <v>0</v>
      </c>
      <c r="CL15" s="19">
        <f t="shared" si="26"/>
        <v>0</v>
      </c>
      <c r="CM15" s="19">
        <f t="shared" si="26"/>
        <v>0</v>
      </c>
      <c r="CN15" s="19">
        <f t="shared" si="26"/>
        <v>0</v>
      </c>
      <c r="CO15" s="19">
        <f t="shared" si="26"/>
        <v>0</v>
      </c>
      <c r="CP15" s="19">
        <f t="shared" si="26"/>
        <v>0</v>
      </c>
      <c r="CQ15" s="19">
        <f t="shared" si="26"/>
        <v>0</v>
      </c>
      <c r="CR15" s="19">
        <f t="shared" si="26"/>
        <v>0</v>
      </c>
      <c r="CS15" s="19">
        <f t="shared" si="26"/>
        <v>0</v>
      </c>
    </row>
    <row r="16" spans="1:97" ht="31.5">
      <c r="A16" s="254"/>
      <c r="B16" s="30" t="s">
        <v>50</v>
      </c>
      <c r="C16" s="237">
        <v>13500</v>
      </c>
      <c r="D16" s="22">
        <f t="shared" si="3"/>
        <v>1125</v>
      </c>
      <c r="E16" s="237"/>
      <c r="F16" s="22">
        <f t="shared" si="4"/>
        <v>0</v>
      </c>
      <c r="G16" s="238">
        <v>0.02</v>
      </c>
      <c r="H16" s="19">
        <f t="shared" si="5"/>
        <v>13500</v>
      </c>
      <c r="I16" s="19">
        <f t="shared" ref="I16:AN16" si="27">IF(I$4=1,H16,IF(AND(I$4=2,H$4=1),$E16,IF(AND(I$4=2,H$4=2),H16*(1+$G16),0)))</f>
        <v>13500</v>
      </c>
      <c r="J16" s="19">
        <f t="shared" si="27"/>
        <v>13500</v>
      </c>
      <c r="K16" s="19">
        <f t="shared" si="27"/>
        <v>13500</v>
      </c>
      <c r="L16" s="19">
        <f t="shared" si="27"/>
        <v>13500</v>
      </c>
      <c r="M16" s="19">
        <f t="shared" si="27"/>
        <v>13500</v>
      </c>
      <c r="N16" s="19">
        <f t="shared" si="27"/>
        <v>13500</v>
      </c>
      <c r="O16" s="19">
        <f t="shared" si="27"/>
        <v>13500</v>
      </c>
      <c r="P16" s="19">
        <f t="shared" si="27"/>
        <v>13500</v>
      </c>
      <c r="Q16" s="19">
        <f t="shared" si="27"/>
        <v>13500</v>
      </c>
      <c r="R16" s="19">
        <f t="shared" si="27"/>
        <v>13500</v>
      </c>
      <c r="S16" s="19">
        <f t="shared" si="27"/>
        <v>13500</v>
      </c>
      <c r="T16" s="19">
        <f t="shared" si="27"/>
        <v>13500</v>
      </c>
      <c r="U16" s="19">
        <f t="shared" si="27"/>
        <v>13500</v>
      </c>
      <c r="V16" s="19">
        <f t="shared" si="27"/>
        <v>13500</v>
      </c>
      <c r="W16" s="19">
        <f t="shared" si="27"/>
        <v>13500</v>
      </c>
      <c r="X16" s="19">
        <f t="shared" si="27"/>
        <v>13500</v>
      </c>
      <c r="Y16" s="19">
        <f t="shared" si="27"/>
        <v>13500</v>
      </c>
      <c r="Z16" s="19">
        <f t="shared" si="27"/>
        <v>13500</v>
      </c>
      <c r="AA16" s="19">
        <f t="shared" si="27"/>
        <v>13500</v>
      </c>
      <c r="AB16" s="19">
        <f t="shared" si="27"/>
        <v>0</v>
      </c>
      <c r="AC16" s="19">
        <f t="shared" si="27"/>
        <v>0</v>
      </c>
      <c r="AD16" s="19">
        <f t="shared" si="27"/>
        <v>0</v>
      </c>
      <c r="AE16" s="19">
        <f t="shared" si="27"/>
        <v>0</v>
      </c>
      <c r="AF16" s="19">
        <f t="shared" si="27"/>
        <v>0</v>
      </c>
      <c r="AG16" s="19">
        <f t="shared" si="27"/>
        <v>0</v>
      </c>
      <c r="AH16" s="19">
        <f t="shared" si="27"/>
        <v>0</v>
      </c>
      <c r="AI16" s="19">
        <f t="shared" si="27"/>
        <v>0</v>
      </c>
      <c r="AJ16" s="19">
        <f t="shared" si="27"/>
        <v>0</v>
      </c>
      <c r="AK16" s="19">
        <f t="shared" si="27"/>
        <v>0</v>
      </c>
      <c r="AL16" s="19">
        <f t="shared" si="27"/>
        <v>0</v>
      </c>
      <c r="AM16" s="19">
        <f t="shared" si="27"/>
        <v>0</v>
      </c>
      <c r="AN16" s="19">
        <f t="shared" si="27"/>
        <v>0</v>
      </c>
      <c r="AO16" s="19">
        <f t="shared" ref="AO16:BT16" si="28">IF(AO$4=1,AN16,IF(AND(AO$4=2,AN$4=1),$E16,IF(AND(AO$4=2,AN$4=2),AN16*(1+$G16),0)))</f>
        <v>0</v>
      </c>
      <c r="AP16" s="19">
        <f t="shared" si="28"/>
        <v>0</v>
      </c>
      <c r="AQ16" s="19">
        <f t="shared" si="28"/>
        <v>0</v>
      </c>
      <c r="AR16" s="19">
        <f t="shared" si="28"/>
        <v>0</v>
      </c>
      <c r="AS16" s="19">
        <f t="shared" si="28"/>
        <v>0</v>
      </c>
      <c r="AT16" s="19">
        <f t="shared" si="28"/>
        <v>0</v>
      </c>
      <c r="AU16" s="19">
        <f t="shared" si="28"/>
        <v>0</v>
      </c>
      <c r="AV16" s="19">
        <f t="shared" si="28"/>
        <v>0</v>
      </c>
      <c r="AW16" s="19">
        <f t="shared" si="28"/>
        <v>0</v>
      </c>
      <c r="AX16" s="19">
        <f t="shared" si="28"/>
        <v>0</v>
      </c>
      <c r="AY16" s="19">
        <f t="shared" si="28"/>
        <v>0</v>
      </c>
      <c r="AZ16" s="19">
        <f t="shared" si="28"/>
        <v>0</v>
      </c>
      <c r="BA16" s="19">
        <f t="shared" si="28"/>
        <v>0</v>
      </c>
      <c r="BB16" s="19">
        <f t="shared" si="28"/>
        <v>0</v>
      </c>
      <c r="BC16" s="19">
        <f t="shared" si="28"/>
        <v>0</v>
      </c>
      <c r="BD16" s="19">
        <f t="shared" si="28"/>
        <v>0</v>
      </c>
      <c r="BE16" s="19">
        <f t="shared" si="28"/>
        <v>0</v>
      </c>
      <c r="BF16" s="19">
        <f t="shared" si="28"/>
        <v>0</v>
      </c>
      <c r="BG16" s="19">
        <f t="shared" si="28"/>
        <v>0</v>
      </c>
      <c r="BH16" s="19">
        <f t="shared" si="28"/>
        <v>0</v>
      </c>
      <c r="BI16" s="19">
        <f t="shared" si="28"/>
        <v>0</v>
      </c>
      <c r="BJ16" s="19">
        <f t="shared" si="28"/>
        <v>0</v>
      </c>
      <c r="BK16" s="19">
        <f t="shared" si="28"/>
        <v>0</v>
      </c>
      <c r="BL16" s="19">
        <f t="shared" si="28"/>
        <v>0</v>
      </c>
      <c r="BM16" s="19">
        <f t="shared" si="28"/>
        <v>0</v>
      </c>
      <c r="BN16" s="19">
        <f t="shared" si="28"/>
        <v>0</v>
      </c>
      <c r="BO16" s="19">
        <f t="shared" si="28"/>
        <v>0</v>
      </c>
      <c r="BP16" s="19">
        <f t="shared" si="28"/>
        <v>0</v>
      </c>
      <c r="BQ16" s="19">
        <f t="shared" si="28"/>
        <v>0</v>
      </c>
      <c r="BR16" s="19">
        <f t="shared" si="28"/>
        <v>0</v>
      </c>
      <c r="BS16" s="19">
        <f t="shared" si="28"/>
        <v>0</v>
      </c>
      <c r="BT16" s="19">
        <f t="shared" si="28"/>
        <v>0</v>
      </c>
      <c r="BU16" s="19">
        <f t="shared" ref="BU16:CS16" si="29">IF(BU$4=1,BT16,IF(AND(BU$4=2,BT$4=1),$E16,IF(AND(BU$4=2,BT$4=2),BT16*(1+$G16),0)))</f>
        <v>0</v>
      </c>
      <c r="BV16" s="19">
        <f t="shared" si="29"/>
        <v>0</v>
      </c>
      <c r="BW16" s="19">
        <f t="shared" si="29"/>
        <v>0</v>
      </c>
      <c r="BX16" s="19">
        <f t="shared" si="29"/>
        <v>0</v>
      </c>
      <c r="BY16" s="19">
        <f t="shared" si="29"/>
        <v>0</v>
      </c>
      <c r="BZ16" s="19">
        <f t="shared" si="29"/>
        <v>0</v>
      </c>
      <c r="CA16" s="19">
        <f t="shared" si="29"/>
        <v>0</v>
      </c>
      <c r="CB16" s="19">
        <f t="shared" si="29"/>
        <v>0</v>
      </c>
      <c r="CC16" s="19">
        <f t="shared" si="29"/>
        <v>0</v>
      </c>
      <c r="CD16" s="19">
        <f t="shared" si="29"/>
        <v>0</v>
      </c>
      <c r="CE16" s="19">
        <f t="shared" si="29"/>
        <v>0</v>
      </c>
      <c r="CF16" s="19">
        <f t="shared" si="29"/>
        <v>0</v>
      </c>
      <c r="CG16" s="19">
        <f t="shared" si="29"/>
        <v>0</v>
      </c>
      <c r="CH16" s="19">
        <f t="shared" si="29"/>
        <v>0</v>
      </c>
      <c r="CI16" s="19">
        <f t="shared" si="29"/>
        <v>0</v>
      </c>
      <c r="CJ16" s="19">
        <f t="shared" si="29"/>
        <v>0</v>
      </c>
      <c r="CK16" s="19">
        <f t="shared" si="29"/>
        <v>0</v>
      </c>
      <c r="CL16" s="19">
        <f t="shared" si="29"/>
        <v>0</v>
      </c>
      <c r="CM16" s="19">
        <f t="shared" si="29"/>
        <v>0</v>
      </c>
      <c r="CN16" s="19">
        <f t="shared" si="29"/>
        <v>0</v>
      </c>
      <c r="CO16" s="19">
        <f t="shared" si="29"/>
        <v>0</v>
      </c>
      <c r="CP16" s="19">
        <f t="shared" si="29"/>
        <v>0</v>
      </c>
      <c r="CQ16" s="19">
        <f t="shared" si="29"/>
        <v>0</v>
      </c>
      <c r="CR16" s="19">
        <f t="shared" si="29"/>
        <v>0</v>
      </c>
      <c r="CS16" s="19">
        <f t="shared" si="29"/>
        <v>0</v>
      </c>
    </row>
    <row r="17" spans="1:97" ht="15.75">
      <c r="A17" s="254"/>
      <c r="B17" s="30" t="s">
        <v>51</v>
      </c>
      <c r="C17" s="237">
        <v>5000</v>
      </c>
      <c r="D17" s="22">
        <f t="shared" si="3"/>
        <v>416.66666666666669</v>
      </c>
      <c r="E17" s="237"/>
      <c r="F17" s="22">
        <f t="shared" si="4"/>
        <v>0</v>
      </c>
      <c r="G17" s="238">
        <v>0.02</v>
      </c>
      <c r="H17" s="19">
        <f t="shared" si="5"/>
        <v>5000</v>
      </c>
      <c r="I17" s="19">
        <f t="shared" ref="I17:AN17" si="30">IF(I$4=1,H17,IF(AND(I$4=2,H$4=1),$E17,IF(AND(I$4=2,H$4=2),H17*(1+$G17),0)))</f>
        <v>5000</v>
      </c>
      <c r="J17" s="19">
        <f t="shared" si="30"/>
        <v>5000</v>
      </c>
      <c r="K17" s="19">
        <f t="shared" si="30"/>
        <v>5000</v>
      </c>
      <c r="L17" s="19">
        <f t="shared" si="30"/>
        <v>5000</v>
      </c>
      <c r="M17" s="19">
        <f t="shared" si="30"/>
        <v>5000</v>
      </c>
      <c r="N17" s="19">
        <f t="shared" si="30"/>
        <v>5000</v>
      </c>
      <c r="O17" s="19">
        <f t="shared" si="30"/>
        <v>5000</v>
      </c>
      <c r="P17" s="19">
        <f t="shared" si="30"/>
        <v>5000</v>
      </c>
      <c r="Q17" s="19">
        <f t="shared" si="30"/>
        <v>5000</v>
      </c>
      <c r="R17" s="19">
        <f t="shared" si="30"/>
        <v>5000</v>
      </c>
      <c r="S17" s="19">
        <f t="shared" si="30"/>
        <v>5000</v>
      </c>
      <c r="T17" s="19">
        <f t="shared" si="30"/>
        <v>5000</v>
      </c>
      <c r="U17" s="19">
        <f t="shared" si="30"/>
        <v>5000</v>
      </c>
      <c r="V17" s="19">
        <f t="shared" si="30"/>
        <v>5000</v>
      </c>
      <c r="W17" s="19">
        <f t="shared" si="30"/>
        <v>5000</v>
      </c>
      <c r="X17" s="19">
        <f t="shared" si="30"/>
        <v>5000</v>
      </c>
      <c r="Y17" s="19">
        <f t="shared" si="30"/>
        <v>5000</v>
      </c>
      <c r="Z17" s="19">
        <f t="shared" si="30"/>
        <v>5000</v>
      </c>
      <c r="AA17" s="19">
        <f t="shared" si="30"/>
        <v>5000</v>
      </c>
      <c r="AB17" s="19">
        <f t="shared" si="30"/>
        <v>0</v>
      </c>
      <c r="AC17" s="19">
        <f t="shared" si="30"/>
        <v>0</v>
      </c>
      <c r="AD17" s="19">
        <f t="shared" si="30"/>
        <v>0</v>
      </c>
      <c r="AE17" s="19">
        <f t="shared" si="30"/>
        <v>0</v>
      </c>
      <c r="AF17" s="19">
        <f t="shared" si="30"/>
        <v>0</v>
      </c>
      <c r="AG17" s="19">
        <f t="shared" si="30"/>
        <v>0</v>
      </c>
      <c r="AH17" s="19">
        <f t="shared" si="30"/>
        <v>0</v>
      </c>
      <c r="AI17" s="19">
        <f t="shared" si="30"/>
        <v>0</v>
      </c>
      <c r="AJ17" s="19">
        <f t="shared" si="30"/>
        <v>0</v>
      </c>
      <c r="AK17" s="19">
        <f t="shared" si="30"/>
        <v>0</v>
      </c>
      <c r="AL17" s="19">
        <f t="shared" si="30"/>
        <v>0</v>
      </c>
      <c r="AM17" s="19">
        <f t="shared" si="30"/>
        <v>0</v>
      </c>
      <c r="AN17" s="19">
        <f t="shared" si="30"/>
        <v>0</v>
      </c>
      <c r="AO17" s="19">
        <f t="shared" ref="AO17:BT17" si="31">IF(AO$4=1,AN17,IF(AND(AO$4=2,AN$4=1),$E17,IF(AND(AO$4=2,AN$4=2),AN17*(1+$G17),0)))</f>
        <v>0</v>
      </c>
      <c r="AP17" s="19">
        <f t="shared" si="31"/>
        <v>0</v>
      </c>
      <c r="AQ17" s="19">
        <f t="shared" si="31"/>
        <v>0</v>
      </c>
      <c r="AR17" s="19">
        <f t="shared" si="31"/>
        <v>0</v>
      </c>
      <c r="AS17" s="19">
        <f t="shared" si="31"/>
        <v>0</v>
      </c>
      <c r="AT17" s="19">
        <f t="shared" si="31"/>
        <v>0</v>
      </c>
      <c r="AU17" s="19">
        <f t="shared" si="31"/>
        <v>0</v>
      </c>
      <c r="AV17" s="19">
        <f t="shared" si="31"/>
        <v>0</v>
      </c>
      <c r="AW17" s="19">
        <f t="shared" si="31"/>
        <v>0</v>
      </c>
      <c r="AX17" s="19">
        <f t="shared" si="31"/>
        <v>0</v>
      </c>
      <c r="AY17" s="19">
        <f t="shared" si="31"/>
        <v>0</v>
      </c>
      <c r="AZ17" s="19">
        <f t="shared" si="31"/>
        <v>0</v>
      </c>
      <c r="BA17" s="19">
        <f t="shared" si="31"/>
        <v>0</v>
      </c>
      <c r="BB17" s="19">
        <f t="shared" si="31"/>
        <v>0</v>
      </c>
      <c r="BC17" s="19">
        <f t="shared" si="31"/>
        <v>0</v>
      </c>
      <c r="BD17" s="19">
        <f t="shared" si="31"/>
        <v>0</v>
      </c>
      <c r="BE17" s="19">
        <f t="shared" si="31"/>
        <v>0</v>
      </c>
      <c r="BF17" s="19">
        <f t="shared" si="31"/>
        <v>0</v>
      </c>
      <c r="BG17" s="19">
        <f t="shared" si="31"/>
        <v>0</v>
      </c>
      <c r="BH17" s="19">
        <f t="shared" si="31"/>
        <v>0</v>
      </c>
      <c r="BI17" s="19">
        <f t="shared" si="31"/>
        <v>0</v>
      </c>
      <c r="BJ17" s="19">
        <f t="shared" si="31"/>
        <v>0</v>
      </c>
      <c r="BK17" s="19">
        <f t="shared" si="31"/>
        <v>0</v>
      </c>
      <c r="BL17" s="19">
        <f t="shared" si="31"/>
        <v>0</v>
      </c>
      <c r="BM17" s="19">
        <f t="shared" si="31"/>
        <v>0</v>
      </c>
      <c r="BN17" s="19">
        <f t="shared" si="31"/>
        <v>0</v>
      </c>
      <c r="BO17" s="19">
        <f t="shared" si="31"/>
        <v>0</v>
      </c>
      <c r="BP17" s="19">
        <f t="shared" si="31"/>
        <v>0</v>
      </c>
      <c r="BQ17" s="19">
        <f t="shared" si="31"/>
        <v>0</v>
      </c>
      <c r="BR17" s="19">
        <f t="shared" si="31"/>
        <v>0</v>
      </c>
      <c r="BS17" s="19">
        <f t="shared" si="31"/>
        <v>0</v>
      </c>
      <c r="BT17" s="19">
        <f t="shared" si="31"/>
        <v>0</v>
      </c>
      <c r="BU17" s="19">
        <f t="shared" ref="BU17:CS17" si="32">IF(BU$4=1,BT17,IF(AND(BU$4=2,BT$4=1),$E17,IF(AND(BU$4=2,BT$4=2),BT17*(1+$G17),0)))</f>
        <v>0</v>
      </c>
      <c r="BV17" s="19">
        <f t="shared" si="32"/>
        <v>0</v>
      </c>
      <c r="BW17" s="19">
        <f t="shared" si="32"/>
        <v>0</v>
      </c>
      <c r="BX17" s="19">
        <f t="shared" si="32"/>
        <v>0</v>
      </c>
      <c r="BY17" s="19">
        <f t="shared" si="32"/>
        <v>0</v>
      </c>
      <c r="BZ17" s="19">
        <f t="shared" si="32"/>
        <v>0</v>
      </c>
      <c r="CA17" s="19">
        <f t="shared" si="32"/>
        <v>0</v>
      </c>
      <c r="CB17" s="19">
        <f t="shared" si="32"/>
        <v>0</v>
      </c>
      <c r="CC17" s="19">
        <f t="shared" si="32"/>
        <v>0</v>
      </c>
      <c r="CD17" s="19">
        <f t="shared" si="32"/>
        <v>0</v>
      </c>
      <c r="CE17" s="19">
        <f t="shared" si="32"/>
        <v>0</v>
      </c>
      <c r="CF17" s="19">
        <f t="shared" si="32"/>
        <v>0</v>
      </c>
      <c r="CG17" s="19">
        <f t="shared" si="32"/>
        <v>0</v>
      </c>
      <c r="CH17" s="19">
        <f t="shared" si="32"/>
        <v>0</v>
      </c>
      <c r="CI17" s="19">
        <f t="shared" si="32"/>
        <v>0</v>
      </c>
      <c r="CJ17" s="19">
        <f t="shared" si="32"/>
        <v>0</v>
      </c>
      <c r="CK17" s="19">
        <f t="shared" si="32"/>
        <v>0</v>
      </c>
      <c r="CL17" s="19">
        <f t="shared" si="32"/>
        <v>0</v>
      </c>
      <c r="CM17" s="19">
        <f t="shared" si="32"/>
        <v>0</v>
      </c>
      <c r="CN17" s="19">
        <f t="shared" si="32"/>
        <v>0</v>
      </c>
      <c r="CO17" s="19">
        <f t="shared" si="32"/>
        <v>0</v>
      </c>
      <c r="CP17" s="19">
        <f t="shared" si="32"/>
        <v>0</v>
      </c>
      <c r="CQ17" s="19">
        <f t="shared" si="32"/>
        <v>0</v>
      </c>
      <c r="CR17" s="19">
        <f t="shared" si="32"/>
        <v>0</v>
      </c>
      <c r="CS17" s="19">
        <f t="shared" si="32"/>
        <v>0</v>
      </c>
    </row>
    <row r="18" spans="1:97" ht="15.75">
      <c r="A18" s="254"/>
      <c r="B18" s="30" t="s">
        <v>53</v>
      </c>
      <c r="C18" s="237">
        <v>2000</v>
      </c>
      <c r="D18" s="22">
        <f t="shared" si="3"/>
        <v>166.66666666666666</v>
      </c>
      <c r="E18" s="237"/>
      <c r="F18" s="22">
        <f t="shared" si="4"/>
        <v>0</v>
      </c>
      <c r="G18" s="238">
        <v>0.02</v>
      </c>
      <c r="H18" s="19">
        <f t="shared" si="5"/>
        <v>2000</v>
      </c>
      <c r="I18" s="19">
        <f t="shared" ref="I18:AN18" si="33">IF(I$4=1,H18,IF(AND(I$4=2,H$4=1),$E18,IF(AND(I$4=2,H$4=2),H18*(1+$G18),0)))</f>
        <v>2000</v>
      </c>
      <c r="J18" s="19">
        <f t="shared" si="33"/>
        <v>2000</v>
      </c>
      <c r="K18" s="19">
        <f t="shared" si="33"/>
        <v>2000</v>
      </c>
      <c r="L18" s="19">
        <f t="shared" si="33"/>
        <v>2000</v>
      </c>
      <c r="M18" s="19">
        <f t="shared" si="33"/>
        <v>2000</v>
      </c>
      <c r="N18" s="19">
        <f t="shared" si="33"/>
        <v>2000</v>
      </c>
      <c r="O18" s="19">
        <f t="shared" si="33"/>
        <v>2000</v>
      </c>
      <c r="P18" s="19">
        <f t="shared" si="33"/>
        <v>2000</v>
      </c>
      <c r="Q18" s="19">
        <f t="shared" si="33"/>
        <v>2000</v>
      </c>
      <c r="R18" s="19">
        <f t="shared" si="33"/>
        <v>2000</v>
      </c>
      <c r="S18" s="19">
        <f t="shared" si="33"/>
        <v>2000</v>
      </c>
      <c r="T18" s="19">
        <f t="shared" si="33"/>
        <v>2000</v>
      </c>
      <c r="U18" s="19">
        <f t="shared" si="33"/>
        <v>2000</v>
      </c>
      <c r="V18" s="19">
        <f t="shared" si="33"/>
        <v>2000</v>
      </c>
      <c r="W18" s="19">
        <f t="shared" si="33"/>
        <v>2000</v>
      </c>
      <c r="X18" s="19">
        <f t="shared" si="33"/>
        <v>2000</v>
      </c>
      <c r="Y18" s="19">
        <f t="shared" si="33"/>
        <v>2000</v>
      </c>
      <c r="Z18" s="19">
        <f t="shared" si="33"/>
        <v>2000</v>
      </c>
      <c r="AA18" s="19">
        <f t="shared" si="33"/>
        <v>2000</v>
      </c>
      <c r="AB18" s="19">
        <f t="shared" si="33"/>
        <v>0</v>
      </c>
      <c r="AC18" s="19">
        <f t="shared" si="33"/>
        <v>0</v>
      </c>
      <c r="AD18" s="19">
        <f t="shared" si="33"/>
        <v>0</v>
      </c>
      <c r="AE18" s="19">
        <f t="shared" si="33"/>
        <v>0</v>
      </c>
      <c r="AF18" s="19">
        <f t="shared" si="33"/>
        <v>0</v>
      </c>
      <c r="AG18" s="19">
        <f t="shared" si="33"/>
        <v>0</v>
      </c>
      <c r="AH18" s="19">
        <f t="shared" si="33"/>
        <v>0</v>
      </c>
      <c r="AI18" s="19">
        <f t="shared" si="33"/>
        <v>0</v>
      </c>
      <c r="AJ18" s="19">
        <f t="shared" si="33"/>
        <v>0</v>
      </c>
      <c r="AK18" s="19">
        <f t="shared" si="33"/>
        <v>0</v>
      </c>
      <c r="AL18" s="19">
        <f t="shared" si="33"/>
        <v>0</v>
      </c>
      <c r="AM18" s="19">
        <f t="shared" si="33"/>
        <v>0</v>
      </c>
      <c r="AN18" s="19">
        <f t="shared" si="33"/>
        <v>0</v>
      </c>
      <c r="AO18" s="19">
        <f t="shared" ref="AO18:BT18" si="34">IF(AO$4=1,AN18,IF(AND(AO$4=2,AN$4=1),$E18,IF(AND(AO$4=2,AN$4=2),AN18*(1+$G18),0)))</f>
        <v>0</v>
      </c>
      <c r="AP18" s="19">
        <f t="shared" si="34"/>
        <v>0</v>
      </c>
      <c r="AQ18" s="19">
        <f t="shared" si="34"/>
        <v>0</v>
      </c>
      <c r="AR18" s="19">
        <f t="shared" si="34"/>
        <v>0</v>
      </c>
      <c r="AS18" s="19">
        <f t="shared" si="34"/>
        <v>0</v>
      </c>
      <c r="AT18" s="19">
        <f t="shared" si="34"/>
        <v>0</v>
      </c>
      <c r="AU18" s="19">
        <f t="shared" si="34"/>
        <v>0</v>
      </c>
      <c r="AV18" s="19">
        <f t="shared" si="34"/>
        <v>0</v>
      </c>
      <c r="AW18" s="19">
        <f t="shared" si="34"/>
        <v>0</v>
      </c>
      <c r="AX18" s="19">
        <f t="shared" si="34"/>
        <v>0</v>
      </c>
      <c r="AY18" s="19">
        <f t="shared" si="34"/>
        <v>0</v>
      </c>
      <c r="AZ18" s="19">
        <f t="shared" si="34"/>
        <v>0</v>
      </c>
      <c r="BA18" s="19">
        <f t="shared" si="34"/>
        <v>0</v>
      </c>
      <c r="BB18" s="19">
        <f t="shared" si="34"/>
        <v>0</v>
      </c>
      <c r="BC18" s="19">
        <f t="shared" si="34"/>
        <v>0</v>
      </c>
      <c r="BD18" s="19">
        <f t="shared" si="34"/>
        <v>0</v>
      </c>
      <c r="BE18" s="19">
        <f t="shared" si="34"/>
        <v>0</v>
      </c>
      <c r="BF18" s="19">
        <f t="shared" si="34"/>
        <v>0</v>
      </c>
      <c r="BG18" s="19">
        <f t="shared" si="34"/>
        <v>0</v>
      </c>
      <c r="BH18" s="19">
        <f t="shared" si="34"/>
        <v>0</v>
      </c>
      <c r="BI18" s="19">
        <f t="shared" si="34"/>
        <v>0</v>
      </c>
      <c r="BJ18" s="19">
        <f t="shared" si="34"/>
        <v>0</v>
      </c>
      <c r="BK18" s="19">
        <f t="shared" si="34"/>
        <v>0</v>
      </c>
      <c r="BL18" s="19">
        <f t="shared" si="34"/>
        <v>0</v>
      </c>
      <c r="BM18" s="19">
        <f t="shared" si="34"/>
        <v>0</v>
      </c>
      <c r="BN18" s="19">
        <f t="shared" si="34"/>
        <v>0</v>
      </c>
      <c r="BO18" s="19">
        <f t="shared" si="34"/>
        <v>0</v>
      </c>
      <c r="BP18" s="19">
        <f t="shared" si="34"/>
        <v>0</v>
      </c>
      <c r="BQ18" s="19">
        <f t="shared" si="34"/>
        <v>0</v>
      </c>
      <c r="BR18" s="19">
        <f t="shared" si="34"/>
        <v>0</v>
      </c>
      <c r="BS18" s="19">
        <f t="shared" si="34"/>
        <v>0</v>
      </c>
      <c r="BT18" s="19">
        <f t="shared" si="34"/>
        <v>0</v>
      </c>
      <c r="BU18" s="19">
        <f t="shared" ref="BU18:CS18" si="35">IF(BU$4=1,BT18,IF(AND(BU$4=2,BT$4=1),$E18,IF(AND(BU$4=2,BT$4=2),BT18*(1+$G18),0)))</f>
        <v>0</v>
      </c>
      <c r="BV18" s="19">
        <f t="shared" si="35"/>
        <v>0</v>
      </c>
      <c r="BW18" s="19">
        <f t="shared" si="35"/>
        <v>0</v>
      </c>
      <c r="BX18" s="19">
        <f t="shared" si="35"/>
        <v>0</v>
      </c>
      <c r="BY18" s="19">
        <f t="shared" si="35"/>
        <v>0</v>
      </c>
      <c r="BZ18" s="19">
        <f t="shared" si="35"/>
        <v>0</v>
      </c>
      <c r="CA18" s="19">
        <f t="shared" si="35"/>
        <v>0</v>
      </c>
      <c r="CB18" s="19">
        <f t="shared" si="35"/>
        <v>0</v>
      </c>
      <c r="CC18" s="19">
        <f t="shared" si="35"/>
        <v>0</v>
      </c>
      <c r="CD18" s="19">
        <f t="shared" si="35"/>
        <v>0</v>
      </c>
      <c r="CE18" s="19">
        <f t="shared" si="35"/>
        <v>0</v>
      </c>
      <c r="CF18" s="19">
        <f t="shared" si="35"/>
        <v>0</v>
      </c>
      <c r="CG18" s="19">
        <f t="shared" si="35"/>
        <v>0</v>
      </c>
      <c r="CH18" s="19">
        <f t="shared" si="35"/>
        <v>0</v>
      </c>
      <c r="CI18" s="19">
        <f t="shared" si="35"/>
        <v>0</v>
      </c>
      <c r="CJ18" s="19">
        <f t="shared" si="35"/>
        <v>0</v>
      </c>
      <c r="CK18" s="19">
        <f t="shared" si="35"/>
        <v>0</v>
      </c>
      <c r="CL18" s="19">
        <f t="shared" si="35"/>
        <v>0</v>
      </c>
      <c r="CM18" s="19">
        <f t="shared" si="35"/>
        <v>0</v>
      </c>
      <c r="CN18" s="19">
        <f t="shared" si="35"/>
        <v>0</v>
      </c>
      <c r="CO18" s="19">
        <f t="shared" si="35"/>
        <v>0</v>
      </c>
      <c r="CP18" s="19">
        <f t="shared" si="35"/>
        <v>0</v>
      </c>
      <c r="CQ18" s="19">
        <f t="shared" si="35"/>
        <v>0</v>
      </c>
      <c r="CR18" s="19">
        <f t="shared" si="35"/>
        <v>0</v>
      </c>
      <c r="CS18" s="19">
        <f t="shared" si="35"/>
        <v>0</v>
      </c>
    </row>
    <row r="19" spans="1:97" ht="15.75">
      <c r="A19" s="254"/>
      <c r="B19" s="30" t="s">
        <v>52</v>
      </c>
      <c r="C19" s="237">
        <v>5000</v>
      </c>
      <c r="D19" s="22">
        <f t="shared" si="3"/>
        <v>416.66666666666669</v>
      </c>
      <c r="E19" s="237"/>
      <c r="F19" s="22">
        <f t="shared" si="4"/>
        <v>0</v>
      </c>
      <c r="G19" s="238">
        <v>0.02</v>
      </c>
      <c r="H19" s="19">
        <f t="shared" si="5"/>
        <v>5000</v>
      </c>
      <c r="I19" s="19">
        <f t="shared" ref="I19:AN19" si="36">IF(I$4=1,H19,IF(AND(I$4=2,H$4=1),$E19,IF(AND(I$4=2,H$4=2),H19*(1+$G19),0)))</f>
        <v>5000</v>
      </c>
      <c r="J19" s="19">
        <f t="shared" si="36"/>
        <v>5000</v>
      </c>
      <c r="K19" s="19">
        <f t="shared" si="36"/>
        <v>5000</v>
      </c>
      <c r="L19" s="19">
        <f t="shared" si="36"/>
        <v>5000</v>
      </c>
      <c r="M19" s="19">
        <f t="shared" si="36"/>
        <v>5000</v>
      </c>
      <c r="N19" s="19">
        <f t="shared" si="36"/>
        <v>5000</v>
      </c>
      <c r="O19" s="19">
        <f t="shared" si="36"/>
        <v>5000</v>
      </c>
      <c r="P19" s="19">
        <f t="shared" si="36"/>
        <v>5000</v>
      </c>
      <c r="Q19" s="19">
        <f t="shared" si="36"/>
        <v>5000</v>
      </c>
      <c r="R19" s="19">
        <f t="shared" si="36"/>
        <v>5000</v>
      </c>
      <c r="S19" s="19">
        <f t="shared" si="36"/>
        <v>5000</v>
      </c>
      <c r="T19" s="19">
        <f t="shared" si="36"/>
        <v>5000</v>
      </c>
      <c r="U19" s="19">
        <f t="shared" si="36"/>
        <v>5000</v>
      </c>
      <c r="V19" s="19">
        <f t="shared" si="36"/>
        <v>5000</v>
      </c>
      <c r="W19" s="19">
        <f t="shared" si="36"/>
        <v>5000</v>
      </c>
      <c r="X19" s="19">
        <f t="shared" si="36"/>
        <v>5000</v>
      </c>
      <c r="Y19" s="19">
        <f t="shared" si="36"/>
        <v>5000</v>
      </c>
      <c r="Z19" s="19">
        <f t="shared" si="36"/>
        <v>5000</v>
      </c>
      <c r="AA19" s="19">
        <f t="shared" si="36"/>
        <v>5000</v>
      </c>
      <c r="AB19" s="19">
        <f t="shared" si="36"/>
        <v>0</v>
      </c>
      <c r="AC19" s="19">
        <f t="shared" si="36"/>
        <v>0</v>
      </c>
      <c r="AD19" s="19">
        <f t="shared" si="36"/>
        <v>0</v>
      </c>
      <c r="AE19" s="19">
        <f t="shared" si="36"/>
        <v>0</v>
      </c>
      <c r="AF19" s="19">
        <f t="shared" si="36"/>
        <v>0</v>
      </c>
      <c r="AG19" s="19">
        <f t="shared" si="36"/>
        <v>0</v>
      </c>
      <c r="AH19" s="19">
        <f t="shared" si="36"/>
        <v>0</v>
      </c>
      <c r="AI19" s="19">
        <f t="shared" si="36"/>
        <v>0</v>
      </c>
      <c r="AJ19" s="19">
        <f t="shared" si="36"/>
        <v>0</v>
      </c>
      <c r="AK19" s="19">
        <f t="shared" si="36"/>
        <v>0</v>
      </c>
      <c r="AL19" s="19">
        <f t="shared" si="36"/>
        <v>0</v>
      </c>
      <c r="AM19" s="19">
        <f t="shared" si="36"/>
        <v>0</v>
      </c>
      <c r="AN19" s="19">
        <f t="shared" si="36"/>
        <v>0</v>
      </c>
      <c r="AO19" s="19">
        <f t="shared" ref="AO19:BT19" si="37">IF(AO$4=1,AN19,IF(AND(AO$4=2,AN$4=1),$E19,IF(AND(AO$4=2,AN$4=2),AN19*(1+$G19),0)))</f>
        <v>0</v>
      </c>
      <c r="AP19" s="19">
        <f t="shared" si="37"/>
        <v>0</v>
      </c>
      <c r="AQ19" s="19">
        <f t="shared" si="37"/>
        <v>0</v>
      </c>
      <c r="AR19" s="19">
        <f t="shared" si="37"/>
        <v>0</v>
      </c>
      <c r="AS19" s="19">
        <f t="shared" si="37"/>
        <v>0</v>
      </c>
      <c r="AT19" s="19">
        <f t="shared" si="37"/>
        <v>0</v>
      </c>
      <c r="AU19" s="19">
        <f t="shared" si="37"/>
        <v>0</v>
      </c>
      <c r="AV19" s="19">
        <f t="shared" si="37"/>
        <v>0</v>
      </c>
      <c r="AW19" s="19">
        <f t="shared" si="37"/>
        <v>0</v>
      </c>
      <c r="AX19" s="19">
        <f t="shared" si="37"/>
        <v>0</v>
      </c>
      <c r="AY19" s="19">
        <f t="shared" si="37"/>
        <v>0</v>
      </c>
      <c r="AZ19" s="19">
        <f t="shared" si="37"/>
        <v>0</v>
      </c>
      <c r="BA19" s="19">
        <f t="shared" si="37"/>
        <v>0</v>
      </c>
      <c r="BB19" s="19">
        <f t="shared" si="37"/>
        <v>0</v>
      </c>
      <c r="BC19" s="19">
        <f t="shared" si="37"/>
        <v>0</v>
      </c>
      <c r="BD19" s="19">
        <f t="shared" si="37"/>
        <v>0</v>
      </c>
      <c r="BE19" s="19">
        <f t="shared" si="37"/>
        <v>0</v>
      </c>
      <c r="BF19" s="19">
        <f t="shared" si="37"/>
        <v>0</v>
      </c>
      <c r="BG19" s="19">
        <f t="shared" si="37"/>
        <v>0</v>
      </c>
      <c r="BH19" s="19">
        <f t="shared" si="37"/>
        <v>0</v>
      </c>
      <c r="BI19" s="19">
        <f t="shared" si="37"/>
        <v>0</v>
      </c>
      <c r="BJ19" s="19">
        <f t="shared" si="37"/>
        <v>0</v>
      </c>
      <c r="BK19" s="19">
        <f t="shared" si="37"/>
        <v>0</v>
      </c>
      <c r="BL19" s="19">
        <f t="shared" si="37"/>
        <v>0</v>
      </c>
      <c r="BM19" s="19">
        <f t="shared" si="37"/>
        <v>0</v>
      </c>
      <c r="BN19" s="19">
        <f t="shared" si="37"/>
        <v>0</v>
      </c>
      <c r="BO19" s="19">
        <f t="shared" si="37"/>
        <v>0</v>
      </c>
      <c r="BP19" s="19">
        <f t="shared" si="37"/>
        <v>0</v>
      </c>
      <c r="BQ19" s="19">
        <f t="shared" si="37"/>
        <v>0</v>
      </c>
      <c r="BR19" s="19">
        <f t="shared" si="37"/>
        <v>0</v>
      </c>
      <c r="BS19" s="19">
        <f t="shared" si="37"/>
        <v>0</v>
      </c>
      <c r="BT19" s="19">
        <f t="shared" si="37"/>
        <v>0</v>
      </c>
      <c r="BU19" s="19">
        <f t="shared" ref="BU19:CS19" si="38">IF(BU$4=1,BT19,IF(AND(BU$4=2,BT$4=1),$E19,IF(AND(BU$4=2,BT$4=2),BT19*(1+$G19),0)))</f>
        <v>0</v>
      </c>
      <c r="BV19" s="19">
        <f t="shared" si="38"/>
        <v>0</v>
      </c>
      <c r="BW19" s="19">
        <f t="shared" si="38"/>
        <v>0</v>
      </c>
      <c r="BX19" s="19">
        <f t="shared" si="38"/>
        <v>0</v>
      </c>
      <c r="BY19" s="19">
        <f t="shared" si="38"/>
        <v>0</v>
      </c>
      <c r="BZ19" s="19">
        <f t="shared" si="38"/>
        <v>0</v>
      </c>
      <c r="CA19" s="19">
        <f t="shared" si="38"/>
        <v>0</v>
      </c>
      <c r="CB19" s="19">
        <f t="shared" si="38"/>
        <v>0</v>
      </c>
      <c r="CC19" s="19">
        <f t="shared" si="38"/>
        <v>0</v>
      </c>
      <c r="CD19" s="19">
        <f t="shared" si="38"/>
        <v>0</v>
      </c>
      <c r="CE19" s="19">
        <f t="shared" si="38"/>
        <v>0</v>
      </c>
      <c r="CF19" s="19">
        <f t="shared" si="38"/>
        <v>0</v>
      </c>
      <c r="CG19" s="19">
        <f t="shared" si="38"/>
        <v>0</v>
      </c>
      <c r="CH19" s="19">
        <f t="shared" si="38"/>
        <v>0</v>
      </c>
      <c r="CI19" s="19">
        <f t="shared" si="38"/>
        <v>0</v>
      </c>
      <c r="CJ19" s="19">
        <f t="shared" si="38"/>
        <v>0</v>
      </c>
      <c r="CK19" s="19">
        <f t="shared" si="38"/>
        <v>0</v>
      </c>
      <c r="CL19" s="19">
        <f t="shared" si="38"/>
        <v>0</v>
      </c>
      <c r="CM19" s="19">
        <f t="shared" si="38"/>
        <v>0</v>
      </c>
      <c r="CN19" s="19">
        <f t="shared" si="38"/>
        <v>0</v>
      </c>
      <c r="CO19" s="19">
        <f t="shared" si="38"/>
        <v>0</v>
      </c>
      <c r="CP19" s="19">
        <f t="shared" si="38"/>
        <v>0</v>
      </c>
      <c r="CQ19" s="19">
        <f t="shared" si="38"/>
        <v>0</v>
      </c>
      <c r="CR19" s="19">
        <f t="shared" si="38"/>
        <v>0</v>
      </c>
      <c r="CS19" s="19">
        <f t="shared" si="38"/>
        <v>0</v>
      </c>
    </row>
    <row r="20" spans="1:97" ht="15.75">
      <c r="A20" s="254"/>
      <c r="B20" s="30" t="s">
        <v>55</v>
      </c>
      <c r="C20" s="237">
        <v>2000</v>
      </c>
      <c r="D20" s="22">
        <f t="shared" si="3"/>
        <v>166.66666666666666</v>
      </c>
      <c r="E20" s="237"/>
      <c r="F20" s="22">
        <f t="shared" si="4"/>
        <v>0</v>
      </c>
      <c r="G20" s="238">
        <v>0.02</v>
      </c>
      <c r="H20" s="19">
        <f t="shared" si="5"/>
        <v>2000</v>
      </c>
      <c r="I20" s="19">
        <f t="shared" ref="I20:AN20" si="39">IF(I$4=1,H20,IF(AND(I$4=2,H$4=1),$E20,IF(AND(I$4=2,H$4=2),H20*(1+$G20),0)))</f>
        <v>2000</v>
      </c>
      <c r="J20" s="19">
        <f t="shared" si="39"/>
        <v>2000</v>
      </c>
      <c r="K20" s="19">
        <f t="shared" si="39"/>
        <v>2000</v>
      </c>
      <c r="L20" s="19">
        <f t="shared" si="39"/>
        <v>2000</v>
      </c>
      <c r="M20" s="19">
        <f t="shared" si="39"/>
        <v>2000</v>
      </c>
      <c r="N20" s="19">
        <f t="shared" si="39"/>
        <v>2000</v>
      </c>
      <c r="O20" s="19">
        <f t="shared" si="39"/>
        <v>2000</v>
      </c>
      <c r="P20" s="19">
        <f t="shared" si="39"/>
        <v>2000</v>
      </c>
      <c r="Q20" s="19">
        <f t="shared" si="39"/>
        <v>2000</v>
      </c>
      <c r="R20" s="19">
        <f t="shared" si="39"/>
        <v>2000</v>
      </c>
      <c r="S20" s="19">
        <f t="shared" si="39"/>
        <v>2000</v>
      </c>
      <c r="T20" s="19">
        <f t="shared" si="39"/>
        <v>2000</v>
      </c>
      <c r="U20" s="19">
        <f t="shared" si="39"/>
        <v>2000</v>
      </c>
      <c r="V20" s="19">
        <f t="shared" si="39"/>
        <v>2000</v>
      </c>
      <c r="W20" s="19">
        <f t="shared" si="39"/>
        <v>2000</v>
      </c>
      <c r="X20" s="19">
        <f t="shared" si="39"/>
        <v>2000</v>
      </c>
      <c r="Y20" s="19">
        <f t="shared" si="39"/>
        <v>2000</v>
      </c>
      <c r="Z20" s="19">
        <f t="shared" si="39"/>
        <v>2000</v>
      </c>
      <c r="AA20" s="19">
        <f t="shared" si="39"/>
        <v>2000</v>
      </c>
      <c r="AB20" s="19">
        <f t="shared" si="39"/>
        <v>0</v>
      </c>
      <c r="AC20" s="19">
        <f t="shared" si="39"/>
        <v>0</v>
      </c>
      <c r="AD20" s="19">
        <f t="shared" si="39"/>
        <v>0</v>
      </c>
      <c r="AE20" s="19">
        <f t="shared" si="39"/>
        <v>0</v>
      </c>
      <c r="AF20" s="19">
        <f t="shared" si="39"/>
        <v>0</v>
      </c>
      <c r="AG20" s="19">
        <f t="shared" si="39"/>
        <v>0</v>
      </c>
      <c r="AH20" s="19">
        <f t="shared" si="39"/>
        <v>0</v>
      </c>
      <c r="AI20" s="19">
        <f t="shared" si="39"/>
        <v>0</v>
      </c>
      <c r="AJ20" s="19">
        <f t="shared" si="39"/>
        <v>0</v>
      </c>
      <c r="AK20" s="19">
        <f t="shared" si="39"/>
        <v>0</v>
      </c>
      <c r="AL20" s="19">
        <f t="shared" si="39"/>
        <v>0</v>
      </c>
      <c r="AM20" s="19">
        <f t="shared" si="39"/>
        <v>0</v>
      </c>
      <c r="AN20" s="19">
        <f t="shared" si="39"/>
        <v>0</v>
      </c>
      <c r="AO20" s="19">
        <f t="shared" ref="AO20:BT20" si="40">IF(AO$4=1,AN20,IF(AND(AO$4=2,AN$4=1),$E20,IF(AND(AO$4=2,AN$4=2),AN20*(1+$G20),0)))</f>
        <v>0</v>
      </c>
      <c r="AP20" s="19">
        <f t="shared" si="40"/>
        <v>0</v>
      </c>
      <c r="AQ20" s="19">
        <f t="shared" si="40"/>
        <v>0</v>
      </c>
      <c r="AR20" s="19">
        <f t="shared" si="40"/>
        <v>0</v>
      </c>
      <c r="AS20" s="19">
        <f t="shared" si="40"/>
        <v>0</v>
      </c>
      <c r="AT20" s="19">
        <f t="shared" si="40"/>
        <v>0</v>
      </c>
      <c r="AU20" s="19">
        <f t="shared" si="40"/>
        <v>0</v>
      </c>
      <c r="AV20" s="19">
        <f t="shared" si="40"/>
        <v>0</v>
      </c>
      <c r="AW20" s="19">
        <f t="shared" si="40"/>
        <v>0</v>
      </c>
      <c r="AX20" s="19">
        <f t="shared" si="40"/>
        <v>0</v>
      </c>
      <c r="AY20" s="19">
        <f t="shared" si="40"/>
        <v>0</v>
      </c>
      <c r="AZ20" s="19">
        <f t="shared" si="40"/>
        <v>0</v>
      </c>
      <c r="BA20" s="19">
        <f t="shared" si="40"/>
        <v>0</v>
      </c>
      <c r="BB20" s="19">
        <f t="shared" si="40"/>
        <v>0</v>
      </c>
      <c r="BC20" s="19">
        <f t="shared" si="40"/>
        <v>0</v>
      </c>
      <c r="BD20" s="19">
        <f t="shared" si="40"/>
        <v>0</v>
      </c>
      <c r="BE20" s="19">
        <f t="shared" si="40"/>
        <v>0</v>
      </c>
      <c r="BF20" s="19">
        <f t="shared" si="40"/>
        <v>0</v>
      </c>
      <c r="BG20" s="19">
        <f t="shared" si="40"/>
        <v>0</v>
      </c>
      <c r="BH20" s="19">
        <f t="shared" si="40"/>
        <v>0</v>
      </c>
      <c r="BI20" s="19">
        <f t="shared" si="40"/>
        <v>0</v>
      </c>
      <c r="BJ20" s="19">
        <f t="shared" si="40"/>
        <v>0</v>
      </c>
      <c r="BK20" s="19">
        <f t="shared" si="40"/>
        <v>0</v>
      </c>
      <c r="BL20" s="19">
        <f t="shared" si="40"/>
        <v>0</v>
      </c>
      <c r="BM20" s="19">
        <f t="shared" si="40"/>
        <v>0</v>
      </c>
      <c r="BN20" s="19">
        <f t="shared" si="40"/>
        <v>0</v>
      </c>
      <c r="BO20" s="19">
        <f t="shared" si="40"/>
        <v>0</v>
      </c>
      <c r="BP20" s="19">
        <f t="shared" si="40"/>
        <v>0</v>
      </c>
      <c r="BQ20" s="19">
        <f t="shared" si="40"/>
        <v>0</v>
      </c>
      <c r="BR20" s="19">
        <f t="shared" si="40"/>
        <v>0</v>
      </c>
      <c r="BS20" s="19">
        <f t="shared" si="40"/>
        <v>0</v>
      </c>
      <c r="BT20" s="19">
        <f t="shared" si="40"/>
        <v>0</v>
      </c>
      <c r="BU20" s="19">
        <f t="shared" ref="BU20:CS20" si="41">IF(BU$4=1,BT20,IF(AND(BU$4=2,BT$4=1),$E20,IF(AND(BU$4=2,BT$4=2),BT20*(1+$G20),0)))</f>
        <v>0</v>
      </c>
      <c r="BV20" s="19">
        <f t="shared" si="41"/>
        <v>0</v>
      </c>
      <c r="BW20" s="19">
        <f t="shared" si="41"/>
        <v>0</v>
      </c>
      <c r="BX20" s="19">
        <f t="shared" si="41"/>
        <v>0</v>
      </c>
      <c r="BY20" s="19">
        <f t="shared" si="41"/>
        <v>0</v>
      </c>
      <c r="BZ20" s="19">
        <f t="shared" si="41"/>
        <v>0</v>
      </c>
      <c r="CA20" s="19">
        <f t="shared" si="41"/>
        <v>0</v>
      </c>
      <c r="CB20" s="19">
        <f t="shared" si="41"/>
        <v>0</v>
      </c>
      <c r="CC20" s="19">
        <f t="shared" si="41"/>
        <v>0</v>
      </c>
      <c r="CD20" s="19">
        <f t="shared" si="41"/>
        <v>0</v>
      </c>
      <c r="CE20" s="19">
        <f t="shared" si="41"/>
        <v>0</v>
      </c>
      <c r="CF20" s="19">
        <f t="shared" si="41"/>
        <v>0</v>
      </c>
      <c r="CG20" s="19">
        <f t="shared" si="41"/>
        <v>0</v>
      </c>
      <c r="CH20" s="19">
        <f t="shared" si="41"/>
        <v>0</v>
      </c>
      <c r="CI20" s="19">
        <f t="shared" si="41"/>
        <v>0</v>
      </c>
      <c r="CJ20" s="19">
        <f t="shared" si="41"/>
        <v>0</v>
      </c>
      <c r="CK20" s="19">
        <f t="shared" si="41"/>
        <v>0</v>
      </c>
      <c r="CL20" s="19">
        <f t="shared" si="41"/>
        <v>0</v>
      </c>
      <c r="CM20" s="19">
        <f t="shared" si="41"/>
        <v>0</v>
      </c>
      <c r="CN20" s="19">
        <f t="shared" si="41"/>
        <v>0</v>
      </c>
      <c r="CO20" s="19">
        <f t="shared" si="41"/>
        <v>0</v>
      </c>
      <c r="CP20" s="19">
        <f t="shared" si="41"/>
        <v>0</v>
      </c>
      <c r="CQ20" s="19">
        <f t="shared" si="41"/>
        <v>0</v>
      </c>
      <c r="CR20" s="19">
        <f t="shared" si="41"/>
        <v>0</v>
      </c>
      <c r="CS20" s="19">
        <f t="shared" si="41"/>
        <v>0</v>
      </c>
    </row>
    <row r="21" spans="1:97" ht="31.5">
      <c r="A21" s="254"/>
      <c r="B21" s="30" t="s">
        <v>57</v>
      </c>
      <c r="C21" s="237">
        <v>2000</v>
      </c>
      <c r="D21" s="22">
        <f t="shared" si="3"/>
        <v>166.66666666666666</v>
      </c>
      <c r="E21" s="237"/>
      <c r="F21" s="22">
        <f t="shared" si="4"/>
        <v>0</v>
      </c>
      <c r="G21" s="238">
        <v>0.02</v>
      </c>
      <c r="H21" s="19">
        <f t="shared" si="5"/>
        <v>2000</v>
      </c>
      <c r="I21" s="19">
        <f t="shared" ref="I21:AN21" si="42">IF(I$4=1,H21,IF(AND(I$4=2,H$4=1),$E21,IF(AND(I$4=2,H$4=2),H21*(1+$G21),0)))</f>
        <v>2000</v>
      </c>
      <c r="J21" s="19">
        <f t="shared" si="42"/>
        <v>2000</v>
      </c>
      <c r="K21" s="19">
        <f t="shared" si="42"/>
        <v>2000</v>
      </c>
      <c r="L21" s="19">
        <f t="shared" si="42"/>
        <v>2000</v>
      </c>
      <c r="M21" s="19">
        <f t="shared" si="42"/>
        <v>2000</v>
      </c>
      <c r="N21" s="19">
        <f t="shared" si="42"/>
        <v>2000</v>
      </c>
      <c r="O21" s="19">
        <f t="shared" si="42"/>
        <v>2000</v>
      </c>
      <c r="P21" s="19">
        <f t="shared" si="42"/>
        <v>2000</v>
      </c>
      <c r="Q21" s="19">
        <f t="shared" si="42"/>
        <v>2000</v>
      </c>
      <c r="R21" s="19">
        <f t="shared" si="42"/>
        <v>2000</v>
      </c>
      <c r="S21" s="19">
        <f t="shared" si="42"/>
        <v>2000</v>
      </c>
      <c r="T21" s="19">
        <f t="shared" si="42"/>
        <v>2000</v>
      </c>
      <c r="U21" s="19">
        <f t="shared" si="42"/>
        <v>2000</v>
      </c>
      <c r="V21" s="19">
        <f t="shared" si="42"/>
        <v>2000</v>
      </c>
      <c r="W21" s="19">
        <f t="shared" si="42"/>
        <v>2000</v>
      </c>
      <c r="X21" s="19">
        <f t="shared" si="42"/>
        <v>2000</v>
      </c>
      <c r="Y21" s="19">
        <f t="shared" si="42"/>
        <v>2000</v>
      </c>
      <c r="Z21" s="19">
        <f t="shared" si="42"/>
        <v>2000</v>
      </c>
      <c r="AA21" s="19">
        <f t="shared" si="42"/>
        <v>2000</v>
      </c>
      <c r="AB21" s="19">
        <f t="shared" si="42"/>
        <v>0</v>
      </c>
      <c r="AC21" s="19">
        <f t="shared" si="42"/>
        <v>0</v>
      </c>
      <c r="AD21" s="19">
        <f t="shared" si="42"/>
        <v>0</v>
      </c>
      <c r="AE21" s="19">
        <f t="shared" si="42"/>
        <v>0</v>
      </c>
      <c r="AF21" s="19">
        <f t="shared" si="42"/>
        <v>0</v>
      </c>
      <c r="AG21" s="19">
        <f t="shared" si="42"/>
        <v>0</v>
      </c>
      <c r="AH21" s="19">
        <f t="shared" si="42"/>
        <v>0</v>
      </c>
      <c r="AI21" s="19">
        <f t="shared" si="42"/>
        <v>0</v>
      </c>
      <c r="AJ21" s="19">
        <f t="shared" si="42"/>
        <v>0</v>
      </c>
      <c r="AK21" s="19">
        <f t="shared" si="42"/>
        <v>0</v>
      </c>
      <c r="AL21" s="19">
        <f t="shared" si="42"/>
        <v>0</v>
      </c>
      <c r="AM21" s="19">
        <f t="shared" si="42"/>
        <v>0</v>
      </c>
      <c r="AN21" s="19">
        <f t="shared" si="42"/>
        <v>0</v>
      </c>
      <c r="AO21" s="19">
        <f t="shared" ref="AO21:BT21" si="43">IF(AO$4=1,AN21,IF(AND(AO$4=2,AN$4=1),$E21,IF(AND(AO$4=2,AN$4=2),AN21*(1+$G21),0)))</f>
        <v>0</v>
      </c>
      <c r="AP21" s="19">
        <f t="shared" si="43"/>
        <v>0</v>
      </c>
      <c r="AQ21" s="19">
        <f t="shared" si="43"/>
        <v>0</v>
      </c>
      <c r="AR21" s="19">
        <f t="shared" si="43"/>
        <v>0</v>
      </c>
      <c r="AS21" s="19">
        <f t="shared" si="43"/>
        <v>0</v>
      </c>
      <c r="AT21" s="19">
        <f t="shared" si="43"/>
        <v>0</v>
      </c>
      <c r="AU21" s="19">
        <f t="shared" si="43"/>
        <v>0</v>
      </c>
      <c r="AV21" s="19">
        <f t="shared" si="43"/>
        <v>0</v>
      </c>
      <c r="AW21" s="19">
        <f t="shared" si="43"/>
        <v>0</v>
      </c>
      <c r="AX21" s="19">
        <f t="shared" si="43"/>
        <v>0</v>
      </c>
      <c r="AY21" s="19">
        <f t="shared" si="43"/>
        <v>0</v>
      </c>
      <c r="AZ21" s="19">
        <f t="shared" si="43"/>
        <v>0</v>
      </c>
      <c r="BA21" s="19">
        <f t="shared" si="43"/>
        <v>0</v>
      </c>
      <c r="BB21" s="19">
        <f t="shared" si="43"/>
        <v>0</v>
      </c>
      <c r="BC21" s="19">
        <f t="shared" si="43"/>
        <v>0</v>
      </c>
      <c r="BD21" s="19">
        <f t="shared" si="43"/>
        <v>0</v>
      </c>
      <c r="BE21" s="19">
        <f t="shared" si="43"/>
        <v>0</v>
      </c>
      <c r="BF21" s="19">
        <f t="shared" si="43"/>
        <v>0</v>
      </c>
      <c r="BG21" s="19">
        <f t="shared" si="43"/>
        <v>0</v>
      </c>
      <c r="BH21" s="19">
        <f t="shared" si="43"/>
        <v>0</v>
      </c>
      <c r="BI21" s="19">
        <f t="shared" si="43"/>
        <v>0</v>
      </c>
      <c r="BJ21" s="19">
        <f t="shared" si="43"/>
        <v>0</v>
      </c>
      <c r="BK21" s="19">
        <f t="shared" si="43"/>
        <v>0</v>
      </c>
      <c r="BL21" s="19">
        <f t="shared" si="43"/>
        <v>0</v>
      </c>
      <c r="BM21" s="19">
        <f t="shared" si="43"/>
        <v>0</v>
      </c>
      <c r="BN21" s="19">
        <f t="shared" si="43"/>
        <v>0</v>
      </c>
      <c r="BO21" s="19">
        <f t="shared" si="43"/>
        <v>0</v>
      </c>
      <c r="BP21" s="19">
        <f t="shared" si="43"/>
        <v>0</v>
      </c>
      <c r="BQ21" s="19">
        <f t="shared" si="43"/>
        <v>0</v>
      </c>
      <c r="BR21" s="19">
        <f t="shared" si="43"/>
        <v>0</v>
      </c>
      <c r="BS21" s="19">
        <f t="shared" si="43"/>
        <v>0</v>
      </c>
      <c r="BT21" s="19">
        <f t="shared" si="43"/>
        <v>0</v>
      </c>
      <c r="BU21" s="19">
        <f t="shared" ref="BU21:CS21" si="44">IF(BU$4=1,BT21,IF(AND(BU$4=2,BT$4=1),$E21,IF(AND(BU$4=2,BT$4=2),BT21*(1+$G21),0)))</f>
        <v>0</v>
      </c>
      <c r="BV21" s="19">
        <f t="shared" si="44"/>
        <v>0</v>
      </c>
      <c r="BW21" s="19">
        <f t="shared" si="44"/>
        <v>0</v>
      </c>
      <c r="BX21" s="19">
        <f t="shared" si="44"/>
        <v>0</v>
      </c>
      <c r="BY21" s="19">
        <f t="shared" si="44"/>
        <v>0</v>
      </c>
      <c r="BZ21" s="19">
        <f t="shared" si="44"/>
        <v>0</v>
      </c>
      <c r="CA21" s="19">
        <f t="shared" si="44"/>
        <v>0</v>
      </c>
      <c r="CB21" s="19">
        <f t="shared" si="44"/>
        <v>0</v>
      </c>
      <c r="CC21" s="19">
        <f t="shared" si="44"/>
        <v>0</v>
      </c>
      <c r="CD21" s="19">
        <f t="shared" si="44"/>
        <v>0</v>
      </c>
      <c r="CE21" s="19">
        <f t="shared" si="44"/>
        <v>0</v>
      </c>
      <c r="CF21" s="19">
        <f t="shared" si="44"/>
        <v>0</v>
      </c>
      <c r="CG21" s="19">
        <f t="shared" si="44"/>
        <v>0</v>
      </c>
      <c r="CH21" s="19">
        <f t="shared" si="44"/>
        <v>0</v>
      </c>
      <c r="CI21" s="19">
        <f t="shared" si="44"/>
        <v>0</v>
      </c>
      <c r="CJ21" s="19">
        <f t="shared" si="44"/>
        <v>0</v>
      </c>
      <c r="CK21" s="19">
        <f t="shared" si="44"/>
        <v>0</v>
      </c>
      <c r="CL21" s="19">
        <f t="shared" si="44"/>
        <v>0</v>
      </c>
      <c r="CM21" s="19">
        <f t="shared" si="44"/>
        <v>0</v>
      </c>
      <c r="CN21" s="19">
        <f t="shared" si="44"/>
        <v>0</v>
      </c>
      <c r="CO21" s="19">
        <f t="shared" si="44"/>
        <v>0</v>
      </c>
      <c r="CP21" s="19">
        <f t="shared" si="44"/>
        <v>0</v>
      </c>
      <c r="CQ21" s="19">
        <f t="shared" si="44"/>
        <v>0</v>
      </c>
      <c r="CR21" s="19">
        <f t="shared" si="44"/>
        <v>0</v>
      </c>
      <c r="CS21" s="19">
        <f t="shared" si="44"/>
        <v>0</v>
      </c>
    </row>
    <row r="22" spans="1:97" ht="15.75">
      <c r="A22" s="254"/>
      <c r="B22" s="30" t="s">
        <v>56</v>
      </c>
      <c r="C22" s="237">
        <v>4000</v>
      </c>
      <c r="D22" s="22">
        <f t="shared" si="3"/>
        <v>333.33333333333331</v>
      </c>
      <c r="E22" s="237"/>
      <c r="F22" s="22">
        <f t="shared" si="4"/>
        <v>0</v>
      </c>
      <c r="G22" s="238">
        <v>-0.02</v>
      </c>
      <c r="H22" s="19">
        <f t="shared" si="5"/>
        <v>4000</v>
      </c>
      <c r="I22" s="19">
        <f t="shared" ref="I22:AN22" si="45">IF(I$4=1,H22,IF(AND(I$4=2,H$4=1),$E22,IF(AND(I$4=2,H$4=2),H22*(1+$G22),0)))</f>
        <v>4000</v>
      </c>
      <c r="J22" s="19">
        <f t="shared" si="45"/>
        <v>4000</v>
      </c>
      <c r="K22" s="19">
        <f t="shared" si="45"/>
        <v>4000</v>
      </c>
      <c r="L22" s="19">
        <f t="shared" si="45"/>
        <v>4000</v>
      </c>
      <c r="M22" s="19">
        <f t="shared" si="45"/>
        <v>4000</v>
      </c>
      <c r="N22" s="19">
        <f t="shared" si="45"/>
        <v>4000</v>
      </c>
      <c r="O22" s="19">
        <f t="shared" si="45"/>
        <v>4000</v>
      </c>
      <c r="P22" s="19">
        <f t="shared" si="45"/>
        <v>4000</v>
      </c>
      <c r="Q22" s="19">
        <f t="shared" si="45"/>
        <v>4000</v>
      </c>
      <c r="R22" s="19">
        <f t="shared" si="45"/>
        <v>4000</v>
      </c>
      <c r="S22" s="19">
        <f t="shared" si="45"/>
        <v>4000</v>
      </c>
      <c r="T22" s="19">
        <f t="shared" si="45"/>
        <v>4000</v>
      </c>
      <c r="U22" s="19">
        <f t="shared" si="45"/>
        <v>4000</v>
      </c>
      <c r="V22" s="19">
        <f t="shared" si="45"/>
        <v>4000</v>
      </c>
      <c r="W22" s="19">
        <f t="shared" si="45"/>
        <v>4000</v>
      </c>
      <c r="X22" s="19">
        <f t="shared" si="45"/>
        <v>4000</v>
      </c>
      <c r="Y22" s="19">
        <f t="shared" si="45"/>
        <v>4000</v>
      </c>
      <c r="Z22" s="19">
        <f t="shared" si="45"/>
        <v>4000</v>
      </c>
      <c r="AA22" s="19">
        <f t="shared" si="45"/>
        <v>4000</v>
      </c>
      <c r="AB22" s="19">
        <f t="shared" si="45"/>
        <v>0</v>
      </c>
      <c r="AC22" s="19">
        <f t="shared" si="45"/>
        <v>0</v>
      </c>
      <c r="AD22" s="19">
        <f t="shared" si="45"/>
        <v>0</v>
      </c>
      <c r="AE22" s="19">
        <f t="shared" si="45"/>
        <v>0</v>
      </c>
      <c r="AF22" s="19">
        <f t="shared" si="45"/>
        <v>0</v>
      </c>
      <c r="AG22" s="19">
        <f t="shared" si="45"/>
        <v>0</v>
      </c>
      <c r="AH22" s="19">
        <f t="shared" si="45"/>
        <v>0</v>
      </c>
      <c r="AI22" s="19">
        <f t="shared" si="45"/>
        <v>0</v>
      </c>
      <c r="AJ22" s="19">
        <f t="shared" si="45"/>
        <v>0</v>
      </c>
      <c r="AK22" s="19">
        <f t="shared" si="45"/>
        <v>0</v>
      </c>
      <c r="AL22" s="19">
        <f t="shared" si="45"/>
        <v>0</v>
      </c>
      <c r="AM22" s="19">
        <f t="shared" si="45"/>
        <v>0</v>
      </c>
      <c r="AN22" s="19">
        <f t="shared" si="45"/>
        <v>0</v>
      </c>
      <c r="AO22" s="19">
        <f t="shared" ref="AO22:BT22" si="46">IF(AO$4=1,AN22,IF(AND(AO$4=2,AN$4=1),$E22,IF(AND(AO$4=2,AN$4=2),AN22*(1+$G22),0)))</f>
        <v>0</v>
      </c>
      <c r="AP22" s="19">
        <f t="shared" si="46"/>
        <v>0</v>
      </c>
      <c r="AQ22" s="19">
        <f t="shared" si="46"/>
        <v>0</v>
      </c>
      <c r="AR22" s="19">
        <f t="shared" si="46"/>
        <v>0</v>
      </c>
      <c r="AS22" s="19">
        <f t="shared" si="46"/>
        <v>0</v>
      </c>
      <c r="AT22" s="19">
        <f t="shared" si="46"/>
        <v>0</v>
      </c>
      <c r="AU22" s="19">
        <f t="shared" si="46"/>
        <v>0</v>
      </c>
      <c r="AV22" s="19">
        <f t="shared" si="46"/>
        <v>0</v>
      </c>
      <c r="AW22" s="19">
        <f t="shared" si="46"/>
        <v>0</v>
      </c>
      <c r="AX22" s="19">
        <f t="shared" si="46"/>
        <v>0</v>
      </c>
      <c r="AY22" s="19">
        <f t="shared" si="46"/>
        <v>0</v>
      </c>
      <c r="AZ22" s="19">
        <f t="shared" si="46"/>
        <v>0</v>
      </c>
      <c r="BA22" s="19">
        <f t="shared" si="46"/>
        <v>0</v>
      </c>
      <c r="BB22" s="19">
        <f t="shared" si="46"/>
        <v>0</v>
      </c>
      <c r="BC22" s="19">
        <f t="shared" si="46"/>
        <v>0</v>
      </c>
      <c r="BD22" s="19">
        <f t="shared" si="46"/>
        <v>0</v>
      </c>
      <c r="BE22" s="19">
        <f t="shared" si="46"/>
        <v>0</v>
      </c>
      <c r="BF22" s="19">
        <f t="shared" si="46"/>
        <v>0</v>
      </c>
      <c r="BG22" s="19">
        <f t="shared" si="46"/>
        <v>0</v>
      </c>
      <c r="BH22" s="19">
        <f t="shared" si="46"/>
        <v>0</v>
      </c>
      <c r="BI22" s="19">
        <f t="shared" si="46"/>
        <v>0</v>
      </c>
      <c r="BJ22" s="19">
        <f t="shared" si="46"/>
        <v>0</v>
      </c>
      <c r="BK22" s="19">
        <f t="shared" si="46"/>
        <v>0</v>
      </c>
      <c r="BL22" s="19">
        <f t="shared" si="46"/>
        <v>0</v>
      </c>
      <c r="BM22" s="19">
        <f t="shared" si="46"/>
        <v>0</v>
      </c>
      <c r="BN22" s="19">
        <f t="shared" si="46"/>
        <v>0</v>
      </c>
      <c r="BO22" s="19">
        <f t="shared" si="46"/>
        <v>0</v>
      </c>
      <c r="BP22" s="19">
        <f t="shared" si="46"/>
        <v>0</v>
      </c>
      <c r="BQ22" s="19">
        <f t="shared" si="46"/>
        <v>0</v>
      </c>
      <c r="BR22" s="19">
        <f t="shared" si="46"/>
        <v>0</v>
      </c>
      <c r="BS22" s="19">
        <f t="shared" si="46"/>
        <v>0</v>
      </c>
      <c r="BT22" s="19">
        <f t="shared" si="46"/>
        <v>0</v>
      </c>
      <c r="BU22" s="19">
        <f t="shared" ref="BU22:CS22" si="47">IF(BU$4=1,BT22,IF(AND(BU$4=2,BT$4=1),$E22,IF(AND(BU$4=2,BT$4=2),BT22*(1+$G22),0)))</f>
        <v>0</v>
      </c>
      <c r="BV22" s="19">
        <f t="shared" si="47"/>
        <v>0</v>
      </c>
      <c r="BW22" s="19">
        <f t="shared" si="47"/>
        <v>0</v>
      </c>
      <c r="BX22" s="19">
        <f t="shared" si="47"/>
        <v>0</v>
      </c>
      <c r="BY22" s="19">
        <f t="shared" si="47"/>
        <v>0</v>
      </c>
      <c r="BZ22" s="19">
        <f t="shared" si="47"/>
        <v>0</v>
      </c>
      <c r="CA22" s="19">
        <f t="shared" si="47"/>
        <v>0</v>
      </c>
      <c r="CB22" s="19">
        <f t="shared" si="47"/>
        <v>0</v>
      </c>
      <c r="CC22" s="19">
        <f t="shared" si="47"/>
        <v>0</v>
      </c>
      <c r="CD22" s="19">
        <f t="shared" si="47"/>
        <v>0</v>
      </c>
      <c r="CE22" s="19">
        <f t="shared" si="47"/>
        <v>0</v>
      </c>
      <c r="CF22" s="19">
        <f t="shared" si="47"/>
        <v>0</v>
      </c>
      <c r="CG22" s="19">
        <f t="shared" si="47"/>
        <v>0</v>
      </c>
      <c r="CH22" s="19">
        <f t="shared" si="47"/>
        <v>0</v>
      </c>
      <c r="CI22" s="19">
        <f t="shared" si="47"/>
        <v>0</v>
      </c>
      <c r="CJ22" s="19">
        <f t="shared" si="47"/>
        <v>0</v>
      </c>
      <c r="CK22" s="19">
        <f t="shared" si="47"/>
        <v>0</v>
      </c>
      <c r="CL22" s="19">
        <f t="shared" si="47"/>
        <v>0</v>
      </c>
      <c r="CM22" s="19">
        <f t="shared" si="47"/>
        <v>0</v>
      </c>
      <c r="CN22" s="19">
        <f t="shared" si="47"/>
        <v>0</v>
      </c>
      <c r="CO22" s="19">
        <f t="shared" si="47"/>
        <v>0</v>
      </c>
      <c r="CP22" s="19">
        <f t="shared" si="47"/>
        <v>0</v>
      </c>
      <c r="CQ22" s="19">
        <f t="shared" si="47"/>
        <v>0</v>
      </c>
      <c r="CR22" s="19">
        <f t="shared" si="47"/>
        <v>0</v>
      </c>
      <c r="CS22" s="19">
        <f t="shared" si="47"/>
        <v>0</v>
      </c>
    </row>
    <row r="23" spans="1:97" ht="15.75">
      <c r="A23" s="254"/>
      <c r="B23" s="30" t="s">
        <v>64</v>
      </c>
      <c r="C23" s="237">
        <v>5000</v>
      </c>
      <c r="D23" s="22">
        <f t="shared" si="3"/>
        <v>416.66666666666669</v>
      </c>
      <c r="E23" s="237"/>
      <c r="F23" s="22">
        <f t="shared" si="4"/>
        <v>0</v>
      </c>
      <c r="G23" s="238">
        <v>0.04</v>
      </c>
      <c r="H23" s="19">
        <f t="shared" si="5"/>
        <v>5000</v>
      </c>
      <c r="I23" s="19">
        <f t="shared" ref="I23:AN23" si="48">IF(I$4=1,H23,IF(AND(I$4=2,H$4=1),$E23,IF(AND(I$4=2,H$4=2),H23*(1+$G23),0)))</f>
        <v>5000</v>
      </c>
      <c r="J23" s="19">
        <f t="shared" si="48"/>
        <v>5000</v>
      </c>
      <c r="K23" s="19">
        <f t="shared" si="48"/>
        <v>5000</v>
      </c>
      <c r="L23" s="19">
        <f t="shared" si="48"/>
        <v>5000</v>
      </c>
      <c r="M23" s="19">
        <f t="shared" si="48"/>
        <v>5000</v>
      </c>
      <c r="N23" s="19">
        <f t="shared" si="48"/>
        <v>5000</v>
      </c>
      <c r="O23" s="19">
        <f t="shared" si="48"/>
        <v>5000</v>
      </c>
      <c r="P23" s="19">
        <f t="shared" si="48"/>
        <v>5000</v>
      </c>
      <c r="Q23" s="19">
        <f t="shared" si="48"/>
        <v>5000</v>
      </c>
      <c r="R23" s="19">
        <f t="shared" si="48"/>
        <v>5000</v>
      </c>
      <c r="S23" s="19">
        <f t="shared" si="48"/>
        <v>5000</v>
      </c>
      <c r="T23" s="19">
        <f t="shared" si="48"/>
        <v>5000</v>
      </c>
      <c r="U23" s="19">
        <f t="shared" si="48"/>
        <v>5000</v>
      </c>
      <c r="V23" s="19">
        <f t="shared" si="48"/>
        <v>5000</v>
      </c>
      <c r="W23" s="19">
        <f t="shared" si="48"/>
        <v>5000</v>
      </c>
      <c r="X23" s="19">
        <f t="shared" si="48"/>
        <v>5000</v>
      </c>
      <c r="Y23" s="19">
        <f t="shared" si="48"/>
        <v>5000</v>
      </c>
      <c r="Z23" s="19">
        <f t="shared" si="48"/>
        <v>5000</v>
      </c>
      <c r="AA23" s="19">
        <f t="shared" si="48"/>
        <v>5000</v>
      </c>
      <c r="AB23" s="19">
        <f t="shared" si="48"/>
        <v>0</v>
      </c>
      <c r="AC23" s="19">
        <f t="shared" si="48"/>
        <v>0</v>
      </c>
      <c r="AD23" s="19">
        <f t="shared" si="48"/>
        <v>0</v>
      </c>
      <c r="AE23" s="19">
        <f t="shared" si="48"/>
        <v>0</v>
      </c>
      <c r="AF23" s="19">
        <f t="shared" si="48"/>
        <v>0</v>
      </c>
      <c r="AG23" s="19">
        <f t="shared" si="48"/>
        <v>0</v>
      </c>
      <c r="AH23" s="19">
        <f t="shared" si="48"/>
        <v>0</v>
      </c>
      <c r="AI23" s="19">
        <f t="shared" si="48"/>
        <v>0</v>
      </c>
      <c r="AJ23" s="19">
        <f t="shared" si="48"/>
        <v>0</v>
      </c>
      <c r="AK23" s="19">
        <f t="shared" si="48"/>
        <v>0</v>
      </c>
      <c r="AL23" s="19">
        <f t="shared" si="48"/>
        <v>0</v>
      </c>
      <c r="AM23" s="19">
        <f t="shared" si="48"/>
        <v>0</v>
      </c>
      <c r="AN23" s="19">
        <f t="shared" si="48"/>
        <v>0</v>
      </c>
      <c r="AO23" s="19">
        <f t="shared" ref="AO23:BT23" si="49">IF(AO$4=1,AN23,IF(AND(AO$4=2,AN$4=1),$E23,IF(AND(AO$4=2,AN$4=2),AN23*(1+$G23),0)))</f>
        <v>0</v>
      </c>
      <c r="AP23" s="19">
        <f t="shared" si="49"/>
        <v>0</v>
      </c>
      <c r="AQ23" s="19">
        <f t="shared" si="49"/>
        <v>0</v>
      </c>
      <c r="AR23" s="19">
        <f t="shared" si="49"/>
        <v>0</v>
      </c>
      <c r="AS23" s="19">
        <f t="shared" si="49"/>
        <v>0</v>
      </c>
      <c r="AT23" s="19">
        <f t="shared" si="49"/>
        <v>0</v>
      </c>
      <c r="AU23" s="19">
        <f t="shared" si="49"/>
        <v>0</v>
      </c>
      <c r="AV23" s="19">
        <f t="shared" si="49"/>
        <v>0</v>
      </c>
      <c r="AW23" s="19">
        <f t="shared" si="49"/>
        <v>0</v>
      </c>
      <c r="AX23" s="19">
        <f t="shared" si="49"/>
        <v>0</v>
      </c>
      <c r="AY23" s="19">
        <f t="shared" si="49"/>
        <v>0</v>
      </c>
      <c r="AZ23" s="19">
        <f t="shared" si="49"/>
        <v>0</v>
      </c>
      <c r="BA23" s="19">
        <f t="shared" si="49"/>
        <v>0</v>
      </c>
      <c r="BB23" s="19">
        <f t="shared" si="49"/>
        <v>0</v>
      </c>
      <c r="BC23" s="19">
        <f t="shared" si="49"/>
        <v>0</v>
      </c>
      <c r="BD23" s="19">
        <f t="shared" si="49"/>
        <v>0</v>
      </c>
      <c r="BE23" s="19">
        <f t="shared" si="49"/>
        <v>0</v>
      </c>
      <c r="BF23" s="19">
        <f t="shared" si="49"/>
        <v>0</v>
      </c>
      <c r="BG23" s="19">
        <f t="shared" si="49"/>
        <v>0</v>
      </c>
      <c r="BH23" s="19">
        <f t="shared" si="49"/>
        <v>0</v>
      </c>
      <c r="BI23" s="19">
        <f t="shared" si="49"/>
        <v>0</v>
      </c>
      <c r="BJ23" s="19">
        <f t="shared" si="49"/>
        <v>0</v>
      </c>
      <c r="BK23" s="19">
        <f t="shared" si="49"/>
        <v>0</v>
      </c>
      <c r="BL23" s="19">
        <f t="shared" si="49"/>
        <v>0</v>
      </c>
      <c r="BM23" s="19">
        <f t="shared" si="49"/>
        <v>0</v>
      </c>
      <c r="BN23" s="19">
        <f t="shared" si="49"/>
        <v>0</v>
      </c>
      <c r="BO23" s="19">
        <f t="shared" si="49"/>
        <v>0</v>
      </c>
      <c r="BP23" s="19">
        <f t="shared" si="49"/>
        <v>0</v>
      </c>
      <c r="BQ23" s="19">
        <f t="shared" si="49"/>
        <v>0</v>
      </c>
      <c r="BR23" s="19">
        <f t="shared" si="49"/>
        <v>0</v>
      </c>
      <c r="BS23" s="19">
        <f t="shared" si="49"/>
        <v>0</v>
      </c>
      <c r="BT23" s="19">
        <f t="shared" si="49"/>
        <v>0</v>
      </c>
      <c r="BU23" s="19">
        <f>IF(BU$4=1,BT23,IF(AND(BU$4=2,BT$4=1),$E23,IF(AND(BU$4=2,BT$4=2),BT23*(1+$G23),0)))</f>
        <v>0</v>
      </c>
      <c r="BV23" s="19">
        <f t="shared" ref="BV23:CS23" si="50">IF(BV$4=1,BU23,IF(AND(BV$4=2,BU$4=1),$E23,IF(AND(BV$4=2,BU$4=2),BU23*(1+$G23),0)))</f>
        <v>0</v>
      </c>
      <c r="BW23" s="19">
        <f t="shared" si="50"/>
        <v>0</v>
      </c>
      <c r="BX23" s="19">
        <f t="shared" si="50"/>
        <v>0</v>
      </c>
      <c r="BY23" s="19">
        <f t="shared" si="50"/>
        <v>0</v>
      </c>
      <c r="BZ23" s="19">
        <f t="shared" si="50"/>
        <v>0</v>
      </c>
      <c r="CA23" s="19">
        <f t="shared" si="50"/>
        <v>0</v>
      </c>
      <c r="CB23" s="19">
        <f t="shared" si="50"/>
        <v>0</v>
      </c>
      <c r="CC23" s="19">
        <f t="shared" si="50"/>
        <v>0</v>
      </c>
      <c r="CD23" s="19">
        <f t="shared" si="50"/>
        <v>0</v>
      </c>
      <c r="CE23" s="19">
        <f t="shared" si="50"/>
        <v>0</v>
      </c>
      <c r="CF23" s="19">
        <f t="shared" si="50"/>
        <v>0</v>
      </c>
      <c r="CG23" s="19">
        <f t="shared" si="50"/>
        <v>0</v>
      </c>
      <c r="CH23" s="19">
        <f t="shared" si="50"/>
        <v>0</v>
      </c>
      <c r="CI23" s="19">
        <f t="shared" si="50"/>
        <v>0</v>
      </c>
      <c r="CJ23" s="19">
        <f t="shared" si="50"/>
        <v>0</v>
      </c>
      <c r="CK23" s="19">
        <f t="shared" si="50"/>
        <v>0</v>
      </c>
      <c r="CL23" s="19">
        <f t="shared" si="50"/>
        <v>0</v>
      </c>
      <c r="CM23" s="19">
        <f t="shared" si="50"/>
        <v>0</v>
      </c>
      <c r="CN23" s="19">
        <f t="shared" si="50"/>
        <v>0</v>
      </c>
      <c r="CO23" s="19">
        <f t="shared" si="50"/>
        <v>0</v>
      </c>
      <c r="CP23" s="19">
        <f t="shared" si="50"/>
        <v>0</v>
      </c>
      <c r="CQ23" s="19">
        <f t="shared" si="50"/>
        <v>0</v>
      </c>
      <c r="CR23" s="19">
        <f t="shared" si="50"/>
        <v>0</v>
      </c>
      <c r="CS23" s="19">
        <f t="shared" si="50"/>
        <v>0</v>
      </c>
    </row>
    <row r="24" spans="1:97" ht="31.5">
      <c r="A24" s="254"/>
      <c r="B24" s="30" t="s">
        <v>59</v>
      </c>
      <c r="C24" s="237">
        <v>3500</v>
      </c>
      <c r="D24" s="22">
        <f t="shared" si="3"/>
        <v>291.66666666666669</v>
      </c>
      <c r="E24" s="237"/>
      <c r="F24" s="22">
        <f t="shared" si="4"/>
        <v>0</v>
      </c>
      <c r="G24" s="238">
        <v>0.02</v>
      </c>
      <c r="H24" s="19">
        <f t="shared" si="5"/>
        <v>3500</v>
      </c>
      <c r="I24" s="19">
        <f t="shared" ref="I24:AN24" si="51">IF(I$4=1,H24,IF(AND(I$4=2,H$4=1),$E24,IF(AND(I$4=2,H$4=2),H24*(1+$G24),0)))</f>
        <v>3500</v>
      </c>
      <c r="J24" s="19">
        <f t="shared" si="51"/>
        <v>3500</v>
      </c>
      <c r="K24" s="19">
        <f t="shared" si="51"/>
        <v>3500</v>
      </c>
      <c r="L24" s="19">
        <f t="shared" si="51"/>
        <v>3500</v>
      </c>
      <c r="M24" s="19">
        <f t="shared" si="51"/>
        <v>3500</v>
      </c>
      <c r="N24" s="19">
        <f t="shared" si="51"/>
        <v>3500</v>
      </c>
      <c r="O24" s="19">
        <f t="shared" si="51"/>
        <v>3500</v>
      </c>
      <c r="P24" s="19">
        <f t="shared" si="51"/>
        <v>3500</v>
      </c>
      <c r="Q24" s="19">
        <f t="shared" si="51"/>
        <v>3500</v>
      </c>
      <c r="R24" s="19">
        <f t="shared" si="51"/>
        <v>3500</v>
      </c>
      <c r="S24" s="19">
        <f t="shared" si="51"/>
        <v>3500</v>
      </c>
      <c r="T24" s="19">
        <f t="shared" si="51"/>
        <v>3500</v>
      </c>
      <c r="U24" s="19">
        <f t="shared" si="51"/>
        <v>3500</v>
      </c>
      <c r="V24" s="19">
        <f t="shared" si="51"/>
        <v>3500</v>
      </c>
      <c r="W24" s="19">
        <f t="shared" si="51"/>
        <v>3500</v>
      </c>
      <c r="X24" s="19">
        <f t="shared" si="51"/>
        <v>3500</v>
      </c>
      <c r="Y24" s="19">
        <f t="shared" si="51"/>
        <v>3500</v>
      </c>
      <c r="Z24" s="19">
        <f t="shared" si="51"/>
        <v>3500</v>
      </c>
      <c r="AA24" s="19">
        <f t="shared" si="51"/>
        <v>3500</v>
      </c>
      <c r="AB24" s="19">
        <f t="shared" si="51"/>
        <v>0</v>
      </c>
      <c r="AC24" s="19">
        <f t="shared" si="51"/>
        <v>0</v>
      </c>
      <c r="AD24" s="19">
        <f t="shared" si="51"/>
        <v>0</v>
      </c>
      <c r="AE24" s="19">
        <f t="shared" si="51"/>
        <v>0</v>
      </c>
      <c r="AF24" s="19">
        <f t="shared" si="51"/>
        <v>0</v>
      </c>
      <c r="AG24" s="19">
        <f t="shared" si="51"/>
        <v>0</v>
      </c>
      <c r="AH24" s="19">
        <f t="shared" si="51"/>
        <v>0</v>
      </c>
      <c r="AI24" s="19">
        <f t="shared" si="51"/>
        <v>0</v>
      </c>
      <c r="AJ24" s="19">
        <f t="shared" si="51"/>
        <v>0</v>
      </c>
      <c r="AK24" s="19">
        <f t="shared" si="51"/>
        <v>0</v>
      </c>
      <c r="AL24" s="19">
        <f t="shared" si="51"/>
        <v>0</v>
      </c>
      <c r="AM24" s="19">
        <f t="shared" si="51"/>
        <v>0</v>
      </c>
      <c r="AN24" s="19">
        <f t="shared" si="51"/>
        <v>0</v>
      </c>
      <c r="AO24" s="19">
        <f t="shared" ref="AO24:BT24" si="52">IF(AO$4=1,AN24,IF(AND(AO$4=2,AN$4=1),$E24,IF(AND(AO$4=2,AN$4=2),AN24*(1+$G24),0)))</f>
        <v>0</v>
      </c>
      <c r="AP24" s="19">
        <f t="shared" si="52"/>
        <v>0</v>
      </c>
      <c r="AQ24" s="19">
        <f t="shared" si="52"/>
        <v>0</v>
      </c>
      <c r="AR24" s="19">
        <f t="shared" si="52"/>
        <v>0</v>
      </c>
      <c r="AS24" s="19">
        <f t="shared" si="52"/>
        <v>0</v>
      </c>
      <c r="AT24" s="19">
        <f t="shared" si="52"/>
        <v>0</v>
      </c>
      <c r="AU24" s="19">
        <f t="shared" si="52"/>
        <v>0</v>
      </c>
      <c r="AV24" s="19">
        <f t="shared" si="52"/>
        <v>0</v>
      </c>
      <c r="AW24" s="19">
        <f t="shared" si="52"/>
        <v>0</v>
      </c>
      <c r="AX24" s="19">
        <f t="shared" si="52"/>
        <v>0</v>
      </c>
      <c r="AY24" s="19">
        <f t="shared" si="52"/>
        <v>0</v>
      </c>
      <c r="AZ24" s="19">
        <f t="shared" si="52"/>
        <v>0</v>
      </c>
      <c r="BA24" s="19">
        <f t="shared" si="52"/>
        <v>0</v>
      </c>
      <c r="BB24" s="19">
        <f t="shared" si="52"/>
        <v>0</v>
      </c>
      <c r="BC24" s="19">
        <f t="shared" si="52"/>
        <v>0</v>
      </c>
      <c r="BD24" s="19">
        <f t="shared" si="52"/>
        <v>0</v>
      </c>
      <c r="BE24" s="19">
        <f t="shared" si="52"/>
        <v>0</v>
      </c>
      <c r="BF24" s="19">
        <f t="shared" si="52"/>
        <v>0</v>
      </c>
      <c r="BG24" s="19">
        <f t="shared" si="52"/>
        <v>0</v>
      </c>
      <c r="BH24" s="19">
        <f t="shared" si="52"/>
        <v>0</v>
      </c>
      <c r="BI24" s="19">
        <f t="shared" si="52"/>
        <v>0</v>
      </c>
      <c r="BJ24" s="19">
        <f t="shared" si="52"/>
        <v>0</v>
      </c>
      <c r="BK24" s="19">
        <f t="shared" si="52"/>
        <v>0</v>
      </c>
      <c r="BL24" s="19">
        <f t="shared" si="52"/>
        <v>0</v>
      </c>
      <c r="BM24" s="19">
        <f t="shared" si="52"/>
        <v>0</v>
      </c>
      <c r="BN24" s="19">
        <f t="shared" si="52"/>
        <v>0</v>
      </c>
      <c r="BO24" s="19">
        <f t="shared" si="52"/>
        <v>0</v>
      </c>
      <c r="BP24" s="19">
        <f t="shared" si="52"/>
        <v>0</v>
      </c>
      <c r="BQ24" s="19">
        <f t="shared" si="52"/>
        <v>0</v>
      </c>
      <c r="BR24" s="19">
        <f t="shared" si="52"/>
        <v>0</v>
      </c>
      <c r="BS24" s="19">
        <f t="shared" si="52"/>
        <v>0</v>
      </c>
      <c r="BT24" s="19">
        <f t="shared" si="52"/>
        <v>0</v>
      </c>
      <c r="BU24" s="19">
        <f>IF(BU$4=1,BT24,IF(AND(BU$4=2,BT$4=1),$E24,IF(AND(BU$4=2,BT$4=2),BT24*(1+$G24),0)))</f>
        <v>0</v>
      </c>
      <c r="BV24" s="19">
        <f t="shared" ref="BV24:CS24" si="53">IF(BV$4=1,BU24,IF(AND(BV$4=2,BU$4=1),$E24,IF(AND(BV$4=2,BU$4=2),BU24*(1+$G24),0)))</f>
        <v>0</v>
      </c>
      <c r="BW24" s="19">
        <f t="shared" si="53"/>
        <v>0</v>
      </c>
      <c r="BX24" s="19">
        <f t="shared" si="53"/>
        <v>0</v>
      </c>
      <c r="BY24" s="19">
        <f t="shared" si="53"/>
        <v>0</v>
      </c>
      <c r="BZ24" s="19">
        <f t="shared" si="53"/>
        <v>0</v>
      </c>
      <c r="CA24" s="19">
        <f t="shared" si="53"/>
        <v>0</v>
      </c>
      <c r="CB24" s="19">
        <f t="shared" si="53"/>
        <v>0</v>
      </c>
      <c r="CC24" s="19">
        <f t="shared" si="53"/>
        <v>0</v>
      </c>
      <c r="CD24" s="19">
        <f t="shared" si="53"/>
        <v>0</v>
      </c>
      <c r="CE24" s="19">
        <f t="shared" si="53"/>
        <v>0</v>
      </c>
      <c r="CF24" s="19">
        <f t="shared" si="53"/>
        <v>0</v>
      </c>
      <c r="CG24" s="19">
        <f t="shared" si="53"/>
        <v>0</v>
      </c>
      <c r="CH24" s="19">
        <f t="shared" si="53"/>
        <v>0</v>
      </c>
      <c r="CI24" s="19">
        <f t="shared" si="53"/>
        <v>0</v>
      </c>
      <c r="CJ24" s="19">
        <f t="shared" si="53"/>
        <v>0</v>
      </c>
      <c r="CK24" s="19">
        <f t="shared" si="53"/>
        <v>0</v>
      </c>
      <c r="CL24" s="19">
        <f t="shared" si="53"/>
        <v>0</v>
      </c>
      <c r="CM24" s="19">
        <f t="shared" si="53"/>
        <v>0</v>
      </c>
      <c r="CN24" s="19">
        <f t="shared" si="53"/>
        <v>0</v>
      </c>
      <c r="CO24" s="19">
        <f t="shared" si="53"/>
        <v>0</v>
      </c>
      <c r="CP24" s="19">
        <f t="shared" si="53"/>
        <v>0</v>
      </c>
      <c r="CQ24" s="19">
        <f t="shared" si="53"/>
        <v>0</v>
      </c>
      <c r="CR24" s="19">
        <f t="shared" si="53"/>
        <v>0</v>
      </c>
      <c r="CS24" s="19">
        <f t="shared" si="53"/>
        <v>0</v>
      </c>
    </row>
    <row r="25" spans="1:97" ht="15.75">
      <c r="A25" s="254"/>
      <c r="B25" s="30" t="s">
        <v>54</v>
      </c>
      <c r="C25" s="237">
        <v>0</v>
      </c>
      <c r="D25" s="22">
        <f t="shared" si="3"/>
        <v>0</v>
      </c>
      <c r="E25" s="237">
        <v>130000</v>
      </c>
      <c r="F25" s="22">
        <f t="shared" si="4"/>
        <v>10833.333333333334</v>
      </c>
      <c r="G25" s="238">
        <v>2.5000000000000001E-2</v>
      </c>
      <c r="H25" s="19">
        <f t="shared" si="5"/>
        <v>0</v>
      </c>
      <c r="I25" s="19">
        <f t="shared" ref="I25:AN25" si="54">IF(I$4=1,H25,IF(AND(I$4=2,H$4=1),$E25,IF(AND(I$4=2,H$4=2),H25*(1+$G25),0)))</f>
        <v>0</v>
      </c>
      <c r="J25" s="19">
        <f t="shared" si="54"/>
        <v>0</v>
      </c>
      <c r="K25" s="19">
        <f t="shared" si="54"/>
        <v>0</v>
      </c>
      <c r="L25" s="19">
        <f t="shared" si="54"/>
        <v>0</v>
      </c>
      <c r="M25" s="19">
        <f t="shared" si="54"/>
        <v>0</v>
      </c>
      <c r="N25" s="19">
        <f t="shared" si="54"/>
        <v>0</v>
      </c>
      <c r="O25" s="19">
        <f t="shared" si="54"/>
        <v>0</v>
      </c>
      <c r="P25" s="19">
        <f t="shared" si="54"/>
        <v>0</v>
      </c>
      <c r="Q25" s="19">
        <f t="shared" si="54"/>
        <v>0</v>
      </c>
      <c r="R25" s="19">
        <f t="shared" si="54"/>
        <v>0</v>
      </c>
      <c r="S25" s="19">
        <f t="shared" si="54"/>
        <v>0</v>
      </c>
      <c r="T25" s="19">
        <f t="shared" si="54"/>
        <v>0</v>
      </c>
      <c r="U25" s="19">
        <f t="shared" si="54"/>
        <v>0</v>
      </c>
      <c r="V25" s="19">
        <f t="shared" si="54"/>
        <v>0</v>
      </c>
      <c r="W25" s="19">
        <f t="shared" si="54"/>
        <v>0</v>
      </c>
      <c r="X25" s="19">
        <f t="shared" si="54"/>
        <v>0</v>
      </c>
      <c r="Y25" s="19">
        <f t="shared" si="54"/>
        <v>0</v>
      </c>
      <c r="Z25" s="19">
        <f t="shared" si="54"/>
        <v>0</v>
      </c>
      <c r="AA25" s="19">
        <f t="shared" si="54"/>
        <v>0</v>
      </c>
      <c r="AB25" s="19">
        <f t="shared" si="54"/>
        <v>130000</v>
      </c>
      <c r="AC25" s="19">
        <f t="shared" si="54"/>
        <v>133250</v>
      </c>
      <c r="AD25" s="19">
        <f t="shared" si="54"/>
        <v>136581.25</v>
      </c>
      <c r="AE25" s="19">
        <f t="shared" si="54"/>
        <v>139995.78125</v>
      </c>
      <c r="AF25" s="19">
        <f t="shared" si="54"/>
        <v>143495.67578125</v>
      </c>
      <c r="AG25" s="19">
        <f t="shared" si="54"/>
        <v>147083.06767578123</v>
      </c>
      <c r="AH25" s="19">
        <f t="shared" si="54"/>
        <v>150760.14436767576</v>
      </c>
      <c r="AI25" s="19">
        <f t="shared" si="54"/>
        <v>154529.14797686765</v>
      </c>
      <c r="AJ25" s="19">
        <f t="shared" si="54"/>
        <v>158392.37667628934</v>
      </c>
      <c r="AK25" s="19">
        <f t="shared" si="54"/>
        <v>162352.18609319656</v>
      </c>
      <c r="AL25" s="19">
        <f t="shared" si="54"/>
        <v>166410.99074552648</v>
      </c>
      <c r="AM25" s="19">
        <f t="shared" si="54"/>
        <v>170571.26551416461</v>
      </c>
      <c r="AN25" s="19">
        <f t="shared" si="54"/>
        <v>174835.5471520187</v>
      </c>
      <c r="AO25" s="19">
        <f t="shared" ref="AO25:BT25" si="55">IF(AO$4=1,AN25,IF(AND(AO$4=2,AN$4=1),$E25,IF(AND(AO$4=2,AN$4=2),AN25*(1+$G25),0)))</f>
        <v>179206.43583081916</v>
      </c>
      <c r="AP25" s="19">
        <f t="shared" si="55"/>
        <v>183686.59672658963</v>
      </c>
      <c r="AQ25" s="19">
        <f t="shared" si="55"/>
        <v>188278.76164475436</v>
      </c>
      <c r="AR25" s="19">
        <f t="shared" si="55"/>
        <v>192985.73068587319</v>
      </c>
      <c r="AS25" s="19">
        <f t="shared" si="55"/>
        <v>197810.37395302</v>
      </c>
      <c r="AT25" s="19">
        <f t="shared" si="55"/>
        <v>202755.63330184549</v>
      </c>
      <c r="AU25" s="19">
        <f t="shared" si="55"/>
        <v>207824.5241343916</v>
      </c>
      <c r="AV25" s="19">
        <f t="shared" si="55"/>
        <v>213020.13723775136</v>
      </c>
      <c r="AW25" s="19">
        <f t="shared" si="55"/>
        <v>218345.64066869512</v>
      </c>
      <c r="AX25" s="19">
        <f t="shared" si="55"/>
        <v>223804.28168541248</v>
      </c>
      <c r="AY25" s="19">
        <f t="shared" si="55"/>
        <v>229399.38872754778</v>
      </c>
      <c r="AZ25" s="19">
        <f t="shared" si="55"/>
        <v>235134.37344573645</v>
      </c>
      <c r="BA25" s="19">
        <f t="shared" si="55"/>
        <v>241012.73278187984</v>
      </c>
      <c r="BB25" s="19">
        <f t="shared" si="55"/>
        <v>247038.0511014268</v>
      </c>
      <c r="BC25" s="19">
        <f t="shared" si="55"/>
        <v>253214.00237896244</v>
      </c>
      <c r="BD25" s="19">
        <f t="shared" si="55"/>
        <v>259544.35243843647</v>
      </c>
      <c r="BE25" s="19">
        <f t="shared" si="55"/>
        <v>266032.96124939737</v>
      </c>
      <c r="BF25" s="19">
        <f t="shared" si="55"/>
        <v>0</v>
      </c>
      <c r="BG25" s="19">
        <f t="shared" si="55"/>
        <v>0</v>
      </c>
      <c r="BH25" s="19">
        <f t="shared" si="55"/>
        <v>0</v>
      </c>
      <c r="BI25" s="19">
        <f t="shared" si="55"/>
        <v>0</v>
      </c>
      <c r="BJ25" s="19">
        <f t="shared" si="55"/>
        <v>0</v>
      </c>
      <c r="BK25" s="19">
        <f t="shared" si="55"/>
        <v>0</v>
      </c>
      <c r="BL25" s="19">
        <f t="shared" si="55"/>
        <v>0</v>
      </c>
      <c r="BM25" s="19">
        <f t="shared" si="55"/>
        <v>0</v>
      </c>
      <c r="BN25" s="19">
        <f t="shared" si="55"/>
        <v>0</v>
      </c>
      <c r="BO25" s="19">
        <f t="shared" si="55"/>
        <v>0</v>
      </c>
      <c r="BP25" s="19">
        <f t="shared" si="55"/>
        <v>0</v>
      </c>
      <c r="BQ25" s="19">
        <f t="shared" si="55"/>
        <v>0</v>
      </c>
      <c r="BR25" s="19">
        <f t="shared" si="55"/>
        <v>0</v>
      </c>
      <c r="BS25" s="19">
        <f t="shared" si="55"/>
        <v>0</v>
      </c>
      <c r="BT25" s="19">
        <f t="shared" si="55"/>
        <v>0</v>
      </c>
      <c r="BU25" s="19">
        <f>IF(BU$4=1,BT25,IF(AND(BU$4=2,BT$4=1),$E25,IF(AND(BU$4=2,BT$4=2),BT25*(1+$G25),0)))</f>
        <v>0</v>
      </c>
      <c r="BV25" s="19">
        <f t="shared" ref="BV25:CS25" si="56">IF(BV$4=1,BU25,IF(AND(BV$4=2,BU$4=1),$E25,IF(AND(BV$4=2,BU$4=2),BU25*(1+$G25),0)))</f>
        <v>0</v>
      </c>
      <c r="BW25" s="19">
        <f t="shared" si="56"/>
        <v>0</v>
      </c>
      <c r="BX25" s="19">
        <f t="shared" si="56"/>
        <v>0</v>
      </c>
      <c r="BY25" s="19">
        <f t="shared" si="56"/>
        <v>0</v>
      </c>
      <c r="BZ25" s="19">
        <f t="shared" si="56"/>
        <v>0</v>
      </c>
      <c r="CA25" s="19">
        <f t="shared" si="56"/>
        <v>0</v>
      </c>
      <c r="CB25" s="19">
        <f t="shared" si="56"/>
        <v>0</v>
      </c>
      <c r="CC25" s="19">
        <f t="shared" si="56"/>
        <v>0</v>
      </c>
      <c r="CD25" s="19">
        <f t="shared" si="56"/>
        <v>0</v>
      </c>
      <c r="CE25" s="19">
        <f t="shared" si="56"/>
        <v>0</v>
      </c>
      <c r="CF25" s="19">
        <f t="shared" si="56"/>
        <v>0</v>
      </c>
      <c r="CG25" s="19">
        <f t="shared" si="56"/>
        <v>0</v>
      </c>
      <c r="CH25" s="19">
        <f t="shared" si="56"/>
        <v>0</v>
      </c>
      <c r="CI25" s="19">
        <f t="shared" si="56"/>
        <v>0</v>
      </c>
      <c r="CJ25" s="19">
        <f t="shared" si="56"/>
        <v>0</v>
      </c>
      <c r="CK25" s="19">
        <f t="shared" si="56"/>
        <v>0</v>
      </c>
      <c r="CL25" s="19">
        <f t="shared" si="56"/>
        <v>0</v>
      </c>
      <c r="CM25" s="19">
        <f t="shared" si="56"/>
        <v>0</v>
      </c>
      <c r="CN25" s="19">
        <f t="shared" si="56"/>
        <v>0</v>
      </c>
      <c r="CO25" s="19">
        <f t="shared" si="56"/>
        <v>0</v>
      </c>
      <c r="CP25" s="19">
        <f t="shared" si="56"/>
        <v>0</v>
      </c>
      <c r="CQ25" s="19">
        <f t="shared" si="56"/>
        <v>0</v>
      </c>
      <c r="CR25" s="19">
        <f t="shared" si="56"/>
        <v>0</v>
      </c>
      <c r="CS25" s="19">
        <f t="shared" si="56"/>
        <v>0</v>
      </c>
    </row>
    <row r="26" spans="1:97" ht="31.5">
      <c r="A26" s="254"/>
      <c r="B26" s="30" t="s">
        <v>73</v>
      </c>
      <c r="C26" s="243"/>
      <c r="D26" s="22">
        <f t="shared" si="3"/>
        <v>0</v>
      </c>
      <c r="E26" s="237"/>
      <c r="F26" s="22">
        <f t="shared" si="4"/>
        <v>0</v>
      </c>
      <c r="G26" s="281"/>
      <c r="H26" s="239"/>
      <c r="I26" s="239"/>
      <c r="J26" s="239"/>
      <c r="K26" s="239"/>
      <c r="L26" s="239"/>
      <c r="M26" s="239"/>
      <c r="N26" s="239"/>
      <c r="O26" s="239"/>
      <c r="P26" s="239"/>
      <c r="Q26" s="239"/>
      <c r="R26" s="239"/>
      <c r="S26" s="239"/>
      <c r="T26" s="239"/>
      <c r="U26" s="239"/>
      <c r="V26" s="239"/>
      <c r="W26" s="239"/>
      <c r="X26" s="239"/>
      <c r="Y26" s="239"/>
      <c r="Z26" s="239"/>
      <c r="AA26" s="239"/>
      <c r="AB26" s="239"/>
      <c r="AC26" s="239"/>
      <c r="AD26" s="239"/>
      <c r="AE26" s="239"/>
      <c r="AF26" s="239"/>
      <c r="AG26" s="239"/>
      <c r="AH26" s="239"/>
      <c r="AI26" s="239"/>
      <c r="AJ26" s="239"/>
      <c r="AK26" s="239"/>
      <c r="AL26" s="239"/>
      <c r="AM26" s="239"/>
      <c r="AN26" s="239"/>
      <c r="AO26" s="239"/>
      <c r="AP26" s="239"/>
      <c r="AQ26" s="239"/>
      <c r="AR26" s="239"/>
      <c r="AS26" s="239"/>
      <c r="AT26" s="239"/>
      <c r="AU26" s="239"/>
      <c r="AV26" s="239"/>
      <c r="AW26" s="239"/>
      <c r="AX26" s="239"/>
      <c r="AY26" s="239"/>
      <c r="AZ26" s="239"/>
      <c r="BA26" s="239"/>
      <c r="BB26" s="239"/>
      <c r="BC26" s="239"/>
      <c r="BD26" s="239"/>
      <c r="BE26" s="239"/>
      <c r="BF26" s="239"/>
      <c r="BG26" s="239"/>
      <c r="BH26" s="239"/>
      <c r="BI26" s="239"/>
      <c r="BJ26" s="239"/>
      <c r="BK26" s="239"/>
      <c r="BL26" s="239"/>
      <c r="BM26" s="239"/>
      <c r="BN26" s="239"/>
      <c r="BO26" s="239"/>
      <c r="BP26" s="239"/>
      <c r="BQ26" s="239"/>
      <c r="BR26" s="239"/>
      <c r="BS26" s="239"/>
      <c r="BT26" s="239"/>
      <c r="BU26" s="239"/>
      <c r="BV26" s="239"/>
      <c r="BW26" s="239"/>
      <c r="BX26" s="239"/>
      <c r="BY26" s="239"/>
      <c r="BZ26" s="239"/>
      <c r="CA26" s="239"/>
      <c r="CB26" s="239"/>
      <c r="CC26" s="239"/>
      <c r="CD26" s="239"/>
      <c r="CE26" s="239"/>
      <c r="CF26" s="239"/>
      <c r="CG26" s="239"/>
      <c r="CH26" s="239"/>
      <c r="CI26" s="239"/>
      <c r="CJ26" s="239"/>
      <c r="CK26" s="239"/>
      <c r="CL26" s="239"/>
      <c r="CM26" s="239"/>
      <c r="CN26" s="239"/>
      <c r="CO26" s="239"/>
      <c r="CP26" s="239"/>
      <c r="CQ26" s="239"/>
      <c r="CR26" s="239"/>
      <c r="CS26" s="239"/>
    </row>
    <row r="27" spans="1:97" ht="15.75">
      <c r="A27" s="255"/>
      <c r="B27" s="30"/>
      <c r="C27" s="243"/>
      <c r="D27" s="22">
        <f t="shared" si="3"/>
        <v>0</v>
      </c>
      <c r="E27" s="237"/>
      <c r="F27" s="22">
        <f t="shared" si="4"/>
        <v>0</v>
      </c>
      <c r="G27" s="237"/>
      <c r="H27" s="239"/>
      <c r="I27" s="239"/>
      <c r="J27" s="239"/>
      <c r="K27" s="239"/>
      <c r="L27" s="239"/>
      <c r="M27" s="239"/>
      <c r="N27" s="239"/>
      <c r="O27" s="239"/>
      <c r="P27" s="239"/>
      <c r="Q27" s="239"/>
      <c r="R27" s="239"/>
      <c r="S27" s="239"/>
      <c r="T27" s="239"/>
      <c r="U27" s="239"/>
      <c r="V27" s="239"/>
      <c r="W27" s="239"/>
      <c r="X27" s="239"/>
      <c r="Y27" s="239"/>
      <c r="Z27" s="239"/>
      <c r="AA27" s="239"/>
      <c r="AB27" s="239"/>
      <c r="AC27" s="239"/>
      <c r="AD27" s="239"/>
      <c r="AE27" s="239"/>
      <c r="AF27" s="239"/>
      <c r="AG27" s="239"/>
      <c r="AH27" s="239"/>
      <c r="AI27" s="239"/>
      <c r="AJ27" s="239"/>
      <c r="AK27" s="239"/>
      <c r="AL27" s="239"/>
      <c r="AM27" s="239"/>
      <c r="AN27" s="239"/>
      <c r="AO27" s="239"/>
      <c r="AP27" s="239"/>
      <c r="AQ27" s="239"/>
      <c r="AR27" s="239"/>
      <c r="AS27" s="239"/>
      <c r="AT27" s="239"/>
      <c r="AU27" s="239"/>
      <c r="AV27" s="239"/>
      <c r="AW27" s="239"/>
      <c r="AX27" s="239"/>
      <c r="AY27" s="239"/>
      <c r="AZ27" s="239"/>
      <c r="BA27" s="239"/>
      <c r="BB27" s="239"/>
      <c r="BC27" s="239"/>
      <c r="BD27" s="239"/>
      <c r="BE27" s="239"/>
      <c r="BF27" s="239"/>
      <c r="BG27" s="239"/>
      <c r="BH27" s="239"/>
      <c r="BI27" s="239"/>
      <c r="BJ27" s="239"/>
      <c r="BK27" s="239"/>
      <c r="BL27" s="239"/>
      <c r="BM27" s="239"/>
      <c r="BN27" s="239"/>
      <c r="BO27" s="239"/>
      <c r="BP27" s="239"/>
      <c r="BQ27" s="239"/>
      <c r="BR27" s="239"/>
      <c r="BS27" s="239"/>
      <c r="BT27" s="239"/>
      <c r="BU27" s="239"/>
      <c r="BV27" s="239"/>
      <c r="BW27" s="239"/>
      <c r="BX27" s="239"/>
      <c r="BY27" s="239"/>
      <c r="BZ27" s="239"/>
      <c r="CA27" s="239"/>
      <c r="CB27" s="239"/>
      <c r="CC27" s="239"/>
      <c r="CD27" s="239"/>
      <c r="CE27" s="239"/>
      <c r="CF27" s="239"/>
      <c r="CG27" s="239"/>
      <c r="CH27" s="239"/>
      <c r="CI27" s="239"/>
      <c r="CJ27" s="239"/>
      <c r="CK27" s="239"/>
      <c r="CL27" s="239"/>
      <c r="CM27" s="239"/>
      <c r="CN27" s="239"/>
      <c r="CO27" s="239"/>
      <c r="CP27" s="239"/>
      <c r="CQ27" s="239"/>
      <c r="CR27" s="239"/>
      <c r="CS27" s="239"/>
    </row>
    <row r="28" spans="1:97" ht="15.75">
      <c r="A28" s="255"/>
      <c r="B28" s="30"/>
      <c r="C28" s="243"/>
      <c r="D28" s="22">
        <f t="shared" si="3"/>
        <v>0</v>
      </c>
      <c r="E28" s="237"/>
      <c r="F28" s="22">
        <f t="shared" si="4"/>
        <v>0</v>
      </c>
      <c r="G28" s="237"/>
      <c r="H28" s="239"/>
      <c r="I28" s="239"/>
      <c r="J28" s="239"/>
      <c r="K28" s="239"/>
      <c r="L28" s="239"/>
      <c r="M28" s="239"/>
      <c r="N28" s="239"/>
      <c r="O28" s="239"/>
      <c r="P28" s="239"/>
      <c r="Q28" s="239"/>
      <c r="R28" s="239"/>
      <c r="S28" s="239"/>
      <c r="T28" s="239"/>
      <c r="U28" s="239"/>
      <c r="V28" s="239"/>
      <c r="W28" s="239"/>
      <c r="X28" s="239"/>
      <c r="Y28" s="239"/>
      <c r="Z28" s="239"/>
      <c r="AA28" s="239"/>
      <c r="AB28" s="239"/>
      <c r="AC28" s="239"/>
      <c r="AD28" s="239"/>
      <c r="AE28" s="239"/>
      <c r="AF28" s="239"/>
      <c r="AG28" s="239"/>
      <c r="AH28" s="239"/>
      <c r="AI28" s="239"/>
      <c r="AJ28" s="239"/>
      <c r="AK28" s="239"/>
      <c r="AL28" s="239"/>
      <c r="AM28" s="239"/>
      <c r="AN28" s="239"/>
      <c r="AO28" s="239"/>
      <c r="AP28" s="239"/>
      <c r="AQ28" s="239"/>
      <c r="AR28" s="239"/>
      <c r="AS28" s="239"/>
      <c r="AT28" s="239"/>
      <c r="AU28" s="239"/>
      <c r="AV28" s="239"/>
      <c r="AW28" s="239"/>
      <c r="AX28" s="239"/>
      <c r="AY28" s="239"/>
      <c r="AZ28" s="239"/>
      <c r="BA28" s="239"/>
      <c r="BB28" s="239"/>
      <c r="BC28" s="239"/>
      <c r="BD28" s="239"/>
      <c r="BE28" s="239"/>
      <c r="BF28" s="239"/>
      <c r="BG28" s="239"/>
      <c r="BH28" s="239"/>
      <c r="BI28" s="239"/>
      <c r="BJ28" s="239"/>
      <c r="BK28" s="239"/>
      <c r="BL28" s="239"/>
      <c r="BM28" s="239"/>
      <c r="BN28" s="239"/>
      <c r="BO28" s="239"/>
      <c r="BP28" s="239"/>
      <c r="BQ28" s="239"/>
      <c r="BR28" s="239"/>
      <c r="BS28" s="239"/>
      <c r="BT28" s="239"/>
      <c r="BU28" s="239"/>
      <c r="BV28" s="239"/>
      <c r="BW28" s="239"/>
      <c r="BX28" s="239"/>
      <c r="BY28" s="239"/>
      <c r="BZ28" s="239"/>
      <c r="CA28" s="239"/>
      <c r="CB28" s="239"/>
      <c r="CC28" s="239"/>
      <c r="CD28" s="239"/>
      <c r="CE28" s="239"/>
      <c r="CF28" s="239"/>
      <c r="CG28" s="239"/>
      <c r="CH28" s="239"/>
      <c r="CI28" s="239"/>
      <c r="CJ28" s="239"/>
      <c r="CK28" s="239"/>
      <c r="CL28" s="239"/>
      <c r="CM28" s="239"/>
      <c r="CN28" s="239"/>
      <c r="CO28" s="239"/>
      <c r="CP28" s="239"/>
      <c r="CQ28" s="239"/>
      <c r="CR28" s="239"/>
      <c r="CS28" s="239"/>
    </row>
    <row r="29" spans="1:97" ht="15.75">
      <c r="A29" s="255"/>
      <c r="B29" s="30"/>
      <c r="C29" s="243"/>
      <c r="D29" s="22">
        <f t="shared" si="3"/>
        <v>0</v>
      </c>
      <c r="E29" s="237"/>
      <c r="F29" s="22">
        <f t="shared" si="4"/>
        <v>0</v>
      </c>
      <c r="G29" s="237"/>
      <c r="H29" s="239"/>
      <c r="I29" s="239"/>
      <c r="J29" s="239"/>
      <c r="K29" s="239"/>
      <c r="L29" s="239"/>
      <c r="M29" s="239"/>
      <c r="N29" s="239"/>
      <c r="O29" s="239"/>
      <c r="P29" s="239"/>
      <c r="Q29" s="239"/>
      <c r="R29" s="239"/>
      <c r="S29" s="239"/>
      <c r="T29" s="239"/>
      <c r="U29" s="239"/>
      <c r="V29" s="239"/>
      <c r="W29" s="239"/>
      <c r="X29" s="239"/>
      <c r="Y29" s="239"/>
      <c r="Z29" s="239"/>
      <c r="AA29" s="239"/>
      <c r="AB29" s="239"/>
      <c r="AC29" s="239"/>
      <c r="AD29" s="239"/>
      <c r="AE29" s="239"/>
      <c r="AF29" s="239"/>
      <c r="AG29" s="239"/>
      <c r="AH29" s="239"/>
      <c r="AI29" s="239"/>
      <c r="AJ29" s="239"/>
      <c r="AK29" s="239"/>
      <c r="AL29" s="239"/>
      <c r="AM29" s="239"/>
      <c r="AN29" s="239"/>
      <c r="AO29" s="239"/>
      <c r="AP29" s="239"/>
      <c r="AQ29" s="239"/>
      <c r="AR29" s="239"/>
      <c r="AS29" s="239"/>
      <c r="AT29" s="239"/>
      <c r="AU29" s="239"/>
      <c r="AV29" s="239"/>
      <c r="AW29" s="239"/>
      <c r="AX29" s="239"/>
      <c r="AY29" s="239"/>
      <c r="AZ29" s="239"/>
      <c r="BA29" s="239"/>
      <c r="BB29" s="239"/>
      <c r="BC29" s="239"/>
      <c r="BD29" s="239"/>
      <c r="BE29" s="239"/>
      <c r="BF29" s="239"/>
      <c r="BG29" s="239"/>
      <c r="BH29" s="239"/>
      <c r="BI29" s="239"/>
      <c r="BJ29" s="239"/>
      <c r="BK29" s="239"/>
      <c r="BL29" s="239"/>
      <c r="BM29" s="239"/>
      <c r="BN29" s="239"/>
      <c r="BO29" s="239"/>
      <c r="BP29" s="239"/>
      <c r="BQ29" s="239"/>
      <c r="BR29" s="239"/>
      <c r="BS29" s="239"/>
      <c r="BT29" s="239"/>
      <c r="BU29" s="239"/>
      <c r="BV29" s="239"/>
      <c r="BW29" s="239"/>
      <c r="BX29" s="239"/>
      <c r="BY29" s="239"/>
      <c r="BZ29" s="239"/>
      <c r="CA29" s="239"/>
      <c r="CB29" s="239"/>
      <c r="CC29" s="239"/>
      <c r="CD29" s="239"/>
      <c r="CE29" s="239"/>
      <c r="CF29" s="239"/>
      <c r="CG29" s="239"/>
      <c r="CH29" s="239"/>
      <c r="CI29" s="239"/>
      <c r="CJ29" s="239"/>
      <c r="CK29" s="239"/>
      <c r="CL29" s="239"/>
      <c r="CM29" s="239"/>
      <c r="CN29" s="239"/>
      <c r="CO29" s="239"/>
      <c r="CP29" s="239"/>
      <c r="CQ29" s="239"/>
      <c r="CR29" s="239"/>
      <c r="CS29" s="239"/>
    </row>
    <row r="30" spans="1:97" ht="15.75">
      <c r="A30" s="255"/>
      <c r="B30" s="30"/>
      <c r="C30" s="243"/>
      <c r="D30" s="22">
        <f t="shared" si="3"/>
        <v>0</v>
      </c>
      <c r="E30" s="237"/>
      <c r="F30" s="22">
        <f t="shared" si="4"/>
        <v>0</v>
      </c>
      <c r="G30" s="237"/>
      <c r="H30" s="239"/>
      <c r="I30" s="239"/>
      <c r="J30" s="239"/>
      <c r="K30" s="239"/>
      <c r="L30" s="239"/>
      <c r="M30" s="239"/>
      <c r="N30" s="239"/>
      <c r="O30" s="239"/>
      <c r="P30" s="239"/>
      <c r="Q30" s="239"/>
      <c r="R30" s="239"/>
      <c r="S30" s="239"/>
      <c r="T30" s="239"/>
      <c r="U30" s="239"/>
      <c r="V30" s="239"/>
      <c r="W30" s="239"/>
      <c r="X30" s="239"/>
      <c r="Y30" s="239"/>
      <c r="Z30" s="239"/>
      <c r="AA30" s="239"/>
      <c r="AB30" s="239"/>
      <c r="AC30" s="239"/>
      <c r="AD30" s="239"/>
      <c r="AE30" s="239"/>
      <c r="AF30" s="239"/>
      <c r="AG30" s="239"/>
      <c r="AH30" s="239"/>
      <c r="AI30" s="239"/>
      <c r="AJ30" s="239"/>
      <c r="AK30" s="239"/>
      <c r="AL30" s="239"/>
      <c r="AM30" s="239"/>
      <c r="AN30" s="239"/>
      <c r="AO30" s="239"/>
      <c r="AP30" s="239"/>
      <c r="AQ30" s="239"/>
      <c r="AR30" s="239"/>
      <c r="AS30" s="239"/>
      <c r="AT30" s="239"/>
      <c r="AU30" s="239"/>
      <c r="AV30" s="239"/>
      <c r="AW30" s="239"/>
      <c r="AX30" s="239"/>
      <c r="AY30" s="239"/>
      <c r="AZ30" s="239"/>
      <c r="BA30" s="239"/>
      <c r="BB30" s="239"/>
      <c r="BC30" s="239"/>
      <c r="BD30" s="239"/>
      <c r="BE30" s="239"/>
      <c r="BF30" s="239"/>
      <c r="BG30" s="239"/>
      <c r="BH30" s="239"/>
      <c r="BI30" s="239"/>
      <c r="BJ30" s="239"/>
      <c r="BK30" s="239"/>
      <c r="BL30" s="239"/>
      <c r="BM30" s="239"/>
      <c r="BN30" s="239"/>
      <c r="BO30" s="239"/>
      <c r="BP30" s="239"/>
      <c r="BQ30" s="239"/>
      <c r="BR30" s="239"/>
      <c r="BS30" s="239"/>
      <c r="BT30" s="239"/>
      <c r="BU30" s="239"/>
      <c r="BV30" s="239"/>
      <c r="BW30" s="239"/>
      <c r="BX30" s="239"/>
      <c r="BY30" s="239"/>
      <c r="BZ30" s="239"/>
      <c r="CA30" s="239"/>
      <c r="CB30" s="239"/>
      <c r="CC30" s="239"/>
      <c r="CD30" s="239"/>
      <c r="CE30" s="239"/>
      <c r="CF30" s="239"/>
      <c r="CG30" s="239"/>
      <c r="CH30" s="239"/>
      <c r="CI30" s="239"/>
      <c r="CJ30" s="239"/>
      <c r="CK30" s="239"/>
      <c r="CL30" s="239"/>
      <c r="CM30" s="239"/>
      <c r="CN30" s="239"/>
      <c r="CO30" s="239"/>
      <c r="CP30" s="239"/>
      <c r="CQ30" s="239"/>
      <c r="CR30" s="239"/>
      <c r="CS30" s="239"/>
    </row>
    <row r="31" spans="1:97" ht="15.75">
      <c r="A31" s="255"/>
      <c r="B31" s="30"/>
      <c r="C31" s="243"/>
      <c r="D31" s="22">
        <f t="shared" si="3"/>
        <v>0</v>
      </c>
      <c r="E31" s="237"/>
      <c r="F31" s="22">
        <f t="shared" si="4"/>
        <v>0</v>
      </c>
      <c r="G31" s="237"/>
      <c r="H31" s="239"/>
      <c r="I31" s="239"/>
      <c r="J31" s="239"/>
      <c r="K31" s="239"/>
      <c r="L31" s="239"/>
      <c r="M31" s="239"/>
      <c r="N31" s="239"/>
      <c r="O31" s="239"/>
      <c r="P31" s="239"/>
      <c r="Q31" s="239"/>
      <c r="R31" s="239"/>
      <c r="S31" s="239"/>
      <c r="T31" s="239"/>
      <c r="U31" s="239"/>
      <c r="V31" s="239"/>
      <c r="W31" s="239"/>
      <c r="X31" s="239"/>
      <c r="Y31" s="239"/>
      <c r="Z31" s="239"/>
      <c r="AA31" s="239"/>
      <c r="AB31" s="239"/>
      <c r="AC31" s="239"/>
      <c r="AD31" s="239"/>
      <c r="AE31" s="239"/>
      <c r="AF31" s="239"/>
      <c r="AG31" s="239"/>
      <c r="AH31" s="239"/>
      <c r="AI31" s="239"/>
      <c r="AJ31" s="239"/>
      <c r="AK31" s="239"/>
      <c r="AL31" s="239"/>
      <c r="AM31" s="239"/>
      <c r="AN31" s="239"/>
      <c r="AO31" s="239"/>
      <c r="AP31" s="239"/>
      <c r="AQ31" s="239"/>
      <c r="AR31" s="239"/>
      <c r="AS31" s="239"/>
      <c r="AT31" s="239"/>
      <c r="AU31" s="239"/>
      <c r="AV31" s="239"/>
      <c r="AW31" s="239"/>
      <c r="AX31" s="239"/>
      <c r="AY31" s="239"/>
      <c r="AZ31" s="239"/>
      <c r="BA31" s="239"/>
      <c r="BB31" s="239"/>
      <c r="BC31" s="239"/>
      <c r="BD31" s="239"/>
      <c r="BE31" s="239"/>
      <c r="BF31" s="239"/>
      <c r="BG31" s="239"/>
      <c r="BH31" s="239"/>
      <c r="BI31" s="239"/>
      <c r="BJ31" s="239"/>
      <c r="BK31" s="239"/>
      <c r="BL31" s="239"/>
      <c r="BM31" s="239"/>
      <c r="BN31" s="239"/>
      <c r="BO31" s="239"/>
      <c r="BP31" s="239"/>
      <c r="BQ31" s="239"/>
      <c r="BR31" s="239"/>
      <c r="BS31" s="239"/>
      <c r="BT31" s="239"/>
      <c r="BU31" s="239"/>
      <c r="BV31" s="239"/>
      <c r="BW31" s="239"/>
      <c r="BX31" s="239"/>
      <c r="BY31" s="239"/>
      <c r="BZ31" s="239"/>
      <c r="CA31" s="239"/>
      <c r="CB31" s="239"/>
      <c r="CC31" s="239"/>
      <c r="CD31" s="239"/>
      <c r="CE31" s="239"/>
      <c r="CF31" s="239"/>
      <c r="CG31" s="239"/>
      <c r="CH31" s="239"/>
      <c r="CI31" s="239"/>
      <c r="CJ31" s="239"/>
      <c r="CK31" s="239"/>
      <c r="CL31" s="239"/>
      <c r="CM31" s="239"/>
      <c r="CN31" s="239"/>
      <c r="CO31" s="239"/>
      <c r="CP31" s="239"/>
      <c r="CQ31" s="239"/>
      <c r="CR31" s="239"/>
      <c r="CS31" s="239"/>
    </row>
    <row r="32" spans="1:97" ht="15.75">
      <c r="A32" s="255"/>
      <c r="B32" s="30"/>
      <c r="C32" s="243"/>
      <c r="D32" s="22">
        <f t="shared" si="3"/>
        <v>0</v>
      </c>
      <c r="E32" s="237"/>
      <c r="F32" s="22">
        <f t="shared" si="4"/>
        <v>0</v>
      </c>
      <c r="G32" s="237"/>
      <c r="H32" s="239"/>
      <c r="I32" s="239"/>
      <c r="J32" s="239"/>
      <c r="K32" s="239"/>
      <c r="L32" s="239"/>
      <c r="M32" s="239"/>
      <c r="N32" s="239"/>
      <c r="O32" s="239"/>
      <c r="P32" s="239"/>
      <c r="Q32" s="239"/>
      <c r="R32" s="239"/>
      <c r="S32" s="239"/>
      <c r="T32" s="239"/>
      <c r="U32" s="239"/>
      <c r="V32" s="239"/>
      <c r="W32" s="239"/>
      <c r="X32" s="239"/>
      <c r="Y32" s="239"/>
      <c r="Z32" s="239"/>
      <c r="AA32" s="239"/>
      <c r="AB32" s="239"/>
      <c r="AC32" s="239"/>
      <c r="AD32" s="239"/>
      <c r="AE32" s="239"/>
      <c r="AF32" s="239"/>
      <c r="AG32" s="239"/>
      <c r="AH32" s="239"/>
      <c r="AI32" s="239"/>
      <c r="AJ32" s="239"/>
      <c r="AK32" s="239"/>
      <c r="AL32" s="239"/>
      <c r="AM32" s="239"/>
      <c r="AN32" s="239"/>
      <c r="AO32" s="239"/>
      <c r="AP32" s="239"/>
      <c r="AQ32" s="239"/>
      <c r="AR32" s="239"/>
      <c r="AS32" s="239"/>
      <c r="AT32" s="239"/>
      <c r="AU32" s="239"/>
      <c r="AV32" s="239"/>
      <c r="AW32" s="239"/>
      <c r="AX32" s="239"/>
      <c r="AY32" s="239"/>
      <c r="AZ32" s="239"/>
      <c r="BA32" s="239"/>
      <c r="BB32" s="239"/>
      <c r="BC32" s="239"/>
      <c r="BD32" s="239"/>
      <c r="BE32" s="239"/>
      <c r="BF32" s="239"/>
      <c r="BG32" s="239"/>
      <c r="BH32" s="239"/>
      <c r="BI32" s="239"/>
      <c r="BJ32" s="239"/>
      <c r="BK32" s="239"/>
      <c r="BL32" s="239"/>
      <c r="BM32" s="239"/>
      <c r="BN32" s="239"/>
      <c r="BO32" s="239"/>
      <c r="BP32" s="239"/>
      <c r="BQ32" s="239"/>
      <c r="BR32" s="239"/>
      <c r="BS32" s="239"/>
      <c r="BT32" s="239"/>
      <c r="BU32" s="239"/>
      <c r="BV32" s="239"/>
      <c r="BW32" s="239"/>
      <c r="BX32" s="239"/>
      <c r="BY32" s="239"/>
      <c r="BZ32" s="239"/>
      <c r="CA32" s="239"/>
      <c r="CB32" s="239"/>
      <c r="CC32" s="239"/>
      <c r="CD32" s="239"/>
      <c r="CE32" s="239"/>
      <c r="CF32" s="239"/>
      <c r="CG32" s="239"/>
      <c r="CH32" s="239"/>
      <c r="CI32" s="239"/>
      <c r="CJ32" s="239"/>
      <c r="CK32" s="239"/>
      <c r="CL32" s="239"/>
      <c r="CM32" s="239"/>
      <c r="CN32" s="239"/>
      <c r="CO32" s="239"/>
      <c r="CP32" s="239"/>
      <c r="CQ32" s="239"/>
      <c r="CR32" s="239"/>
      <c r="CS32" s="239"/>
    </row>
    <row r="33" spans="1:97" ht="15.75">
      <c r="A33" s="255"/>
      <c r="B33" s="30"/>
      <c r="C33" s="243"/>
      <c r="D33" s="22">
        <f t="shared" si="3"/>
        <v>0</v>
      </c>
      <c r="E33" s="237"/>
      <c r="F33" s="22">
        <f t="shared" si="4"/>
        <v>0</v>
      </c>
      <c r="G33" s="237"/>
      <c r="H33" s="239"/>
      <c r="I33" s="239"/>
      <c r="J33" s="239"/>
      <c r="K33" s="239"/>
      <c r="L33" s="239"/>
      <c r="M33" s="239"/>
      <c r="N33" s="239"/>
      <c r="O33" s="239"/>
      <c r="P33" s="239"/>
      <c r="Q33" s="239"/>
      <c r="R33" s="239"/>
      <c r="S33" s="239"/>
      <c r="T33" s="239"/>
      <c r="U33" s="239"/>
      <c r="V33" s="239"/>
      <c r="W33" s="239"/>
      <c r="X33" s="239"/>
      <c r="Y33" s="239"/>
      <c r="Z33" s="239"/>
      <c r="AA33" s="239"/>
      <c r="AB33" s="239"/>
      <c r="AC33" s="239"/>
      <c r="AD33" s="239"/>
      <c r="AE33" s="239"/>
      <c r="AF33" s="239"/>
      <c r="AG33" s="239"/>
      <c r="AH33" s="239"/>
      <c r="AI33" s="239"/>
      <c r="AJ33" s="239"/>
      <c r="AK33" s="239"/>
      <c r="AL33" s="239"/>
      <c r="AM33" s="239"/>
      <c r="AN33" s="239"/>
      <c r="AO33" s="239"/>
      <c r="AP33" s="239"/>
      <c r="AQ33" s="239"/>
      <c r="AR33" s="239"/>
      <c r="AS33" s="239"/>
      <c r="AT33" s="239"/>
      <c r="AU33" s="239"/>
      <c r="AV33" s="239"/>
      <c r="AW33" s="239"/>
      <c r="AX33" s="239"/>
      <c r="AY33" s="239"/>
      <c r="AZ33" s="239"/>
      <c r="BA33" s="239"/>
      <c r="BB33" s="239"/>
      <c r="BC33" s="239"/>
      <c r="BD33" s="239"/>
      <c r="BE33" s="239"/>
      <c r="BF33" s="239"/>
      <c r="BG33" s="239"/>
      <c r="BH33" s="239"/>
      <c r="BI33" s="239"/>
      <c r="BJ33" s="239"/>
      <c r="BK33" s="239"/>
      <c r="BL33" s="239"/>
      <c r="BM33" s="239"/>
      <c r="BN33" s="239"/>
      <c r="BO33" s="239"/>
      <c r="BP33" s="239"/>
      <c r="BQ33" s="239"/>
      <c r="BR33" s="239"/>
      <c r="BS33" s="239"/>
      <c r="BT33" s="239"/>
      <c r="BU33" s="239"/>
      <c r="BV33" s="239"/>
      <c r="BW33" s="239"/>
      <c r="BX33" s="239"/>
      <c r="BY33" s="239"/>
      <c r="BZ33" s="239"/>
      <c r="CA33" s="239"/>
      <c r="CB33" s="239"/>
      <c r="CC33" s="239"/>
      <c r="CD33" s="239"/>
      <c r="CE33" s="239"/>
      <c r="CF33" s="239"/>
      <c r="CG33" s="239"/>
      <c r="CH33" s="239"/>
      <c r="CI33" s="239"/>
      <c r="CJ33" s="239"/>
      <c r="CK33" s="239"/>
      <c r="CL33" s="239"/>
      <c r="CM33" s="239"/>
      <c r="CN33" s="239"/>
      <c r="CO33" s="239"/>
      <c r="CP33" s="239"/>
      <c r="CQ33" s="239"/>
      <c r="CR33" s="239"/>
      <c r="CS33" s="239"/>
    </row>
    <row r="34" spans="1:97" ht="15.75">
      <c r="A34" s="255"/>
      <c r="B34" s="30"/>
      <c r="C34" s="243"/>
      <c r="D34" s="22">
        <f t="shared" si="3"/>
        <v>0</v>
      </c>
      <c r="E34" s="237"/>
      <c r="F34" s="22">
        <f t="shared" si="4"/>
        <v>0</v>
      </c>
      <c r="G34" s="237"/>
      <c r="H34" s="239"/>
      <c r="I34" s="239"/>
      <c r="J34" s="239"/>
      <c r="K34" s="239"/>
      <c r="L34" s="239"/>
      <c r="M34" s="239"/>
      <c r="N34" s="239"/>
      <c r="O34" s="239"/>
      <c r="P34" s="239"/>
      <c r="Q34" s="239"/>
      <c r="R34" s="239"/>
      <c r="S34" s="239"/>
      <c r="T34" s="239"/>
      <c r="U34" s="239"/>
      <c r="V34" s="239"/>
      <c r="W34" s="239"/>
      <c r="X34" s="239"/>
      <c r="Y34" s="239"/>
      <c r="Z34" s="239"/>
      <c r="AA34" s="239"/>
      <c r="AB34" s="239"/>
      <c r="AC34" s="239"/>
      <c r="AD34" s="239"/>
      <c r="AE34" s="239"/>
      <c r="AF34" s="239"/>
      <c r="AG34" s="239"/>
      <c r="AH34" s="239"/>
      <c r="AI34" s="239"/>
      <c r="AJ34" s="239"/>
      <c r="AK34" s="239"/>
      <c r="AL34" s="239"/>
      <c r="AM34" s="239"/>
      <c r="AN34" s="239"/>
      <c r="AO34" s="239"/>
      <c r="AP34" s="239"/>
      <c r="AQ34" s="239"/>
      <c r="AR34" s="239"/>
      <c r="AS34" s="239"/>
      <c r="AT34" s="239"/>
      <c r="AU34" s="239"/>
      <c r="AV34" s="239"/>
      <c r="AW34" s="239"/>
      <c r="AX34" s="239"/>
      <c r="AY34" s="239"/>
      <c r="AZ34" s="239"/>
      <c r="BA34" s="239"/>
      <c r="BB34" s="239"/>
      <c r="BC34" s="239"/>
      <c r="BD34" s="239"/>
      <c r="BE34" s="239"/>
      <c r="BF34" s="239"/>
      <c r="BG34" s="239"/>
      <c r="BH34" s="239"/>
      <c r="BI34" s="239"/>
      <c r="BJ34" s="239"/>
      <c r="BK34" s="239"/>
      <c r="BL34" s="239"/>
      <c r="BM34" s="239"/>
      <c r="BN34" s="239"/>
      <c r="BO34" s="239"/>
      <c r="BP34" s="239"/>
      <c r="BQ34" s="239"/>
      <c r="BR34" s="239"/>
      <c r="BS34" s="239"/>
      <c r="BT34" s="239"/>
      <c r="BU34" s="239"/>
      <c r="BV34" s="239"/>
      <c r="BW34" s="239"/>
      <c r="BX34" s="239"/>
      <c r="BY34" s="239"/>
      <c r="BZ34" s="239"/>
      <c r="CA34" s="239"/>
      <c r="CB34" s="239"/>
      <c r="CC34" s="239"/>
      <c r="CD34" s="239"/>
      <c r="CE34" s="239"/>
      <c r="CF34" s="239"/>
      <c r="CG34" s="239"/>
      <c r="CH34" s="239"/>
      <c r="CI34" s="239"/>
      <c r="CJ34" s="239"/>
      <c r="CK34" s="239"/>
      <c r="CL34" s="239"/>
      <c r="CM34" s="239"/>
      <c r="CN34" s="239"/>
      <c r="CO34" s="239"/>
      <c r="CP34" s="239"/>
      <c r="CQ34" s="239"/>
      <c r="CR34" s="239"/>
      <c r="CS34" s="239"/>
    </row>
    <row r="35" spans="1:97" ht="15.75">
      <c r="A35" s="255"/>
      <c r="B35" s="30"/>
      <c r="C35" s="243"/>
      <c r="D35" s="22">
        <f t="shared" si="3"/>
        <v>0</v>
      </c>
      <c r="E35" s="237"/>
      <c r="F35" s="22">
        <f t="shared" si="4"/>
        <v>0</v>
      </c>
      <c r="G35" s="237"/>
      <c r="H35" s="239"/>
      <c r="I35" s="239"/>
      <c r="J35" s="239"/>
      <c r="K35" s="239"/>
      <c r="L35" s="239"/>
      <c r="M35" s="239"/>
      <c r="N35" s="239"/>
      <c r="O35" s="239"/>
      <c r="P35" s="239"/>
      <c r="Q35" s="239"/>
      <c r="R35" s="239"/>
      <c r="S35" s="239"/>
      <c r="T35" s="239"/>
      <c r="U35" s="239"/>
      <c r="V35" s="239"/>
      <c r="W35" s="239"/>
      <c r="X35" s="239"/>
      <c r="Y35" s="239"/>
      <c r="Z35" s="239"/>
      <c r="AA35" s="239"/>
      <c r="AB35" s="239"/>
      <c r="AC35" s="239"/>
      <c r="AD35" s="239"/>
      <c r="AE35" s="239"/>
      <c r="AF35" s="239"/>
      <c r="AG35" s="239"/>
      <c r="AH35" s="239"/>
      <c r="AI35" s="239"/>
      <c r="AJ35" s="239"/>
      <c r="AK35" s="239"/>
      <c r="AL35" s="239"/>
      <c r="AM35" s="239"/>
      <c r="AN35" s="239"/>
      <c r="AO35" s="239"/>
      <c r="AP35" s="239"/>
      <c r="AQ35" s="239"/>
      <c r="AR35" s="239"/>
      <c r="AS35" s="239"/>
      <c r="AT35" s="239"/>
      <c r="AU35" s="239"/>
      <c r="AV35" s="239"/>
      <c r="AW35" s="239"/>
      <c r="AX35" s="239"/>
      <c r="AY35" s="239"/>
      <c r="AZ35" s="239"/>
      <c r="BA35" s="239"/>
      <c r="BB35" s="239"/>
      <c r="BC35" s="239"/>
      <c r="BD35" s="239"/>
      <c r="BE35" s="239"/>
      <c r="BF35" s="239"/>
      <c r="BG35" s="239"/>
      <c r="BH35" s="239"/>
      <c r="BI35" s="239"/>
      <c r="BJ35" s="239"/>
      <c r="BK35" s="239"/>
      <c r="BL35" s="239"/>
      <c r="BM35" s="239"/>
      <c r="BN35" s="239"/>
      <c r="BO35" s="239"/>
      <c r="BP35" s="239"/>
      <c r="BQ35" s="239"/>
      <c r="BR35" s="239"/>
      <c r="BS35" s="239"/>
      <c r="BT35" s="239"/>
      <c r="BU35" s="239"/>
      <c r="BV35" s="239"/>
      <c r="BW35" s="239"/>
      <c r="BX35" s="239"/>
      <c r="BY35" s="239"/>
      <c r="BZ35" s="239"/>
      <c r="CA35" s="239"/>
      <c r="CB35" s="239"/>
      <c r="CC35" s="239"/>
      <c r="CD35" s="239"/>
      <c r="CE35" s="239"/>
      <c r="CF35" s="239"/>
      <c r="CG35" s="239"/>
      <c r="CH35" s="239"/>
      <c r="CI35" s="239"/>
      <c r="CJ35" s="239"/>
      <c r="CK35" s="239"/>
      <c r="CL35" s="239"/>
      <c r="CM35" s="239"/>
      <c r="CN35" s="239"/>
      <c r="CO35" s="239"/>
      <c r="CP35" s="239"/>
      <c r="CQ35" s="239"/>
      <c r="CR35" s="239"/>
      <c r="CS35" s="239"/>
    </row>
    <row r="36" spans="1:97" ht="15.75">
      <c r="A36" s="255"/>
      <c r="B36" s="30"/>
      <c r="C36" s="243"/>
      <c r="D36" s="22">
        <f t="shared" si="3"/>
        <v>0</v>
      </c>
      <c r="E36" s="237"/>
      <c r="F36" s="22">
        <f t="shared" si="4"/>
        <v>0</v>
      </c>
      <c r="G36" s="237"/>
      <c r="H36" s="239"/>
      <c r="I36" s="239"/>
      <c r="J36" s="239"/>
      <c r="K36" s="239"/>
      <c r="L36" s="239"/>
      <c r="M36" s="239"/>
      <c r="N36" s="239"/>
      <c r="O36" s="239"/>
      <c r="P36" s="239"/>
      <c r="Q36" s="239"/>
      <c r="R36" s="239"/>
      <c r="S36" s="239"/>
      <c r="T36" s="239"/>
      <c r="U36" s="239"/>
      <c r="V36" s="239"/>
      <c r="W36" s="239"/>
      <c r="X36" s="239"/>
      <c r="Y36" s="239"/>
      <c r="Z36" s="239"/>
      <c r="AA36" s="239"/>
      <c r="AB36" s="239"/>
      <c r="AC36" s="239"/>
      <c r="AD36" s="239"/>
      <c r="AE36" s="239"/>
      <c r="AF36" s="239"/>
      <c r="AG36" s="239"/>
      <c r="AH36" s="239"/>
      <c r="AI36" s="239"/>
      <c r="AJ36" s="239"/>
      <c r="AK36" s="239"/>
      <c r="AL36" s="239"/>
      <c r="AM36" s="239"/>
      <c r="AN36" s="239"/>
      <c r="AO36" s="239"/>
      <c r="AP36" s="239"/>
      <c r="AQ36" s="239"/>
      <c r="AR36" s="239"/>
      <c r="AS36" s="239"/>
      <c r="AT36" s="239"/>
      <c r="AU36" s="239"/>
      <c r="AV36" s="239"/>
      <c r="AW36" s="239"/>
      <c r="AX36" s="239"/>
      <c r="AY36" s="239"/>
      <c r="AZ36" s="239"/>
      <c r="BA36" s="239"/>
      <c r="BB36" s="239"/>
      <c r="BC36" s="239"/>
      <c r="BD36" s="239"/>
      <c r="BE36" s="239"/>
      <c r="BF36" s="239"/>
      <c r="BG36" s="239"/>
      <c r="BH36" s="239"/>
      <c r="BI36" s="239"/>
      <c r="BJ36" s="239"/>
      <c r="BK36" s="239"/>
      <c r="BL36" s="239"/>
      <c r="BM36" s="239"/>
      <c r="BN36" s="239"/>
      <c r="BO36" s="239"/>
      <c r="BP36" s="239"/>
      <c r="BQ36" s="239"/>
      <c r="BR36" s="239"/>
      <c r="BS36" s="239"/>
      <c r="BT36" s="239"/>
      <c r="BU36" s="239"/>
      <c r="BV36" s="239"/>
      <c r="BW36" s="239"/>
      <c r="BX36" s="239"/>
      <c r="BY36" s="239"/>
      <c r="BZ36" s="239"/>
      <c r="CA36" s="239"/>
      <c r="CB36" s="239"/>
      <c r="CC36" s="239"/>
      <c r="CD36" s="239"/>
      <c r="CE36" s="239"/>
      <c r="CF36" s="239"/>
      <c r="CG36" s="239"/>
      <c r="CH36" s="239"/>
      <c r="CI36" s="239"/>
      <c r="CJ36" s="239"/>
      <c r="CK36" s="239"/>
      <c r="CL36" s="239"/>
      <c r="CM36" s="239"/>
      <c r="CN36" s="239"/>
      <c r="CO36" s="239"/>
      <c r="CP36" s="239"/>
      <c r="CQ36" s="239"/>
      <c r="CR36" s="239"/>
      <c r="CS36" s="239"/>
    </row>
    <row r="37" spans="1:97">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c r="CA37" s="16"/>
      <c r="CB37" s="16"/>
      <c r="CC37" s="16"/>
      <c r="CD37" s="16"/>
      <c r="CE37" s="16"/>
      <c r="CF37" s="16"/>
      <c r="CG37" s="16"/>
      <c r="CH37" s="16"/>
      <c r="CI37" s="16"/>
      <c r="CJ37" s="16"/>
      <c r="CK37" s="16"/>
      <c r="CL37" s="16"/>
      <c r="CM37" s="16"/>
      <c r="CN37" s="16"/>
      <c r="CO37" s="16"/>
      <c r="CP37" s="16"/>
      <c r="CQ37" s="16"/>
      <c r="CR37" s="16"/>
      <c r="CS37" s="16"/>
    </row>
    <row r="38" spans="1:97">
      <c r="B38" s="17" t="s">
        <v>58</v>
      </c>
      <c r="C38" s="20">
        <f>SUM(C8:C26)</f>
        <v>76500</v>
      </c>
      <c r="E38" s="20">
        <f>SUM(E8:E26)</f>
        <v>130000</v>
      </c>
      <c r="H38" s="16">
        <f>SUM(H8:H36)</f>
        <v>76500</v>
      </c>
      <c r="I38" s="16">
        <f t="shared" ref="I38:BT38" si="57">SUM(I8:I36)</f>
        <v>76500</v>
      </c>
      <c r="J38" s="16">
        <f t="shared" si="57"/>
        <v>76500</v>
      </c>
      <c r="K38" s="16">
        <f t="shared" si="57"/>
        <v>76500</v>
      </c>
      <c r="L38" s="16">
        <f t="shared" si="57"/>
        <v>76500</v>
      </c>
      <c r="M38" s="16">
        <f t="shared" si="57"/>
        <v>76500</v>
      </c>
      <c r="N38" s="16">
        <f t="shared" si="57"/>
        <v>76500</v>
      </c>
      <c r="O38" s="16">
        <f t="shared" si="57"/>
        <v>76500</v>
      </c>
      <c r="P38" s="16">
        <f t="shared" si="57"/>
        <v>76500</v>
      </c>
      <c r="Q38" s="16">
        <f t="shared" si="57"/>
        <v>76500</v>
      </c>
      <c r="R38" s="16">
        <f t="shared" si="57"/>
        <v>76500</v>
      </c>
      <c r="S38" s="16">
        <f t="shared" si="57"/>
        <v>76500</v>
      </c>
      <c r="T38" s="16">
        <f t="shared" si="57"/>
        <v>76500</v>
      </c>
      <c r="U38" s="16">
        <f t="shared" si="57"/>
        <v>76500</v>
      </c>
      <c r="V38" s="16">
        <f t="shared" si="57"/>
        <v>76500</v>
      </c>
      <c r="W38" s="16">
        <f t="shared" si="57"/>
        <v>76500</v>
      </c>
      <c r="X38" s="16">
        <f t="shared" si="57"/>
        <v>76500</v>
      </c>
      <c r="Y38" s="16">
        <f t="shared" si="57"/>
        <v>76500</v>
      </c>
      <c r="Z38" s="16">
        <f t="shared" si="57"/>
        <v>76500</v>
      </c>
      <c r="AA38" s="16">
        <f t="shared" si="57"/>
        <v>76500</v>
      </c>
      <c r="AB38" s="16">
        <f t="shared" si="57"/>
        <v>130000</v>
      </c>
      <c r="AC38" s="16">
        <f t="shared" si="57"/>
        <v>133250</v>
      </c>
      <c r="AD38" s="16">
        <f t="shared" si="57"/>
        <v>136581.25</v>
      </c>
      <c r="AE38" s="16">
        <f t="shared" si="57"/>
        <v>139995.78125</v>
      </c>
      <c r="AF38" s="16">
        <f t="shared" si="57"/>
        <v>143495.67578125</v>
      </c>
      <c r="AG38" s="16">
        <f t="shared" si="57"/>
        <v>147083.06767578123</v>
      </c>
      <c r="AH38" s="16">
        <f t="shared" si="57"/>
        <v>150760.14436767576</v>
      </c>
      <c r="AI38" s="16">
        <f t="shared" si="57"/>
        <v>154529.14797686765</v>
      </c>
      <c r="AJ38" s="16">
        <f t="shared" si="57"/>
        <v>158392.37667628934</v>
      </c>
      <c r="AK38" s="16">
        <f t="shared" si="57"/>
        <v>162352.18609319656</v>
      </c>
      <c r="AL38" s="16">
        <f t="shared" si="57"/>
        <v>166410.99074552648</v>
      </c>
      <c r="AM38" s="16">
        <f t="shared" si="57"/>
        <v>170571.26551416461</v>
      </c>
      <c r="AN38" s="16">
        <f t="shared" si="57"/>
        <v>174835.5471520187</v>
      </c>
      <c r="AO38" s="16">
        <f t="shared" si="57"/>
        <v>179206.43583081916</v>
      </c>
      <c r="AP38" s="16">
        <f t="shared" si="57"/>
        <v>183686.59672658963</v>
      </c>
      <c r="AQ38" s="16">
        <f t="shared" si="57"/>
        <v>188278.76164475436</v>
      </c>
      <c r="AR38" s="16">
        <f t="shared" si="57"/>
        <v>192985.73068587319</v>
      </c>
      <c r="AS38" s="16">
        <f t="shared" si="57"/>
        <v>197810.37395302</v>
      </c>
      <c r="AT38" s="16">
        <f t="shared" si="57"/>
        <v>202755.63330184549</v>
      </c>
      <c r="AU38" s="16">
        <f t="shared" si="57"/>
        <v>207824.5241343916</v>
      </c>
      <c r="AV38" s="16">
        <f t="shared" si="57"/>
        <v>213020.13723775136</v>
      </c>
      <c r="AW38" s="16">
        <f t="shared" si="57"/>
        <v>218345.64066869512</v>
      </c>
      <c r="AX38" s="16">
        <f t="shared" si="57"/>
        <v>223804.28168541248</v>
      </c>
      <c r="AY38" s="16">
        <f t="shared" si="57"/>
        <v>229399.38872754778</v>
      </c>
      <c r="AZ38" s="16">
        <f t="shared" si="57"/>
        <v>235134.37344573645</v>
      </c>
      <c r="BA38" s="16">
        <f t="shared" si="57"/>
        <v>241012.73278187984</v>
      </c>
      <c r="BB38" s="16">
        <f t="shared" si="57"/>
        <v>247038.0511014268</v>
      </c>
      <c r="BC38" s="16">
        <f t="shared" si="57"/>
        <v>253214.00237896244</v>
      </c>
      <c r="BD38" s="16">
        <f t="shared" si="57"/>
        <v>259544.35243843647</v>
      </c>
      <c r="BE38" s="16">
        <f t="shared" si="57"/>
        <v>266032.96124939737</v>
      </c>
      <c r="BF38" s="16">
        <f t="shared" si="57"/>
        <v>0</v>
      </c>
      <c r="BG38" s="16">
        <f t="shared" si="57"/>
        <v>0</v>
      </c>
      <c r="BH38" s="16">
        <f t="shared" si="57"/>
        <v>0</v>
      </c>
      <c r="BI38" s="16">
        <f t="shared" si="57"/>
        <v>0</v>
      </c>
      <c r="BJ38" s="16">
        <f t="shared" si="57"/>
        <v>0</v>
      </c>
      <c r="BK38" s="16">
        <f t="shared" si="57"/>
        <v>0</v>
      </c>
      <c r="BL38" s="16">
        <f t="shared" si="57"/>
        <v>0</v>
      </c>
      <c r="BM38" s="16">
        <f t="shared" si="57"/>
        <v>0</v>
      </c>
      <c r="BN38" s="16">
        <f t="shared" si="57"/>
        <v>0</v>
      </c>
      <c r="BO38" s="16">
        <f t="shared" si="57"/>
        <v>0</v>
      </c>
      <c r="BP38" s="16">
        <f t="shared" si="57"/>
        <v>0</v>
      </c>
      <c r="BQ38" s="16">
        <f t="shared" si="57"/>
        <v>0</v>
      </c>
      <c r="BR38" s="16">
        <f t="shared" si="57"/>
        <v>0</v>
      </c>
      <c r="BS38" s="16">
        <f t="shared" si="57"/>
        <v>0</v>
      </c>
      <c r="BT38" s="16">
        <f t="shared" si="57"/>
        <v>0</v>
      </c>
      <c r="BU38" s="16">
        <f t="shared" ref="BU38:CS38" si="58">SUM(BU8:BU36)</f>
        <v>0</v>
      </c>
      <c r="BV38" s="16">
        <f t="shared" si="58"/>
        <v>0</v>
      </c>
      <c r="BW38" s="16">
        <f t="shared" si="58"/>
        <v>0</v>
      </c>
      <c r="BX38" s="16">
        <f t="shared" si="58"/>
        <v>0</v>
      </c>
      <c r="BY38" s="16">
        <f t="shared" si="58"/>
        <v>0</v>
      </c>
      <c r="BZ38" s="16">
        <f t="shared" si="58"/>
        <v>0</v>
      </c>
      <c r="CA38" s="16">
        <f t="shared" si="58"/>
        <v>0</v>
      </c>
      <c r="CB38" s="16">
        <f t="shared" si="58"/>
        <v>0</v>
      </c>
      <c r="CC38" s="16">
        <f t="shared" si="58"/>
        <v>0</v>
      </c>
      <c r="CD38" s="16">
        <f t="shared" si="58"/>
        <v>0</v>
      </c>
      <c r="CE38" s="16">
        <f t="shared" si="58"/>
        <v>0</v>
      </c>
      <c r="CF38" s="16">
        <f t="shared" si="58"/>
        <v>0</v>
      </c>
      <c r="CG38" s="16">
        <f t="shared" si="58"/>
        <v>0</v>
      </c>
      <c r="CH38" s="16">
        <f t="shared" si="58"/>
        <v>0</v>
      </c>
      <c r="CI38" s="16">
        <f t="shared" si="58"/>
        <v>0</v>
      </c>
      <c r="CJ38" s="16">
        <f t="shared" si="58"/>
        <v>0</v>
      </c>
      <c r="CK38" s="16">
        <f t="shared" si="58"/>
        <v>0</v>
      </c>
      <c r="CL38" s="16">
        <f t="shared" si="58"/>
        <v>0</v>
      </c>
      <c r="CM38" s="16">
        <f t="shared" si="58"/>
        <v>0</v>
      </c>
      <c r="CN38" s="16">
        <f t="shared" si="58"/>
        <v>0</v>
      </c>
      <c r="CO38" s="16">
        <f t="shared" si="58"/>
        <v>0</v>
      </c>
      <c r="CP38" s="16">
        <f t="shared" si="58"/>
        <v>0</v>
      </c>
      <c r="CQ38" s="16">
        <f t="shared" si="58"/>
        <v>0</v>
      </c>
      <c r="CR38" s="16">
        <f t="shared" si="58"/>
        <v>0</v>
      </c>
      <c r="CS38" s="16">
        <f t="shared" si="58"/>
        <v>0</v>
      </c>
    </row>
    <row r="39" spans="1:97">
      <c r="B39" s="17"/>
      <c r="U39" s="16"/>
    </row>
    <row r="40" spans="1:97">
      <c r="B40" s="17" t="s">
        <v>62</v>
      </c>
      <c r="H40" s="16">
        <f>IF(H4=2, IF(Sheet2!C23&gt;Sheet2!C24,Sheet2!C23,Sheet2!C24),0)</f>
        <v>0</v>
      </c>
      <c r="I40" s="16">
        <f>IF(I4=2, IF(Sheet2!D23&gt;Sheet2!D24,Sheet2!D23,Sheet2!D24),0)</f>
        <v>0</v>
      </c>
      <c r="J40" s="16">
        <f>IF(J4=2, IF(Sheet2!E23&gt;Sheet2!E24,Sheet2!E23,Sheet2!E24),0)</f>
        <v>0</v>
      </c>
      <c r="K40" s="16">
        <f>IF(K4=2, IF(Sheet2!F23&gt;Sheet2!F24,Sheet2!F23,Sheet2!F24),0)</f>
        <v>0</v>
      </c>
      <c r="L40" s="16">
        <f>IF(L4=2, IF(Sheet2!G23&gt;Sheet2!G24,Sheet2!G23,Sheet2!G24),0)</f>
        <v>0</v>
      </c>
      <c r="M40" s="16">
        <f>IF(M4=2, IF(Sheet2!H23&gt;Sheet2!H24,Sheet2!H23,Sheet2!H24),0)</f>
        <v>0</v>
      </c>
      <c r="N40" s="16">
        <f>IF(N4=2, IF(Sheet2!I23&gt;Sheet2!I24,Sheet2!I23,Sheet2!I24),0)</f>
        <v>0</v>
      </c>
      <c r="O40" s="16">
        <f>IF(O4=2, IF(Sheet2!J23&gt;Sheet2!J24,Sheet2!J23,Sheet2!J24),0)</f>
        <v>0</v>
      </c>
      <c r="P40" s="16">
        <f>IF(P4=2, IF(Sheet2!K23&gt;Sheet2!K24,Sheet2!K23,Sheet2!K24),0)</f>
        <v>0</v>
      </c>
      <c r="Q40" s="16">
        <f>IF(Q4=2, IF(Sheet2!L23&gt;Sheet2!L24,Sheet2!L23,Sheet2!L24),0)</f>
        <v>0</v>
      </c>
      <c r="R40" s="16">
        <f>IF(R4=2, IF(Sheet2!M23&gt;Sheet2!M24,Sheet2!M23,Sheet2!M24),0)</f>
        <v>0</v>
      </c>
      <c r="S40" s="16">
        <f>IF(S4=2, IF(Sheet2!N23&gt;Sheet2!N24,Sheet2!N23,Sheet2!N24),0)</f>
        <v>0</v>
      </c>
      <c r="T40" s="16">
        <f>IF(T4=2, IF(Sheet2!O23&gt;Sheet2!O24,Sheet2!O23,Sheet2!O24),0)</f>
        <v>0</v>
      </c>
      <c r="U40" s="16">
        <f>IF(U4=2, IF(Sheet2!P23&gt;Sheet2!P24,Sheet2!P23,Sheet2!P24),0)</f>
        <v>0</v>
      </c>
      <c r="V40" s="16">
        <f>IF(V4=2, IF(Sheet2!Q23&gt;Sheet2!Q24,Sheet2!Q23,Sheet2!Q24),0)</f>
        <v>0</v>
      </c>
      <c r="W40" s="16">
        <f>IF(W4=2, IF(Sheet2!R23&gt;Sheet2!R24,Sheet2!R23,Sheet2!R24),0)</f>
        <v>0</v>
      </c>
      <c r="X40" s="16">
        <f>IF(X4=2, IF(Sheet2!S23&gt;Sheet2!S24,Sheet2!S23,Sheet2!S24),0)</f>
        <v>0</v>
      </c>
      <c r="Y40" s="16">
        <f>IF(Y4=2, IF(Sheet2!T23&gt;Sheet2!T24,Sheet2!T23,Sheet2!T24),0)</f>
        <v>0</v>
      </c>
      <c r="Z40" s="16">
        <f>IF(Z4=2, IF(Sheet2!U23&gt;Sheet2!U24,Sheet2!U23,Sheet2!U24),0)</f>
        <v>0</v>
      </c>
      <c r="AA40" s="16">
        <f>IF(AA4=2, IF(Sheet2!V23&gt;Sheet2!V24,Sheet2!V23,Sheet2!V24),0)</f>
        <v>0</v>
      </c>
      <c r="AB40" s="16">
        <f>IF(AB4=2, IF(Sheet2!W23&gt;Sheet2!W24,Sheet2!W23,Sheet2!W24),0)</f>
        <v>80000</v>
      </c>
      <c r="AC40" s="16">
        <f>IF(AC4=2, IF(Sheet2!X23&gt;Sheet2!X24,Sheet2!X23,Sheet2!X24),0)</f>
        <v>80000</v>
      </c>
      <c r="AD40" s="16">
        <f>IF(AD4=2, IF(Sheet2!Y23&gt;Sheet2!Y24,Sheet2!Y23,Sheet2!Y24),0)</f>
        <v>80000</v>
      </c>
      <c r="AE40" s="16">
        <f>IF(AE4=2, IF(Sheet2!Z23&gt;Sheet2!Z24,Sheet2!Z23,Sheet2!Z24),0)</f>
        <v>80000</v>
      </c>
      <c r="AF40" s="16">
        <f>IF(AF4=2, IF(Sheet2!AA23&gt;Sheet2!AA24,Sheet2!AA23,Sheet2!AA24),0)</f>
        <v>80000</v>
      </c>
      <c r="AG40" s="16">
        <f>IF(AG4=2, IF(Sheet2!AB23&gt;Sheet2!AB24,Sheet2!AB23,Sheet2!AB24),0)</f>
        <v>80000</v>
      </c>
      <c r="AH40" s="16">
        <f>IF(AH4=2, IF(Sheet2!AC23&gt;Sheet2!AC24,Sheet2!AC23,Sheet2!AC24),0)</f>
        <v>80000</v>
      </c>
      <c r="AI40" s="16">
        <f>IF(AI4=2, IF(Sheet2!AD23&gt;Sheet2!AD24,Sheet2!AD23,Sheet2!AD24),0)</f>
        <v>80000</v>
      </c>
      <c r="AJ40" s="16">
        <f>IF(AJ4=2, IF(Sheet2!AE23&gt;Sheet2!AE24,Sheet2!AE23,Sheet2!AE24),0)</f>
        <v>80000</v>
      </c>
      <c r="AK40" s="16">
        <f>IF(AK4=2, IF(Sheet2!AF23&gt;Sheet2!AF24,Sheet2!AF23,Sheet2!AF24),0)</f>
        <v>80000</v>
      </c>
      <c r="AL40" s="16">
        <f>IF(AL4=2, IF(Sheet2!AG23&gt;Sheet2!AG24,Sheet2!AG23,Sheet2!AG24),0)</f>
        <v>80000</v>
      </c>
      <c r="AM40" s="16">
        <f>IF(AM4=2, IF(Sheet2!AH23&gt;Sheet2!AH24,Sheet2!AH23,Sheet2!AH24),0)</f>
        <v>80000</v>
      </c>
      <c r="AN40" s="16">
        <f>IF(AN4=2, IF(Sheet2!AI23&gt;Sheet2!AI24,Sheet2!AI23,Sheet2!AI24),0)</f>
        <v>80000</v>
      </c>
      <c r="AO40" s="16">
        <f>IF(AO4=2, IF(Sheet2!AJ23&gt;Sheet2!AJ24,Sheet2!AJ23,Sheet2!AJ24),0)</f>
        <v>80000</v>
      </c>
      <c r="AP40" s="16">
        <f>IF(AP4=2, IF(Sheet2!AK23&gt;Sheet2!AK24,Sheet2!AK23,Sheet2!AK24),0)</f>
        <v>80000</v>
      </c>
      <c r="AQ40" s="16">
        <f>IF(AQ4=2, IF(Sheet2!AL23&gt;Sheet2!AL24,Sheet2!AL23,Sheet2!AL24),0)</f>
        <v>80000</v>
      </c>
      <c r="AR40" s="16">
        <f>IF(AR4=2, IF(Sheet2!AM23&gt;Sheet2!AM24,Sheet2!AM23,Sheet2!AM24),0)</f>
        <v>80000</v>
      </c>
      <c r="AS40" s="16">
        <f>IF(AS4=2, IF(Sheet2!AN23&gt;Sheet2!AN24,Sheet2!AN23,Sheet2!AN24),0)</f>
        <v>80000</v>
      </c>
      <c r="AT40" s="16">
        <f>IF(AT4=2, IF(Sheet2!AO23&gt;Sheet2!AO24,Sheet2!AO23,Sheet2!AO24),0)</f>
        <v>80000</v>
      </c>
      <c r="AU40" s="16">
        <f>IF(AU4=2, IF(Sheet2!AP23&gt;Sheet2!AP24,Sheet2!AP23,Sheet2!AP24),0)</f>
        <v>80000</v>
      </c>
      <c r="AV40" s="16">
        <f>IF(AV4=2, IF(Sheet2!AQ23&gt;Sheet2!AQ24,Sheet2!AQ23,Sheet2!AQ24),0)</f>
        <v>80000</v>
      </c>
      <c r="AW40" s="16">
        <f>IF(AW4=2, IF(Sheet2!AR23&gt;Sheet2!AR24,Sheet2!AR23,Sheet2!AR24),0)</f>
        <v>80000</v>
      </c>
      <c r="AX40" s="16">
        <f>IF(AX4=2, IF(Sheet2!AS23&gt;Sheet2!AS24,Sheet2!AS23,Sheet2!AS24),0)</f>
        <v>80000</v>
      </c>
      <c r="AY40" s="16">
        <f>IF(AY4=2, IF(Sheet2!AT23&gt;Sheet2!AT24,Sheet2!AT23,Sheet2!AT24),0)</f>
        <v>80000</v>
      </c>
      <c r="AZ40" s="16">
        <f>IF(AZ4=2, IF(Sheet2!AU23&gt;Sheet2!AU24,Sheet2!AU23,Sheet2!AU24),0)</f>
        <v>80000</v>
      </c>
      <c r="BA40" s="16">
        <f>IF(BA4=2, IF(Sheet2!AV23&gt;Sheet2!AV24,Sheet2!AV23,Sheet2!AV24),0)</f>
        <v>80000</v>
      </c>
      <c r="BB40" s="16">
        <f>IF(BB4=2, IF(Sheet2!AW23&gt;Sheet2!AW24,Sheet2!AW23,Sheet2!AW24),0)</f>
        <v>80000</v>
      </c>
      <c r="BC40" s="16">
        <f>IF(BC4=2, IF(Sheet2!AX23&gt;Sheet2!AX24,Sheet2!AX23,Sheet2!AX24),0)</f>
        <v>80000</v>
      </c>
      <c r="BD40" s="16">
        <f>IF(BD4=2, IF(Sheet2!AY23&gt;Sheet2!AY24,Sheet2!AY23,Sheet2!AY24),0)</f>
        <v>80000</v>
      </c>
      <c r="BE40" s="16">
        <f>IF(BE4=2, IF(Sheet2!AZ23&gt;Sheet2!AZ24,Sheet2!AZ23,Sheet2!AZ24),0)</f>
        <v>80000</v>
      </c>
      <c r="BF40" s="16">
        <f>IF(BF4=2, IF(Sheet2!BA23&gt;Sheet2!BA24,Sheet2!BA23,Sheet2!BA24),0)</f>
        <v>0</v>
      </c>
      <c r="BG40" s="16">
        <f>IF(BG4=2, IF(Sheet2!BB23&gt;Sheet2!BB24,Sheet2!BB23,Sheet2!BB24),0)</f>
        <v>0</v>
      </c>
      <c r="BH40" s="16">
        <f>IF(BH4=2, IF(Sheet2!BC23&gt;Sheet2!BC24,Sheet2!BC23,Sheet2!BC24),0)</f>
        <v>0</v>
      </c>
      <c r="BI40" s="16">
        <f>IF(BI4=2, IF(Sheet2!BD23&gt;Sheet2!BD24,Sheet2!BD23,Sheet2!BD24),0)</f>
        <v>0</v>
      </c>
      <c r="BJ40" s="16">
        <f>IF(BJ4=2, IF(Sheet2!BE23&gt;Sheet2!BE24,Sheet2!BE23,Sheet2!BE24),0)</f>
        <v>0</v>
      </c>
      <c r="BK40" s="16">
        <f>IF(BK4=2, IF(Sheet2!BF23&gt;Sheet2!BF24,Sheet2!BF23,Sheet2!BF24),0)</f>
        <v>0</v>
      </c>
      <c r="BL40" s="16">
        <f>IF(BL4=2, IF(Sheet2!BG23&gt;Sheet2!BG24,Sheet2!BG23,Sheet2!BG24),0)</f>
        <v>0</v>
      </c>
      <c r="BM40" s="16">
        <f>IF(BM4=2, IF(Sheet2!BH23&gt;Sheet2!BH24,Sheet2!BH23,Sheet2!BH24),0)</f>
        <v>0</v>
      </c>
      <c r="BN40" s="16">
        <f>IF(BN4=2, IF(Sheet2!BI23&gt;Sheet2!BI24,Sheet2!BI23,Sheet2!BI24),0)</f>
        <v>0</v>
      </c>
      <c r="BO40" s="16">
        <f>IF(BO4=2, IF(Sheet2!BJ23&gt;Sheet2!BJ24,Sheet2!BJ23,Sheet2!BJ24),0)</f>
        <v>0</v>
      </c>
      <c r="BP40" s="16">
        <f>IF(BP4=2, IF(Sheet2!BK23&gt;Sheet2!BK24,Sheet2!BK23,Sheet2!BK24),0)</f>
        <v>0</v>
      </c>
      <c r="BQ40" s="16">
        <f>IF(BQ4=2, IF(Sheet2!BL23&gt;Sheet2!BL24,Sheet2!BL23,Sheet2!BL24),0)</f>
        <v>0</v>
      </c>
      <c r="BR40" s="16">
        <f>IF(BR4=2, IF(Sheet2!BM23&gt;Sheet2!BM24,Sheet2!BM23,Sheet2!BM24),0)</f>
        <v>0</v>
      </c>
      <c r="BS40" s="16">
        <f>IF(BS4=2, IF(Sheet2!BN23&gt;Sheet2!BN24,Sheet2!BN23,Sheet2!BN24),0)</f>
        <v>0</v>
      </c>
      <c r="BT40" s="16">
        <f>IF(BT4=2, IF(Sheet2!BO23&gt;Sheet2!BO24,Sheet2!BO23,Sheet2!BO24),0)</f>
        <v>0</v>
      </c>
      <c r="BU40" s="16">
        <f>IF(BU4=2, IF(Sheet2!BP23&gt;Sheet2!BP24,Sheet2!BP23,Sheet2!BP24),0)</f>
        <v>0</v>
      </c>
      <c r="BV40" s="16">
        <f>IF(BV4=2, IF(Sheet2!BQ23&gt;Sheet2!BQ24,Sheet2!BQ23,Sheet2!BQ24),0)</f>
        <v>0</v>
      </c>
      <c r="BW40" s="16">
        <f>IF(BW4=2, IF(Sheet2!BR23&gt;Sheet2!BR24,Sheet2!BR23,Sheet2!BR24),0)</f>
        <v>0</v>
      </c>
      <c r="BX40" s="16">
        <f>IF(BX4=2, IF(Sheet2!BS23&gt;Sheet2!BS24,Sheet2!BS23,Sheet2!BS24),0)</f>
        <v>0</v>
      </c>
      <c r="BY40" s="16">
        <f>IF(BY4=2, IF(Sheet2!BT23&gt;Sheet2!BT24,Sheet2!BT23,Sheet2!BT24),0)</f>
        <v>0</v>
      </c>
      <c r="BZ40" s="16">
        <f>IF(BZ4=2, IF(Sheet2!BU23&gt;Sheet2!BU24,Sheet2!BU23,Sheet2!BU24),0)</f>
        <v>0</v>
      </c>
      <c r="CA40" s="16">
        <f>IF(CA4=2, IF(Sheet2!BV23&gt;Sheet2!BV24,Sheet2!BV23,Sheet2!BV24),0)</f>
        <v>0</v>
      </c>
      <c r="CB40" s="16">
        <f>IF(CB4=2, IF(Sheet2!BW23&gt;Sheet2!BW24,Sheet2!BW23,Sheet2!BW24),0)</f>
        <v>0</v>
      </c>
      <c r="CC40" s="16">
        <f>IF(CC4=2, IF(Sheet2!BX23&gt;Sheet2!BX24,Sheet2!BX23,Sheet2!BX24),0)</f>
        <v>0</v>
      </c>
      <c r="CD40" s="16">
        <f>IF(CD4=2, IF(Sheet2!BY23&gt;Sheet2!BY24,Sheet2!BY23,Sheet2!BY24),0)</f>
        <v>0</v>
      </c>
      <c r="CE40" s="16">
        <f>IF(CE4=2, IF(Sheet2!BZ23&gt;Sheet2!BZ24,Sheet2!BZ23,Sheet2!BZ24),0)</f>
        <v>0</v>
      </c>
      <c r="CF40" s="16">
        <f>IF(CF4=2, IF(Sheet2!CA23&gt;Sheet2!CA24,Sheet2!CA23,Sheet2!CA24),0)</f>
        <v>0</v>
      </c>
      <c r="CG40" s="16">
        <f>IF(CG4=2, IF(Sheet2!CB23&gt;Sheet2!CB24,Sheet2!CB23,Sheet2!CB24),0)</f>
        <v>0</v>
      </c>
      <c r="CH40" s="16">
        <f>IF(CH4=2, IF(Sheet2!CC23&gt;Sheet2!CC24,Sheet2!CC23,Sheet2!CC24),0)</f>
        <v>0</v>
      </c>
      <c r="CI40" s="16">
        <f>IF(CI4=2, IF(Sheet2!CD23&gt;Sheet2!CD24,Sheet2!CD23,Sheet2!CD24),0)</f>
        <v>0</v>
      </c>
      <c r="CJ40" s="16">
        <f>IF(CJ4=2, IF(Sheet2!CE23&gt;Sheet2!CE24,Sheet2!CE23,Sheet2!CE24),0)</f>
        <v>0</v>
      </c>
      <c r="CK40" s="16">
        <f>IF(CK4=2, IF(Sheet2!CF23&gt;Sheet2!CF24,Sheet2!CF23,Sheet2!CF24),0)</f>
        <v>0</v>
      </c>
      <c r="CL40" s="16">
        <f>IF(CL4=2, IF(Sheet2!CG23&gt;Sheet2!CG24,Sheet2!CG23,Sheet2!CG24),0)</f>
        <v>0</v>
      </c>
      <c r="CM40" s="16">
        <f>IF(CM4=2, IF(Sheet2!CH23&gt;Sheet2!CH24,Sheet2!CH23,Sheet2!CH24),0)</f>
        <v>0</v>
      </c>
      <c r="CN40" s="16">
        <f>IF(CN4=2, IF(Sheet2!CI23&gt;Sheet2!CI24,Sheet2!CI23,Sheet2!CI24),0)</f>
        <v>0</v>
      </c>
      <c r="CO40" s="16">
        <f>IF(CO4=2, IF(Sheet2!CJ23&gt;Sheet2!CJ24,Sheet2!CJ23,Sheet2!CJ24),0)</f>
        <v>0</v>
      </c>
      <c r="CP40" s="16">
        <f>IF(CP4=2, IF(Sheet2!CK23&gt;Sheet2!CK24,Sheet2!CK23,Sheet2!CK24),0)</f>
        <v>0</v>
      </c>
      <c r="CQ40" s="16">
        <f>IF(CQ4=2, IF(Sheet2!CL23&gt;Sheet2!CL24,Sheet2!CL23,Sheet2!CL24),0)</f>
        <v>0</v>
      </c>
      <c r="CR40" s="16">
        <f>IF(CR4=2, IF(Sheet2!CM23&gt;Sheet2!CM24,Sheet2!CM23,Sheet2!CM24),0)</f>
        <v>0</v>
      </c>
      <c r="CS40" s="16">
        <f>IF(CS4=2, IF(Sheet2!CN23&gt;Sheet2!CN24,Sheet2!CN23,Sheet2!CN24),0)</f>
        <v>0</v>
      </c>
    </row>
    <row r="41" spans="1:97">
      <c r="B41" s="17" t="s">
        <v>63</v>
      </c>
      <c r="H41" s="16">
        <f t="shared" ref="H41:AM41" si="59">IF(H4=2,H40-H38,0)</f>
        <v>0</v>
      </c>
      <c r="I41" s="16">
        <f t="shared" si="59"/>
        <v>0</v>
      </c>
      <c r="J41" s="16">
        <f t="shared" si="59"/>
        <v>0</v>
      </c>
      <c r="K41" s="16">
        <f t="shared" si="59"/>
        <v>0</v>
      </c>
      <c r="L41" s="16">
        <f t="shared" si="59"/>
        <v>0</v>
      </c>
      <c r="M41" s="16">
        <f t="shared" si="59"/>
        <v>0</v>
      </c>
      <c r="N41" s="16">
        <f t="shared" si="59"/>
        <v>0</v>
      </c>
      <c r="O41" s="16">
        <f t="shared" si="59"/>
        <v>0</v>
      </c>
      <c r="P41" s="16">
        <f t="shared" si="59"/>
        <v>0</v>
      </c>
      <c r="Q41" s="16">
        <f t="shared" si="59"/>
        <v>0</v>
      </c>
      <c r="R41" s="16">
        <f t="shared" si="59"/>
        <v>0</v>
      </c>
      <c r="S41" s="16">
        <f t="shared" si="59"/>
        <v>0</v>
      </c>
      <c r="T41" s="16">
        <f t="shared" si="59"/>
        <v>0</v>
      </c>
      <c r="U41" s="16">
        <f t="shared" si="59"/>
        <v>0</v>
      </c>
      <c r="V41" s="16">
        <f t="shared" si="59"/>
        <v>0</v>
      </c>
      <c r="W41" s="16">
        <f t="shared" si="59"/>
        <v>0</v>
      </c>
      <c r="X41" s="16">
        <f t="shared" si="59"/>
        <v>0</v>
      </c>
      <c r="Y41" s="16">
        <f t="shared" si="59"/>
        <v>0</v>
      </c>
      <c r="Z41" s="16">
        <f t="shared" si="59"/>
        <v>0</v>
      </c>
      <c r="AA41" s="16">
        <f t="shared" si="59"/>
        <v>0</v>
      </c>
      <c r="AB41" s="16">
        <f t="shared" si="59"/>
        <v>-50000</v>
      </c>
      <c r="AC41" s="16">
        <f t="shared" si="59"/>
        <v>-53250</v>
      </c>
      <c r="AD41" s="16">
        <f t="shared" si="59"/>
        <v>-56581.25</v>
      </c>
      <c r="AE41" s="16">
        <f t="shared" si="59"/>
        <v>-59995.78125</v>
      </c>
      <c r="AF41" s="16">
        <f t="shared" si="59"/>
        <v>-63495.67578125</v>
      </c>
      <c r="AG41" s="16">
        <f t="shared" si="59"/>
        <v>-67083.067675781233</v>
      </c>
      <c r="AH41" s="16">
        <f t="shared" si="59"/>
        <v>-70760.144367675763</v>
      </c>
      <c r="AI41" s="16">
        <f t="shared" si="59"/>
        <v>-74529.147976867651</v>
      </c>
      <c r="AJ41" s="16">
        <f t="shared" si="59"/>
        <v>-78392.376676289336</v>
      </c>
      <c r="AK41" s="16">
        <f t="shared" si="59"/>
        <v>-82352.186093196564</v>
      </c>
      <c r="AL41" s="16">
        <f t="shared" si="59"/>
        <v>-86410.990745526477</v>
      </c>
      <c r="AM41" s="16">
        <f t="shared" si="59"/>
        <v>-90571.26551416461</v>
      </c>
      <c r="AN41" s="16">
        <f t="shared" ref="AN41:BS41" si="60">IF(AN4=2,AN40-AN38,0)</f>
        <v>-94835.547152018698</v>
      </c>
      <c r="AO41" s="16">
        <f t="shared" si="60"/>
        <v>-99206.435830819159</v>
      </c>
      <c r="AP41" s="16">
        <f t="shared" si="60"/>
        <v>-103686.59672658963</v>
      </c>
      <c r="AQ41" s="16">
        <f t="shared" si="60"/>
        <v>-108278.76164475436</v>
      </c>
      <c r="AR41" s="16">
        <f t="shared" si="60"/>
        <v>-112985.73068587319</v>
      </c>
      <c r="AS41" s="16">
        <f t="shared" si="60"/>
        <v>-117810.37395302</v>
      </c>
      <c r="AT41" s="16">
        <f t="shared" si="60"/>
        <v>-122755.63330184549</v>
      </c>
      <c r="AU41" s="16">
        <f t="shared" si="60"/>
        <v>-127824.5241343916</v>
      </c>
      <c r="AV41" s="16">
        <f t="shared" si="60"/>
        <v>-133020.13723775136</v>
      </c>
      <c r="AW41" s="16">
        <f t="shared" si="60"/>
        <v>-138345.64066869512</v>
      </c>
      <c r="AX41" s="16">
        <f t="shared" si="60"/>
        <v>-143804.28168541248</v>
      </c>
      <c r="AY41" s="16">
        <f t="shared" si="60"/>
        <v>-149399.38872754778</v>
      </c>
      <c r="AZ41" s="16">
        <f t="shared" si="60"/>
        <v>-155134.37344573645</v>
      </c>
      <c r="BA41" s="16">
        <f t="shared" si="60"/>
        <v>-161012.73278187984</v>
      </c>
      <c r="BB41" s="16">
        <f t="shared" si="60"/>
        <v>-167038.0511014268</v>
      </c>
      <c r="BC41" s="16">
        <f t="shared" si="60"/>
        <v>-173214.00237896244</v>
      </c>
      <c r="BD41" s="16">
        <f t="shared" si="60"/>
        <v>-179544.35243843647</v>
      </c>
      <c r="BE41" s="16">
        <f t="shared" si="60"/>
        <v>-186032.96124939737</v>
      </c>
      <c r="BF41" s="16">
        <f t="shared" si="60"/>
        <v>0</v>
      </c>
      <c r="BG41" s="16">
        <f t="shared" si="60"/>
        <v>0</v>
      </c>
      <c r="BH41" s="16">
        <f t="shared" si="60"/>
        <v>0</v>
      </c>
      <c r="BI41" s="16">
        <f t="shared" si="60"/>
        <v>0</v>
      </c>
      <c r="BJ41" s="16">
        <f t="shared" si="60"/>
        <v>0</v>
      </c>
      <c r="BK41" s="16">
        <f t="shared" si="60"/>
        <v>0</v>
      </c>
      <c r="BL41" s="16">
        <f t="shared" si="60"/>
        <v>0</v>
      </c>
      <c r="BM41" s="16">
        <f t="shared" si="60"/>
        <v>0</v>
      </c>
      <c r="BN41" s="16">
        <f t="shared" si="60"/>
        <v>0</v>
      </c>
      <c r="BO41" s="16">
        <f t="shared" si="60"/>
        <v>0</v>
      </c>
      <c r="BP41" s="16">
        <f t="shared" si="60"/>
        <v>0</v>
      </c>
      <c r="BQ41" s="16">
        <f t="shared" si="60"/>
        <v>0</v>
      </c>
      <c r="BR41" s="16">
        <f t="shared" si="60"/>
        <v>0</v>
      </c>
      <c r="BS41" s="16">
        <f t="shared" si="60"/>
        <v>0</v>
      </c>
      <c r="BT41" s="16">
        <f t="shared" ref="BT41:CS41" si="61">IF(BT4=2,BT40-BT38,0)</f>
        <v>0</v>
      </c>
      <c r="BU41" s="16">
        <f t="shared" si="61"/>
        <v>0</v>
      </c>
      <c r="BV41" s="16">
        <f t="shared" si="61"/>
        <v>0</v>
      </c>
      <c r="BW41" s="16">
        <f t="shared" si="61"/>
        <v>0</v>
      </c>
      <c r="BX41" s="16">
        <f t="shared" si="61"/>
        <v>0</v>
      </c>
      <c r="BY41" s="16">
        <f t="shared" si="61"/>
        <v>0</v>
      </c>
      <c r="BZ41" s="16">
        <f t="shared" si="61"/>
        <v>0</v>
      </c>
      <c r="CA41" s="16">
        <f t="shared" si="61"/>
        <v>0</v>
      </c>
      <c r="CB41" s="16">
        <f t="shared" si="61"/>
        <v>0</v>
      </c>
      <c r="CC41" s="16">
        <f t="shared" si="61"/>
        <v>0</v>
      </c>
      <c r="CD41" s="16">
        <f t="shared" si="61"/>
        <v>0</v>
      </c>
      <c r="CE41" s="16">
        <f t="shared" si="61"/>
        <v>0</v>
      </c>
      <c r="CF41" s="16">
        <f t="shared" si="61"/>
        <v>0</v>
      </c>
      <c r="CG41" s="16">
        <f t="shared" si="61"/>
        <v>0</v>
      </c>
      <c r="CH41" s="16">
        <f t="shared" si="61"/>
        <v>0</v>
      </c>
      <c r="CI41" s="16">
        <f t="shared" si="61"/>
        <v>0</v>
      </c>
      <c r="CJ41" s="16">
        <f t="shared" si="61"/>
        <v>0</v>
      </c>
      <c r="CK41" s="16">
        <f t="shared" si="61"/>
        <v>0</v>
      </c>
      <c r="CL41" s="16">
        <f t="shared" si="61"/>
        <v>0</v>
      </c>
      <c r="CM41" s="16">
        <f t="shared" si="61"/>
        <v>0</v>
      </c>
      <c r="CN41" s="16">
        <f t="shared" si="61"/>
        <v>0</v>
      </c>
      <c r="CO41" s="16">
        <f t="shared" si="61"/>
        <v>0</v>
      </c>
      <c r="CP41" s="16">
        <f t="shared" si="61"/>
        <v>0</v>
      </c>
      <c r="CQ41" s="16">
        <f t="shared" si="61"/>
        <v>0</v>
      </c>
      <c r="CR41" s="16">
        <f t="shared" si="61"/>
        <v>0</v>
      </c>
      <c r="CS41" s="16">
        <f t="shared" si="61"/>
        <v>0</v>
      </c>
    </row>
  </sheetData>
  <sheetProtection sheet="1" selectLockedCells="1"/>
  <mergeCells count="1">
    <mergeCell ref="C1:P1"/>
  </mergeCells>
  <dataValidations count="3">
    <dataValidation type="whole" operator="greaterThanOrEqual" allowBlank="1" showInputMessage="1" showErrorMessage="1" sqref="E8:E25 C8:C25" xr:uid="{560E2B27-8170-4E39-945D-1988E0F5BC51}">
      <formula1>0</formula1>
    </dataValidation>
    <dataValidation type="decimal" allowBlank="1" showInputMessage="1" showErrorMessage="1" sqref="G8:G25" xr:uid="{BC150F7E-7967-4ACB-880D-E04C42996AEC}">
      <formula1>0</formula1>
      <formula2>0.15</formula2>
    </dataValidation>
    <dataValidation type="decimal" allowBlank="1" showInputMessage="1" showErrorMessage="1" sqref="H26:CS36" xr:uid="{3C299A7A-1B36-4AE3-B9DE-306278257895}">
      <formula1>-10000000</formula1>
      <formula2>10000000</formula2>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D8307-2B43-44F9-86C9-84DC712BEA9B}">
  <sheetPr codeName="Sheet2"/>
  <dimension ref="A1:CP70"/>
  <sheetViews>
    <sheetView zoomScale="90" zoomScaleNormal="90" workbookViewId="0">
      <pane xSplit="1" ySplit="5" topLeftCell="B11" activePane="bottomRight" state="frozen"/>
      <selection pane="topRight" activeCell="B1" sqref="B1"/>
      <selection pane="bottomLeft" activeCell="A6" sqref="A6"/>
      <selection pane="bottomRight" activeCell="C22" sqref="C22"/>
    </sheetView>
  </sheetViews>
  <sheetFormatPr defaultRowHeight="14.25"/>
  <cols>
    <col min="1" max="1" width="27" customWidth="1"/>
    <col min="6" max="7" width="11.73046875" bestFit="1" customWidth="1"/>
    <col min="94" max="94" width="13.3984375" bestFit="1" customWidth="1"/>
  </cols>
  <sheetData>
    <row r="1" spans="1:92" ht="78.400000000000006" customHeight="1">
      <c r="B1" s="402" t="s">
        <v>327</v>
      </c>
      <c r="C1" s="403"/>
      <c r="D1" s="403"/>
      <c r="E1" s="403"/>
      <c r="F1" s="403"/>
      <c r="G1" s="403"/>
      <c r="H1" s="403"/>
      <c r="I1" s="403"/>
      <c r="J1" s="403"/>
      <c r="K1" s="403"/>
      <c r="L1" s="403"/>
      <c r="M1" s="403"/>
      <c r="N1" s="403"/>
      <c r="O1" s="403"/>
      <c r="P1" s="403"/>
      <c r="Q1" s="403"/>
    </row>
    <row r="2" spans="1:92" s="10" customFormat="1" ht="42.75">
      <c r="B2" s="10" t="s">
        <v>35</v>
      </c>
      <c r="C2" s="10" t="s">
        <v>2</v>
      </c>
      <c r="D2" s="10" t="s">
        <v>3</v>
      </c>
      <c r="E2" s="10" t="s">
        <v>4</v>
      </c>
      <c r="F2" s="10" t="s">
        <v>5</v>
      </c>
      <c r="G2" s="10" t="s">
        <v>31</v>
      </c>
    </row>
    <row r="3" spans="1:92">
      <c r="A3">
        <f>B3+1</f>
        <v>21</v>
      </c>
      <c r="B3" s="240">
        <v>20</v>
      </c>
      <c r="C3">
        <f>Input!C4-Input!C3</f>
        <v>20</v>
      </c>
      <c r="D3">
        <f>Input!C6-Input!C4</f>
        <v>30</v>
      </c>
      <c r="E3">
        <f>IF(Input!C5&gt;Input!C3, Input!C5-Input!C3, 0)</f>
        <v>20</v>
      </c>
      <c r="F3" s="2">
        <v>0.3</v>
      </c>
      <c r="G3" s="2">
        <v>0.6</v>
      </c>
    </row>
    <row r="5" spans="1:92" s="1" customFormat="1">
      <c r="B5" s="1" t="s">
        <v>1</v>
      </c>
      <c r="C5" s="1">
        <v>1</v>
      </c>
      <c r="D5" s="1">
        <v>2</v>
      </c>
      <c r="E5" s="1">
        <v>3</v>
      </c>
      <c r="F5" s="1">
        <v>4</v>
      </c>
      <c r="G5" s="1">
        <v>5</v>
      </c>
      <c r="H5" s="1">
        <v>6</v>
      </c>
      <c r="I5" s="1">
        <v>7</v>
      </c>
      <c r="J5" s="1">
        <v>8</v>
      </c>
      <c r="K5" s="1">
        <v>9</v>
      </c>
      <c r="L5" s="1">
        <v>10</v>
      </c>
      <c r="M5" s="1">
        <v>11</v>
      </c>
      <c r="N5" s="1">
        <v>12</v>
      </c>
      <c r="O5" s="1">
        <v>13</v>
      </c>
      <c r="P5" s="1">
        <v>14</v>
      </c>
      <c r="Q5" s="1">
        <v>15</v>
      </c>
      <c r="R5" s="1">
        <v>16</v>
      </c>
      <c r="S5" s="1">
        <v>17</v>
      </c>
      <c r="T5" s="1">
        <v>18</v>
      </c>
      <c r="U5" s="1">
        <v>19</v>
      </c>
      <c r="V5" s="1">
        <v>20</v>
      </c>
      <c r="W5" s="1">
        <v>21</v>
      </c>
      <c r="X5" s="1">
        <v>22</v>
      </c>
      <c r="Y5" s="1">
        <v>23</v>
      </c>
      <c r="Z5" s="1">
        <v>24</v>
      </c>
      <c r="AA5" s="1">
        <v>25</v>
      </c>
      <c r="AB5" s="1">
        <v>26</v>
      </c>
      <c r="AC5" s="1">
        <v>27</v>
      </c>
      <c r="AD5" s="1">
        <v>28</v>
      </c>
      <c r="AE5" s="1">
        <v>29</v>
      </c>
      <c r="AF5" s="1">
        <v>30</v>
      </c>
      <c r="AG5" s="1">
        <v>31</v>
      </c>
      <c r="AH5" s="1">
        <v>32</v>
      </c>
      <c r="AI5" s="1">
        <v>33</v>
      </c>
      <c r="AJ5" s="1">
        <v>34</v>
      </c>
      <c r="AK5" s="1">
        <v>35</v>
      </c>
      <c r="AL5" s="1">
        <v>36</v>
      </c>
      <c r="AM5" s="1">
        <v>37</v>
      </c>
      <c r="AN5" s="1">
        <v>38</v>
      </c>
      <c r="AO5" s="1">
        <v>39</v>
      </c>
      <c r="AP5" s="1">
        <v>40</v>
      </c>
      <c r="AQ5" s="1">
        <v>41</v>
      </c>
      <c r="AR5" s="1">
        <v>42</v>
      </c>
      <c r="AS5" s="1">
        <v>43</v>
      </c>
      <c r="AT5" s="1">
        <v>44</v>
      </c>
      <c r="AU5" s="1">
        <v>45</v>
      </c>
      <c r="AV5" s="1">
        <v>46</v>
      </c>
      <c r="AW5" s="1">
        <v>47</v>
      </c>
      <c r="AX5" s="1">
        <v>48</v>
      </c>
      <c r="AY5" s="1">
        <v>49</v>
      </c>
      <c r="AZ5" s="1">
        <v>50</v>
      </c>
      <c r="BA5" s="1">
        <v>51</v>
      </c>
      <c r="BB5" s="1">
        <v>52</v>
      </c>
      <c r="BC5" s="1">
        <v>53</v>
      </c>
      <c r="BD5" s="1">
        <v>54</v>
      </c>
      <c r="BE5" s="1">
        <v>55</v>
      </c>
      <c r="BF5" s="1">
        <v>56</v>
      </c>
      <c r="BG5" s="1">
        <v>57</v>
      </c>
      <c r="BH5" s="1">
        <v>58</v>
      </c>
      <c r="BI5" s="1">
        <v>59</v>
      </c>
      <c r="BJ5" s="1">
        <v>60</v>
      </c>
      <c r="BK5" s="1">
        <v>61</v>
      </c>
      <c r="BL5" s="1">
        <v>62</v>
      </c>
      <c r="BM5" s="1">
        <v>63</v>
      </c>
      <c r="BN5" s="1">
        <v>64</v>
      </c>
      <c r="BO5" s="1">
        <v>65</v>
      </c>
      <c r="BP5" s="1">
        <v>66</v>
      </c>
      <c r="BQ5" s="1">
        <v>67</v>
      </c>
      <c r="BR5" s="1">
        <v>68</v>
      </c>
      <c r="BS5" s="1">
        <v>69</v>
      </c>
      <c r="BT5" s="1">
        <v>70</v>
      </c>
      <c r="BU5" s="1">
        <v>71</v>
      </c>
      <c r="BV5" s="1">
        <v>72</v>
      </c>
      <c r="BW5" s="1">
        <v>73</v>
      </c>
      <c r="BX5" s="1">
        <v>74</v>
      </c>
      <c r="BY5" s="1">
        <v>75</v>
      </c>
      <c r="BZ5" s="1">
        <v>76</v>
      </c>
      <c r="CA5" s="1">
        <v>77</v>
      </c>
      <c r="CB5" s="1">
        <v>78</v>
      </c>
      <c r="CC5" s="1">
        <v>79</v>
      </c>
      <c r="CD5" s="1">
        <v>80</v>
      </c>
      <c r="CE5" s="1">
        <v>81</v>
      </c>
      <c r="CF5" s="1">
        <v>82</v>
      </c>
      <c r="CG5" s="1">
        <v>83</v>
      </c>
      <c r="CH5" s="1">
        <v>84</v>
      </c>
      <c r="CI5" s="1">
        <v>85</v>
      </c>
      <c r="CJ5" s="1">
        <v>86</v>
      </c>
      <c r="CK5" s="1">
        <v>87</v>
      </c>
      <c r="CL5" s="1">
        <v>88</v>
      </c>
      <c r="CM5" s="1">
        <v>89</v>
      </c>
      <c r="CN5" s="1">
        <v>90</v>
      </c>
    </row>
    <row r="6" spans="1:92" s="1" customFormat="1">
      <c r="C6" s="1">
        <f ca="1">RAND()</f>
        <v>0.75710328749846356</v>
      </c>
      <c r="D6" s="1">
        <f t="shared" ref="D6:BO8" ca="1" si="0">RAND()</f>
        <v>0.59774478427421684</v>
      </c>
      <c r="E6" s="1">
        <f t="shared" ca="1" si="0"/>
        <v>0.95310657319091074</v>
      </c>
      <c r="F6" s="1">
        <f t="shared" ca="1" si="0"/>
        <v>0.92931892614050826</v>
      </c>
      <c r="G6" s="1">
        <f t="shared" ca="1" si="0"/>
        <v>0.72740209167740633</v>
      </c>
      <c r="H6" s="1">
        <f t="shared" ca="1" si="0"/>
        <v>0.40114428557481041</v>
      </c>
      <c r="I6" s="1">
        <f t="shared" ca="1" si="0"/>
        <v>0.65231761178604863</v>
      </c>
      <c r="J6" s="1">
        <f t="shared" ca="1" si="0"/>
        <v>0.95345275165224153</v>
      </c>
      <c r="K6" s="1">
        <f t="shared" ca="1" si="0"/>
        <v>0.15871051586262974</v>
      </c>
      <c r="L6" s="1">
        <f t="shared" ca="1" si="0"/>
        <v>0.78947436547335559</v>
      </c>
      <c r="M6" s="1">
        <f t="shared" ca="1" si="0"/>
        <v>0.64169343329447137</v>
      </c>
      <c r="N6" s="1">
        <f t="shared" ca="1" si="0"/>
        <v>0.57388880977215206</v>
      </c>
      <c r="O6" s="1">
        <f t="shared" ca="1" si="0"/>
        <v>0.43920789154862117</v>
      </c>
      <c r="P6" s="1">
        <f t="shared" ca="1" si="0"/>
        <v>0.28997596876174148</v>
      </c>
      <c r="Q6" s="1">
        <f t="shared" ca="1" si="0"/>
        <v>0.75917711017160716</v>
      </c>
      <c r="R6" s="1">
        <f t="shared" ca="1" si="0"/>
        <v>0.90651647557117776</v>
      </c>
      <c r="S6" s="1">
        <f t="shared" ca="1" si="0"/>
        <v>5.1469500254487044E-2</v>
      </c>
      <c r="T6" s="1">
        <f t="shared" ca="1" si="0"/>
        <v>0.59500972587881273</v>
      </c>
      <c r="U6" s="1">
        <f t="shared" ca="1" si="0"/>
        <v>0.54595125645377207</v>
      </c>
      <c r="V6" s="1">
        <f t="shared" ca="1" si="0"/>
        <v>0.54074553588083074</v>
      </c>
      <c r="W6" s="1">
        <f t="shared" ca="1" si="0"/>
        <v>0.47177451486894395</v>
      </c>
      <c r="X6" s="1">
        <f t="shared" ca="1" si="0"/>
        <v>0.96359092918074363</v>
      </c>
      <c r="Y6" s="1">
        <f t="shared" ca="1" si="0"/>
        <v>0.1596994010168592</v>
      </c>
      <c r="Z6" s="1">
        <f t="shared" ca="1" si="0"/>
        <v>0.57016827873632603</v>
      </c>
      <c r="AA6" s="1">
        <f t="shared" ca="1" si="0"/>
        <v>0.23683602500076573</v>
      </c>
      <c r="AB6" s="1">
        <f t="shared" ca="1" si="0"/>
        <v>0.93965738566612089</v>
      </c>
      <c r="AC6" s="1">
        <f t="shared" ca="1" si="0"/>
        <v>0.14818772177464268</v>
      </c>
      <c r="AD6" s="1">
        <f t="shared" ca="1" si="0"/>
        <v>0.33983548113500872</v>
      </c>
      <c r="AE6" s="1">
        <f t="shared" ca="1" si="0"/>
        <v>0.10913628084187632</v>
      </c>
      <c r="AF6" s="1">
        <f t="shared" ca="1" si="0"/>
        <v>0.71811821737940218</v>
      </c>
      <c r="AG6" s="1">
        <f t="shared" ca="1" si="0"/>
        <v>0.54136676465671751</v>
      </c>
      <c r="AH6" s="1">
        <f t="shared" ca="1" si="0"/>
        <v>0.84576697041840909</v>
      </c>
      <c r="AI6" s="1">
        <f t="shared" ca="1" si="0"/>
        <v>8.5994931794683538E-2</v>
      </c>
      <c r="AJ6" s="1">
        <f t="shared" ca="1" si="0"/>
        <v>1.7992103925805969E-2</v>
      </c>
      <c r="AK6" s="1">
        <f t="shared" ca="1" si="0"/>
        <v>0.88593670310380213</v>
      </c>
      <c r="AL6" s="1">
        <f t="shared" ca="1" si="0"/>
        <v>0.75856591555605046</v>
      </c>
      <c r="AM6" s="1">
        <f t="shared" ca="1" si="0"/>
        <v>0.69825798933278038</v>
      </c>
      <c r="AN6" s="1">
        <f t="shared" ca="1" si="0"/>
        <v>0.34869165011049963</v>
      </c>
      <c r="AO6" s="1">
        <f t="shared" ca="1" si="0"/>
        <v>0.15310968450880447</v>
      </c>
      <c r="AP6" s="1">
        <f t="shared" ca="1" si="0"/>
        <v>0.24369676897768155</v>
      </c>
      <c r="AQ6" s="1">
        <f t="shared" ca="1" si="0"/>
        <v>0.99532032190745368</v>
      </c>
      <c r="AR6" s="1">
        <f t="shared" ca="1" si="0"/>
        <v>0.58203735221495212</v>
      </c>
      <c r="AS6" s="1">
        <f t="shared" ca="1" si="0"/>
        <v>0.6792984492527534</v>
      </c>
      <c r="AT6" s="1">
        <f t="shared" ca="1" si="0"/>
        <v>0.88553212545718418</v>
      </c>
      <c r="AU6" s="1">
        <f t="shared" ca="1" si="0"/>
        <v>3.6571061315587516E-2</v>
      </c>
      <c r="AV6" s="1">
        <f t="shared" ca="1" si="0"/>
        <v>0.71506530008861535</v>
      </c>
      <c r="AW6" s="1">
        <f t="shared" ca="1" si="0"/>
        <v>0.85976012337270247</v>
      </c>
      <c r="AX6" s="1">
        <f t="shared" ca="1" si="0"/>
        <v>0.68536951841559635</v>
      </c>
      <c r="AY6" s="1">
        <f t="shared" ca="1" si="0"/>
        <v>0.72970818001951587</v>
      </c>
      <c r="AZ6" s="1">
        <f t="shared" ca="1" si="0"/>
        <v>0.5066548471586334</v>
      </c>
      <c r="BA6" s="1">
        <f t="shared" ca="1" si="0"/>
        <v>0.36696193935001398</v>
      </c>
      <c r="BB6" s="1">
        <f t="shared" ca="1" si="0"/>
        <v>0.57305492998976326</v>
      </c>
      <c r="BC6" s="1">
        <f t="shared" ca="1" si="0"/>
        <v>0.57971803969137436</v>
      </c>
      <c r="BD6" s="1">
        <f t="shared" ca="1" si="0"/>
        <v>0.92766126343569566</v>
      </c>
      <c r="BE6" s="1">
        <f t="shared" ca="1" si="0"/>
        <v>0.59477935011021299</v>
      </c>
      <c r="BF6" s="1">
        <f t="shared" ca="1" si="0"/>
        <v>0.89872887721281847</v>
      </c>
      <c r="BG6" s="1">
        <f t="shared" ca="1" si="0"/>
        <v>0.78751059789482236</v>
      </c>
      <c r="BH6" s="1">
        <f t="shared" ca="1" si="0"/>
        <v>0.12006764052302366</v>
      </c>
      <c r="BI6" s="1">
        <f t="shared" ca="1" si="0"/>
        <v>0.7649618134672147</v>
      </c>
      <c r="BJ6" s="1">
        <f t="shared" ca="1" si="0"/>
        <v>0.38857758576441814</v>
      </c>
      <c r="BK6" s="1">
        <f t="shared" ca="1" si="0"/>
        <v>0.2700504296852777</v>
      </c>
      <c r="BL6" s="1">
        <f t="shared" ca="1" si="0"/>
        <v>0.44481901974561522</v>
      </c>
      <c r="BM6" s="1">
        <f t="shared" ca="1" si="0"/>
        <v>2.1698598583141049E-2</v>
      </c>
      <c r="BN6" s="1">
        <f t="shared" ca="1" si="0"/>
        <v>0.90216302741051702</v>
      </c>
      <c r="BO6" s="1">
        <f t="shared" ca="1" si="0"/>
        <v>0.5136460299797897</v>
      </c>
      <c r="BP6" s="1">
        <f t="shared" ref="BP6:CN8" ca="1" si="1">RAND()</f>
        <v>0.54392791183197964</v>
      </c>
      <c r="BQ6" s="1">
        <f t="shared" ca="1" si="1"/>
        <v>0.13889366138957071</v>
      </c>
      <c r="BR6" s="1">
        <f t="shared" ca="1" si="1"/>
        <v>0.68647937794199843</v>
      </c>
      <c r="BS6" s="1">
        <f t="shared" ca="1" si="1"/>
        <v>0.33716658802039512</v>
      </c>
      <c r="BT6" s="1">
        <f t="shared" ca="1" si="1"/>
        <v>9.7512272044769643E-2</v>
      </c>
      <c r="BU6" s="1">
        <f t="shared" ca="1" si="1"/>
        <v>0.59502773591398461</v>
      </c>
      <c r="BV6" s="1">
        <f t="shared" ca="1" si="1"/>
        <v>0.70099387746014452</v>
      </c>
      <c r="BW6" s="1">
        <f t="shared" ca="1" si="1"/>
        <v>0.37392878966318854</v>
      </c>
      <c r="BX6" s="1">
        <f t="shared" ca="1" si="1"/>
        <v>3.0776812431976497E-2</v>
      </c>
      <c r="BY6" s="1">
        <f t="shared" ca="1" si="1"/>
        <v>5.8195474361040556E-2</v>
      </c>
      <c r="BZ6" s="1">
        <f t="shared" ca="1" si="1"/>
        <v>0.6274653128221328</v>
      </c>
      <c r="CA6" s="1">
        <f t="shared" ca="1" si="1"/>
        <v>0.70531392912867485</v>
      </c>
      <c r="CB6" s="1">
        <f t="shared" ca="1" si="1"/>
        <v>0.20535866003309489</v>
      </c>
      <c r="CC6" s="1">
        <f t="shared" ca="1" si="1"/>
        <v>0.77848728264838107</v>
      </c>
      <c r="CD6" s="1">
        <f t="shared" ca="1" si="1"/>
        <v>0.3040323530250103</v>
      </c>
      <c r="CE6" s="1">
        <f t="shared" ca="1" si="1"/>
        <v>5.2060830876199171E-2</v>
      </c>
      <c r="CF6" s="1">
        <f t="shared" ca="1" si="1"/>
        <v>0.27299421084795472</v>
      </c>
      <c r="CG6" s="1">
        <f t="shared" ca="1" si="1"/>
        <v>0.64406001680168068</v>
      </c>
      <c r="CH6" s="1">
        <f t="shared" ca="1" si="1"/>
        <v>0.62962664911404909</v>
      </c>
      <c r="CI6" s="1">
        <f t="shared" ca="1" si="1"/>
        <v>0.26418723181700099</v>
      </c>
      <c r="CJ6" s="1">
        <f t="shared" ca="1" si="1"/>
        <v>0.8185058610110133</v>
      </c>
      <c r="CK6" s="1">
        <f t="shared" ca="1" si="1"/>
        <v>0.61311351659377022</v>
      </c>
      <c r="CL6" s="1">
        <f t="shared" ca="1" si="1"/>
        <v>0.69853620918040493</v>
      </c>
      <c r="CM6" s="1">
        <f t="shared" ca="1" si="1"/>
        <v>0.34656726049519593</v>
      </c>
      <c r="CN6" s="1">
        <f t="shared" ca="1" si="1"/>
        <v>0.48170930287436942</v>
      </c>
    </row>
    <row r="7" spans="1:92">
      <c r="C7" s="1">
        <f ca="1">RAND()</f>
        <v>0.66362735130629502</v>
      </c>
      <c r="D7" s="1">
        <f t="shared" ca="1" si="0"/>
        <v>0.63293186009140345</v>
      </c>
      <c r="E7" s="1">
        <f t="shared" ca="1" si="0"/>
        <v>0.65089496866543439</v>
      </c>
      <c r="F7" s="1">
        <f t="shared" ca="1" si="0"/>
        <v>0.68263469247166431</v>
      </c>
      <c r="G7" s="1">
        <f t="shared" ca="1" si="0"/>
        <v>0.18990578361627874</v>
      </c>
      <c r="H7" s="1">
        <f t="shared" ca="1" si="0"/>
        <v>0.95058680830876585</v>
      </c>
      <c r="I7" s="1">
        <f t="shared" ca="1" si="0"/>
        <v>0.47262616756187725</v>
      </c>
      <c r="J7" s="1">
        <f t="shared" ca="1" si="0"/>
        <v>0.39382846781474745</v>
      </c>
      <c r="K7" s="1">
        <f t="shared" ca="1" si="0"/>
        <v>0.70919423253927538</v>
      </c>
      <c r="L7" s="1">
        <f t="shared" ca="1" si="0"/>
        <v>0.51354052140751671</v>
      </c>
      <c r="M7" s="1">
        <f t="shared" ca="1" si="0"/>
        <v>0.76569658856677092</v>
      </c>
      <c r="N7" s="1">
        <f t="shared" ca="1" si="0"/>
        <v>0.94887534552238717</v>
      </c>
      <c r="O7" s="1">
        <f t="shared" ca="1" si="0"/>
        <v>0.59931673405840025</v>
      </c>
      <c r="P7" s="1">
        <f t="shared" ca="1" si="0"/>
        <v>0.72729610246973475</v>
      </c>
      <c r="Q7" s="1">
        <f t="shared" ca="1" si="0"/>
        <v>0.14249277291138585</v>
      </c>
      <c r="R7" s="1">
        <f t="shared" ca="1" si="0"/>
        <v>2.5063919921383682E-2</v>
      </c>
      <c r="S7" s="1">
        <f t="shared" ca="1" si="0"/>
        <v>0.40017285797170443</v>
      </c>
      <c r="T7" s="1">
        <f t="shared" ca="1" si="0"/>
        <v>0.29679077735752313</v>
      </c>
      <c r="U7" s="1">
        <f t="shared" ca="1" si="0"/>
        <v>0.88043702238215904</v>
      </c>
      <c r="V7" s="1">
        <f t="shared" ca="1" si="0"/>
        <v>8.537907578950843E-2</v>
      </c>
      <c r="W7" s="1">
        <f t="shared" ca="1" si="0"/>
        <v>0.46328448748860784</v>
      </c>
      <c r="X7" s="1">
        <f t="shared" ca="1" si="0"/>
        <v>0.93771304130093547</v>
      </c>
      <c r="Y7" s="1">
        <f t="shared" ca="1" si="0"/>
        <v>0.4816972679462761</v>
      </c>
      <c r="Z7" s="1">
        <f t="shared" ca="1" si="0"/>
        <v>0.8013731209309628</v>
      </c>
      <c r="AA7" s="1">
        <f t="shared" ca="1" si="0"/>
        <v>0.84639114431160911</v>
      </c>
      <c r="AB7" s="1">
        <f t="shared" ca="1" si="0"/>
        <v>0.40021869480669869</v>
      </c>
      <c r="AC7" s="1">
        <f t="shared" ca="1" si="0"/>
        <v>0.63489321018671596</v>
      </c>
      <c r="AD7" s="1">
        <f t="shared" ca="1" si="0"/>
        <v>0.13725474372584989</v>
      </c>
      <c r="AE7" s="1">
        <f t="shared" ca="1" si="0"/>
        <v>0.90836587803149738</v>
      </c>
      <c r="AF7" s="1">
        <f t="shared" ca="1" si="0"/>
        <v>0.96310728097248843</v>
      </c>
      <c r="AG7" s="1">
        <f t="shared" ca="1" si="0"/>
        <v>0.84305826222111246</v>
      </c>
      <c r="AH7" s="1">
        <f t="shared" ca="1" si="0"/>
        <v>0.87957519276118246</v>
      </c>
      <c r="AI7" s="1">
        <f t="shared" ca="1" si="0"/>
        <v>0.50272092972729898</v>
      </c>
      <c r="AJ7" s="1">
        <f t="shared" ca="1" si="0"/>
        <v>0.40708427662948654</v>
      </c>
      <c r="AK7" s="1">
        <f t="shared" ca="1" si="0"/>
        <v>8.8297189446865154E-2</v>
      </c>
      <c r="AL7" s="1">
        <f t="shared" ca="1" si="0"/>
        <v>0.83635048306784887</v>
      </c>
      <c r="AM7" s="1">
        <f t="shared" ca="1" si="0"/>
        <v>0.63182825085312844</v>
      </c>
      <c r="AN7" s="1">
        <f t="shared" ca="1" si="0"/>
        <v>7.5371189818561168E-2</v>
      </c>
      <c r="AO7" s="1">
        <f t="shared" ca="1" si="0"/>
        <v>0.21223282085418238</v>
      </c>
      <c r="AP7" s="1">
        <f t="shared" ca="1" si="0"/>
        <v>0.90067840790531806</v>
      </c>
      <c r="AQ7" s="1">
        <f t="shared" ca="1" si="0"/>
        <v>6.8588298729657771E-2</v>
      </c>
      <c r="AR7" s="1">
        <f t="shared" ca="1" si="0"/>
        <v>0.73623879820409166</v>
      </c>
      <c r="AS7" s="1">
        <f t="shared" ca="1" si="0"/>
        <v>6.0680252218612396E-2</v>
      </c>
      <c r="AT7" s="1">
        <f t="shared" ca="1" si="0"/>
        <v>0.93435955897906686</v>
      </c>
      <c r="AU7" s="1">
        <f t="shared" ca="1" si="0"/>
        <v>0.64019752051922374</v>
      </c>
      <c r="AV7" s="1">
        <f t="shared" ca="1" si="0"/>
        <v>0.40293122532802184</v>
      </c>
      <c r="AW7" s="1">
        <f t="shared" ca="1" si="0"/>
        <v>0.41723745171649462</v>
      </c>
      <c r="AX7" s="1">
        <f t="shared" ca="1" si="0"/>
        <v>0.66306840939868827</v>
      </c>
      <c r="AY7" s="1">
        <f t="shared" ca="1" si="0"/>
        <v>0.25806145262001134</v>
      </c>
      <c r="AZ7" s="1">
        <f t="shared" ca="1" si="0"/>
        <v>0.49843402081436194</v>
      </c>
      <c r="BA7" s="1">
        <f t="shared" ca="1" si="0"/>
        <v>0.58556108704662468</v>
      </c>
      <c r="BB7" s="1">
        <f t="shared" ca="1" si="0"/>
        <v>0.81852993728501944</v>
      </c>
      <c r="BC7" s="1">
        <f t="shared" ca="1" si="0"/>
        <v>0.87003683242694985</v>
      </c>
      <c r="BD7" s="1">
        <f t="shared" ca="1" si="0"/>
        <v>0.7824769756635922</v>
      </c>
      <c r="BE7" s="1">
        <f t="shared" ca="1" si="0"/>
        <v>0.68866301638979721</v>
      </c>
      <c r="BF7" s="1">
        <f t="shared" ca="1" si="0"/>
        <v>0.72384060377015969</v>
      </c>
      <c r="BG7" s="1">
        <f t="shared" ca="1" si="0"/>
        <v>0.96181363752967319</v>
      </c>
      <c r="BH7" s="1">
        <f t="shared" ca="1" si="0"/>
        <v>0.20917347355079019</v>
      </c>
      <c r="BI7" s="1">
        <f t="shared" ca="1" si="0"/>
        <v>0.36261057302065058</v>
      </c>
      <c r="BJ7" s="1">
        <f t="shared" ca="1" si="0"/>
        <v>0.71122665633865889</v>
      </c>
      <c r="BK7" s="1">
        <f t="shared" ca="1" si="0"/>
        <v>0.20714981346481975</v>
      </c>
      <c r="BL7" s="1">
        <f t="shared" ca="1" si="0"/>
        <v>0.47761987526401717</v>
      </c>
      <c r="BM7" s="1">
        <f t="shared" ca="1" si="0"/>
        <v>0.88911900386570064</v>
      </c>
      <c r="BN7" s="1">
        <f t="shared" ca="1" si="0"/>
        <v>0.93973184272483479</v>
      </c>
      <c r="BO7" s="1">
        <f t="shared" ca="1" si="0"/>
        <v>2.789312061667204E-2</v>
      </c>
      <c r="BP7" s="1">
        <f t="shared" ca="1" si="1"/>
        <v>9.8424847516005221E-2</v>
      </c>
      <c r="BQ7" s="1">
        <f t="shared" ca="1" si="1"/>
        <v>0.62714174297169112</v>
      </c>
      <c r="BR7" s="1">
        <f t="shared" ca="1" si="1"/>
        <v>0.27853741296906942</v>
      </c>
      <c r="BS7" s="1">
        <f t="shared" ca="1" si="1"/>
        <v>0.80207566103134642</v>
      </c>
      <c r="BT7" s="1">
        <f t="shared" ca="1" si="1"/>
        <v>0.81880934506774639</v>
      </c>
      <c r="BU7" s="1">
        <f t="shared" ca="1" si="1"/>
        <v>0.39475023615026361</v>
      </c>
      <c r="BV7" s="1">
        <f t="shared" ca="1" si="1"/>
        <v>0.31664145959352941</v>
      </c>
      <c r="BW7" s="1">
        <f t="shared" ca="1" si="1"/>
        <v>0.25182731303232198</v>
      </c>
      <c r="BX7" s="1">
        <f t="shared" ca="1" si="1"/>
        <v>0.87247530454334421</v>
      </c>
      <c r="BY7" s="1">
        <f t="shared" ca="1" si="1"/>
        <v>0.50940011572366395</v>
      </c>
      <c r="BZ7" s="1">
        <f t="shared" ca="1" si="1"/>
        <v>0.57160116126089144</v>
      </c>
      <c r="CA7" s="1">
        <f t="shared" ca="1" si="1"/>
        <v>0.4898539893394197</v>
      </c>
      <c r="CB7" s="1">
        <f t="shared" ca="1" si="1"/>
        <v>0.68597548799978914</v>
      </c>
      <c r="CC7" s="1">
        <f t="shared" ca="1" si="1"/>
        <v>0.12198496700192418</v>
      </c>
      <c r="CD7" s="1">
        <f t="shared" ca="1" si="1"/>
        <v>0.86572759221240037</v>
      </c>
      <c r="CE7" s="1">
        <f t="shared" ca="1" si="1"/>
        <v>0.75484188078041159</v>
      </c>
      <c r="CF7" s="1">
        <f t="shared" ca="1" si="1"/>
        <v>0.58028263653298529</v>
      </c>
      <c r="CG7" s="1">
        <f t="shared" ca="1" si="1"/>
        <v>0.63962094860194563</v>
      </c>
      <c r="CH7" s="1">
        <f t="shared" ca="1" si="1"/>
        <v>0.52327727864032381</v>
      </c>
      <c r="CI7" s="1">
        <f t="shared" ca="1" si="1"/>
        <v>0.13841036219170655</v>
      </c>
      <c r="CJ7" s="1">
        <f t="shared" ca="1" si="1"/>
        <v>0.1342264940700173</v>
      </c>
      <c r="CK7" s="1">
        <f t="shared" ca="1" si="1"/>
        <v>0.58644212419419173</v>
      </c>
      <c r="CL7" s="1">
        <f t="shared" ca="1" si="1"/>
        <v>0.86884691619869325</v>
      </c>
      <c r="CM7" s="1">
        <f t="shared" ca="1" si="1"/>
        <v>0.56330322196483906</v>
      </c>
      <c r="CN7" s="1">
        <f t="shared" ca="1" si="1"/>
        <v>0.47685124710570159</v>
      </c>
    </row>
    <row r="8" spans="1:92">
      <c r="C8" s="1">
        <f ca="1">RAND()</f>
        <v>0.45442814946397414</v>
      </c>
      <c r="D8" s="1">
        <f t="shared" ca="1" si="0"/>
        <v>0.3557204253228673</v>
      </c>
      <c r="E8" s="1">
        <f t="shared" ca="1" si="0"/>
        <v>0.90969072772850834</v>
      </c>
      <c r="F8" s="1">
        <f t="shared" ca="1" si="0"/>
        <v>0.85718547377933474</v>
      </c>
      <c r="G8" s="1">
        <f t="shared" ca="1" si="0"/>
        <v>0.691753748551167</v>
      </c>
      <c r="H8" s="1">
        <f t="shared" ca="1" si="0"/>
        <v>0.93415467440226985</v>
      </c>
      <c r="I8" s="1">
        <f t="shared" ca="1" si="0"/>
        <v>0.29381756044615148</v>
      </c>
      <c r="J8" s="1">
        <f t="shared" ca="1" si="0"/>
        <v>0.76728493314026369</v>
      </c>
      <c r="K8" s="1">
        <f t="shared" ca="1" si="0"/>
        <v>0.62882673331945393</v>
      </c>
      <c r="L8" s="1">
        <f t="shared" ca="1" si="0"/>
        <v>0.90993523415852895</v>
      </c>
      <c r="M8" s="1">
        <f t="shared" ca="1" si="0"/>
        <v>0.85265777368863982</v>
      </c>
      <c r="N8" s="1">
        <f t="shared" ca="1" si="0"/>
        <v>0.23128089032476085</v>
      </c>
      <c r="O8" s="1">
        <f t="shared" ca="1" si="0"/>
        <v>0.36898123225856039</v>
      </c>
      <c r="P8" s="1">
        <f t="shared" ca="1" si="0"/>
        <v>1.7417755300019877E-4</v>
      </c>
      <c r="Q8" s="1">
        <f t="shared" ca="1" si="0"/>
        <v>0.43089053578615311</v>
      </c>
      <c r="R8" s="1">
        <f t="shared" ca="1" si="0"/>
        <v>0.79212842974264719</v>
      </c>
      <c r="S8" s="1">
        <f t="shared" ca="1" si="0"/>
        <v>0.40939106489313215</v>
      </c>
      <c r="T8" s="1">
        <f t="shared" ca="1" si="0"/>
        <v>6.1052848055229259E-2</v>
      </c>
      <c r="U8" s="1">
        <f t="shared" ca="1" si="0"/>
        <v>0.78638614183043098</v>
      </c>
      <c r="V8" s="1">
        <f t="shared" ca="1" si="0"/>
        <v>0.42636565863737119</v>
      </c>
      <c r="W8" s="1">
        <f t="shared" ca="1" si="0"/>
        <v>0.42106687657925557</v>
      </c>
      <c r="X8" s="1">
        <f t="shared" ca="1" si="0"/>
        <v>0.9164928445361622</v>
      </c>
      <c r="Y8" s="1">
        <f t="shared" ca="1" si="0"/>
        <v>0.86223694810497942</v>
      </c>
      <c r="Z8" s="1">
        <f t="shared" ca="1" si="0"/>
        <v>0.29728718449440039</v>
      </c>
      <c r="AA8" s="1">
        <f t="shared" ca="1" si="0"/>
        <v>0.63306179583109223</v>
      </c>
      <c r="AB8" s="1">
        <f t="shared" ca="1" si="0"/>
        <v>0.6007770387195237</v>
      </c>
      <c r="AC8" s="1">
        <f t="shared" ca="1" si="0"/>
        <v>0.90028563175912202</v>
      </c>
      <c r="AD8" s="1">
        <f t="shared" ca="1" si="0"/>
        <v>0.50260489338364933</v>
      </c>
      <c r="AE8" s="1">
        <f t="shared" ca="1" si="0"/>
        <v>0.63158871800027916</v>
      </c>
      <c r="AF8" s="1">
        <f t="shared" ca="1" si="0"/>
        <v>0.40613783548304749</v>
      </c>
      <c r="AG8" s="1">
        <f t="shared" ca="1" si="0"/>
        <v>0.33431330005134741</v>
      </c>
      <c r="AH8" s="1">
        <f t="shared" ca="1" si="0"/>
        <v>0.83593660132362446</v>
      </c>
      <c r="AI8" s="1">
        <f t="shared" ca="1" si="0"/>
        <v>0.38407117291572823</v>
      </c>
      <c r="AJ8" s="1">
        <f t="shared" ca="1" si="0"/>
        <v>0.99884328357065655</v>
      </c>
      <c r="AK8" s="1">
        <f t="shared" ca="1" si="0"/>
        <v>0.12562185779861201</v>
      </c>
      <c r="AL8" s="1">
        <f t="shared" ca="1" si="0"/>
        <v>0.55980752483633633</v>
      </c>
      <c r="AM8" s="1">
        <f t="shared" ca="1" si="0"/>
        <v>3.1937522520975259E-2</v>
      </c>
      <c r="AN8" s="1">
        <f t="shared" ca="1" si="0"/>
        <v>0.96526867771689062</v>
      </c>
      <c r="AO8" s="1">
        <f t="shared" ca="1" si="0"/>
        <v>1.243901503562661E-2</v>
      </c>
      <c r="AP8" s="1">
        <f t="shared" ca="1" si="0"/>
        <v>1.2350343006888309E-3</v>
      </c>
      <c r="AQ8" s="1">
        <f t="shared" ca="1" si="0"/>
        <v>0.69999529206044186</v>
      </c>
      <c r="AR8" s="1">
        <f t="shared" ca="1" si="0"/>
        <v>0.29215502438998364</v>
      </c>
      <c r="AS8" s="1">
        <f t="shared" ca="1" si="0"/>
        <v>0.77865446782611136</v>
      </c>
      <c r="AT8" s="1">
        <f t="shared" ca="1" si="0"/>
        <v>0.59303803255621212</v>
      </c>
      <c r="AU8" s="1">
        <f t="shared" ca="1" si="0"/>
        <v>4.9110326297711282E-2</v>
      </c>
      <c r="AV8" s="1">
        <f t="shared" ca="1" si="0"/>
        <v>0.60526277226567671</v>
      </c>
      <c r="AW8" s="1">
        <f t="shared" ca="1" si="0"/>
        <v>0.21295632452666124</v>
      </c>
      <c r="AX8" s="1">
        <f t="shared" ca="1" si="0"/>
        <v>0.7159821705064211</v>
      </c>
      <c r="AY8" s="1">
        <f t="shared" ca="1" si="0"/>
        <v>2.552458183218298E-2</v>
      </c>
      <c r="AZ8" s="1">
        <f t="shared" ca="1" si="0"/>
        <v>0.49596360102880377</v>
      </c>
      <c r="BA8" s="1">
        <f t="shared" ca="1" si="0"/>
        <v>7.0132760960796792E-2</v>
      </c>
      <c r="BB8" s="1">
        <f t="shared" ca="1" si="0"/>
        <v>0.7231059233710353</v>
      </c>
      <c r="BC8" s="1">
        <f t="shared" ca="1" si="0"/>
        <v>0.59209739773289138</v>
      </c>
      <c r="BD8" s="1">
        <f t="shared" ca="1" si="0"/>
        <v>0.76508179230793205</v>
      </c>
      <c r="BE8" s="1">
        <f t="shared" ca="1" si="0"/>
        <v>0.17099944989514182</v>
      </c>
      <c r="BF8" s="1">
        <f t="shared" ca="1" si="0"/>
        <v>0.51979079535016204</v>
      </c>
      <c r="BG8" s="1">
        <f t="shared" ca="1" si="0"/>
        <v>0.53170791174891319</v>
      </c>
      <c r="BH8" s="1">
        <f t="shared" ca="1" si="0"/>
        <v>0.26325066836404565</v>
      </c>
      <c r="BI8" s="1">
        <f t="shared" ca="1" si="0"/>
        <v>0.49589805875840098</v>
      </c>
      <c r="BJ8" s="1">
        <f t="shared" ca="1" si="0"/>
        <v>5.2410687534529932E-2</v>
      </c>
      <c r="BK8" s="1">
        <f t="shared" ca="1" si="0"/>
        <v>0.572272897420815</v>
      </c>
      <c r="BL8" s="1">
        <f t="shared" ca="1" si="0"/>
        <v>3.2826838555300109E-2</v>
      </c>
      <c r="BM8" s="1">
        <f t="shared" ca="1" si="0"/>
        <v>0.99608634766460935</v>
      </c>
      <c r="BN8" s="1">
        <f t="shared" ca="1" si="0"/>
        <v>0.39511959939365737</v>
      </c>
      <c r="BO8" s="1">
        <f ca="1">RAND()</f>
        <v>0.23782636142734426</v>
      </c>
      <c r="BP8" s="1">
        <f t="shared" ca="1" si="1"/>
        <v>0.2886376591353097</v>
      </c>
      <c r="BQ8" s="1">
        <f t="shared" ca="1" si="1"/>
        <v>0.60164772219712181</v>
      </c>
      <c r="BR8" s="1">
        <f t="shared" ca="1" si="1"/>
        <v>0.41518369371930952</v>
      </c>
      <c r="BS8" s="1">
        <f t="shared" ca="1" si="1"/>
        <v>0.36299069483718294</v>
      </c>
      <c r="BT8" s="1">
        <f t="shared" ca="1" si="1"/>
        <v>0.71420993974216973</v>
      </c>
      <c r="BU8" s="1">
        <f t="shared" ca="1" si="1"/>
        <v>0.29732701664121486</v>
      </c>
      <c r="BV8" s="1">
        <f t="shared" ca="1" si="1"/>
        <v>0.25815448721458645</v>
      </c>
      <c r="BW8" s="1">
        <f t="shared" ca="1" si="1"/>
        <v>0.26127002755840523</v>
      </c>
      <c r="BX8" s="1">
        <f t="shared" ca="1" si="1"/>
        <v>0.50961319587119092</v>
      </c>
      <c r="BY8" s="1">
        <f t="shared" ca="1" si="1"/>
        <v>0.80757254779990428</v>
      </c>
      <c r="BZ8" s="1">
        <f t="shared" ca="1" si="1"/>
        <v>0.38459881020810249</v>
      </c>
      <c r="CA8" s="1">
        <f t="shared" ca="1" si="1"/>
        <v>0.95817660011821482</v>
      </c>
      <c r="CB8" s="1">
        <f t="shared" ca="1" si="1"/>
        <v>0.70263910017973108</v>
      </c>
      <c r="CC8" s="1">
        <f t="shared" ca="1" si="1"/>
        <v>0.58464749555120299</v>
      </c>
      <c r="CD8" s="1">
        <f t="shared" ca="1" si="1"/>
        <v>0.14812283516027303</v>
      </c>
      <c r="CE8" s="1">
        <f t="shared" ca="1" si="1"/>
        <v>0.72012969100446289</v>
      </c>
      <c r="CF8" s="1">
        <f t="shared" ca="1" si="1"/>
        <v>0.89153337848458658</v>
      </c>
      <c r="CG8" s="1">
        <f t="shared" ca="1" si="1"/>
        <v>0.98392241343496423</v>
      </c>
      <c r="CH8" s="1">
        <f t="shared" ca="1" si="1"/>
        <v>0.77029477329244478</v>
      </c>
      <c r="CI8" s="1">
        <f t="shared" ca="1" si="1"/>
        <v>0.39060567692383508</v>
      </c>
      <c r="CJ8" s="1">
        <f t="shared" ca="1" si="1"/>
        <v>0.26771330067574006</v>
      </c>
      <c r="CK8" s="1">
        <f t="shared" ca="1" si="1"/>
        <v>0.6853448498097624</v>
      </c>
      <c r="CL8" s="1">
        <f t="shared" ca="1" si="1"/>
        <v>0.58820576260344948</v>
      </c>
      <c r="CM8" s="1">
        <f t="shared" ca="1" si="1"/>
        <v>0.58272971866739953</v>
      </c>
      <c r="CN8" s="1">
        <f t="shared" ca="1" si="1"/>
        <v>0.71643433895177022</v>
      </c>
    </row>
    <row r="9" spans="1:92">
      <c r="C9">
        <f>IF(OR(C5&lt;$C$3, C5=$C$3), 1, IF(C5&lt;=($D$3+$C$3),2, 0))</f>
        <v>1</v>
      </c>
      <c r="D9">
        <f t="shared" ref="D9:BO9" si="2">IF(OR(D5&lt;$C$3, D5=$C$3), 1, IF(D5&lt;=($D$3+$C$3),2, 0))</f>
        <v>1</v>
      </c>
      <c r="E9">
        <f t="shared" si="2"/>
        <v>1</v>
      </c>
      <c r="F9">
        <f t="shared" si="2"/>
        <v>1</v>
      </c>
      <c r="G9">
        <f t="shared" si="2"/>
        <v>1</v>
      </c>
      <c r="H9">
        <f t="shared" si="2"/>
        <v>1</v>
      </c>
      <c r="I9">
        <f t="shared" si="2"/>
        <v>1</v>
      </c>
      <c r="J9">
        <f t="shared" si="2"/>
        <v>1</v>
      </c>
      <c r="K9">
        <f t="shared" si="2"/>
        <v>1</v>
      </c>
      <c r="L9">
        <f t="shared" si="2"/>
        <v>1</v>
      </c>
      <c r="M9">
        <f t="shared" si="2"/>
        <v>1</v>
      </c>
      <c r="N9">
        <f t="shared" si="2"/>
        <v>1</v>
      </c>
      <c r="O9">
        <f t="shared" si="2"/>
        <v>1</v>
      </c>
      <c r="P9">
        <f t="shared" si="2"/>
        <v>1</v>
      </c>
      <c r="Q9">
        <f t="shared" si="2"/>
        <v>1</v>
      </c>
      <c r="R9">
        <f t="shared" si="2"/>
        <v>1</v>
      </c>
      <c r="S9">
        <f t="shared" si="2"/>
        <v>1</v>
      </c>
      <c r="T9">
        <f t="shared" si="2"/>
        <v>1</v>
      </c>
      <c r="U9">
        <f t="shared" si="2"/>
        <v>1</v>
      </c>
      <c r="V9">
        <f t="shared" si="2"/>
        <v>1</v>
      </c>
      <c r="W9">
        <f t="shared" si="2"/>
        <v>2</v>
      </c>
      <c r="X9">
        <f t="shared" si="2"/>
        <v>2</v>
      </c>
      <c r="Y9">
        <f t="shared" si="2"/>
        <v>2</v>
      </c>
      <c r="Z9">
        <f t="shared" si="2"/>
        <v>2</v>
      </c>
      <c r="AA9">
        <f t="shared" si="2"/>
        <v>2</v>
      </c>
      <c r="AB9">
        <f t="shared" si="2"/>
        <v>2</v>
      </c>
      <c r="AC9">
        <f t="shared" si="2"/>
        <v>2</v>
      </c>
      <c r="AD9">
        <f t="shared" si="2"/>
        <v>2</v>
      </c>
      <c r="AE9">
        <f t="shared" si="2"/>
        <v>2</v>
      </c>
      <c r="AF9">
        <f t="shared" si="2"/>
        <v>2</v>
      </c>
      <c r="AG9">
        <f t="shared" si="2"/>
        <v>2</v>
      </c>
      <c r="AH9">
        <f t="shared" si="2"/>
        <v>2</v>
      </c>
      <c r="AI9">
        <f t="shared" si="2"/>
        <v>2</v>
      </c>
      <c r="AJ9">
        <f t="shared" si="2"/>
        <v>2</v>
      </c>
      <c r="AK9">
        <f t="shared" si="2"/>
        <v>2</v>
      </c>
      <c r="AL9">
        <f t="shared" si="2"/>
        <v>2</v>
      </c>
      <c r="AM9">
        <f t="shared" si="2"/>
        <v>2</v>
      </c>
      <c r="AN9">
        <f t="shared" si="2"/>
        <v>2</v>
      </c>
      <c r="AO9">
        <f t="shared" si="2"/>
        <v>2</v>
      </c>
      <c r="AP9">
        <f t="shared" si="2"/>
        <v>2</v>
      </c>
      <c r="AQ9">
        <f t="shared" si="2"/>
        <v>2</v>
      </c>
      <c r="AR9">
        <f t="shared" si="2"/>
        <v>2</v>
      </c>
      <c r="AS9">
        <f t="shared" si="2"/>
        <v>2</v>
      </c>
      <c r="AT9">
        <f t="shared" si="2"/>
        <v>2</v>
      </c>
      <c r="AU9">
        <f t="shared" si="2"/>
        <v>2</v>
      </c>
      <c r="AV9">
        <f t="shared" si="2"/>
        <v>2</v>
      </c>
      <c r="AW9">
        <f t="shared" si="2"/>
        <v>2</v>
      </c>
      <c r="AX9">
        <f t="shared" si="2"/>
        <v>2</v>
      </c>
      <c r="AY9">
        <f t="shared" si="2"/>
        <v>2</v>
      </c>
      <c r="AZ9">
        <f t="shared" si="2"/>
        <v>2</v>
      </c>
      <c r="BA9">
        <f t="shared" si="2"/>
        <v>0</v>
      </c>
      <c r="BB9">
        <f t="shared" si="2"/>
        <v>0</v>
      </c>
      <c r="BC9">
        <f t="shared" si="2"/>
        <v>0</v>
      </c>
      <c r="BD9">
        <f t="shared" si="2"/>
        <v>0</v>
      </c>
      <c r="BE9">
        <f t="shared" si="2"/>
        <v>0</v>
      </c>
      <c r="BF9">
        <f t="shared" si="2"/>
        <v>0</v>
      </c>
      <c r="BG9">
        <f t="shared" si="2"/>
        <v>0</v>
      </c>
      <c r="BH9">
        <f t="shared" si="2"/>
        <v>0</v>
      </c>
      <c r="BI9">
        <f t="shared" si="2"/>
        <v>0</v>
      </c>
      <c r="BJ9">
        <f t="shared" si="2"/>
        <v>0</v>
      </c>
      <c r="BK9">
        <f t="shared" si="2"/>
        <v>0</v>
      </c>
      <c r="BL9">
        <f t="shared" si="2"/>
        <v>0</v>
      </c>
      <c r="BM9">
        <f t="shared" si="2"/>
        <v>0</v>
      </c>
      <c r="BN9">
        <f t="shared" si="2"/>
        <v>0</v>
      </c>
      <c r="BO9">
        <f t="shared" si="2"/>
        <v>0</v>
      </c>
      <c r="BP9">
        <f t="shared" ref="BP9:CN9" si="3">IF(OR(BP5&lt;$C$3, BP5=$C$3), 1, IF(BP5&lt;=($D$3+$C$3),2, 0))</f>
        <v>0</v>
      </c>
      <c r="BQ9">
        <f t="shared" si="3"/>
        <v>0</v>
      </c>
      <c r="BR9">
        <f t="shared" si="3"/>
        <v>0</v>
      </c>
      <c r="BS9">
        <f t="shared" si="3"/>
        <v>0</v>
      </c>
      <c r="BT9">
        <f t="shared" si="3"/>
        <v>0</v>
      </c>
      <c r="BU9">
        <f t="shared" si="3"/>
        <v>0</v>
      </c>
      <c r="BV9">
        <f t="shared" si="3"/>
        <v>0</v>
      </c>
      <c r="BW9">
        <f t="shared" si="3"/>
        <v>0</v>
      </c>
      <c r="BX9">
        <f t="shared" si="3"/>
        <v>0</v>
      </c>
      <c r="BY9">
        <f t="shared" si="3"/>
        <v>0</v>
      </c>
      <c r="BZ9">
        <f t="shared" si="3"/>
        <v>0</v>
      </c>
      <c r="CA9">
        <f t="shared" si="3"/>
        <v>0</v>
      </c>
      <c r="CB9">
        <f t="shared" si="3"/>
        <v>0</v>
      </c>
      <c r="CC9">
        <f t="shared" si="3"/>
        <v>0</v>
      </c>
      <c r="CD9">
        <f t="shared" si="3"/>
        <v>0</v>
      </c>
      <c r="CE9">
        <f t="shared" si="3"/>
        <v>0</v>
      </c>
      <c r="CF9">
        <f t="shared" si="3"/>
        <v>0</v>
      </c>
      <c r="CG9">
        <f t="shared" si="3"/>
        <v>0</v>
      </c>
      <c r="CH9">
        <f t="shared" si="3"/>
        <v>0</v>
      </c>
      <c r="CI9">
        <f t="shared" si="3"/>
        <v>0</v>
      </c>
      <c r="CJ9">
        <f t="shared" si="3"/>
        <v>0</v>
      </c>
      <c r="CK9">
        <f t="shared" si="3"/>
        <v>0</v>
      </c>
      <c r="CL9">
        <f t="shared" si="3"/>
        <v>0</v>
      </c>
      <c r="CM9">
        <f t="shared" si="3"/>
        <v>0</v>
      </c>
      <c r="CN9">
        <f t="shared" si="3"/>
        <v>0</v>
      </c>
    </row>
    <row r="10" spans="1:92">
      <c r="C10">
        <f t="shared" ref="C10:BN10" si="4">IF((C$5&lt;=$E$3), 0, IF(C$5&lt;=($D$3+$C$3), 1, 0))</f>
        <v>0</v>
      </c>
      <c r="D10">
        <f t="shared" si="4"/>
        <v>0</v>
      </c>
      <c r="E10">
        <f t="shared" si="4"/>
        <v>0</v>
      </c>
      <c r="F10">
        <f>IF((F$5&lt;=$E$3), 0, IF(F$5&lt;=($D$3+$C$3), 1, 0))</f>
        <v>0</v>
      </c>
      <c r="G10">
        <f t="shared" si="4"/>
        <v>0</v>
      </c>
      <c r="H10">
        <f t="shared" si="4"/>
        <v>0</v>
      </c>
      <c r="I10">
        <f t="shared" si="4"/>
        <v>0</v>
      </c>
      <c r="J10">
        <f t="shared" si="4"/>
        <v>0</v>
      </c>
      <c r="K10">
        <f t="shared" si="4"/>
        <v>0</v>
      </c>
      <c r="L10">
        <f t="shared" si="4"/>
        <v>0</v>
      </c>
      <c r="M10">
        <f t="shared" si="4"/>
        <v>0</v>
      </c>
      <c r="N10">
        <f t="shared" si="4"/>
        <v>0</v>
      </c>
      <c r="O10">
        <f t="shared" si="4"/>
        <v>0</v>
      </c>
      <c r="P10">
        <f t="shared" si="4"/>
        <v>0</v>
      </c>
      <c r="Q10">
        <f t="shared" si="4"/>
        <v>0</v>
      </c>
      <c r="R10">
        <f t="shared" si="4"/>
        <v>0</v>
      </c>
      <c r="S10">
        <f t="shared" si="4"/>
        <v>0</v>
      </c>
      <c r="T10">
        <f t="shared" si="4"/>
        <v>0</v>
      </c>
      <c r="U10">
        <f t="shared" si="4"/>
        <v>0</v>
      </c>
      <c r="V10">
        <f t="shared" si="4"/>
        <v>0</v>
      </c>
      <c r="W10">
        <f t="shared" si="4"/>
        <v>1</v>
      </c>
      <c r="X10">
        <f t="shared" si="4"/>
        <v>1</v>
      </c>
      <c r="Y10">
        <f t="shared" si="4"/>
        <v>1</v>
      </c>
      <c r="Z10">
        <f t="shared" si="4"/>
        <v>1</v>
      </c>
      <c r="AA10">
        <f t="shared" si="4"/>
        <v>1</v>
      </c>
      <c r="AB10">
        <f t="shared" si="4"/>
        <v>1</v>
      </c>
      <c r="AC10">
        <f t="shared" si="4"/>
        <v>1</v>
      </c>
      <c r="AD10">
        <f t="shared" si="4"/>
        <v>1</v>
      </c>
      <c r="AE10">
        <f t="shared" si="4"/>
        <v>1</v>
      </c>
      <c r="AF10">
        <f t="shared" si="4"/>
        <v>1</v>
      </c>
      <c r="AG10">
        <f t="shared" si="4"/>
        <v>1</v>
      </c>
      <c r="AH10">
        <f t="shared" si="4"/>
        <v>1</v>
      </c>
      <c r="AI10">
        <f t="shared" si="4"/>
        <v>1</v>
      </c>
      <c r="AJ10">
        <f t="shared" si="4"/>
        <v>1</v>
      </c>
      <c r="AK10">
        <f t="shared" si="4"/>
        <v>1</v>
      </c>
      <c r="AL10">
        <f t="shared" si="4"/>
        <v>1</v>
      </c>
      <c r="AM10">
        <f t="shared" si="4"/>
        <v>1</v>
      </c>
      <c r="AN10">
        <f t="shared" si="4"/>
        <v>1</v>
      </c>
      <c r="AO10">
        <f t="shared" si="4"/>
        <v>1</v>
      </c>
      <c r="AP10">
        <f t="shared" si="4"/>
        <v>1</v>
      </c>
      <c r="AQ10">
        <f t="shared" si="4"/>
        <v>1</v>
      </c>
      <c r="AR10">
        <f t="shared" si="4"/>
        <v>1</v>
      </c>
      <c r="AS10">
        <f t="shared" si="4"/>
        <v>1</v>
      </c>
      <c r="AT10">
        <f t="shared" si="4"/>
        <v>1</v>
      </c>
      <c r="AU10">
        <f t="shared" si="4"/>
        <v>1</v>
      </c>
      <c r="AV10">
        <f t="shared" si="4"/>
        <v>1</v>
      </c>
      <c r="AW10">
        <f t="shared" si="4"/>
        <v>1</v>
      </c>
      <c r="AX10">
        <f t="shared" si="4"/>
        <v>1</v>
      </c>
      <c r="AY10">
        <f t="shared" si="4"/>
        <v>1</v>
      </c>
      <c r="AZ10">
        <f t="shared" si="4"/>
        <v>1</v>
      </c>
      <c r="BA10">
        <f t="shared" si="4"/>
        <v>0</v>
      </c>
      <c r="BB10">
        <f t="shared" si="4"/>
        <v>0</v>
      </c>
      <c r="BC10">
        <f t="shared" si="4"/>
        <v>0</v>
      </c>
      <c r="BD10">
        <f t="shared" si="4"/>
        <v>0</v>
      </c>
      <c r="BE10">
        <f t="shared" si="4"/>
        <v>0</v>
      </c>
      <c r="BF10">
        <f t="shared" si="4"/>
        <v>0</v>
      </c>
      <c r="BG10">
        <f t="shared" si="4"/>
        <v>0</v>
      </c>
      <c r="BH10">
        <f t="shared" si="4"/>
        <v>0</v>
      </c>
      <c r="BI10">
        <f t="shared" si="4"/>
        <v>0</v>
      </c>
      <c r="BJ10">
        <f t="shared" si="4"/>
        <v>0</v>
      </c>
      <c r="BK10">
        <f t="shared" si="4"/>
        <v>0</v>
      </c>
      <c r="BL10">
        <f t="shared" si="4"/>
        <v>0</v>
      </c>
      <c r="BM10">
        <f t="shared" si="4"/>
        <v>0</v>
      </c>
      <c r="BN10">
        <f t="shared" si="4"/>
        <v>0</v>
      </c>
      <c r="BO10">
        <f t="shared" ref="BO10:CN10" si="5">IF((BO$5&lt;=$E$3), 0, IF(BO$5&lt;=($D$3+$C$3), 1, 0))</f>
        <v>0</v>
      </c>
      <c r="BP10">
        <f t="shared" si="5"/>
        <v>0</v>
      </c>
      <c r="BQ10">
        <f t="shared" si="5"/>
        <v>0</v>
      </c>
      <c r="BR10">
        <f t="shared" si="5"/>
        <v>0</v>
      </c>
      <c r="BS10">
        <f t="shared" si="5"/>
        <v>0</v>
      </c>
      <c r="BT10">
        <f t="shared" si="5"/>
        <v>0</v>
      </c>
      <c r="BU10">
        <f t="shared" si="5"/>
        <v>0</v>
      </c>
      <c r="BV10">
        <f t="shared" si="5"/>
        <v>0</v>
      </c>
      <c r="BW10">
        <f t="shared" si="5"/>
        <v>0</v>
      </c>
      <c r="BX10">
        <f t="shared" si="5"/>
        <v>0</v>
      </c>
      <c r="BY10">
        <f t="shared" si="5"/>
        <v>0</v>
      </c>
      <c r="BZ10">
        <f t="shared" si="5"/>
        <v>0</v>
      </c>
      <c r="CA10">
        <f t="shared" si="5"/>
        <v>0</v>
      </c>
      <c r="CB10">
        <f t="shared" si="5"/>
        <v>0</v>
      </c>
      <c r="CC10">
        <f t="shared" si="5"/>
        <v>0</v>
      </c>
      <c r="CD10">
        <f t="shared" si="5"/>
        <v>0</v>
      </c>
      <c r="CE10">
        <f t="shared" si="5"/>
        <v>0</v>
      </c>
      <c r="CF10">
        <f t="shared" si="5"/>
        <v>0</v>
      </c>
      <c r="CG10">
        <f t="shared" si="5"/>
        <v>0</v>
      </c>
      <c r="CH10">
        <f t="shared" si="5"/>
        <v>0</v>
      </c>
      <c r="CI10">
        <f t="shared" si="5"/>
        <v>0</v>
      </c>
      <c r="CJ10">
        <f t="shared" si="5"/>
        <v>0</v>
      </c>
      <c r="CK10">
        <f t="shared" si="5"/>
        <v>0</v>
      </c>
      <c r="CL10">
        <f t="shared" si="5"/>
        <v>0</v>
      </c>
      <c r="CM10">
        <f t="shared" si="5"/>
        <v>0</v>
      </c>
      <c r="CN10">
        <f t="shared" si="5"/>
        <v>0</v>
      </c>
    </row>
    <row r="11" spans="1:92">
      <c r="C11">
        <f>IF(C$9=2, ($F$3/($D$3))+B11, 0)</f>
        <v>0</v>
      </c>
      <c r="D11">
        <f t="shared" ref="D11:BO11" si="6">IF(D$9=2, ($F$3/($D$3))+C11, 0)</f>
        <v>0</v>
      </c>
      <c r="E11">
        <f t="shared" si="6"/>
        <v>0</v>
      </c>
      <c r="F11">
        <f t="shared" si="6"/>
        <v>0</v>
      </c>
      <c r="G11">
        <f t="shared" si="6"/>
        <v>0</v>
      </c>
      <c r="H11">
        <f t="shared" si="6"/>
        <v>0</v>
      </c>
      <c r="I11">
        <f t="shared" si="6"/>
        <v>0</v>
      </c>
      <c r="J11">
        <f t="shared" si="6"/>
        <v>0</v>
      </c>
      <c r="K11">
        <f t="shared" si="6"/>
        <v>0</v>
      </c>
      <c r="L11">
        <f t="shared" si="6"/>
        <v>0</v>
      </c>
      <c r="M11">
        <f t="shared" si="6"/>
        <v>0</v>
      </c>
      <c r="N11">
        <f t="shared" si="6"/>
        <v>0</v>
      </c>
      <c r="O11">
        <f t="shared" si="6"/>
        <v>0</v>
      </c>
      <c r="P11">
        <f t="shared" si="6"/>
        <v>0</v>
      </c>
      <c r="Q11">
        <f t="shared" si="6"/>
        <v>0</v>
      </c>
      <c r="R11">
        <f t="shared" si="6"/>
        <v>0</v>
      </c>
      <c r="S11">
        <f t="shared" si="6"/>
        <v>0</v>
      </c>
      <c r="T11">
        <f t="shared" si="6"/>
        <v>0</v>
      </c>
      <c r="U11">
        <f t="shared" si="6"/>
        <v>0</v>
      </c>
      <c r="V11">
        <f t="shared" si="6"/>
        <v>0</v>
      </c>
      <c r="W11">
        <f t="shared" si="6"/>
        <v>0.01</v>
      </c>
      <c r="X11">
        <f t="shared" si="6"/>
        <v>0.02</v>
      </c>
      <c r="Y11">
        <f t="shared" si="6"/>
        <v>0.03</v>
      </c>
      <c r="Z11">
        <f t="shared" si="6"/>
        <v>0.04</v>
      </c>
      <c r="AA11">
        <f t="shared" si="6"/>
        <v>0.05</v>
      </c>
      <c r="AB11">
        <f t="shared" si="6"/>
        <v>6.0000000000000005E-2</v>
      </c>
      <c r="AC11">
        <f t="shared" si="6"/>
        <v>7.0000000000000007E-2</v>
      </c>
      <c r="AD11">
        <f t="shared" si="6"/>
        <v>0.08</v>
      </c>
      <c r="AE11">
        <f t="shared" si="6"/>
        <v>0.09</v>
      </c>
      <c r="AF11">
        <f t="shared" si="6"/>
        <v>9.9999999999999992E-2</v>
      </c>
      <c r="AG11">
        <f t="shared" si="6"/>
        <v>0.10999999999999999</v>
      </c>
      <c r="AH11">
        <f t="shared" si="6"/>
        <v>0.11999999999999998</v>
      </c>
      <c r="AI11">
        <f t="shared" si="6"/>
        <v>0.12999999999999998</v>
      </c>
      <c r="AJ11">
        <f t="shared" si="6"/>
        <v>0.13999999999999999</v>
      </c>
      <c r="AK11">
        <f t="shared" si="6"/>
        <v>0.15</v>
      </c>
      <c r="AL11">
        <f t="shared" si="6"/>
        <v>0.16</v>
      </c>
      <c r="AM11">
        <f t="shared" si="6"/>
        <v>0.17</v>
      </c>
      <c r="AN11">
        <f t="shared" si="6"/>
        <v>0.18000000000000002</v>
      </c>
      <c r="AO11">
        <f t="shared" si="6"/>
        <v>0.19000000000000003</v>
      </c>
      <c r="AP11">
        <f t="shared" si="6"/>
        <v>0.20000000000000004</v>
      </c>
      <c r="AQ11">
        <f t="shared" si="6"/>
        <v>0.21000000000000005</v>
      </c>
      <c r="AR11">
        <f t="shared" si="6"/>
        <v>0.22000000000000006</v>
      </c>
      <c r="AS11">
        <f t="shared" si="6"/>
        <v>0.23000000000000007</v>
      </c>
      <c r="AT11">
        <f t="shared" si="6"/>
        <v>0.24000000000000007</v>
      </c>
      <c r="AU11">
        <f t="shared" si="6"/>
        <v>0.25000000000000006</v>
      </c>
      <c r="AV11">
        <f t="shared" si="6"/>
        <v>0.26000000000000006</v>
      </c>
      <c r="AW11">
        <f t="shared" si="6"/>
        <v>0.27000000000000007</v>
      </c>
      <c r="AX11">
        <f t="shared" si="6"/>
        <v>0.28000000000000008</v>
      </c>
      <c r="AY11">
        <f t="shared" si="6"/>
        <v>0.29000000000000009</v>
      </c>
      <c r="AZ11">
        <f t="shared" si="6"/>
        <v>0.3000000000000001</v>
      </c>
      <c r="BA11">
        <f t="shared" si="6"/>
        <v>0</v>
      </c>
      <c r="BB11">
        <f t="shared" si="6"/>
        <v>0</v>
      </c>
      <c r="BC11">
        <f t="shared" si="6"/>
        <v>0</v>
      </c>
      <c r="BD11">
        <f t="shared" si="6"/>
        <v>0</v>
      </c>
      <c r="BE11">
        <f t="shared" si="6"/>
        <v>0</v>
      </c>
      <c r="BF11">
        <f t="shared" si="6"/>
        <v>0</v>
      </c>
      <c r="BG11">
        <f t="shared" si="6"/>
        <v>0</v>
      </c>
      <c r="BH11">
        <f t="shared" si="6"/>
        <v>0</v>
      </c>
      <c r="BI11">
        <f t="shared" si="6"/>
        <v>0</v>
      </c>
      <c r="BJ11">
        <f t="shared" si="6"/>
        <v>0</v>
      </c>
      <c r="BK11">
        <f t="shared" si="6"/>
        <v>0</v>
      </c>
      <c r="BL11">
        <f t="shared" si="6"/>
        <v>0</v>
      </c>
      <c r="BM11">
        <f t="shared" si="6"/>
        <v>0</v>
      </c>
      <c r="BN11">
        <f t="shared" si="6"/>
        <v>0</v>
      </c>
      <c r="BO11">
        <f t="shared" si="6"/>
        <v>0</v>
      </c>
      <c r="BP11">
        <f t="shared" ref="BP11:CN11" si="7">IF(BP$9=2, ($F$3/($D$3))+BO11, 0)</f>
        <v>0</v>
      </c>
      <c r="BQ11">
        <f t="shared" si="7"/>
        <v>0</v>
      </c>
      <c r="BR11">
        <f t="shared" si="7"/>
        <v>0</v>
      </c>
      <c r="BS11">
        <f t="shared" si="7"/>
        <v>0</v>
      </c>
      <c r="BT11">
        <f t="shared" si="7"/>
        <v>0</v>
      </c>
      <c r="BU11">
        <f t="shared" si="7"/>
        <v>0</v>
      </c>
      <c r="BV11">
        <f t="shared" si="7"/>
        <v>0</v>
      </c>
      <c r="BW11">
        <f t="shared" si="7"/>
        <v>0</v>
      </c>
      <c r="BX11">
        <f t="shared" si="7"/>
        <v>0</v>
      </c>
      <c r="BY11">
        <f t="shared" si="7"/>
        <v>0</v>
      </c>
      <c r="BZ11">
        <f t="shared" si="7"/>
        <v>0</v>
      </c>
      <c r="CA11">
        <f t="shared" si="7"/>
        <v>0</v>
      </c>
      <c r="CB11">
        <f t="shared" si="7"/>
        <v>0</v>
      </c>
      <c r="CC11">
        <f t="shared" si="7"/>
        <v>0</v>
      </c>
      <c r="CD11">
        <f t="shared" si="7"/>
        <v>0</v>
      </c>
      <c r="CE11">
        <f t="shared" si="7"/>
        <v>0</v>
      </c>
      <c r="CF11">
        <f t="shared" si="7"/>
        <v>0</v>
      </c>
      <c r="CG11">
        <f t="shared" si="7"/>
        <v>0</v>
      </c>
      <c r="CH11">
        <f t="shared" si="7"/>
        <v>0</v>
      </c>
      <c r="CI11">
        <f t="shared" si="7"/>
        <v>0</v>
      </c>
      <c r="CJ11">
        <f t="shared" si="7"/>
        <v>0</v>
      </c>
      <c r="CK11">
        <f t="shared" si="7"/>
        <v>0</v>
      </c>
      <c r="CL11">
        <f t="shared" si="7"/>
        <v>0</v>
      </c>
      <c r="CM11">
        <f t="shared" si="7"/>
        <v>0</v>
      </c>
      <c r="CN11">
        <f t="shared" si="7"/>
        <v>0</v>
      </c>
    </row>
    <row r="12" spans="1:92">
      <c r="C12">
        <f>IF(C$9=2, ($G$3/($D$3))+B12, 0)</f>
        <v>0</v>
      </c>
      <c r="D12">
        <f t="shared" ref="D12:BO12" si="8">IF(D$9=2, ($G$3/($D$3))+C12, 0)</f>
        <v>0</v>
      </c>
      <c r="E12">
        <f t="shared" si="8"/>
        <v>0</v>
      </c>
      <c r="F12">
        <f t="shared" si="8"/>
        <v>0</v>
      </c>
      <c r="G12">
        <f t="shared" si="8"/>
        <v>0</v>
      </c>
      <c r="H12">
        <f t="shared" si="8"/>
        <v>0</v>
      </c>
      <c r="I12">
        <f t="shared" si="8"/>
        <v>0</v>
      </c>
      <c r="J12">
        <f t="shared" si="8"/>
        <v>0</v>
      </c>
      <c r="K12">
        <f t="shared" si="8"/>
        <v>0</v>
      </c>
      <c r="L12">
        <f t="shared" si="8"/>
        <v>0</v>
      </c>
      <c r="M12">
        <f t="shared" si="8"/>
        <v>0</v>
      </c>
      <c r="N12">
        <f t="shared" si="8"/>
        <v>0</v>
      </c>
      <c r="O12">
        <f t="shared" si="8"/>
        <v>0</v>
      </c>
      <c r="P12">
        <f t="shared" si="8"/>
        <v>0</v>
      </c>
      <c r="Q12">
        <f t="shared" si="8"/>
        <v>0</v>
      </c>
      <c r="R12">
        <f t="shared" si="8"/>
        <v>0</v>
      </c>
      <c r="S12">
        <f t="shared" si="8"/>
        <v>0</v>
      </c>
      <c r="T12">
        <f t="shared" si="8"/>
        <v>0</v>
      </c>
      <c r="U12">
        <f t="shared" si="8"/>
        <v>0</v>
      </c>
      <c r="V12">
        <f t="shared" si="8"/>
        <v>0</v>
      </c>
      <c r="W12">
        <f t="shared" si="8"/>
        <v>0.02</v>
      </c>
      <c r="X12">
        <f t="shared" si="8"/>
        <v>0.04</v>
      </c>
      <c r="Y12">
        <f t="shared" si="8"/>
        <v>0.06</v>
      </c>
      <c r="Z12">
        <f t="shared" si="8"/>
        <v>0.08</v>
      </c>
      <c r="AA12">
        <f t="shared" si="8"/>
        <v>0.1</v>
      </c>
      <c r="AB12">
        <f t="shared" si="8"/>
        <v>0.12000000000000001</v>
      </c>
      <c r="AC12">
        <f t="shared" si="8"/>
        <v>0.14000000000000001</v>
      </c>
      <c r="AD12">
        <f t="shared" si="8"/>
        <v>0.16</v>
      </c>
      <c r="AE12">
        <f t="shared" si="8"/>
        <v>0.18</v>
      </c>
      <c r="AF12">
        <f t="shared" si="8"/>
        <v>0.19999999999999998</v>
      </c>
      <c r="AG12">
        <f t="shared" si="8"/>
        <v>0.21999999999999997</v>
      </c>
      <c r="AH12">
        <f t="shared" si="8"/>
        <v>0.23999999999999996</v>
      </c>
      <c r="AI12">
        <f t="shared" si="8"/>
        <v>0.25999999999999995</v>
      </c>
      <c r="AJ12">
        <f t="shared" si="8"/>
        <v>0.27999999999999997</v>
      </c>
      <c r="AK12">
        <f t="shared" si="8"/>
        <v>0.3</v>
      </c>
      <c r="AL12">
        <f t="shared" si="8"/>
        <v>0.32</v>
      </c>
      <c r="AM12">
        <f t="shared" si="8"/>
        <v>0.34</v>
      </c>
      <c r="AN12">
        <f t="shared" si="8"/>
        <v>0.36000000000000004</v>
      </c>
      <c r="AO12">
        <f t="shared" si="8"/>
        <v>0.38000000000000006</v>
      </c>
      <c r="AP12">
        <f t="shared" si="8"/>
        <v>0.40000000000000008</v>
      </c>
      <c r="AQ12">
        <f t="shared" si="8"/>
        <v>0.4200000000000001</v>
      </c>
      <c r="AR12">
        <f t="shared" si="8"/>
        <v>0.44000000000000011</v>
      </c>
      <c r="AS12">
        <f t="shared" si="8"/>
        <v>0.46000000000000013</v>
      </c>
      <c r="AT12">
        <f t="shared" si="8"/>
        <v>0.48000000000000015</v>
      </c>
      <c r="AU12">
        <f t="shared" si="8"/>
        <v>0.50000000000000011</v>
      </c>
      <c r="AV12">
        <f t="shared" si="8"/>
        <v>0.52000000000000013</v>
      </c>
      <c r="AW12">
        <f t="shared" si="8"/>
        <v>0.54000000000000015</v>
      </c>
      <c r="AX12">
        <f t="shared" si="8"/>
        <v>0.56000000000000016</v>
      </c>
      <c r="AY12">
        <f t="shared" si="8"/>
        <v>0.58000000000000018</v>
      </c>
      <c r="AZ12">
        <f t="shared" si="8"/>
        <v>0.6000000000000002</v>
      </c>
      <c r="BA12">
        <f t="shared" si="8"/>
        <v>0</v>
      </c>
      <c r="BB12">
        <f t="shared" si="8"/>
        <v>0</v>
      </c>
      <c r="BC12">
        <f t="shared" si="8"/>
        <v>0</v>
      </c>
      <c r="BD12">
        <f t="shared" si="8"/>
        <v>0</v>
      </c>
      <c r="BE12">
        <f t="shared" si="8"/>
        <v>0</v>
      </c>
      <c r="BF12">
        <f t="shared" si="8"/>
        <v>0</v>
      </c>
      <c r="BG12">
        <f t="shared" si="8"/>
        <v>0</v>
      </c>
      <c r="BH12">
        <f t="shared" si="8"/>
        <v>0</v>
      </c>
      <c r="BI12">
        <f t="shared" si="8"/>
        <v>0</v>
      </c>
      <c r="BJ12">
        <f t="shared" si="8"/>
        <v>0</v>
      </c>
      <c r="BK12">
        <f t="shared" si="8"/>
        <v>0</v>
      </c>
      <c r="BL12">
        <f t="shared" si="8"/>
        <v>0</v>
      </c>
      <c r="BM12">
        <f t="shared" si="8"/>
        <v>0</v>
      </c>
      <c r="BN12">
        <f t="shared" si="8"/>
        <v>0</v>
      </c>
      <c r="BO12">
        <f t="shared" si="8"/>
        <v>0</v>
      </c>
      <c r="BP12">
        <f t="shared" ref="BP12:CN12" si="9">IF(BP$9=2, ($G$3/($D$3))+BO12, 0)</f>
        <v>0</v>
      </c>
      <c r="BQ12">
        <f t="shared" si="9"/>
        <v>0</v>
      </c>
      <c r="BR12">
        <f t="shared" si="9"/>
        <v>0</v>
      </c>
      <c r="BS12">
        <f t="shared" si="9"/>
        <v>0</v>
      </c>
      <c r="BT12">
        <f t="shared" si="9"/>
        <v>0</v>
      </c>
      <c r="BU12">
        <f t="shared" si="9"/>
        <v>0</v>
      </c>
      <c r="BV12">
        <f t="shared" si="9"/>
        <v>0</v>
      </c>
      <c r="BW12">
        <f t="shared" si="9"/>
        <v>0</v>
      </c>
      <c r="BX12">
        <f t="shared" si="9"/>
        <v>0</v>
      </c>
      <c r="BY12">
        <f t="shared" si="9"/>
        <v>0</v>
      </c>
      <c r="BZ12">
        <f t="shared" si="9"/>
        <v>0</v>
      </c>
      <c r="CA12">
        <f t="shared" si="9"/>
        <v>0</v>
      </c>
      <c r="CB12">
        <f t="shared" si="9"/>
        <v>0</v>
      </c>
      <c r="CC12">
        <f t="shared" si="9"/>
        <v>0</v>
      </c>
      <c r="CD12">
        <f t="shared" si="9"/>
        <v>0</v>
      </c>
      <c r="CE12">
        <f t="shared" si="9"/>
        <v>0</v>
      </c>
      <c r="CF12">
        <f t="shared" si="9"/>
        <v>0</v>
      </c>
      <c r="CG12">
        <f t="shared" si="9"/>
        <v>0</v>
      </c>
      <c r="CH12">
        <f t="shared" si="9"/>
        <v>0</v>
      </c>
      <c r="CI12">
        <f t="shared" si="9"/>
        <v>0</v>
      </c>
      <c r="CJ12">
        <f t="shared" si="9"/>
        <v>0</v>
      </c>
      <c r="CK12">
        <f t="shared" si="9"/>
        <v>0</v>
      </c>
      <c r="CL12">
        <f t="shared" si="9"/>
        <v>0</v>
      </c>
      <c r="CM12">
        <f t="shared" si="9"/>
        <v>0</v>
      </c>
      <c r="CN12">
        <f t="shared" si="9"/>
        <v>0</v>
      </c>
    </row>
    <row r="13" spans="1:92">
      <c r="C13">
        <f ca="1">IF(C9&lt;&gt;0, IF(C6&lt;=0.1, C7*(0.15)*-1+(-0.1), IF(C6&lt;=0.3, C7*(0.1)*-1, IF(C6&lt;=0.875, C7*(0.1), C7*0.1+0.1))), 0)</f>
        <v>6.6362735130629499E-2</v>
      </c>
      <c r="D13">
        <f t="shared" ref="D13:BO13" ca="1" si="10">IF(D9&lt;&gt;0, IF(D6&lt;=0.1, D7*(0.15)*-1+(-0.1), IF(D6&lt;=0.3, D7*(0.1)*-1, IF(D6&lt;=0.875, D7*(0.1), D7*0.1+0.1))), 0)</f>
        <v>6.3293186009140343E-2</v>
      </c>
      <c r="E13">
        <f t="shared" ca="1" si="10"/>
        <v>0.16508949686654345</v>
      </c>
      <c r="F13">
        <f t="shared" ca="1" si="10"/>
        <v>0.16826346924716645</v>
      </c>
      <c r="G13">
        <f t="shared" ca="1" si="10"/>
        <v>1.8990578361627874E-2</v>
      </c>
      <c r="H13">
        <f t="shared" ca="1" si="10"/>
        <v>9.5058680830876596E-2</v>
      </c>
      <c r="I13">
        <f t="shared" ca="1" si="10"/>
        <v>4.7262616756187731E-2</v>
      </c>
      <c r="J13">
        <f t="shared" ca="1" si="10"/>
        <v>0.13938284678147475</v>
      </c>
      <c r="K13">
        <f t="shared" ca="1" si="10"/>
        <v>-7.0919423253927541E-2</v>
      </c>
      <c r="L13">
        <f t="shared" ca="1" si="10"/>
        <v>5.1354052140751671E-2</v>
      </c>
      <c r="M13">
        <f t="shared" ca="1" si="10"/>
        <v>7.6569658856677103E-2</v>
      </c>
      <c r="N13">
        <f t="shared" ca="1" si="10"/>
        <v>9.4887534552238723E-2</v>
      </c>
      <c r="O13">
        <f t="shared" ca="1" si="10"/>
        <v>5.9931673405840026E-2</v>
      </c>
      <c r="P13">
        <f t="shared" ca="1" si="10"/>
        <v>-7.2729610246973483E-2</v>
      </c>
      <c r="Q13">
        <f t="shared" ca="1" si="10"/>
        <v>1.4249277291138585E-2</v>
      </c>
      <c r="R13">
        <f t="shared" ca="1" si="10"/>
        <v>0.10250639199213837</v>
      </c>
      <c r="S13">
        <f t="shared" ca="1" si="10"/>
        <v>-0.16002592869575566</v>
      </c>
      <c r="T13">
        <f t="shared" ca="1" si="10"/>
        <v>2.9679077735752315E-2</v>
      </c>
      <c r="U13">
        <f t="shared" ca="1" si="10"/>
        <v>8.8043702238215907E-2</v>
      </c>
      <c r="V13">
        <f t="shared" ca="1" si="10"/>
        <v>8.537907578950843E-3</v>
      </c>
      <c r="W13">
        <f t="shared" ca="1" si="10"/>
        <v>4.6328448748860787E-2</v>
      </c>
      <c r="X13">
        <f t="shared" ca="1" si="10"/>
        <v>0.19377130413009355</v>
      </c>
      <c r="Y13">
        <f t="shared" ca="1" si="10"/>
        <v>-4.816972679462761E-2</v>
      </c>
      <c r="Z13">
        <f t="shared" ca="1" si="10"/>
        <v>8.0137312093096283E-2</v>
      </c>
      <c r="AA13">
        <f t="shared" ca="1" si="10"/>
        <v>-8.4639114431160914E-2</v>
      </c>
      <c r="AB13">
        <f t="shared" ca="1" si="10"/>
        <v>0.14002186948066989</v>
      </c>
      <c r="AC13">
        <f t="shared" ca="1" si="10"/>
        <v>-6.3489321018671593E-2</v>
      </c>
      <c r="AD13">
        <f t="shared" ca="1" si="10"/>
        <v>1.372547437258499E-2</v>
      </c>
      <c r="AE13">
        <f t="shared" ca="1" si="10"/>
        <v>-9.0836587803149738E-2</v>
      </c>
      <c r="AF13">
        <f t="shared" ca="1" si="10"/>
        <v>9.6310728097248846E-2</v>
      </c>
      <c r="AG13">
        <f t="shared" ca="1" si="10"/>
        <v>8.4305826222111246E-2</v>
      </c>
      <c r="AH13">
        <f t="shared" ca="1" si="10"/>
        <v>8.7957519276118251E-2</v>
      </c>
      <c r="AI13">
        <f t="shared" ca="1" si="10"/>
        <v>-0.17540813945909484</v>
      </c>
      <c r="AJ13">
        <f t="shared" ca="1" si="10"/>
        <v>-0.16106264149442298</v>
      </c>
      <c r="AK13">
        <f t="shared" ca="1" si="10"/>
        <v>0.10882971894468652</v>
      </c>
      <c r="AL13">
        <f t="shared" ca="1" si="10"/>
        <v>8.3635048306784893E-2</v>
      </c>
      <c r="AM13">
        <f t="shared" ca="1" si="10"/>
        <v>6.3182825085312852E-2</v>
      </c>
      <c r="AN13">
        <f t="shared" ca="1" si="10"/>
        <v>7.537118981856117E-3</v>
      </c>
      <c r="AO13">
        <f t="shared" ca="1" si="10"/>
        <v>-2.1223282085418238E-2</v>
      </c>
      <c r="AP13">
        <f t="shared" ca="1" si="10"/>
        <v>-9.0067840790531817E-2</v>
      </c>
      <c r="AQ13">
        <f t="shared" ca="1" si="10"/>
        <v>0.10685882987296579</v>
      </c>
      <c r="AR13">
        <f t="shared" ca="1" si="10"/>
        <v>7.3623879820409174E-2</v>
      </c>
      <c r="AS13">
        <f t="shared" ca="1" si="10"/>
        <v>6.0680252218612398E-3</v>
      </c>
      <c r="AT13">
        <f t="shared" ca="1" si="10"/>
        <v>0.19343595589790669</v>
      </c>
      <c r="AU13">
        <f t="shared" ca="1" si="10"/>
        <v>-0.19602962807788354</v>
      </c>
      <c r="AV13">
        <f t="shared" ca="1" si="10"/>
        <v>4.0293122532802185E-2</v>
      </c>
      <c r="AW13">
        <f t="shared" ca="1" si="10"/>
        <v>4.1723745171649465E-2</v>
      </c>
      <c r="AX13">
        <f t="shared" ca="1" si="10"/>
        <v>6.6306840939868827E-2</v>
      </c>
      <c r="AY13">
        <f t="shared" ca="1" si="10"/>
        <v>2.5806145262001135E-2</v>
      </c>
      <c r="AZ13">
        <f t="shared" ca="1" si="10"/>
        <v>4.98434020814362E-2</v>
      </c>
      <c r="BA13">
        <f t="shared" si="10"/>
        <v>0</v>
      </c>
      <c r="BB13">
        <f t="shared" si="10"/>
        <v>0</v>
      </c>
      <c r="BC13">
        <f t="shared" si="10"/>
        <v>0</v>
      </c>
      <c r="BD13">
        <f t="shared" si="10"/>
        <v>0</v>
      </c>
      <c r="BE13">
        <f t="shared" si="10"/>
        <v>0</v>
      </c>
      <c r="BF13">
        <f t="shared" si="10"/>
        <v>0</v>
      </c>
      <c r="BG13">
        <f t="shared" si="10"/>
        <v>0</v>
      </c>
      <c r="BH13">
        <f t="shared" si="10"/>
        <v>0</v>
      </c>
      <c r="BI13">
        <f t="shared" si="10"/>
        <v>0</v>
      </c>
      <c r="BJ13">
        <f t="shared" si="10"/>
        <v>0</v>
      </c>
      <c r="BK13">
        <f t="shared" si="10"/>
        <v>0</v>
      </c>
      <c r="BL13">
        <f t="shared" si="10"/>
        <v>0</v>
      </c>
      <c r="BM13">
        <f t="shared" si="10"/>
        <v>0</v>
      </c>
      <c r="BN13">
        <f t="shared" si="10"/>
        <v>0</v>
      </c>
      <c r="BO13">
        <f t="shared" si="10"/>
        <v>0</v>
      </c>
      <c r="BP13">
        <f t="shared" ref="BP13:CN13" si="11">IF(BP9&lt;&gt;0, IF(BP6&lt;=0.1, BP7*(0.15)*-1+(-0.1), IF(BP6&lt;=0.3, BP7*(0.1)*-1, IF(BP6&lt;=0.875, BP7*(0.1), BP7*0.1+0.1))), 0)</f>
        <v>0</v>
      </c>
      <c r="BQ13">
        <f t="shared" si="11"/>
        <v>0</v>
      </c>
      <c r="BR13">
        <f t="shared" si="11"/>
        <v>0</v>
      </c>
      <c r="BS13">
        <f t="shared" si="11"/>
        <v>0</v>
      </c>
      <c r="BT13">
        <f t="shared" si="11"/>
        <v>0</v>
      </c>
      <c r="BU13">
        <f t="shared" si="11"/>
        <v>0</v>
      </c>
      <c r="BV13">
        <f t="shared" si="11"/>
        <v>0</v>
      </c>
      <c r="BW13">
        <f t="shared" si="11"/>
        <v>0</v>
      </c>
      <c r="BX13">
        <f t="shared" si="11"/>
        <v>0</v>
      </c>
      <c r="BY13">
        <f t="shared" si="11"/>
        <v>0</v>
      </c>
      <c r="BZ13">
        <f t="shared" si="11"/>
        <v>0</v>
      </c>
      <c r="CA13">
        <f t="shared" si="11"/>
        <v>0</v>
      </c>
      <c r="CB13">
        <f t="shared" si="11"/>
        <v>0</v>
      </c>
      <c r="CC13">
        <f t="shared" si="11"/>
        <v>0</v>
      </c>
      <c r="CD13">
        <f t="shared" si="11"/>
        <v>0</v>
      </c>
      <c r="CE13">
        <f t="shared" si="11"/>
        <v>0</v>
      </c>
      <c r="CF13">
        <f t="shared" si="11"/>
        <v>0</v>
      </c>
      <c r="CG13">
        <f t="shared" si="11"/>
        <v>0</v>
      </c>
      <c r="CH13">
        <f t="shared" si="11"/>
        <v>0</v>
      </c>
      <c r="CI13">
        <f t="shared" si="11"/>
        <v>0</v>
      </c>
      <c r="CJ13">
        <f t="shared" si="11"/>
        <v>0</v>
      </c>
      <c r="CK13">
        <f t="shared" si="11"/>
        <v>0</v>
      </c>
      <c r="CL13">
        <f t="shared" si="11"/>
        <v>0</v>
      </c>
      <c r="CM13">
        <f t="shared" si="11"/>
        <v>0</v>
      </c>
      <c r="CN13">
        <f t="shared" si="11"/>
        <v>0</v>
      </c>
    </row>
    <row r="14" spans="1:92">
      <c r="C14">
        <f>IF(C10=1, IF(C8&lt;C11, C12, 0), 0)</f>
        <v>0</v>
      </c>
      <c r="D14">
        <f t="shared" ref="D14:BO14" si="12">IF(D10=1, IF(D8&lt;D11, D12, 0), 0)</f>
        <v>0</v>
      </c>
      <c r="E14">
        <f t="shared" si="12"/>
        <v>0</v>
      </c>
      <c r="F14">
        <f t="shared" si="12"/>
        <v>0</v>
      </c>
      <c r="G14">
        <f t="shared" si="12"/>
        <v>0</v>
      </c>
      <c r="H14">
        <f t="shared" si="12"/>
        <v>0</v>
      </c>
      <c r="I14">
        <f t="shared" si="12"/>
        <v>0</v>
      </c>
      <c r="J14">
        <f t="shared" si="12"/>
        <v>0</v>
      </c>
      <c r="K14">
        <f t="shared" si="12"/>
        <v>0</v>
      </c>
      <c r="L14">
        <f t="shared" si="12"/>
        <v>0</v>
      </c>
      <c r="M14">
        <f t="shared" si="12"/>
        <v>0</v>
      </c>
      <c r="N14">
        <f t="shared" si="12"/>
        <v>0</v>
      </c>
      <c r="O14">
        <f t="shared" si="12"/>
        <v>0</v>
      </c>
      <c r="P14">
        <f t="shared" si="12"/>
        <v>0</v>
      </c>
      <c r="Q14">
        <f t="shared" si="12"/>
        <v>0</v>
      </c>
      <c r="R14">
        <f t="shared" si="12"/>
        <v>0</v>
      </c>
      <c r="S14">
        <f t="shared" si="12"/>
        <v>0</v>
      </c>
      <c r="T14">
        <f t="shared" si="12"/>
        <v>0</v>
      </c>
      <c r="U14">
        <f t="shared" si="12"/>
        <v>0</v>
      </c>
      <c r="V14">
        <f>IF(V10=1, IF(V8&lt;V11, V12, 0), 0)</f>
        <v>0</v>
      </c>
      <c r="W14">
        <f t="shared" ca="1" si="12"/>
        <v>0</v>
      </c>
      <c r="X14">
        <f t="shared" ca="1" si="12"/>
        <v>0</v>
      </c>
      <c r="Y14">
        <f t="shared" ca="1" si="12"/>
        <v>0</v>
      </c>
      <c r="Z14">
        <f t="shared" ca="1" si="12"/>
        <v>0</v>
      </c>
      <c r="AA14">
        <f t="shared" ca="1" si="12"/>
        <v>0</v>
      </c>
      <c r="AB14">
        <f t="shared" ca="1" si="12"/>
        <v>0</v>
      </c>
      <c r="AC14">
        <f t="shared" ca="1" si="12"/>
        <v>0</v>
      </c>
      <c r="AD14">
        <f t="shared" ca="1" si="12"/>
        <v>0</v>
      </c>
      <c r="AE14">
        <f ca="1">IF(AE10=1, IF(AE8&lt;AE11, AE12, 0), 0)</f>
        <v>0</v>
      </c>
      <c r="AF14">
        <f t="shared" ca="1" si="12"/>
        <v>0</v>
      </c>
      <c r="AG14">
        <f t="shared" ca="1" si="12"/>
        <v>0</v>
      </c>
      <c r="AH14">
        <f t="shared" ca="1" si="12"/>
        <v>0</v>
      </c>
      <c r="AI14">
        <f t="shared" ca="1" si="12"/>
        <v>0</v>
      </c>
      <c r="AJ14">
        <f t="shared" ca="1" si="12"/>
        <v>0</v>
      </c>
      <c r="AK14">
        <f t="shared" ca="1" si="12"/>
        <v>0.3</v>
      </c>
      <c r="AL14">
        <f t="shared" ca="1" si="12"/>
        <v>0</v>
      </c>
      <c r="AM14">
        <f t="shared" ca="1" si="12"/>
        <v>0.34</v>
      </c>
      <c r="AN14">
        <f t="shared" ca="1" si="12"/>
        <v>0</v>
      </c>
      <c r="AO14">
        <f t="shared" ca="1" si="12"/>
        <v>0.38000000000000006</v>
      </c>
      <c r="AP14">
        <f t="shared" ca="1" si="12"/>
        <v>0.40000000000000008</v>
      </c>
      <c r="AQ14">
        <f t="shared" ca="1" si="12"/>
        <v>0</v>
      </c>
      <c r="AR14">
        <f t="shared" ca="1" si="12"/>
        <v>0</v>
      </c>
      <c r="AS14">
        <f t="shared" ca="1" si="12"/>
        <v>0</v>
      </c>
      <c r="AT14">
        <f t="shared" ca="1" si="12"/>
        <v>0</v>
      </c>
      <c r="AU14">
        <f t="shared" ca="1" si="12"/>
        <v>0.50000000000000011</v>
      </c>
      <c r="AV14">
        <f t="shared" ca="1" si="12"/>
        <v>0</v>
      </c>
      <c r="AW14">
        <f ca="1">IF(AW10=1, IF(AW8&lt;AW11, AW12, 0), 0)</f>
        <v>0.54000000000000015</v>
      </c>
      <c r="AX14">
        <f t="shared" ca="1" si="12"/>
        <v>0</v>
      </c>
      <c r="AY14">
        <f t="shared" ca="1" si="12"/>
        <v>0.58000000000000018</v>
      </c>
      <c r="AZ14">
        <f t="shared" ca="1" si="12"/>
        <v>0</v>
      </c>
      <c r="BA14">
        <f>IF(BA10=1, IF(BA8&lt;BA11, BA12, 0), 0)</f>
        <v>0</v>
      </c>
      <c r="BB14">
        <f t="shared" si="12"/>
        <v>0</v>
      </c>
      <c r="BC14">
        <f t="shared" si="12"/>
        <v>0</v>
      </c>
      <c r="BD14">
        <f t="shared" si="12"/>
        <v>0</v>
      </c>
      <c r="BE14">
        <f t="shared" si="12"/>
        <v>0</v>
      </c>
      <c r="BF14">
        <f t="shared" si="12"/>
        <v>0</v>
      </c>
      <c r="BG14">
        <f t="shared" si="12"/>
        <v>0</v>
      </c>
      <c r="BH14">
        <f t="shared" si="12"/>
        <v>0</v>
      </c>
      <c r="BI14">
        <f t="shared" si="12"/>
        <v>0</v>
      </c>
      <c r="BJ14">
        <f t="shared" si="12"/>
        <v>0</v>
      </c>
      <c r="BK14">
        <f t="shared" si="12"/>
        <v>0</v>
      </c>
      <c r="BL14">
        <f t="shared" si="12"/>
        <v>0</v>
      </c>
      <c r="BM14">
        <f t="shared" si="12"/>
        <v>0</v>
      </c>
      <c r="BN14">
        <f t="shared" si="12"/>
        <v>0</v>
      </c>
      <c r="BO14">
        <f t="shared" si="12"/>
        <v>0</v>
      </c>
      <c r="BP14">
        <f t="shared" ref="BP14:CN14" si="13">IF(BP10=1, IF(BP8&lt;BP11, BP12, 0), 0)</f>
        <v>0</v>
      </c>
      <c r="BQ14">
        <f t="shared" si="13"/>
        <v>0</v>
      </c>
      <c r="BR14">
        <f t="shared" si="13"/>
        <v>0</v>
      </c>
      <c r="BS14">
        <f t="shared" si="13"/>
        <v>0</v>
      </c>
      <c r="BT14">
        <f>IF(BT10=1, IF(BT8&lt;BT11, BT12, 0), 0)</f>
        <v>0</v>
      </c>
      <c r="BU14">
        <f t="shared" si="13"/>
        <v>0</v>
      </c>
      <c r="BV14">
        <f t="shared" si="13"/>
        <v>0</v>
      </c>
      <c r="BW14">
        <f t="shared" si="13"/>
        <v>0</v>
      </c>
      <c r="BX14">
        <f t="shared" si="13"/>
        <v>0</v>
      </c>
      <c r="BY14">
        <f t="shared" si="13"/>
        <v>0</v>
      </c>
      <c r="BZ14">
        <f t="shared" si="13"/>
        <v>0</v>
      </c>
      <c r="CA14">
        <f t="shared" si="13"/>
        <v>0</v>
      </c>
      <c r="CB14">
        <f t="shared" si="13"/>
        <v>0</v>
      </c>
      <c r="CC14">
        <f>IF(CC10=1, IF(CC8&lt;CC11, CC12, 0), 0)</f>
        <v>0</v>
      </c>
      <c r="CD14">
        <f t="shared" si="13"/>
        <v>0</v>
      </c>
      <c r="CE14">
        <f t="shared" si="13"/>
        <v>0</v>
      </c>
      <c r="CF14">
        <f t="shared" si="13"/>
        <v>0</v>
      </c>
      <c r="CG14">
        <f t="shared" si="13"/>
        <v>0</v>
      </c>
      <c r="CH14">
        <f t="shared" si="13"/>
        <v>0</v>
      </c>
      <c r="CI14">
        <f t="shared" si="13"/>
        <v>0</v>
      </c>
      <c r="CJ14">
        <f t="shared" si="13"/>
        <v>0</v>
      </c>
      <c r="CK14">
        <f t="shared" si="13"/>
        <v>0</v>
      </c>
      <c r="CL14">
        <f t="shared" si="13"/>
        <v>0</v>
      </c>
      <c r="CM14">
        <f t="shared" si="13"/>
        <v>0</v>
      </c>
      <c r="CN14">
        <f t="shared" si="13"/>
        <v>0</v>
      </c>
    </row>
    <row r="16" spans="1:92">
      <c r="A16" t="s">
        <v>7</v>
      </c>
      <c r="C16">
        <f>IF(AND(Input!$C$8&gt;0, C9&lt;&gt;0), 1,0)</f>
        <v>1</v>
      </c>
      <c r="D16">
        <f>IF(AND(Input!$C$8&gt;0, D9&lt;&gt;0), 1,0)</f>
        <v>1</v>
      </c>
      <c r="E16">
        <f>IF(AND(Input!$C$8&gt;0, E9&lt;&gt;0), 1,0)</f>
        <v>1</v>
      </c>
      <c r="F16">
        <f>IF(AND(Input!$C$8&gt;0, F9&lt;&gt;0), 1,0)</f>
        <v>1</v>
      </c>
      <c r="G16">
        <f>IF(AND(Input!$C$8&gt;0, G9&lt;&gt;0), 1,0)</f>
        <v>1</v>
      </c>
      <c r="H16">
        <f>IF(AND(Input!$C$8&gt;0, H9&lt;&gt;0), 1,0)</f>
        <v>1</v>
      </c>
      <c r="I16">
        <f>IF(AND(Input!$C$8&gt;0, I9&lt;&gt;0), 1,0)</f>
        <v>1</v>
      </c>
      <c r="J16">
        <f>IF(AND(Input!$C$8&gt;0, J9&lt;&gt;0), 1,0)</f>
        <v>1</v>
      </c>
      <c r="K16">
        <f>IF(AND(Input!$C$8&gt;0, K9&lt;&gt;0), 1,0)</f>
        <v>1</v>
      </c>
      <c r="L16">
        <f>IF(AND(Input!$C$8&gt;0, L9&lt;&gt;0), 1,0)</f>
        <v>1</v>
      </c>
      <c r="M16">
        <f>IF(AND(Input!$C$8&gt;0, M9&lt;&gt;0), 1,0)</f>
        <v>1</v>
      </c>
      <c r="N16">
        <f>IF(AND(Input!$C$8&gt;0, N9&lt;&gt;0), 1,0)</f>
        <v>1</v>
      </c>
      <c r="O16">
        <f>IF(AND(Input!$C$8&gt;0, O9&lt;&gt;0), 1,0)</f>
        <v>1</v>
      </c>
      <c r="P16">
        <f>IF(AND(Input!$C$8&gt;0, P9&lt;&gt;0), 1,0)</f>
        <v>1</v>
      </c>
      <c r="Q16">
        <f>IF(AND(Input!$C$8&gt;0, Q9&lt;&gt;0), 1,0)</f>
        <v>1</v>
      </c>
      <c r="R16">
        <f>IF(AND(Input!$C$8&gt;0, R9&lt;&gt;0), 1,0)</f>
        <v>1</v>
      </c>
      <c r="S16">
        <f>IF(AND(Input!$C$8&gt;0, S9&lt;&gt;0), 1,0)</f>
        <v>1</v>
      </c>
      <c r="T16">
        <f>IF(AND(Input!$C$8&gt;0, T9&lt;&gt;0), 1,0)</f>
        <v>1</v>
      </c>
      <c r="U16">
        <f>IF(AND(Input!$C$8&gt;0, U9&lt;&gt;0), 1,0)</f>
        <v>1</v>
      </c>
      <c r="V16">
        <f>IF(AND(Input!$C$8&gt;0, V9&lt;&gt;0), 1,0)</f>
        <v>1</v>
      </c>
      <c r="W16">
        <f>IF(AND(Input!$C$8&gt;0, W9&lt;&gt;0), 1,0)</f>
        <v>1</v>
      </c>
      <c r="X16">
        <f>IF(AND(Input!$C$8&gt;0, X9&lt;&gt;0), 1,0)</f>
        <v>1</v>
      </c>
      <c r="Y16">
        <f>IF(AND(Input!$C$8&gt;0, Y9&lt;&gt;0), 1,0)</f>
        <v>1</v>
      </c>
      <c r="Z16">
        <f>IF(AND(Input!$C$8&gt;0, Z9&lt;&gt;0), 1,0)</f>
        <v>1</v>
      </c>
      <c r="AA16">
        <f>IF(AND(Input!$C$8&gt;0, AA9&lt;&gt;0), 1,0)</f>
        <v>1</v>
      </c>
      <c r="AB16">
        <f>IF(AND(Input!$C$8&gt;0, AB9&lt;&gt;0), 1,0)</f>
        <v>1</v>
      </c>
      <c r="AC16">
        <f>IF(AND(Input!$C$8&gt;0, AC9&lt;&gt;0), 1,0)</f>
        <v>1</v>
      </c>
      <c r="AD16">
        <f>IF(AND(Input!$C$8&gt;0, AD9&lt;&gt;0), 1,0)</f>
        <v>1</v>
      </c>
      <c r="AE16">
        <f>IF(AND(Input!$C$8&gt;0, AE9&lt;&gt;0), 1,0)</f>
        <v>1</v>
      </c>
      <c r="AF16">
        <f>IF(AND(Input!$C$8&gt;0, AF9&lt;&gt;0), 1,0)</f>
        <v>1</v>
      </c>
      <c r="AG16">
        <f>IF(AND(Input!$C$8&gt;0, AG9&lt;&gt;0), 1,0)</f>
        <v>1</v>
      </c>
      <c r="AH16">
        <f>IF(AND(Input!$C$8&gt;0, AH9&lt;&gt;0), 1,0)</f>
        <v>1</v>
      </c>
      <c r="AI16">
        <f>IF(AND(Input!$C$8&gt;0, AI9&lt;&gt;0), 1,0)</f>
        <v>1</v>
      </c>
      <c r="AJ16">
        <f>IF(AND(Input!$C$8&gt;0, AJ9&lt;&gt;0), 1,0)</f>
        <v>1</v>
      </c>
      <c r="AK16">
        <f>IF(AND(Input!$C$8&gt;0, AK9&lt;&gt;0), 1,0)</f>
        <v>1</v>
      </c>
      <c r="AL16">
        <f>IF(AND(Input!$C$8&gt;0, AL9&lt;&gt;0), 1,0)</f>
        <v>1</v>
      </c>
      <c r="AM16">
        <f>IF(AND(Input!$C$8&gt;0, AM9&lt;&gt;0), 1,0)</f>
        <v>1</v>
      </c>
      <c r="AN16">
        <f>IF(AND(Input!$C$8&gt;0, AN9&lt;&gt;0), 1,0)</f>
        <v>1</v>
      </c>
      <c r="AO16">
        <f>IF(AND(Input!$C$8&gt;0, AO9&lt;&gt;0), 1,0)</f>
        <v>1</v>
      </c>
      <c r="AP16">
        <f>IF(AND(Input!$C$8&gt;0, AP9&lt;&gt;0), 1,0)</f>
        <v>1</v>
      </c>
      <c r="AQ16">
        <f>IF(AND(Input!$C$8&gt;0, AQ9&lt;&gt;0), 1,0)</f>
        <v>1</v>
      </c>
      <c r="AR16">
        <f>IF(AND(Input!$C$8&gt;0, AR9&lt;&gt;0), 1,0)</f>
        <v>1</v>
      </c>
      <c r="AS16">
        <f>IF(AND(Input!$C$8&gt;0, AS9&lt;&gt;0), 1,0)</f>
        <v>1</v>
      </c>
      <c r="AT16">
        <f>IF(AND(Input!$C$8&gt;0, AT9&lt;&gt;0), 1,0)</f>
        <v>1</v>
      </c>
      <c r="AU16">
        <f>IF(AND(Input!$C$8&gt;0, AU9&lt;&gt;0), 1,0)</f>
        <v>1</v>
      </c>
      <c r="AV16">
        <f>IF(AND(Input!$C$8&gt;0, AV9&lt;&gt;0), 1,0)</f>
        <v>1</v>
      </c>
      <c r="AW16">
        <f>IF(AND(Input!$C$8&gt;0, AW9&lt;&gt;0), 1,0)</f>
        <v>1</v>
      </c>
      <c r="AX16">
        <f>IF(AND(Input!$C$8&gt;0, AX9&lt;&gt;0), 1,0)</f>
        <v>1</v>
      </c>
      <c r="AY16">
        <f>IF(AND(Input!$C$8&gt;0, AY9&lt;&gt;0), 1,0)</f>
        <v>1</v>
      </c>
      <c r="AZ16">
        <f>IF(AND(Input!$C$8&gt;0, AZ9&lt;&gt;0), 1,0)</f>
        <v>1</v>
      </c>
      <c r="BA16">
        <f>IF(AND(Input!$C$8&gt;0, BA9&lt;&gt;0), 1,0)</f>
        <v>0</v>
      </c>
      <c r="BB16">
        <f>IF(AND(Input!$C$8&gt;0, BB9&lt;&gt;0), 1,0)</f>
        <v>0</v>
      </c>
      <c r="BC16">
        <f>IF(AND(Input!$C$8&gt;0, BC9&lt;&gt;0), 1,0)</f>
        <v>0</v>
      </c>
      <c r="BD16">
        <f>IF(AND(Input!$C$8&gt;0, BD9&lt;&gt;0), 1,0)</f>
        <v>0</v>
      </c>
      <c r="BE16">
        <f>IF(AND(Input!$C$8&gt;0, BE9&lt;&gt;0), 1,0)</f>
        <v>0</v>
      </c>
      <c r="BF16">
        <f>IF(AND(Input!$C$8&gt;0, BF9&lt;&gt;0), 1,0)</f>
        <v>0</v>
      </c>
      <c r="BG16">
        <f>IF(AND(Input!$C$8&gt;0, BG9&lt;&gt;0), 1,0)</f>
        <v>0</v>
      </c>
      <c r="BH16">
        <f>IF(AND(Input!$C$8&gt;0, BH9&lt;&gt;0), 1,0)</f>
        <v>0</v>
      </c>
      <c r="BI16">
        <f>IF(AND(Input!$C$8&gt;0, BI9&lt;&gt;0), 1,0)</f>
        <v>0</v>
      </c>
      <c r="BJ16">
        <f>IF(AND(Input!$C$8&gt;0, BJ9&lt;&gt;0), 1,0)</f>
        <v>0</v>
      </c>
      <c r="BK16">
        <f>IF(AND(Input!$C$8&gt;0, BK9&lt;&gt;0), 1,0)</f>
        <v>0</v>
      </c>
      <c r="BL16">
        <f>IF(AND(Input!$C$8&gt;0, BL9&lt;&gt;0), 1,0)</f>
        <v>0</v>
      </c>
      <c r="BM16">
        <f>IF(AND(Input!$C$8&gt;0, BM9&lt;&gt;0), 1,0)</f>
        <v>0</v>
      </c>
      <c r="BN16">
        <f>IF(AND(Input!$C$8&gt;0, BN9&lt;&gt;0), 1,0)</f>
        <v>0</v>
      </c>
      <c r="BO16">
        <f>IF(AND(Input!$C$8&gt;0, BO9&lt;&gt;0), 1,0)</f>
        <v>0</v>
      </c>
      <c r="BP16">
        <f>IF(AND(Input!$C$8&gt;0, BP9&lt;&gt;0), 1,0)</f>
        <v>0</v>
      </c>
      <c r="BQ16">
        <f>IF(AND(Input!$C$8&gt;0, BQ9&lt;&gt;0), 1,0)</f>
        <v>0</v>
      </c>
      <c r="BR16">
        <f>IF(AND(Input!$C$8&gt;0, BR9&lt;&gt;0), 1,0)</f>
        <v>0</v>
      </c>
      <c r="BS16">
        <f>IF(AND(Input!$C$8&gt;0, BS9&lt;&gt;0), 1,0)</f>
        <v>0</v>
      </c>
      <c r="BT16">
        <f>IF(AND(Input!$C$8&gt;0, BT9&lt;&gt;0), 1,0)</f>
        <v>0</v>
      </c>
      <c r="BU16">
        <f>IF(AND(Input!$C$8&gt;0, BU9&lt;&gt;0), 1,0)</f>
        <v>0</v>
      </c>
      <c r="BV16">
        <f>IF(AND(Input!$C$8&gt;0, BV9&lt;&gt;0), 1,0)</f>
        <v>0</v>
      </c>
      <c r="BW16">
        <f>IF(AND(Input!$C$8&gt;0, BW9&lt;&gt;0), 1,0)</f>
        <v>0</v>
      </c>
      <c r="BX16">
        <f>IF(AND(Input!$C$8&gt;0, BX9&lt;&gt;0), 1,0)</f>
        <v>0</v>
      </c>
      <c r="BY16">
        <f>IF(AND(Input!$C$8&gt;0, BY9&lt;&gt;0), 1,0)</f>
        <v>0</v>
      </c>
      <c r="BZ16">
        <f>IF(AND(Input!$C$8&gt;0, BZ9&lt;&gt;0), 1,0)</f>
        <v>0</v>
      </c>
      <c r="CA16">
        <f>IF(AND(Input!$C$8&gt;0, CA9&lt;&gt;0), 1,0)</f>
        <v>0</v>
      </c>
      <c r="CB16">
        <f>IF(AND(Input!$C$8&gt;0, CB9&lt;&gt;0), 1,0)</f>
        <v>0</v>
      </c>
      <c r="CC16">
        <f>IF(AND(Input!$C$8&gt;0, CC9&lt;&gt;0), 1,0)</f>
        <v>0</v>
      </c>
      <c r="CD16">
        <f>IF(AND(Input!$C$8&gt;0, CD9&lt;&gt;0), 1,0)</f>
        <v>0</v>
      </c>
      <c r="CE16">
        <f>IF(AND(Input!$C$8&gt;0, CE9&lt;&gt;0), 1,0)</f>
        <v>0</v>
      </c>
      <c r="CF16">
        <f>IF(AND(Input!$C$8&gt;0, CF9&lt;&gt;0), 1,0)</f>
        <v>0</v>
      </c>
      <c r="CG16">
        <f>IF(AND(Input!$C$8&gt;0, CG9&lt;&gt;0), 1,0)</f>
        <v>0</v>
      </c>
      <c r="CH16">
        <f>IF(AND(Input!$C$8&gt;0, CH9&lt;&gt;0), 1,0)</f>
        <v>0</v>
      </c>
      <c r="CI16">
        <f>IF(AND(Input!$C$8&gt;0, CI9&lt;&gt;0), 1,0)</f>
        <v>0</v>
      </c>
      <c r="CJ16">
        <f>IF(AND(Input!$C$8&gt;0, CJ9&lt;&gt;0), 1,0)</f>
        <v>0</v>
      </c>
      <c r="CK16">
        <f>IF(AND(Input!$C$8&gt;0, CK9&lt;&gt;0), 1,0)</f>
        <v>0</v>
      </c>
      <c r="CL16">
        <f>IF(AND(Input!$C$8&gt;0, CL9&lt;&gt;0), 1,0)</f>
        <v>0</v>
      </c>
      <c r="CM16">
        <f>IF(AND(Input!$C$8&gt;0, CM9&lt;&gt;0), 1,0)</f>
        <v>0</v>
      </c>
      <c r="CN16">
        <f>IF(AND(Input!$C$8&gt;0, CN9&lt;&gt;0), 1,0)</f>
        <v>0</v>
      </c>
    </row>
    <row r="17" spans="1:94">
      <c r="A17" t="s">
        <v>6</v>
      </c>
      <c r="C17">
        <f>IF(AND(Input!$C$9&gt;0, C9&lt;&gt;0), 1,0)</f>
        <v>1</v>
      </c>
      <c r="D17">
        <f>IF(AND(Input!$C$9&gt;0, D9&lt;&gt;0), 1,0)</f>
        <v>1</v>
      </c>
      <c r="E17">
        <f>IF(AND(Input!$C$9&gt;0, E9&lt;&gt;0), 1,0)</f>
        <v>1</v>
      </c>
      <c r="F17">
        <f>IF(AND(Input!$C$9&gt;0, F9&lt;&gt;0), 1,0)</f>
        <v>1</v>
      </c>
      <c r="G17">
        <f>IF(AND(Input!$C$9&gt;0, G9&lt;&gt;0), 1,0)</f>
        <v>1</v>
      </c>
      <c r="H17">
        <f>IF(AND(Input!$C$9&gt;0, H9&lt;&gt;0), 1,0)</f>
        <v>1</v>
      </c>
      <c r="I17">
        <f>IF(AND(Input!$C$9&gt;0, I9&lt;&gt;0), 1,0)</f>
        <v>1</v>
      </c>
      <c r="J17">
        <f>IF(AND(Input!$C$9&gt;0, J9&lt;&gt;0), 1,0)</f>
        <v>1</v>
      </c>
      <c r="K17">
        <f>IF(AND(Input!$C$9&gt;0, K9&lt;&gt;0), 1,0)</f>
        <v>1</v>
      </c>
      <c r="L17">
        <f>IF(AND(Input!$C$9&gt;0, L9&lt;&gt;0), 1,0)</f>
        <v>1</v>
      </c>
      <c r="M17">
        <f>IF(AND(Input!$C$9&gt;0, M9&lt;&gt;0), 1,0)</f>
        <v>1</v>
      </c>
      <c r="N17">
        <f>IF(AND(Input!$C$9&gt;0, N9&lt;&gt;0), 1,0)</f>
        <v>1</v>
      </c>
      <c r="O17">
        <f>IF(AND(Input!$C$9&gt;0, O9&lt;&gt;0), 1,0)</f>
        <v>1</v>
      </c>
      <c r="P17">
        <f>IF(AND(Input!$C$9&gt;0, P9&lt;&gt;0), 1,0)</f>
        <v>1</v>
      </c>
      <c r="Q17">
        <f>IF(AND(Input!$C$9&gt;0, Q9&lt;&gt;0), 1,0)</f>
        <v>1</v>
      </c>
      <c r="R17">
        <f>IF(AND(Input!$C$9&gt;0, R9&lt;&gt;0), 1,0)</f>
        <v>1</v>
      </c>
      <c r="S17">
        <f>IF(AND(Input!$C$9&gt;0, S9&lt;&gt;0), 1,0)</f>
        <v>1</v>
      </c>
      <c r="T17">
        <f>IF(AND(Input!$C$9&gt;0, T9&lt;&gt;0), 1,0)</f>
        <v>1</v>
      </c>
      <c r="U17">
        <f>IF(AND(Input!$C$9&gt;0, U9&lt;&gt;0), 1,0)</f>
        <v>1</v>
      </c>
      <c r="V17">
        <f>IF(AND(Input!$C$9&gt;0, V9&lt;&gt;0), 1,0)</f>
        <v>1</v>
      </c>
      <c r="W17">
        <f>IF(AND(Input!$C$9&gt;0, W9&lt;&gt;0), 1,0)</f>
        <v>1</v>
      </c>
      <c r="X17">
        <f>IF(AND(Input!$C$9&gt;0, X9&lt;&gt;0), 1,0)</f>
        <v>1</v>
      </c>
      <c r="Y17">
        <f>IF(AND(Input!$C$9&gt;0, Y9&lt;&gt;0), 1,0)</f>
        <v>1</v>
      </c>
      <c r="Z17">
        <f>IF(AND(Input!$C$9&gt;0, Z9&lt;&gt;0), 1,0)</f>
        <v>1</v>
      </c>
      <c r="AA17">
        <f>IF(AND(Input!$C$9&gt;0, AA9&lt;&gt;0), 1,0)</f>
        <v>1</v>
      </c>
      <c r="AB17">
        <f>IF(AND(Input!$C$9&gt;0, AB9&lt;&gt;0), 1,0)</f>
        <v>1</v>
      </c>
      <c r="AC17">
        <f>IF(AND(Input!$C$9&gt;0, AC9&lt;&gt;0), 1,0)</f>
        <v>1</v>
      </c>
      <c r="AD17">
        <f>IF(AND(Input!$C$9&gt;0, AD9&lt;&gt;0), 1,0)</f>
        <v>1</v>
      </c>
      <c r="AE17">
        <f>IF(AND(Input!$C$9&gt;0, AE9&lt;&gt;0), 1,0)</f>
        <v>1</v>
      </c>
      <c r="AF17">
        <f>IF(AND(Input!$C$9&gt;0, AF9&lt;&gt;0), 1,0)</f>
        <v>1</v>
      </c>
      <c r="AG17">
        <f>IF(AND(Input!$C$9&gt;0, AG9&lt;&gt;0), 1,0)</f>
        <v>1</v>
      </c>
      <c r="AH17">
        <f>IF(AND(Input!$C$9&gt;0, AH9&lt;&gt;0), 1,0)</f>
        <v>1</v>
      </c>
      <c r="AI17">
        <f>IF(AND(Input!$C$9&gt;0, AI9&lt;&gt;0), 1,0)</f>
        <v>1</v>
      </c>
      <c r="AJ17">
        <f>IF(AND(Input!$C$9&gt;0, AJ9&lt;&gt;0), 1,0)</f>
        <v>1</v>
      </c>
      <c r="AK17">
        <f>IF(AND(Input!$C$9&gt;0, AK9&lt;&gt;0), 1,0)</f>
        <v>1</v>
      </c>
      <c r="AL17">
        <f>IF(AND(Input!$C$9&gt;0, AL9&lt;&gt;0), 1,0)</f>
        <v>1</v>
      </c>
      <c r="AM17">
        <f>IF(AND(Input!$C$9&gt;0, AM9&lt;&gt;0), 1,0)</f>
        <v>1</v>
      </c>
      <c r="AN17">
        <f>IF(AND(Input!$C$9&gt;0, AN9&lt;&gt;0), 1,0)</f>
        <v>1</v>
      </c>
      <c r="AO17">
        <f>IF(AND(Input!$C$9&gt;0, AO9&lt;&gt;0), 1,0)</f>
        <v>1</v>
      </c>
      <c r="AP17">
        <f>IF(AND(Input!$C$9&gt;0, AP9&lt;&gt;0), 1,0)</f>
        <v>1</v>
      </c>
      <c r="AQ17">
        <f>IF(AND(Input!$C$9&gt;0, AQ9&lt;&gt;0), 1,0)</f>
        <v>1</v>
      </c>
      <c r="AR17">
        <f>IF(AND(Input!$C$9&gt;0, AR9&lt;&gt;0), 1,0)</f>
        <v>1</v>
      </c>
      <c r="AS17">
        <f>IF(AND(Input!$C$9&gt;0, AS9&lt;&gt;0), 1,0)</f>
        <v>1</v>
      </c>
      <c r="AT17">
        <f>IF(AND(Input!$C$9&gt;0, AT9&lt;&gt;0), 1,0)</f>
        <v>1</v>
      </c>
      <c r="AU17">
        <f>IF(AND(Input!$C$9&gt;0, AU9&lt;&gt;0), 1,0)</f>
        <v>1</v>
      </c>
      <c r="AV17">
        <f>IF(AND(Input!$C$9&gt;0, AV9&lt;&gt;0), 1,0)</f>
        <v>1</v>
      </c>
      <c r="AW17">
        <f>IF(AND(Input!$C$9&gt;0, AW9&lt;&gt;0), 1,0)</f>
        <v>1</v>
      </c>
      <c r="AX17">
        <f>IF(AND(Input!$C$9&gt;0, AX9&lt;&gt;0), 1,0)</f>
        <v>1</v>
      </c>
      <c r="AY17">
        <f>IF(AND(Input!$C$9&gt;0, AY9&lt;&gt;0), 1,0)</f>
        <v>1</v>
      </c>
      <c r="AZ17">
        <f>IF(AND(Input!$C$9&gt;0, AZ9&lt;&gt;0), 1,0)</f>
        <v>1</v>
      </c>
      <c r="BA17">
        <f>IF(AND(Input!$C$9&gt;0, BA9&lt;&gt;0), 1,0)</f>
        <v>0</v>
      </c>
      <c r="BB17">
        <f>IF(AND(Input!$C$9&gt;0, BB9&lt;&gt;0), 1,0)</f>
        <v>0</v>
      </c>
      <c r="BC17">
        <f>IF(AND(Input!$C$9&gt;0, BC9&lt;&gt;0), 1,0)</f>
        <v>0</v>
      </c>
      <c r="BD17">
        <f>IF(AND(Input!$C$9&gt;0, BD9&lt;&gt;0), 1,0)</f>
        <v>0</v>
      </c>
      <c r="BE17">
        <f>IF(AND(Input!$C$9&gt;0, BE9&lt;&gt;0), 1,0)</f>
        <v>0</v>
      </c>
      <c r="BF17">
        <f>IF(AND(Input!$C$9&gt;0, BF9&lt;&gt;0), 1,0)</f>
        <v>0</v>
      </c>
      <c r="BG17">
        <f>IF(AND(Input!$C$9&gt;0, BG9&lt;&gt;0), 1,0)</f>
        <v>0</v>
      </c>
      <c r="BH17">
        <f>IF(AND(Input!$C$9&gt;0, BH9&lt;&gt;0), 1,0)</f>
        <v>0</v>
      </c>
      <c r="BI17">
        <f>IF(AND(Input!$C$9&gt;0, BI9&lt;&gt;0), 1,0)</f>
        <v>0</v>
      </c>
      <c r="BJ17">
        <f>IF(AND(Input!$C$9&gt;0, BJ9&lt;&gt;0), 1,0)</f>
        <v>0</v>
      </c>
      <c r="BK17">
        <f>IF(AND(Input!$C$9&gt;0, BK9&lt;&gt;0), 1,0)</f>
        <v>0</v>
      </c>
      <c r="BL17">
        <f>IF(AND(Input!$C$9&gt;0, BL9&lt;&gt;0), 1,0)</f>
        <v>0</v>
      </c>
      <c r="BM17">
        <f>IF(AND(Input!$C$9&gt;0, BM9&lt;&gt;0), 1,0)</f>
        <v>0</v>
      </c>
      <c r="BN17">
        <f>IF(AND(Input!$C$9&gt;0, BN9&lt;&gt;0), 1,0)</f>
        <v>0</v>
      </c>
      <c r="BO17">
        <f>IF(AND(Input!$C$9&gt;0, BO9&lt;&gt;0), 1,0)</f>
        <v>0</v>
      </c>
      <c r="BP17">
        <f>IF(AND(Input!$C$9&gt;0, BP9&lt;&gt;0), 1,0)</f>
        <v>0</v>
      </c>
      <c r="BQ17">
        <f>IF(AND(Input!$C$9&gt;0, BQ9&lt;&gt;0), 1,0)</f>
        <v>0</v>
      </c>
      <c r="BR17">
        <f>IF(AND(Input!$C$9&gt;0, BR9&lt;&gt;0), 1,0)</f>
        <v>0</v>
      </c>
      <c r="BS17">
        <f>IF(AND(Input!$C$9&gt;0, BS9&lt;&gt;0), 1,0)</f>
        <v>0</v>
      </c>
      <c r="BT17">
        <f>IF(AND(Input!$C$9&gt;0, BT9&lt;&gt;0), 1,0)</f>
        <v>0</v>
      </c>
      <c r="BU17">
        <f>IF(AND(Input!$C$9&gt;0, BU9&lt;&gt;0), 1,0)</f>
        <v>0</v>
      </c>
      <c r="BV17">
        <f>IF(AND(Input!$C$9&gt;0, BV9&lt;&gt;0), 1,0)</f>
        <v>0</v>
      </c>
      <c r="BW17">
        <f>IF(AND(Input!$C$9&gt;0, BW9&lt;&gt;0), 1,0)</f>
        <v>0</v>
      </c>
      <c r="BX17">
        <f>IF(AND(Input!$C$9&gt;0, BX9&lt;&gt;0), 1,0)</f>
        <v>0</v>
      </c>
      <c r="BY17">
        <f>IF(AND(Input!$C$9&gt;0, BY9&lt;&gt;0), 1,0)</f>
        <v>0</v>
      </c>
      <c r="BZ17">
        <f>IF(AND(Input!$C$9&gt;0, BZ9&lt;&gt;0), 1,0)</f>
        <v>0</v>
      </c>
      <c r="CA17">
        <f>IF(AND(Input!$C$9&gt;0, CA9&lt;&gt;0), 1,0)</f>
        <v>0</v>
      </c>
      <c r="CB17">
        <f>IF(AND(Input!$C$9&gt;0, CB9&lt;&gt;0), 1,0)</f>
        <v>0</v>
      </c>
      <c r="CC17">
        <f>IF(AND(Input!$C$9&gt;0, CC9&lt;&gt;0), 1,0)</f>
        <v>0</v>
      </c>
      <c r="CD17">
        <f>IF(AND(Input!$C$9&gt;0, CD9&lt;&gt;0), 1,0)</f>
        <v>0</v>
      </c>
      <c r="CE17">
        <f>IF(AND(Input!$C$9&gt;0, CE9&lt;&gt;0), 1,0)</f>
        <v>0</v>
      </c>
      <c r="CF17">
        <f>IF(AND(Input!$C$9&gt;0, CF9&lt;&gt;0), 1,0)</f>
        <v>0</v>
      </c>
      <c r="CG17">
        <f>IF(AND(Input!$C$9&gt;0, CG9&lt;&gt;0), 1,0)</f>
        <v>0</v>
      </c>
      <c r="CH17">
        <f>IF(AND(Input!$C$9&gt;0, CH9&lt;&gt;0), 1,0)</f>
        <v>0</v>
      </c>
      <c r="CI17">
        <f>IF(AND(Input!$C$9&gt;0, CI9&lt;&gt;0), 1,0)</f>
        <v>0</v>
      </c>
      <c r="CJ17">
        <f>IF(AND(Input!$C$9&gt;0, CJ9&lt;&gt;0), 1,0)</f>
        <v>0</v>
      </c>
      <c r="CK17">
        <f>IF(AND(Input!$C$9&gt;0, CK9&lt;&gt;0), 1,0)</f>
        <v>0</v>
      </c>
      <c r="CL17">
        <f>IF(AND(Input!$C$9&gt;0, CL9&lt;&gt;0), 1,0)</f>
        <v>0</v>
      </c>
      <c r="CM17">
        <f>IF(AND(Input!$C$9&gt;0, CM9&lt;&gt;0), 1,0)</f>
        <v>0</v>
      </c>
      <c r="CN17">
        <f>IF(AND(Input!$C$9&gt;0, CN9&lt;&gt;0), 1,0)</f>
        <v>0</v>
      </c>
    </row>
    <row r="18" spans="1:94">
      <c r="A18" t="s">
        <v>8</v>
      </c>
      <c r="C18">
        <f>IF(AND(C9=1,C5&gt;Input!$C$12),Input!$C$11+C21,0)+C70</f>
        <v>10000</v>
      </c>
      <c r="D18">
        <f>IF(AND(D9=1,D5&gt;Input!$C$12),Input!$C$11+D21,0)+D70</f>
        <v>10000</v>
      </c>
      <c r="E18">
        <f>IF(AND(E9=1,E5&gt;Input!$C$12),Input!$C$11+E21,0)+E70</f>
        <v>10000</v>
      </c>
      <c r="F18">
        <f>IF(AND(F9=1,F5&gt;Input!$C$12),Input!$C$11+F21,0)+F70</f>
        <v>10000</v>
      </c>
      <c r="G18">
        <f>IF(AND(G9=1,G5&gt;Input!$C$12),Input!$C$11+G21,0)+G70</f>
        <v>10000</v>
      </c>
      <c r="H18">
        <f>IF(AND(H9=1,H5&gt;Input!$C$12),Input!$C$11+H21,0)+H70</f>
        <v>10000</v>
      </c>
      <c r="I18">
        <f>IF(AND(I9=1,I5&gt;Input!$C$12),Input!$C$11+I21,0)+I70</f>
        <v>10000</v>
      </c>
      <c r="J18">
        <f>IF(AND(J9=1,J5&gt;Input!$C$12),Input!$C$11+J21,0)+J70</f>
        <v>10000</v>
      </c>
      <c r="K18">
        <f>IF(AND(K9=1,K5&gt;Input!$C$12),Input!$C$11+K21,0)+K70</f>
        <v>10000</v>
      </c>
      <c r="L18">
        <f>IF(AND(L9=1,L5&gt;Input!$C$12),Input!$C$11+L21,0)+L70</f>
        <v>10000</v>
      </c>
      <c r="M18">
        <f>IF(AND(M9=1,M5&gt;Input!$C$12),Input!$C$11+M21,0)+M70</f>
        <v>10000</v>
      </c>
      <c r="N18">
        <f>IF(AND(N9=1,N5&gt;Input!$C$12),Input!$C$11+N21,0)+N70</f>
        <v>10000</v>
      </c>
      <c r="O18">
        <f>IF(AND(O9=1,O5&gt;Input!$C$12),Input!$C$11+O21,0)+O70</f>
        <v>10000</v>
      </c>
      <c r="P18">
        <f>IF(AND(P9=1,P5&gt;Input!$C$12),Input!$C$11+P21,0)+P70</f>
        <v>10000</v>
      </c>
      <c r="Q18">
        <f>IF(AND(Q9=1,Q5&gt;Input!$C$12),Input!$C$11+Q21,0)+Q70</f>
        <v>10000</v>
      </c>
      <c r="R18">
        <f>IF(AND(R9=1,R5&gt;Input!$C$12),Input!$C$11+R21,0)+R70</f>
        <v>10000</v>
      </c>
      <c r="S18">
        <f>IF(AND(S9=1,S5&gt;Input!$C$12),Input!$C$11+S21,0)+S70</f>
        <v>10000</v>
      </c>
      <c r="T18">
        <f>IF(AND(T9=1,T5&gt;Input!$C$12),Input!$C$11+T21,0)+T70</f>
        <v>10000</v>
      </c>
      <c r="U18">
        <f>IF(AND(U9=1,U5&gt;Input!$C$12),Input!$C$11+U21,0)+U70</f>
        <v>10000</v>
      </c>
      <c r="V18">
        <f>IF(AND(V9=1,V5&gt;Input!$C$12),Input!$C$11+V21,0)+V70</f>
        <v>10000</v>
      </c>
      <c r="W18">
        <f>IF(AND(W9=1,W5&gt;Input!$C$12),Input!$C$11+W21,0)+W70</f>
        <v>0</v>
      </c>
      <c r="X18">
        <f>IF(AND(X9=1,X5&gt;Input!$C$12),Input!$C$11+X21,0)+X70</f>
        <v>0</v>
      </c>
      <c r="Y18">
        <f>IF(AND(Y9=1,Y5&gt;Input!$C$12),Input!$C$11+Y21,0)+Y70</f>
        <v>0</v>
      </c>
      <c r="Z18">
        <f>IF(AND(Z9=1,Z5&gt;Input!$C$12),Input!$C$11+Z21,0)+Z70</f>
        <v>0</v>
      </c>
      <c r="AA18">
        <f>IF(AND(AA9=1,AA5&gt;Input!$C$12),Input!$C$11+AA21,0)+AA70</f>
        <v>0</v>
      </c>
      <c r="AB18">
        <f>IF(AND(AB9=1,AB5&gt;Input!$C$12),Input!$C$11+AB21,0)+AB70</f>
        <v>0</v>
      </c>
      <c r="AC18">
        <f>IF(AND(AC9=1,AC5&gt;Input!$C$12),Input!$C$11+AC21,0)+AC70</f>
        <v>0</v>
      </c>
      <c r="AD18">
        <f>IF(AND(AD9=1,AD5&gt;Input!$C$12),Input!$C$11+AD21,0)+AD70</f>
        <v>0</v>
      </c>
      <c r="AE18">
        <f>IF(AND(AE9=1,AE5&gt;Input!$C$12),Input!$C$11+AE21,0)+AE70</f>
        <v>0</v>
      </c>
      <c r="AF18">
        <f>IF(AND(AF9=1,AF5&gt;Input!$C$12),Input!$C$11+AF21,0)+AF70</f>
        <v>0</v>
      </c>
      <c r="AG18">
        <f>IF(AND(AG9=1,AG5&gt;Input!$C$12),Input!$C$11+AG21,0)+AG70</f>
        <v>0</v>
      </c>
      <c r="AH18">
        <f>IF(AND(AH9=1,AH5&gt;Input!$C$12),Input!$C$11+AH21,0)+AH70</f>
        <v>0</v>
      </c>
      <c r="AI18">
        <f>IF(AND(AI9=1,AI5&gt;Input!$C$12),Input!$C$11+AI21,0)+AI70</f>
        <v>0</v>
      </c>
      <c r="AJ18">
        <f>IF(AND(AJ9=1,AJ5&gt;Input!$C$12),Input!$C$11+AJ21,0)+AJ70</f>
        <v>0</v>
      </c>
      <c r="AK18">
        <f>IF(AND(AK9=1,AK5&gt;Input!$C$12),Input!$C$11+AK21,0)+AK70</f>
        <v>0</v>
      </c>
      <c r="AL18">
        <f>IF(AND(AL9=1,AL5&gt;Input!$C$12),Input!$C$11+AL21,0)+AL70</f>
        <v>0</v>
      </c>
      <c r="AM18">
        <f>IF(AND(AM9=1,AM5&gt;Input!$C$12),Input!$C$11+AM21,0)+AM70</f>
        <v>0</v>
      </c>
      <c r="AN18">
        <f>IF(AND(AN9=1,AN5&gt;Input!$C$12),Input!$C$11+AN21,0)+AN70</f>
        <v>0</v>
      </c>
      <c r="AO18">
        <f>IF(AND(AO9=1,AO5&gt;Input!$C$12),Input!$C$11+AO21,0)+AO70</f>
        <v>0</v>
      </c>
      <c r="AP18">
        <f>IF(AND(AP9=1,AP5&gt;Input!$C$12),Input!$C$11+AP21,0)+AP70</f>
        <v>0</v>
      </c>
      <c r="AQ18">
        <f>IF(AND(AQ9=1,AQ5&gt;Input!$C$12),Input!$C$11+AQ21,0)+AQ70</f>
        <v>0</v>
      </c>
      <c r="AR18">
        <f>IF(AND(AR9=1,AR5&gt;Input!$C$12),Input!$C$11+AR21,0)+AR70</f>
        <v>0</v>
      </c>
      <c r="AS18">
        <f>IF(AND(AS9=1,AS5&gt;Input!$C$12),Input!$C$11+AS21,0)+AS70</f>
        <v>0</v>
      </c>
      <c r="AT18">
        <f>IF(AND(AT9=1,AT5&gt;Input!$C$12),Input!$C$11+AT21,0)+AT70</f>
        <v>0</v>
      </c>
      <c r="AU18">
        <f>IF(AND(AU9=1,AU5&gt;Input!$C$12),Input!$C$11+AU21,0)+AU70</f>
        <v>0</v>
      </c>
      <c r="AV18">
        <f>IF(AND(AV9=1,AV5&gt;Input!$C$12),Input!$C$11+AV21,0)+AV70</f>
        <v>0</v>
      </c>
      <c r="AW18">
        <f>IF(AND(AW9=1,AW5&gt;Input!$C$12),Input!$C$11+AW21,0)+AW70</f>
        <v>0</v>
      </c>
      <c r="AX18">
        <f>IF(AND(AX9=1,AX5&gt;Input!$C$12),Input!$C$11+AX21,0)+AX70</f>
        <v>0</v>
      </c>
      <c r="AY18">
        <f>IF(AND(AY9=1,AY5&gt;Input!$C$12),Input!$C$11+AY21,0)+AY70</f>
        <v>0</v>
      </c>
      <c r="AZ18">
        <f>IF(AND(AZ9=1,AZ5&gt;Input!$C$12),Input!$C$11+AZ21,0)+AZ70</f>
        <v>0</v>
      </c>
      <c r="BA18">
        <f>IF(AND(BA9=1,BA5&gt;Input!$C$12),Input!$C$11+BA21,0)+BA70</f>
        <v>0</v>
      </c>
      <c r="BB18">
        <f>IF(AND(BB9=1,BB5&gt;Input!$C$12),Input!$C$11+BB21,0)+BB70</f>
        <v>0</v>
      </c>
      <c r="BC18">
        <f>IF(AND(BC9=1,BC5&gt;Input!$C$12),Input!$C$11+BC21,0)+BC70</f>
        <v>0</v>
      </c>
      <c r="BD18">
        <f>IF(AND(BD9=1,BD5&gt;Input!$C$12),Input!$C$11+BD21,0)+BD70</f>
        <v>0</v>
      </c>
      <c r="BE18">
        <f>IF(AND(BE9=1,BE5&gt;Input!$C$12),Input!$C$11+BE21,0)+BE70</f>
        <v>0</v>
      </c>
      <c r="BF18">
        <f>IF(AND(BF9=1,BF5&gt;Input!$C$12),Input!$C$11+BF21,0)+BF70</f>
        <v>0</v>
      </c>
      <c r="BG18">
        <f>IF(AND(BG9=1,BG5&gt;Input!$C$12),Input!$C$11+BG21,0)+BG70</f>
        <v>0</v>
      </c>
      <c r="BH18">
        <f>IF(AND(BH9=1,BH5&gt;Input!$C$12),Input!$C$11+BH21,0)+BH70</f>
        <v>0</v>
      </c>
      <c r="BI18">
        <f>IF(AND(BI9=1,BI5&gt;Input!$C$12),Input!$C$11+BI21,0)+BI70</f>
        <v>0</v>
      </c>
      <c r="BJ18">
        <f>IF(AND(BJ9=1,BJ5&gt;Input!$C$12),Input!$C$11+BJ21,0)+BJ70</f>
        <v>0</v>
      </c>
      <c r="BK18">
        <f>IF(AND(BK9=1,BK5&gt;Input!$C$12),Input!$C$11+BK21,0)+BK70</f>
        <v>0</v>
      </c>
      <c r="BL18">
        <f>IF(AND(BL9=1,BL5&gt;Input!$C$12),Input!$C$11+BL21,0)+BL70</f>
        <v>0</v>
      </c>
      <c r="BM18">
        <f>IF(AND(BM9=1,BM5&gt;Input!$C$12),Input!$C$11+BM21,0)+BM70</f>
        <v>0</v>
      </c>
      <c r="BN18">
        <f>IF(AND(BN9=1,BN5&gt;Input!$C$12),Input!$C$11+BN21,0)+BN70</f>
        <v>0</v>
      </c>
      <c r="BO18">
        <f>IF(AND(BO9=1,BO5&gt;Input!$C$12),Input!$C$11+BO21,0)+BO70</f>
        <v>0</v>
      </c>
      <c r="BP18">
        <f>IF(AND(BP9=1,BP5&gt;Input!$C$12),Input!$C$11+BP21,0)+BP70</f>
        <v>0</v>
      </c>
      <c r="BQ18">
        <f>IF(AND(BQ9=1,BQ5&gt;Input!$C$12),Input!$C$11+BQ21,0)+BQ70</f>
        <v>0</v>
      </c>
      <c r="BR18">
        <f>IF(AND(BR9=1,BR5&gt;Input!$C$12),Input!$C$11+BR21,0)+BR70</f>
        <v>0</v>
      </c>
      <c r="BS18">
        <f>IF(AND(BS9=1,BS5&gt;Input!$C$12),Input!$C$11+BS21,0)+BS70</f>
        <v>0</v>
      </c>
      <c r="BT18">
        <f>IF(AND(BT9=1,BT5&gt;Input!$C$12),Input!$C$11+BT21,0)+BT70</f>
        <v>0</v>
      </c>
      <c r="BU18">
        <f>IF(AND(BU9=1,BU5&gt;Input!$C$12),Input!$C$11+BU21,0)+BU70</f>
        <v>0</v>
      </c>
      <c r="BV18">
        <f>IF(AND(BV9=1,BV5&gt;Input!$C$12),Input!$C$11+BV21,0)+BV70</f>
        <v>0</v>
      </c>
      <c r="BW18">
        <f>IF(AND(BW9=1,BW5&gt;Input!$C$12),Input!$C$11+BW21,0)+BW70</f>
        <v>0</v>
      </c>
      <c r="BX18">
        <f>IF(AND(BX9=1,BX5&gt;Input!$C$12),Input!$C$11+BX21,0)+BX70</f>
        <v>0</v>
      </c>
      <c r="BY18">
        <f>IF(AND(BY9=1,BY5&gt;Input!$C$12),Input!$C$11+BY21,0)+BY70</f>
        <v>0</v>
      </c>
      <c r="BZ18">
        <f>IF(AND(BZ9=1,BZ5&gt;Input!$C$12),Input!$C$11+BZ21,0)+BZ70</f>
        <v>0</v>
      </c>
      <c r="CA18">
        <f>IF(AND(CA9=1,CA5&gt;Input!$C$12),Input!$C$11+CA21,0)+CA70</f>
        <v>0</v>
      </c>
      <c r="CB18">
        <f>IF(AND(CB9=1,CB5&gt;Input!$C$12),Input!$C$11+CB21,0)+CB70</f>
        <v>0</v>
      </c>
      <c r="CC18">
        <f>IF(AND(CC9=1,CC5&gt;Input!$C$12),Input!$C$11+CC21,0)+CC70</f>
        <v>0</v>
      </c>
      <c r="CD18">
        <f>IF(AND(CD9=1,CD5&gt;Input!$C$12),Input!$C$11+CD21,0)+CD70</f>
        <v>0</v>
      </c>
      <c r="CE18">
        <f>IF(AND(CE9=1,CE5&gt;Input!$C$12),Input!$C$11+CE21,0)+CE70</f>
        <v>0</v>
      </c>
      <c r="CF18">
        <f>IF(AND(CF9=1,CF5&gt;Input!$C$12),Input!$C$11+CF21,0)+CF70</f>
        <v>0</v>
      </c>
      <c r="CG18">
        <f>IF(AND(CG9=1,CG5&gt;Input!$C$12),Input!$C$11+CG21,0)+CG70</f>
        <v>0</v>
      </c>
      <c r="CH18">
        <f>IF(AND(CH9=1,CH5&gt;Input!$C$12),Input!$C$11+CH21,0)+CH70</f>
        <v>0</v>
      </c>
      <c r="CI18">
        <f>IF(AND(CI9=1,CI5&gt;Input!$C$12),Input!$C$11+CI21,0)+CI70</f>
        <v>0</v>
      </c>
      <c r="CJ18">
        <f>IF(AND(CJ9=1,CJ5&gt;Input!$C$12),Input!$C$11+CJ21,0)+CJ70</f>
        <v>0</v>
      </c>
      <c r="CK18">
        <f>IF(AND(CK9=1,CK5&gt;Input!$C$12),Input!$C$11+CK21,0)+CK70</f>
        <v>0</v>
      </c>
      <c r="CL18">
        <f>IF(AND(CL9=1,CL5&gt;Input!$C$12),Input!$C$11+CL21,0)+CL70</f>
        <v>0</v>
      </c>
      <c r="CM18">
        <f>IF(AND(CM9=1,CM5&gt;Input!$C$12),Input!$C$11+CM21,0)+CM70</f>
        <v>0</v>
      </c>
      <c r="CN18">
        <f>IF(AND(CN9=1,CN5&gt;Input!$C$12),Input!$C$11+CN21,0)+CN70</f>
        <v>0</v>
      </c>
    </row>
    <row r="19" spans="1:94" s="249" customFormat="1" ht="36">
      <c r="A19" s="14" t="s">
        <v>33</v>
      </c>
      <c r="C19" s="250">
        <v>0</v>
      </c>
      <c r="D19" s="250">
        <v>0</v>
      </c>
      <c r="E19" s="250">
        <v>0</v>
      </c>
      <c r="F19" s="250">
        <v>0</v>
      </c>
      <c r="G19" s="250">
        <v>0</v>
      </c>
      <c r="H19" s="250">
        <v>0</v>
      </c>
      <c r="I19" s="250">
        <v>0</v>
      </c>
      <c r="J19" s="250">
        <v>0</v>
      </c>
      <c r="K19" s="250">
        <v>0</v>
      </c>
      <c r="L19" s="250">
        <v>0</v>
      </c>
      <c r="M19" s="250">
        <v>0</v>
      </c>
      <c r="N19" s="250">
        <v>0</v>
      </c>
      <c r="O19" s="250">
        <v>0</v>
      </c>
      <c r="P19" s="250">
        <v>0</v>
      </c>
      <c r="Q19" s="250">
        <v>0</v>
      </c>
      <c r="R19" s="250">
        <v>0</v>
      </c>
      <c r="S19" s="250">
        <v>0</v>
      </c>
      <c r="T19" s="250">
        <v>0</v>
      </c>
      <c r="U19" s="250">
        <f>T19*(1+0.028)</f>
        <v>0</v>
      </c>
      <c r="V19" s="250">
        <f t="shared" ref="V19:AZ19" si="14">U19*(1+0.028)</f>
        <v>0</v>
      </c>
      <c r="W19" s="250">
        <f t="shared" si="14"/>
        <v>0</v>
      </c>
      <c r="X19" s="250">
        <f t="shared" si="14"/>
        <v>0</v>
      </c>
      <c r="Y19" s="250">
        <f t="shared" si="14"/>
        <v>0</v>
      </c>
      <c r="Z19" s="250">
        <f t="shared" si="14"/>
        <v>0</v>
      </c>
      <c r="AA19" s="250">
        <f t="shared" si="14"/>
        <v>0</v>
      </c>
      <c r="AB19" s="250">
        <f t="shared" si="14"/>
        <v>0</v>
      </c>
      <c r="AC19" s="250">
        <f t="shared" si="14"/>
        <v>0</v>
      </c>
      <c r="AD19" s="250">
        <f t="shared" si="14"/>
        <v>0</v>
      </c>
      <c r="AE19" s="250">
        <f t="shared" si="14"/>
        <v>0</v>
      </c>
      <c r="AF19" s="250">
        <f t="shared" si="14"/>
        <v>0</v>
      </c>
      <c r="AG19" s="250">
        <f t="shared" si="14"/>
        <v>0</v>
      </c>
      <c r="AH19" s="250">
        <f t="shared" si="14"/>
        <v>0</v>
      </c>
      <c r="AI19" s="250">
        <f t="shared" si="14"/>
        <v>0</v>
      </c>
      <c r="AJ19" s="250">
        <f t="shared" si="14"/>
        <v>0</v>
      </c>
      <c r="AK19" s="250">
        <f t="shared" si="14"/>
        <v>0</v>
      </c>
      <c r="AL19" s="250">
        <f t="shared" si="14"/>
        <v>0</v>
      </c>
      <c r="AM19" s="250">
        <f t="shared" si="14"/>
        <v>0</v>
      </c>
      <c r="AN19" s="250">
        <f t="shared" si="14"/>
        <v>0</v>
      </c>
      <c r="AO19" s="250">
        <f t="shared" si="14"/>
        <v>0</v>
      </c>
      <c r="AP19" s="250">
        <f t="shared" si="14"/>
        <v>0</v>
      </c>
      <c r="AQ19" s="250">
        <f t="shared" si="14"/>
        <v>0</v>
      </c>
      <c r="AR19" s="250">
        <f t="shared" si="14"/>
        <v>0</v>
      </c>
      <c r="AS19" s="250">
        <f t="shared" si="14"/>
        <v>0</v>
      </c>
      <c r="AT19" s="250">
        <f t="shared" si="14"/>
        <v>0</v>
      </c>
      <c r="AU19" s="250">
        <f t="shared" si="14"/>
        <v>0</v>
      </c>
      <c r="AV19" s="250">
        <f t="shared" si="14"/>
        <v>0</v>
      </c>
      <c r="AW19" s="250">
        <f t="shared" si="14"/>
        <v>0</v>
      </c>
      <c r="AX19" s="250">
        <f t="shared" si="14"/>
        <v>0</v>
      </c>
      <c r="AY19" s="250">
        <f t="shared" si="14"/>
        <v>0</v>
      </c>
      <c r="AZ19" s="250">
        <f t="shared" si="14"/>
        <v>0</v>
      </c>
      <c r="BA19" s="250">
        <v>0</v>
      </c>
      <c r="BB19" s="250">
        <v>0</v>
      </c>
      <c r="BC19" s="250">
        <v>0</v>
      </c>
      <c r="BD19" s="250">
        <v>0</v>
      </c>
      <c r="BE19" s="250">
        <v>0</v>
      </c>
      <c r="BF19" s="250">
        <v>0</v>
      </c>
      <c r="BG19" s="250">
        <v>0</v>
      </c>
      <c r="BH19" s="250">
        <v>0</v>
      </c>
      <c r="BI19" s="250">
        <v>0</v>
      </c>
      <c r="BJ19" s="250">
        <v>0</v>
      </c>
      <c r="BK19" s="250">
        <v>0</v>
      </c>
      <c r="BL19" s="250">
        <v>0</v>
      </c>
      <c r="BM19" s="250">
        <v>0</v>
      </c>
      <c r="BN19" s="250">
        <v>0</v>
      </c>
      <c r="BO19" s="250">
        <v>0</v>
      </c>
      <c r="BP19" s="250">
        <v>0</v>
      </c>
      <c r="BQ19" s="250">
        <v>0</v>
      </c>
      <c r="BR19" s="250">
        <v>0</v>
      </c>
      <c r="BS19" s="250">
        <v>0</v>
      </c>
      <c r="BT19" s="250">
        <v>0</v>
      </c>
      <c r="BU19" s="250">
        <v>0</v>
      </c>
      <c r="BV19" s="250">
        <v>0</v>
      </c>
      <c r="BW19" s="250">
        <v>0</v>
      </c>
      <c r="BX19" s="250">
        <v>0</v>
      </c>
      <c r="BY19" s="250">
        <v>0</v>
      </c>
      <c r="BZ19" s="250">
        <v>0</v>
      </c>
      <c r="CA19" s="250">
        <v>0</v>
      </c>
      <c r="CB19" s="250">
        <v>0</v>
      </c>
      <c r="CC19" s="250">
        <v>0</v>
      </c>
      <c r="CD19" s="250">
        <v>0</v>
      </c>
      <c r="CE19" s="250">
        <v>0</v>
      </c>
      <c r="CF19" s="250">
        <v>0</v>
      </c>
      <c r="CG19" s="250">
        <v>0</v>
      </c>
      <c r="CH19" s="250">
        <v>0</v>
      </c>
      <c r="CI19" s="250">
        <v>0</v>
      </c>
      <c r="CJ19" s="250">
        <v>0</v>
      </c>
      <c r="CK19" s="250">
        <v>0</v>
      </c>
      <c r="CL19" s="250">
        <v>0</v>
      </c>
      <c r="CM19" s="250">
        <v>0</v>
      </c>
      <c r="CN19" s="250">
        <v>0</v>
      </c>
    </row>
    <row r="20" spans="1:94">
      <c r="A20" t="s">
        <v>9</v>
      </c>
      <c r="C20">
        <f>IF(AND(C9=1,C5&gt;Input!$C$14),Input!$C$13+C19,0+C19)</f>
        <v>15000</v>
      </c>
      <c r="D20">
        <f>IF(AND(D9=1,D5&gt;Input!$C$14),Input!$C$13+D19,0+D19)</f>
        <v>15000</v>
      </c>
      <c r="E20">
        <f>IF(AND(E9=1,E5&gt;Input!$C$14),Input!$C$13+E19,0+E19)</f>
        <v>15000</v>
      </c>
      <c r="F20">
        <f>IF(AND(F9=1,F5&gt;Input!$C$14),Input!$C$13+F19,0+F19)</f>
        <v>15000</v>
      </c>
      <c r="G20">
        <f>IF(AND(G9=1,G5&gt;Input!$C$14),Input!$C$13+G19,0+G19)</f>
        <v>15000</v>
      </c>
      <c r="H20">
        <f>IF(AND(H9=1,H5&gt;Input!$C$14),Input!$C$13+H19,0+H19)</f>
        <v>15000</v>
      </c>
      <c r="I20">
        <f>IF(AND(I9=1,I5&gt;Input!$C$14),Input!$C$13+I19,0+I19)</f>
        <v>15000</v>
      </c>
      <c r="J20">
        <f>IF(AND(J9=1,J5&gt;Input!$C$14),Input!$C$13+J19,0+J19)</f>
        <v>15000</v>
      </c>
      <c r="K20">
        <f>IF(AND(K9=1,K5&gt;Input!$C$14),Input!$C$13+K19,0+K19)</f>
        <v>15000</v>
      </c>
      <c r="L20">
        <f>IF(AND(L9=1,L5&gt;Input!$C$14),Input!$C$13+L19,0+L19)</f>
        <v>15000</v>
      </c>
      <c r="M20">
        <f>IF(AND(M9=1,M5&gt;Input!$C$14),Input!$C$13+M19,0+M19)</f>
        <v>15000</v>
      </c>
      <c r="N20">
        <f>IF(AND(N9=1,N5&gt;Input!$C$14),Input!$C$13+N19,0+N19)</f>
        <v>15000</v>
      </c>
      <c r="O20">
        <f>IF(AND(O9=1,O5&gt;Input!$C$14),Input!$C$13+O19,0+O19)</f>
        <v>15000</v>
      </c>
      <c r="P20">
        <f>IF(AND(P9=1,P5&gt;Input!$C$14),Input!$C$13+P19,0+P19)</f>
        <v>15000</v>
      </c>
      <c r="Q20">
        <f>IF(AND(Q9=1,Q5&gt;Input!$C$14),Input!$C$13+Q19,0+Q19)</f>
        <v>15000</v>
      </c>
      <c r="R20">
        <f>IF(AND(R9=1,R5&gt;Input!$C$14),Input!$C$13+R19,0+R19)</f>
        <v>15000</v>
      </c>
      <c r="S20">
        <f>IF(AND(S9=1,S5&gt;Input!$C$14),Input!$C$13+S19,0+S19)</f>
        <v>15000</v>
      </c>
      <c r="T20">
        <f>IF(AND(T9=1,T5&gt;Input!$C$14),Input!$C$13+T19,0+T19)</f>
        <v>15000</v>
      </c>
      <c r="U20">
        <f>IF(AND(U9=1,U5&gt;Input!$C$14),Input!$C$13+U19,0+U19)</f>
        <v>15000</v>
      </c>
      <c r="V20">
        <f>IF(AND(V9=1,V5&gt;Input!$C$14),Input!$C$13+V19,0+V19)</f>
        <v>15000</v>
      </c>
      <c r="W20">
        <f>IF(AND(W9=1,W5&gt;Input!$C$14),Input!$C$13+W19,0+W19)</f>
        <v>0</v>
      </c>
      <c r="X20">
        <f>IF(AND(X9=1,X5&gt;Input!$C$14),Input!$C$13+X19,0+X19)</f>
        <v>0</v>
      </c>
      <c r="Y20">
        <f>IF(AND(Y9=1,Y5&gt;Input!$C$14),Input!$C$13+Y19,0+Y19)</f>
        <v>0</v>
      </c>
      <c r="Z20">
        <f>IF(AND(Z9=1,Z5&gt;Input!$C$14),Input!$C$13+Z19,0+Z19)</f>
        <v>0</v>
      </c>
      <c r="AA20">
        <f>IF(AND(AA9=1,AA5&gt;Input!$C$14),Input!$C$13+AA19,0+AA19)</f>
        <v>0</v>
      </c>
      <c r="AB20">
        <f>IF(AND(AB9=1,AB5&gt;Input!$C$14),Input!$C$13+AB19,0+AB19)</f>
        <v>0</v>
      </c>
      <c r="AC20">
        <f>IF(AND(AC9=1,AC5&gt;Input!$C$14),Input!$C$13+AC19,0+AC19)</f>
        <v>0</v>
      </c>
      <c r="AD20">
        <f>IF(AND(AD9=1,AD5&gt;Input!$C$14),Input!$C$13+AD19,0+AD19)</f>
        <v>0</v>
      </c>
      <c r="AE20">
        <f>IF(AND(AE9=1,AE5&gt;Input!$C$14),Input!$C$13+AE19,0+AE19)</f>
        <v>0</v>
      </c>
      <c r="AF20">
        <f>IF(AND(AF9=1,AF5&gt;Input!$C$14),Input!$C$13+AF19,0+AF19)</f>
        <v>0</v>
      </c>
      <c r="AG20">
        <f>IF(AND(AG9=1,AG5&gt;Input!$C$14),Input!$C$13+AG19,0+AG19)</f>
        <v>0</v>
      </c>
      <c r="AH20">
        <f>IF(AND(AH9=1,AH5&gt;Input!$C$14),Input!$C$13+AH19,0+AH19)</f>
        <v>0</v>
      </c>
      <c r="AI20">
        <f>IF(AND(AI9=1,AI5&gt;Input!$C$14),Input!$C$13+AI19,0+AI19)</f>
        <v>0</v>
      </c>
      <c r="AJ20">
        <f>IF(AND(AJ9=1,AJ5&gt;Input!$C$14),Input!$C$13+AJ19,0+AJ19)</f>
        <v>0</v>
      </c>
      <c r="AK20">
        <f>IF(AND(AK9=1,AK5&gt;Input!$C$14),Input!$C$13+AK19,0+AK19)</f>
        <v>0</v>
      </c>
      <c r="AL20">
        <f>IF(AND(AL9=1,AL5&gt;Input!$C$14),Input!$C$13+AL19,0+AL19)</f>
        <v>0</v>
      </c>
      <c r="AM20">
        <f>IF(AND(AM9=1,AM5&gt;Input!$C$14),Input!$C$13+AM19,0+AM19)</f>
        <v>0</v>
      </c>
      <c r="AN20">
        <f>IF(AND(AN9=1,AN5&gt;Input!$C$14),Input!$C$13+AN19,0+AN19)</f>
        <v>0</v>
      </c>
      <c r="AO20">
        <f>IF(AND(AO9=1,AO5&gt;Input!$C$14),Input!$C$13+AO19,0+AO19)</f>
        <v>0</v>
      </c>
      <c r="AP20">
        <f>IF(AND(AP9=1,AP5&gt;Input!$C$14),Input!$C$13+AP19,0+AP19)</f>
        <v>0</v>
      </c>
      <c r="AQ20">
        <f>IF(AND(AQ9=1,AQ5&gt;Input!$C$14),Input!$C$13+AQ19,0+AQ19)</f>
        <v>0</v>
      </c>
      <c r="AR20">
        <f>IF(AND(AR9=1,AR5&gt;Input!$C$14),Input!$C$13+AR19,0+AR19)</f>
        <v>0</v>
      </c>
      <c r="AS20">
        <f>IF(AND(AS9=1,AS5&gt;Input!$C$14),Input!$C$13+AS19,0+AS19)</f>
        <v>0</v>
      </c>
      <c r="AT20">
        <f>IF(AND(AT9=1,AT5&gt;Input!$C$14),Input!$C$13+AT19,0+AT19)</f>
        <v>0</v>
      </c>
      <c r="AU20">
        <f>IF(AND(AU9=1,AU5&gt;Input!$C$14),Input!$C$13+AU19,0+AU19)</f>
        <v>0</v>
      </c>
      <c r="AV20">
        <f>IF(AND(AV9=1,AV5&gt;Input!$C$14),Input!$C$13+AV19,0+AV19)</f>
        <v>0</v>
      </c>
      <c r="AW20">
        <f>IF(AND(AW9=1,AW5&gt;Input!$C$14),Input!$C$13+AW19,0+AW19)</f>
        <v>0</v>
      </c>
      <c r="AX20">
        <f>IF(AND(AX9=1,AX5&gt;Input!$C$14),Input!$C$13+AX19,0+AX19)</f>
        <v>0</v>
      </c>
      <c r="AY20">
        <f>IF(AND(AY9=1,AY5&gt;Input!$C$14),Input!$C$13+AY19,0+AY19)</f>
        <v>0</v>
      </c>
      <c r="AZ20">
        <f>IF(AND(AZ9=1,AZ5&gt;Input!$C$14),Input!$C$13+AZ19,0+AZ19)</f>
        <v>0</v>
      </c>
      <c r="BA20">
        <f>IF(AND(BA9=1,BA5&gt;Input!$C$14),Input!$C$13+BA19,0+BA19)</f>
        <v>0</v>
      </c>
      <c r="BB20">
        <f>IF(AND(BB9=1,BB5&gt;Input!$C$14),Input!$C$13+BB19,0+BB19)</f>
        <v>0</v>
      </c>
      <c r="BC20">
        <f>IF(AND(BC9=1,BC5&gt;Input!$C$14),Input!$C$13+BC19,0+BC19)</f>
        <v>0</v>
      </c>
      <c r="BD20">
        <f>IF(AND(BD9=1,BD5&gt;Input!$C$14),Input!$C$13+BD19,0+BD19)</f>
        <v>0</v>
      </c>
      <c r="BE20">
        <f>IF(AND(BE9=1,BE5&gt;Input!$C$14),Input!$C$13+BE19,0+BE19)</f>
        <v>0</v>
      </c>
      <c r="BF20">
        <f>IF(AND(BF9=1,BF5&gt;Input!$C$14),Input!$C$13+BF19,0+BF19)</f>
        <v>0</v>
      </c>
      <c r="BG20">
        <f>IF(AND(BG9=1,BG5&gt;Input!$C$14),Input!$C$13+BG19,0+BG19)</f>
        <v>0</v>
      </c>
      <c r="BH20">
        <f>IF(AND(BH9=1,BH5&gt;Input!$C$14),Input!$C$13+BH19,0+BH19)</f>
        <v>0</v>
      </c>
      <c r="BI20">
        <f>IF(AND(BI9=1,BI5&gt;Input!$C$14),Input!$C$13+BI19,0+BI19)</f>
        <v>0</v>
      </c>
      <c r="BJ20">
        <f>IF(AND(BJ9=1,BJ5&gt;Input!$C$14),Input!$C$13+BJ19,0+BJ19)</f>
        <v>0</v>
      </c>
      <c r="BK20">
        <f>IF(AND(BK9=1,BK5&gt;Input!$C$14),Input!$C$13+BK19,0+BK19)</f>
        <v>0</v>
      </c>
      <c r="BL20">
        <f>IF(AND(BL9=1,BL5&gt;Input!$C$14),Input!$C$13+BL19,0+BL19)</f>
        <v>0</v>
      </c>
      <c r="BM20">
        <f>IF(AND(BM9=1,BM5&gt;Input!$C$14),Input!$C$13+BM19,0+BM19)</f>
        <v>0</v>
      </c>
      <c r="BN20">
        <f>IF(AND(BN9=1,BN5&gt;Input!$C$14),Input!$C$13+BN19,0+BN19)</f>
        <v>0</v>
      </c>
      <c r="BO20">
        <f>IF(AND(BO9=1,BO5&gt;Input!$C$14),Input!$C$13+BO19,0+BO19)</f>
        <v>0</v>
      </c>
      <c r="BP20">
        <f>IF(AND(BP9=1,BP5&gt;Input!$C$14),Input!$C$13+BP19,0+BP19)</f>
        <v>0</v>
      </c>
      <c r="BQ20">
        <f>IF(AND(BQ9=1,BQ5&gt;Input!$C$14),Input!$C$13+BQ19,0+BQ19)</f>
        <v>0</v>
      </c>
      <c r="BR20">
        <f>IF(AND(BR9=1,BR5&gt;Input!$C$14),Input!$C$13+BR19,0+BR19)</f>
        <v>0</v>
      </c>
      <c r="BS20">
        <f>IF(AND(BS9=1,BS5&gt;Input!$C$14),Input!$C$13+BS19,0+BS19)</f>
        <v>0</v>
      </c>
      <c r="BT20">
        <f>IF(AND(BT9=1,BT5&gt;Input!$C$14),Input!$C$13+BT19,0+BT19)</f>
        <v>0</v>
      </c>
      <c r="BU20">
        <f>IF(AND(BU9=1,BU5&gt;Input!$C$14),Input!$C$13+BU19,0+BU19)</f>
        <v>0</v>
      </c>
      <c r="BV20">
        <f>IF(AND(BV9=1,BV5&gt;Input!$C$14),Input!$C$13+BV19,0+BV19)</f>
        <v>0</v>
      </c>
      <c r="BW20">
        <f>IF(AND(BW9=1,BW5&gt;Input!$C$14),Input!$C$13+BW19,0+BW19)</f>
        <v>0</v>
      </c>
      <c r="BX20">
        <f>IF(AND(BX9=1,BX5&gt;Input!$C$14),Input!$C$13+BX19,0+BX19)</f>
        <v>0</v>
      </c>
      <c r="BY20">
        <f>IF(AND(BY9=1,BY5&gt;Input!$C$14),Input!$C$13+BY19,0+BY19)</f>
        <v>0</v>
      </c>
      <c r="BZ20">
        <f>IF(AND(BZ9=1,BZ5&gt;Input!$C$14),Input!$C$13+BZ19,0+BZ19)</f>
        <v>0</v>
      </c>
      <c r="CA20">
        <f>IF(AND(CA9=1,CA5&gt;Input!$C$14),Input!$C$13+CA19,0+CA19)</f>
        <v>0</v>
      </c>
      <c r="CB20">
        <f>IF(AND(CB9=1,CB5&gt;Input!$C$14),Input!$C$13+CB19,0+CB19)</f>
        <v>0</v>
      </c>
      <c r="CC20">
        <f>IF(AND(CC9=1,CC5&gt;Input!$C$14),Input!$C$13+CC19,0+CC19)</f>
        <v>0</v>
      </c>
      <c r="CD20">
        <f>IF(AND(CD9=1,CD5&gt;Input!$C$14),Input!$C$13+CD19,0+CD19)</f>
        <v>0</v>
      </c>
      <c r="CE20">
        <f>IF(AND(CE9=1,CE5&gt;Input!$C$14),Input!$C$13+CE19,0+CE19)</f>
        <v>0</v>
      </c>
      <c r="CF20">
        <f>IF(AND(CF9=1,CF5&gt;Input!$C$14),Input!$C$13+CF19,0+CF19)</f>
        <v>0</v>
      </c>
      <c r="CG20">
        <f>IF(AND(CG9=1,CG5&gt;Input!$C$14),Input!$C$13+CG19,0+CG19)</f>
        <v>0</v>
      </c>
      <c r="CH20">
        <f>IF(AND(CH9=1,CH5&gt;Input!$C$14),Input!$C$13+CH19,0+CH19)</f>
        <v>0</v>
      </c>
      <c r="CI20">
        <f>IF(AND(CI9=1,CI5&gt;Input!$C$14),Input!$C$13+CI19,0+CI19)</f>
        <v>0</v>
      </c>
      <c r="CJ20">
        <f>IF(AND(CJ9=1,CJ5&gt;Input!$C$14),Input!$C$13+CJ19,0+CJ19)</f>
        <v>0</v>
      </c>
      <c r="CK20">
        <f>IF(AND(CK9=1,CK5&gt;Input!$C$14),Input!$C$13+CK19,0+CK19)</f>
        <v>0</v>
      </c>
      <c r="CL20">
        <f>IF(AND(CL9=1,CL5&gt;Input!$C$14),Input!$C$13+CL19,0+CL19)</f>
        <v>0</v>
      </c>
      <c r="CM20">
        <f>IF(AND(CM9=1,CM5&gt;Input!$C$14),Input!$C$13+CM19,0+CM19)</f>
        <v>0</v>
      </c>
      <c r="CN20">
        <f>IF(AND(CN9=1,CN5&gt;Input!$C$14),Input!$C$13+CN19,0+CN19)</f>
        <v>0</v>
      </c>
    </row>
    <row r="21" spans="1:94" s="249" customFormat="1" ht="36">
      <c r="A21" s="14" t="s">
        <v>32</v>
      </c>
      <c r="C21" s="250">
        <v>0</v>
      </c>
      <c r="D21" s="250">
        <v>0</v>
      </c>
      <c r="E21" s="250">
        <v>0</v>
      </c>
      <c r="F21" s="250">
        <v>0</v>
      </c>
      <c r="G21" s="250">
        <v>0</v>
      </c>
      <c r="H21" s="250">
        <v>0</v>
      </c>
      <c r="I21" s="250">
        <v>0</v>
      </c>
      <c r="J21" s="250">
        <v>0</v>
      </c>
      <c r="K21" s="250">
        <v>0</v>
      </c>
      <c r="L21" s="250">
        <v>0</v>
      </c>
      <c r="M21" s="250">
        <v>0</v>
      </c>
      <c r="N21" s="250">
        <v>0</v>
      </c>
      <c r="O21" s="250">
        <v>0</v>
      </c>
      <c r="P21" s="250">
        <v>0</v>
      </c>
      <c r="Q21" s="250">
        <v>0</v>
      </c>
      <c r="R21" s="250">
        <v>0</v>
      </c>
      <c r="S21" s="250">
        <v>0</v>
      </c>
      <c r="T21" s="250">
        <v>0</v>
      </c>
      <c r="U21" s="250">
        <v>0</v>
      </c>
      <c r="V21" s="250">
        <v>0</v>
      </c>
      <c r="W21" s="250">
        <v>0</v>
      </c>
      <c r="X21" s="250">
        <v>0</v>
      </c>
      <c r="Y21" s="250">
        <v>0</v>
      </c>
      <c r="Z21" s="250">
        <v>0</v>
      </c>
      <c r="AA21" s="250">
        <v>0</v>
      </c>
      <c r="AB21" s="250">
        <v>0</v>
      </c>
      <c r="AC21" s="250">
        <v>0</v>
      </c>
      <c r="AD21" s="250">
        <v>0</v>
      </c>
      <c r="AE21" s="250">
        <v>0</v>
      </c>
      <c r="AF21" s="250">
        <v>0</v>
      </c>
      <c r="AG21" s="250">
        <v>0</v>
      </c>
      <c r="AH21" s="250">
        <v>0</v>
      </c>
      <c r="AI21" s="250">
        <v>0</v>
      </c>
      <c r="AJ21" s="250">
        <v>0</v>
      </c>
      <c r="AK21" s="250">
        <v>0</v>
      </c>
      <c r="AL21" s="250">
        <v>0</v>
      </c>
      <c r="AM21" s="250">
        <v>0</v>
      </c>
      <c r="AN21" s="250">
        <v>0</v>
      </c>
      <c r="AO21" s="250">
        <v>0</v>
      </c>
      <c r="AP21" s="250">
        <v>0</v>
      </c>
      <c r="AQ21" s="250">
        <v>0</v>
      </c>
      <c r="AR21" s="250">
        <v>0</v>
      </c>
      <c r="AS21" s="250">
        <v>0</v>
      </c>
      <c r="AT21" s="250">
        <v>0</v>
      </c>
      <c r="AU21" s="250">
        <v>0</v>
      </c>
      <c r="AV21" s="250">
        <v>0</v>
      </c>
      <c r="AW21" s="250">
        <v>0</v>
      </c>
      <c r="AX21" s="250">
        <v>0</v>
      </c>
      <c r="AY21" s="250">
        <v>0</v>
      </c>
      <c r="AZ21" s="250">
        <v>0</v>
      </c>
      <c r="BA21" s="250">
        <v>0</v>
      </c>
      <c r="BB21" s="250">
        <v>0</v>
      </c>
      <c r="BC21" s="250">
        <v>0</v>
      </c>
      <c r="BD21" s="250">
        <v>0</v>
      </c>
      <c r="BE21" s="250">
        <v>0</v>
      </c>
      <c r="BF21" s="250">
        <v>0</v>
      </c>
      <c r="BG21" s="250">
        <v>0</v>
      </c>
      <c r="BH21" s="250">
        <v>0</v>
      </c>
      <c r="BI21" s="250">
        <v>0</v>
      </c>
      <c r="BJ21" s="250">
        <v>0</v>
      </c>
      <c r="BK21" s="250">
        <v>0</v>
      </c>
      <c r="BL21" s="250">
        <v>0</v>
      </c>
      <c r="BM21" s="250">
        <v>0</v>
      </c>
      <c r="BN21" s="250">
        <v>0</v>
      </c>
      <c r="BO21" s="250">
        <v>0</v>
      </c>
      <c r="BP21" s="250">
        <v>0</v>
      </c>
      <c r="BQ21" s="250">
        <v>0</v>
      </c>
      <c r="BR21" s="250">
        <v>0</v>
      </c>
      <c r="BS21" s="250">
        <v>0</v>
      </c>
      <c r="BT21" s="250">
        <v>0</v>
      </c>
      <c r="BU21" s="250">
        <v>0</v>
      </c>
      <c r="BV21" s="250">
        <v>0</v>
      </c>
      <c r="BW21" s="250">
        <v>0</v>
      </c>
      <c r="BX21" s="250">
        <v>0</v>
      </c>
      <c r="BY21" s="250">
        <v>0</v>
      </c>
      <c r="BZ21" s="250">
        <v>0</v>
      </c>
      <c r="CA21" s="250">
        <v>0</v>
      </c>
      <c r="CB21" s="250">
        <v>0</v>
      </c>
      <c r="CC21" s="250">
        <v>0</v>
      </c>
      <c r="CD21" s="250">
        <v>0</v>
      </c>
      <c r="CE21" s="250">
        <v>0</v>
      </c>
      <c r="CF21" s="250">
        <v>0</v>
      </c>
      <c r="CG21" s="250">
        <v>0</v>
      </c>
      <c r="CH21" s="250">
        <v>0</v>
      </c>
      <c r="CI21" s="250">
        <v>0</v>
      </c>
      <c r="CJ21" s="250">
        <v>0</v>
      </c>
      <c r="CK21" s="250">
        <v>0</v>
      </c>
      <c r="CL21" s="250">
        <v>0</v>
      </c>
      <c r="CM21" s="250">
        <v>0</v>
      </c>
      <c r="CN21" s="250">
        <v>0</v>
      </c>
    </row>
    <row r="22" spans="1:94" s="249" customFormat="1" ht="36">
      <c r="A22" s="14" t="s">
        <v>34</v>
      </c>
      <c r="C22" s="250">
        <v>0</v>
      </c>
      <c r="D22" s="250">
        <v>0</v>
      </c>
      <c r="E22" s="250">
        <v>0</v>
      </c>
      <c r="F22" s="250">
        <v>0</v>
      </c>
      <c r="G22" s="250">
        <v>0</v>
      </c>
      <c r="H22" s="250">
        <v>0</v>
      </c>
      <c r="I22" s="250">
        <v>0</v>
      </c>
      <c r="J22" s="250">
        <v>0</v>
      </c>
      <c r="K22" s="250">
        <v>0</v>
      </c>
      <c r="L22" s="250">
        <v>0</v>
      </c>
      <c r="M22" s="250">
        <v>0</v>
      </c>
      <c r="N22" s="250">
        <v>0</v>
      </c>
      <c r="O22" s="250">
        <v>0</v>
      </c>
      <c r="P22" s="250">
        <v>0</v>
      </c>
      <c r="Q22" s="250">
        <v>0</v>
      </c>
      <c r="R22" s="250">
        <v>0</v>
      </c>
      <c r="S22" s="250">
        <v>0</v>
      </c>
      <c r="T22" s="250">
        <v>0</v>
      </c>
      <c r="U22" s="250">
        <v>0</v>
      </c>
      <c r="V22" s="250">
        <v>0</v>
      </c>
      <c r="W22" s="250">
        <v>0</v>
      </c>
      <c r="X22" s="250">
        <v>0</v>
      </c>
      <c r="Y22" s="250">
        <v>0</v>
      </c>
      <c r="Z22" s="250">
        <v>0</v>
      </c>
      <c r="AA22" s="250">
        <v>0</v>
      </c>
      <c r="AB22" s="250">
        <v>0</v>
      </c>
      <c r="AC22" s="250">
        <v>0</v>
      </c>
      <c r="AD22" s="250">
        <v>0</v>
      </c>
      <c r="AE22" s="250">
        <v>0</v>
      </c>
      <c r="AF22" s="250">
        <v>0</v>
      </c>
      <c r="AG22" s="250">
        <v>0</v>
      </c>
      <c r="AH22" s="250">
        <v>0</v>
      </c>
      <c r="AI22" s="250">
        <v>0</v>
      </c>
      <c r="AJ22" s="250">
        <v>0</v>
      </c>
      <c r="AK22" s="250">
        <v>0</v>
      </c>
      <c r="AL22" s="250">
        <v>0</v>
      </c>
      <c r="AM22" s="250">
        <v>0</v>
      </c>
      <c r="AN22" s="250">
        <v>0</v>
      </c>
      <c r="AO22" s="250">
        <v>0</v>
      </c>
      <c r="AP22" s="250">
        <v>0</v>
      </c>
      <c r="AQ22" s="250">
        <v>0</v>
      </c>
      <c r="AR22" s="250">
        <v>0</v>
      </c>
      <c r="AS22" s="250">
        <v>0</v>
      </c>
      <c r="AT22" s="250">
        <v>0</v>
      </c>
      <c r="AU22" s="250">
        <v>0</v>
      </c>
      <c r="AV22" s="250">
        <v>0</v>
      </c>
      <c r="AW22" s="250">
        <v>0</v>
      </c>
      <c r="AX22" s="250">
        <v>0</v>
      </c>
      <c r="AY22" s="250">
        <v>0</v>
      </c>
      <c r="AZ22" s="250">
        <v>0</v>
      </c>
      <c r="BA22" s="250">
        <v>0</v>
      </c>
      <c r="BB22" s="250">
        <v>0</v>
      </c>
      <c r="BC22" s="250">
        <v>0</v>
      </c>
      <c r="BD22" s="250">
        <v>0</v>
      </c>
      <c r="BE22" s="250">
        <v>0</v>
      </c>
      <c r="BF22" s="250">
        <v>0</v>
      </c>
      <c r="BG22" s="250">
        <v>0</v>
      </c>
      <c r="BH22" s="250">
        <v>0</v>
      </c>
      <c r="BI22" s="250">
        <v>0</v>
      </c>
      <c r="BJ22" s="250">
        <v>0</v>
      </c>
      <c r="BK22" s="250">
        <v>0</v>
      </c>
      <c r="BL22" s="250">
        <v>0</v>
      </c>
      <c r="BM22" s="250">
        <v>0</v>
      </c>
      <c r="BN22" s="250">
        <v>0</v>
      </c>
      <c r="BO22" s="250">
        <v>0</v>
      </c>
      <c r="BP22" s="250">
        <v>0</v>
      </c>
      <c r="BQ22" s="250">
        <v>0</v>
      </c>
      <c r="BR22" s="250">
        <v>0</v>
      </c>
      <c r="BS22" s="250">
        <v>0</v>
      </c>
      <c r="BT22" s="250">
        <v>0</v>
      </c>
      <c r="BU22" s="250">
        <v>0</v>
      </c>
      <c r="BV22" s="250">
        <v>0</v>
      </c>
      <c r="BW22" s="250">
        <v>0</v>
      </c>
      <c r="BX22" s="250">
        <v>0</v>
      </c>
      <c r="BY22" s="250">
        <v>0</v>
      </c>
      <c r="BZ22" s="250">
        <v>0</v>
      </c>
      <c r="CA22" s="250">
        <v>0</v>
      </c>
      <c r="CB22" s="250">
        <v>0</v>
      </c>
      <c r="CC22" s="250">
        <v>0</v>
      </c>
      <c r="CD22" s="250">
        <v>0</v>
      </c>
      <c r="CE22" s="250">
        <v>0</v>
      </c>
      <c r="CF22" s="250">
        <v>0</v>
      </c>
      <c r="CG22" s="250">
        <v>0</v>
      </c>
      <c r="CH22" s="250">
        <v>0</v>
      </c>
      <c r="CI22" s="250">
        <v>0</v>
      </c>
      <c r="CJ22" s="250">
        <v>0</v>
      </c>
      <c r="CK22" s="250">
        <v>0</v>
      </c>
      <c r="CL22" s="250">
        <v>0</v>
      </c>
      <c r="CM22" s="250">
        <v>0</v>
      </c>
      <c r="CN22" s="250">
        <v>0</v>
      </c>
    </row>
    <row r="23" spans="1:94">
      <c r="A23" t="s">
        <v>10</v>
      </c>
      <c r="C23">
        <f>IF(C9=2,Input!$C$15+C22, 0)</f>
        <v>0</v>
      </c>
      <c r="D23">
        <f>IF(D9=2,Input!$C$15+D22, 0)</f>
        <v>0</v>
      </c>
      <c r="E23">
        <f>IF(E9=2,Input!$C$15+E22, 0)</f>
        <v>0</v>
      </c>
      <c r="F23">
        <f>IF(F9=2,Input!$C$15+F22, 0)</f>
        <v>0</v>
      </c>
      <c r="G23">
        <f>IF(G9=2,Input!$C$15+G22, 0)</f>
        <v>0</v>
      </c>
      <c r="H23">
        <f>IF(H9=2,Input!$C$15+H22, 0)</f>
        <v>0</v>
      </c>
      <c r="I23">
        <f>IF(I9=2,Input!$C$15+I22, 0)</f>
        <v>0</v>
      </c>
      <c r="J23">
        <f>IF(J9=2,Input!$C$15+J22, 0)</f>
        <v>0</v>
      </c>
      <c r="K23">
        <f>IF(K9=2,Input!$C$15+K22, 0)</f>
        <v>0</v>
      </c>
      <c r="L23">
        <f>IF(L9=2,Input!$C$15+L22, 0)</f>
        <v>0</v>
      </c>
      <c r="M23">
        <f>IF(M9=2,Input!$C$15+M22, 0)</f>
        <v>0</v>
      </c>
      <c r="N23">
        <f>IF(N9=2,Input!$C$15+N22, 0)</f>
        <v>0</v>
      </c>
      <c r="O23">
        <f>IF(O9=2,Input!$C$15+O22, 0)</f>
        <v>0</v>
      </c>
      <c r="P23">
        <f>IF(P9=2,Input!$C$15+P22, 0)</f>
        <v>0</v>
      </c>
      <c r="Q23">
        <f>IF(Q9=2,Input!$C$15+Q22, 0)</f>
        <v>0</v>
      </c>
      <c r="R23">
        <f>IF(R9=2,Input!$C$15+R22, 0)</f>
        <v>0</v>
      </c>
      <c r="S23">
        <f>IF(S9=2,Input!$C$15+S22, 0)</f>
        <v>0</v>
      </c>
      <c r="T23">
        <f>IF(T9=2,Input!$C$15+T22, 0)</f>
        <v>0</v>
      </c>
      <c r="U23">
        <f>IF(U9=2,Input!$C$15+U22, 0)</f>
        <v>0</v>
      </c>
      <c r="V23">
        <f>IF(V9=2,Input!$C$15+V22, 0)</f>
        <v>0</v>
      </c>
      <c r="W23">
        <f>IF(W9=2,Input!$C$15+W22, 0)</f>
        <v>80000</v>
      </c>
      <c r="X23">
        <f>IF(X9=2,Input!$C$15+X22, 0)</f>
        <v>80000</v>
      </c>
      <c r="Y23">
        <f>IF(Y9=2,Input!$C$15+Y22, 0)</f>
        <v>80000</v>
      </c>
      <c r="Z23">
        <f>IF(Z9=2,Input!$C$15+Z22, 0)</f>
        <v>80000</v>
      </c>
      <c r="AA23">
        <f>IF(AA9=2,Input!$C$15+AA22, 0)</f>
        <v>80000</v>
      </c>
      <c r="AB23">
        <f>IF(AB9=2,Input!$C$15+AB22, 0)</f>
        <v>80000</v>
      </c>
      <c r="AC23">
        <f>IF(AC9=2,Input!$C$15+AC22, 0)</f>
        <v>80000</v>
      </c>
      <c r="AD23">
        <f>IF(AD9=2,Input!$C$15+AD22, 0)</f>
        <v>80000</v>
      </c>
      <c r="AE23">
        <f>IF(AE9=2,Input!$C$15+AE22, 0)</f>
        <v>80000</v>
      </c>
      <c r="AF23">
        <f>IF(AF9=2,Input!$C$15+AF22, 0)</f>
        <v>80000</v>
      </c>
      <c r="AG23">
        <f>IF(AG9=2,Input!$C$15+AG22, 0)</f>
        <v>80000</v>
      </c>
      <c r="AH23">
        <f>IF(AH9=2,Input!$C$15+AH22, 0)</f>
        <v>80000</v>
      </c>
      <c r="AI23">
        <f>IF(AI9=2,Input!$C$15+AI22, 0)</f>
        <v>80000</v>
      </c>
      <c r="AJ23">
        <f>IF(AJ9=2,Input!$C$15+AJ22, 0)</f>
        <v>80000</v>
      </c>
      <c r="AK23">
        <f>IF(AK9=2,Input!$C$15+AK22, 0)</f>
        <v>80000</v>
      </c>
      <c r="AL23">
        <f>IF(AL9=2,Input!$C$15+AL22, 0)</f>
        <v>80000</v>
      </c>
      <c r="AM23">
        <f>IF(AM9=2,Input!$C$15+AM22, 0)</f>
        <v>80000</v>
      </c>
      <c r="AN23">
        <f>IF(AN9=2,Input!$C$15+AN22, 0)</f>
        <v>80000</v>
      </c>
      <c r="AO23">
        <f>IF(AO9=2,Input!$C$15+AO22, 0)</f>
        <v>80000</v>
      </c>
      <c r="AP23">
        <f>IF(AP9=2,Input!$C$15+AP22, 0)</f>
        <v>80000</v>
      </c>
      <c r="AQ23">
        <f>IF(AQ9=2,Input!$C$15+AQ22, 0)</f>
        <v>80000</v>
      </c>
      <c r="AR23">
        <f>IF(AR9=2,Input!$C$15+AR22, 0)</f>
        <v>80000</v>
      </c>
      <c r="AS23">
        <f>IF(AS9=2,Input!$C$15+AS22, 0)</f>
        <v>80000</v>
      </c>
      <c r="AT23">
        <f>IF(AT9=2,Input!$C$15+AT22, 0)</f>
        <v>80000</v>
      </c>
      <c r="AU23">
        <f>IF(AU9=2,Input!$C$15+AU22, 0)</f>
        <v>80000</v>
      </c>
      <c r="AV23">
        <f>IF(AV9=2,Input!$C$15+AV22, 0)</f>
        <v>80000</v>
      </c>
      <c r="AW23">
        <f>IF(AW9=2,Input!$C$15+AW22, 0)</f>
        <v>80000</v>
      </c>
      <c r="AX23">
        <f>IF(AX9=2,Input!$C$15+AX22, 0)</f>
        <v>80000</v>
      </c>
      <c r="AY23">
        <f>IF(AY9=2,Input!$C$15+AY22, 0)</f>
        <v>80000</v>
      </c>
      <c r="AZ23">
        <f>IF(AZ9=2,Input!$C$15+AZ22, 0)</f>
        <v>80000</v>
      </c>
      <c r="BA23">
        <f>IF(BA9=2,Input!$C$15+BA22, 0)</f>
        <v>0</v>
      </c>
      <c r="BB23">
        <f>IF(BB9=2,Input!$C$15+BB22, 0)</f>
        <v>0</v>
      </c>
      <c r="BC23">
        <f>IF(BC9=2,Input!$C$15+BC22, 0)</f>
        <v>0</v>
      </c>
      <c r="BD23">
        <f>IF(BD9=2,Input!$C$15+BD22, 0)</f>
        <v>0</v>
      </c>
      <c r="BE23">
        <f>IF(BE9=2,Input!$C$15+BE22, 0)</f>
        <v>0</v>
      </c>
      <c r="BF23">
        <f>IF(BF9=2,Input!$C$15+BF22, 0)</f>
        <v>0</v>
      </c>
      <c r="BG23">
        <f>IF(BG9=2,Input!$C$15+BG22, 0)</f>
        <v>0</v>
      </c>
      <c r="BH23">
        <f>IF(BH9=2,Input!$C$15+BH22, 0)</f>
        <v>0</v>
      </c>
      <c r="BI23">
        <f>IF(BI9=2,Input!$C$15+BI22, 0)</f>
        <v>0</v>
      </c>
      <c r="BJ23">
        <f>IF(BJ9=2,Input!$C$15+BJ22, 0)</f>
        <v>0</v>
      </c>
      <c r="BK23">
        <f>IF(BK9=2,Input!$C$15+BK22, 0)</f>
        <v>0</v>
      </c>
      <c r="BL23">
        <f>IF(BL9=2,Input!$C$15+BL22, 0)</f>
        <v>0</v>
      </c>
      <c r="BM23">
        <f>IF(BM9=2,Input!$C$15+BM22, 0)</f>
        <v>0</v>
      </c>
      <c r="BN23">
        <f>IF(BN9=2,Input!$C$15+BN22, 0)</f>
        <v>0</v>
      </c>
      <c r="BO23">
        <f>IF(BO9=2,Input!$C$15+BO22, 0)</f>
        <v>0</v>
      </c>
      <c r="BP23">
        <f>IF(BP9=2,Input!$C$15+BP22, 0)</f>
        <v>0</v>
      </c>
      <c r="BQ23">
        <f>IF(BQ9=2,Input!$C$15+BQ22, 0)</f>
        <v>0</v>
      </c>
      <c r="BR23">
        <f>IF(BR9=2,Input!$C$15+BR22, 0)</f>
        <v>0</v>
      </c>
      <c r="BS23">
        <f>IF(BS9=2,Input!$C$15+BS22, 0)</f>
        <v>0</v>
      </c>
      <c r="BT23">
        <f>IF(BT9=2,Input!$C$15+BT22, 0)</f>
        <v>0</v>
      </c>
      <c r="BU23">
        <f>IF(BU9=2,Input!$C$15+BU22, 0)</f>
        <v>0</v>
      </c>
      <c r="BV23">
        <f>IF(BV9=2,Input!$C$15+BV22, 0)</f>
        <v>0</v>
      </c>
      <c r="BW23">
        <f>IF(BW9=2,Input!$C$15+BW22, 0)</f>
        <v>0</v>
      </c>
      <c r="BX23">
        <f>IF(BX9=2,Input!$C$15+BX22, 0)</f>
        <v>0</v>
      </c>
      <c r="BY23">
        <f>IF(BY9=2,Input!$C$15+BY22, 0)</f>
        <v>0</v>
      </c>
      <c r="BZ23">
        <f>IF(BZ9=2,Input!$C$15+BZ22, 0)</f>
        <v>0</v>
      </c>
      <c r="CA23">
        <f>IF(CA9=2,Input!$C$15+CA22, 0)</f>
        <v>0</v>
      </c>
      <c r="CB23">
        <f>IF(CB9=2,Input!$C$15+CB22, 0)</f>
        <v>0</v>
      </c>
      <c r="CC23">
        <f>IF(CC9=2,Input!$C$15+CC22, 0)</f>
        <v>0</v>
      </c>
      <c r="CD23">
        <f>IF(CD9=2,Input!$C$15+CD22, 0)</f>
        <v>0</v>
      </c>
      <c r="CE23">
        <f>IF(CE9=2,Input!$C$15+CE22, 0)</f>
        <v>0</v>
      </c>
      <c r="CF23">
        <f>IF(CF9=2,Input!$C$15+CF22, 0)</f>
        <v>0</v>
      </c>
      <c r="CG23">
        <f>IF(CG9=2,Input!$C$15+CG22, 0)</f>
        <v>0</v>
      </c>
      <c r="CH23">
        <f>IF(CH9=2,Input!$C$15+CH22, 0)</f>
        <v>0</v>
      </c>
      <c r="CI23">
        <f>IF(CI9=2,Input!$C$15+CI22, 0)</f>
        <v>0</v>
      </c>
      <c r="CJ23">
        <f>IF(CJ9=2,Input!$C$15+CJ22, 0)</f>
        <v>0</v>
      </c>
      <c r="CK23">
        <f>IF(CK9=2,Input!$C$15+CK22, 0)</f>
        <v>0</v>
      </c>
      <c r="CL23">
        <f>IF(CL9=2,Input!$C$15+CL22, 0)</f>
        <v>0</v>
      </c>
      <c r="CM23">
        <f>IF(CM9=2,Input!$C$15+CM22, 0)</f>
        <v>0</v>
      </c>
      <c r="CN23">
        <f>IF(CN9=2,Input!$C$15+CN22, 0)</f>
        <v>0</v>
      </c>
    </row>
    <row r="24" spans="1:94">
      <c r="A24" t="s">
        <v>23</v>
      </c>
      <c r="C24">
        <f>IF(AND(Input!$H$22="y",C9&lt;&gt;0), IF(C5=($E$3+1), C23, B24*(1+Input!$F$22)), 0)</f>
        <v>0</v>
      </c>
      <c r="D24">
        <f>IF(AND(Input!$H$22="y",D9&lt;&gt;0), IF(D5=($E$3+1), D23, C24*(1+Input!$F$22)), 0)</f>
        <v>0</v>
      </c>
      <c r="E24">
        <f>IF(AND(Input!$H$22="y",E9&lt;&gt;0), IF(E5=($E$3+1), E23, D24*(1+Input!$F$22)), 0)</f>
        <v>0</v>
      </c>
      <c r="F24">
        <f>IF(AND(Input!$H$22="y",F9&lt;&gt;0), IF(F5=($E$3+1), F23, E24*(1+Input!$F$22)), 0)</f>
        <v>0</v>
      </c>
      <c r="G24">
        <f>IF(AND(Input!$H$22="y",G9&lt;&gt;0), IF(G5=($E$3+1), G23, F24*(1+Input!$F$22)), 0)</f>
        <v>0</v>
      </c>
      <c r="H24">
        <f>IF(AND(Input!$H$22="y",H9&lt;&gt;0), IF(H5=($E$3+1), H23, G24*(1+Input!$F$22)), 0)</f>
        <v>0</v>
      </c>
      <c r="I24">
        <f>IF(AND(Input!$H$22="y",I9&lt;&gt;0), IF(I5=($E$3+1), I23, H24*(1+Input!$F$22)), 0)</f>
        <v>0</v>
      </c>
      <c r="J24">
        <f>IF(AND(Input!$H$22="y",J9&lt;&gt;0), IF(J5=($E$3+1), J23, I24*(1+Input!$F$22)), 0)</f>
        <v>0</v>
      </c>
      <c r="K24">
        <f>IF(AND(Input!$H$22="y",K9&lt;&gt;0), IF(K5=($E$3+1), K23, J24*(1+Input!$F$22)), 0)</f>
        <v>0</v>
      </c>
      <c r="L24">
        <f>IF(AND(Input!$H$22="y",L9&lt;&gt;0), IF(L5=($E$3+1), L23, K24*(1+Input!$F$22)), 0)</f>
        <v>0</v>
      </c>
      <c r="M24">
        <f>IF(AND(Input!$H$22="y",M9&lt;&gt;0), IF(M5=($E$3+1), M23, L24*(1+Input!$F$22)), 0)</f>
        <v>0</v>
      </c>
      <c r="N24">
        <f>IF(AND(Input!$H$22="y",N9&lt;&gt;0), IF(N5=($E$3+1), N23, M24*(1+Input!$F$22)), 0)</f>
        <v>0</v>
      </c>
      <c r="O24">
        <f>IF(AND(Input!$H$22="y",O9&lt;&gt;0), IF(O5=($E$3+1), O23, N24*(1+Input!$F$22)), 0)</f>
        <v>0</v>
      </c>
      <c r="P24">
        <f>IF(AND(Input!$H$22="y",P9&lt;&gt;0), IF(P5=($E$3+1), P23, O24*(1+Input!$F$22)), 0)</f>
        <v>0</v>
      </c>
      <c r="Q24">
        <f>IF(AND(Input!$H$22="y",Q9&lt;&gt;0), IF(Q5=($E$3+1), Q23, P24*(1+Input!$F$22)), 0)</f>
        <v>0</v>
      </c>
      <c r="R24">
        <f>IF(AND(Input!$H$22="y",R9&lt;&gt;0), IF(R5=($E$3+1), R23, Q24*(1+Input!$F$22)), 0)</f>
        <v>0</v>
      </c>
      <c r="S24">
        <f>IF(AND(Input!$H$22="y",S9&lt;&gt;0), IF(S5=($E$3+1), S23, R24*(1+Input!$F$22)), 0)</f>
        <v>0</v>
      </c>
      <c r="T24">
        <f>IF(AND(Input!$H$22="y",T9&lt;&gt;0), IF(T5=($E$3+1), T23, S24*(1+Input!$F$22)), 0)</f>
        <v>0</v>
      </c>
      <c r="U24">
        <f>IF(AND(Input!$H$22="y",U9&lt;&gt;0), IF(U5=($E$3+1), U23, T24*(1+Input!$F$22)), 0)</f>
        <v>0</v>
      </c>
      <c r="V24">
        <f>IF(AND(Input!$H$22="y",V9&lt;&gt;0), IF(V5=($E$3+1), V23, U24*(1+Input!$F$22)), 0)</f>
        <v>0</v>
      </c>
      <c r="W24">
        <f>IF(AND(Input!$H$22="y",W9&lt;&gt;0), IF(W5=($E$3+1), W23, V24*(1+Input!$F$22)), 0)</f>
        <v>0</v>
      </c>
      <c r="X24">
        <f>IF(AND(Input!$H$22="y",X9&lt;&gt;0), IF(X5=($E$3+1), X23, W24*(1+Input!$F$22)), 0)</f>
        <v>0</v>
      </c>
      <c r="Y24">
        <f>IF(AND(Input!$H$22="y",Y9&lt;&gt;0), IF(Y5=($E$3+1), Y23, X24*(1+Input!$F$22)), 0)</f>
        <v>0</v>
      </c>
      <c r="Z24">
        <f>IF(AND(Input!$H$22="y",Z9&lt;&gt;0), IF(Z5=($E$3+1), Z23, Y24*(1+Input!$F$22)), 0)</f>
        <v>0</v>
      </c>
      <c r="AA24">
        <f>IF(AND(Input!$H$22="y",AA9&lt;&gt;0), IF(AA5=($E$3+1), AA23, Z24*(1+Input!$F$22)), 0)</f>
        <v>0</v>
      </c>
      <c r="AB24">
        <f>IF(AND(Input!$H$22="y",AB9&lt;&gt;0), IF(AB5=($E$3+1), AB23, AA24*(1+Input!$F$22)), 0)</f>
        <v>0</v>
      </c>
      <c r="AC24">
        <f>IF(AND(Input!$H$22="y",AC9&lt;&gt;0), IF(AC5=($E$3+1), AC23, AB24*(1+Input!$F$22)), 0)</f>
        <v>0</v>
      </c>
      <c r="AD24">
        <f>IF(AND(Input!$H$22="y",AD9&lt;&gt;0), IF(AD5=($E$3+1), AD23, AC24*(1+Input!$F$22)), 0)</f>
        <v>0</v>
      </c>
      <c r="AE24">
        <f>IF(AND(Input!$H$22="y",AE9&lt;&gt;0), IF(AE5=($E$3+1), AE23, AD24*(1+Input!$F$22)), 0)</f>
        <v>0</v>
      </c>
      <c r="AF24">
        <f>IF(AND(Input!$H$22="y",AF9&lt;&gt;0), IF(AF5=($E$3+1), AF23, AE24*(1+Input!$F$22)), 0)</f>
        <v>0</v>
      </c>
      <c r="AG24">
        <f>IF(AND(Input!$H$22="y",AG9&lt;&gt;0), IF(AG5=($E$3+1), AG23, AF24*(1+Input!$F$22)), 0)</f>
        <v>0</v>
      </c>
      <c r="AH24">
        <f>IF(AND(Input!$H$22="y",AH9&lt;&gt;0), IF(AH5=($E$3+1), AH23, AG24*(1+Input!$F$22)), 0)</f>
        <v>0</v>
      </c>
      <c r="AI24">
        <f>IF(AND(Input!$H$22="y",AI9&lt;&gt;0), IF(AI5=($E$3+1), AI23, AH24*(1+Input!$F$22)), 0)</f>
        <v>0</v>
      </c>
      <c r="AJ24">
        <f>IF(AND(Input!$H$22="y",AJ9&lt;&gt;0), IF(AJ5=($E$3+1), AJ23, AI24*(1+Input!$F$22)), 0)</f>
        <v>0</v>
      </c>
      <c r="AK24">
        <f>IF(AND(Input!$H$22="y",AK9&lt;&gt;0), IF(AK5=($E$3+1), AK23, AJ24*(1+Input!$F$22)), 0)</f>
        <v>0</v>
      </c>
      <c r="AL24">
        <f>IF(AND(Input!$H$22="y",AL9&lt;&gt;0), IF(AL5=($E$3+1), AL23, AK24*(1+Input!$F$22)), 0)</f>
        <v>0</v>
      </c>
      <c r="AM24">
        <f>IF(AND(Input!$H$22="y",AM9&lt;&gt;0), IF(AM5=($E$3+1), AM23, AL24*(1+Input!$F$22)), 0)</f>
        <v>0</v>
      </c>
      <c r="AN24">
        <f>IF(AND(Input!$H$22="y",AN9&lt;&gt;0), IF(AN5=($E$3+1), AN23, AM24*(1+Input!$F$22)), 0)</f>
        <v>0</v>
      </c>
      <c r="AO24">
        <f>IF(AND(Input!$H$22="y",AO9&lt;&gt;0), IF(AO5=($E$3+1), AO23, AN24*(1+Input!$F$22)), 0)</f>
        <v>0</v>
      </c>
      <c r="AP24">
        <f>IF(AND(Input!$H$22="y",AP9&lt;&gt;0), IF(AP5=($E$3+1), AP23, AO24*(1+Input!$F$22)), 0)</f>
        <v>0</v>
      </c>
      <c r="AQ24">
        <f>IF(AND(Input!$H$22="y",AQ9&lt;&gt;0), IF(AQ5=($E$3+1), AQ23, AP24*(1+Input!$F$22)), 0)</f>
        <v>0</v>
      </c>
      <c r="AR24">
        <f>IF(AND(Input!$H$22="y",AR9&lt;&gt;0), IF(AR5=($E$3+1), AR23, AQ24*(1+Input!$F$22)), 0)</f>
        <v>0</v>
      </c>
      <c r="AS24">
        <f>IF(AND(Input!$H$22="y",AS9&lt;&gt;0), IF(AS5=($E$3+1), AS23, AR24*(1+Input!$F$22)), 0)</f>
        <v>0</v>
      </c>
      <c r="AT24">
        <f>IF(AND(Input!$H$22="y",AT9&lt;&gt;0), IF(AT5=($E$3+1), AT23, AS24*(1+Input!$F$22)), 0)</f>
        <v>0</v>
      </c>
      <c r="AU24">
        <f>IF(AND(Input!$H$22="y",AU9&lt;&gt;0), IF(AU5=($E$3+1), AU23, AT24*(1+Input!$F$22)), 0)</f>
        <v>0</v>
      </c>
      <c r="AV24">
        <f>IF(AND(Input!$H$22="y",AV9&lt;&gt;0), IF(AV5=($E$3+1), AV23, AU24*(1+Input!$F$22)), 0)</f>
        <v>0</v>
      </c>
      <c r="AW24">
        <f>IF(AND(Input!$H$22="y",AW9&lt;&gt;0), IF(AW5=($E$3+1), AW23, AV24*(1+Input!$F$22)), 0)</f>
        <v>0</v>
      </c>
      <c r="AX24">
        <f>IF(AND(Input!$H$22="y",AX9&lt;&gt;0), IF(AX5=($E$3+1), AX23, AW24*(1+Input!$F$22)), 0)</f>
        <v>0</v>
      </c>
      <c r="AY24">
        <f>IF(AND(Input!$H$22="y",AY9&lt;&gt;0), IF(AY5=($E$3+1), AY23, AX24*(1+Input!$F$22)), 0)</f>
        <v>0</v>
      </c>
      <c r="AZ24">
        <f>IF(AND(Input!$H$22="y",AZ9&lt;&gt;0), IF(AZ5=($E$3+1), AZ23, AY24*(1+Input!$F$22)), 0)</f>
        <v>0</v>
      </c>
      <c r="BA24">
        <f>IF(AND(Input!$H$22="y",BA9&lt;&gt;0), IF(BA5=($E$3+1), BA23, AZ24*(1+Input!$F$22)), 0)</f>
        <v>0</v>
      </c>
      <c r="BB24">
        <f>IF(AND(Input!$H$22="y",BB9&lt;&gt;0), IF(BB5=($E$3+1), BB23, BA24*(1+Input!$F$22)), 0)</f>
        <v>0</v>
      </c>
      <c r="BC24">
        <f>IF(AND(Input!$H$22="y",BC9&lt;&gt;0), IF(BC5=($E$3+1), BC23, BB24*(1+Input!$F$22)), 0)</f>
        <v>0</v>
      </c>
      <c r="BD24">
        <f>IF(AND(Input!$H$22="y",BD9&lt;&gt;0), IF(BD5=($E$3+1), BD23, BC24*(1+Input!$F$22)), 0)</f>
        <v>0</v>
      </c>
      <c r="BE24">
        <f>IF(AND(Input!$H$22="y",BE9&lt;&gt;0), IF(BE5=($E$3+1), BE23, BD24*(1+Input!$F$22)), 0)</f>
        <v>0</v>
      </c>
      <c r="BF24">
        <f>IF(AND(Input!$H$22="y",BF9&lt;&gt;0), IF(BF5=($E$3+1), BF23, BE24*(1+Input!$F$22)), 0)</f>
        <v>0</v>
      </c>
      <c r="BG24">
        <f>IF(AND(Input!$H$22="y",BG9&lt;&gt;0), IF(BG5=($E$3+1), BG23, BF24*(1+Input!$F$22)), 0)</f>
        <v>0</v>
      </c>
      <c r="BH24">
        <f>IF(AND(Input!$H$22="y",BH9&lt;&gt;0), IF(BH5=($E$3+1), BH23, BG24*(1+Input!$F$22)), 0)</f>
        <v>0</v>
      </c>
      <c r="BI24">
        <f>IF(AND(Input!$H$22="y",BI9&lt;&gt;0), IF(BI5=($E$3+1), BI23, BH24*(1+Input!$F$22)), 0)</f>
        <v>0</v>
      </c>
      <c r="BJ24">
        <f>IF(AND(Input!$H$22="y",BJ9&lt;&gt;0), IF(BJ5=($E$3+1), BJ23, BI24*(1+Input!$F$22)), 0)</f>
        <v>0</v>
      </c>
      <c r="BK24">
        <f>IF(AND(Input!$H$22="y",BK9&lt;&gt;0), IF(BK5=($E$3+1), BK23, BJ24*(1+Input!$F$22)), 0)</f>
        <v>0</v>
      </c>
      <c r="BL24">
        <f>IF(AND(Input!$H$22="y",BL9&lt;&gt;0), IF(BL5=($E$3+1), BL23, BK24*(1+Input!$F$22)), 0)</f>
        <v>0</v>
      </c>
      <c r="BM24">
        <f>IF(AND(Input!$H$22="y",BM9&lt;&gt;0), IF(BM5=($E$3+1), BM23, BL24*(1+Input!$F$22)), 0)</f>
        <v>0</v>
      </c>
      <c r="BN24">
        <f>IF(AND(Input!$H$22="y",BN9&lt;&gt;0), IF(BN5=($E$3+1), BN23, BM24*(1+Input!$F$22)), 0)</f>
        <v>0</v>
      </c>
      <c r="BO24">
        <f>IF(AND(Input!$H$22="y",BO9&lt;&gt;0), IF(BO5=($E$3+1), BO23, BN24*(1+Input!$F$22)), 0)</f>
        <v>0</v>
      </c>
      <c r="BP24">
        <f>IF(AND(Input!$H$22="y",BP9&lt;&gt;0), IF(BP5=($E$3+1), BP23, BO24*(1+Input!$F$22)), 0)</f>
        <v>0</v>
      </c>
      <c r="BQ24">
        <f>IF(AND(Input!$H$22="y",BQ9&lt;&gt;0), IF(BQ5=($E$3+1), BQ23, BP24*(1+Input!$F$22)), 0)</f>
        <v>0</v>
      </c>
      <c r="BR24">
        <f>IF(AND(Input!$H$22="y",BR9&lt;&gt;0), IF(BR5=($E$3+1), BR23, BQ24*(1+Input!$F$22)), 0)</f>
        <v>0</v>
      </c>
      <c r="BS24">
        <f>IF(AND(Input!$H$22="y",BS9&lt;&gt;0), IF(BS5=($E$3+1), BS23, BR24*(1+Input!$F$22)), 0)</f>
        <v>0</v>
      </c>
      <c r="BT24">
        <f>IF(AND(Input!$H$22="y",BT9&lt;&gt;0), IF(BT5=($E$3+1), BT23, BS24*(1+Input!$F$22)), 0)</f>
        <v>0</v>
      </c>
      <c r="BU24">
        <f>IF(AND(Input!$H$22="y",BU9&lt;&gt;0), IF(BU5=($E$3+1), BU23, BT24*(1+Input!$F$22)), 0)</f>
        <v>0</v>
      </c>
      <c r="BV24">
        <f>IF(AND(Input!$H$22="y",BV9&lt;&gt;0), IF(BV5=($E$3+1), BV23, BU24*(1+Input!$F$22)), 0)</f>
        <v>0</v>
      </c>
      <c r="BW24">
        <f>IF(AND(Input!$H$22="y",BW9&lt;&gt;0), IF(BW5=($E$3+1), BW23, BV24*(1+Input!$F$22)), 0)</f>
        <v>0</v>
      </c>
      <c r="BX24">
        <f>IF(AND(Input!$H$22="y",BX9&lt;&gt;0), IF(BX5=($E$3+1), BX23, BW24*(1+Input!$F$22)), 0)</f>
        <v>0</v>
      </c>
      <c r="BY24">
        <f>IF(AND(Input!$H$22="y",BY9&lt;&gt;0), IF(BY5=($E$3+1), BY23, BX24*(1+Input!$F$22)), 0)</f>
        <v>0</v>
      </c>
      <c r="BZ24">
        <f>IF(AND(Input!$H$22="y",BZ9&lt;&gt;0), IF(BZ5=($E$3+1), BZ23, BY24*(1+Input!$F$22)), 0)</f>
        <v>0</v>
      </c>
      <c r="CA24">
        <f>IF(AND(Input!$H$22="y",CA9&lt;&gt;0), IF(CA5=($E$3+1), CA23, BZ24*(1+Input!$F$22)), 0)</f>
        <v>0</v>
      </c>
      <c r="CB24">
        <f>IF(AND(Input!$H$22="y",CB9&lt;&gt;0), IF(CB5=($E$3+1), CB23, CA24*(1+Input!$F$22)), 0)</f>
        <v>0</v>
      </c>
      <c r="CC24">
        <f>IF(AND(Input!$H$22="y",CC9&lt;&gt;0), IF(CC5=($E$3+1), CC23, CB24*(1+Input!$F$22)), 0)</f>
        <v>0</v>
      </c>
      <c r="CD24">
        <f>IF(AND(Input!$H$22="y",CD9&lt;&gt;0), IF(CD5=($E$3+1), CD23, CC24*(1+Input!$F$22)), 0)</f>
        <v>0</v>
      </c>
      <c r="CE24">
        <f>IF(AND(Input!$H$22="y",CE9&lt;&gt;0), IF(CE5=($E$3+1), CE23, CD24*(1+Input!$F$22)), 0)</f>
        <v>0</v>
      </c>
      <c r="CF24">
        <f>IF(AND(Input!$H$22="y",CF9&lt;&gt;0), IF(CF5=($E$3+1), CF23, CE24*(1+Input!$F$22)), 0)</f>
        <v>0</v>
      </c>
      <c r="CG24">
        <f>IF(AND(Input!$H$22="y",CG9&lt;&gt;0), IF(CG5=($E$3+1), CG23, CF24*(1+Input!$F$22)), 0)</f>
        <v>0</v>
      </c>
      <c r="CH24">
        <f>IF(AND(Input!$H$22="y",CH9&lt;&gt;0), IF(CH5=($E$3+1), CH23, CG24*(1+Input!$F$22)), 0)</f>
        <v>0</v>
      </c>
      <c r="CI24">
        <f>IF(AND(Input!$H$22="y",CI9&lt;&gt;0), IF(CI5=($E$3+1), CI23, CH24*(1+Input!$F$22)), 0)</f>
        <v>0</v>
      </c>
      <c r="CJ24">
        <f>IF(AND(Input!$H$22="y",CJ9&lt;&gt;0), IF(CJ5=($E$3+1), CJ23, CI24*(1+Input!$F$22)), 0)</f>
        <v>0</v>
      </c>
      <c r="CK24">
        <f>IF(AND(Input!$H$22="y",CK9&lt;&gt;0), IF(CK5=($E$3+1), CK23, CJ24*(1+Input!$F$22)), 0)</f>
        <v>0</v>
      </c>
      <c r="CL24">
        <f>IF(AND(Input!$H$22="y",CL9&lt;&gt;0), IF(CL5=($E$3+1), CL23, CK24*(1+Input!$F$22)), 0)</f>
        <v>0</v>
      </c>
      <c r="CM24">
        <f>IF(AND(Input!$H$22="y",CM9&lt;&gt;0), IF(CM5=($E$3+1), CM23, CL24*(1+Input!$F$22)), 0)</f>
        <v>0</v>
      </c>
      <c r="CN24">
        <f>IF(AND(Input!$H$22="y",CN9&lt;&gt;0), IF(CN5=($E$3+1), CN23, CM24*(1+Input!$F$22)), 0)</f>
        <v>0</v>
      </c>
    </row>
    <row r="25" spans="1:94">
      <c r="A25" t="s">
        <v>11</v>
      </c>
      <c r="C25">
        <f>C23*C14</f>
        <v>0</v>
      </c>
      <c r="D25">
        <f t="shared" ref="D25:BO25" si="15">D23*D14</f>
        <v>0</v>
      </c>
      <c r="E25">
        <f t="shared" si="15"/>
        <v>0</v>
      </c>
      <c r="F25">
        <f t="shared" si="15"/>
        <v>0</v>
      </c>
      <c r="G25">
        <f t="shared" si="15"/>
        <v>0</v>
      </c>
      <c r="H25">
        <f t="shared" si="15"/>
        <v>0</v>
      </c>
      <c r="I25">
        <f t="shared" si="15"/>
        <v>0</v>
      </c>
      <c r="J25">
        <f t="shared" si="15"/>
        <v>0</v>
      </c>
      <c r="K25">
        <f t="shared" si="15"/>
        <v>0</v>
      </c>
      <c r="L25">
        <f t="shared" si="15"/>
        <v>0</v>
      </c>
      <c r="M25">
        <f t="shared" si="15"/>
        <v>0</v>
      </c>
      <c r="N25">
        <f t="shared" si="15"/>
        <v>0</v>
      </c>
      <c r="O25">
        <f t="shared" si="15"/>
        <v>0</v>
      </c>
      <c r="P25">
        <f t="shared" si="15"/>
        <v>0</v>
      </c>
      <c r="Q25">
        <f t="shared" si="15"/>
        <v>0</v>
      </c>
      <c r="R25">
        <f t="shared" si="15"/>
        <v>0</v>
      </c>
      <c r="S25">
        <f t="shared" si="15"/>
        <v>0</v>
      </c>
      <c r="T25">
        <f t="shared" si="15"/>
        <v>0</v>
      </c>
      <c r="U25">
        <f t="shared" si="15"/>
        <v>0</v>
      </c>
      <c r="V25">
        <f t="shared" si="15"/>
        <v>0</v>
      </c>
      <c r="W25">
        <f t="shared" ca="1" si="15"/>
        <v>0</v>
      </c>
      <c r="X25">
        <f t="shared" ca="1" si="15"/>
        <v>0</v>
      </c>
      <c r="Y25">
        <f t="shared" ca="1" si="15"/>
        <v>0</v>
      </c>
      <c r="Z25">
        <f t="shared" ca="1" si="15"/>
        <v>0</v>
      </c>
      <c r="AA25">
        <f t="shared" ca="1" si="15"/>
        <v>0</v>
      </c>
      <c r="AB25">
        <f t="shared" ca="1" si="15"/>
        <v>0</v>
      </c>
      <c r="AC25">
        <f t="shared" ca="1" si="15"/>
        <v>0</v>
      </c>
      <c r="AD25">
        <f t="shared" ca="1" si="15"/>
        <v>0</v>
      </c>
      <c r="AE25">
        <f t="shared" ca="1" si="15"/>
        <v>0</v>
      </c>
      <c r="AF25">
        <f t="shared" ca="1" si="15"/>
        <v>0</v>
      </c>
      <c r="AG25">
        <f t="shared" ca="1" si="15"/>
        <v>0</v>
      </c>
      <c r="AH25">
        <f t="shared" ca="1" si="15"/>
        <v>0</v>
      </c>
      <c r="AI25">
        <f t="shared" ca="1" si="15"/>
        <v>0</v>
      </c>
      <c r="AJ25">
        <f t="shared" ca="1" si="15"/>
        <v>0</v>
      </c>
      <c r="AK25">
        <f t="shared" ca="1" si="15"/>
        <v>24000</v>
      </c>
      <c r="AL25">
        <f t="shared" ca="1" si="15"/>
        <v>0</v>
      </c>
      <c r="AM25">
        <f t="shared" ca="1" si="15"/>
        <v>27200.000000000004</v>
      </c>
      <c r="AN25">
        <f t="shared" ca="1" si="15"/>
        <v>0</v>
      </c>
      <c r="AO25">
        <f t="shared" ca="1" si="15"/>
        <v>30400.000000000004</v>
      </c>
      <c r="AP25">
        <f t="shared" ca="1" si="15"/>
        <v>32000.000000000007</v>
      </c>
      <c r="AQ25">
        <f t="shared" ca="1" si="15"/>
        <v>0</v>
      </c>
      <c r="AR25">
        <f t="shared" ca="1" si="15"/>
        <v>0</v>
      </c>
      <c r="AS25">
        <f t="shared" ca="1" si="15"/>
        <v>0</v>
      </c>
      <c r="AT25">
        <f t="shared" ca="1" si="15"/>
        <v>0</v>
      </c>
      <c r="AU25">
        <f t="shared" ca="1" si="15"/>
        <v>40000.000000000007</v>
      </c>
      <c r="AV25">
        <f t="shared" ca="1" si="15"/>
        <v>0</v>
      </c>
      <c r="AW25">
        <f t="shared" ca="1" si="15"/>
        <v>43200.000000000015</v>
      </c>
      <c r="AX25">
        <f t="shared" ca="1" si="15"/>
        <v>0</v>
      </c>
      <c r="AY25">
        <f t="shared" ca="1" si="15"/>
        <v>46400.000000000015</v>
      </c>
      <c r="AZ25">
        <f t="shared" ca="1" si="15"/>
        <v>0</v>
      </c>
      <c r="BA25">
        <f t="shared" si="15"/>
        <v>0</v>
      </c>
      <c r="BB25">
        <f t="shared" si="15"/>
        <v>0</v>
      </c>
      <c r="BC25">
        <f t="shared" si="15"/>
        <v>0</v>
      </c>
      <c r="BD25">
        <f t="shared" si="15"/>
        <v>0</v>
      </c>
      <c r="BE25">
        <f t="shared" si="15"/>
        <v>0</v>
      </c>
      <c r="BF25">
        <f t="shared" si="15"/>
        <v>0</v>
      </c>
      <c r="BG25">
        <f t="shared" si="15"/>
        <v>0</v>
      </c>
      <c r="BH25">
        <f t="shared" si="15"/>
        <v>0</v>
      </c>
      <c r="BI25">
        <f t="shared" si="15"/>
        <v>0</v>
      </c>
      <c r="BJ25">
        <f t="shared" si="15"/>
        <v>0</v>
      </c>
      <c r="BK25">
        <f t="shared" si="15"/>
        <v>0</v>
      </c>
      <c r="BL25">
        <f t="shared" si="15"/>
        <v>0</v>
      </c>
      <c r="BM25">
        <f t="shared" si="15"/>
        <v>0</v>
      </c>
      <c r="BN25">
        <f t="shared" si="15"/>
        <v>0</v>
      </c>
      <c r="BO25">
        <f t="shared" si="15"/>
        <v>0</v>
      </c>
      <c r="BP25">
        <f t="shared" ref="BP25:CN25" si="16">BP23*BP14</f>
        <v>0</v>
      </c>
      <c r="BQ25">
        <f t="shared" si="16"/>
        <v>0</v>
      </c>
      <c r="BR25">
        <f t="shared" si="16"/>
        <v>0</v>
      </c>
      <c r="BS25">
        <f t="shared" si="16"/>
        <v>0</v>
      </c>
      <c r="BT25">
        <f t="shared" si="16"/>
        <v>0</v>
      </c>
      <c r="BU25">
        <f t="shared" si="16"/>
        <v>0</v>
      </c>
      <c r="BV25">
        <f t="shared" si="16"/>
        <v>0</v>
      </c>
      <c r="BW25">
        <f t="shared" si="16"/>
        <v>0</v>
      </c>
      <c r="BX25">
        <f t="shared" si="16"/>
        <v>0</v>
      </c>
      <c r="BY25">
        <f t="shared" si="16"/>
        <v>0</v>
      </c>
      <c r="BZ25">
        <f t="shared" si="16"/>
        <v>0</v>
      </c>
      <c r="CA25">
        <f t="shared" si="16"/>
        <v>0</v>
      </c>
      <c r="CB25">
        <f t="shared" si="16"/>
        <v>0</v>
      </c>
      <c r="CC25">
        <f t="shared" si="16"/>
        <v>0</v>
      </c>
      <c r="CD25">
        <f t="shared" si="16"/>
        <v>0</v>
      </c>
      <c r="CE25">
        <f t="shared" si="16"/>
        <v>0</v>
      </c>
      <c r="CF25">
        <f t="shared" si="16"/>
        <v>0</v>
      </c>
      <c r="CG25">
        <f t="shared" si="16"/>
        <v>0</v>
      </c>
      <c r="CH25">
        <f t="shared" si="16"/>
        <v>0</v>
      </c>
      <c r="CI25">
        <f t="shared" si="16"/>
        <v>0</v>
      </c>
      <c r="CJ25">
        <f t="shared" si="16"/>
        <v>0</v>
      </c>
      <c r="CK25">
        <f t="shared" si="16"/>
        <v>0</v>
      </c>
      <c r="CL25">
        <f t="shared" si="16"/>
        <v>0</v>
      </c>
      <c r="CM25">
        <f t="shared" si="16"/>
        <v>0</v>
      </c>
      <c r="CN25">
        <f t="shared" si="16"/>
        <v>0</v>
      </c>
      <c r="CP25" s="5">
        <f ca="1">SUM(C25:CN25)</f>
        <v>243200</v>
      </c>
    </row>
    <row r="26" spans="1:94">
      <c r="A26" t="s">
        <v>12</v>
      </c>
      <c r="C26">
        <f>IF(Input!$C$19="n", IF(C24=0,C23+C25,C24+C25),  IF(C24=0,C23+C25+(-1*Budget!H41),C24+C25+(-1*Budget!H41)))</f>
        <v>0</v>
      </c>
      <c r="D26">
        <f>IF(Input!$C$19="n", IF(D24=0,D23+D25,D24+D25),  IF(D24=0,D23+D25+(-1*Budget!I41),D24+D25+(-1*Budget!I41)))</f>
        <v>0</v>
      </c>
      <c r="E26">
        <f>IF(Input!$C$19="n", IF(E24=0,E23+E25,E24+E25),  IF(E24=0,E23+E25+(-1*Budget!J41),E24+E25+(-1*Budget!J41)))</f>
        <v>0</v>
      </c>
      <c r="F26">
        <f>IF(Input!$C$19="n", IF(F24=0,F23+F25,F24+F25),  IF(F24=0,F23+F25+(-1*Budget!K41),F24+F25+(-1*Budget!K41)))</f>
        <v>0</v>
      </c>
      <c r="G26">
        <f>IF(Input!$C$19="n", IF(G24=0,G23+G25,G24+G25),  IF(G24=0,G23+G25+(-1*Budget!L41),G24+G25+(-1*Budget!L41)))</f>
        <v>0</v>
      </c>
      <c r="H26">
        <f>IF(Input!$C$19="n", IF(H24=0,H23+H25,H24+H25),  IF(H24=0,H23+H25+(-1*Budget!M41),H24+H25+(-1*Budget!M41)))</f>
        <v>0</v>
      </c>
      <c r="I26">
        <f>IF(Input!$C$19="n", IF(I24=0,I23+I25,I24+I25),  IF(I24=0,I23+I25+(-1*Budget!N41),I24+I25+(-1*Budget!N41)))</f>
        <v>0</v>
      </c>
      <c r="J26">
        <f>IF(Input!$C$19="n", IF(J24=0,J23+J25,J24+J25),  IF(J24=0,J23+J25+(-1*Budget!O41),J24+J25+(-1*Budget!O41)))</f>
        <v>0</v>
      </c>
      <c r="K26">
        <f>IF(Input!$C$19="n", IF(K24=0,K23+K25,K24+K25),  IF(K24=0,K23+K25+(-1*Budget!P41),K24+K25+(-1*Budget!P41)))</f>
        <v>0</v>
      </c>
      <c r="L26">
        <f>IF(Input!$C$19="n", IF(L24=0,L23+L25,L24+L25),  IF(L24=0,L23+L25+(-1*Budget!Q41),L24+L25+(-1*Budget!Q41)))</f>
        <v>0</v>
      </c>
      <c r="M26">
        <f>IF(Input!$C$19="n", IF(M24=0,M23+M25,M24+M25),  IF(M24=0,M23+M25+(-1*Budget!R41),M24+M25+(-1*Budget!R41)))</f>
        <v>0</v>
      </c>
      <c r="N26">
        <f>IF(Input!$C$19="n", IF(N24=0,N23+N25,N24+N25),  IF(N24=0,N23+N25+(-1*Budget!S41),N24+N25+(-1*Budget!S41)))</f>
        <v>0</v>
      </c>
      <c r="O26">
        <f>IF(Input!$C$19="n", IF(O24=0,O23+O25,O24+O25),  IF(O24=0,O23+O25+(-1*Budget!T41),O24+O25+(-1*Budget!T41)))</f>
        <v>0</v>
      </c>
      <c r="P26">
        <f>IF(Input!$C$19="n", IF(P24=0,P23+P25,P24+P25),  IF(P24=0,P23+P25+(-1*Budget!U41),P24+P25+(-1*Budget!U41)))</f>
        <v>0</v>
      </c>
      <c r="Q26">
        <f>IF(Input!$C$19="n", IF(Q24=0,Q23+Q25,Q24+Q25),  IF(Q24=0,Q23+Q25+(-1*Budget!V41),Q24+Q25+(-1*Budget!V41)))</f>
        <v>0</v>
      </c>
      <c r="R26">
        <f>IF(Input!$C$19="n", IF(R24=0,R23+R25,R24+R25),  IF(R24=0,R23+R25+(-1*Budget!W41),R24+R25+(-1*Budget!W41)))</f>
        <v>0</v>
      </c>
      <c r="S26">
        <f>IF(Input!$C$19="n", IF(S24=0,S23+S25,S24+S25),  IF(S24=0,S23+S25+(-1*Budget!X41),S24+S25+(-1*Budget!X41)))</f>
        <v>0</v>
      </c>
      <c r="T26">
        <f>IF(Input!$C$19="n", IF(T24=0,T23+T25,T24+T25),  IF(T24=0,T23+T25+(-1*Budget!Y41),T24+T25+(-1*Budget!Y41)))</f>
        <v>0</v>
      </c>
      <c r="U26">
        <f>IF(Input!$C$19="n", IF(U24=0,U23+U25,U24+U25),  IF(U24=0,U23+U25+(-1*Budget!Z41),U24+U25+(-1*Budget!Z41)))</f>
        <v>0</v>
      </c>
      <c r="V26">
        <f>IF(Input!$C$19="n", IF(V24=0,V23+V25,V24+V25),  IF(V24=0,V23+V25+(-1*Budget!AA41),V24+V25+(-1*Budget!AA41)))</f>
        <v>0</v>
      </c>
      <c r="W26">
        <f ca="1">IF(Input!$C$19="n", IF(W24=0,W23+W25,W24+W25),  IF(W24=0,W23+W25+(-1*Budget!AB41),W24+W25+(-1*Budget!AB41)))</f>
        <v>130000</v>
      </c>
      <c r="X26">
        <f ca="1">IF(Input!$C$19="n", IF(X24=0,X23+X25,X24+X25),  IF(X24=0,X23+X25+(-1*Budget!AC41),X24+X25+(-1*Budget!AC41)))</f>
        <v>133250</v>
      </c>
      <c r="Y26">
        <f ca="1">IF(Input!$C$19="n", IF(Y24=0,Y23+Y25,Y24+Y25),  IF(Y24=0,Y23+Y25+(-1*Budget!AD41),Y24+Y25+(-1*Budget!AD41)))</f>
        <v>136581.25</v>
      </c>
      <c r="Z26">
        <f ca="1">IF(Input!$C$19="n", IF(Z24=0,Z23+Z25,Z24+Z25),  IF(Z24=0,Z23+Z25+(-1*Budget!AE41),Z24+Z25+(-1*Budget!AE41)))</f>
        <v>139995.78125</v>
      </c>
      <c r="AA26">
        <f ca="1">IF(Input!$C$19="n", IF(AA24=0,AA23+AA25,AA24+AA25),  IF(AA24=0,AA23+AA25+(-1*Budget!AF41),AA24+AA25+(-1*Budget!AF41)))</f>
        <v>143495.67578125</v>
      </c>
      <c r="AB26">
        <f ca="1">IF(Input!$C$19="n", IF(AB24=0,AB23+AB25,AB24+AB25),  IF(AB24=0,AB23+AB25+(-1*Budget!AG41),AB24+AB25+(-1*Budget!AG41)))</f>
        <v>147083.06767578123</v>
      </c>
      <c r="AC26">
        <f ca="1">IF(Input!$C$19="n", IF(AC24=0,AC23+AC25,AC24+AC25),  IF(AC24=0,AC23+AC25+(-1*Budget!AH41),AC24+AC25+(-1*Budget!AH41)))</f>
        <v>150760.14436767576</v>
      </c>
      <c r="AD26">
        <f ca="1">IF(Input!$C$19="n", IF(AD24=0,AD23+AD25,AD24+AD25),  IF(AD24=0,AD23+AD25+(-1*Budget!AI41),AD24+AD25+(-1*Budget!AI41)))</f>
        <v>154529.14797686765</v>
      </c>
      <c r="AE26">
        <f ca="1">IF(Input!$C$19="n", IF(AE24=0,AE23+AE25,AE24+AE25),  IF(AE24=0,AE23+AE25+(-1*Budget!AJ41),AE24+AE25+(-1*Budget!AJ41)))</f>
        <v>158392.37667628934</v>
      </c>
      <c r="AF26">
        <f ca="1">IF(Input!$C$19="n", IF(AF24=0,AF23+AF25,AF24+AF25),  IF(AF24=0,AF23+AF25+(-1*Budget!AK41),AF24+AF25+(-1*Budget!AK41)))</f>
        <v>162352.18609319656</v>
      </c>
      <c r="AG26">
        <f ca="1">IF(Input!$C$19="n", IF(AG24=0,AG23+AG25,AG24+AG25),  IF(AG24=0,AG23+AG25+(-1*Budget!AL41),AG24+AG25+(-1*Budget!AL41)))</f>
        <v>166410.99074552648</v>
      </c>
      <c r="AH26">
        <f ca="1">IF(Input!$C$19="n", IF(AH24=0,AH23+AH25,AH24+AH25),  IF(AH24=0,AH23+AH25+(-1*Budget!AM41),AH24+AH25+(-1*Budget!AM41)))</f>
        <v>170571.26551416461</v>
      </c>
      <c r="AI26">
        <f ca="1">IF(Input!$C$19="n", IF(AI24=0,AI23+AI25,AI24+AI25),  IF(AI24=0,AI23+AI25+(-1*Budget!AN41),AI24+AI25+(-1*Budget!AN41)))</f>
        <v>174835.5471520187</v>
      </c>
      <c r="AJ26">
        <f ca="1">IF(Input!$C$19="n", IF(AJ24=0,AJ23+AJ25,AJ24+AJ25),  IF(AJ24=0,AJ23+AJ25+(-1*Budget!AO41),AJ24+AJ25+(-1*Budget!AO41)))</f>
        <v>179206.43583081916</v>
      </c>
      <c r="AK26">
        <f ca="1">IF(Input!$C$19="n", IF(AK24=0,AK23+AK25,AK24+AK25),  IF(AK24=0,AK23+AK25+(-1*Budget!AP41),AK24+AK25+(-1*Budget!AP41)))</f>
        <v>207686.59672658963</v>
      </c>
      <c r="AL26">
        <f ca="1">IF(Input!$C$19="n", IF(AL24=0,AL23+AL25,AL24+AL25),  IF(AL24=0,AL23+AL25+(-1*Budget!AQ41),AL24+AL25+(-1*Budget!AQ41)))</f>
        <v>188278.76164475436</v>
      </c>
      <c r="AM26">
        <f ca="1">IF(Input!$C$19="n", IF(AM24=0,AM23+AM25,AM24+AM25),  IF(AM24=0,AM23+AM25+(-1*Budget!AR41),AM24+AM25+(-1*Budget!AR41)))</f>
        <v>220185.73068587319</v>
      </c>
      <c r="AN26">
        <f ca="1">IF(Input!$C$19="n", IF(AN24=0,AN23+AN25,AN24+AN25),  IF(AN24=0,AN23+AN25+(-1*Budget!AS41),AN24+AN25+(-1*Budget!AS41)))</f>
        <v>197810.37395302</v>
      </c>
      <c r="AO26">
        <f ca="1">IF(Input!$C$19="n", IF(AO24=0,AO23+AO25,AO24+AO25),  IF(AO24=0,AO23+AO25+(-1*Budget!AT41),AO24+AO25+(-1*Budget!AT41)))</f>
        <v>233155.63330184549</v>
      </c>
      <c r="AP26">
        <f ca="1">IF(Input!$C$19="n", IF(AP24=0,AP23+AP25,AP24+AP25),  IF(AP24=0,AP23+AP25+(-1*Budget!AU41),AP24+AP25+(-1*Budget!AU41)))</f>
        <v>239824.5241343916</v>
      </c>
      <c r="AQ26">
        <f ca="1">IF(Input!$C$19="n", IF(AQ24=0,AQ23+AQ25,AQ24+AQ25),  IF(AQ24=0,AQ23+AQ25+(-1*Budget!AV41),AQ24+AQ25+(-1*Budget!AV41)))</f>
        <v>213020.13723775136</v>
      </c>
      <c r="AR26">
        <f ca="1">IF(Input!$C$19="n", IF(AR24=0,AR23+AR25,AR24+AR25),  IF(AR24=0,AR23+AR25+(-1*Budget!AW41),AR24+AR25+(-1*Budget!AW41)))</f>
        <v>218345.64066869512</v>
      </c>
      <c r="AS26">
        <f ca="1">IF(Input!$C$19="n", IF(AS24=0,AS23+AS25,AS24+AS25),  IF(AS24=0,AS23+AS25+(-1*Budget!AX41),AS24+AS25+(-1*Budget!AX41)))</f>
        <v>223804.28168541248</v>
      </c>
      <c r="AT26">
        <f ca="1">IF(Input!$C$19="n", IF(AT24=0,AT23+AT25,AT24+AT25),  IF(AT24=0,AT23+AT25+(-1*Budget!AY41),AT24+AT25+(-1*Budget!AY41)))</f>
        <v>229399.38872754778</v>
      </c>
      <c r="AU26">
        <f ca="1">IF(Input!$C$19="n", IF(AU24=0,AU23+AU25,AU24+AU25),  IF(AU24=0,AU23+AU25+(-1*Budget!AZ41),AU24+AU25+(-1*Budget!AZ41)))</f>
        <v>275134.37344573648</v>
      </c>
      <c r="AV26">
        <f ca="1">IF(Input!$C$19="n", IF(AV24=0,AV23+AV25,AV24+AV25),  IF(AV24=0,AV23+AV25+(-1*Budget!BA41),AV24+AV25+(-1*Budget!BA41)))</f>
        <v>241012.73278187984</v>
      </c>
      <c r="AW26">
        <f ca="1">IF(Input!$C$19="n", IF(AW24=0,AW23+AW25,AW24+AW25),  IF(AW24=0,AW23+AW25+(-1*Budget!BB41),AW24+AW25+(-1*Budget!BB41)))</f>
        <v>290238.05110142683</v>
      </c>
      <c r="AX26">
        <f ca="1">IF(Input!$C$19="n", IF(AX24=0,AX23+AX25,AX24+AX25),  IF(AX24=0,AX23+AX25+(-1*Budget!BC41),AX24+AX25+(-1*Budget!BC41)))</f>
        <v>253214.00237896244</v>
      </c>
      <c r="AY26">
        <f ca="1">IF(Input!$C$19="n", IF(AY24=0,AY23+AY25,AY24+AY25),  IF(AY24=0,AY23+AY25+(-1*Budget!BD41),AY24+AY25+(-1*Budget!BD41)))</f>
        <v>305944.35243843647</v>
      </c>
      <c r="AZ26">
        <f ca="1">IF(Input!$C$19="n", IF(AZ24=0,AZ23+AZ25,AZ24+AZ25),  IF(AZ24=0,AZ23+AZ25+(-1*Budget!BE41),AZ24+AZ25+(-1*Budget!BE41)))</f>
        <v>266032.96124939737</v>
      </c>
      <c r="BA26">
        <f>IF(Input!$C$19="n", IF(BA24=0,BA23+BA25,BA24+BA25),  IF(BA24=0,BA23+BA25+(-1*Budget!BF41),BA24+BA25+(-1*Budget!BF41)))</f>
        <v>0</v>
      </c>
      <c r="BB26">
        <f>IF(Input!$C$19="n", IF(BB24=0,BB23+BB25,BB24+BB25),  IF(BB24=0,BB23+BB25+(-1*Budget!BG41),BB24+BB25+(-1*Budget!BG41)))</f>
        <v>0</v>
      </c>
      <c r="BC26">
        <f>IF(Input!$C$19="n", IF(BC24=0,BC23+BC25,BC24+BC25),  IF(BC24=0,BC23+BC25+(-1*Budget!BH41),BC24+BC25+(-1*Budget!BH41)))</f>
        <v>0</v>
      </c>
      <c r="BD26">
        <f>IF(Input!$C$19="n", IF(BD24=0,BD23+BD25,BD24+BD25),  IF(BD24=0,BD23+BD25+(-1*Budget!BI41),BD24+BD25+(-1*Budget!BI41)))</f>
        <v>0</v>
      </c>
      <c r="BE26">
        <f>IF(Input!$C$19="n", IF(BE24=0,BE23+BE25,BE24+BE25),  IF(BE24=0,BE23+BE25+(-1*Budget!BJ41),BE24+BE25+(-1*Budget!BJ41)))</f>
        <v>0</v>
      </c>
      <c r="BF26">
        <f>IF(Input!$C$19="n", IF(BF24=0,BF23+BF25,BF24+BF25),  IF(BF24=0,BF23+BF25+(-1*Budget!BK41),BF24+BF25+(-1*Budget!BK41)))</f>
        <v>0</v>
      </c>
      <c r="BG26">
        <f>IF(Input!$C$19="n", IF(BG24=0,BG23+BG25,BG24+BG25),  IF(BG24=0,BG23+BG25+(-1*Budget!BL41),BG24+BG25+(-1*Budget!BL41)))</f>
        <v>0</v>
      </c>
      <c r="BH26">
        <f>IF(Input!$C$19="n", IF(BH24=0,BH23+BH25,BH24+BH25),  IF(BH24=0,BH23+BH25+(-1*Budget!BM41),BH24+BH25+(-1*Budget!BM41)))</f>
        <v>0</v>
      </c>
      <c r="BI26">
        <f>IF(Input!$C$19="n", IF(BI24=0,BI23+BI25,BI24+BI25),  IF(BI24=0,BI23+BI25+(-1*Budget!BN41),BI24+BI25+(-1*Budget!BN41)))</f>
        <v>0</v>
      </c>
      <c r="BJ26">
        <f>IF(Input!$C$19="n", IF(BJ24=0,BJ23+BJ25,BJ24+BJ25),  IF(BJ24=0,BJ23+BJ25+(-1*Budget!BO41),BJ24+BJ25+(-1*Budget!BO41)))</f>
        <v>0</v>
      </c>
      <c r="BK26">
        <f>IF(Input!$C$19="n", IF(BK24=0,BK23+BK25,BK24+BK25),  IF(BK24=0,BK23+BK25+(-1*Budget!BP41),BK24+BK25+(-1*Budget!BP41)))</f>
        <v>0</v>
      </c>
      <c r="BL26">
        <f>IF(Input!$C$19="n", IF(BL24=0,BL23+BL25,BL24+BL25),  IF(BL24=0,BL23+BL25+(-1*Budget!BQ41),BL24+BL25+(-1*Budget!BQ41)))</f>
        <v>0</v>
      </c>
      <c r="BM26">
        <f>IF(Input!$C$19="n", IF(BM24=0,BM23+BM25,BM24+BM25),  IF(BM24=0,BM23+BM25+(-1*Budget!BR41),BM24+BM25+(-1*Budget!BR41)))</f>
        <v>0</v>
      </c>
      <c r="BN26">
        <f>IF(Input!$C$19="n", IF(BN24=0,BN23+BN25,BN24+BN25),  IF(BN24=0,BN23+BN25+(-1*Budget!BS41),BN24+BN25+(-1*Budget!BS41)))</f>
        <v>0</v>
      </c>
      <c r="BO26">
        <f>IF(Input!$C$19="n", IF(BO24=0,BO23+BO25,BO24+BO25),  IF(BO24=0,BO23+BO25+(-1*Budget!BT41),BO24+BO25+(-1*Budget!BT41)))</f>
        <v>0</v>
      </c>
      <c r="BP26">
        <f>IF(Input!$C$19="n", IF(BP24=0,BP23+BP25,BP24+BP25),  IF(BP24=0,BP23+BP25+(-1*Budget!BU41),BP24+BP25+(-1*Budget!BU41)))</f>
        <v>0</v>
      </c>
      <c r="BQ26">
        <f>IF(Input!$C$19="n", IF(BQ24=0,BQ23+BQ25,BQ24+BQ25),  IF(BQ24=0,BQ23+BQ25+(-1*Budget!BV41),BQ24+BQ25+(-1*Budget!BV41)))</f>
        <v>0</v>
      </c>
      <c r="BR26">
        <f>IF(Input!$C$19="n", IF(BR24=0,BR23+BR25,BR24+BR25),  IF(BR24=0,BR23+BR25+(-1*Budget!BW41),BR24+BR25+(-1*Budget!BW41)))</f>
        <v>0</v>
      </c>
      <c r="BS26">
        <f>IF(Input!$C$19="n", IF(BS24=0,BS23+BS25,BS24+BS25),  IF(BS24=0,BS23+BS25+(-1*Budget!BX41),BS24+BS25+(-1*Budget!BX41)))</f>
        <v>0</v>
      </c>
      <c r="BT26">
        <f>IF(Input!$C$19="n", IF(BT24=0,BT23+BT25,BT24+BT25),  IF(BT24=0,BT23+BT25+(-1*Budget!BY41),BT24+BT25+(-1*Budget!BY41)))</f>
        <v>0</v>
      </c>
      <c r="BU26">
        <f>IF(Input!$C$19="n", IF(BU24=0,BU23+BU25,BU24+BU25),  IF(BU24=0,BU23+BU25+(-1*Budget!BZ41),BU24+BU25+(-1*Budget!BZ41)))</f>
        <v>0</v>
      </c>
      <c r="BV26">
        <f>IF(Input!$C$19="n", IF(BV24=0,BV23+BV25,BV24+BV25),  IF(BV24=0,BV23+BV25+(-1*Budget!CA41),BV24+BV25+(-1*Budget!CA41)))</f>
        <v>0</v>
      </c>
      <c r="BW26">
        <f>IF(Input!$C$19="n", IF(BW24=0,BW23+BW25,BW24+BW25),  IF(BW24=0,BW23+BW25+(-1*Budget!CB41),BW24+BW25+(-1*Budget!CB41)))</f>
        <v>0</v>
      </c>
      <c r="BX26">
        <f>IF(Input!$C$19="n", IF(BX24=0,BX23+BX25,BX24+BX25),  IF(BX24=0,BX23+BX25+(-1*Budget!CC41),BX24+BX25+(-1*Budget!CC41)))</f>
        <v>0</v>
      </c>
      <c r="BY26">
        <f>IF(Input!$C$19="n", IF(BY24=0,BY23+BY25,BY24+BY25),  IF(BY24=0,BY23+BY25+(-1*Budget!CD41),BY24+BY25+(-1*Budget!CD41)))</f>
        <v>0</v>
      </c>
      <c r="BZ26">
        <f>IF(Input!$C$19="n", IF(BZ24=0,BZ23+BZ25,BZ24+BZ25),  IF(BZ24=0,BZ23+BZ25+(-1*Budget!CE41),BZ24+BZ25+(-1*Budget!CE41)))</f>
        <v>0</v>
      </c>
      <c r="CA26">
        <f>IF(Input!$C$19="n", IF(CA24=0,CA23+CA25,CA24+CA25),  IF(CA24=0,CA23+CA25+(-1*Budget!CF41),CA24+CA25+(-1*Budget!CF41)))</f>
        <v>0</v>
      </c>
      <c r="CB26">
        <f>IF(Input!$C$19="n", IF(CB24=0,CB23+CB25,CB24+CB25),  IF(CB24=0,CB23+CB25+(-1*Budget!CG41),CB24+CB25+(-1*Budget!CG41)))</f>
        <v>0</v>
      </c>
      <c r="CC26">
        <f>IF(Input!$C$19="n", IF(CC24=0,CC23+CC25,CC24+CC25),  IF(CC24=0,CC23+CC25+(-1*Budget!CH41),CC24+CC25+(-1*Budget!CH41)))</f>
        <v>0</v>
      </c>
      <c r="CD26">
        <f>IF(Input!$C$19="n", IF(CD24=0,CD23+CD25,CD24+CD25),  IF(CD24=0,CD23+CD25+(-1*Budget!CI41),CD24+CD25+(-1*Budget!CI41)))</f>
        <v>0</v>
      </c>
      <c r="CE26">
        <f>IF(Input!$C$19="n", IF(CE24=0,CE23+CE25,CE24+CE25),  IF(CE24=0,CE23+CE25+(-1*Budget!CJ41),CE24+CE25+(-1*Budget!CJ41)))</f>
        <v>0</v>
      </c>
      <c r="CF26">
        <f>IF(Input!$C$19="n", IF(CF24=0,CF23+CF25,CF24+CF25),  IF(CF24=0,CF23+CF25+(-1*Budget!CK41),CF24+CF25+(-1*Budget!CK41)))</f>
        <v>0</v>
      </c>
      <c r="CG26">
        <f>IF(Input!$C$19="n", IF(CG24=0,CG23+CG25,CG24+CG25),  IF(CG24=0,CG23+CG25+(-1*Budget!CL41),CG24+CG25+(-1*Budget!CL41)))</f>
        <v>0</v>
      </c>
      <c r="CH26">
        <f>IF(Input!$C$19="n", IF(CH24=0,CH23+CH25,CH24+CH25),  IF(CH24=0,CH23+CH25+(-1*Budget!CM41),CH24+CH25+(-1*Budget!CM41)))</f>
        <v>0</v>
      </c>
      <c r="CI26">
        <f>IF(Input!$C$19="n", IF(CI24=0,CI23+CI25,CI24+CI25),  IF(CI24=0,CI23+CI25+(-1*Budget!CN41),CI24+CI25+(-1*Budget!CN41)))</f>
        <v>0</v>
      </c>
      <c r="CJ26">
        <f>IF(Input!$C$19="n", IF(CJ24=0,CJ23+CJ25,CJ24+CJ25),  IF(CJ24=0,CJ23+CJ25+(-1*Budget!CO41),CJ24+CJ25+(-1*Budget!CO41)))</f>
        <v>0</v>
      </c>
      <c r="CK26">
        <f>IF(Input!$C$19="n", IF(CK24=0,CK23+CK25,CK24+CK25),  IF(CK24=0,CK23+CK25+(-1*Budget!CP41),CK24+CK25+(-1*Budget!CP41)))</f>
        <v>0</v>
      </c>
      <c r="CL26">
        <f>IF(Input!$C$19="n", IF(CL24=0,CL23+CL25,CL24+CL25),  IF(CL24=0,CL23+CL25+(-1*Budget!CQ41),CL24+CL25+(-1*Budget!CQ41)))</f>
        <v>0</v>
      </c>
      <c r="CM26">
        <f>IF(Input!$C$19="n", IF(CM24=0,CM23+CM25,CM24+CM25),  IF(CM24=0,CM23+CM25+(-1*Budget!CR41),CM24+CM25+(-1*Budget!CR41)))</f>
        <v>0</v>
      </c>
      <c r="CN26">
        <f>IF(Input!$C$19="n", IF(CN24=0,CN23+CN25,CN24+CN25),  IF(CN24=0,CN23+CN25+(-1*Budget!CS41),CN24+CN25+(-1*Budget!CS41)))</f>
        <v>0</v>
      </c>
    </row>
    <row r="28" spans="1:94">
      <c r="A28" t="s">
        <v>15</v>
      </c>
      <c r="C28">
        <f>IF(C9=1, Input!$F$19, IF(Sheet2!C9=2, C66, 0))</f>
        <v>0.24</v>
      </c>
      <c r="D28">
        <f>IF(D9=1, Input!$F$19, IF(Sheet2!D9=2, D66, 0))</f>
        <v>0.24</v>
      </c>
      <c r="E28">
        <f>IF(E9=1, Input!$F$19, IF(Sheet2!E9=2, E66, 0))</f>
        <v>0.24</v>
      </c>
      <c r="F28">
        <f>IF(F9=1, Input!$F$19, IF(Sheet2!F9=2, F66, 0))</f>
        <v>0.24</v>
      </c>
      <c r="G28">
        <f>IF(G9=1, Input!$F$19, IF(Sheet2!G9=2, G66, 0))</f>
        <v>0.24</v>
      </c>
      <c r="H28">
        <f>IF(H9=1, Input!$F$19, IF(Sheet2!H9=2, H66, 0))</f>
        <v>0.24</v>
      </c>
      <c r="I28">
        <f>IF(I9=1, Input!$F$19, IF(Sheet2!I9=2, I66, 0))</f>
        <v>0.24</v>
      </c>
      <c r="J28">
        <f>IF(J9=1, Input!$F$19, IF(Sheet2!J9=2, J66, 0))</f>
        <v>0.24</v>
      </c>
      <c r="K28">
        <f>IF(K9=1, Input!$F$19, IF(Sheet2!K9=2, K66, 0))</f>
        <v>0.24</v>
      </c>
      <c r="L28">
        <f>IF(L9=1, Input!$F$19, IF(Sheet2!L9=2, L66, 0))</f>
        <v>0.24</v>
      </c>
      <c r="M28">
        <f>IF(M9=1, Input!$F$19, IF(Sheet2!M9=2, M66, 0))</f>
        <v>0.24</v>
      </c>
      <c r="N28">
        <f>IF(N9=1, Input!$F$19, IF(Sheet2!N9=2, N66, 0))</f>
        <v>0.24</v>
      </c>
      <c r="O28">
        <f>IF(O9=1, Input!$F$19, IF(Sheet2!O9=2, O66, 0))</f>
        <v>0.24</v>
      </c>
      <c r="P28">
        <f>IF(P9=1, Input!$F$19, IF(Sheet2!P9=2, P66, 0))</f>
        <v>0.24</v>
      </c>
      <c r="Q28">
        <f>IF(Q9=1, Input!$F$19, IF(Sheet2!Q9=2, Q66, 0))</f>
        <v>0.24</v>
      </c>
      <c r="R28">
        <f>IF(R9=1, Input!$F$19, IF(Sheet2!R9=2, R66, 0))</f>
        <v>0.24</v>
      </c>
      <c r="S28">
        <f>IF(S9=1, Input!$F$19, IF(Sheet2!S9=2, S66, 0))</f>
        <v>0.24</v>
      </c>
      <c r="T28">
        <f>IF(T9=1, Input!$F$19, IF(Sheet2!T9=2, T66, 0))</f>
        <v>0.24</v>
      </c>
      <c r="U28">
        <f>IF(U9=1, Input!$F$19, IF(Sheet2!U9=2, U66, 0))</f>
        <v>0.24</v>
      </c>
      <c r="V28">
        <f>IF(V9=1, Input!$F$19, IF(Sheet2!V9=2, V66, 0))</f>
        <v>0.24</v>
      </c>
      <c r="W28">
        <f ca="1">IF(W9=1, Input!$F$19, IF(Sheet2!W9=2, W66, 0))</f>
        <v>9.4832426035502959E-2</v>
      </c>
      <c r="X28">
        <f ca="1">IF(X9=1, Input!$F$19, IF(Sheet2!X9=2, X66, 0))</f>
        <v>9.7365417175603416E-2</v>
      </c>
      <c r="Y28">
        <f ca="1">IF(Y9=1, Input!$F$19, IF(Sheet2!Y9=2, Y66, 0))</f>
        <v>9.9861678607898449E-2</v>
      </c>
      <c r="Z28">
        <f ca="1">IF(Z9=1, Input!$F$19, IF(Sheet2!Z9=2, Z66, 0))</f>
        <v>0.10232089910237246</v>
      </c>
      <c r="AA28">
        <f ca="1">IF(AA9=1, Input!$F$19, IF(Sheet2!AA9=2, AA66, 0))</f>
        <v>0.10474283318369806</v>
      </c>
      <c r="AB28">
        <f ca="1">IF(AB9=1, Input!$F$19, IF(Sheet2!AB9=2, AB66, 0))</f>
        <v>0.10712729672480978</v>
      </c>
      <c r="AC28">
        <f ca="1">IF(AC9=1, Input!$F$19, IF(Sheet2!AC9=2, AC66, 0))</f>
        <v>0.10947416278299871</v>
      </c>
      <c r="AD28">
        <f ca="1">IF(AD9=1, Input!$F$19, IF(Sheet2!AD9=2, AD66, 0))</f>
        <v>0.11178335766610645</v>
      </c>
      <c r="AE28">
        <f ca="1">IF(AE9=1, Input!$F$19, IF(Sheet2!AE9=2, AE66, 0))</f>
        <v>0.11405485721701172</v>
      </c>
      <c r="AF28">
        <f ca="1">IF(AF9=1, Input!$F$19, IF(Sheet2!AF9=2, AF66, 0))</f>
        <v>0.11628868330519035</v>
      </c>
      <c r="AG28">
        <f ca="1">IF(AG9=1, Input!$F$19, IF(Sheet2!AG9=2, AG66, 0))</f>
        <v>0.11848490051468688</v>
      </c>
      <c r="AH28">
        <f ca="1">IF(AH9=1, Input!$F$19, IF(Sheet2!AH9=2, AH66, 0))</f>
        <v>0.12064361301836628</v>
      </c>
      <c r="AI28">
        <f ca="1">IF(AI9=1, Input!$F$19, IF(Sheet2!AI9=2, AI66, 0))</f>
        <v>0.12276496162881875</v>
      </c>
      <c r="AJ28">
        <f ca="1">IF(AJ9=1, Input!$F$19, IF(Sheet2!AJ9=2, AJ66, 0))</f>
        <v>0.12484912101677052</v>
      </c>
      <c r="AK28">
        <f ca="1">IF(AK9=1, Input!$F$19, IF(Sheet2!AK9=2, AK66, 0))</f>
        <v>0.13653680620800346</v>
      </c>
      <c r="AL28">
        <f ca="1">IF(AL9=1, Input!$F$19, IF(Sheet2!AL9=2, AL66, 0))</f>
        <v>0.12890672451267032</v>
      </c>
      <c r="AM28">
        <f ca="1">IF(AM9=1, Input!$F$19, IF(Sheet2!AM9=2, AM66, 0))</f>
        <v>5.2408564550975617E-2</v>
      </c>
      <c r="AN28">
        <f ca="1">IF(AN9=1, Input!$F$19, IF(Sheet2!AN9=2, AN66, 0))</f>
        <v>0.13281840207076617</v>
      </c>
      <c r="AO28">
        <f ca="1">IF(AO9=1, Input!$F$19, IF(Sheet2!AO9=2, AO66, 0))</f>
        <v>6.3549243483140561E-2</v>
      </c>
      <c r="AP28">
        <f ca="1">IF(AP9=1, Input!$F$19, IF(Sheet2!AP9=2, AP66, 0))</f>
        <v>6.8870705606897079E-2</v>
      </c>
      <c r="AQ28">
        <f ca="1">IF(AQ9=1, Input!$F$19, IF(Sheet2!AQ9=2, AQ66, 0))</f>
        <v>4.5758648732728086E-2</v>
      </c>
      <c r="AR28">
        <f ca="1">IF(AR9=1, Input!$F$19, IF(Sheet2!AR9=2, AR66, 0))</f>
        <v>5.0736402327485192E-2</v>
      </c>
      <c r="AS28">
        <f ca="1">IF(AS9=1, Input!$F$19, IF(Sheet2!AS9=2, AS66, 0))</f>
        <v>5.5628185404862612E-2</v>
      </c>
      <c r="AT28">
        <f ca="1">IF(AT9=1, Input!$F$19, IF(Sheet2!AT9=2, AT66, 0))</f>
        <v>6.0434387200169692E-2</v>
      </c>
      <c r="AU28">
        <f ca="1">IF(AU9=1, Input!$F$19, IF(Sheet2!AU9=2, AU66, 0))</f>
        <v>9.3238537136623778E-2</v>
      </c>
      <c r="AV28">
        <f ca="1">IF(AV9=1, Input!$F$19, IF(Sheet2!AV9=2, AV66, 0))</f>
        <v>6.9791962088219972E-2</v>
      </c>
      <c r="AW28">
        <f ca="1">IF(AW9=1, Input!$F$19, IF(Sheet2!AW9=2, AW66, 0))</f>
        <v>0.10204343496850063</v>
      </c>
      <c r="AX28">
        <f ca="1">IF(AX9=1, Input!$F$19, IF(Sheet2!AX9=2, AX66, 0))</f>
        <v>7.8813595621860827E-2</v>
      </c>
      <c r="AY28">
        <f ca="1">IF(AY9=1, Input!$F$19, IF(Sheet2!AY9=2, AY66, 0))</f>
        <v>0.11036836883078496</v>
      </c>
      <c r="AZ28">
        <f ca="1">IF(AZ9=1, Input!$F$19, IF(Sheet2!AZ9=2, AZ66, 0))</f>
        <v>8.7504663514347908E-2</v>
      </c>
      <c r="BA28">
        <f>IF(BA9=1, Input!$F$19, IF(Sheet2!BA9=2, BA66, 0))</f>
        <v>0</v>
      </c>
      <c r="BB28">
        <f>IF(BB9=1, Input!$F$19, IF(Sheet2!BB9=2, BB66, 0))</f>
        <v>0</v>
      </c>
      <c r="BC28">
        <f>IF(BC9=1, Input!$F$19, IF(Sheet2!BC9=2, BC66, 0))</f>
        <v>0</v>
      </c>
      <c r="BD28">
        <f>IF(BD9=1, Input!$F$19, IF(Sheet2!BD9=2, BD66, 0))</f>
        <v>0</v>
      </c>
      <c r="BE28">
        <f>IF(BE9=1, Input!$F$19, IF(Sheet2!BE9=2, BE66, 0))</f>
        <v>0</v>
      </c>
      <c r="BF28">
        <f>IF(BF9=1, Input!$F$19, IF(Sheet2!BF9=2, BF66, 0))</f>
        <v>0</v>
      </c>
      <c r="BG28">
        <f>IF(BG9=1, Input!$F$19, IF(Sheet2!BG9=2, BG66, 0))</f>
        <v>0</v>
      </c>
      <c r="BH28">
        <f>IF(BH9=1, Input!$F$19, IF(Sheet2!BH9=2, BH66, 0))</f>
        <v>0</v>
      </c>
      <c r="BI28">
        <f>IF(BI9=1, Input!$F$19, IF(Sheet2!BI9=2, BI66, 0))</f>
        <v>0</v>
      </c>
      <c r="BJ28">
        <f>IF(BJ9=1, Input!$F$19, IF(Sheet2!BJ9=2, BJ66, 0))</f>
        <v>0</v>
      </c>
      <c r="BK28">
        <f>IF(BK9=1, Input!$F$19, IF(Sheet2!BK9=2, BK66, 0))</f>
        <v>0</v>
      </c>
      <c r="BL28">
        <f>IF(BL9=1, Input!$F$19, IF(Sheet2!BL9=2, BL66, 0))</f>
        <v>0</v>
      </c>
      <c r="BM28">
        <f>IF(BM9=1, Input!$F$19, IF(Sheet2!BM9=2, BM66, 0))</f>
        <v>0</v>
      </c>
      <c r="BN28">
        <f>IF(BN9=1, Input!$F$19, IF(Sheet2!BN9=2, BN66, 0))</f>
        <v>0</v>
      </c>
      <c r="BO28">
        <f>IF(BO9=1, Input!$F$19, IF(Sheet2!BO9=2, BO66, 0))</f>
        <v>0</v>
      </c>
      <c r="BP28">
        <f>IF(BP9=1, Input!$F$19, IF(Sheet2!BP9=2, BP66, 0))</f>
        <v>0</v>
      </c>
      <c r="BQ28">
        <f>IF(BQ9=1, Input!$F$19, IF(Sheet2!BQ9=2, BQ66, 0))</f>
        <v>0</v>
      </c>
      <c r="BR28">
        <f>IF(BR9=1, Input!$F$19, IF(Sheet2!BR9=2, BR66, 0))</f>
        <v>0</v>
      </c>
      <c r="BS28">
        <f>IF(BS9=1, Input!$F$19, IF(Sheet2!BS9=2, BS66, 0))</f>
        <v>0</v>
      </c>
      <c r="BT28">
        <f>IF(BT9=1, Input!$F$19, IF(Sheet2!BT9=2, BT66, 0))</f>
        <v>0</v>
      </c>
      <c r="BU28">
        <f>IF(BU9=1, Input!$F$19, IF(Sheet2!BU9=2, BU66, 0))</f>
        <v>0</v>
      </c>
      <c r="BV28">
        <f>IF(BV9=1, Input!$F$19, IF(Sheet2!BV9=2, BV66, 0))</f>
        <v>0</v>
      </c>
      <c r="BW28">
        <f>IF(BW9=1, Input!$F$19, IF(Sheet2!BW9=2, BW66, 0))</f>
        <v>0</v>
      </c>
      <c r="BX28">
        <f>IF(BX9=1, Input!$F$19, IF(Sheet2!BX9=2, BX66, 0))</f>
        <v>0</v>
      </c>
      <c r="BY28">
        <f>IF(BY9=1, Input!$F$19, IF(Sheet2!BY9=2, BY66, 0))</f>
        <v>0</v>
      </c>
      <c r="BZ28">
        <f>IF(BZ9=1, Input!$F$19, IF(Sheet2!BZ9=2, BZ66, 0))</f>
        <v>0</v>
      </c>
      <c r="CA28">
        <f>IF(CA9=1, Input!$F$19, IF(Sheet2!CA9=2, CA66, 0))</f>
        <v>0</v>
      </c>
      <c r="CB28">
        <f>IF(CB9=1, Input!$F$19, IF(Sheet2!CB9=2, CB66, 0))</f>
        <v>0</v>
      </c>
      <c r="CC28">
        <f>IF(CC9=1, Input!$F$19, IF(Sheet2!CC9=2, CC66, 0))</f>
        <v>0</v>
      </c>
      <c r="CD28">
        <f>IF(CD9=1, Input!$F$19, IF(Sheet2!CD9=2, CD66, 0))</f>
        <v>0</v>
      </c>
      <c r="CE28">
        <f>IF(CE9=1, Input!$F$19, IF(Sheet2!CE9=2, CE66, 0))</f>
        <v>0</v>
      </c>
      <c r="CF28">
        <f>IF(CF9=1, Input!$F$19, IF(Sheet2!CF9=2, CF66, 0))</f>
        <v>0</v>
      </c>
      <c r="CG28">
        <f>IF(CG9=1, Input!$F$19, IF(Sheet2!CG9=2, CG66, 0))</f>
        <v>0</v>
      </c>
      <c r="CH28">
        <f>IF(CH9=1, Input!$F$19, IF(Sheet2!CH9=2, CH66, 0))</f>
        <v>0</v>
      </c>
      <c r="CI28">
        <f>IF(CI9=1, Input!$F$19, IF(Sheet2!CI9=2, CI66, 0))</f>
        <v>0</v>
      </c>
      <c r="CJ28">
        <f>IF(CJ9=1, Input!$F$19, IF(Sheet2!CJ9=2, CJ66, 0))</f>
        <v>0</v>
      </c>
      <c r="CK28">
        <f>IF(CK9=1, Input!$F$19, IF(Sheet2!CK9=2, CK66, 0))</f>
        <v>0</v>
      </c>
      <c r="CL28">
        <f>IF(CL9=1, Input!$F$19, IF(Sheet2!CL9=2, CL66, 0))</f>
        <v>0</v>
      </c>
      <c r="CM28">
        <f>IF(CM9=1, Input!$F$19, IF(Sheet2!CM9=2, CM66, 0))</f>
        <v>0</v>
      </c>
      <c r="CN28">
        <f>IF(CN9=1, Input!$F$19, IF(Sheet2!CN9=2, CN66, 0))</f>
        <v>0</v>
      </c>
    </row>
    <row r="29" spans="1:94">
      <c r="A29" t="s">
        <v>16</v>
      </c>
      <c r="C29">
        <f>IF(C9=1,Input!$F$8*C28+Input!$F$7*Input!$F$20*C17, IF(C9=2, C28*(Input!$C$8/(Input!$C$8+Input!$C$9))+Sheet2!C67*(Input!$C$9/(Input!$C$8+Input!$C$9)),0))</f>
        <v>0.18149999999999999</v>
      </c>
      <c r="D29">
        <f>IF(D9=1,Input!$F$8*D28+Input!$F$7*Input!$F$20*D17, IF(D9=2, D28*(Input!$C$8/(Input!$C$8+Input!$C$9))+Sheet2!D67*(Input!$C$9/(Input!$C$8+Input!$C$9)),0))</f>
        <v>0.18149999999999999</v>
      </c>
      <c r="E29">
        <f>IF(E9=1,Input!$F$8*E28+Input!$F$7*Input!$F$20*E17, IF(E9=2, E28*(Input!$C$8/(Input!$C$8+Input!$C$9))+Sheet2!E67*(Input!$C$9/(Input!$C$8+Input!$C$9)),0))</f>
        <v>0.18149999999999999</v>
      </c>
      <c r="F29">
        <f>IF(F9=1,Input!$F$8*F28+Input!$F$7*Input!$F$20*F17, IF(F9=2, F28*(Input!$C$8/(Input!$C$8+Input!$C$9))+Sheet2!F67*(Input!$C$9/(Input!$C$8+Input!$C$9)),0))</f>
        <v>0.18149999999999999</v>
      </c>
      <c r="G29">
        <f>IF(G9=1,Input!$F$8*G28+Input!$F$7*Input!$F$20*G17, IF(G9=2, G28*(Input!$C$8/(Input!$C$8+Input!$C$9))+Sheet2!G67*(Input!$C$9/(Input!$C$8+Input!$C$9)),0))</f>
        <v>0.18149999999999999</v>
      </c>
      <c r="H29">
        <f>IF(H9=1,Input!$F$8*H28+Input!$F$7*Input!$F$20*H17, IF(H9=2, H28*(Input!$C$8/(Input!$C$8+Input!$C$9))+Sheet2!H67*(Input!$C$9/(Input!$C$8+Input!$C$9)),0))</f>
        <v>0.18149999999999999</v>
      </c>
      <c r="I29">
        <f>IF(I9=1,Input!$F$8*I28+Input!$F$7*Input!$F$20*I17, IF(I9=2, I28*(Input!$C$8/(Input!$C$8+Input!$C$9))+Sheet2!I67*(Input!$C$9/(Input!$C$8+Input!$C$9)),0))</f>
        <v>0.18149999999999999</v>
      </c>
      <c r="J29">
        <f>IF(J9=1,Input!$F$8*J28+Input!$F$7*Input!$F$20*J17, IF(J9=2, J28*(Input!$C$8/(Input!$C$8+Input!$C$9))+Sheet2!J67*(Input!$C$9/(Input!$C$8+Input!$C$9)),0))</f>
        <v>0.18149999999999999</v>
      </c>
      <c r="K29">
        <f>IF(K9=1,Input!$F$8*K28+Input!$F$7*Input!$F$20*K17, IF(K9=2, K28*(Input!$C$8/(Input!$C$8+Input!$C$9))+Sheet2!K67*(Input!$C$9/(Input!$C$8+Input!$C$9)),0))</f>
        <v>0.18149999999999999</v>
      </c>
      <c r="L29">
        <f>IF(L9=1,Input!$F$8*L28+Input!$F$7*Input!$F$20*L17, IF(L9=2, L28*(Input!$C$8/(Input!$C$8+Input!$C$9))+Sheet2!L67*(Input!$C$9/(Input!$C$8+Input!$C$9)),0))</f>
        <v>0.18149999999999999</v>
      </c>
      <c r="M29">
        <f>IF(M9=1,Input!$F$8*M28+Input!$F$7*Input!$F$20*M17, IF(M9=2, M28*(Input!$C$8/(Input!$C$8+Input!$C$9))+Sheet2!M67*(Input!$C$9/(Input!$C$8+Input!$C$9)),0))</f>
        <v>0.18149999999999999</v>
      </c>
      <c r="N29">
        <f>IF(N9=1,Input!$F$8*N28+Input!$F$7*Input!$F$20*N17, IF(N9=2, N28*(Input!$C$8/(Input!$C$8+Input!$C$9))+Sheet2!N67*(Input!$C$9/(Input!$C$8+Input!$C$9)),0))</f>
        <v>0.18149999999999999</v>
      </c>
      <c r="O29">
        <f>IF(O9=1,Input!$F$8*O28+Input!$F$7*Input!$F$20*O17, IF(O9=2, O28*(Input!$C$8/(Input!$C$8+Input!$C$9))+Sheet2!O67*(Input!$C$9/(Input!$C$8+Input!$C$9)),0))</f>
        <v>0.18149999999999999</v>
      </c>
      <c r="P29">
        <f>IF(P9=1,Input!$F$8*P28+Input!$F$7*Input!$F$20*P17, IF(P9=2, P28*(Input!$C$8/(Input!$C$8+Input!$C$9))+Sheet2!P67*(Input!$C$9/(Input!$C$8+Input!$C$9)),0))</f>
        <v>0.18149999999999999</v>
      </c>
      <c r="Q29">
        <f>IF(Q9=1,Input!$F$8*Q28+Input!$F$7*Input!$F$20*Q17, IF(Q9=2, Q28*(Input!$C$8/(Input!$C$8+Input!$C$9))+Sheet2!Q67*(Input!$C$9/(Input!$C$8+Input!$C$9)),0))</f>
        <v>0.18149999999999999</v>
      </c>
      <c r="R29">
        <f>IF(R9=1,Input!$F$8*R28+Input!$F$7*Input!$F$20*R17, IF(R9=2, R28*(Input!$C$8/(Input!$C$8+Input!$C$9))+Sheet2!R67*(Input!$C$9/(Input!$C$8+Input!$C$9)),0))</f>
        <v>0.18149999999999999</v>
      </c>
      <c r="S29">
        <f>IF(S9=1,Input!$F$8*S28+Input!$F$7*Input!$F$20*S17, IF(S9=2, S28*(Input!$C$8/(Input!$C$8+Input!$C$9))+Sheet2!S67*(Input!$C$9/(Input!$C$8+Input!$C$9)),0))</f>
        <v>0.18149999999999999</v>
      </c>
      <c r="T29">
        <f>IF(T9=1,Input!$F$8*T28+Input!$F$7*Input!$F$20*T17, IF(T9=2, T28*(Input!$C$8/(Input!$C$8+Input!$C$9))+Sheet2!T67*(Input!$C$9/(Input!$C$8+Input!$C$9)),0))</f>
        <v>0.18149999999999999</v>
      </c>
      <c r="U29">
        <f>IF(U9=1,Input!$F$8*U28+Input!$F$7*Input!$F$20*U17, IF(U9=2, U28*(Input!$C$8/(Input!$C$8+Input!$C$9))+Sheet2!U67*(Input!$C$9/(Input!$C$8+Input!$C$9)),0))</f>
        <v>0.18149999999999999</v>
      </c>
      <c r="V29">
        <f>IF(V9=1,Input!$F$8*V28+Input!$F$7*Input!$F$20*V17, IF(V9=2, V28*(Input!$C$8/(Input!$C$8+Input!$C$9))+Sheet2!V67*(Input!$C$9/(Input!$C$8+Input!$C$9)),0))</f>
        <v>0.18149999999999999</v>
      </c>
      <c r="W29">
        <f ca="1">IF(W9=1,Input!$F$8*W28+Input!$F$7*Input!$F$20*W17, IF(W9=2, W28*(Input!$C$8/(Input!$C$8+Input!$C$9))+Sheet2!W67*(Input!$C$9/(Input!$C$8+Input!$C$9)),0))</f>
        <v>0.11059459002535926</v>
      </c>
      <c r="X29">
        <f ca="1">IF(X9=1,Input!$F$8*X28+Input!$F$7*Input!$F$20*X17, IF(X9=2, X28*(Input!$C$8/(Input!$C$8+Input!$C$9))+Sheet2!X67*(Input!$C$9/(Input!$C$8+Input!$C$9)),0))</f>
        <v>0.1124038694111453</v>
      </c>
      <c r="Y29">
        <f ca="1">IF(Y9=1,Input!$F$8*Y28+Input!$F$7*Input!$F$20*Y17, IF(Y9=2, Y28*(Input!$C$8/(Input!$C$8+Input!$C$9))+Sheet2!Y67*(Input!$C$9/(Input!$C$8+Input!$C$9)),0))</f>
        <v>0.11418691329135602</v>
      </c>
      <c r="Z29">
        <f ca="1">IF(Z9=1,Input!$F$8*Z28+Input!$F$7*Input!$F$20*Z17, IF(Z9=2, Z28*(Input!$C$8/(Input!$C$8+Input!$C$9))+Sheet2!Z67*(Input!$C$9/(Input!$C$8+Input!$C$9)),0))</f>
        <v>0.11594349935883747</v>
      </c>
      <c r="AA29">
        <f ca="1">IF(AA9=1,Input!$F$8*AA28+Input!$F$7*Input!$F$20*AA17, IF(AA9=2, AA28*(Input!$C$8/(Input!$C$8+Input!$C$9))+Sheet2!AA67*(Input!$C$9/(Input!$C$8+Input!$C$9)),0))</f>
        <v>0.11767345227407003</v>
      </c>
      <c r="AB29">
        <f ca="1">IF(AB9=1,Input!$F$8*AB28+Input!$F$7*Input!$F$20*AB17, IF(AB9=2, AB28*(Input!$C$8/(Input!$C$8+Input!$C$9))+Sheet2!AB67*(Input!$C$9/(Input!$C$8+Input!$C$9)),0))</f>
        <v>0.11937664051772126</v>
      </c>
      <c r="AC29">
        <f ca="1">IF(AC9=1,Input!$F$8*AC28+Input!$F$7*Input!$F$20*AC17, IF(AC9=2, AC28*(Input!$C$8/(Input!$C$8+Input!$C$9))+Sheet2!AC67*(Input!$C$9/(Input!$C$8+Input!$C$9)),0))</f>
        <v>0.12105297341642765</v>
      </c>
      <c r="AD29">
        <f ca="1">IF(AD9=1,Input!$F$8*AD28+Input!$F$7*Input!$F$20*AD17, IF(AD9=2, AD28*(Input!$C$8/(Input!$C$8+Input!$C$9))+Sheet2!AD67*(Input!$C$9/(Input!$C$8+Input!$C$9)),0))</f>
        <v>0.12270239833293317</v>
      </c>
      <c r="AE29">
        <f ca="1">IF(AE9=1,Input!$F$8*AE28+Input!$F$7*Input!$F$20*AE17, IF(AE9=2, AE28*(Input!$C$8/(Input!$C$8+Input!$C$9))+Sheet2!AE67*(Input!$C$9/(Input!$C$8+Input!$C$9)),0))</f>
        <v>0.12432489801215121</v>
      </c>
      <c r="AF29">
        <f ca="1">IF(AF9=1,Input!$F$8*AF28+Input!$F$7*Input!$F$20*AF17, IF(AF9=2, AF28*(Input!$C$8/(Input!$C$8+Input!$C$9))+Sheet2!AF67*(Input!$C$9/(Input!$C$8+Input!$C$9)),0))</f>
        <v>0.12592048807513595</v>
      </c>
      <c r="AG29">
        <f ca="1">IF(AG9=1,Input!$F$8*AG28+Input!$F$7*Input!$F$20*AG17, IF(AG9=2, AG28*(Input!$C$8/(Input!$C$8+Input!$C$9))+Sheet2!AG67*(Input!$C$9/(Input!$C$8+Input!$C$9)),0))</f>
        <v>0.12748921465334775</v>
      </c>
      <c r="AH29">
        <f ca="1">IF(AH9=1,Input!$F$8*AH28+Input!$F$7*Input!$F$20*AH17, IF(AH9=2, AH28*(Input!$C$8/(Input!$C$8+Input!$C$9))+Sheet2!AH67*(Input!$C$9/(Input!$C$8+Input!$C$9)),0))</f>
        <v>0.12903115215597591</v>
      </c>
      <c r="AI29">
        <f ca="1">IF(AI9=1,Input!$F$8*AI28+Input!$F$7*Input!$F$20*AI17, IF(AI9=2, AI28*(Input!$C$8/(Input!$C$8+Input!$C$9))+Sheet2!AI67*(Input!$C$9/(Input!$C$8+Input!$C$9)),0))</f>
        <v>0.13054640116344196</v>
      </c>
      <c r="AJ29">
        <f ca="1">IF(AJ9=1,Input!$F$8*AJ28+Input!$F$7*Input!$F$20*AJ17, IF(AJ9=2, AJ28*(Input!$C$8/(Input!$C$8+Input!$C$9))+Sheet2!AJ67*(Input!$C$9/(Input!$C$8+Input!$C$9)),0))</f>
        <v>0.13203508644055037</v>
      </c>
      <c r="AK29">
        <f ca="1">IF(AK9=1,Input!$F$8*AK28+Input!$F$7*Input!$F$20*AK17, IF(AK9=2, AK28*(Input!$C$8/(Input!$C$8+Input!$C$9))+Sheet2!AK67*(Input!$C$9/(Input!$C$8+Input!$C$9)),0))</f>
        <v>0.14038343300571676</v>
      </c>
      <c r="AL29">
        <f ca="1">IF(AL9=1,Input!$F$8*AL28+Input!$F$7*Input!$F$20*AL17, IF(AL9=2, AL28*(Input!$C$8/(Input!$C$8+Input!$C$9))+Sheet2!AL67*(Input!$C$9/(Input!$C$8+Input!$C$9)),0))</f>
        <v>0.13493337465190736</v>
      </c>
      <c r="AM29">
        <f ca="1">IF(AM9=1,Input!$F$8*AM28+Input!$F$7*Input!$F$20*AM17, IF(AM9=2, AM28*(Input!$C$8/(Input!$C$8+Input!$C$9))+Sheet2!AM67*(Input!$C$9/(Input!$C$8+Input!$C$9)),0))</f>
        <v>8.0291831822125431E-2</v>
      </c>
      <c r="AN29">
        <f ca="1">IF(AN9=1,Input!$F$8*AN28+Input!$F$7*Input!$F$20*AN17, IF(AN9=2, AN28*(Input!$C$8/(Input!$C$8+Input!$C$9))+Sheet2!AN67*(Input!$C$9/(Input!$C$8+Input!$C$9)),0))</f>
        <v>0.13772743005054727</v>
      </c>
      <c r="AO29">
        <f ca="1">IF(AO9=1,Input!$F$8*AO28+Input!$F$7*Input!$F$20*AO17, IF(AO9=2, AO28*(Input!$C$8/(Input!$C$8+Input!$C$9))+Sheet2!AO67*(Input!$C$9/(Input!$C$8+Input!$C$9)),0))</f>
        <v>8.8249459630814681E-2</v>
      </c>
      <c r="AP29">
        <f ca="1">IF(AP9=1,Input!$F$8*AP28+Input!$F$7*Input!$F$20*AP17, IF(AP9=2, AP28*(Input!$C$8/(Input!$C$8+Input!$C$9))+Sheet2!AP67*(Input!$C$9/(Input!$C$8+Input!$C$9)),0))</f>
        <v>9.2050504004926481E-2</v>
      </c>
      <c r="AQ29">
        <f ca="1">IF(AQ9=1,Input!$F$8*AQ28+Input!$F$7*Input!$F$20*AQ17, IF(AQ9=2, AQ28*(Input!$C$8/(Input!$C$8+Input!$C$9))+Sheet2!AQ67*(Input!$C$9/(Input!$C$8+Input!$C$9)),0))</f>
        <v>7.5541891951948631E-2</v>
      </c>
      <c r="AR29">
        <f ca="1">IF(AR9=1,Input!$F$8*AR28+Input!$F$7*Input!$F$20*AR17, IF(AR9=2, AR28*(Input!$C$8/(Input!$C$8+Input!$C$9))+Sheet2!AR67*(Input!$C$9/(Input!$C$8+Input!$C$9)),0))</f>
        <v>7.9097430233917992E-2</v>
      </c>
      <c r="AS29">
        <f ca="1">IF(AS9=1,Input!$F$8*AS28+Input!$F$7*Input!$F$20*AS17, IF(AS9=2, AS28*(Input!$C$8/(Input!$C$8+Input!$C$9))+Sheet2!AS67*(Input!$C$9/(Input!$C$8+Input!$C$9)),0))</f>
        <v>8.2591561003473285E-2</v>
      </c>
      <c r="AT29">
        <f ca="1">IF(AT9=1,Input!$F$8*AT28+Input!$F$7*Input!$F$20*AT17, IF(AT9=2, AT28*(Input!$C$8/(Input!$C$8+Input!$C$9))+Sheet2!AT67*(Input!$C$9/(Input!$C$8+Input!$C$9)),0))</f>
        <v>8.6024562285835493E-2</v>
      </c>
      <c r="AU29">
        <f ca="1">IF(AU9=1,Input!$F$8*AU28+Input!$F$7*Input!$F$20*AU17, IF(AU9=2, AU28*(Input!$C$8/(Input!$C$8+Input!$C$9))+Sheet2!AU67*(Input!$C$9/(Input!$C$8+Input!$C$9)),0))</f>
        <v>0.10945609795473127</v>
      </c>
      <c r="AV29">
        <f ca="1">IF(AV9=1,Input!$F$8*AV28+Input!$F$7*Input!$F$20*AV17, IF(AV9=2, AV28*(Input!$C$8/(Input!$C$8+Input!$C$9))+Sheet2!AV67*(Input!$C$9/(Input!$C$8+Input!$C$9)),0))</f>
        <v>9.270854434872855E-2</v>
      </c>
      <c r="AW29">
        <f ca="1">IF(AW9=1,Input!$F$8*AW28+Input!$F$7*Input!$F$20*AW17, IF(AW9=2, AW28*(Input!$C$8/(Input!$C$8+Input!$C$9))+Sheet2!AW67*(Input!$C$9/(Input!$C$8+Input!$C$9)),0))</f>
        <v>0.11574531069178615</v>
      </c>
      <c r="AX29">
        <f ca="1">IF(AX9=1,Input!$F$8*AX28+Input!$F$7*Input!$F$20*AX17, IF(AX9=2, AX28*(Input!$C$8/(Input!$C$8+Input!$C$9))+Sheet2!AX67*(Input!$C$9/(Input!$C$8+Input!$C$9)),0))</f>
        <v>9.9152568301329153E-2</v>
      </c>
      <c r="AY29">
        <f ca="1">IF(AY9=1,Input!$F$8*AY28+Input!$F$7*Input!$F$20*AY17, IF(AY9=2, AY28*(Input!$C$8/(Input!$C$8+Input!$C$9))+Sheet2!AY67*(Input!$C$9/(Input!$C$8+Input!$C$9)),0))</f>
        <v>0.12169169202198926</v>
      </c>
      <c r="AZ29">
        <f ca="1">IF(AZ9=1,Input!$F$8*AZ28+Input!$F$7*Input!$F$20*AZ17, IF(AZ9=2, AZ28*(Input!$C$8/(Input!$C$8+Input!$C$9))+Sheet2!AZ67*(Input!$C$9/(Input!$C$8+Input!$C$9)),0))</f>
        <v>0.10536047393881992</v>
      </c>
      <c r="BA29">
        <f>IF(BA9=1,Input!$F$8*BA28+Input!$F$7*Input!$F$20*BA17, IF(BA9=2, BA28*(Input!$C$8/(Input!$C$8+Input!$C$9))+Sheet2!BA67*(Input!$C$9/(Input!$C$8+Input!$C$9)),0))</f>
        <v>0</v>
      </c>
      <c r="BB29">
        <f>IF(BB9=1,Input!$F$8*BB28+Input!$F$7*Input!$F$20*BB17, IF(BB9=2, BB28*(Input!$C$8/(Input!$C$8+Input!$C$9))+Sheet2!BB67*(Input!$C$9/(Input!$C$8+Input!$C$9)),0))</f>
        <v>0</v>
      </c>
      <c r="BC29">
        <f>IF(BC9=1,Input!$F$8*BC28+Input!$F$7*Input!$F$20*BC17, IF(BC9=2, BC28*(Input!$C$8/(Input!$C$8+Input!$C$9))+Sheet2!BC67*(Input!$C$9/(Input!$C$8+Input!$C$9)),0))</f>
        <v>0</v>
      </c>
      <c r="BD29">
        <f>IF(BD9=1,Input!$F$8*BD28+Input!$F$7*Input!$F$20*BD17, IF(BD9=2, BD28*(Input!$C$8/(Input!$C$8+Input!$C$9))+Sheet2!BD67*(Input!$C$9/(Input!$C$8+Input!$C$9)),0))</f>
        <v>0</v>
      </c>
      <c r="BE29">
        <f>IF(BE9=1,Input!$F$8*BE28+Input!$F$7*Input!$F$20*BE17, IF(BE9=2, BE28*(Input!$C$8/(Input!$C$8+Input!$C$9))+Sheet2!BE67*(Input!$C$9/(Input!$C$8+Input!$C$9)),0))</f>
        <v>0</v>
      </c>
      <c r="BF29">
        <f>IF(BF9=1,Input!$F$8*BF28+Input!$F$7*Input!$F$20*BF17, IF(BF9=2, BF28*(Input!$C$8/(Input!$C$8+Input!$C$9))+Sheet2!BF67*(Input!$C$9/(Input!$C$8+Input!$C$9)),0))</f>
        <v>0</v>
      </c>
      <c r="BG29">
        <f>IF(BG9=1,Input!$F$8*BG28+Input!$F$7*Input!$F$20*BG17, IF(BG9=2, BG28*(Input!$C$8/(Input!$C$8+Input!$C$9))+Sheet2!BG67*(Input!$C$9/(Input!$C$8+Input!$C$9)),0))</f>
        <v>0</v>
      </c>
      <c r="BH29">
        <f>IF(BH9=1,Input!$F$8*BH28+Input!$F$7*Input!$F$20*BH17, IF(BH9=2, BH28*(Input!$C$8/(Input!$C$8+Input!$C$9))+Sheet2!BH67*(Input!$C$9/(Input!$C$8+Input!$C$9)),0))</f>
        <v>0</v>
      </c>
      <c r="BI29">
        <f>IF(BI9=1,Input!$F$8*BI28+Input!$F$7*Input!$F$20*BI17, IF(BI9=2, BI28*(Input!$C$8/(Input!$C$8+Input!$C$9))+Sheet2!BI67*(Input!$C$9/(Input!$C$8+Input!$C$9)),0))</f>
        <v>0</v>
      </c>
      <c r="BJ29">
        <f>IF(BJ9=1,Input!$F$8*BJ28+Input!$F$7*Input!$F$20*BJ17, IF(BJ9=2, BJ28*(Input!$C$8/(Input!$C$8+Input!$C$9))+Sheet2!BJ67*(Input!$C$9/(Input!$C$8+Input!$C$9)),0))</f>
        <v>0</v>
      </c>
      <c r="BK29">
        <f>IF(BK9=1,Input!$F$8*BK28+Input!$F$7*Input!$F$20*BK17, IF(BK9=2, BK28*(Input!$C$8/(Input!$C$8+Input!$C$9))+Sheet2!BK67*(Input!$C$9/(Input!$C$8+Input!$C$9)),0))</f>
        <v>0</v>
      </c>
      <c r="BL29">
        <f>IF(BL9=1,Input!$F$8*BL28+Input!$F$7*Input!$F$20*BL17, IF(BL9=2, BL28*(Input!$C$8/(Input!$C$8+Input!$C$9))+Sheet2!BL67*(Input!$C$9/(Input!$C$8+Input!$C$9)),0))</f>
        <v>0</v>
      </c>
      <c r="BM29">
        <f>IF(BM9=1,Input!$F$8*BM28+Input!$F$7*Input!$F$20*BM17, IF(BM9=2, BM28*(Input!$C$8/(Input!$C$8+Input!$C$9))+Sheet2!BM67*(Input!$C$9/(Input!$C$8+Input!$C$9)),0))</f>
        <v>0</v>
      </c>
      <c r="BN29">
        <f>IF(BN9=1,Input!$F$8*BN28+Input!$F$7*Input!$F$20*BN17, IF(BN9=2, BN28*(Input!$C$8/(Input!$C$8+Input!$C$9))+Sheet2!BN67*(Input!$C$9/(Input!$C$8+Input!$C$9)),0))</f>
        <v>0</v>
      </c>
      <c r="BO29">
        <f>IF(BO9=1,Input!$F$8*BO28+Input!$F$7*Input!$F$20*BO17, IF(BO9=2, BO28*(Input!$C$8/(Input!$C$8+Input!$C$9))+Sheet2!BO67*(Input!$C$9/(Input!$C$8+Input!$C$9)),0))</f>
        <v>0</v>
      </c>
      <c r="BP29">
        <f>IF(BP9=1,Input!$F$8*BP28+Input!$F$7*Input!$F$20*BP17, IF(BP9=2, BP28*(Input!$C$8/(Input!$C$8+Input!$C$9))+Sheet2!BP67*(Input!$C$9/(Input!$C$8+Input!$C$9)),0))</f>
        <v>0</v>
      </c>
      <c r="BQ29">
        <f>IF(BQ9=1,Input!$F$8*BQ28+Input!$F$7*Input!$F$20*BQ17, IF(BQ9=2, BQ28*(Input!$C$8/(Input!$C$8+Input!$C$9))+Sheet2!BQ67*(Input!$C$9/(Input!$C$8+Input!$C$9)),0))</f>
        <v>0</v>
      </c>
      <c r="BR29">
        <f>IF(BR9=1,Input!$F$8*BR28+Input!$F$7*Input!$F$20*BR17, IF(BR9=2, BR28*(Input!$C$8/(Input!$C$8+Input!$C$9))+Sheet2!BR67*(Input!$C$9/(Input!$C$8+Input!$C$9)),0))</f>
        <v>0</v>
      </c>
      <c r="BS29">
        <f>IF(BS9=1,Input!$F$8*BS28+Input!$F$7*Input!$F$20*BS17, IF(BS9=2, BS28*(Input!$C$8/(Input!$C$8+Input!$C$9))+Sheet2!BS67*(Input!$C$9/(Input!$C$8+Input!$C$9)),0))</f>
        <v>0</v>
      </c>
      <c r="BT29">
        <f>IF(BT9=1,Input!$F$8*BT28+Input!$F$7*Input!$F$20*BT17, IF(BT9=2, BT28*(Input!$C$8/(Input!$C$8+Input!$C$9))+Sheet2!BT67*(Input!$C$9/(Input!$C$8+Input!$C$9)),0))</f>
        <v>0</v>
      </c>
      <c r="BU29">
        <f>IF(BU9=1,Input!$F$8*BU28+Input!$F$7*Input!$F$20*BU17, IF(BU9=2, BU28*(Input!$C$8/(Input!$C$8+Input!$C$9))+Sheet2!BU67*(Input!$C$9/(Input!$C$8+Input!$C$9)),0))</f>
        <v>0</v>
      </c>
      <c r="BV29">
        <f>IF(BV9=1,Input!$F$8*BV28+Input!$F$7*Input!$F$20*BV17, IF(BV9=2, BV28*(Input!$C$8/(Input!$C$8+Input!$C$9))+Sheet2!BV67*(Input!$C$9/(Input!$C$8+Input!$C$9)),0))</f>
        <v>0</v>
      </c>
      <c r="BW29">
        <f>IF(BW9=1,Input!$F$8*BW28+Input!$F$7*Input!$F$20*BW17, IF(BW9=2, BW28*(Input!$C$8/(Input!$C$8+Input!$C$9))+Sheet2!BW67*(Input!$C$9/(Input!$C$8+Input!$C$9)),0))</f>
        <v>0</v>
      </c>
      <c r="BX29">
        <f>IF(BX9=1,Input!$F$8*BX28+Input!$F$7*Input!$F$20*BX17, IF(BX9=2, BX28*(Input!$C$8/(Input!$C$8+Input!$C$9))+Sheet2!BX67*(Input!$C$9/(Input!$C$8+Input!$C$9)),0))</f>
        <v>0</v>
      </c>
      <c r="BY29">
        <f>IF(BY9=1,Input!$F$8*BY28+Input!$F$7*Input!$F$20*BY17, IF(BY9=2, BY28*(Input!$C$8/(Input!$C$8+Input!$C$9))+Sheet2!BY67*(Input!$C$9/(Input!$C$8+Input!$C$9)),0))</f>
        <v>0</v>
      </c>
      <c r="BZ29">
        <f>IF(BZ9=1,Input!$F$8*BZ28+Input!$F$7*Input!$F$20*BZ17, IF(BZ9=2, BZ28*(Input!$C$8/(Input!$C$8+Input!$C$9))+Sheet2!BZ67*(Input!$C$9/(Input!$C$8+Input!$C$9)),0))</f>
        <v>0</v>
      </c>
      <c r="CA29">
        <f>IF(CA9=1,Input!$F$8*CA28+Input!$F$7*Input!$F$20*CA17, IF(CA9=2, CA28*(Input!$C$8/(Input!$C$8+Input!$C$9))+Sheet2!CA67*(Input!$C$9/(Input!$C$8+Input!$C$9)),0))</f>
        <v>0</v>
      </c>
      <c r="CB29">
        <f>IF(CB9=1,Input!$F$8*CB28+Input!$F$7*Input!$F$20*CB17, IF(CB9=2, CB28*(Input!$C$8/(Input!$C$8+Input!$C$9))+Sheet2!CB67*(Input!$C$9/(Input!$C$8+Input!$C$9)),0))</f>
        <v>0</v>
      </c>
      <c r="CC29">
        <f>IF(CC9=1,Input!$F$8*CC28+Input!$F$7*Input!$F$20*CC17, IF(CC9=2, CC28*(Input!$C$8/(Input!$C$8+Input!$C$9))+Sheet2!CC67*(Input!$C$9/(Input!$C$8+Input!$C$9)),0))</f>
        <v>0</v>
      </c>
      <c r="CD29">
        <f>IF(CD9=1,Input!$F$8*CD28+Input!$F$7*Input!$F$20*CD17, IF(CD9=2, CD28*(Input!$C$8/(Input!$C$8+Input!$C$9))+Sheet2!CD67*(Input!$C$9/(Input!$C$8+Input!$C$9)),0))</f>
        <v>0</v>
      </c>
      <c r="CE29">
        <f>IF(CE9=1,Input!$F$8*CE28+Input!$F$7*Input!$F$20*CE17, IF(CE9=2, CE28*(Input!$C$8/(Input!$C$8+Input!$C$9))+Sheet2!CE67*(Input!$C$9/(Input!$C$8+Input!$C$9)),0))</f>
        <v>0</v>
      </c>
      <c r="CF29">
        <f>IF(CF9=1,Input!$F$8*CF28+Input!$F$7*Input!$F$20*CF17, IF(CF9=2, CF28*(Input!$C$8/(Input!$C$8+Input!$C$9))+Sheet2!CF67*(Input!$C$9/(Input!$C$8+Input!$C$9)),0))</f>
        <v>0</v>
      </c>
      <c r="CG29">
        <f>IF(CG9=1,Input!$F$8*CG28+Input!$F$7*Input!$F$20*CG17, IF(CG9=2, CG28*(Input!$C$8/(Input!$C$8+Input!$C$9))+Sheet2!CG67*(Input!$C$9/(Input!$C$8+Input!$C$9)),0))</f>
        <v>0</v>
      </c>
      <c r="CH29">
        <f>IF(CH9=1,Input!$F$8*CH28+Input!$F$7*Input!$F$20*CH17, IF(CH9=2, CH28*(Input!$C$8/(Input!$C$8+Input!$C$9))+Sheet2!CH67*(Input!$C$9/(Input!$C$8+Input!$C$9)),0))</f>
        <v>0</v>
      </c>
      <c r="CI29">
        <f>IF(CI9=1,Input!$F$8*CI28+Input!$F$7*Input!$F$20*CI17, IF(CI9=2, CI28*(Input!$C$8/(Input!$C$8+Input!$C$9))+Sheet2!CI67*(Input!$C$9/(Input!$C$8+Input!$C$9)),0))</f>
        <v>0</v>
      </c>
      <c r="CJ29">
        <f>IF(CJ9=1,Input!$F$8*CJ28+Input!$F$7*Input!$F$20*CJ17, IF(CJ9=2, CJ28*(Input!$C$8/(Input!$C$8+Input!$C$9))+Sheet2!CJ67*(Input!$C$9/(Input!$C$8+Input!$C$9)),0))</f>
        <v>0</v>
      </c>
      <c r="CK29">
        <f>IF(CK9=1,Input!$F$8*CK28+Input!$F$7*Input!$F$20*CK17, IF(CK9=2, CK28*(Input!$C$8/(Input!$C$8+Input!$C$9))+Sheet2!CK67*(Input!$C$9/(Input!$C$8+Input!$C$9)),0))</f>
        <v>0</v>
      </c>
      <c r="CL29">
        <f>IF(CL9=1,Input!$F$8*CL28+Input!$F$7*Input!$F$20*CL17, IF(CL9=2, CL28*(Input!$C$8/(Input!$C$8+Input!$C$9))+Sheet2!CL67*(Input!$C$9/(Input!$C$8+Input!$C$9)),0))</f>
        <v>0</v>
      </c>
      <c r="CM29">
        <f>IF(CM9=1,Input!$F$8*CM28+Input!$F$7*Input!$F$20*CM17, IF(CM9=2, CM28*(Input!$C$8/(Input!$C$8+Input!$C$9))+Sheet2!CM67*(Input!$C$9/(Input!$C$8+Input!$C$9)),0))</f>
        <v>0</v>
      </c>
      <c r="CN29">
        <f>IF(CN9=1,Input!$F$8*CN28+Input!$F$7*Input!$F$20*CN17, IF(CN9=2, CN28*(Input!$C$8/(Input!$C$8+Input!$C$9))+Sheet2!CN67*(Input!$C$9/(Input!$C$8+Input!$C$9)),0))</f>
        <v>0</v>
      </c>
    </row>
    <row r="30" spans="1:94">
      <c r="C30">
        <f>IF(AND(C9=2,Input!$H$2=2), 1+B30, 0)</f>
        <v>0</v>
      </c>
      <c r="D30">
        <f>IF(AND(D9=2,Input!$H$2=2), 1+C30, 0)</f>
        <v>0</v>
      </c>
      <c r="E30">
        <f>IF(AND(E9=2,Input!$H$2=2), 1+D30, 0)</f>
        <v>0</v>
      </c>
      <c r="F30">
        <f>IF(AND(F9=2,Input!$H$2=2), 1+E30, 0)</f>
        <v>0</v>
      </c>
      <c r="G30">
        <f>IF(AND(G9=2,Input!$H$2=2), 1+F30, 0)</f>
        <v>0</v>
      </c>
      <c r="H30">
        <f>IF(AND(H9=2,Input!$H$2=2), 1+G30, 0)</f>
        <v>0</v>
      </c>
      <c r="I30">
        <f>IF(AND(I9=2,Input!$H$2=2), 1+H30, 0)</f>
        <v>0</v>
      </c>
      <c r="J30">
        <f>IF(AND(J9=2,Input!$H$2=2), 1+I30, 0)</f>
        <v>0</v>
      </c>
      <c r="K30">
        <f>IF(AND(K9=2,Input!$H$2=2), 1+J30, 0)</f>
        <v>0</v>
      </c>
      <c r="L30">
        <f>IF(AND(L9=2,Input!$H$2=2), 1+K30, 0)</f>
        <v>0</v>
      </c>
      <c r="M30">
        <f>IF(AND(M9=2,Input!$H$2=2), 1+L30, 0)</f>
        <v>0</v>
      </c>
      <c r="N30">
        <f>IF(AND(N9=2,Input!$H$2=2), 1+M30, 0)</f>
        <v>0</v>
      </c>
      <c r="O30">
        <f>IF(AND(O9=2,Input!$H$2=2), 1+N30, 0)</f>
        <v>0</v>
      </c>
      <c r="P30">
        <f>IF(AND(P9=2,Input!$H$2=2), 1+O30, 0)</f>
        <v>0</v>
      </c>
      <c r="Q30">
        <f>IF(AND(Q9=2,Input!$H$2=2), 1+P30, 0)</f>
        <v>0</v>
      </c>
      <c r="R30">
        <f>IF(AND(R9=2,Input!$H$2=2), 1+Q30, 0)</f>
        <v>0</v>
      </c>
      <c r="S30">
        <f>IF(AND(S9=2,Input!$H$2=2), 1+R30, 0)</f>
        <v>0</v>
      </c>
      <c r="T30">
        <f>IF(AND(T9=2,Input!$H$2=2), 1+S30, 0)</f>
        <v>0</v>
      </c>
      <c r="U30">
        <f>IF(AND(U9=2,Input!$H$2=2), 1+T30, 0)</f>
        <v>0</v>
      </c>
      <c r="V30">
        <f>IF(AND(V9=2,Input!$H$2=2), 1+U30, 0)</f>
        <v>0</v>
      </c>
      <c r="W30">
        <f>IF(AND(W9=2,Input!$H$2=2), 1+V30, 0)</f>
        <v>1</v>
      </c>
      <c r="X30">
        <f>IF(AND(X9=2,Input!$H$2=2), 1+W30, 0)</f>
        <v>2</v>
      </c>
      <c r="Y30">
        <f>IF(AND(Y9=2,Input!$H$2=2), 1+X30, 0)</f>
        <v>3</v>
      </c>
      <c r="Z30">
        <f>IF(AND(Z9=2,Input!$H$2=2), 1+Y30, 0)</f>
        <v>4</v>
      </c>
      <c r="AA30">
        <f>IF(AND(AA9=2,Input!$H$2=2), 1+Z30, 0)</f>
        <v>5</v>
      </c>
      <c r="AB30">
        <f>IF(AND(AB9=2,Input!$H$2=2), 1+AA30, 0)</f>
        <v>6</v>
      </c>
      <c r="AC30">
        <f>IF(AND(AC9=2,Input!$H$2=2), 1+AB30, 0)</f>
        <v>7</v>
      </c>
      <c r="AD30">
        <f>IF(AND(AD9=2,Input!$H$2=2), 1+AC30, 0)</f>
        <v>8</v>
      </c>
      <c r="AE30">
        <f>IF(AND(AE9=2,Input!$H$2=2), 1+AD30, 0)</f>
        <v>9</v>
      </c>
      <c r="AF30">
        <f>IF(AND(AF9=2,Input!$H$2=2), 1+AE30, 0)</f>
        <v>10</v>
      </c>
      <c r="AG30">
        <f>IF(AND(AG9=2,Input!$H$2=2), 1+AF30, 0)</f>
        <v>11</v>
      </c>
      <c r="AH30">
        <f>IF(AND(AH9=2,Input!$H$2=2), 1+AG30, 0)</f>
        <v>12</v>
      </c>
      <c r="AI30">
        <f>IF(AND(AI9=2,Input!$H$2=2), 1+AH30, 0)</f>
        <v>13</v>
      </c>
      <c r="AJ30">
        <f>IF(AND(AJ9=2,Input!$H$2=2), 1+AI30, 0)</f>
        <v>14</v>
      </c>
      <c r="AK30">
        <f>IF(AND(AK9=2,Input!$H$2=2), 1+AJ30, 0)</f>
        <v>15</v>
      </c>
      <c r="AL30">
        <f>IF(AND(AL9=2,Input!$H$2=2), 1+AK30, 0)</f>
        <v>16</v>
      </c>
      <c r="AM30">
        <f>IF(AND(AM9=2,Input!$H$2=2), 1+AL30, 0)</f>
        <v>17</v>
      </c>
      <c r="AN30">
        <f>IF(AND(AN9=2,Input!$H$2=2), 1+AM30, 0)</f>
        <v>18</v>
      </c>
      <c r="AO30">
        <f>IF(AND(AO9=2,Input!$H$2=2), 1+AN30, 0)</f>
        <v>19</v>
      </c>
      <c r="AP30">
        <f>IF(AND(AP9=2,Input!$H$2=2), 1+AO30, 0)</f>
        <v>20</v>
      </c>
      <c r="AQ30">
        <f>IF(AND(AQ9=2,Input!$H$2=2), 1+AP30, 0)</f>
        <v>21</v>
      </c>
      <c r="AR30">
        <f>IF(AND(AR9=2,Input!$H$2=2), 1+AQ30, 0)</f>
        <v>22</v>
      </c>
      <c r="AS30">
        <f>IF(AND(AS9=2,Input!$H$2=2), 1+AR30, 0)</f>
        <v>23</v>
      </c>
      <c r="AT30">
        <f>IF(AND(AT9=2,Input!$H$2=2), 1+AS30, 0)</f>
        <v>24</v>
      </c>
      <c r="AU30">
        <f>IF(AND(AU9=2,Input!$H$2=2), 1+AT30, 0)</f>
        <v>25</v>
      </c>
      <c r="AV30">
        <f>IF(AND(AV9=2,Input!$H$2=2), 1+AU30, 0)</f>
        <v>26</v>
      </c>
      <c r="AW30">
        <f>IF(AND(AW9=2,Input!$H$2=2), 1+AV30, 0)</f>
        <v>27</v>
      </c>
      <c r="AX30">
        <f>IF(AND(AX9=2,Input!$H$2=2), 1+AW30, 0)</f>
        <v>28</v>
      </c>
      <c r="AY30">
        <f>IF(AND(AY9=2,Input!$H$2=2), 1+AX30, 0)</f>
        <v>29</v>
      </c>
      <c r="AZ30">
        <f>IF(AND(AZ9=2,Input!$H$2=2), 1+AY30, 0)</f>
        <v>30</v>
      </c>
      <c r="BA30">
        <f>IF(AND(BA9=2,Input!$H$2=2), 1+AZ30, 0)</f>
        <v>0</v>
      </c>
      <c r="BB30">
        <f>IF(AND(BB9=2,Input!$H$2=2), 1+BA30, 0)</f>
        <v>0</v>
      </c>
      <c r="BC30">
        <f>IF(AND(BC9=2,Input!$H$2=2), 1+BB30, 0)</f>
        <v>0</v>
      </c>
      <c r="BD30">
        <f>IF(AND(BD9=2,Input!$H$2=2), 1+BC30, 0)</f>
        <v>0</v>
      </c>
      <c r="BE30">
        <f>IF(AND(BE9=2,Input!$H$2=2), 1+BD30, 0)</f>
        <v>0</v>
      </c>
      <c r="BF30">
        <f>IF(AND(BF9=2,Input!$H$2=2), 1+BE30, 0)</f>
        <v>0</v>
      </c>
      <c r="BG30">
        <f>IF(AND(BG9=2,Input!$H$2=2), 1+BF30, 0)</f>
        <v>0</v>
      </c>
      <c r="BH30">
        <f>IF(AND(BH9=2,Input!$H$2=2), 1+BG30, 0)</f>
        <v>0</v>
      </c>
      <c r="BI30">
        <f>IF(AND(BI9=2,Input!$H$2=2), 1+BH30, 0)</f>
        <v>0</v>
      </c>
      <c r="BJ30">
        <f>IF(AND(BJ9=2,Input!$H$2=2), 1+BI30, 0)</f>
        <v>0</v>
      </c>
      <c r="BK30">
        <f>IF(AND(BK9=2,Input!$H$2=2), 1+BJ30, 0)</f>
        <v>0</v>
      </c>
      <c r="BL30">
        <f>IF(AND(BL9=2,Input!$H$2=2), 1+BK30, 0)</f>
        <v>0</v>
      </c>
      <c r="BM30">
        <f>IF(AND(BM9=2,Input!$H$2=2), 1+BL30, 0)</f>
        <v>0</v>
      </c>
      <c r="BN30">
        <f>IF(AND(BN9=2,Input!$H$2=2), 1+BM30, 0)</f>
        <v>0</v>
      </c>
      <c r="BO30">
        <f>IF(AND(BO9=2,Input!$H$2=2), 1+BN30, 0)</f>
        <v>0</v>
      </c>
      <c r="BP30">
        <f>IF(AND(BP9=2,Input!$H$2=2), 1+BO30, 0)</f>
        <v>0</v>
      </c>
      <c r="BQ30">
        <f>IF(AND(BQ9=2,Input!$H$2=2), 1+BP30, 0)</f>
        <v>0</v>
      </c>
      <c r="BR30">
        <f>IF(AND(BR9=2,Input!$H$2=2), 1+BQ30, 0)</f>
        <v>0</v>
      </c>
      <c r="BS30">
        <f>IF(AND(BS9=2,Input!$H$2=2), 1+BR30, 0)</f>
        <v>0</v>
      </c>
      <c r="BT30">
        <f>IF(AND(BT9=2,Input!$H$2=2), 1+BS30, 0)</f>
        <v>0</v>
      </c>
      <c r="BU30">
        <f>IF(AND(BU9=2,Input!$H$2=2), 1+BT30, 0)</f>
        <v>0</v>
      </c>
      <c r="BV30">
        <f>IF(AND(BV9=2,Input!$H$2=2), 1+BU30, 0)</f>
        <v>0</v>
      </c>
      <c r="BW30">
        <f>IF(AND(BW9=2,Input!$H$2=2), 1+BV30, 0)</f>
        <v>0</v>
      </c>
      <c r="BX30">
        <f>IF(AND(BX9=2,Input!$H$2=2), 1+BW30, 0)</f>
        <v>0</v>
      </c>
      <c r="BY30">
        <f>IF(AND(BY9=2,Input!$H$2=2), 1+BX30, 0)</f>
        <v>0</v>
      </c>
      <c r="BZ30">
        <f>IF(AND(BZ9=2,Input!$H$2=2), 1+BY30, 0)</f>
        <v>0</v>
      </c>
      <c r="CA30">
        <f>IF(AND(CA9=2,Input!$H$2=2), 1+BZ30, 0)</f>
        <v>0</v>
      </c>
      <c r="CB30">
        <f>IF(AND(CB9=2,Input!$H$2=2), 1+CA30, 0)</f>
        <v>0</v>
      </c>
      <c r="CC30">
        <f>IF(AND(CC9=2,Input!$H$2=2), 1+CB30, 0)</f>
        <v>0</v>
      </c>
      <c r="CD30">
        <f>IF(AND(CD9=2,Input!$H$2=2), 1+CC30, 0)</f>
        <v>0</v>
      </c>
      <c r="CE30">
        <f>IF(AND(CE9=2,Input!$H$2=2), 1+CD30, 0)</f>
        <v>0</v>
      </c>
      <c r="CF30">
        <f>IF(AND(CF9=2,Input!$H$2=2), 1+CE30, 0)</f>
        <v>0</v>
      </c>
      <c r="CG30">
        <f>IF(AND(CG9=2,Input!$H$2=2), 1+CF30, 0)</f>
        <v>0</v>
      </c>
      <c r="CH30">
        <f>IF(AND(CH9=2,Input!$H$2=2), 1+CG30, 0)</f>
        <v>0</v>
      </c>
      <c r="CI30">
        <f>IF(AND(CI9=2,Input!$H$2=2), 1+CH30, 0)</f>
        <v>0</v>
      </c>
      <c r="CJ30">
        <f>IF(AND(CJ9=2,Input!$H$2=2), 1+CI30, 0)</f>
        <v>0</v>
      </c>
      <c r="CK30">
        <f>IF(AND(CK9=2,Input!$H$2=2), 1+CJ30, 0)</f>
        <v>0</v>
      </c>
      <c r="CL30">
        <f>IF(AND(CL9=2,Input!$H$2=2), 1+CK30, 0)</f>
        <v>0</v>
      </c>
      <c r="CM30">
        <f>IF(AND(CM9=2,Input!$H$2=2), 1+CL30, 0)</f>
        <v>0</v>
      </c>
      <c r="CN30">
        <f>IF(AND(CN9=2,Input!$H$2=2), 1+CM30, 0)</f>
        <v>0</v>
      </c>
    </row>
    <row r="31" spans="1:94">
      <c r="C31">
        <f>C30/$D$3</f>
        <v>0</v>
      </c>
      <c r="D31">
        <f t="shared" ref="D31:BO31" si="17">D30/$D$3</f>
        <v>0</v>
      </c>
      <c r="E31">
        <f t="shared" si="17"/>
        <v>0</v>
      </c>
      <c r="F31">
        <f t="shared" si="17"/>
        <v>0</v>
      </c>
      <c r="G31">
        <f t="shared" si="17"/>
        <v>0</v>
      </c>
      <c r="H31">
        <f t="shared" si="17"/>
        <v>0</v>
      </c>
      <c r="I31">
        <f t="shared" si="17"/>
        <v>0</v>
      </c>
      <c r="J31">
        <f t="shared" si="17"/>
        <v>0</v>
      </c>
      <c r="K31">
        <f t="shared" si="17"/>
        <v>0</v>
      </c>
      <c r="L31">
        <f t="shared" si="17"/>
        <v>0</v>
      </c>
      <c r="M31">
        <f t="shared" si="17"/>
        <v>0</v>
      </c>
      <c r="N31">
        <f t="shared" si="17"/>
        <v>0</v>
      </c>
      <c r="O31">
        <f t="shared" si="17"/>
        <v>0</v>
      </c>
      <c r="P31">
        <f t="shared" si="17"/>
        <v>0</v>
      </c>
      <c r="Q31">
        <f t="shared" si="17"/>
        <v>0</v>
      </c>
      <c r="R31">
        <f t="shared" si="17"/>
        <v>0</v>
      </c>
      <c r="S31">
        <f t="shared" si="17"/>
        <v>0</v>
      </c>
      <c r="T31">
        <f t="shared" si="17"/>
        <v>0</v>
      </c>
      <c r="U31">
        <f t="shared" si="17"/>
        <v>0</v>
      </c>
      <c r="V31">
        <f t="shared" si="17"/>
        <v>0</v>
      </c>
      <c r="W31">
        <f t="shared" si="17"/>
        <v>3.3333333333333333E-2</v>
      </c>
      <c r="X31">
        <f t="shared" si="17"/>
        <v>6.6666666666666666E-2</v>
      </c>
      <c r="Y31">
        <f t="shared" si="17"/>
        <v>0.1</v>
      </c>
      <c r="Z31">
        <f t="shared" si="17"/>
        <v>0.13333333333333333</v>
      </c>
      <c r="AA31">
        <f t="shared" si="17"/>
        <v>0.16666666666666666</v>
      </c>
      <c r="AB31">
        <f t="shared" si="17"/>
        <v>0.2</v>
      </c>
      <c r="AC31">
        <f t="shared" si="17"/>
        <v>0.23333333333333334</v>
      </c>
      <c r="AD31">
        <f t="shared" si="17"/>
        <v>0.26666666666666666</v>
      </c>
      <c r="AE31">
        <f t="shared" si="17"/>
        <v>0.3</v>
      </c>
      <c r="AF31">
        <f t="shared" si="17"/>
        <v>0.33333333333333331</v>
      </c>
      <c r="AG31">
        <f t="shared" si="17"/>
        <v>0.36666666666666664</v>
      </c>
      <c r="AH31">
        <f t="shared" si="17"/>
        <v>0.4</v>
      </c>
      <c r="AI31">
        <f t="shared" si="17"/>
        <v>0.43333333333333335</v>
      </c>
      <c r="AJ31">
        <f t="shared" si="17"/>
        <v>0.46666666666666667</v>
      </c>
      <c r="AK31">
        <f t="shared" si="17"/>
        <v>0.5</v>
      </c>
      <c r="AL31">
        <f t="shared" si="17"/>
        <v>0.53333333333333333</v>
      </c>
      <c r="AM31">
        <f t="shared" si="17"/>
        <v>0.56666666666666665</v>
      </c>
      <c r="AN31">
        <f t="shared" si="17"/>
        <v>0.6</v>
      </c>
      <c r="AO31">
        <f t="shared" si="17"/>
        <v>0.6333333333333333</v>
      </c>
      <c r="AP31">
        <f t="shared" si="17"/>
        <v>0.66666666666666663</v>
      </c>
      <c r="AQ31">
        <f t="shared" si="17"/>
        <v>0.7</v>
      </c>
      <c r="AR31">
        <f t="shared" si="17"/>
        <v>0.73333333333333328</v>
      </c>
      <c r="AS31">
        <f t="shared" si="17"/>
        <v>0.76666666666666672</v>
      </c>
      <c r="AT31">
        <f t="shared" si="17"/>
        <v>0.8</v>
      </c>
      <c r="AU31">
        <f t="shared" si="17"/>
        <v>0.83333333333333337</v>
      </c>
      <c r="AV31">
        <f t="shared" si="17"/>
        <v>0.8666666666666667</v>
      </c>
      <c r="AW31">
        <f t="shared" si="17"/>
        <v>0.9</v>
      </c>
      <c r="AX31">
        <f t="shared" si="17"/>
        <v>0.93333333333333335</v>
      </c>
      <c r="AY31">
        <f t="shared" si="17"/>
        <v>0.96666666666666667</v>
      </c>
      <c r="AZ31">
        <f t="shared" si="17"/>
        <v>1</v>
      </c>
      <c r="BA31">
        <f t="shared" si="17"/>
        <v>0</v>
      </c>
      <c r="BB31">
        <f t="shared" si="17"/>
        <v>0</v>
      </c>
      <c r="BC31">
        <f t="shared" si="17"/>
        <v>0</v>
      </c>
      <c r="BD31">
        <f t="shared" si="17"/>
        <v>0</v>
      </c>
      <c r="BE31">
        <f t="shared" si="17"/>
        <v>0</v>
      </c>
      <c r="BF31">
        <f t="shared" si="17"/>
        <v>0</v>
      </c>
      <c r="BG31">
        <f t="shared" si="17"/>
        <v>0</v>
      </c>
      <c r="BH31">
        <f t="shared" si="17"/>
        <v>0</v>
      </c>
      <c r="BI31">
        <f t="shared" si="17"/>
        <v>0</v>
      </c>
      <c r="BJ31">
        <f t="shared" si="17"/>
        <v>0</v>
      </c>
      <c r="BK31">
        <f t="shared" si="17"/>
        <v>0</v>
      </c>
      <c r="BL31">
        <f t="shared" si="17"/>
        <v>0</v>
      </c>
      <c r="BM31">
        <f t="shared" si="17"/>
        <v>0</v>
      </c>
      <c r="BN31">
        <f t="shared" si="17"/>
        <v>0</v>
      </c>
      <c r="BO31">
        <f t="shared" si="17"/>
        <v>0</v>
      </c>
      <c r="BP31">
        <f t="shared" ref="BP31:CN31" si="18">BP30/$D$3</f>
        <v>0</v>
      </c>
      <c r="BQ31">
        <f t="shared" si="18"/>
        <v>0</v>
      </c>
      <c r="BR31">
        <f t="shared" si="18"/>
        <v>0</v>
      </c>
      <c r="BS31">
        <f t="shared" si="18"/>
        <v>0</v>
      </c>
      <c r="BT31">
        <f t="shared" si="18"/>
        <v>0</v>
      </c>
      <c r="BU31">
        <f t="shared" si="18"/>
        <v>0</v>
      </c>
      <c r="BV31">
        <f t="shared" si="18"/>
        <v>0</v>
      </c>
      <c r="BW31">
        <f t="shared" si="18"/>
        <v>0</v>
      </c>
      <c r="BX31">
        <f t="shared" si="18"/>
        <v>0</v>
      </c>
      <c r="BY31">
        <f t="shared" si="18"/>
        <v>0</v>
      </c>
      <c r="BZ31">
        <f t="shared" si="18"/>
        <v>0</v>
      </c>
      <c r="CA31">
        <f t="shared" si="18"/>
        <v>0</v>
      </c>
      <c r="CB31">
        <f t="shared" si="18"/>
        <v>0</v>
      </c>
      <c r="CC31">
        <f t="shared" si="18"/>
        <v>0</v>
      </c>
      <c r="CD31">
        <f t="shared" si="18"/>
        <v>0</v>
      </c>
      <c r="CE31">
        <f t="shared" si="18"/>
        <v>0</v>
      </c>
      <c r="CF31">
        <f t="shared" si="18"/>
        <v>0</v>
      </c>
      <c r="CG31">
        <f t="shared" si="18"/>
        <v>0</v>
      </c>
      <c r="CH31">
        <f t="shared" si="18"/>
        <v>0</v>
      </c>
      <c r="CI31">
        <f t="shared" si="18"/>
        <v>0</v>
      </c>
      <c r="CJ31">
        <f t="shared" si="18"/>
        <v>0</v>
      </c>
      <c r="CK31">
        <f t="shared" si="18"/>
        <v>0</v>
      </c>
      <c r="CL31">
        <f t="shared" si="18"/>
        <v>0</v>
      </c>
      <c r="CM31">
        <f t="shared" si="18"/>
        <v>0</v>
      </c>
      <c r="CN31">
        <f t="shared" si="18"/>
        <v>0</v>
      </c>
    </row>
    <row r="32" spans="1:94">
      <c r="C32" s="3">
        <f>IF(AND(Input!$H$2=1,Sheet2!C9=2), Input!$F$4, IF(C30&gt;0,((Input!$H$4-Input!$G$4)*Sheet2!C31+Input!$G$4),0))</f>
        <v>0</v>
      </c>
      <c r="D32" s="3">
        <f>IF(AND(Input!$H$2=1,Sheet2!D9=2), Input!$F$4, IF(D30&gt;0,((Input!$H$4-Input!$G$4)*Sheet2!D31+Input!$G$4),0))</f>
        <v>0</v>
      </c>
      <c r="E32" s="3">
        <f>IF(AND(Input!$H$2=1,Sheet2!E9=2), Input!$F$4, IF(E30&gt;0,((Input!$H$4-Input!$G$4)*Sheet2!E31+Input!$G$4),0))</f>
        <v>0</v>
      </c>
      <c r="F32" s="3">
        <f>IF(AND(Input!$H$2=1,Sheet2!F9=2), Input!$F$4, IF(F30&gt;0,((Input!$H$4-Input!$G$4)*Sheet2!F31+Input!$G$4),0))</f>
        <v>0</v>
      </c>
      <c r="G32" s="3">
        <f>IF(AND(Input!$H$2=1,Sheet2!G9=2), Input!$F$4, IF(G30&gt;0,((Input!$H$4-Input!$G$4)*Sheet2!G31+Input!$G$4),0))</f>
        <v>0</v>
      </c>
      <c r="H32" s="3">
        <f>IF(AND(Input!$H$2=1,Sheet2!H9=2), Input!$F$4, IF(H30&gt;0,((Input!$H$4-Input!$G$4)*Sheet2!H31+Input!$G$4),0))</f>
        <v>0</v>
      </c>
      <c r="I32" s="3">
        <f>IF(AND(Input!$H$2=1,Sheet2!I9=2), Input!$F$4, IF(I30&gt;0,((Input!$H$4-Input!$G$4)*Sheet2!I31+Input!$G$4),0))</f>
        <v>0</v>
      </c>
      <c r="J32" s="3">
        <f>IF(AND(Input!$H$2=1,Sheet2!J9=2), Input!$F$4, IF(J30&gt;0,((Input!$H$4-Input!$G$4)*Sheet2!J31+Input!$G$4),0))</f>
        <v>0</v>
      </c>
      <c r="K32" s="3">
        <f>IF(AND(Input!$H$2=1,Sheet2!K9=2), Input!$F$4, IF(K30&gt;0,((Input!$H$4-Input!$G$4)*Sheet2!K31+Input!$G$4),0))</f>
        <v>0</v>
      </c>
      <c r="L32" s="3">
        <f>IF(AND(Input!$H$2=1,Sheet2!L9=2), Input!$F$4, IF(L30&gt;0,((Input!$H$4-Input!$G$4)*Sheet2!L31+Input!$G$4),0))</f>
        <v>0</v>
      </c>
      <c r="M32" s="3">
        <f>IF(AND(Input!$H$2=1,Sheet2!M9=2), Input!$F$4, IF(M30&gt;0,((Input!$H$4-Input!$G$4)*Sheet2!M31+Input!$G$4),0))</f>
        <v>0</v>
      </c>
      <c r="N32" s="3">
        <f>IF(AND(Input!$H$2=1,Sheet2!N9=2), Input!$F$4, IF(N30&gt;0,((Input!$H$4-Input!$G$4)*Sheet2!N31+Input!$G$4),0))</f>
        <v>0</v>
      </c>
      <c r="O32" s="3">
        <f>IF(AND(Input!$H$2=1,Sheet2!O9=2), Input!$F$4, IF(O30&gt;0,((Input!$H$4-Input!$G$4)*Sheet2!O31+Input!$G$4),0))</f>
        <v>0</v>
      </c>
      <c r="P32" s="3">
        <f>IF(AND(Input!$H$2=1,Sheet2!P9=2), Input!$F$4, IF(P30&gt;0,((Input!$H$4-Input!$G$4)*Sheet2!P31+Input!$G$4),0))</f>
        <v>0</v>
      </c>
      <c r="Q32" s="3">
        <f>IF(AND(Input!$H$2=1,Sheet2!Q9=2), Input!$F$4, IF(Q30&gt;0,((Input!$H$4-Input!$G$4)*Sheet2!Q31+Input!$G$4),0))</f>
        <v>0</v>
      </c>
      <c r="R32" s="3">
        <f>IF(AND(Input!$H$2=1,Sheet2!R9=2), Input!$F$4, IF(R30&gt;0,((Input!$H$4-Input!$G$4)*Sheet2!R31+Input!$G$4),0))</f>
        <v>0</v>
      </c>
      <c r="S32" s="3">
        <f>IF(AND(Input!$H$2=1,Sheet2!S9=2), Input!$F$4, IF(S30&gt;0,((Input!$H$4-Input!$G$4)*Sheet2!S31+Input!$G$4),0))</f>
        <v>0</v>
      </c>
      <c r="T32" s="3">
        <f>IF(AND(Input!$H$2=1,Sheet2!T9=2), Input!$F$4, IF(T30&gt;0,((Input!$H$4-Input!$G$4)*Sheet2!T31+Input!$G$4),0))</f>
        <v>0</v>
      </c>
      <c r="U32" s="3">
        <f>IF(AND(Input!$H$2=1,Sheet2!U9=2), Input!$F$4, IF(U30&gt;0,((Input!$H$4-Input!$G$4)*Sheet2!U31+Input!$G$4),0))</f>
        <v>0</v>
      </c>
      <c r="V32" s="3">
        <f>IF(AND(Input!$H$2=1,Sheet2!V9=2), Input!$F$4, IF(V30&gt;0,((Input!$H$4-Input!$G$4)*Sheet2!V31+Input!$G$4),0))</f>
        <v>0</v>
      </c>
      <c r="W32" s="3">
        <f>IF(AND(Input!$H$2=1,Sheet2!W9=2), Input!$F$4, IF(W30&gt;0,((Input!$H$4-Input!$G$4)*Sheet2!W31+Input!$G$4),0))</f>
        <v>0.34833333333333333</v>
      </c>
      <c r="X32" s="3">
        <f>IF(AND(Input!$H$2=1,Sheet2!X9=2), Input!$F$4, IF(X30&gt;0,((Input!$H$4-Input!$G$4)*Sheet2!X31+Input!$G$4),0))</f>
        <v>0.34666666666666662</v>
      </c>
      <c r="Y32" s="3">
        <f>IF(AND(Input!$H$2=1,Sheet2!Y9=2), Input!$F$4, IF(Y30&gt;0,((Input!$H$4-Input!$G$4)*Sheet2!Y31+Input!$G$4),0))</f>
        <v>0.34499999999999997</v>
      </c>
      <c r="Z32" s="3">
        <f>IF(AND(Input!$H$2=1,Sheet2!Z9=2), Input!$F$4, IF(Z30&gt;0,((Input!$H$4-Input!$G$4)*Sheet2!Z31+Input!$G$4),0))</f>
        <v>0.34333333333333332</v>
      </c>
      <c r="AA32" s="3">
        <f>IF(AND(Input!$H$2=1,Sheet2!AA9=2), Input!$F$4, IF(AA30&gt;0,((Input!$H$4-Input!$G$4)*Sheet2!AA31+Input!$G$4),0))</f>
        <v>0.34166666666666667</v>
      </c>
      <c r="AB32" s="3">
        <f>IF(AND(Input!$H$2=1,Sheet2!AB9=2), Input!$F$4, IF(AB30&gt;0,((Input!$H$4-Input!$G$4)*Sheet2!AB31+Input!$G$4),0))</f>
        <v>0.33999999999999997</v>
      </c>
      <c r="AC32" s="3">
        <f>IF(AND(Input!$H$2=1,Sheet2!AC9=2), Input!$F$4, IF(AC30&gt;0,((Input!$H$4-Input!$G$4)*Sheet2!AC31+Input!$G$4),0))</f>
        <v>0.33833333333333332</v>
      </c>
      <c r="AD32" s="3">
        <f>IF(AND(Input!$H$2=1,Sheet2!AD9=2), Input!$F$4, IF(AD30&gt;0,((Input!$H$4-Input!$G$4)*Sheet2!AD31+Input!$G$4),0))</f>
        <v>0.33666666666666667</v>
      </c>
      <c r="AE32" s="3">
        <f>IF(AND(Input!$H$2=1,Sheet2!AE9=2), Input!$F$4, IF(AE30&gt;0,((Input!$H$4-Input!$G$4)*Sheet2!AE31+Input!$G$4),0))</f>
        <v>0.33499999999999996</v>
      </c>
      <c r="AF32" s="3">
        <f>IF(AND(Input!$H$2=1,Sheet2!AF9=2), Input!$F$4, IF(AF30&gt;0,((Input!$H$4-Input!$G$4)*Sheet2!AF31+Input!$G$4),0))</f>
        <v>0.33333333333333331</v>
      </c>
      <c r="AG32" s="3">
        <f>IF(AND(Input!$H$2=1,Sheet2!AG9=2), Input!$F$4, IF(AG30&gt;0,((Input!$H$4-Input!$G$4)*Sheet2!AG31+Input!$G$4),0))</f>
        <v>0.33166666666666667</v>
      </c>
      <c r="AH32" s="3">
        <f>IF(AND(Input!$H$2=1,Sheet2!AH9=2), Input!$F$4, IF(AH30&gt;0,((Input!$H$4-Input!$G$4)*Sheet2!AH31+Input!$G$4),0))</f>
        <v>0.32999999999999996</v>
      </c>
      <c r="AI32" s="3">
        <f>IF(AND(Input!$H$2=1,Sheet2!AI9=2), Input!$F$4, IF(AI30&gt;0,((Input!$H$4-Input!$G$4)*Sheet2!AI31+Input!$G$4),0))</f>
        <v>0.32833333333333331</v>
      </c>
      <c r="AJ32" s="3">
        <f>IF(AND(Input!$H$2=1,Sheet2!AJ9=2), Input!$F$4, IF(AJ30&gt;0,((Input!$H$4-Input!$G$4)*Sheet2!AJ31+Input!$G$4),0))</f>
        <v>0.32666666666666666</v>
      </c>
      <c r="AK32" s="3">
        <f>IF(AND(Input!$H$2=1,Sheet2!AK9=2), Input!$F$4, IF(AK30&gt;0,((Input!$H$4-Input!$G$4)*Sheet2!AK31+Input!$G$4),0))</f>
        <v>0.32499999999999996</v>
      </c>
      <c r="AL32" s="3">
        <f>IF(AND(Input!$H$2=1,Sheet2!AL9=2), Input!$F$4, IF(AL30&gt;0,((Input!$H$4-Input!$G$4)*Sheet2!AL31+Input!$G$4),0))</f>
        <v>0.32333333333333331</v>
      </c>
      <c r="AM32" s="3">
        <f>IF(AND(Input!$H$2=1,Sheet2!AM9=2), Input!$F$4, IF(AM30&gt;0,((Input!$H$4-Input!$G$4)*Sheet2!AM31+Input!$G$4),0))</f>
        <v>0.32166666666666666</v>
      </c>
      <c r="AN32" s="3">
        <f>IF(AND(Input!$H$2=1,Sheet2!AN9=2), Input!$F$4, IF(AN30&gt;0,((Input!$H$4-Input!$G$4)*Sheet2!AN31+Input!$G$4),0))</f>
        <v>0.32</v>
      </c>
      <c r="AO32" s="3">
        <f>IF(AND(Input!$H$2=1,Sheet2!AO9=2), Input!$F$4, IF(AO30&gt;0,((Input!$H$4-Input!$G$4)*Sheet2!AO31+Input!$G$4),0))</f>
        <v>0.3183333333333333</v>
      </c>
      <c r="AP32" s="3">
        <f>IF(AND(Input!$H$2=1,Sheet2!AP9=2), Input!$F$4, IF(AP30&gt;0,((Input!$H$4-Input!$G$4)*Sheet2!AP31+Input!$G$4),0))</f>
        <v>0.31666666666666665</v>
      </c>
      <c r="AQ32" s="3">
        <f>IF(AND(Input!$H$2=1,Sheet2!AQ9=2), Input!$F$4, IF(AQ30&gt;0,((Input!$H$4-Input!$G$4)*Sheet2!AQ31+Input!$G$4),0))</f>
        <v>0.315</v>
      </c>
      <c r="AR32" s="3">
        <f>IF(AND(Input!$H$2=1,Sheet2!AR9=2), Input!$F$4, IF(AR30&gt;0,((Input!$H$4-Input!$G$4)*Sheet2!AR31+Input!$G$4),0))</f>
        <v>0.31333333333333335</v>
      </c>
      <c r="AS32" s="3">
        <f>IF(AND(Input!$H$2=1,Sheet2!AS9=2), Input!$F$4, IF(AS30&gt;0,((Input!$H$4-Input!$G$4)*Sheet2!AS31+Input!$G$4),0))</f>
        <v>0.31166666666666665</v>
      </c>
      <c r="AT32" s="3">
        <f>IF(AND(Input!$H$2=1,Sheet2!AT9=2), Input!$F$4, IF(AT30&gt;0,((Input!$H$4-Input!$G$4)*Sheet2!AT31+Input!$G$4),0))</f>
        <v>0.31</v>
      </c>
      <c r="AU32" s="3">
        <f>IF(AND(Input!$H$2=1,Sheet2!AU9=2), Input!$F$4, IF(AU30&gt;0,((Input!$H$4-Input!$G$4)*Sheet2!AU31+Input!$G$4),0))</f>
        <v>0.30833333333333335</v>
      </c>
      <c r="AV32" s="3">
        <f>IF(AND(Input!$H$2=1,Sheet2!AV9=2), Input!$F$4, IF(AV30&gt;0,((Input!$H$4-Input!$G$4)*Sheet2!AV31+Input!$G$4),0))</f>
        <v>0.30666666666666664</v>
      </c>
      <c r="AW32" s="3">
        <f>IF(AND(Input!$H$2=1,Sheet2!AW9=2), Input!$F$4, IF(AW30&gt;0,((Input!$H$4-Input!$G$4)*Sheet2!AW31+Input!$G$4),0))</f>
        <v>0.30499999999999999</v>
      </c>
      <c r="AX32" s="3">
        <f>IF(AND(Input!$H$2=1,Sheet2!AX9=2), Input!$F$4, IF(AX30&gt;0,((Input!$H$4-Input!$G$4)*Sheet2!AX31+Input!$G$4),0))</f>
        <v>0.30333333333333334</v>
      </c>
      <c r="AY32" s="3">
        <f>IF(AND(Input!$H$2=1,Sheet2!AY9=2), Input!$F$4, IF(AY30&gt;0,((Input!$H$4-Input!$G$4)*Sheet2!AY31+Input!$G$4),0))</f>
        <v>0.30166666666666664</v>
      </c>
      <c r="AZ32" s="3">
        <f>IF(AND(Input!$H$2=1,Sheet2!AZ9=2), Input!$F$4, IF(AZ30&gt;0,((Input!$H$4-Input!$G$4)*Sheet2!AZ31+Input!$G$4),0))</f>
        <v>0.3</v>
      </c>
      <c r="BA32" s="3">
        <f>IF(AND(Input!$H$2=1,Sheet2!BA9=2), Input!$F$4, IF(BA30&gt;0,((Input!$H$4-Input!$G$4)*Sheet2!BA31+Input!$G$4),0))</f>
        <v>0</v>
      </c>
      <c r="BB32" s="3">
        <f>IF(AND(Input!$H$2=1,Sheet2!BB9=2), Input!$F$4, IF(BB30&gt;0,((Input!$H$4-Input!$G$4)*Sheet2!BB31+Input!$G$4),0))</f>
        <v>0</v>
      </c>
      <c r="BC32" s="3">
        <f>IF(AND(Input!$H$2=1,Sheet2!BC9=2), Input!$F$4, IF(BC30&gt;0,((Input!$H$4-Input!$G$4)*Sheet2!BC31+Input!$G$4),0))</f>
        <v>0</v>
      </c>
      <c r="BD32" s="3">
        <f>IF(AND(Input!$H$2=1,Sheet2!BD9=2), Input!$F$4, IF(BD30&gt;0,((Input!$H$4-Input!$G$4)*Sheet2!BD31+Input!$G$4),0))</f>
        <v>0</v>
      </c>
      <c r="BE32" s="3">
        <f>IF(AND(Input!$H$2=1,Sheet2!BE9=2), Input!$F$4, IF(BE30&gt;0,((Input!$H$4-Input!$G$4)*Sheet2!BE31+Input!$G$4),0))</f>
        <v>0</v>
      </c>
      <c r="BF32" s="3">
        <f>IF(AND(Input!$H$2=1,Sheet2!BF9=2), Input!$F$4, IF(BF30&gt;0,((Input!$H$4-Input!$G$4)*Sheet2!BF31+Input!$G$4),0))</f>
        <v>0</v>
      </c>
      <c r="BG32" s="3">
        <f>IF(AND(Input!$H$2=1,Sheet2!BG9=2), Input!$F$4, IF(BG30&gt;0,((Input!$H$4-Input!$G$4)*Sheet2!BG31+Input!$G$4),0))</f>
        <v>0</v>
      </c>
      <c r="BH32" s="3">
        <f>IF(AND(Input!$H$2=1,Sheet2!BH9=2), Input!$F$4, IF(BH30&gt;0,((Input!$H$4-Input!$G$4)*Sheet2!BH31+Input!$G$4),0))</f>
        <v>0</v>
      </c>
      <c r="BI32" s="3">
        <f>IF(AND(Input!$H$2=1,Sheet2!BI9=2), Input!$F$4, IF(BI30&gt;0,((Input!$H$4-Input!$G$4)*Sheet2!BI31+Input!$G$4),0))</f>
        <v>0</v>
      </c>
      <c r="BJ32" s="3">
        <f>IF(AND(Input!$H$2=1,Sheet2!BJ9=2), Input!$F$4, IF(BJ30&gt;0,((Input!$H$4-Input!$G$4)*Sheet2!BJ31+Input!$G$4),0))</f>
        <v>0</v>
      </c>
      <c r="BK32" s="3">
        <f>IF(AND(Input!$H$2=1,Sheet2!BK9=2), Input!$F$4, IF(BK30&gt;0,((Input!$H$4-Input!$G$4)*Sheet2!BK31+Input!$G$4),0))</f>
        <v>0</v>
      </c>
      <c r="BL32" s="3">
        <f>IF(AND(Input!$H$2=1,Sheet2!BL9=2), Input!$F$4, IF(BL30&gt;0,((Input!$H$4-Input!$G$4)*Sheet2!BL31+Input!$G$4),0))</f>
        <v>0</v>
      </c>
      <c r="BM32" s="3">
        <f>IF(AND(Input!$H$2=1,Sheet2!BM9=2), Input!$F$4, IF(BM30&gt;0,((Input!$H$4-Input!$G$4)*Sheet2!BM31+Input!$G$4),0))</f>
        <v>0</v>
      </c>
      <c r="BN32" s="3">
        <f>IF(AND(Input!$H$2=1,Sheet2!BN9=2), Input!$F$4, IF(BN30&gt;0,((Input!$H$4-Input!$G$4)*Sheet2!BN31+Input!$G$4),0))</f>
        <v>0</v>
      </c>
      <c r="BO32" s="3">
        <f>IF(AND(Input!$H$2=1,Sheet2!BO9=2), Input!$F$4, IF(BO30&gt;0,((Input!$H$4-Input!$G$4)*Sheet2!BO31+Input!$G$4),0))</f>
        <v>0</v>
      </c>
      <c r="BP32" s="3">
        <f>IF(AND(Input!$H$2=1,Sheet2!BP9=2), Input!$F$4, IF(BP30&gt;0,((Input!$H$4-Input!$G$4)*Sheet2!BP31+Input!$G$4),0))</f>
        <v>0</v>
      </c>
      <c r="BQ32" s="3">
        <f>IF(AND(Input!$H$2=1,Sheet2!BQ9=2), Input!$F$4, IF(BQ30&gt;0,((Input!$H$4-Input!$G$4)*Sheet2!BQ31+Input!$G$4),0))</f>
        <v>0</v>
      </c>
      <c r="BR32" s="3">
        <f>IF(AND(Input!$H$2=1,Sheet2!BR9=2), Input!$F$4, IF(BR30&gt;0,((Input!$H$4-Input!$G$4)*Sheet2!BR31+Input!$G$4),0))</f>
        <v>0</v>
      </c>
      <c r="BS32" s="3">
        <f>IF(AND(Input!$H$2=1,Sheet2!BS9=2), Input!$F$4, IF(BS30&gt;0,((Input!$H$4-Input!$G$4)*Sheet2!BS31+Input!$G$4),0))</f>
        <v>0</v>
      </c>
      <c r="BT32" s="3">
        <f>IF(AND(Input!$H$2=1,Sheet2!BT9=2), Input!$F$4, IF(BT30&gt;0,((Input!$H$4-Input!$G$4)*Sheet2!BT31+Input!$G$4),0))</f>
        <v>0</v>
      </c>
      <c r="BU32" s="3">
        <f>IF(AND(Input!$H$2=1,Sheet2!BU9=2), Input!$F$4, IF(BU30&gt;0,((Input!$H$4-Input!$G$4)*Sheet2!BU31+Input!$G$4),0))</f>
        <v>0</v>
      </c>
      <c r="BV32" s="3">
        <f>IF(AND(Input!$H$2=1,Sheet2!BV9=2), Input!$F$4, IF(BV30&gt;0,((Input!$H$4-Input!$G$4)*Sheet2!BV31+Input!$G$4),0))</f>
        <v>0</v>
      </c>
      <c r="BW32" s="3">
        <f>IF(AND(Input!$H$2=1,Sheet2!BW9=2), Input!$F$4, IF(BW30&gt;0,((Input!$H$4-Input!$G$4)*Sheet2!BW31+Input!$G$4),0))</f>
        <v>0</v>
      </c>
      <c r="BX32" s="3">
        <f>IF(AND(Input!$H$2=1,Sheet2!BX9=2), Input!$F$4, IF(BX30&gt;0,((Input!$H$4-Input!$G$4)*Sheet2!BX31+Input!$G$4),0))</f>
        <v>0</v>
      </c>
      <c r="BY32" s="3">
        <f>IF(AND(Input!$H$2=1,Sheet2!BY9=2), Input!$F$4, IF(BY30&gt;0,((Input!$H$4-Input!$G$4)*Sheet2!BY31+Input!$G$4),0))</f>
        <v>0</v>
      </c>
      <c r="BZ32" s="3">
        <f>IF(AND(Input!$H$2=1,Sheet2!BZ9=2), Input!$F$4, IF(BZ30&gt;0,((Input!$H$4-Input!$G$4)*Sheet2!BZ31+Input!$G$4),0))</f>
        <v>0</v>
      </c>
      <c r="CA32" s="3">
        <f>IF(AND(Input!$H$2=1,Sheet2!CA9=2), Input!$F$4, IF(CA30&gt;0,((Input!$H$4-Input!$G$4)*Sheet2!CA31+Input!$G$4),0))</f>
        <v>0</v>
      </c>
      <c r="CB32" s="3">
        <f>IF(AND(Input!$H$2=1,Sheet2!CB9=2), Input!$F$4, IF(CB30&gt;0,((Input!$H$4-Input!$G$4)*Sheet2!CB31+Input!$G$4),0))</f>
        <v>0</v>
      </c>
      <c r="CC32" s="3">
        <f>IF(AND(Input!$H$2=1,Sheet2!CC9=2), Input!$F$4, IF(CC30&gt;0,((Input!$H$4-Input!$G$4)*Sheet2!CC31+Input!$G$4),0))</f>
        <v>0</v>
      </c>
      <c r="CD32" s="3">
        <f>IF(AND(Input!$H$2=1,Sheet2!CD9=2), Input!$F$4, IF(CD30&gt;0,((Input!$H$4-Input!$G$4)*Sheet2!CD31+Input!$G$4),0))</f>
        <v>0</v>
      </c>
      <c r="CE32" s="3">
        <f>IF(AND(Input!$H$2=1,Sheet2!CE9=2), Input!$F$4, IF(CE30&gt;0,((Input!$H$4-Input!$G$4)*Sheet2!CE31+Input!$G$4),0))</f>
        <v>0</v>
      </c>
      <c r="CF32" s="3">
        <f>IF(AND(Input!$H$2=1,Sheet2!CF9=2), Input!$F$4, IF(CF30&gt;0,((Input!$H$4-Input!$G$4)*Sheet2!CF31+Input!$G$4),0))</f>
        <v>0</v>
      </c>
      <c r="CG32" s="3">
        <f>IF(AND(Input!$H$2=1,Sheet2!CG9=2), Input!$F$4, IF(CG30&gt;0,((Input!$H$4-Input!$G$4)*Sheet2!CG31+Input!$G$4),0))</f>
        <v>0</v>
      </c>
      <c r="CH32" s="3">
        <f>IF(AND(Input!$H$2=1,Sheet2!CH9=2), Input!$F$4, IF(CH30&gt;0,((Input!$H$4-Input!$G$4)*Sheet2!CH31+Input!$G$4),0))</f>
        <v>0</v>
      </c>
      <c r="CI32" s="3">
        <f>IF(AND(Input!$H$2=1,Sheet2!CI9=2), Input!$F$4, IF(CI30&gt;0,((Input!$H$4-Input!$G$4)*Sheet2!CI31+Input!$G$4),0))</f>
        <v>0</v>
      </c>
      <c r="CJ32" s="3">
        <f>IF(AND(Input!$H$2=1,Sheet2!CJ9=2), Input!$F$4, IF(CJ30&gt;0,((Input!$H$4-Input!$G$4)*Sheet2!CJ31+Input!$G$4),0))</f>
        <v>0</v>
      </c>
      <c r="CK32" s="3">
        <f>IF(AND(Input!$H$2=1,Sheet2!CK9=2), Input!$F$4, IF(CK30&gt;0,((Input!$H$4-Input!$G$4)*Sheet2!CK31+Input!$G$4),0))</f>
        <v>0</v>
      </c>
      <c r="CL32" s="3">
        <f>IF(AND(Input!$H$2=1,Sheet2!CL9=2), Input!$F$4, IF(CL30&gt;0,((Input!$H$4-Input!$G$4)*Sheet2!CL31+Input!$G$4),0))</f>
        <v>0</v>
      </c>
      <c r="CM32" s="3">
        <f>IF(AND(Input!$H$2=1,Sheet2!CM9=2), Input!$F$4, IF(CM30&gt;0,((Input!$H$4-Input!$G$4)*Sheet2!CM31+Input!$G$4),0))</f>
        <v>0</v>
      </c>
      <c r="CN32" s="3">
        <f>IF(AND(Input!$H$2=1,Sheet2!CN9=2), Input!$F$4, IF(CN30&gt;0,((Input!$H$4-Input!$G$4)*Sheet2!CN31+Input!$G$4),0))</f>
        <v>0</v>
      </c>
    </row>
    <row r="33" spans="1:94">
      <c r="C33" s="3">
        <f>IF(AND(Input!$H$2=1,Sheet2!C9=2), Input!$F$5, IF(C30&gt;0,((Input!$H$5-Input!$G$5)*Sheet2!C31+Input!$G$5),0))</f>
        <v>0</v>
      </c>
      <c r="D33" s="3">
        <f>IF(AND(Input!$H$2=1,Sheet2!D9=2), Input!$F$5, IF(D30&gt;0,((Input!$H$5-Input!$G$5)*Sheet2!D31+Input!$G$5),0))</f>
        <v>0</v>
      </c>
      <c r="E33" s="3">
        <f>IF(AND(Input!$H$2=1,Sheet2!E9=2), Input!$F$5, IF(E30&gt;0,((Input!$H$5-Input!$G$5)*Sheet2!E31+Input!$G$5),0))</f>
        <v>0</v>
      </c>
      <c r="F33" s="3">
        <f>IF(AND(Input!$H$2=1,Sheet2!F9=2), Input!$F$5, IF(F30&gt;0,((Input!$H$5-Input!$G$5)*Sheet2!F31+Input!$G$5),0))</f>
        <v>0</v>
      </c>
      <c r="G33" s="3">
        <f>IF(AND(Input!$H$2=1,Sheet2!G9=2), Input!$F$5, IF(G30&gt;0,((Input!$H$5-Input!$G$5)*Sheet2!G31+Input!$G$5),0))</f>
        <v>0</v>
      </c>
      <c r="H33" s="3">
        <f>IF(AND(Input!$H$2=1,Sheet2!H9=2), Input!$F$5, IF(H30&gt;0,((Input!$H$5-Input!$G$5)*Sheet2!H31+Input!$G$5),0))</f>
        <v>0</v>
      </c>
      <c r="I33" s="3">
        <f>IF(AND(Input!$H$2=1,Sheet2!I9=2), Input!$F$5, IF(I30&gt;0,((Input!$H$5-Input!$G$5)*Sheet2!I31+Input!$G$5),0))</f>
        <v>0</v>
      </c>
      <c r="J33" s="3">
        <f>IF(AND(Input!$H$2=1,Sheet2!J9=2), Input!$F$5, IF(J30&gt;0,((Input!$H$5-Input!$G$5)*Sheet2!J31+Input!$G$5),0))</f>
        <v>0</v>
      </c>
      <c r="K33" s="3">
        <f>IF(AND(Input!$H$2=1,Sheet2!K9=2), Input!$F$5, IF(K30&gt;0,((Input!$H$5-Input!$G$5)*Sheet2!K31+Input!$G$5),0))</f>
        <v>0</v>
      </c>
      <c r="L33" s="3">
        <f>IF(AND(Input!$H$2=1,Sheet2!L9=2), Input!$F$5, IF(L30&gt;0,((Input!$H$5-Input!$G$5)*Sheet2!L31+Input!$G$5),0))</f>
        <v>0</v>
      </c>
      <c r="M33" s="3">
        <f>IF(AND(Input!$H$2=1,Sheet2!M9=2), Input!$F$5, IF(M30&gt;0,((Input!$H$5-Input!$G$5)*Sheet2!M31+Input!$G$5),0))</f>
        <v>0</v>
      </c>
      <c r="N33" s="3">
        <f>IF(AND(Input!$H$2=1,Sheet2!N9=2), Input!$F$5, IF(N30&gt;0,((Input!$H$5-Input!$G$5)*Sheet2!N31+Input!$G$5),0))</f>
        <v>0</v>
      </c>
      <c r="O33" s="3">
        <f>IF(AND(Input!$H$2=1,Sheet2!O9=2), Input!$F$5, IF(O30&gt;0,((Input!$H$5-Input!$G$5)*Sheet2!O31+Input!$G$5),0))</f>
        <v>0</v>
      </c>
      <c r="P33" s="3">
        <f>IF(AND(Input!$H$2=1,Sheet2!P9=2), Input!$F$5, IF(P30&gt;0,((Input!$H$5-Input!$G$5)*Sheet2!P31+Input!$G$5),0))</f>
        <v>0</v>
      </c>
      <c r="Q33" s="3">
        <f>IF(AND(Input!$H$2=1,Sheet2!Q9=2), Input!$F$5, IF(Q30&gt;0,((Input!$H$5-Input!$G$5)*Sheet2!Q31+Input!$G$5),0))</f>
        <v>0</v>
      </c>
      <c r="R33" s="3">
        <f>IF(AND(Input!$H$2=1,Sheet2!R9=2), Input!$F$5, IF(R30&gt;0,((Input!$H$5-Input!$G$5)*Sheet2!R31+Input!$G$5),0))</f>
        <v>0</v>
      </c>
      <c r="S33" s="3">
        <f>IF(AND(Input!$H$2=1,Sheet2!S9=2), Input!$F$5, IF(S30&gt;0,((Input!$H$5-Input!$G$5)*Sheet2!S31+Input!$G$5),0))</f>
        <v>0</v>
      </c>
      <c r="T33" s="3">
        <f>IF(AND(Input!$H$2=1,Sheet2!T9=2), Input!$F$5, IF(T30&gt;0,((Input!$H$5-Input!$G$5)*Sheet2!T31+Input!$G$5),0))</f>
        <v>0</v>
      </c>
      <c r="U33" s="3">
        <f>IF(AND(Input!$H$2=1,Sheet2!U9=2), Input!$F$5, IF(U30&gt;0,((Input!$H$5-Input!$G$5)*Sheet2!U31+Input!$G$5),0))</f>
        <v>0</v>
      </c>
      <c r="V33" s="3">
        <f>IF(AND(Input!$H$2=1,Sheet2!V9=2), Input!$F$5, IF(V30&gt;0,((Input!$H$5-Input!$G$5)*Sheet2!V31+Input!$G$5),0))</f>
        <v>0</v>
      </c>
      <c r="W33" s="3">
        <f>IF(AND(Input!$H$2=1,Sheet2!W9=2), Input!$F$5, IF(W30&gt;0,((Input!$H$5-Input!$G$5)*Sheet2!W31+Input!$G$5),0))</f>
        <v>0.65166666666666673</v>
      </c>
      <c r="X33" s="3">
        <f>IF(AND(Input!$H$2=1,Sheet2!X9=2), Input!$F$5, IF(X30&gt;0,((Input!$H$5-Input!$G$5)*Sheet2!X31+Input!$G$5),0))</f>
        <v>0.65333333333333332</v>
      </c>
      <c r="Y33" s="3">
        <f>IF(AND(Input!$H$2=1,Sheet2!Y9=2), Input!$F$5, IF(Y30&gt;0,((Input!$H$5-Input!$G$5)*Sheet2!Y31+Input!$G$5),0))</f>
        <v>0.65500000000000003</v>
      </c>
      <c r="Z33" s="3">
        <f>IF(AND(Input!$H$2=1,Sheet2!Z9=2), Input!$F$5, IF(Z30&gt;0,((Input!$H$5-Input!$G$5)*Sheet2!Z31+Input!$G$5),0))</f>
        <v>0.65666666666666673</v>
      </c>
      <c r="AA33" s="3">
        <f>IF(AND(Input!$H$2=1,Sheet2!AA9=2), Input!$F$5, IF(AA30&gt;0,((Input!$H$5-Input!$G$5)*Sheet2!AA31+Input!$G$5),0))</f>
        <v>0.65833333333333333</v>
      </c>
      <c r="AB33" s="3">
        <f>IF(AND(Input!$H$2=1,Sheet2!AB9=2), Input!$F$5, IF(AB30&gt;0,((Input!$H$5-Input!$G$5)*Sheet2!AB31+Input!$G$5),0))</f>
        <v>0.66</v>
      </c>
      <c r="AC33" s="3">
        <f>IF(AND(Input!$H$2=1,Sheet2!AC9=2), Input!$F$5, IF(AC30&gt;0,((Input!$H$5-Input!$G$5)*Sheet2!AC31+Input!$G$5),0))</f>
        <v>0.66166666666666663</v>
      </c>
      <c r="AD33" s="3">
        <f>IF(AND(Input!$H$2=1,Sheet2!AD9=2), Input!$F$5, IF(AD30&gt;0,((Input!$H$5-Input!$G$5)*Sheet2!AD31+Input!$G$5),0))</f>
        <v>0.66333333333333333</v>
      </c>
      <c r="AE33" s="3">
        <f>IF(AND(Input!$H$2=1,Sheet2!AE9=2), Input!$F$5, IF(AE30&gt;0,((Input!$H$5-Input!$G$5)*Sheet2!AE31+Input!$G$5),0))</f>
        <v>0.66500000000000004</v>
      </c>
      <c r="AF33" s="3">
        <f>IF(AND(Input!$H$2=1,Sheet2!AF9=2), Input!$F$5, IF(AF30&gt;0,((Input!$H$5-Input!$G$5)*Sheet2!AF31+Input!$G$5),0))</f>
        <v>0.66666666666666663</v>
      </c>
      <c r="AG33" s="3">
        <f>IF(AND(Input!$H$2=1,Sheet2!AG9=2), Input!$F$5, IF(AG30&gt;0,((Input!$H$5-Input!$G$5)*Sheet2!AG31+Input!$G$5),0))</f>
        <v>0.66833333333333333</v>
      </c>
      <c r="AH33" s="3">
        <f>IF(AND(Input!$H$2=1,Sheet2!AH9=2), Input!$F$5, IF(AH30&gt;0,((Input!$H$5-Input!$G$5)*Sheet2!AH31+Input!$G$5),0))</f>
        <v>0.67</v>
      </c>
      <c r="AI33" s="3">
        <f>IF(AND(Input!$H$2=1,Sheet2!AI9=2), Input!$F$5, IF(AI30&gt;0,((Input!$H$5-Input!$G$5)*Sheet2!AI31+Input!$G$5),0))</f>
        <v>0.67166666666666663</v>
      </c>
      <c r="AJ33" s="3">
        <f>IF(AND(Input!$H$2=1,Sheet2!AJ9=2), Input!$F$5, IF(AJ30&gt;0,((Input!$H$5-Input!$G$5)*Sheet2!AJ31+Input!$G$5),0))</f>
        <v>0.67333333333333334</v>
      </c>
      <c r="AK33" s="3">
        <f>IF(AND(Input!$H$2=1,Sheet2!AK9=2), Input!$F$5, IF(AK30&gt;0,((Input!$H$5-Input!$G$5)*Sheet2!AK31+Input!$G$5),0))</f>
        <v>0.67500000000000004</v>
      </c>
      <c r="AL33" s="3">
        <f>IF(AND(Input!$H$2=1,Sheet2!AL9=2), Input!$F$5, IF(AL30&gt;0,((Input!$H$5-Input!$G$5)*Sheet2!AL31+Input!$G$5),0))</f>
        <v>0.67666666666666664</v>
      </c>
      <c r="AM33" s="3">
        <f>IF(AND(Input!$H$2=1,Sheet2!AM9=2), Input!$F$5, IF(AM30&gt;0,((Input!$H$5-Input!$G$5)*Sheet2!AM31+Input!$G$5),0))</f>
        <v>0.67833333333333334</v>
      </c>
      <c r="AN33" s="3">
        <f>IF(AND(Input!$H$2=1,Sheet2!AN9=2), Input!$F$5, IF(AN30&gt;0,((Input!$H$5-Input!$G$5)*Sheet2!AN31+Input!$G$5),0))</f>
        <v>0.67999999999999994</v>
      </c>
      <c r="AO33" s="3">
        <f>IF(AND(Input!$H$2=1,Sheet2!AO9=2), Input!$F$5, IF(AO30&gt;0,((Input!$H$5-Input!$G$5)*Sheet2!AO31+Input!$G$5),0))</f>
        <v>0.68166666666666664</v>
      </c>
      <c r="AP33" s="3">
        <f>IF(AND(Input!$H$2=1,Sheet2!AP9=2), Input!$F$5, IF(AP30&gt;0,((Input!$H$5-Input!$G$5)*Sheet2!AP31+Input!$G$5),0))</f>
        <v>0.68333333333333335</v>
      </c>
      <c r="AQ33" s="3">
        <f>IF(AND(Input!$H$2=1,Sheet2!AQ9=2), Input!$F$5, IF(AQ30&gt;0,((Input!$H$5-Input!$G$5)*Sheet2!AQ31+Input!$G$5),0))</f>
        <v>0.68499999999999994</v>
      </c>
      <c r="AR33" s="3">
        <f>IF(AND(Input!$H$2=1,Sheet2!AR9=2), Input!$F$5, IF(AR30&gt;0,((Input!$H$5-Input!$G$5)*Sheet2!AR31+Input!$G$5),0))</f>
        <v>0.68666666666666665</v>
      </c>
      <c r="AS33" s="3">
        <f>IF(AND(Input!$H$2=1,Sheet2!AS9=2), Input!$F$5, IF(AS30&gt;0,((Input!$H$5-Input!$G$5)*Sheet2!AS31+Input!$G$5),0))</f>
        <v>0.68833333333333335</v>
      </c>
      <c r="AT33" s="3">
        <f>IF(AND(Input!$H$2=1,Sheet2!AT9=2), Input!$F$5, IF(AT30&gt;0,((Input!$H$5-Input!$G$5)*Sheet2!AT31+Input!$G$5),0))</f>
        <v>0.69</v>
      </c>
      <c r="AU33" s="3">
        <f>IF(AND(Input!$H$2=1,Sheet2!AU9=2), Input!$F$5, IF(AU30&gt;0,((Input!$H$5-Input!$G$5)*Sheet2!AU31+Input!$G$5),0))</f>
        <v>0.69166666666666665</v>
      </c>
      <c r="AV33" s="3">
        <f>IF(AND(Input!$H$2=1,Sheet2!AV9=2), Input!$F$5, IF(AV30&gt;0,((Input!$H$5-Input!$G$5)*Sheet2!AV31+Input!$G$5),0))</f>
        <v>0.69333333333333336</v>
      </c>
      <c r="AW33" s="3">
        <f>IF(AND(Input!$H$2=1,Sheet2!AW9=2), Input!$F$5, IF(AW30&gt;0,((Input!$H$5-Input!$G$5)*Sheet2!AW31+Input!$G$5),0))</f>
        <v>0.69499999999999995</v>
      </c>
      <c r="AX33" s="3">
        <f>IF(AND(Input!$H$2=1,Sheet2!AX9=2), Input!$F$5, IF(AX30&gt;0,((Input!$H$5-Input!$G$5)*Sheet2!AX31+Input!$G$5),0))</f>
        <v>0.69666666666666666</v>
      </c>
      <c r="AY33" s="3">
        <f>IF(AND(Input!$H$2=1,Sheet2!AY9=2), Input!$F$5, IF(AY30&gt;0,((Input!$H$5-Input!$G$5)*Sheet2!AY31+Input!$G$5),0))</f>
        <v>0.69833333333333325</v>
      </c>
      <c r="AZ33" s="3">
        <f>IF(AND(Input!$H$2=1,Sheet2!AZ9=2), Input!$F$5, IF(AZ30&gt;0,((Input!$H$5-Input!$G$5)*Sheet2!AZ31+Input!$G$5),0))</f>
        <v>0.7</v>
      </c>
      <c r="BA33" s="3">
        <f>IF(AND(Input!$H$2=1,Sheet2!BA9=2), Input!$F$5, IF(BA30&gt;0,((Input!$H$5-Input!$G$5)*Sheet2!BA31+Input!$G$5),0))</f>
        <v>0</v>
      </c>
      <c r="BB33" s="3">
        <f>IF(AND(Input!$H$2=1,Sheet2!BB9=2), Input!$F$5, IF(BB30&gt;0,((Input!$H$5-Input!$G$5)*Sheet2!BB31+Input!$G$5),0))</f>
        <v>0</v>
      </c>
      <c r="BC33" s="3">
        <f>IF(AND(Input!$H$2=1,Sheet2!BC9=2), Input!$F$5, IF(BC30&gt;0,((Input!$H$5-Input!$G$5)*Sheet2!BC31+Input!$G$5),0))</f>
        <v>0</v>
      </c>
      <c r="BD33" s="3">
        <f>IF(AND(Input!$H$2=1,Sheet2!BD9=2), Input!$F$5, IF(BD30&gt;0,((Input!$H$5-Input!$G$5)*Sheet2!BD31+Input!$G$5),0))</f>
        <v>0</v>
      </c>
      <c r="BE33" s="3">
        <f>IF(AND(Input!$H$2=1,Sheet2!BE9=2), Input!$F$5, IF(BE30&gt;0,((Input!$H$5-Input!$G$5)*Sheet2!BE31+Input!$G$5),0))</f>
        <v>0</v>
      </c>
      <c r="BF33" s="3">
        <f>IF(AND(Input!$H$2=1,Sheet2!BF9=2), Input!$F$5, IF(BF30&gt;0,((Input!$H$5-Input!$G$5)*Sheet2!BF31+Input!$G$5),0))</f>
        <v>0</v>
      </c>
      <c r="BG33" s="3">
        <f>IF(AND(Input!$H$2=1,Sheet2!BG9=2), Input!$F$5, IF(BG30&gt;0,((Input!$H$5-Input!$G$5)*Sheet2!BG31+Input!$G$5),0))</f>
        <v>0</v>
      </c>
      <c r="BH33" s="3">
        <f>IF(AND(Input!$H$2=1,Sheet2!BH9=2), Input!$F$5, IF(BH30&gt;0,((Input!$H$5-Input!$G$5)*Sheet2!BH31+Input!$G$5),0))</f>
        <v>0</v>
      </c>
      <c r="BI33" s="3">
        <f>IF(AND(Input!$H$2=1,Sheet2!BI9=2), Input!$F$5, IF(BI30&gt;0,((Input!$H$5-Input!$G$5)*Sheet2!BI31+Input!$G$5),0))</f>
        <v>0</v>
      </c>
      <c r="BJ33" s="3">
        <f>IF(AND(Input!$H$2=1,Sheet2!BJ9=2), Input!$F$5, IF(BJ30&gt;0,((Input!$H$5-Input!$G$5)*Sheet2!BJ31+Input!$G$5),0))</f>
        <v>0</v>
      </c>
      <c r="BK33" s="3">
        <f>IF(AND(Input!$H$2=1,Sheet2!BK9=2), Input!$F$5, IF(BK30&gt;0,((Input!$H$5-Input!$G$5)*Sheet2!BK31+Input!$G$5),0))</f>
        <v>0</v>
      </c>
      <c r="BL33" s="3">
        <f>IF(AND(Input!$H$2=1,Sheet2!BL9=2), Input!$F$5, IF(BL30&gt;0,((Input!$H$5-Input!$G$5)*Sheet2!BL31+Input!$G$5),0))</f>
        <v>0</v>
      </c>
      <c r="BM33" s="3">
        <f>IF(AND(Input!$H$2=1,Sheet2!BM9=2), Input!$F$5, IF(BM30&gt;0,((Input!$H$5-Input!$G$5)*Sheet2!BM31+Input!$G$5),0))</f>
        <v>0</v>
      </c>
      <c r="BN33" s="3">
        <f>IF(AND(Input!$H$2=1,Sheet2!BN9=2), Input!$F$5, IF(BN30&gt;0,((Input!$H$5-Input!$G$5)*Sheet2!BN31+Input!$G$5),0))</f>
        <v>0</v>
      </c>
      <c r="BO33" s="3">
        <f>IF(AND(Input!$H$2=1,Sheet2!BO9=2), Input!$F$5, IF(BO30&gt;0,((Input!$H$5-Input!$G$5)*Sheet2!BO31+Input!$G$5),0))</f>
        <v>0</v>
      </c>
      <c r="BP33" s="3">
        <f>IF(AND(Input!$H$2=1,Sheet2!BP9=2), Input!$F$5, IF(BP30&gt;0,((Input!$H$5-Input!$G$5)*Sheet2!BP31+Input!$G$5),0))</f>
        <v>0</v>
      </c>
      <c r="BQ33" s="3">
        <f>IF(AND(Input!$H$2=1,Sheet2!BQ9=2), Input!$F$5, IF(BQ30&gt;0,((Input!$H$5-Input!$G$5)*Sheet2!BQ31+Input!$G$5),0))</f>
        <v>0</v>
      </c>
      <c r="BR33" s="3">
        <f>IF(AND(Input!$H$2=1,Sheet2!BR9=2), Input!$F$5, IF(BR30&gt;0,((Input!$H$5-Input!$G$5)*Sheet2!BR31+Input!$G$5),0))</f>
        <v>0</v>
      </c>
      <c r="BS33" s="3">
        <f>IF(AND(Input!$H$2=1,Sheet2!BS9=2), Input!$F$5, IF(BS30&gt;0,((Input!$H$5-Input!$G$5)*Sheet2!BS31+Input!$G$5),0))</f>
        <v>0</v>
      </c>
      <c r="BT33" s="3">
        <f>IF(AND(Input!$H$2=1,Sheet2!BT9=2), Input!$F$5, IF(BT30&gt;0,((Input!$H$5-Input!$G$5)*Sheet2!BT31+Input!$G$5),0))</f>
        <v>0</v>
      </c>
      <c r="BU33" s="3">
        <f>IF(AND(Input!$H$2=1,Sheet2!BU9=2), Input!$F$5, IF(BU30&gt;0,((Input!$H$5-Input!$G$5)*Sheet2!BU31+Input!$G$5),0))</f>
        <v>0</v>
      </c>
      <c r="BV33" s="3">
        <f>IF(AND(Input!$H$2=1,Sheet2!BV9=2), Input!$F$5, IF(BV30&gt;0,((Input!$H$5-Input!$G$5)*Sheet2!BV31+Input!$G$5),0))</f>
        <v>0</v>
      </c>
      <c r="BW33" s="3">
        <f>IF(AND(Input!$H$2=1,Sheet2!BW9=2), Input!$F$5, IF(BW30&gt;0,((Input!$H$5-Input!$G$5)*Sheet2!BW31+Input!$G$5),0))</f>
        <v>0</v>
      </c>
      <c r="BX33" s="3">
        <f>IF(AND(Input!$H$2=1,Sheet2!BX9=2), Input!$F$5, IF(BX30&gt;0,((Input!$H$5-Input!$G$5)*Sheet2!BX31+Input!$G$5),0))</f>
        <v>0</v>
      </c>
      <c r="BY33" s="3">
        <f>IF(AND(Input!$H$2=1,Sheet2!BY9=2), Input!$F$5, IF(BY30&gt;0,((Input!$H$5-Input!$G$5)*Sheet2!BY31+Input!$G$5),0))</f>
        <v>0</v>
      </c>
      <c r="BZ33" s="3">
        <f>IF(AND(Input!$H$2=1,Sheet2!BZ9=2), Input!$F$5, IF(BZ30&gt;0,((Input!$H$5-Input!$G$5)*Sheet2!BZ31+Input!$G$5),0))</f>
        <v>0</v>
      </c>
      <c r="CA33" s="3">
        <f>IF(AND(Input!$H$2=1,Sheet2!CA9=2), Input!$F$5, IF(CA30&gt;0,((Input!$H$5-Input!$G$5)*Sheet2!CA31+Input!$G$5),0))</f>
        <v>0</v>
      </c>
      <c r="CB33" s="3">
        <f>IF(AND(Input!$H$2=1,Sheet2!CB9=2), Input!$F$5, IF(CB30&gt;0,((Input!$H$5-Input!$G$5)*Sheet2!CB31+Input!$G$5),0))</f>
        <v>0</v>
      </c>
      <c r="CC33" s="3">
        <f>IF(AND(Input!$H$2=1,Sheet2!CC9=2), Input!$F$5, IF(CC30&gt;0,((Input!$H$5-Input!$G$5)*Sheet2!CC31+Input!$G$5),0))</f>
        <v>0</v>
      </c>
      <c r="CD33" s="3">
        <f>IF(AND(Input!$H$2=1,Sheet2!CD9=2), Input!$F$5, IF(CD30&gt;0,((Input!$H$5-Input!$G$5)*Sheet2!CD31+Input!$G$5),0))</f>
        <v>0</v>
      </c>
      <c r="CE33" s="3">
        <f>IF(AND(Input!$H$2=1,Sheet2!CE9=2), Input!$F$5, IF(CE30&gt;0,((Input!$H$5-Input!$G$5)*Sheet2!CE31+Input!$G$5),0))</f>
        <v>0</v>
      </c>
      <c r="CF33" s="3">
        <f>IF(AND(Input!$H$2=1,Sheet2!CF9=2), Input!$F$5, IF(CF30&gt;0,((Input!$H$5-Input!$G$5)*Sheet2!CF31+Input!$G$5),0))</f>
        <v>0</v>
      </c>
      <c r="CG33" s="3">
        <f>IF(AND(Input!$H$2=1,Sheet2!CG9=2), Input!$F$5, IF(CG30&gt;0,((Input!$H$5-Input!$G$5)*Sheet2!CG31+Input!$G$5),0))</f>
        <v>0</v>
      </c>
      <c r="CH33" s="3">
        <f>IF(AND(Input!$H$2=1,Sheet2!CH9=2), Input!$F$5, IF(CH30&gt;0,((Input!$H$5-Input!$G$5)*Sheet2!CH31+Input!$G$5),0))</f>
        <v>0</v>
      </c>
      <c r="CI33" s="3">
        <f>IF(AND(Input!$H$2=1,Sheet2!CI9=2), Input!$F$5, IF(CI30&gt;0,((Input!$H$5-Input!$G$5)*Sheet2!CI31+Input!$G$5),0))</f>
        <v>0</v>
      </c>
      <c r="CJ33" s="3">
        <f>IF(AND(Input!$H$2=1,Sheet2!CJ9=2), Input!$F$5, IF(CJ30&gt;0,((Input!$H$5-Input!$G$5)*Sheet2!CJ31+Input!$G$5),0))</f>
        <v>0</v>
      </c>
      <c r="CK33" s="3">
        <f>IF(AND(Input!$H$2=1,Sheet2!CK9=2), Input!$F$5, IF(CK30&gt;0,((Input!$H$5-Input!$G$5)*Sheet2!CK31+Input!$G$5),0))</f>
        <v>0</v>
      </c>
      <c r="CL33" s="3">
        <f>IF(AND(Input!$H$2=1,Sheet2!CL9=2), Input!$F$5, IF(CL30&gt;0,((Input!$H$5-Input!$G$5)*Sheet2!CL31+Input!$G$5),0))</f>
        <v>0</v>
      </c>
      <c r="CM33" s="3">
        <f>IF(AND(Input!$H$2=1,Sheet2!CM9=2), Input!$F$5, IF(CM30&gt;0,((Input!$H$5-Input!$G$5)*Sheet2!CM31+Input!$G$5),0))</f>
        <v>0</v>
      </c>
      <c r="CN33" s="3">
        <f>IF(AND(Input!$H$2=1,Sheet2!CN9=2), Input!$F$5, IF(CN30&gt;0,((Input!$H$5-Input!$G$5)*Sheet2!CN31+Input!$G$5),0))</f>
        <v>0</v>
      </c>
    </row>
    <row r="34" spans="1:94" s="24" customFormat="1">
      <c r="A34" s="24" t="s">
        <v>20</v>
      </c>
      <c r="C34" s="24">
        <f>C$26-C37</f>
        <v>0</v>
      </c>
      <c r="D34" s="24">
        <f t="shared" ref="D34:BO34" ca="1" si="19">D26-D37</f>
        <v>0</v>
      </c>
      <c r="E34" s="24">
        <f t="shared" ca="1" si="19"/>
        <v>0</v>
      </c>
      <c r="F34" s="24">
        <f t="shared" ca="1" si="19"/>
        <v>0</v>
      </c>
      <c r="G34" s="24">
        <f t="shared" ca="1" si="19"/>
        <v>0</v>
      </c>
      <c r="H34" s="24">
        <f t="shared" ca="1" si="19"/>
        <v>0</v>
      </c>
      <c r="I34" s="24">
        <f t="shared" ca="1" si="19"/>
        <v>0</v>
      </c>
      <c r="J34" s="24">
        <f t="shared" ca="1" si="19"/>
        <v>0</v>
      </c>
      <c r="K34" s="24">
        <f t="shared" ca="1" si="19"/>
        <v>0</v>
      </c>
      <c r="L34" s="24">
        <f t="shared" ca="1" si="19"/>
        <v>0</v>
      </c>
      <c r="M34" s="24">
        <f t="shared" ca="1" si="19"/>
        <v>0</v>
      </c>
      <c r="N34" s="24">
        <f t="shared" ca="1" si="19"/>
        <v>0</v>
      </c>
      <c r="O34" s="24">
        <f t="shared" ca="1" si="19"/>
        <v>0</v>
      </c>
      <c r="P34" s="24">
        <f t="shared" ca="1" si="19"/>
        <v>0</v>
      </c>
      <c r="Q34" s="24">
        <f t="shared" ca="1" si="19"/>
        <v>0</v>
      </c>
      <c r="R34" s="24">
        <f t="shared" ca="1" si="19"/>
        <v>0</v>
      </c>
      <c r="S34" s="24">
        <f t="shared" ca="1" si="19"/>
        <v>0</v>
      </c>
      <c r="T34" s="24">
        <f t="shared" ca="1" si="19"/>
        <v>0</v>
      </c>
      <c r="U34" s="24">
        <f t="shared" ca="1" si="19"/>
        <v>0</v>
      </c>
      <c r="V34" s="24">
        <f t="shared" ca="1" si="19"/>
        <v>0</v>
      </c>
      <c r="W34" s="24">
        <f t="shared" ca="1" si="19"/>
        <v>0</v>
      </c>
      <c r="X34" s="24">
        <f t="shared" ca="1" si="19"/>
        <v>0</v>
      </c>
      <c r="Y34" s="24">
        <f t="shared" ca="1" si="19"/>
        <v>0</v>
      </c>
      <c r="Z34" s="24">
        <f t="shared" ca="1" si="19"/>
        <v>0</v>
      </c>
      <c r="AA34" s="24">
        <f t="shared" ca="1" si="19"/>
        <v>0</v>
      </c>
      <c r="AB34" s="24">
        <f t="shared" ca="1" si="19"/>
        <v>0</v>
      </c>
      <c r="AC34" s="24">
        <f t="shared" ca="1" si="19"/>
        <v>0</v>
      </c>
      <c r="AD34" s="24">
        <f t="shared" ca="1" si="19"/>
        <v>0</v>
      </c>
      <c r="AE34" s="24">
        <f t="shared" ca="1" si="19"/>
        <v>95010.303372864233</v>
      </c>
      <c r="AF34" s="24">
        <f t="shared" ca="1" si="19"/>
        <v>148735.68283885048</v>
      </c>
      <c r="AG34" s="24">
        <f t="shared" ca="1" si="19"/>
        <v>153359.81629732109</v>
      </c>
      <c r="AH34" s="24">
        <f t="shared" ca="1" si="19"/>
        <v>157096.9723141086</v>
      </c>
      <c r="AI34" s="24">
        <f t="shared" ca="1" si="19"/>
        <v>161010.23698493652</v>
      </c>
      <c r="AJ34" s="24">
        <f t="shared" ca="1" si="19"/>
        <v>162634.40182833924</v>
      </c>
      <c r="AK34" s="24">
        <f t="shared" ca="1" si="19"/>
        <v>190967.22337146351</v>
      </c>
      <c r="AL34" s="24">
        <f t="shared" ca="1" si="19"/>
        <v>170637.86114559116</v>
      </c>
      <c r="AM34" s="24">
        <f t="shared" ca="1" si="19"/>
        <v>204177.59826622199</v>
      </c>
      <c r="AN34" s="24">
        <f t="shared" ca="1" si="19"/>
        <v>179571.040976344</v>
      </c>
      <c r="AO34" s="24">
        <f t="shared" ca="1" si="19"/>
        <v>215717.64167307064</v>
      </c>
      <c r="AP34" s="24">
        <f t="shared" ca="1" si="19"/>
        <v>220120.42208337341</v>
      </c>
      <c r="AQ34" s="24">
        <f t="shared" ca="1" si="19"/>
        <v>192534.2872175618</v>
      </c>
      <c r="AR34" s="24">
        <f t="shared" ca="1" si="19"/>
        <v>200363.99221678279</v>
      </c>
      <c r="AS34" s="24">
        <f t="shared" ca="1" si="19"/>
        <v>205463.73363310753</v>
      </c>
      <c r="AT34" s="24">
        <f t="shared" ca="1" si="19"/>
        <v>210515.54547415409</v>
      </c>
      <c r="AU34" s="24">
        <f t="shared" ca="1" si="19"/>
        <v>255603.76826699157</v>
      </c>
      <c r="AV34" s="24">
        <f t="shared" ca="1" si="19"/>
        <v>216804.23999255593</v>
      </c>
      <c r="AW34" s="24">
        <f t="shared" ca="1" si="19"/>
        <v>269350.76097839163</v>
      </c>
      <c r="AX34" s="24">
        <f t="shared" ca="1" si="19"/>
        <v>227484.08639188518</v>
      </c>
      <c r="AY34" s="24">
        <f t="shared" ca="1" si="19"/>
        <v>283611.24698114535</v>
      </c>
      <c r="AZ34" s="24">
        <f t="shared" ca="1" si="19"/>
        <v>238534.43857485714</v>
      </c>
      <c r="BA34" s="24">
        <f t="shared" ca="1" si="19"/>
        <v>0</v>
      </c>
      <c r="BB34" s="24">
        <f t="shared" ca="1" si="19"/>
        <v>0</v>
      </c>
      <c r="BC34" s="24">
        <f t="shared" ca="1" si="19"/>
        <v>0</v>
      </c>
      <c r="BD34" s="24">
        <f t="shared" ca="1" si="19"/>
        <v>0</v>
      </c>
      <c r="BE34" s="24">
        <f t="shared" ca="1" si="19"/>
        <v>0</v>
      </c>
      <c r="BF34" s="24">
        <f t="shared" ca="1" si="19"/>
        <v>0</v>
      </c>
      <c r="BG34" s="24">
        <f t="shared" ca="1" si="19"/>
        <v>0</v>
      </c>
      <c r="BH34" s="24">
        <f t="shared" ca="1" si="19"/>
        <v>0</v>
      </c>
      <c r="BI34" s="24">
        <f t="shared" ca="1" si="19"/>
        <v>0</v>
      </c>
      <c r="BJ34" s="24">
        <f t="shared" ca="1" si="19"/>
        <v>0</v>
      </c>
      <c r="BK34" s="24">
        <f t="shared" ca="1" si="19"/>
        <v>0</v>
      </c>
      <c r="BL34" s="24">
        <f t="shared" ca="1" si="19"/>
        <v>0</v>
      </c>
      <c r="BM34" s="24">
        <f t="shared" ca="1" si="19"/>
        <v>0</v>
      </c>
      <c r="BN34" s="24">
        <f t="shared" ca="1" si="19"/>
        <v>0</v>
      </c>
      <c r="BO34" s="24">
        <f t="shared" ca="1" si="19"/>
        <v>0</v>
      </c>
      <c r="BP34" s="24">
        <f t="shared" ref="BP34:CN34" ca="1" si="20">BP26-BP37</f>
        <v>0</v>
      </c>
      <c r="BQ34" s="24">
        <f t="shared" ca="1" si="20"/>
        <v>0</v>
      </c>
      <c r="BR34" s="24">
        <f t="shared" ca="1" si="20"/>
        <v>0</v>
      </c>
      <c r="BS34" s="24">
        <f t="shared" ca="1" si="20"/>
        <v>0</v>
      </c>
      <c r="BT34" s="24">
        <f t="shared" ca="1" si="20"/>
        <v>0</v>
      </c>
      <c r="BU34" s="24">
        <f t="shared" ca="1" si="20"/>
        <v>0</v>
      </c>
      <c r="BV34" s="24">
        <f t="shared" ca="1" si="20"/>
        <v>0</v>
      </c>
      <c r="BW34" s="24">
        <f t="shared" ca="1" si="20"/>
        <v>0</v>
      </c>
      <c r="BX34" s="24">
        <f t="shared" ca="1" si="20"/>
        <v>0</v>
      </c>
      <c r="BY34" s="24">
        <f t="shared" ca="1" si="20"/>
        <v>0</v>
      </c>
      <c r="BZ34" s="24">
        <f t="shared" ca="1" si="20"/>
        <v>0</v>
      </c>
      <c r="CA34" s="24">
        <f t="shared" ca="1" si="20"/>
        <v>0</v>
      </c>
      <c r="CB34" s="24">
        <f t="shared" ca="1" si="20"/>
        <v>0</v>
      </c>
      <c r="CC34" s="24">
        <f t="shared" ca="1" si="20"/>
        <v>0</v>
      </c>
      <c r="CD34" s="24">
        <f t="shared" ca="1" si="20"/>
        <v>0</v>
      </c>
      <c r="CE34" s="24">
        <f t="shared" ca="1" si="20"/>
        <v>0</v>
      </c>
      <c r="CF34" s="24">
        <f t="shared" ca="1" si="20"/>
        <v>0</v>
      </c>
      <c r="CG34" s="24">
        <f t="shared" ca="1" si="20"/>
        <v>0</v>
      </c>
      <c r="CH34" s="24">
        <f t="shared" ca="1" si="20"/>
        <v>0</v>
      </c>
      <c r="CI34" s="24">
        <f t="shared" ca="1" si="20"/>
        <v>0</v>
      </c>
      <c r="CJ34" s="24">
        <f t="shared" ca="1" si="20"/>
        <v>0</v>
      </c>
      <c r="CK34" s="24">
        <f t="shared" ca="1" si="20"/>
        <v>0</v>
      </c>
      <c r="CL34" s="24">
        <f t="shared" ca="1" si="20"/>
        <v>0</v>
      </c>
      <c r="CM34" s="24">
        <f t="shared" ca="1" si="20"/>
        <v>0</v>
      </c>
      <c r="CN34" s="24">
        <f t="shared" ca="1" si="20"/>
        <v>0</v>
      </c>
    </row>
    <row r="35" spans="1:94">
      <c r="A35" t="s">
        <v>13</v>
      </c>
      <c r="B35">
        <f>Input!$C$8+B70</f>
        <v>1000000</v>
      </c>
      <c r="C35">
        <f ca="1">IF(AND(B35&lt;0,C$9=2), B35-C34+C21,IF(C$9=1,IF(AND(C$16=1,C$17=1),(B35+C18+C21)*(1+(Input!$F$8*Input!$F$9+Sheet2!C$13*Input!$F$7))-(C$34)/(1-C$28), IF(AND(C$16=1,C$17=0),(B35+C18+C21)*(1+(Input!$F$8*Input!$F$9+Sheet2!C$13*Input!$F$7))-(C$34)/(1-C$28))), IF(AND(C$16=1,C$17=1),IF(B35&lt;0, B35-C$34,(B35+C18+C21)*(1+(C33*Input!$F$9+Sheet2!C$13*C32))-(C$34)/(1-C$28)), IF(AND(C$16=1,C$17=0),IF(B35&lt;0,B35-C$34, (B35+C18+C21)*(1+(C33*Input!$F$9+Sheet2!C$13*C32))-(C$34)/(1-C$28))))))</f>
        <v>1068767.6356132582</v>
      </c>
      <c r="D35">
        <f ca="1">IF(AND(C35&lt;0,D$9=2), C35-D34+D21,IF(D$9=1,IF(AND(D$16=1,D$17=1),(C35+D18+D21)*(1+(Input!$F$8*Input!$F$9+Sheet2!D$13*Input!$F$7))-(D$34)/(1-D$28), IF(AND(D$16=1,D$17=0),(C35+D18+D21)*(1+(Input!$F$8*Input!$F$9+Sheet2!D$13*Input!$F$7))-(D$34)/(1-D$28))), IF(AND(D$16=1,D$17=1),IF(C35&lt;0, C35-D$34,(C35+D18+D21)*(1+(D33*Input!$F$9+Sheet2!D$13*D32))-(D$34)/(1-D$28)), IF(AND(D$16=1,D$17=0),IF(C35&lt;0,C35-D$34, (C35+D18+D21)*(1+(D33*Input!$F$9+Sheet2!D$13*D32))-(D$34)/(1-D$28))))))</f>
        <v>1139384.2049332196</v>
      </c>
      <c r="E35">
        <f ca="1">IF(AND(D35&lt;0,E$9=2), D35-E34+E21,IF(E$9=1,IF(AND(E$16=1,E$17=1),(D35+E18+E21)*(1+(Input!$F$8*Input!$F$9+Sheet2!E$13*Input!$F$7))-(E$34)/(1-E$28), IF(AND(E$16=1,E$17=0),(D35+E18+E21)*(1+(Input!$F$8*Input!$F$9+Sheet2!E$13*Input!$F$7))-(E$34)/(1-E$28))), IF(AND(E$16=1,E$17=1),IF(D35&lt;0, D35-E$34,(D35+E18+E21)*(1+(E33*Input!$F$9+Sheet2!E$13*E32))-(E$34)/(1-E$28)), IF(AND(E$16=1,E$17=0),IF(D35&lt;0,D35-E$34, (D35+E18+E21)*(1+(E33*Input!$F$9+Sheet2!E$13*E32))-(E$34)/(1-E$28))))))</f>
        <v>1290020.7562816697</v>
      </c>
      <c r="F35">
        <f ca="1">IF(AND(E35&lt;0,F$9=2), E35-F34+F21,IF(F$9=1,IF(AND(F$16=1,F$17=1),(E35+F18+F21)*(1+(Input!$F$8*Input!$F$9+Sheet2!F$13*Input!$F$7))-(F$34)/(1-F$28), IF(AND(F$16=1,F$17=0),(E35+F18+F21)*(1+(Input!$F$8*Input!$F$9+Sheet2!F$13*Input!$F$7))-(F$34)/(1-F$28))), IF(AND(F$16=1,F$17=1),IF(E35&lt;0, E35-F$34,(E35+F18+F21)*(1+(F33*Input!$F$9+Sheet2!F$13*F32))-(F$34)/(1-F$28)), IF(AND(F$16=1,F$17=0),IF(E35&lt;0,E35-F$34, (E35+F18+F21)*(1+(F33*Input!$F$9+Sheet2!F$13*F32))-(F$34)/(1-F$28))))))</f>
        <v>1461770.9703181402</v>
      </c>
      <c r="G35">
        <f ca="1">IF(AND(F35&lt;0,G$9=2), F35-G34+G21,IF(G$9=1,IF(AND(G$16=1,G$17=1),(F35+G18+G21)*(1+(Input!$F$8*Input!$F$9+Sheet2!G$13*Input!$F$7))-(G$34)/(1-G$28), IF(AND(G$16=1,G$17=0),(F35+G18+G21)*(1+(Input!$F$8*Input!$F$9+Sheet2!G$13*Input!$F$7))-(G$34)/(1-G$28))), IF(AND(G$16=1,G$17=1),IF(F35&lt;0, F35-G$34,(F35+G18+G21)*(1+(G33*Input!$F$9+Sheet2!G$13*G32))-(G$34)/(1-G$28)), IF(AND(G$16=1,G$17=0),IF(F35&lt;0,F35-G$34, (F35+G18+G21)*(1+(G33*Input!$F$9+Sheet2!G$13*G32))-(G$34)/(1-G$28))))))</f>
        <v>1512088.4816838554</v>
      </c>
      <c r="H35">
        <f ca="1">IF(AND(G35&lt;0,H$9=2), G35-H34+H21,IF(H$9=1,IF(AND(H$16=1,H$17=1),(G35+H18+H21)*(1+(Input!$F$8*Input!$F$9+Sheet2!H$13*Input!$F$7))-(H$34)/(1-H$28), IF(AND(H$16=1,H$17=0),(G35+H18+H21)*(1+(Input!$F$8*Input!$F$9+Sheet2!H$13*Input!$F$7))-(H$34)/(1-H$28))), IF(AND(H$16=1,H$17=1),IF(G35&lt;0, G35-H$34,(G35+H18+H21)*(1+(H33*Input!$F$9+Sheet2!H$13*H32))-(H$34)/(1-H$28)), IF(AND(H$16=1,H$17=0),IF(G35&lt;0,G35-H$34, (G35+H18+H21)*(1+(H33*Input!$F$9+Sheet2!H$13*H32))-(H$34)/(1-H$28))))))</f>
        <v>1639042.9333980777</v>
      </c>
      <c r="I35">
        <f ca="1">IF(AND(H35&lt;0,I$9=2), H35-I34+I21,IF(I$9=1,IF(AND(I$16=1,I$17=1),(H35+I18+I21)*(1+(Input!$F$8*Input!$F$9+Sheet2!I$13*Input!$F$7))-(I$34)/(1-I$28), IF(AND(I$16=1,I$17=0),(H35+I18+I21)*(1+(Input!$F$8*Input!$F$9+Sheet2!I$13*Input!$F$7))-(I$34)/(1-I$28))), IF(AND(I$16=1,I$17=1),IF(H35&lt;0, H35-I$34,(H35+I18+I21)*(1+(I33*Input!$F$9+Sheet2!I$13*I32))-(I$34)/(1-I$28)), IF(AND(I$16=1,I$17=0),IF(H35&lt;0,H35-I$34, (H35+I18+I21)*(1+(I33*Input!$F$9+Sheet2!I$13*I32))-(I$34)/(1-I$28))))))</f>
        <v>1724520.7842599193</v>
      </c>
      <c r="J35">
        <f ca="1">IF(AND(I35&lt;0,J$9=2), I35-J34+J21,IF(J$9=1,IF(AND(J$16=1,J$17=1),(I35+J18+J21)*(1+(Input!$F$8*Input!$F$9+Sheet2!J$13*Input!$F$7))-(J$34)/(1-J$28), IF(AND(J$16=1,J$17=0),(I35+J18+J21)*(1+(Input!$F$8*Input!$F$9+Sheet2!J$13*Input!$F$7))-(J$34)/(1-J$28))), IF(AND(J$16=1,J$17=1),IF(I35&lt;0, I35-J$34,(I35+J18+J21)*(1+(J33*Input!$F$9+Sheet2!J$13*J32))-(J$34)/(1-J$28)), IF(AND(J$16=1,J$17=0),IF(I35&lt;0,I35-J$34, (I35+J18+J21)*(1+(J33*Input!$F$9+Sheet2!J$13*J32))-(J$34)/(1-J$28))))))</f>
        <v>1917770.9111256907</v>
      </c>
      <c r="K35">
        <f ca="1">IF(AND(J35&lt;0,K$9=2), J35-K34+K21,IF(K$9=1,IF(AND(K$16=1,K$17=1),(J35+K18+K21)*(1+(Input!$F$8*Input!$F$9+Sheet2!K$13*Input!$F$7))-(K$34)/(1-K$28), IF(AND(K$16=1,K$17=0),(J35+K18+K21)*(1+(Input!$F$8*Input!$F$9+Sheet2!K$13*Input!$F$7))-(K$34)/(1-K$28))), IF(AND(K$16=1,K$17=1),IF(J35&lt;0, J35-K$34,(J35+K18+K21)*(1+(K33*Input!$F$9+Sheet2!K$13*K32))-(K$34)/(1-K$28)), IF(AND(K$16=1,K$17=0),IF(J35&lt;0,J35-K$34, (J35+K18+K21)*(1+(K33*Input!$F$9+Sheet2!K$13*K32))-(K$34)/(1-K$28))))))</f>
        <v>1867918.2025693564</v>
      </c>
      <c r="L35">
        <f ca="1">IF(AND(K35&lt;0,L$9=2), K35-L34+L21,IF(L$9=1,IF(AND(L$16=1,L$17=1),(K35+L18+L21)*(1+(Input!$F$8*Input!$F$9+Sheet2!L$13*Input!$F$7))-(L$34)/(1-L$28), IF(AND(L$16=1,L$17=0),(K35+L18+L21)*(1+(Input!$F$8*Input!$F$9+Sheet2!L$13*Input!$F$7))-(L$34)/(1-L$28))), IF(AND(L$16=1,L$17=1),IF(K35&lt;0, K35-L$34,(K35+L18+L21)*(1+(L33*Input!$F$9+Sheet2!L$13*L32))-(L$34)/(1-L$28)), IF(AND(L$16=1,L$17=0),IF(K35&lt;0,K35-L$34, (K35+L18+L21)*(1+(L33*Input!$F$9+Sheet2!L$13*L32))-(L$34)/(1-L$28))))))</f>
        <v>1968866.032557054</v>
      </c>
      <c r="M35">
        <f ca="1">IF(AND(L35&lt;0,M$9=2), L35-M34+M21,IF(M$9=1,IF(AND(M$16=1,M$17=1),(L35+M18+M21)*(1+(Input!$F$8*Input!$F$9+Sheet2!M$13*Input!$F$7))-(M$34)/(1-M$28), IF(AND(M$16=1,M$17=0),(L35+M18+M21)*(1+(Input!$F$8*Input!$F$9+Sheet2!M$13*Input!$F$7))-(M$34)/(1-M$28))), IF(AND(M$16=1,M$17=1),IF(L35&lt;0, L35-M$34,(L35+M18+M21)*(1+(M33*Input!$F$9+Sheet2!M$13*M32))-(M$34)/(1-M$28)), IF(AND(M$16=1,M$17=0),IF(L35&lt;0,L35-M$34, (L35+M18+M21)*(1+(M33*Input!$F$9+Sheet2!M$13*M32))-(M$34)/(1-M$28))))))</f>
        <v>2107136.6794204116</v>
      </c>
      <c r="N35">
        <f ca="1">IF(AND(M35&lt;0,N$9=2), M35-N34+N21,IF(N$9=1,IF(AND(N$16=1,N$17=1),(M35+N18+N21)*(1+(Input!$F$8*Input!$F$9+Sheet2!N$13*Input!$F$7))-(N$34)/(1-N$28), IF(AND(N$16=1,N$17=0),(M35+N18+N21)*(1+(Input!$F$8*Input!$F$9+Sheet2!N$13*Input!$F$7))-(N$34)/(1-N$28))), IF(AND(N$16=1,N$17=1),IF(M35&lt;0, M35-N$34,(M35+N18+N21)*(1+(N33*Input!$F$9+Sheet2!N$13*N32))-(N$34)/(1-N$28)), IF(AND(N$16=1,N$17=0),IF(M35&lt;0,M35-N$34, (M35+N18+N21)*(1+(N33*Input!$F$9+Sheet2!N$13*N32))-(N$34)/(1-N$28))))))</f>
        <v>2279578.0083288946</v>
      </c>
      <c r="O35">
        <f ca="1">IF(AND(N35&lt;0,O$9=2), N35-O34+O21,IF(O$9=1,IF(AND(O$16=1,O$17=1),(N35+O18+O21)*(1+(Input!$F$8*Input!$F$9+Sheet2!O$13*Input!$F$7))-(O$34)/(1-O$28), IF(AND(O$16=1,O$17=0),(N35+O18+O21)*(1+(Input!$F$8*Input!$F$9+Sheet2!O$13*Input!$F$7))-(O$34)/(1-O$28))), IF(AND(O$16=1,O$17=1),IF(N35&lt;0, N35-O$34,(N35+O18+O21)*(1+(O33*Input!$F$9+Sheet2!O$13*O32))-(O$34)/(1-O$28)), IF(AND(O$16=1,O$17=0),IF(N35&lt;0,N35-O$34, (N35+O18+O21)*(1+(O33*Input!$F$9+Sheet2!O$13*O32))-(O$34)/(1-O$28))))))</f>
        <v>2413228.014285279</v>
      </c>
      <c r="P35">
        <f ca="1">IF(AND(O35&lt;0,P$9=2), O35-P34+P21,IF(P$9=1,IF(AND(P$16=1,P$17=1),(O35+P18+P21)*(1+(Input!$F$8*Input!$F$9+Sheet2!P$13*Input!$F$7))-(P$34)/(1-P$28), IF(AND(P$16=1,P$17=0),(O35+P18+P21)*(1+(Input!$F$8*Input!$F$9+Sheet2!P$13*Input!$F$7))-(P$34)/(1-P$28))), IF(AND(P$16=1,P$17=1),IF(O35&lt;0, O35-P$34,(O35+P18+P21)*(1+(P33*Input!$F$9+Sheet2!P$13*P32))-(P$34)/(1-P$28)), IF(AND(P$16=1,P$17=0),IF(O35&lt;0,O35-P$34, (O35+P18+P21)*(1+(P33*Input!$F$9+Sheet2!P$13*P32))-(P$34)/(1-P$28))))))</f>
        <v>2345141.3170382371</v>
      </c>
      <c r="Q35">
        <f ca="1">IF(AND(P35&lt;0,Q$9=2), P35-Q34+Q21,IF(Q$9=1,IF(AND(Q$16=1,Q$17=1),(P35+Q18+Q21)*(1+(Input!$F$8*Input!$F$9+Sheet2!Q$13*Input!$F$7))-(Q$34)/(1-Q$28), IF(AND(Q$16=1,Q$17=0),(P35+Q18+Q21)*(1+(Input!$F$8*Input!$F$9+Sheet2!Q$13*Input!$F$7))-(Q$34)/(1-Q$28))), IF(AND(Q$16=1,Q$17=1),IF(P35&lt;0, P35-Q$34,(P35+Q18+Q21)*(1+(Q33*Input!$F$9+Sheet2!Q$13*Q32))-(Q$34)/(1-Q$28)), IF(AND(Q$16=1,Q$17=0),IF(P35&lt;0,P35-Q$34, (P35+Q18+Q21)*(1+(Q33*Input!$F$9+Sheet2!Q$13*Q32))-(Q$34)/(1-Q$28))))))</f>
        <v>2412399.5839557545</v>
      </c>
      <c r="R35">
        <f ca="1">IF(AND(Q35&lt;0,R$9=2), Q35-R34+R21,IF(R$9=1,IF(AND(R$16=1,R$17=1),(Q35+R18+R21)*(1+(Input!$F$8*Input!$F$9+Sheet2!R$13*Input!$F$7))-(R$34)/(1-R$28), IF(AND(R$16=1,R$17=0),(Q35+R18+R21)*(1+(Input!$F$8*Input!$F$9+Sheet2!R$13*Input!$F$7))-(R$34)/(1-R$28))), IF(AND(R$16=1,R$17=1),IF(Q35&lt;0, Q35-R$34,(Q35+R18+R21)*(1+(R33*Input!$F$9+Sheet2!R$13*R32))-(R$34)/(1-R$28)), IF(AND(R$16=1,R$17=0),IF(Q35&lt;0,Q35-R$34, (Q35+R18+R21)*(1+(R33*Input!$F$9+Sheet2!R$13*R32))-(R$34)/(1-R$28))))))</f>
        <v>2620259.1345487535</v>
      </c>
      <c r="S35">
        <f ca="1">IF(AND(R35&lt;0,S$9=2), R35-S34+S21,IF(S$9=1,IF(AND(S$16=1,S$17=1),(R35+S18+S21)*(1+(Input!$F$8*Input!$F$9+Sheet2!S$13*Input!$F$7))-(S$34)/(1-S$28), IF(AND(S$16=1,S$17=0),(R35+S18+S21)*(1+(Input!$F$8*Input!$F$9+Sheet2!S$13*Input!$F$7))-(S$34)/(1-S$28))), IF(AND(S$16=1,S$17=1),IF(R35&lt;0, R35-S$34,(R35+S18+S21)*(1+(S33*Input!$F$9+Sheet2!S$13*S32))-(S$34)/(1-S$28)), IF(AND(S$16=1,S$17=0),IF(R35&lt;0,R35-S$34, (R35+S18+S21)*(1+(S33*Input!$F$9+Sheet2!S$13*S32))-(S$34)/(1-S$28))))))</f>
        <v>2396253.2550578839</v>
      </c>
      <c r="T35">
        <f ca="1">IF(AND(S35&lt;0,T$9=2), S35-T34+T21,IF(T$9=1,IF(AND(T$16=1,T$17=1),(S35+T18+T21)*(1+(Input!$F$8*Input!$F$9+Sheet2!T$13*Input!$F$7))-(T$34)/(1-T$28), IF(AND(T$16=1,T$17=0),(S35+T18+T21)*(1+(Input!$F$8*Input!$F$9+Sheet2!T$13*Input!$F$7))-(T$34)/(1-T$28))), IF(AND(T$16=1,T$17=1),IF(S35&lt;0, S35-T$34,(S35+T18+T21)*(1+(T33*Input!$F$9+Sheet2!T$13*T32))-(T$34)/(1-T$28)), IF(AND(T$16=1,T$17=0),IF(S35&lt;0,S35-T$34, (S35+T18+T21)*(1+(T33*Input!$F$9+Sheet2!T$13*T32))-(T$34)/(1-T$28))))))</f>
        <v>2488887.3618622054</v>
      </c>
      <c r="U35">
        <f ca="1">IF(AND(T35&lt;0,U$9=2), T35-U34+U21,IF(U$9=1,IF(AND(U$16=1,U$17=1),(T35+U18+U21)*(1+(Input!$F$8*Input!$F$9+Sheet2!U$13*Input!$F$7))-(U$34)/(1-U$28), IF(AND(U$16=1,U$17=0),(T35+U18+U21)*(1+(Input!$F$8*Input!$F$9+Sheet2!U$13*Input!$F$7))-(U$34)/(1-U$28))), IF(AND(U$16=1,U$17=1),IF(T35&lt;0, T35-U$34,(T35+U18+U21)*(1+(U33*Input!$F$9+Sheet2!U$13*U32))-(U$34)/(1-U$28)), IF(AND(U$16=1,U$17=0),IF(T35&lt;0,T35-U$34, (T35+U18+U21)*(1+(U33*Input!$F$9+Sheet2!U$13*U32))-(U$34)/(1-U$28))))))</f>
        <v>2679502.9582877457</v>
      </c>
      <c r="V35">
        <f ca="1">IF(AND(U35&lt;0,V$9=2), U35-V34+V21,IF(V$9=1,IF(AND(V$16=1,V$17=1),(U35+V18+V21)*(1+(Input!$F$8*Input!$F$9+Sheet2!V$13*Input!$F$7))-(V$34)/(1-V$28), IF(AND(V$16=1,V$17=0),(U35+V18+V21)*(1+(Input!$F$8*Input!$F$9+Sheet2!V$13*Input!$F$7))-(V$34)/(1-V$28))), IF(AND(V$16=1,V$17=1),IF(U35&lt;0, U35-V$34,(U35+V18+V21)*(1+(V33*Input!$F$9+Sheet2!V$13*V32))-(V$34)/(1-V$28)), IF(AND(V$16=1,V$17=0),IF(U35&lt;0,U35-V$34, (U35+V18+V21)*(1+(V33*Input!$F$9+Sheet2!V$13*V32))-(V$34)/(1-V$28))))))</f>
        <v>2744905.7508092402</v>
      </c>
      <c r="W35">
        <f ca="1">IF(AND(V35&lt;0,W$9=2), V35-W34+W21,IF(W$9=1,IF(AND(W$16=1,W$17=1),(V35+W18+W21)*(1+(Input!$F$8*Input!$F$9+Sheet2!W$13*Input!$F$7))-(W$34)/(1-W$28), IF(AND(W$16=1,W$17=0),(V35+W18+W21)*(1+(Input!$F$8*Input!$F$9+Sheet2!W$13*Input!$F$7))-(W$34)/(1-W$28))), IF(AND(W$16=1,W$17=1),IF(V35&lt;0, V35-W$34,(V35+W18+W21)*(1+(W33*Input!$F$9+Sheet2!W$13*W32))-(W$34)/(1-W$28)), IF(AND(W$16=1,W$17=0),IF(V35&lt;0,V35-W$34, (V35+W18+W21)*(1+(W33*Input!$F$9+Sheet2!W$13*W32))-(W$34)/(1-W$28))))))</f>
        <v>2866119.168303058</v>
      </c>
      <c r="X35">
        <f ca="1">IF(AND(W35&lt;0,X$9=2), W35-X34+X21,IF(X$9=1,IF(AND(X$16=1,X$17=1),(W35+X18+X21)*(1+(Input!$F$8*Input!$F$9+Sheet2!X$13*Input!$F$7))-(X$34)/(1-X$28), IF(AND(X$16=1,X$17=0),(W35+X18+X21)*(1+(Input!$F$8*Input!$F$9+Sheet2!X$13*Input!$F$7))-(X$34)/(1-X$28))), IF(AND(X$16=1,X$17=1),IF(W35&lt;0, W35-X$34,(W35+X18+X21)*(1+(X33*Input!$F$9+Sheet2!X$13*X32))-(X$34)/(1-X$28)), IF(AND(X$16=1,X$17=0),IF(W35&lt;0,W35-X$34, (W35+X18+X21)*(1+(X33*Input!$F$9+Sheet2!X$13*X32))-(X$34)/(1-X$28))))))</f>
        <v>3139166.8478031578</v>
      </c>
      <c r="Y35">
        <f ca="1">IF(AND(X35&lt;0,Y$9=2), X35-Y34+Y21,IF(Y$9=1,IF(AND(Y$16=1,Y$17=1),(X35+Y18+Y21)*(1+(Input!$F$8*Input!$F$9+Sheet2!Y$13*Input!$F$7))-(Y$34)/(1-Y$28), IF(AND(Y$16=1,Y$17=0),(X35+Y18+Y21)*(1+(Input!$F$8*Input!$F$9+Sheet2!Y$13*Input!$F$7))-(Y$34)/(1-Y$28))), IF(AND(Y$16=1,Y$17=1),IF(X35&lt;0, X35-Y$34,(X35+Y18+Y21)*(1+(Y33*Input!$F$9+Sheet2!Y$13*Y32))-(Y$34)/(1-Y$28)), IF(AND(Y$16=1,Y$17=0),IF(X35&lt;0,X35-Y$34, (X35+Y18+Y21)*(1+(Y33*Input!$F$9+Sheet2!Y$13*Y32))-(Y$34)/(1-Y$28))))))</f>
        <v>3175413.06282114</v>
      </c>
      <c r="Z35">
        <f ca="1">IF(AND(Y35&lt;0,Z$9=2), Y35-Z34+Z21,IF(Z$9=1,IF(AND(Z$16=1,Z$17=1),(Y35+Z18+Z21)*(1+(Input!$F$8*Input!$F$9+Sheet2!Z$13*Input!$F$7))-(Z$34)/(1-Z$28), IF(AND(Z$16=1,Z$17=0),(Y35+Z18+Z21)*(1+(Input!$F$8*Input!$F$9+Sheet2!Z$13*Input!$F$7))-(Z$34)/(1-Z$28))), IF(AND(Z$16=1,Z$17=1),IF(Y35&lt;0, Y35-Z$34,(Y35+Z18+Z21)*(1+(Z33*Input!$F$9+Sheet2!Z$13*Z32))-(Z$34)/(1-Z$28)), IF(AND(Z$16=1,Z$17=0),IF(Y35&lt;0,Y35-Z$34, (Y35+Z18+Z21)*(1+(Z33*Input!$F$9+Sheet2!Z$13*Z32))-(Z$34)/(1-Z$28))))))</f>
        <v>3352443.8562279949</v>
      </c>
      <c r="AA35">
        <f ca="1">IF(AND(Z35&lt;0,AA$9=2), Z35-AA34+AA21,IF(AA$9=1,IF(AND(AA$16=1,AA$17=1),(Z35+AA18+AA21)*(1+(Input!$F$8*Input!$F$9+Sheet2!AA$13*Input!$F$7))-(AA$34)/(1-AA$28), IF(AND(AA$16=1,AA$17=0),(Z35+AA18+AA21)*(1+(Input!$F$8*Input!$F$9+Sheet2!AA$13*Input!$F$7))-(AA$34)/(1-AA$28))), IF(AND(AA$16=1,AA$17=1),IF(Z35&lt;0, Z35-AA$34,(Z35+AA18+AA21)*(1+(AA33*Input!$F$9+Sheet2!AA$13*AA32))-(AA$34)/(1-AA$28)), IF(AND(AA$16=1,AA$17=0),IF(Z35&lt;0,Z35-AA$34, (Z35+AA18+AA21)*(1+(AA33*Input!$F$9+Sheet2!AA$13*AA32))-(AA$34)/(1-AA$28))))))</f>
        <v>3350398.7623411799</v>
      </c>
      <c r="AB35">
        <f ca="1">IF(AND(AA35&lt;0,AB$9=2), AA35-AB34+AB21,IF(AB$9=1,IF(AND(AB$16=1,AB$17=1),(AA35+AB18+AB21)*(1+(Input!$F$8*Input!$F$9+Sheet2!AB$13*Input!$F$7))-(AB$34)/(1-AB$28), IF(AND(AB$16=1,AB$17=0),(AA35+AB18+AB21)*(1+(Input!$F$8*Input!$F$9+Sheet2!AB$13*Input!$F$7))-(AB$34)/(1-AB$28))), IF(AND(AB$16=1,AB$17=1),IF(AA35&lt;0, AA35-AB$34,(AA35+AB18+AB21)*(1+(AB33*Input!$F$9+Sheet2!AB$13*AB32))-(AB$34)/(1-AB$28)), IF(AND(AB$16=1,AB$17=0),IF(AA35&lt;0,AA35-AB$34, (AA35+AB18+AB21)*(1+(AB33*Input!$F$9+Sheet2!AB$13*AB32))-(AB$34)/(1-AB$28))))))</f>
        <v>3604986.9726073924</v>
      </c>
      <c r="AC35">
        <f ca="1">IF(AND(AB35&lt;0,AC$9=2), AB35-AC34+AC21,IF(AC$9=1,IF(AND(AC$16=1,AC$17=1),(AB35+AC18+AC21)*(1+(Input!$F$8*Input!$F$9+Sheet2!AC$13*Input!$F$7))-(AC$34)/(1-AC$28), IF(AND(AC$16=1,AC$17=0),(AB35+AC18+AC21)*(1+(Input!$F$8*Input!$F$9+Sheet2!AC$13*Input!$F$7))-(AC$34)/(1-AC$28))), IF(AND(AC$16=1,AC$17=1),IF(AB35&lt;0, AB35-AC$34,(AB35+AC18+AC21)*(1+(AC33*Input!$F$9+Sheet2!AC$13*AC32))-(AC$34)/(1-AC$28)), IF(AND(AC$16=1,AC$17=0),IF(AB35&lt;0,AB35-AC$34, (AB35+AC18+AC21)*(1+(AC33*Input!$F$9+Sheet2!AC$13*AC32))-(AC$34)/(1-AC$28))))))</f>
        <v>3630117.7443565</v>
      </c>
      <c r="AD35">
        <f ca="1">IF(AND(AC35&lt;0,AD$9=2), AC35-AD34+AD21,IF(AD$9=1,IF(AND(AD$16=1,AD$17=1),(AC35+AD18+AD21)*(1+(Input!$F$8*Input!$F$9+Sheet2!AD$13*Input!$F$7))-(AD$34)/(1-AD$28), IF(AND(AD$16=1,AD$17=0),(AC35+AD18+AD21)*(1+(Input!$F$8*Input!$F$9+Sheet2!AD$13*Input!$F$7))-(AD$34)/(1-AD$28))), IF(AND(AD$16=1,AD$17=1),IF(AC35&lt;0, AC35-AD$34,(AC35+AD18+AD21)*(1+(AD33*Input!$F$9+Sheet2!AD$13*AD32))-(AD$34)/(1-AD$28)), IF(AND(AD$16=1,AD$17=0),IF(AC35&lt;0,AC35-AD$34, (AC35+AD18+AD21)*(1+(AD33*Input!$F$9+Sheet2!AD$13*AD32))-(AD$34)/(1-AD$28))))))</f>
        <v>3750435.2491348046</v>
      </c>
      <c r="AE35">
        <f ca="1">IF(AND(AD35&lt;0,AE$9=2), AD35-AE34+AE21,IF(AE$9=1,IF(AND(AE$16=1,AE$17=1),(AD35+AE18+AE21)*(1+(Input!$F$8*Input!$F$9+Sheet2!AE$13*Input!$F$7))-(AE$34)/(1-AE$28), IF(AND(AE$16=1,AE$17=0),(AD35+AE18+AE21)*(1+(Input!$F$8*Input!$F$9+Sheet2!AE$13*Input!$F$7))-(AE$34)/(1-AE$28))), IF(AND(AE$16=1,AE$17=1),IF(AD35&lt;0, AD35-AE$34,(AD35+AE18+AE21)*(1+(AE33*Input!$F$9+Sheet2!AE$13*AE32))-(AE$34)/(1-AE$28)), IF(AND(AE$16=1,AE$17=0),IF(AD35&lt;0,AD35-AE$34, (AD35+AE18+AE21)*(1+(AE33*Input!$F$9+Sheet2!AE$13*AE32))-(AE$34)/(1-AE$28))))))</f>
        <v>3636310.4915896826</v>
      </c>
      <c r="AF35">
        <f ca="1">IF(AND(AE35&lt;0,AF$9=2), AE35-AF34+AF21,IF(AF$9=1,IF(AND(AF$16=1,AF$17=1),(AE35+AF18+AF21)*(1+(Input!$F$8*Input!$F$9+Sheet2!AF$13*Input!$F$7))-(AF$34)/(1-AF$28), IF(AND(AF$16=1,AF$17=0),(AE35+AF18+AF21)*(1+(Input!$F$8*Input!$F$9+Sheet2!AF$13*Input!$F$7))-(AF$34)/(1-AF$28))), IF(AND(AF$16=1,AF$17=1),IF(AE35&lt;0, AE35-AF$34,(AE35+AF18+AF21)*(1+(AF33*Input!$F$9+Sheet2!AF$13*AF32))-(AF$34)/(1-AF$28)), IF(AND(AF$16=1,AF$17=0),IF(AE35&lt;0,AE35-AF$34, (AE35+AF18+AF21)*(1+(AF33*Input!$F$9+Sheet2!AF$13*AF32))-(AF$34)/(1-AF$28))))))</f>
        <v>3688981.9643352237</v>
      </c>
      <c r="AG35">
        <f ca="1">IF(AND(AF35&lt;0,AG$9=2), AF35-AG34+AG21,IF(AG$9=1,IF(AND(AG$16=1,AG$17=1),(AF35+AG18+AG21)*(1+(Input!$F$8*Input!$F$9+Sheet2!AG$13*Input!$F$7))-(AG$34)/(1-AG$28), IF(AND(AG$16=1,AG$17=0),(AF35+AG18+AG21)*(1+(Input!$F$8*Input!$F$9+Sheet2!AG$13*Input!$F$7))-(AG$34)/(1-AG$28))), IF(AND(AG$16=1,AG$17=1),IF(AF35&lt;0, AF35-AG$34,(AF35+AG18+AG21)*(1+(AG33*Input!$F$9+Sheet2!AG$13*AG32))-(AG$34)/(1-AG$28)), IF(AND(AG$16=1,AG$17=0),IF(AF35&lt;0,AF35-AG$34, (AF35+AG18+AG21)*(1+(AG33*Input!$F$9+Sheet2!AG$13*AG32))-(AG$34)/(1-AG$28))))))</f>
        <v>3724173.3888372052</v>
      </c>
      <c r="AH35">
        <f ca="1">IF(AND(AG35&lt;0,AH$9=2), AG35-AH34+AH21,IF(AH$9=1,IF(AND(AH$16=1,AH$17=1),(AG35+AH18+AH21)*(1+(Input!$F$8*Input!$F$9+Sheet2!AH$13*Input!$F$7))-(AH$34)/(1-AH$28), IF(AND(AH$16=1,AH$17=0),(AG35+AH18+AH21)*(1+(Input!$F$8*Input!$F$9+Sheet2!AH$13*Input!$F$7))-(AH$34)/(1-AH$28))), IF(AND(AH$16=1,AH$17=1),IF(AG35&lt;0, AG35-AH$34,(AG35+AH18+AH21)*(1+(AH33*Input!$F$9+Sheet2!AH$13*AH32))-(AH$34)/(1-AH$28)), IF(AND(AH$16=1,AH$17=0),IF(AG35&lt;0,AG35-AH$34, (AG35+AH18+AH21)*(1+(AH33*Input!$F$9+Sheet2!AH$13*AH32))-(AH$34)/(1-AH$28))))))</f>
        <v>3760914.6641009212</v>
      </c>
      <c r="AI35">
        <f ca="1">IF(AND(AH35&lt;0,AI$9=2), AH35-AI34+AI21,IF(AI$9=1,IF(AND(AI$16=1,AI$17=1),(AH35+AI18+AI21)*(1+(Input!$F$8*Input!$F$9+Sheet2!AI$13*Input!$F$7))-(AI$34)/(1-AI$28), IF(AND(AI$16=1,AI$17=0),(AH35+AI18+AI21)*(1+(Input!$F$8*Input!$F$9+Sheet2!AI$13*Input!$F$7))-(AI$34)/(1-AI$28))), IF(AND(AI$16=1,AI$17=1),IF(AH35&lt;0, AH35-AI$34,(AH35+AI18+AI21)*(1+(AI33*Input!$F$9+Sheet2!AI$13*AI32))-(AI$34)/(1-AI$28)), IF(AND(AI$16=1,AI$17=0),IF(AH35&lt;0,AH35-AI$34, (AH35+AI18+AI21)*(1+(AI33*Input!$F$9+Sheet2!AI$13*AI32))-(AI$34)/(1-AI$28))))))</f>
        <v>3469393.4046153533</v>
      </c>
      <c r="AJ35">
        <f ca="1">IF(AND(AI35&lt;0,AJ$9=2), AI35-AJ34+AJ21,IF(AJ$9=1,IF(AND(AJ$16=1,AJ$17=1),(AI35+AJ18+AJ21)*(1+(Input!$F$8*Input!$F$9+Sheet2!AJ$13*Input!$F$7))-(AJ$34)/(1-AJ$28), IF(AND(AJ$16=1,AJ$17=0),(AI35+AJ18+AJ21)*(1+(Input!$F$8*Input!$F$9+Sheet2!AJ$13*Input!$F$7))-(AJ$34)/(1-AJ$28))), IF(AND(AJ$16=1,AJ$17=1),IF(AI35&lt;0, AI35-AJ$34,(AI35+AJ18+AJ21)*(1+(AJ33*Input!$F$9+Sheet2!AJ$13*AJ32))-(AJ$34)/(1-AJ$28)), IF(AND(AJ$16=1,AJ$17=0),IF(AI35&lt;0,AI35-AJ$34, (AI35+AJ18+AJ21)*(1+(AJ33*Input!$F$9+Sheet2!AJ$13*AJ32))-(AJ$34)/(1-AJ$28))))))</f>
        <v>3201470.1071721422</v>
      </c>
      <c r="AK35">
        <f ca="1">IF(AND(AJ35&lt;0,AK$9=2), AJ35-AK34+AK21,IF(AK$9=1,IF(AND(AK$16=1,AK$17=1),(AJ35+AK18+AK21)*(1+(Input!$F$8*Input!$F$9+Sheet2!AK$13*Input!$F$7))-(AK$34)/(1-AK$28), IF(AND(AK$16=1,AK$17=0),(AJ35+AK18+AK21)*(1+(Input!$F$8*Input!$F$9+Sheet2!AK$13*Input!$F$7))-(AK$34)/(1-AK$28))), IF(AND(AK$16=1,AK$17=1),IF(AJ35&lt;0, AJ35-AK$34,(AJ35+AK18+AK21)*(1+(AK33*Input!$F$9+Sheet2!AK$13*AK32))-(AK$34)/(1-AK$28)), IF(AND(AK$16=1,AK$17=0),IF(AJ35&lt;0,AJ35-AK$34, (AJ35+AK18+AK21)*(1+(AK33*Input!$F$9+Sheet2!AK$13*AK32))-(AK$34)/(1-AK$28))))))</f>
        <v>3186463.3928792351</v>
      </c>
      <c r="AL35">
        <f ca="1">IF(AND(AK35&lt;0,AL$9=2), AK35-AL34+AL21,IF(AL$9=1,IF(AND(AL$16=1,AL$17=1),(AK35+AL18+AL21)*(1+(Input!$F$8*Input!$F$9+Sheet2!AL$13*Input!$F$7))-(AL$34)/(1-AL$28), IF(AND(AL$16=1,AL$17=0),(AK35+AL18+AL21)*(1+(Input!$F$8*Input!$F$9+Sheet2!AL$13*Input!$F$7))-(AL$34)/(1-AL$28))), IF(AND(AL$16=1,AL$17=1),IF(AK35&lt;0, AK35-AL$34,(AK35+AL18+AL21)*(1+(AL33*Input!$F$9+Sheet2!AL$13*AL32))-(AL$34)/(1-AL$28)), IF(AND(AL$16=1,AL$17=0),IF(AK35&lt;0,AK35-AL$34, (AK35+AL18+AL21)*(1+(AL33*Input!$F$9+Sheet2!AL$13*AL32))-(AL$34)/(1-AL$28))))))</f>
        <v>3169457.8852663729</v>
      </c>
      <c r="AM35">
        <f ca="1">IF(AND(AL35&lt;0,AM$9=2), AL35-AM34+AM21,IF(AM$9=1,IF(AND(AM$16=1,AM$17=1),(AL35+AM18+AM21)*(1+(Input!$F$8*Input!$F$9+Sheet2!AM$13*Input!$F$7))-(AM$34)/(1-AM$28), IF(AND(AM$16=1,AM$17=0),(AL35+AM18+AM21)*(1+(Input!$F$8*Input!$F$9+Sheet2!AM$13*Input!$F$7))-(AM$34)/(1-AM$28))), IF(AND(AM$16=1,AM$17=1),IF(AL35&lt;0, AL35-AM$34,(AL35+AM18+AM21)*(1+(AM33*Input!$F$9+Sheet2!AM$13*AM32))-(AM$34)/(1-AM$28)), IF(AND(AM$16=1,AM$17=0),IF(AL35&lt;0,AL35-AM$34, (AL35+AM18+AM21)*(1+(AM33*Input!$F$9+Sheet2!AM$13*AM32))-(AM$34)/(1-AM$28))))))</f>
        <v>3110851.0695721502</v>
      </c>
      <c r="AN35">
        <f ca="1">IF(AND(AM35&lt;0,AN$9=2), AM35-AN34+AN21,IF(AN$9=1,IF(AND(AN$16=1,AN$17=1),(AM35+AN18+AN21)*(1+(Input!$F$8*Input!$F$9+Sheet2!AN$13*Input!$F$7))-(AN$34)/(1-AN$28), IF(AND(AN$16=1,AN$17=0),(AM35+AN18+AN21)*(1+(Input!$F$8*Input!$F$9+Sheet2!AN$13*Input!$F$7))-(AN$34)/(1-AN$28))), IF(AND(AN$16=1,AN$17=1),IF(AM35&lt;0, AM35-AN$34,(AM35+AN18+AN21)*(1+(AN33*Input!$F$9+Sheet2!AN$13*AN32))-(AN$34)/(1-AN$28)), IF(AND(AN$16=1,AN$17=0),IF(AM35&lt;0,AM35-AN$34, (AM35+AN18+AN21)*(1+(AN33*Input!$F$9+Sheet2!AN$13*AN32))-(AN$34)/(1-AN$28))))))</f>
        <v>3002241.0268702838</v>
      </c>
      <c r="AO35">
        <f ca="1">IF(AND(AN35&lt;0,AO$9=2), AN35-AO34+AO21,IF(AO$9=1,IF(AND(AO$16=1,AO$17=1),(AN35+AO18+AO21)*(1+(Input!$F$8*Input!$F$9+Sheet2!AO$13*Input!$F$7))-(AO$34)/(1-AO$28), IF(AND(AO$16=1,AO$17=0),(AN35+AO18+AO21)*(1+(Input!$F$8*Input!$F$9+Sheet2!AO$13*Input!$F$7))-(AO$34)/(1-AO$28))), IF(AND(AO$16=1,AO$17=1),IF(AN35&lt;0, AN35-AO$34,(AN35+AO18+AO21)*(1+(AO33*Input!$F$9+Sheet2!AO$13*AO32))-(AO$34)/(1-AO$28)), IF(AND(AO$16=1,AO$17=0),IF(AN35&lt;0,AN35-AO$34, (AN35+AO18+AO21)*(1+(AO33*Input!$F$9+Sheet2!AO$13*AO32))-(AO$34)/(1-AO$28))))))</f>
        <v>2839601.7088335883</v>
      </c>
      <c r="AP35">
        <f ca="1">IF(AND(AO35&lt;0,AP$9=2), AO35-AP34+AP21,IF(AP$9=1,IF(AND(AP$16=1,AP$17=1),(AO35+AP18+AP21)*(1+(Input!$F$8*Input!$F$9+Sheet2!AP$13*Input!$F$7))-(AP$34)/(1-AP$28), IF(AND(AP$16=1,AP$17=0),(AO35+AP18+AP21)*(1+(Input!$F$8*Input!$F$9+Sheet2!AP$13*Input!$F$7))-(AP$34)/(1-AP$28))), IF(AND(AP$16=1,AP$17=1),IF(AO35&lt;0, AO35-AP$34,(AO35+AP18+AP21)*(1+(AP33*Input!$F$9+Sheet2!AP$13*AP32))-(AP$34)/(1-AP$28)), IF(AND(AP$16=1,AP$17=0),IF(AO35&lt;0,AO35-AP$34, (AO35+AP18+AP21)*(1+(AP33*Input!$F$9+Sheet2!AP$13*AP32))-(AP$34)/(1-AP$28))))))</f>
        <v>2605647.4561013617</v>
      </c>
      <c r="AQ35">
        <f ca="1">IF(AND(AP35&lt;0,AQ$9=2), AP35-AQ34+AQ21,IF(AQ$9=1,IF(AND(AQ$16=1,AQ$17=1),(AP35+AQ18+AQ21)*(1+(Input!$F$8*Input!$F$9+Sheet2!AQ$13*Input!$F$7))-(AQ$34)/(1-AQ$28), IF(AND(AQ$16=1,AQ$17=0),(AP35+AQ18+AQ21)*(1+(Input!$F$8*Input!$F$9+Sheet2!AQ$13*Input!$F$7))-(AQ$34)/(1-AQ$28))), IF(AND(AQ$16=1,AQ$17=1),IF(AP35&lt;0, AP35-AQ$34,(AP35+AQ18+AQ21)*(1+(AQ33*Input!$F$9+Sheet2!AQ$13*AQ32))-(AQ$34)/(1-AQ$28)), IF(AND(AQ$16=1,AQ$17=0),IF(AP35&lt;0,AP35-AQ$34, (AP35+AQ18+AQ21)*(1+(AQ33*Input!$F$9+Sheet2!AQ$13*AQ32))-(AQ$34)/(1-AQ$28))))))</f>
        <v>2568337.4135780223</v>
      </c>
      <c r="AR35">
        <f ca="1">IF(AND(AQ35&lt;0,AR$9=2), AQ35-AR34+AR21,IF(AR$9=1,IF(AND(AR$16=1,AR$17=1),(AQ35+AR18+AR21)*(1+(Input!$F$8*Input!$F$9+Sheet2!AR$13*Input!$F$7))-(AR$34)/(1-AR$28), IF(AND(AR$16=1,AR$17=0),(AQ35+AR18+AR21)*(1+(Input!$F$8*Input!$F$9+Sheet2!AR$13*Input!$F$7))-(AR$34)/(1-AR$28))), IF(AND(AR$16=1,AR$17=1),IF(AQ35&lt;0, AQ35-AR$34,(AQ35+AR18+AR21)*(1+(AR33*Input!$F$9+Sheet2!AR$13*AR32))-(AR$34)/(1-AR$28)), IF(AND(AR$16=1,AR$17=0),IF(AQ35&lt;0,AQ35-AR$34, (AQ35+AR18+AR21)*(1+(AR33*Input!$F$9+Sheet2!AR$13*AR32))-(AR$34)/(1-AR$28))))))</f>
        <v>2492347.2776930425</v>
      </c>
      <c r="AS35">
        <f ca="1">IF(AND(AR35&lt;0,AS$9=2), AR35-AS34+AS21,IF(AS$9=1,IF(AND(AS$16=1,AS$17=1),(AR35+AS18+AS21)*(1+(Input!$F$8*Input!$F$9+Sheet2!AS$13*Input!$F$7))-(AS$34)/(1-AS$28), IF(AND(AS$16=1,AS$17=0),(AR35+AS18+AS21)*(1+(Input!$F$8*Input!$F$9+Sheet2!AS$13*Input!$F$7))-(AS$34)/(1-AS$28))), IF(AND(AS$16=1,AS$17=1),IF(AR35&lt;0, AR35-AS$34,(AR35+AS18+AS21)*(1+(AS33*Input!$F$9+Sheet2!AS$13*AS32))-(AS$34)/(1-AS$28)), IF(AND(AS$16=1,AS$17=0),IF(AR35&lt;0,AR35-AS$34, (AR35+AS18+AS21)*(1+(AS33*Input!$F$9+Sheet2!AS$13*AS32))-(AS$34)/(1-AS$28))))))</f>
        <v>2353263.5663906969</v>
      </c>
      <c r="AT35">
        <f ca="1">IF(AND(AS35&lt;0,AT$9=2), AS35-AT34+AT21,IF(AT$9=1,IF(AND(AT$16=1,AT$17=1),(AS35+AT18+AT21)*(1+(Input!$F$8*Input!$F$9+Sheet2!AT$13*Input!$F$7))-(AT$34)/(1-AT$28), IF(AND(AT$16=1,AT$17=0),(AS35+AT18+AT21)*(1+(Input!$F$8*Input!$F$9+Sheet2!AT$13*Input!$F$7))-(AT$34)/(1-AT$28))), IF(AND(AT$16=1,AT$17=1),IF(AS35&lt;0, AS35-AT$34,(AS35+AT18+AT21)*(1+(AT33*Input!$F$9+Sheet2!AT$13*AT32))-(AT$34)/(1-AT$28)), IF(AND(AT$16=1,AT$17=0),IF(AS35&lt;0,AS35-AT$34, (AS35+AT18+AT21)*(1+(AT33*Input!$F$9+Sheet2!AT$13*AT32))-(AT$34)/(1-AT$28))))))</f>
        <v>2340142.4430237496</v>
      </c>
      <c r="AU35">
        <f ca="1">IF(AND(AT35&lt;0,AU$9=2), AT35-AU34+AU21,IF(AU$9=1,IF(AND(AU$16=1,AU$17=1),(AT35+AU18+AU21)*(1+(Input!$F$8*Input!$F$9+Sheet2!AU$13*Input!$F$7))-(AU$34)/(1-AU$28), IF(AND(AU$16=1,AU$17=0),(AT35+AU18+AU21)*(1+(Input!$F$8*Input!$F$9+Sheet2!AU$13*Input!$F$7))-(AU$34)/(1-AU$28))), IF(AND(AU$16=1,AU$17=1),IF(AT35&lt;0, AT35-AU$34,(AT35+AU18+AU21)*(1+(AU33*Input!$F$9+Sheet2!AU$13*AU32))-(AU$34)/(1-AU$28)), IF(AND(AU$16=1,AU$17=0),IF(AT35&lt;0,AT35-AU$34, (AT35+AU18+AU21)*(1+(AU33*Input!$F$9+Sheet2!AU$13*AU32))-(AU$34)/(1-AU$28))))))</f>
        <v>1986411.7449007276</v>
      </c>
      <c r="AV35">
        <f ca="1">IF(AND(AU35&lt;0,AV$9=2), AU35-AV34+AV21,IF(AV$9=1,IF(AND(AV$16=1,AV$17=1),(AU35+AV18+AV21)*(1+(Input!$F$8*Input!$F$9+Sheet2!AV$13*Input!$F$7))-(AV$34)/(1-AV$28), IF(AND(AV$16=1,AV$17=0),(AU35+AV18+AV21)*(1+(Input!$F$8*Input!$F$9+Sheet2!AV$13*Input!$F$7))-(AV$34)/(1-AV$28))), IF(AND(AV$16=1,AV$17=1),IF(AU35&lt;0, AU35-AV$34,(AU35+AV18+AV21)*(1+(AV33*Input!$F$9+Sheet2!AV$13*AV32))-(AV$34)/(1-AV$28)), IF(AND(AV$16=1,AV$17=0),IF(AU35&lt;0,AU35-AV$34, (AU35+AV18+AV21)*(1+(AV33*Input!$F$9+Sheet2!AV$13*AV32))-(AV$34)/(1-AV$28))))))</f>
        <v>1837107.8099259678</v>
      </c>
      <c r="AW35">
        <f ca="1">IF(AND(AV35&lt;0,AW$9=2), AV35-AW34+AW21,IF(AW$9=1,IF(AND(AW$16=1,AW$17=1),(AV35+AW18+AW21)*(1+(Input!$F$8*Input!$F$9+Sheet2!AW$13*Input!$F$7))-(AW$34)/(1-AW$28), IF(AND(AW$16=1,AW$17=0),(AV35+AW18+AW21)*(1+(Input!$F$8*Input!$F$9+Sheet2!AW$13*Input!$F$7))-(AW$34)/(1-AW$28))), IF(AND(AW$16=1,AW$17=1),IF(AV35&lt;0, AV35-AW$34,(AV35+AW18+AW21)*(1+(AW33*Input!$F$9+Sheet2!AW$13*AW32))-(AW$34)/(1-AW$28)), IF(AND(AW$16=1,AW$17=0),IF(AV35&lt;0,AV35-AW$34, (AV35+AW18+AW21)*(1+(AW33*Input!$F$9+Sheet2!AW$13*AW32))-(AW$34)/(1-AW$28))))))</f>
        <v>1615428.6606048876</v>
      </c>
      <c r="AX35">
        <f ca="1">IF(AND(AW35&lt;0,AX$9=2), AW35-AX34+AX21,IF(AX$9=1,IF(AND(AX$16=1,AX$17=1),(AW35+AX18+AX21)*(1+(Input!$F$8*Input!$F$9+Sheet2!AX$13*Input!$F$7))-(AX$34)/(1-AX$28), IF(AND(AX$16=1,AX$17=0),(AW35+AX18+AX21)*(1+(Input!$F$8*Input!$F$9+Sheet2!AX$13*Input!$F$7))-(AX$34)/(1-AX$28))), IF(AND(AX$16=1,AX$17=1),IF(AW35&lt;0, AW35-AX$34,(AW35+AX18+AX21)*(1+(AX33*Input!$F$9+Sheet2!AX$13*AX32))-(AX$34)/(1-AX$28)), IF(AND(AX$16=1,AX$17=0),IF(AW35&lt;0,AW35-AX$34, (AW35+AX18+AX21)*(1+(AX33*Input!$F$9+Sheet2!AX$13*AX32))-(AX$34)/(1-AX$28))))))</f>
        <v>1449365.9004155197</v>
      </c>
      <c r="AY35">
        <f ca="1">IF(AND(AX35&lt;0,AY$9=2), AX35-AY34+AY21,IF(AY$9=1,IF(AND(AY$16=1,AY$17=1),(AX35+AY18+AY21)*(1+(Input!$F$8*Input!$F$9+Sheet2!AY$13*Input!$F$7))-(AY$34)/(1-AY$28), IF(AND(AY$16=1,AY$17=0),(AX35+AY18+AY21)*(1+(Input!$F$8*Input!$F$9+Sheet2!AY$13*Input!$F$7))-(AY$34)/(1-AY$28))), IF(AND(AY$16=1,AY$17=1),IF(AX35&lt;0, AX35-AY$34,(AX35+AY18+AY21)*(1+(AY33*Input!$F$9+Sheet2!AY$13*AY32))-(AY$34)/(1-AY$28)), IF(AND(AY$16=1,AY$17=0),IF(AX35&lt;0,AX35-AY$34, (AX35+AY18+AY21)*(1+(AY33*Input!$F$9+Sheet2!AY$13*AY32))-(AY$34)/(1-AY$28))))))</f>
        <v>1185374.7730121412</v>
      </c>
      <c r="AZ35">
        <f ca="1">IF(AND(AY35&lt;0,AZ$9=2), AY35-AZ34+AZ21,IF(AZ$9=1,IF(AND(AZ$16=1,AZ$17=1),(AY35+AZ18+AZ21)*(1+(Input!$F$8*Input!$F$9+Sheet2!AZ$13*Input!$F$7))-(AZ$34)/(1-AZ$28), IF(AND(AZ$16=1,AZ$17=0),(AY35+AZ18+AZ21)*(1+(Input!$F$8*Input!$F$9+Sheet2!AZ$13*Input!$F$7))-(AZ$34)/(1-AZ$28))), IF(AND(AZ$16=1,AZ$17=1),IF(AY35&lt;0, AY35-AZ$34,(AY35+AZ18+AZ21)*(1+(AZ33*Input!$F$9+Sheet2!AZ$13*AZ32))-(AZ$34)/(1-AZ$28)), IF(AND(AZ$16=1,AZ$17=0),IF(AY35&lt;0,AY35-AZ$34, (AY35+AZ18+AZ21)*(1+(AZ33*Input!$F$9+Sheet2!AZ$13*AZ32))-(AZ$34)/(1-AZ$28))))))</f>
        <v>977370.54720784514</v>
      </c>
      <c r="BA35" t="b">
        <f ca="1">IF(AND(AZ35&lt;0,BA$9=2), AZ35-BA34+BA21,IF(BA$9=1,IF(AND(BA$16=1,BA$17=1),(AZ35+BA18+BA21)*(1+(Input!$F$8*Input!$F$9+Sheet2!BA$13*Input!$F$7))-(BA$34)/(1-BA$28), IF(AND(BA$16=1,BA$17=0),(AZ35+BA18+BA21)*(1+(Input!$F$8*Input!$F$9+Sheet2!BA$13*Input!$F$7))-(BA$34)/(1-BA$28))), IF(AND(BA$16=1,BA$17=1),IF(AZ35&lt;0, AZ35-BA$34,(AZ35+BA18+BA21)*(1+(BA33*Input!$F$9+Sheet2!BA$13*BA32))-(BA$34)/(1-BA$28)), IF(AND(BA$16=1,BA$17=0),IF(AZ35&lt;0,AZ35-BA$34, (AZ35+BA18+BA21)*(1+(BA33*Input!$F$9+Sheet2!BA$13*BA32))-(BA$34)/(1-BA$28))))))</f>
        <v>0</v>
      </c>
      <c r="BB35" t="b">
        <f ca="1">IF(AND(BA35&lt;0,BB$9=2), BA35-BB34+BB21,IF(BB$9=1,IF(AND(BB$16=1,BB$17=1),(BA35+BB18+BB21)*(1+(Input!$F$8*Input!$F$9+Sheet2!BB$13*Input!$F$7))-(BB$34)/(1-BB$28), IF(AND(BB$16=1,BB$17=0),(BA35+BB18+BB21)*(1+(Input!$F$8*Input!$F$9+Sheet2!BB$13*Input!$F$7))-(BB$34)/(1-BB$28))), IF(AND(BB$16=1,BB$17=1),IF(BA35&lt;0, BA35-BB$34,(BA35+BB18+BB21)*(1+(BB33*Input!$F$9+Sheet2!BB$13*BB32))-(BB$34)/(1-BB$28)), IF(AND(BB$16=1,BB$17=0),IF(BA35&lt;0,BA35-BB$34, (BA35+BB18+BB21)*(1+(BB33*Input!$F$9+Sheet2!BB$13*BB32))-(BB$34)/(1-BB$28))))))</f>
        <v>0</v>
      </c>
      <c r="BC35" t="b">
        <f ca="1">IF(AND(BB35&lt;0,BC$9=2), BB35-BC34+BC21,IF(BC$9=1,IF(AND(BC$16=1,BC$17=1),(BB35+BC18+BC21)*(1+(Input!$F$8*Input!$F$9+Sheet2!BC$13*Input!$F$7))-(BC$34)/(1-BC$28), IF(AND(BC$16=1,BC$17=0),(BB35+BC18+BC21)*(1+(Input!$F$8*Input!$F$9+Sheet2!BC$13*Input!$F$7))-(BC$34)/(1-BC$28))), IF(AND(BC$16=1,BC$17=1),IF(BB35&lt;0, BB35-BC$34,(BB35+BC18+BC21)*(1+(BC33*Input!$F$9+Sheet2!BC$13*BC32))-(BC$34)/(1-BC$28)), IF(AND(BC$16=1,BC$17=0),IF(BB35&lt;0,BB35-BC$34, (BB35+BC18+BC21)*(1+(BC33*Input!$F$9+Sheet2!BC$13*BC32))-(BC$34)/(1-BC$28))))))</f>
        <v>0</v>
      </c>
      <c r="BD35" t="b">
        <f ca="1">IF(AND(BC35&lt;0,BD$9=2), BC35-BD34+BD21,IF(BD$9=1,IF(AND(BD$16=1,BD$17=1),(BC35+BD18+BD21)*(1+(Input!$F$8*Input!$F$9+Sheet2!BD$13*Input!$F$7))-(BD$34)/(1-BD$28), IF(AND(BD$16=1,BD$17=0),(BC35+BD18+BD21)*(1+(Input!$F$8*Input!$F$9+Sheet2!BD$13*Input!$F$7))-(BD$34)/(1-BD$28))), IF(AND(BD$16=1,BD$17=1),IF(BC35&lt;0, BC35-BD$34,(BC35+BD18+BD21)*(1+(BD33*Input!$F$9+Sheet2!BD$13*BD32))-(BD$34)/(1-BD$28)), IF(AND(BD$16=1,BD$17=0),IF(BC35&lt;0,BC35-BD$34, (BC35+BD18+BD21)*(1+(BD33*Input!$F$9+Sheet2!BD$13*BD32))-(BD$34)/(1-BD$28))))))</f>
        <v>0</v>
      </c>
      <c r="BE35" t="b">
        <f ca="1">IF(AND(BD35&lt;0,BE$9=2), BD35-BE34+BE21,IF(BE$9=1,IF(AND(BE$16=1,BE$17=1),(BD35+BE18+BE21)*(1+(Input!$F$8*Input!$F$9+Sheet2!BE$13*Input!$F$7))-(BE$34)/(1-BE$28), IF(AND(BE$16=1,BE$17=0),(BD35+BE18+BE21)*(1+(Input!$F$8*Input!$F$9+Sheet2!BE$13*Input!$F$7))-(BE$34)/(1-BE$28))), IF(AND(BE$16=1,BE$17=1),IF(BD35&lt;0, BD35-BE$34,(BD35+BE18+BE21)*(1+(BE33*Input!$F$9+Sheet2!BE$13*BE32))-(BE$34)/(1-BE$28)), IF(AND(BE$16=1,BE$17=0),IF(BD35&lt;0,BD35-BE$34, (BD35+BE18+BE21)*(1+(BE33*Input!$F$9+Sheet2!BE$13*BE32))-(BE$34)/(1-BE$28))))))</f>
        <v>0</v>
      </c>
      <c r="BF35" t="b">
        <f ca="1">IF(AND(BE35&lt;0,BF$9=2), BE35-BF34+BF21,IF(BF$9=1,IF(AND(BF$16=1,BF$17=1),(BE35+BF18+BF21)*(1+(Input!$F$8*Input!$F$9+Sheet2!BF$13*Input!$F$7))-(BF$34)/(1-BF$28), IF(AND(BF$16=1,BF$17=0),(BE35+BF18+BF21)*(1+(Input!$F$8*Input!$F$9+Sheet2!BF$13*Input!$F$7))-(BF$34)/(1-BF$28))), IF(AND(BF$16=1,BF$17=1),IF(BE35&lt;0, BE35-BF$34,(BE35+BF18+BF21)*(1+(BF33*Input!$F$9+Sheet2!BF$13*BF32))-(BF$34)/(1-BF$28)), IF(AND(BF$16=1,BF$17=0),IF(BE35&lt;0,BE35-BF$34, (BE35+BF18+BF21)*(1+(BF33*Input!$F$9+Sheet2!BF$13*BF32))-(BF$34)/(1-BF$28))))))</f>
        <v>0</v>
      </c>
      <c r="BG35" t="b">
        <f ca="1">IF(AND(BF35&lt;0,BG$9=2), BF35-BG34+BG21,IF(BG$9=1,IF(AND(BG$16=1,BG$17=1),(BF35+BG18+BG21)*(1+(Input!$F$8*Input!$F$9+Sheet2!BG$13*Input!$F$7))-(BG$34)/(1-BG$28), IF(AND(BG$16=1,BG$17=0),(BF35+BG18+BG21)*(1+(Input!$F$8*Input!$F$9+Sheet2!BG$13*Input!$F$7))-(BG$34)/(1-BG$28))), IF(AND(BG$16=1,BG$17=1),IF(BF35&lt;0, BF35-BG$34,(BF35+BG18+BG21)*(1+(BG33*Input!$F$9+Sheet2!BG$13*BG32))-(BG$34)/(1-BG$28)), IF(AND(BG$16=1,BG$17=0),IF(BF35&lt;0,BF35-BG$34, (BF35+BG18+BG21)*(1+(BG33*Input!$F$9+Sheet2!BG$13*BG32))-(BG$34)/(1-BG$28))))))</f>
        <v>0</v>
      </c>
      <c r="BH35" t="b">
        <f ca="1">IF(AND(BG35&lt;0,BH$9=2), BG35-BH34+BH21,IF(BH$9=1,IF(AND(BH$16=1,BH$17=1),(BG35+BH18+BH21)*(1+(Input!$F$8*Input!$F$9+Sheet2!BH$13*Input!$F$7))-(BH$34)/(1-BH$28), IF(AND(BH$16=1,BH$17=0),(BG35+BH18+BH21)*(1+(Input!$F$8*Input!$F$9+Sheet2!BH$13*Input!$F$7))-(BH$34)/(1-BH$28))), IF(AND(BH$16=1,BH$17=1),IF(BG35&lt;0, BG35-BH$34,(BG35+BH18+BH21)*(1+(BH33*Input!$F$9+Sheet2!BH$13*BH32))-(BH$34)/(1-BH$28)), IF(AND(BH$16=1,BH$17=0),IF(BG35&lt;0,BG35-BH$34, (BG35+BH18+BH21)*(1+(BH33*Input!$F$9+Sheet2!BH$13*BH32))-(BH$34)/(1-BH$28))))))</f>
        <v>0</v>
      </c>
      <c r="BI35" t="b">
        <f ca="1">IF(AND(BH35&lt;0,BI$9=2), BH35-BI34+BI21,IF(BI$9=1,IF(AND(BI$16=1,BI$17=1),(BH35+BI18+BI21)*(1+(Input!$F$8*Input!$F$9+Sheet2!BI$13*Input!$F$7))-(BI$34)/(1-BI$28), IF(AND(BI$16=1,BI$17=0),(BH35+BI18+BI21)*(1+(Input!$F$8*Input!$F$9+Sheet2!BI$13*Input!$F$7))-(BI$34)/(1-BI$28))), IF(AND(BI$16=1,BI$17=1),IF(BH35&lt;0, BH35-BI$34,(BH35+BI18+BI21)*(1+(BI33*Input!$F$9+Sheet2!BI$13*BI32))-(BI$34)/(1-BI$28)), IF(AND(BI$16=1,BI$17=0),IF(BH35&lt;0,BH35-BI$34, (BH35+BI18+BI21)*(1+(BI33*Input!$F$9+Sheet2!BI$13*BI32))-(BI$34)/(1-BI$28))))))</f>
        <v>0</v>
      </c>
      <c r="BJ35" t="b">
        <f ca="1">IF(AND(BI35&lt;0,BJ$9=2), BI35-BJ34+BJ21,IF(BJ$9=1,IF(AND(BJ$16=1,BJ$17=1),(BI35+BJ18+BJ21)*(1+(Input!$F$8*Input!$F$9+Sheet2!BJ$13*Input!$F$7))-(BJ$34)/(1-BJ$28), IF(AND(BJ$16=1,BJ$17=0),(BI35+BJ18+BJ21)*(1+(Input!$F$8*Input!$F$9+Sheet2!BJ$13*Input!$F$7))-(BJ$34)/(1-BJ$28))), IF(AND(BJ$16=1,BJ$17=1),IF(BI35&lt;0, BI35-BJ$34,(BI35+BJ18+BJ21)*(1+(BJ33*Input!$F$9+Sheet2!BJ$13*BJ32))-(BJ$34)/(1-BJ$28)), IF(AND(BJ$16=1,BJ$17=0),IF(BI35&lt;0,BI35-BJ$34, (BI35+BJ18+BJ21)*(1+(BJ33*Input!$F$9+Sheet2!BJ$13*BJ32))-(BJ$34)/(1-BJ$28))))))</f>
        <v>0</v>
      </c>
      <c r="BK35" t="b">
        <f ca="1">IF(AND(BJ35&lt;0,BK$9=2), BJ35-BK34+BK21,IF(BK$9=1,IF(AND(BK$16=1,BK$17=1),(BJ35+BK18+BK21)*(1+(Input!$F$8*Input!$F$9+Sheet2!BK$13*Input!$F$7))-(BK$34)/(1-BK$28), IF(AND(BK$16=1,BK$17=0),(BJ35+BK18+BK21)*(1+(Input!$F$8*Input!$F$9+Sheet2!BK$13*Input!$F$7))-(BK$34)/(1-BK$28))), IF(AND(BK$16=1,BK$17=1),IF(BJ35&lt;0, BJ35-BK$34,(BJ35+BK18+BK21)*(1+(BK33*Input!$F$9+Sheet2!BK$13*BK32))-(BK$34)/(1-BK$28)), IF(AND(BK$16=1,BK$17=0),IF(BJ35&lt;0,BJ35-BK$34, (BJ35+BK18+BK21)*(1+(BK33*Input!$F$9+Sheet2!BK$13*BK32))-(BK$34)/(1-BK$28))))))</f>
        <v>0</v>
      </c>
      <c r="BL35" t="b">
        <f ca="1">IF(AND(BK35&lt;0,BL$9=2), BK35-BL34+BL21,IF(BL$9=1,IF(AND(BL$16=1,BL$17=1),(BK35+BL18+BL21)*(1+(Input!$F$8*Input!$F$9+Sheet2!BL$13*Input!$F$7))-(BL$34)/(1-BL$28), IF(AND(BL$16=1,BL$17=0),(BK35+BL18+BL21)*(1+(Input!$F$8*Input!$F$9+Sheet2!BL$13*Input!$F$7))-(BL$34)/(1-BL$28))), IF(AND(BL$16=1,BL$17=1),IF(BK35&lt;0, BK35-BL$34,(BK35+BL18+BL21)*(1+(BL33*Input!$F$9+Sheet2!BL$13*BL32))-(BL$34)/(1-BL$28)), IF(AND(BL$16=1,BL$17=0),IF(BK35&lt;0,BK35-BL$34, (BK35+BL18+BL21)*(1+(BL33*Input!$F$9+Sheet2!BL$13*BL32))-(BL$34)/(1-BL$28))))))</f>
        <v>0</v>
      </c>
      <c r="BM35" t="b">
        <f ca="1">IF(AND(BL35&lt;0,BM$9=2), BL35-BM34+BM21,IF(BM$9=1,IF(AND(BM$16=1,BM$17=1),(BL35+BM18+BM21)*(1+(Input!$F$8*Input!$F$9+Sheet2!BM$13*Input!$F$7))-(BM$34)/(1-BM$28), IF(AND(BM$16=1,BM$17=0),(BL35+BM18+BM21)*(1+(Input!$F$8*Input!$F$9+Sheet2!BM$13*Input!$F$7))-(BM$34)/(1-BM$28))), IF(AND(BM$16=1,BM$17=1),IF(BL35&lt;0, BL35-BM$34,(BL35+BM18+BM21)*(1+(BM33*Input!$F$9+Sheet2!BM$13*BM32))-(BM$34)/(1-BM$28)), IF(AND(BM$16=1,BM$17=0),IF(BL35&lt;0,BL35-BM$34, (BL35+BM18+BM21)*(1+(BM33*Input!$F$9+Sheet2!BM$13*BM32))-(BM$34)/(1-BM$28))))))</f>
        <v>0</v>
      </c>
      <c r="BN35" t="b">
        <f ca="1">IF(AND(BM35&lt;0,BN$9=2), BM35-BN34+BN21,IF(BN$9=1,IF(AND(BN$16=1,BN$17=1),(BM35+BN18+BN21)*(1+(Input!$F$8*Input!$F$9+Sheet2!BN$13*Input!$F$7))-(BN$34)/(1-BN$28), IF(AND(BN$16=1,BN$17=0),(BM35+BN18+BN21)*(1+(Input!$F$8*Input!$F$9+Sheet2!BN$13*Input!$F$7))-(BN$34)/(1-BN$28))), IF(AND(BN$16=1,BN$17=1),IF(BM35&lt;0, BM35-BN$34,(BM35+BN18+BN21)*(1+(BN33*Input!$F$9+Sheet2!BN$13*BN32))-(BN$34)/(1-BN$28)), IF(AND(BN$16=1,BN$17=0),IF(BM35&lt;0,BM35-BN$34, (BM35+BN18+BN21)*(1+(BN33*Input!$F$9+Sheet2!BN$13*BN32))-(BN$34)/(1-BN$28))))))</f>
        <v>0</v>
      </c>
      <c r="BO35" t="b">
        <f ca="1">IF(AND(BN35&lt;0,BO$9=2), BN35-BO34+BO21,IF(BO$9=1,IF(AND(BO$16=1,BO$17=1),(BN35+BO18+BO21)*(1+(Input!$F$8*Input!$F$9+Sheet2!BO$13*Input!$F$7))-(BO$34)/(1-BO$28), IF(AND(BO$16=1,BO$17=0),(BN35+BO18+BO21)*(1+(Input!$F$8*Input!$F$9+Sheet2!BO$13*Input!$F$7))-(BO$34)/(1-BO$28))), IF(AND(BO$16=1,BO$17=1),IF(BN35&lt;0, BN35-BO$34,(BN35+BO18+BO21)*(1+(BO33*Input!$F$9+Sheet2!BO$13*BO32))-(BO$34)/(1-BO$28)), IF(AND(BO$16=1,BO$17=0),IF(BN35&lt;0,BN35-BO$34, (BN35+BO18+BO21)*(1+(BO33*Input!$F$9+Sheet2!BO$13*BO32))-(BO$34)/(1-BO$28))))))</f>
        <v>0</v>
      </c>
      <c r="BP35" t="b">
        <f ca="1">IF(AND(BO35&lt;0,BP$9=2), BO35-BP34+BP21,IF(BP$9=1,IF(AND(BP$16=1,BP$17=1),(BO35+BP18+BP21)*(1+(Input!$F$8*Input!$F$9+Sheet2!BP$13*Input!$F$7))-(BP$34)/(1-BP$28), IF(AND(BP$16=1,BP$17=0),(BO35+BP18+BP21)*(1+(Input!$F$8*Input!$F$9+Sheet2!BP$13*Input!$F$7))-(BP$34)/(1-BP$28))), IF(AND(BP$16=1,BP$17=1),IF(BO35&lt;0, BO35-BP$34,(BO35+BP18+BP21)*(1+(BP33*Input!$F$9+Sheet2!BP$13*BP32))-(BP$34)/(1-BP$28)), IF(AND(BP$16=1,BP$17=0),IF(BO35&lt;0,BO35-BP$34, (BO35+BP18+BP21)*(1+(BP33*Input!$F$9+Sheet2!BP$13*BP32))-(BP$34)/(1-BP$28))))))</f>
        <v>0</v>
      </c>
      <c r="BQ35" t="b">
        <f ca="1">IF(AND(BP35&lt;0,BQ$9=2), BP35-BQ34+BQ21,IF(BQ$9=1,IF(AND(BQ$16=1,BQ$17=1),(BP35+BQ18+BQ21)*(1+(Input!$F$8*Input!$F$9+Sheet2!BQ$13*Input!$F$7))-(BQ$34)/(1-BQ$28), IF(AND(BQ$16=1,BQ$17=0),(BP35+BQ18+BQ21)*(1+(Input!$F$8*Input!$F$9+Sheet2!BQ$13*Input!$F$7))-(BQ$34)/(1-BQ$28))), IF(AND(BQ$16=1,BQ$17=1),IF(BP35&lt;0, BP35-BQ$34,(BP35+BQ18+BQ21)*(1+(BQ33*Input!$F$9+Sheet2!BQ$13*BQ32))-(BQ$34)/(1-BQ$28)), IF(AND(BQ$16=1,BQ$17=0),IF(BP35&lt;0,BP35-BQ$34, (BP35+BQ18+BQ21)*(1+(BQ33*Input!$F$9+Sheet2!BQ$13*BQ32))-(BQ$34)/(1-BQ$28))))))</f>
        <v>0</v>
      </c>
      <c r="BR35" t="b">
        <f ca="1">IF(AND(BQ35&lt;0,BR$9=2), BQ35-BR34+BR21,IF(BR$9=1,IF(AND(BR$16=1,BR$17=1),(BQ35+BR18+BR21)*(1+(Input!$F$8*Input!$F$9+Sheet2!BR$13*Input!$F$7))-(BR$34)/(1-BR$28), IF(AND(BR$16=1,BR$17=0),(BQ35+BR18+BR21)*(1+(Input!$F$8*Input!$F$9+Sheet2!BR$13*Input!$F$7))-(BR$34)/(1-BR$28))), IF(AND(BR$16=1,BR$17=1),IF(BQ35&lt;0, BQ35-BR$34,(BQ35+BR18+BR21)*(1+(BR33*Input!$F$9+Sheet2!BR$13*BR32))-(BR$34)/(1-BR$28)), IF(AND(BR$16=1,BR$17=0),IF(BQ35&lt;0,BQ35-BR$34, (BQ35+BR18+BR21)*(1+(BR33*Input!$F$9+Sheet2!BR$13*BR32))-(BR$34)/(1-BR$28))))))</f>
        <v>0</v>
      </c>
      <c r="BS35" t="b">
        <f ca="1">IF(AND(BR35&lt;0,BS$9=2), BR35-BS34+BS21,IF(BS$9=1,IF(AND(BS$16=1,BS$17=1),(BR35+BS18+BS21)*(1+(Input!$F$8*Input!$F$9+Sheet2!BS$13*Input!$F$7))-(BS$34)/(1-BS$28), IF(AND(BS$16=1,BS$17=0),(BR35+BS18+BS21)*(1+(Input!$F$8*Input!$F$9+Sheet2!BS$13*Input!$F$7))-(BS$34)/(1-BS$28))), IF(AND(BS$16=1,BS$17=1),IF(BR35&lt;0, BR35-BS$34,(BR35+BS18+BS21)*(1+(BS33*Input!$F$9+Sheet2!BS$13*BS32))-(BS$34)/(1-BS$28)), IF(AND(BS$16=1,BS$17=0),IF(BR35&lt;0,BR35-BS$34, (BR35+BS18+BS21)*(1+(BS33*Input!$F$9+Sheet2!BS$13*BS32))-(BS$34)/(1-BS$28))))))</f>
        <v>0</v>
      </c>
      <c r="BT35" t="b">
        <f ca="1">IF(AND(BS35&lt;0,BT$9=2), BS35-BT34+BT21,IF(BT$9=1,IF(AND(BT$16=1,BT$17=1),(BS35+BT18+BT21)*(1+(Input!$F$8*Input!$F$9+Sheet2!BT$13*Input!$F$7))-(BT$34)/(1-BT$28), IF(AND(BT$16=1,BT$17=0),(BS35+BT18+BT21)*(1+(Input!$F$8*Input!$F$9+Sheet2!BT$13*Input!$F$7))-(BT$34)/(1-BT$28))), IF(AND(BT$16=1,BT$17=1),IF(BS35&lt;0, BS35-BT$34,(BS35+BT18+BT21)*(1+(BT33*Input!$F$9+Sheet2!BT$13*BT32))-(BT$34)/(1-BT$28)), IF(AND(BT$16=1,BT$17=0),IF(BS35&lt;0,BS35-BT$34, (BS35+BT18+BT21)*(1+(BT33*Input!$F$9+Sheet2!BT$13*BT32))-(BT$34)/(1-BT$28))))))</f>
        <v>0</v>
      </c>
      <c r="BU35" t="b">
        <f ca="1">IF(AND(BT35&lt;0,BU$9=2), BT35-BU34+BU21,IF(BU$9=1,IF(AND(BU$16=1,BU$17=1),(BT35+BU18+BU21)*(1+(Input!$F$8*Input!$F$9+Sheet2!BU$13*Input!$F$7))-(BU$34)/(1-BU$28), IF(AND(BU$16=1,BU$17=0),(BT35+BU18+BU21)*(1+(Input!$F$8*Input!$F$9+Sheet2!BU$13*Input!$F$7))-(BU$34)/(1-BU$28))), IF(AND(BU$16=1,BU$17=1),IF(BT35&lt;0, BT35-BU$34,(BT35+BU18+BU21)*(1+(BU33*Input!$F$9+Sheet2!BU$13*BU32))-(BU$34)/(1-BU$28)), IF(AND(BU$16=1,BU$17=0),IF(BT35&lt;0,BT35-BU$34, (BT35+BU18+BU21)*(1+(BU33*Input!$F$9+Sheet2!BU$13*BU32))-(BU$34)/(1-BU$28))))))</f>
        <v>0</v>
      </c>
      <c r="BV35" t="b">
        <f ca="1">IF(AND(BU35&lt;0,BV$9=2), BU35-BV34+BV21,IF(BV$9=1,IF(AND(BV$16=1,BV$17=1),(BU35+BV18+BV21)*(1+(Input!$F$8*Input!$F$9+Sheet2!BV$13*Input!$F$7))-(BV$34)/(1-BV$28), IF(AND(BV$16=1,BV$17=0),(BU35+BV18+BV21)*(1+(Input!$F$8*Input!$F$9+Sheet2!BV$13*Input!$F$7))-(BV$34)/(1-BV$28))), IF(AND(BV$16=1,BV$17=1),IF(BU35&lt;0, BU35-BV$34,(BU35+BV18+BV21)*(1+(BV33*Input!$F$9+Sheet2!BV$13*BV32))-(BV$34)/(1-BV$28)), IF(AND(BV$16=1,BV$17=0),IF(BU35&lt;0,BU35-BV$34, (BU35+BV18+BV21)*(1+(BV33*Input!$F$9+Sheet2!BV$13*BV32))-(BV$34)/(1-BV$28))))))</f>
        <v>0</v>
      </c>
      <c r="BW35" t="b">
        <f ca="1">IF(AND(BV35&lt;0,BW$9=2), BV35-BW34+BW21,IF(BW$9=1,IF(AND(BW$16=1,BW$17=1),(BV35+BW18+BW21)*(1+(Input!$F$8*Input!$F$9+Sheet2!BW$13*Input!$F$7))-(BW$34)/(1-BW$28), IF(AND(BW$16=1,BW$17=0),(BV35+BW18+BW21)*(1+(Input!$F$8*Input!$F$9+Sheet2!BW$13*Input!$F$7))-(BW$34)/(1-BW$28))), IF(AND(BW$16=1,BW$17=1),IF(BV35&lt;0, BV35-BW$34,(BV35+BW18+BW21)*(1+(BW33*Input!$F$9+Sheet2!BW$13*BW32))-(BW$34)/(1-BW$28)), IF(AND(BW$16=1,BW$17=0),IF(BV35&lt;0,BV35-BW$34, (BV35+BW18+BW21)*(1+(BW33*Input!$F$9+Sheet2!BW$13*BW32))-(BW$34)/(1-BW$28))))))</f>
        <v>0</v>
      </c>
      <c r="BX35" t="b">
        <f ca="1">IF(AND(BW35&lt;0,BX$9=2), BW35-BX34+BX21,IF(BX$9=1,IF(AND(BX$16=1,BX$17=1),(BW35+BX18+BX21)*(1+(Input!$F$8*Input!$F$9+Sheet2!BX$13*Input!$F$7))-(BX$34)/(1-BX$28), IF(AND(BX$16=1,BX$17=0),(BW35+BX18+BX21)*(1+(Input!$F$8*Input!$F$9+Sheet2!BX$13*Input!$F$7))-(BX$34)/(1-BX$28))), IF(AND(BX$16=1,BX$17=1),IF(BW35&lt;0, BW35-BX$34,(BW35+BX18+BX21)*(1+(BX33*Input!$F$9+Sheet2!BX$13*BX32))-(BX$34)/(1-BX$28)), IF(AND(BX$16=1,BX$17=0),IF(BW35&lt;0,BW35-BX$34, (BW35+BX18+BX21)*(1+(BX33*Input!$F$9+Sheet2!BX$13*BX32))-(BX$34)/(1-BX$28))))))</f>
        <v>0</v>
      </c>
      <c r="BY35" t="b">
        <f ca="1">IF(AND(BX35&lt;0,BY$9=2), BX35-BY34+BY21,IF(BY$9=1,IF(AND(BY$16=1,BY$17=1),(BX35+BY18+BY21)*(1+(Input!$F$8*Input!$F$9+Sheet2!BY$13*Input!$F$7))-(BY$34)/(1-BY$28), IF(AND(BY$16=1,BY$17=0),(BX35+BY18+BY21)*(1+(Input!$F$8*Input!$F$9+Sheet2!BY$13*Input!$F$7))-(BY$34)/(1-BY$28))), IF(AND(BY$16=1,BY$17=1),IF(BX35&lt;0, BX35-BY$34,(BX35+BY18+BY21)*(1+(BY33*Input!$F$9+Sheet2!BY$13*BY32))-(BY$34)/(1-BY$28)), IF(AND(BY$16=1,BY$17=0),IF(BX35&lt;0,BX35-BY$34, (BX35+BY18+BY21)*(1+(BY33*Input!$F$9+Sheet2!BY$13*BY32))-(BY$34)/(1-BY$28))))))</f>
        <v>0</v>
      </c>
      <c r="BZ35" t="b">
        <f ca="1">IF(AND(BY35&lt;0,BZ$9=2), BY35-BZ34+BZ21,IF(BZ$9=1,IF(AND(BZ$16=1,BZ$17=1),(BY35+BZ18+BZ21)*(1+(Input!$F$8*Input!$F$9+Sheet2!BZ$13*Input!$F$7))-(BZ$34)/(1-BZ$28), IF(AND(BZ$16=1,BZ$17=0),(BY35+BZ18+BZ21)*(1+(Input!$F$8*Input!$F$9+Sheet2!BZ$13*Input!$F$7))-(BZ$34)/(1-BZ$28))), IF(AND(BZ$16=1,BZ$17=1),IF(BY35&lt;0, BY35-BZ$34,(BY35+BZ18+BZ21)*(1+(BZ33*Input!$F$9+Sheet2!BZ$13*BZ32))-(BZ$34)/(1-BZ$28)), IF(AND(BZ$16=1,BZ$17=0),IF(BY35&lt;0,BY35-BZ$34, (BY35+BZ18+BZ21)*(1+(BZ33*Input!$F$9+Sheet2!BZ$13*BZ32))-(BZ$34)/(1-BZ$28))))))</f>
        <v>0</v>
      </c>
      <c r="CA35" t="b">
        <f ca="1">IF(AND(BZ35&lt;0,CA$9=2), BZ35-CA34+CA21,IF(CA$9=1,IF(AND(CA$16=1,CA$17=1),(BZ35+CA18+CA21)*(1+(Input!$F$8*Input!$F$9+Sheet2!CA$13*Input!$F$7))-(CA$34)/(1-CA$28), IF(AND(CA$16=1,CA$17=0),(BZ35+CA18+CA21)*(1+(Input!$F$8*Input!$F$9+Sheet2!CA$13*Input!$F$7))-(CA$34)/(1-CA$28))), IF(AND(CA$16=1,CA$17=1),IF(BZ35&lt;0, BZ35-CA$34,(BZ35+CA18+CA21)*(1+(CA33*Input!$F$9+Sheet2!CA$13*CA32))-(CA$34)/(1-CA$28)), IF(AND(CA$16=1,CA$17=0),IF(BZ35&lt;0,BZ35-CA$34, (BZ35+CA18+CA21)*(1+(CA33*Input!$F$9+Sheet2!CA$13*CA32))-(CA$34)/(1-CA$28))))))</f>
        <v>0</v>
      </c>
      <c r="CB35" t="b">
        <f ca="1">IF(AND(CA35&lt;0,CB$9=2), CA35-CB34+CB21,IF(CB$9=1,IF(AND(CB$16=1,CB$17=1),(CA35+CB18+CB21)*(1+(Input!$F$8*Input!$F$9+Sheet2!CB$13*Input!$F$7))-(CB$34)/(1-CB$28), IF(AND(CB$16=1,CB$17=0),(CA35+CB18+CB21)*(1+(Input!$F$8*Input!$F$9+Sheet2!CB$13*Input!$F$7))-(CB$34)/(1-CB$28))), IF(AND(CB$16=1,CB$17=1),IF(CA35&lt;0, CA35-CB$34,(CA35+CB18+CB21)*(1+(CB33*Input!$F$9+Sheet2!CB$13*CB32))-(CB$34)/(1-CB$28)), IF(AND(CB$16=1,CB$17=0),IF(CA35&lt;0,CA35-CB$34, (CA35+CB18+CB21)*(1+(CB33*Input!$F$9+Sheet2!CB$13*CB32))-(CB$34)/(1-CB$28))))))</f>
        <v>0</v>
      </c>
      <c r="CC35" t="b">
        <f ca="1">IF(AND(CB35&lt;0,CC$9=2), CB35-CC34+CC21,IF(CC$9=1,IF(AND(CC$16=1,CC$17=1),(CB35+CC18+CC21)*(1+(Input!$F$8*Input!$F$9+Sheet2!CC$13*Input!$F$7))-(CC$34)/(1-CC$28), IF(AND(CC$16=1,CC$17=0),(CB35+CC18+CC21)*(1+(Input!$F$8*Input!$F$9+Sheet2!CC$13*Input!$F$7))-(CC$34)/(1-CC$28))), IF(AND(CC$16=1,CC$17=1),IF(CB35&lt;0, CB35-CC$34,(CB35+CC18+CC21)*(1+(CC33*Input!$F$9+Sheet2!CC$13*CC32))-(CC$34)/(1-CC$28)), IF(AND(CC$16=1,CC$17=0),IF(CB35&lt;0,CB35-CC$34, (CB35+CC18+CC21)*(1+(CC33*Input!$F$9+Sheet2!CC$13*CC32))-(CC$34)/(1-CC$28))))))</f>
        <v>0</v>
      </c>
      <c r="CD35" t="b">
        <f ca="1">IF(AND(CC35&lt;0,CD$9=2), CC35-CD34+CD21,IF(CD$9=1,IF(AND(CD$16=1,CD$17=1),(CC35+CD18+CD21)*(1+(Input!$F$8*Input!$F$9+Sheet2!CD$13*Input!$F$7))-(CD$34)/(1-CD$28), IF(AND(CD$16=1,CD$17=0),(CC35+CD18+CD21)*(1+(Input!$F$8*Input!$F$9+Sheet2!CD$13*Input!$F$7))-(CD$34)/(1-CD$28))), IF(AND(CD$16=1,CD$17=1),IF(CC35&lt;0, CC35-CD$34,(CC35+CD18+CD21)*(1+(CD33*Input!$F$9+Sheet2!CD$13*CD32))-(CD$34)/(1-CD$28)), IF(AND(CD$16=1,CD$17=0),IF(CC35&lt;0,CC35-CD$34, (CC35+CD18+CD21)*(1+(CD33*Input!$F$9+Sheet2!CD$13*CD32))-(CD$34)/(1-CD$28))))))</f>
        <v>0</v>
      </c>
      <c r="CE35" t="b">
        <f ca="1">IF(AND(CD35&lt;0,CE$9=2), CD35-CE34+CE21,IF(CE$9=1,IF(AND(CE$16=1,CE$17=1),(CD35+CE18+CE21)*(1+(Input!$F$8*Input!$F$9+Sheet2!CE$13*Input!$F$7))-(CE$34)/(1-CE$28), IF(AND(CE$16=1,CE$17=0),(CD35+CE18+CE21)*(1+(Input!$F$8*Input!$F$9+Sheet2!CE$13*Input!$F$7))-(CE$34)/(1-CE$28))), IF(AND(CE$16=1,CE$17=1),IF(CD35&lt;0, CD35-CE$34,(CD35+CE18+CE21)*(1+(CE33*Input!$F$9+Sheet2!CE$13*CE32))-(CE$34)/(1-CE$28)), IF(AND(CE$16=1,CE$17=0),IF(CD35&lt;0,CD35-CE$34, (CD35+CE18+CE21)*(1+(CE33*Input!$F$9+Sheet2!CE$13*CE32))-(CE$34)/(1-CE$28))))))</f>
        <v>0</v>
      </c>
      <c r="CF35" t="b">
        <f ca="1">IF(AND(CE35&lt;0,CF$9=2), CE35-CF34+CF21,IF(CF$9=1,IF(AND(CF$16=1,CF$17=1),(CE35+CF18+CF21)*(1+(Input!$F$8*Input!$F$9+Sheet2!CF$13*Input!$F$7))-(CF$34)/(1-CF$28), IF(AND(CF$16=1,CF$17=0),(CE35+CF18+CF21)*(1+(Input!$F$8*Input!$F$9+Sheet2!CF$13*Input!$F$7))-(CF$34)/(1-CF$28))), IF(AND(CF$16=1,CF$17=1),IF(CE35&lt;0, CE35-CF$34,(CE35+CF18+CF21)*(1+(CF33*Input!$F$9+Sheet2!CF$13*CF32))-(CF$34)/(1-CF$28)), IF(AND(CF$16=1,CF$17=0),IF(CE35&lt;0,CE35-CF$34, (CE35+CF18+CF21)*(1+(CF33*Input!$F$9+Sheet2!CF$13*CF32))-(CF$34)/(1-CF$28))))))</f>
        <v>0</v>
      </c>
      <c r="CG35" t="b">
        <f ca="1">IF(AND(CF35&lt;0,CG$9=2), CF35-CG34+CG21,IF(CG$9=1,IF(AND(CG$16=1,CG$17=1),(CF35+CG18+CG21)*(1+(Input!$F$8*Input!$F$9+Sheet2!CG$13*Input!$F$7))-(CG$34)/(1-CG$28), IF(AND(CG$16=1,CG$17=0),(CF35+CG18+CG21)*(1+(Input!$F$8*Input!$F$9+Sheet2!CG$13*Input!$F$7))-(CG$34)/(1-CG$28))), IF(AND(CG$16=1,CG$17=1),IF(CF35&lt;0, CF35-CG$34,(CF35+CG18+CG21)*(1+(CG33*Input!$F$9+Sheet2!CG$13*CG32))-(CG$34)/(1-CG$28)), IF(AND(CG$16=1,CG$17=0),IF(CF35&lt;0,CF35-CG$34, (CF35+CG18+CG21)*(1+(CG33*Input!$F$9+Sheet2!CG$13*CG32))-(CG$34)/(1-CG$28))))))</f>
        <v>0</v>
      </c>
      <c r="CH35" t="b">
        <f ca="1">IF(AND(CG35&lt;0,CH$9=2), CG35-CH34+CH21,IF(CH$9=1,IF(AND(CH$16=1,CH$17=1),(CG35+CH18+CH21)*(1+(Input!$F$8*Input!$F$9+Sheet2!CH$13*Input!$F$7))-(CH$34)/(1-CH$28), IF(AND(CH$16=1,CH$17=0),(CG35+CH18+CH21)*(1+(Input!$F$8*Input!$F$9+Sheet2!CH$13*Input!$F$7))-(CH$34)/(1-CH$28))), IF(AND(CH$16=1,CH$17=1),IF(CG35&lt;0, CG35-CH$34,(CG35+CH18+CH21)*(1+(CH33*Input!$F$9+Sheet2!CH$13*CH32))-(CH$34)/(1-CH$28)), IF(AND(CH$16=1,CH$17=0),IF(CG35&lt;0,CG35-CH$34, (CG35+CH18+CH21)*(1+(CH33*Input!$F$9+Sheet2!CH$13*CH32))-(CH$34)/(1-CH$28))))))</f>
        <v>0</v>
      </c>
      <c r="CI35" t="b">
        <f ca="1">IF(AND(CH35&lt;0,CI$9=2), CH35-CI34+CI21,IF(CI$9=1,IF(AND(CI$16=1,CI$17=1),(CH35+CI18+CI21)*(1+(Input!$F$8*Input!$F$9+Sheet2!CI$13*Input!$F$7))-(CI$34)/(1-CI$28), IF(AND(CI$16=1,CI$17=0),(CH35+CI18+CI21)*(1+(Input!$F$8*Input!$F$9+Sheet2!CI$13*Input!$F$7))-(CI$34)/(1-CI$28))), IF(AND(CI$16=1,CI$17=1),IF(CH35&lt;0, CH35-CI$34,(CH35+CI18+CI21)*(1+(CI33*Input!$F$9+Sheet2!CI$13*CI32))-(CI$34)/(1-CI$28)), IF(AND(CI$16=1,CI$17=0),IF(CH35&lt;0,CH35-CI$34, (CH35+CI18+CI21)*(1+(CI33*Input!$F$9+Sheet2!CI$13*CI32))-(CI$34)/(1-CI$28))))))</f>
        <v>0</v>
      </c>
      <c r="CJ35" t="b">
        <f ca="1">IF(AND(CI35&lt;0,CJ$9=2), CI35-CJ34+CJ21,IF(CJ$9=1,IF(AND(CJ$16=1,CJ$17=1),(CI35+CJ18+CJ21)*(1+(Input!$F$8*Input!$F$9+Sheet2!CJ$13*Input!$F$7))-(CJ$34)/(1-CJ$28), IF(AND(CJ$16=1,CJ$17=0),(CI35+CJ18+CJ21)*(1+(Input!$F$8*Input!$F$9+Sheet2!CJ$13*Input!$F$7))-(CJ$34)/(1-CJ$28))), IF(AND(CJ$16=1,CJ$17=1),IF(CI35&lt;0, CI35-CJ$34,(CI35+CJ18+CJ21)*(1+(CJ33*Input!$F$9+Sheet2!CJ$13*CJ32))-(CJ$34)/(1-CJ$28)), IF(AND(CJ$16=1,CJ$17=0),IF(CI35&lt;0,CI35-CJ$34, (CI35+CJ18+CJ21)*(1+(CJ33*Input!$F$9+Sheet2!CJ$13*CJ32))-(CJ$34)/(1-CJ$28))))))</f>
        <v>0</v>
      </c>
      <c r="CK35" t="b">
        <f ca="1">IF(AND(CJ35&lt;0,CK$9=2), CJ35-CK34+CK21,IF(CK$9=1,IF(AND(CK$16=1,CK$17=1),(CJ35+CK18+CK21)*(1+(Input!$F$8*Input!$F$9+Sheet2!CK$13*Input!$F$7))-(CK$34)/(1-CK$28), IF(AND(CK$16=1,CK$17=0),(CJ35+CK18+CK21)*(1+(Input!$F$8*Input!$F$9+Sheet2!CK$13*Input!$F$7))-(CK$34)/(1-CK$28))), IF(AND(CK$16=1,CK$17=1),IF(CJ35&lt;0, CJ35-CK$34,(CJ35+CK18+CK21)*(1+(CK33*Input!$F$9+Sheet2!CK$13*CK32))-(CK$34)/(1-CK$28)), IF(AND(CK$16=1,CK$17=0),IF(CJ35&lt;0,CJ35-CK$34, (CJ35+CK18+CK21)*(1+(CK33*Input!$F$9+Sheet2!CK$13*CK32))-(CK$34)/(1-CK$28))))))</f>
        <v>0</v>
      </c>
      <c r="CL35" t="b">
        <f ca="1">IF(AND(CK35&lt;0,CL$9=2), CK35-CL34+CL21,IF(CL$9=1,IF(AND(CL$16=1,CL$17=1),(CK35+CL18+CL21)*(1+(Input!$F$8*Input!$F$9+Sheet2!CL$13*Input!$F$7))-(CL$34)/(1-CL$28), IF(AND(CL$16=1,CL$17=0),(CK35+CL18+CL21)*(1+(Input!$F$8*Input!$F$9+Sheet2!CL$13*Input!$F$7))-(CL$34)/(1-CL$28))), IF(AND(CL$16=1,CL$17=1),IF(CK35&lt;0, CK35-CL$34,(CK35+CL18+CL21)*(1+(CL33*Input!$F$9+Sheet2!CL$13*CL32))-(CL$34)/(1-CL$28)), IF(AND(CL$16=1,CL$17=0),IF(CK35&lt;0,CK35-CL$34, (CK35+CL18+CL21)*(1+(CL33*Input!$F$9+Sheet2!CL$13*CL32))-(CL$34)/(1-CL$28))))))</f>
        <v>0</v>
      </c>
      <c r="CM35" t="b">
        <f ca="1">IF(AND(CL35&lt;0,CM$9=2), CL35-CM34+CM21,IF(CM$9=1,IF(AND(CM$16=1,CM$17=1),(CL35+CM18+CM21)*(1+(Input!$F$8*Input!$F$9+Sheet2!CM$13*Input!$F$7))-(CM$34)/(1-CM$28), IF(AND(CM$16=1,CM$17=0),(CL35+CM18+CM21)*(1+(Input!$F$8*Input!$F$9+Sheet2!CM$13*Input!$F$7))-(CM$34)/(1-CM$28))), IF(AND(CM$16=1,CM$17=1),IF(CL35&lt;0, CL35-CM$34,(CL35+CM18+CM21)*(1+(CM33*Input!$F$9+Sheet2!CM$13*CM32))-(CM$34)/(1-CM$28)), IF(AND(CM$16=1,CM$17=0),IF(CL35&lt;0,CL35-CM$34, (CL35+CM18+CM21)*(1+(CM33*Input!$F$9+Sheet2!CM$13*CM32))-(CM$34)/(1-CM$28))))))</f>
        <v>0</v>
      </c>
      <c r="CN35" t="b">
        <f ca="1">IF(AND(CM35&lt;0,CN$9=2), CM35-CN34+CN21,IF(CN$9=1,IF(AND(CN$16=1,CN$17=1),(CM35+CN18+CN21)*(1+(Input!$F$8*Input!$F$9+Sheet2!CN$13*Input!$F$7))-(CN$34)/(1-CN$28), IF(AND(CN$16=1,CN$17=0),(CM35+CN18+CN21)*(1+(Input!$F$8*Input!$F$9+Sheet2!CN$13*Input!$F$7))-(CN$34)/(1-CN$28))), IF(AND(CN$16=1,CN$17=1),IF(CM35&lt;0, CM35-CN$34,(CM35+CN18+CN21)*(1+(CN33*Input!$F$9+Sheet2!CN$13*CN32))-(CN$34)/(1-CN$28)), IF(AND(CN$16=1,CN$17=0),IF(CM35&lt;0,CM35-CN$34, (CM35+CN18+CN21)*(1+(CN33*Input!$F$9+Sheet2!CN$13*CN32))-(CN$34)/(1-CN$28))))))</f>
        <v>0</v>
      </c>
      <c r="CP35" s="5" cm="1">
        <f t="array" aca="1" ref="CP35" ca="1">INDEX($A:$CN, ROW(), $D$3+$C$3+2)</f>
        <v>977370.54720784514</v>
      </c>
    </row>
    <row r="36" spans="1:94">
      <c r="A36" t="s">
        <v>14</v>
      </c>
      <c r="B36">
        <f>Input!$C$9</f>
        <v>400000</v>
      </c>
      <c r="C36">
        <f ca="1">IF(AND(C37=0,C$9=2), B36+C20,IF(C$9=1, IF(AND(C$16=1,C$17=1),(B36+C20)*(1+(1-C$29)*(Input!$F$8*Input!$F$9+Sheet2!C$13*Input!$F$7))-(C$37), IF(AND(C$16=0,C$17=1),(B36+C20)*(1+(1-C$29)*(Input!$F$8*Input!$F$9+Sheet2!C$13*Input!$F$7))-(C$37))),  IF(AND(C$16=1,C$17=1),IF(B36&lt;0, B36-C$37,(B36+C20)*(1+(1-C$29)*(C33*Input!$F$9+Sheet2!C$13*C32))-(C$37)), IF(AND(C$16=0,C$17=1),IF(B36&lt;0, B36-C$37, (B36+C20)*(1+(1-C$29)*(C33*Input!$F$9+Sheet2!C$13*C32))-(C$37))))))</f>
        <v>434764.39955051732</v>
      </c>
      <c r="D36">
        <f ca="1">IF(AND(D37=0,D$9=2), C36+D20,IF(D$9=1, IF(AND(D$16=1,D$17=1),(C36+D20)*(1+(1-D$29)*(Input!$F$8*Input!$F$9+Sheet2!D$13*Input!$F$7))-(D$37), IF(AND(D$16=0,D$17=1),(C36+D20)*(1+(1-D$29)*(Input!$F$8*Input!$F$9+Sheet2!D$13*Input!$F$7))-(D$37))),  IF(AND(D$16=1,D$17=1),IF(C36&lt;0, C36-D$37,(C36+D20)*(1+(1-D$29)*(D33*Input!$F$9+Sheet2!D$13*D32))-(D$37)), IF(AND(D$16=0,D$17=1),IF(C36&lt;0, C36-D$37, (C36+D20)*(1+(1-D$29)*(D33*Input!$F$9+Sheet2!D$13*D32))-(D$37))))))</f>
        <v>470449.95584774885</v>
      </c>
      <c r="E36">
        <f ca="1">IF(AND(E37=0,E$9=2), D36+E20,IF(E$9=1, IF(AND(E$16=1,E$17=1),(D36+E20)*(1+(1-E$29)*(Input!$F$8*Input!$F$9+Sheet2!E$13*Input!$F$7))-(E$37), IF(AND(E$16=0,E$17=1),(D36+E20)*(1+(1-E$29)*(Input!$F$8*Input!$F$9+Sheet2!E$13*Input!$F$7))-(E$37))),  IF(AND(E$16=1,E$17=1),IF(D36&lt;0, D36-E$37,(D36+E20)*(1+(1-E$29)*(E33*Input!$F$9+Sheet2!E$13*E32))-(E$37)), IF(AND(E$16=0,E$17=1),IF(D36&lt;0, D36-E$37, (D36+E20)*(1+(1-E$29)*(E33*Input!$F$9+Sheet2!E$13*E32))-(E$37))))))</f>
        <v>534067.8488166054</v>
      </c>
      <c r="F36">
        <f ca="1">IF(AND(F37=0,F$9=2), E36+F20,IF(F$9=1, IF(AND(F$16=1,F$17=1),(E36+F20)*(1+(1-F$29)*(Input!$F$8*Input!$F$9+Sheet2!F$13*Input!$F$7))-(F$37), IF(AND(F$16=0,F$17=1),(E36+F20)*(1+(1-F$29)*(Input!$F$8*Input!$F$9+Sheet2!F$13*Input!$F$7))-(F$37))),  IF(AND(F$16=1,F$17=1),IF(E36&lt;0, E36-F$37,(E36+F20)*(1+(1-F$29)*(F33*Input!$F$9+Sheet2!F$13*F32))-(F$37)), IF(AND(F$16=0,F$17=1),IF(E36&lt;0, E36-F$37, (E36+F20)*(1+(1-F$29)*(F33*Input!$F$9+Sheet2!F$13*F32))-(F$37))))))</f>
        <v>604984.2581356786</v>
      </c>
      <c r="G36">
        <f ca="1">IF(AND(G37=0,G$9=2), F36+G20,IF(G$9=1, IF(AND(G$16=1,G$17=1),(F36+G20)*(1+(1-G$29)*(Input!$F$8*Input!$F$9+Sheet2!G$13*Input!$F$7))-(G$37), IF(AND(G$16=0,G$17=1),(F36+G20)*(1+(1-G$29)*(Input!$F$8*Input!$F$9+Sheet2!G$13*Input!$F$7))-(G$37))),  IF(AND(G$16=1,G$17=1),IF(F36&lt;0, F36-G$37,(F36+G20)*(1+(1-G$29)*(G33*Input!$F$9+Sheet2!G$13*G32))-(G$37)), IF(AND(G$16=0,G$17=1),IF(F36&lt;0, F36-G$37, (F36+G20)*(1+(1-G$29)*(G33*Input!$F$9+Sheet2!G$13*G32))-(G$37))))))</f>
        <v>633885.47539413243</v>
      </c>
      <c r="H36">
        <f ca="1">IF(AND(H37=0,H$9=2), G36+H20,IF(H$9=1, IF(AND(H$16=1,H$17=1),(G36+H20)*(1+(1-H$29)*(Input!$F$8*Input!$F$9+Sheet2!H$13*Input!$F$7))-(H$37), IF(AND(H$16=0,H$17=1),(G36+H20)*(1+(1-H$29)*(Input!$F$8*Input!$F$9+Sheet2!H$13*Input!$F$7))-(H$37))),  IF(AND(H$16=1,H$17=1),IF(G36&lt;0, G36-H$37,(G36+H20)*(1+(1-H$29)*(H33*Input!$F$9+Sheet2!H$13*H32))-(H$37)), IF(AND(H$16=0,H$17=1),IF(G36&lt;0, G36-H$37, (G36+H20)*(1+(1-H$29)*(H33*Input!$F$9+Sheet2!H$13*H32))-(H$37))))))</f>
        <v>689695.19347557926</v>
      </c>
      <c r="I36">
        <f ca="1">IF(AND(I37=0,I$9=2), H36+I20,IF(I$9=1, IF(AND(I$16=1,I$17=1),(H36+I20)*(1+(1-I$29)*(Input!$F$8*Input!$F$9+Sheet2!I$13*Input!$F$7))-(I$37), IF(AND(I$16=0,I$17=1),(H36+I20)*(1+(1-I$29)*(Input!$F$8*Input!$F$9+Sheet2!I$13*Input!$F$7))-(I$37))),  IF(AND(I$16=1,I$17=1),IF(H36&lt;0, H36-I$37,(H36+I20)*(1+(1-I$29)*(I33*Input!$F$9+Sheet2!I$13*I32))-(I$37)), IF(AND(I$16=0,I$17=1),IF(H36&lt;0, H36-I$37, (H36+I20)*(1+(1-I$29)*(I33*Input!$F$9+Sheet2!I$13*I32))-(I$37))))))</f>
        <v>731095.41408081539</v>
      </c>
      <c r="J36">
        <f ca="1">IF(AND(J37=0,J$9=2), I36+J20,IF(J$9=1, IF(AND(J$16=1,J$17=1),(I36+J20)*(1+(1-J$29)*(Input!$F$8*Input!$F$9+Sheet2!J$13*Input!$F$7))-(J$37), IF(AND(J$16=0,J$17=1),(I36+J20)*(1+(1-J$29)*(Input!$F$8*Input!$F$9+Sheet2!J$13*Input!$F$7))-(J$37))),  IF(AND(J$16=1,J$17=1),IF(I36&lt;0, I36-J$37,(I36+J20)*(1+(1-J$29)*(J33*Input!$F$9+Sheet2!J$13*J32))-(J$37)), IF(AND(J$16=0,J$17=1),IF(I36&lt;0, I36-J$37, (I36+J20)*(1+(1-J$29)*(J33*Input!$F$9+Sheet2!J$13*J32))-(J$37))))))</f>
        <v>810612.95858630317</v>
      </c>
      <c r="K36">
        <f ca="1">IF(AND(K37=0,K$9=2), J36+K20,IF(K$9=1, IF(AND(K$16=1,K$17=1),(J36+K20)*(1+(1-K$29)*(Input!$F$8*Input!$F$9+Sheet2!K$13*Input!$F$7))-(K$37), IF(AND(K$16=0,K$17=1),(J36+K20)*(1+(1-K$29)*(Input!$F$8*Input!$F$9+Sheet2!K$13*Input!$F$7))-(K$37))),  IF(AND(K$16=1,K$17=1),IF(J36&lt;0, J36-K$37,(J36+K20)*(1+(1-K$29)*(K33*Input!$F$9+Sheet2!K$13*K32))-(K$37)), IF(AND(K$16=0,K$17=1),IF(J36&lt;0, J36-K$37, (J36+K20)*(1+(1-K$29)*(K33*Input!$F$9+Sheet2!K$13*K32))-(K$37))))))</f>
        <v>804632.08483352547</v>
      </c>
      <c r="L36">
        <f ca="1">IF(AND(L37=0,L$9=2), K36+L20,IF(L$9=1, IF(AND(L$16=1,L$17=1),(K36+L20)*(1+(1-L$29)*(Input!$F$8*Input!$F$9+Sheet2!L$13*Input!$F$7))-(L$37), IF(AND(L$16=0,L$17=1),(K36+L20)*(1+(1-L$29)*(Input!$F$8*Input!$F$9+Sheet2!L$13*Input!$F$7))-(L$37))),  IF(AND(L$16=1,L$17=1),IF(K36&lt;0, K36-L$37,(K36+L20)*(1+(1-L$29)*(L33*Input!$F$9+Sheet2!L$13*L32))-(L$37)), IF(AND(L$16=0,L$17=1),IF(K36&lt;0, K36-L$37, (K36+L20)*(1+(1-L$29)*(L33*Input!$F$9+Sheet2!L$13*L32))-(L$37))))))</f>
        <v>852122.35361651308</v>
      </c>
      <c r="M36">
        <f ca="1">IF(AND(M37=0,M$9=2), L36+M20,IF(M$9=1, IF(AND(M$16=1,M$17=1),(L36+M20)*(1+(1-M$29)*(Input!$F$8*Input!$F$9+Sheet2!M$13*Input!$F$7))-(M$37), IF(AND(M$16=0,M$17=1),(L36+M20)*(1+(1-M$29)*(Input!$F$8*Input!$F$9+Sheet2!M$13*Input!$F$7))-(M$37))),  IF(AND(M$16=1,M$17=1),IF(L36&lt;0, L36-M$37,(L36+M20)*(1+(1-M$29)*(M33*Input!$F$9+Sheet2!M$13*M32))-(M$37)), IF(AND(M$16=0,M$17=1),IF(L36&lt;0, L36-M$37, (L36+M20)*(1+(1-M$29)*(M33*Input!$F$9+Sheet2!M$13*M32))-(M$37))))))</f>
        <v>913127.87498834857</v>
      </c>
      <c r="N36">
        <f ca="1">IF(AND(N37=0,N$9=2), M36+N20,IF(N$9=1, IF(AND(N$16=1,N$17=1),(M36+N20)*(1+(1-N$29)*(Input!$F$8*Input!$F$9+Sheet2!N$13*Input!$F$7))-(N$37), IF(AND(N$16=0,N$17=1),(M36+N20)*(1+(1-N$29)*(Input!$F$8*Input!$F$9+Sheet2!N$13*Input!$F$7))-(N$37))),  IF(AND(N$16=1,N$17=1),IF(M36&lt;0, M36-N$37,(M36+N20)*(1+(1-N$29)*(N33*Input!$F$9+Sheet2!N$13*N32))-(N$37)), IF(AND(N$16=0,N$17=1),IF(M36&lt;0, M36-N$37, (M36+N20)*(1+(1-N$29)*(N33*Input!$F$9+Sheet2!N$13*N32))-(N$37))))))</f>
        <v>986415.20171019272</v>
      </c>
      <c r="O36">
        <f ca="1">IF(AND(O37=0,O$9=2), N36+O20,IF(O$9=1, IF(AND(O$16=1,O$17=1),(N36+O20)*(1+(1-O$29)*(Input!$F$8*Input!$F$9+Sheet2!O$13*Input!$F$7))-(O$37), IF(AND(O$16=0,O$17=1),(N36+O20)*(1+(1-O$29)*(Input!$F$8*Input!$F$9+Sheet2!O$13*Input!$F$7))-(O$37))),  IF(AND(O$16=1,O$17=1),IF(N36&lt;0, N36-O$37,(N36+O20)*(1+(1-O$29)*(O33*Input!$F$9+Sheet2!O$13*O32))-(O$37)), IF(AND(O$16=0,O$17=1),IF(N36&lt;0, N36-O$37, (N36+O20)*(1+(1-O$29)*(O33*Input!$F$9+Sheet2!O$13*O32))-(O$37))))))</f>
        <v>1045681.3322268105</v>
      </c>
      <c r="P36">
        <f ca="1">IF(AND(P37=0,P$9=2), O36+P20,IF(P$9=1, IF(AND(P$16=1,P$17=1),(O36+P20)*(1+(1-P$29)*(Input!$F$8*Input!$F$9+Sheet2!P$13*Input!$F$7))-(P$37), IF(AND(P$16=0,P$17=1),(O36+P20)*(1+(1-P$29)*(Input!$F$8*Input!$F$9+Sheet2!P$13*Input!$F$7))-(P$37))),  IF(AND(P$16=1,P$17=1),IF(O36&lt;0, O36-P$37,(O36+P20)*(1+(1-P$29)*(P33*Input!$F$9+Sheet2!P$13*P32))-(P$37)), IF(AND(P$16=0,P$17=1),IF(O36&lt;0, O36-P$37, (O36+P20)*(1+(1-P$29)*(P33*Input!$F$9+Sheet2!P$13*P32))-(P$37))))))</f>
        <v>1032705.28307225</v>
      </c>
      <c r="Q36">
        <f ca="1">IF(AND(Q37=0,Q$9=2), P36+Q20,IF(Q$9=1, IF(AND(Q$16=1,Q$17=1),(P36+Q20)*(1+(1-Q$29)*(Input!$F$8*Input!$F$9+Sheet2!Q$13*Input!$F$7))-(Q$37), IF(AND(Q$16=0,Q$17=1),(P36+Q20)*(1+(1-Q$29)*(Input!$F$8*Input!$F$9+Sheet2!Q$13*Input!$F$7))-(Q$37))),  IF(AND(Q$16=1,Q$17=1),IF(P36&lt;0, P36-Q$37,(P36+Q20)*(1+(1-Q$29)*(Q33*Input!$F$9+Sheet2!Q$13*Q32))-(Q$37)), IF(AND(Q$16=0,Q$17=1),IF(P36&lt;0, P36-Q$37, (P36+Q20)*(1+(1-Q$29)*(Q33*Input!$F$9+Sheet2!Q$13*Q32))-(Q$37))))))</f>
        <v>1068553.9861780328</v>
      </c>
      <c r="R36">
        <f ca="1">IF(AND(R37=0,R$9=2), Q36+R20,IF(R$9=1, IF(AND(R$16=1,R$17=1),(Q36+R20)*(1+(1-R$29)*(Input!$F$8*Input!$F$9+Sheet2!R$13*Input!$F$7))-(R$37), IF(AND(R$16=0,R$17=1),(Q36+R20)*(1+(1-R$29)*(Input!$F$8*Input!$F$9+Sheet2!R$13*Input!$F$7))-(R$37))),  IF(AND(R$16=1,R$17=1),IF(Q36&lt;0, Q36-R$37,(Q36+R20)*(1+(1-R$29)*(R33*Input!$F$9+Sheet2!R$13*R32))-(R$37)), IF(AND(R$16=0,R$17=1),IF(Q36&lt;0, Q36-R$37, (Q36+R20)*(1+(1-R$29)*(R33*Input!$F$9+Sheet2!R$13*R32))-(R$37))))))</f>
        <v>1155994.3250052219</v>
      </c>
      <c r="S36">
        <f ca="1">IF(AND(S37=0,S$9=2), R36+S20,IF(S$9=1, IF(AND(S$16=1,S$17=1),(R36+S20)*(1+(1-S$29)*(Input!$F$8*Input!$F$9+Sheet2!S$13*Input!$F$7))-(S$37), IF(AND(S$16=0,S$17=1),(R36+S20)*(1+(1-S$29)*(Input!$F$8*Input!$F$9+Sheet2!S$13*Input!$F$7))-(S$37))),  IF(AND(S$16=1,S$17=1),IF(R36&lt;0, R36-S$37,(R36+S20)*(1+(1-S$29)*(S33*Input!$F$9+Sheet2!S$13*S32))-(S$37)), IF(AND(S$16=0,S$17=1),IF(R36&lt;0, R36-S$37, (R36+S20)*(1+(1-S$29)*(S33*Input!$F$9+Sheet2!S$13*S32))-(S$37))))))</f>
        <v>1085723.25631925</v>
      </c>
      <c r="T36">
        <f ca="1">IF(AND(T37=0,T$9=2), S36+T20,IF(T$9=1, IF(AND(T$16=1,T$17=1),(S36+T20)*(1+(1-T$29)*(Input!$F$8*Input!$F$9+Sheet2!T$13*Input!$F$7))-(T$37), IF(AND(T$16=0,T$17=1),(S36+T20)*(1+(1-T$29)*(Input!$F$8*Input!$F$9+Sheet2!T$13*Input!$F$7))-(T$37))),  IF(AND(T$16=1,T$17=1),IF(S36&lt;0, S36-T$37,(S36+T20)*(1+(1-T$29)*(T33*Input!$F$9+Sheet2!T$13*T32))-(T$37)), IF(AND(T$16=0,T$17=1),IF(S36&lt;0, S36-T$37, (S36+T20)*(1+(1-T$29)*(T33*Input!$F$9+Sheet2!T$13*T32))-(T$37))))))</f>
        <v>1131662.8658890515</v>
      </c>
      <c r="U36">
        <f ca="1">IF(AND(U37=0,U$9=2), T36+U20,IF(U$9=1, IF(AND(U$16=1,U$17=1),(T36+U20)*(1+(1-U$29)*(Input!$F$8*Input!$F$9+Sheet2!U$13*Input!$F$7))-(U$37), IF(AND(U$16=0,U$17=1),(T36+U20)*(1+(1-U$29)*(Input!$F$8*Input!$F$9+Sheet2!U$13*Input!$F$7))-(U$37))),  IF(AND(U$16=1,U$17=1),IF(T36&lt;0, T36-U$37,(T36+U20)*(1+(1-U$29)*(U33*Input!$F$9+Sheet2!U$13*U32))-(U$37)), IF(AND(U$16=0,U$17=1),IF(T36&lt;0, T36-U$37, (T36+U20)*(1+(1-U$29)*(U33*Input!$F$9+Sheet2!U$13*U32))-(U$37))))))</f>
        <v>1214499.2984856891</v>
      </c>
      <c r="V36">
        <f ca="1">IF(AND(V37=0,V$9=2), U36+V20,IF(V$9=1, IF(AND(V$16=1,V$17=1),(U36+V20)*(1+(1-V$29)*(Input!$F$8*Input!$F$9+Sheet2!V$13*Input!$F$7))-(V$37), IF(AND(V$16=0,V$17=1),(U36+V20)*(1+(1-V$29)*(Input!$F$8*Input!$F$9+Sheet2!V$13*Input!$F$7))-(V$37))),  IF(AND(V$16=1,V$17=1),IF(U36&lt;0, U36-V$37,(U36+V20)*(1+(1-V$29)*(V33*Input!$F$9+Sheet2!V$13*V32))-(V$37)), IF(AND(V$16=0,V$17=1),IF(U36&lt;0, U36-V$37, (U36+V20)*(1+(1-V$29)*(V33*Input!$F$9+Sheet2!V$13*V32))-(V$37))))))</f>
        <v>1250229.6467489733</v>
      </c>
      <c r="W36">
        <f ca="1">IF(AND(W37=0,W$9=2), V36+W20,IF(W$9=1, IF(AND(W$16=1,W$17=1),(V36+W20)*(1+(1-W$29)*(Input!$F$8*Input!$F$9+Sheet2!W$13*Input!$F$7))-(W$37), IF(AND(W$16=0,W$17=1),(V36+W20)*(1+(1-W$29)*(Input!$F$8*Input!$F$9+Sheet2!W$13*Input!$F$7))-(W$37))),  IF(AND(W$16=1,W$17=1),IF(V36&lt;0, V36-W$37,(V36+W20)*(1+(1-W$29)*(W33*Input!$F$9+Sheet2!W$13*W32))-(W$37)), IF(AND(W$16=0,W$17=1),IF(V36&lt;0, V36-W$37, (V36+W20)*(1+(1-W$29)*(W33*Input!$F$9+Sheet2!W$13*W32))-(W$37))))))</f>
        <v>1169333.1885691627</v>
      </c>
      <c r="X36">
        <f ca="1">IF(AND(X37=0,X$9=2), W36+X20,IF(X$9=1, IF(AND(X$16=1,X$17=1),(W36+X20)*(1+(1-X$29)*(Input!$F$8*Input!$F$9+Sheet2!X$13*Input!$F$7))-(X$37), IF(AND(X$16=0,X$17=1),(W36+X20)*(1+(1-X$29)*(Input!$F$8*Input!$F$9+Sheet2!X$13*Input!$F$7))-(X$37))),  IF(AND(X$16=1,X$17=1),IF(W36&lt;0, W36-X$37,(W36+X20)*(1+(1-X$29)*(X33*Input!$F$9+Sheet2!X$13*X32))-(X$37)), IF(AND(X$16=0,X$17=1),IF(W36&lt;0, W36-X$37, (W36+X20)*(1+(1-X$29)*(X33*Input!$F$9+Sheet2!X$13*X32))-(X$37))))))</f>
        <v>1134960.7900225138</v>
      </c>
      <c r="Y36">
        <f ca="1">IF(AND(Y37=0,Y$9=2), X36+Y20,IF(Y$9=1, IF(AND(Y$16=1,Y$17=1),(X36+Y20)*(1+(1-Y$29)*(Input!$F$8*Input!$F$9+Sheet2!Y$13*Input!$F$7))-(Y$37), IF(AND(Y$16=0,Y$17=1),(X36+Y20)*(1+(1-Y$29)*(Input!$F$8*Input!$F$9+Sheet2!Y$13*Input!$F$7))-(Y$37))),  IF(AND(Y$16=1,Y$17=1),IF(X36&lt;0, X36-Y$37,(X36+Y20)*(1+(1-Y$29)*(Y33*Input!$F$9+Sheet2!Y$13*Y32))-(Y$37)), IF(AND(Y$16=0,Y$17=1),IF(X36&lt;0, X36-Y$37, (X36+Y20)*(1+(1-Y$29)*(Y33*Input!$F$9+Sheet2!Y$13*Y32))-(Y$37))))))</f>
        <v>1009987.9092526033</v>
      </c>
      <c r="Z36">
        <f ca="1">IF(AND(Z37=0,Z$9=2), Y36+Z20,IF(Z$9=1, IF(AND(Z$16=1,Z$17=1),(Y36+Z20)*(1+(1-Z$29)*(Input!$F$8*Input!$F$9+Sheet2!Z$13*Input!$F$7))-(Z$37), IF(AND(Z$16=0,Z$17=1),(Y36+Z20)*(1+(1-Z$29)*(Input!$F$8*Input!$F$9+Sheet2!Z$13*Input!$F$7))-(Z$37))),  IF(AND(Z$16=1,Z$17=1),IF(Y36&lt;0, Y36-Z$37,(Y36+Z20)*(1+(1-Z$29)*(Z33*Input!$F$9+Sheet2!Z$13*Z32))-(Z$37)), IF(AND(Z$16=0,Z$17=1),IF(Y36&lt;0, Y36-Z$37, (Y36+Z20)*(1+(1-Z$29)*(Z33*Input!$F$9+Sheet2!Z$13*Z32))-(Z$37))))))</f>
        <v>919770.96954855416</v>
      </c>
      <c r="AA36">
        <f ca="1">IF(AND(AA37=0,AA$9=2), Z36+AA20,IF(AA$9=1, IF(AND(AA$16=1,AA$17=1),(Z36+AA20)*(1+(1-AA$29)*(Input!$F$8*Input!$F$9+Sheet2!AA$13*Input!$F$7))-(AA$37), IF(AND(AA$16=0,AA$17=1),(Z36+AA20)*(1+(1-AA$29)*(Input!$F$8*Input!$F$9+Sheet2!AA$13*Input!$F$7))-(AA$37))),  IF(AND(AA$16=1,AA$17=1),IF(Z36&lt;0, Z36-AA$37,(Z36+AA20)*(1+(1-AA$29)*(AA33*Input!$F$9+Sheet2!AA$13*AA32))-(AA$37)), IF(AND(AA$16=0,AA$17=1),IF(Z36&lt;0, Z36-AA$37, (Z36+AA20)*(1+(1-AA$29)*(AA33*Input!$F$9+Sheet2!AA$13*AA32))-(AA$37))))))</f>
        <v>775780.23041115596</v>
      </c>
      <c r="AB36">
        <f ca="1">IF(AND(AB37=0,AB$9=2), AA36+AB20,IF(AB$9=1, IF(AND(AB$16=1,AB$17=1),(AA36+AB20)*(1+(1-AB$29)*(Input!$F$8*Input!$F$9+Sheet2!AB$13*Input!$F$7))-(AB$37), IF(AND(AB$16=0,AB$17=1),(AA36+AB20)*(1+(1-AB$29)*(Input!$F$8*Input!$F$9+Sheet2!AB$13*Input!$F$7))-(AB$37))),  IF(AND(AB$16=1,AB$17=1),IF(AA36&lt;0, AA36-AB$37,(AA36+AB20)*(1+(1-AB$29)*(AB33*Input!$F$9+Sheet2!AB$13*AB32))-(AB$37)), IF(AND(AB$16=0,AB$17=1),IF(AA36&lt;0, AA36-AB$37, (AA36+AB20)*(1+(1-AB$29)*(AB33*Input!$F$9+Sheet2!AB$13*AB32))-(AB$37))))))</f>
        <v>680609.51377488079</v>
      </c>
      <c r="AC36">
        <f ca="1">IF(AND(AC37=0,AC$9=2), AB36+AC20,IF(AC$9=1, IF(AND(AC$16=1,AC$17=1),(AB36+AC20)*(1+(1-AC$29)*(Input!$F$8*Input!$F$9+Sheet2!AC$13*Input!$F$7))-(AC$37), IF(AND(AC$16=0,AC$17=1),(AB36+AC20)*(1+(1-AC$29)*(Input!$F$8*Input!$F$9+Sheet2!AC$13*Input!$F$7))-(AC$37))),  IF(AND(AC$16=1,AC$17=1),IF(AB36&lt;0, AB36-AC$37,(AB36+AC20)*(1+(1-AC$29)*(AC33*Input!$F$9+Sheet2!AC$13*AC32))-(AC$37)), IF(AND(AC$16=0,AC$17=1),IF(AB36&lt;0, AB36-AC$37, (AB36+AC20)*(1+(1-AC$29)*(AC33*Input!$F$9+Sheet2!AC$13*AC32))-(AC$37))))))</f>
        <v>534019.62662637816</v>
      </c>
      <c r="AD36">
        <f ca="1">IF(AND(AD37=0,AD$9=2), AC36+AD20,IF(AD$9=1, IF(AND(AD$16=1,AD$17=1),(AC36+AD20)*(1+(1-AD$29)*(Input!$F$8*Input!$F$9+Sheet2!AD$13*Input!$F$7))-(AD$37), IF(AND(AD$16=0,AD$17=1),(AC36+AD20)*(1+(1-AD$29)*(Input!$F$8*Input!$F$9+Sheet2!AD$13*Input!$F$7))-(AD$37))),  IF(AND(AD$16=1,AD$17=1),IF(AC36&lt;0, AC36-AD$37,(AC36+AD20)*(1+(1-AD$29)*(AD33*Input!$F$9+Sheet2!AD$13*AD32))-(AD$37)), IF(AND(AD$16=0,AD$17=1),IF(AC36&lt;0, AC36-AD$37, (AC36+AD20)*(1+(1-AD$29)*(AD33*Input!$F$9+Sheet2!AD$13*AD32))-(AD$37))))))</f>
        <v>395018.36221109726</v>
      </c>
      <c r="AE36">
        <f ca="1">IF(AND(AE37=0,AE$9=2), AD36+AE20,IF(AE$9=1, IF(AND(AE$16=1,AE$17=1),(AD36+AE20)*(1+(1-AE$29)*(Input!$F$8*Input!$F$9+Sheet2!AE$13*Input!$F$7))-(AE$37), IF(AND(AE$16=0,AE$17=1),(AD36+AE20)*(1+(1-AE$29)*(Input!$F$8*Input!$F$9+Sheet2!AE$13*Input!$F$7))-(AE$37))),  IF(AND(AE$16=1,AE$17=1),IF(AD36&lt;0, AD36-AE$37,(AD36+AE20)*(1+(1-AE$29)*(AE33*Input!$F$9+Sheet2!AE$13*AE32))-(AE$37)), IF(AND(AE$16=0,AE$17=1),IF(AD36&lt;0, AD36-AE$37, (AD36+AE20)*(1+(1-AE$29)*(AE33*Input!$F$9+Sheet2!AE$13*AE32))-(AE$37))))))</f>
        <v>331001.4593277399</v>
      </c>
      <c r="AF36">
        <f ca="1">IF(AND(AF37=0,AF$9=2), AE36+AF20,IF(AF$9=1, IF(AND(AF$16=1,AF$17=1),(AE36+AF20)*(1+(1-AF$29)*(Input!$F$8*Input!$F$9+Sheet2!AF$13*Input!$F$7))-(AF$37), IF(AND(AF$16=0,AF$17=1),(AE36+AF20)*(1+(1-AF$29)*(Input!$F$8*Input!$F$9+Sheet2!AF$13*Input!$F$7))-(AF$37))),  IF(AND(AF$16=1,AF$17=1),IF(AE36&lt;0, AE36-AF$37,(AE36+AF20)*(1+(1-AF$29)*(AF33*Input!$F$9+Sheet2!AF$13*AF32))-(AF$37)), IF(AND(AF$16=0,AF$17=1),IF(AE36&lt;0, AE36-AF$37, (AE36+AF20)*(1+(1-AF$29)*(AF33*Input!$F$9+Sheet2!AF$13*AF32))-(AF$37))))))</f>
        <v>334967.09955980792</v>
      </c>
      <c r="AG36">
        <f ca="1">IF(AND(AG37=0,AG$9=2), AF36+AG20,IF(AG$9=1, IF(AND(AG$16=1,AG$17=1),(AF36+AG20)*(1+(1-AG$29)*(Input!$F$8*Input!$F$9+Sheet2!AG$13*Input!$F$7))-(AG$37), IF(AND(AG$16=0,AG$17=1),(AF36+AG20)*(1+(1-AG$29)*(Input!$F$8*Input!$F$9+Sheet2!AG$13*Input!$F$7))-(AG$37))),  IF(AND(AG$16=1,AG$17=1),IF(AF36&lt;0, AF36-AG$37,(AF36+AG20)*(1+(1-AG$29)*(AG33*Input!$F$9+Sheet2!AG$13*AG32))-(AG$37)), IF(AND(AG$16=0,AG$17=1),IF(AF36&lt;0, AF36-AG$37, (AF36+AG20)*(1+(1-AG$29)*(AG33*Input!$F$9+Sheet2!AG$13*AG32))-(AG$37))))))</f>
        <v>338487.1351163396</v>
      </c>
      <c r="AH36">
        <f ca="1">IF(AND(AH37=0,AH$9=2), AG36+AH20,IF(AH$9=1, IF(AND(AH$16=1,AH$17=1),(AG36+AH20)*(1+(1-AH$29)*(Input!$F$8*Input!$F$9+Sheet2!AH$13*Input!$F$7))-(AH$37), IF(AND(AH$16=0,AH$17=1),(AG36+AH20)*(1+(1-AH$29)*(Input!$F$8*Input!$F$9+Sheet2!AH$13*Input!$F$7))-(AH$37))),  IF(AND(AH$16=1,AH$17=1),IF(AG36&lt;0, AG36-AH$37,(AG36+AH20)*(1+(1-AH$29)*(AH33*Input!$F$9+Sheet2!AH$13*AH32))-(AH$37)), IF(AND(AH$16=0,AH$17=1),IF(AG36&lt;0, AG36-AH$37, (AG36+AH20)*(1+(1-AH$29)*(AH33*Input!$F$9+Sheet2!AH$13*AH32))-(AH$37))))))</f>
        <v>342063.56879908248</v>
      </c>
      <c r="AI36">
        <f ca="1">IF(AND(AI37=0,AI$9=2), AH36+AI20,IF(AI$9=1, IF(AND(AI$16=1,AI$17=1),(AH36+AI20)*(1+(1-AI$29)*(Input!$F$8*Input!$F$9+Sheet2!AI$13*Input!$F$7))-(AI$37), IF(AND(AI$16=0,AI$17=1),(AH36+AI20)*(1+(1-AI$29)*(Input!$F$8*Input!$F$9+Sheet2!AI$13*Input!$F$7))-(AI$37))),  IF(AND(AI$16=1,AI$17=1),IF(AH36&lt;0, AH36-AI$37,(AH36+AI20)*(1+(1-AI$29)*(AI33*Input!$F$9+Sheet2!AI$13*AI32))-(AI$37)), IF(AND(AI$16=0,AI$17=1),IF(AH36&lt;0, AH36-AI$37, (AH36+AI20)*(1+(1-AI$29)*(AI33*Input!$F$9+Sheet2!AI$13*AI32))-(AI$37))))))</f>
        <v>319699.46344750893</v>
      </c>
      <c r="AJ36">
        <f ca="1">IF(AND(AJ37=0,AJ$9=2), AI36+AJ20,IF(AJ$9=1, IF(AND(AJ$16=1,AJ$17=1),(AI36+AJ20)*(1+(1-AJ$29)*(Input!$F$8*Input!$F$9+Sheet2!AJ$13*Input!$F$7))-(AJ$37), IF(AND(AJ$16=0,AJ$17=1),(AI36+AJ20)*(1+(1-AJ$29)*(Input!$F$8*Input!$F$9+Sheet2!AJ$13*Input!$F$7))-(AJ$37))),  IF(AND(AJ$16=1,AJ$17=1),IF(AI36&lt;0, AI36-AJ$37,(AI36+AJ20)*(1+(1-AJ$29)*(AJ33*Input!$F$9+Sheet2!AJ$13*AJ32))-(AJ$37)), IF(AND(AJ$16=0,AJ$17=1),IF(AI36&lt;0, AI36-AJ$37, (AI36+AJ20)*(1+(1-AJ$29)*(AJ33*Input!$F$9+Sheet2!AJ$13*AJ32))-(AJ$37))))))</f>
        <v>296561.93687923643</v>
      </c>
      <c r="AK36">
        <f ca="1">IF(AND(AK37=0,AK$9=2), AJ36+AK20,IF(AK$9=1, IF(AND(AK$16=1,AK$17=1),(AJ36+AK20)*(1+(1-AK$29)*(Input!$F$8*Input!$F$9+Sheet2!AK$13*Input!$F$7))-(AK$37), IF(AND(AK$16=0,AK$17=1),(AJ36+AK20)*(1+(1-AK$29)*(Input!$F$8*Input!$F$9+Sheet2!AK$13*Input!$F$7))-(AK$37))),  IF(AND(AK$16=1,AK$17=1),IF(AJ36&lt;0, AJ36-AK$37,(AJ36+AK20)*(1+(1-AK$29)*(AK33*Input!$F$9+Sheet2!AK$13*AK32))-(AK$37)), IF(AND(AK$16=0,AK$17=1),IF(AJ36&lt;0, AJ36-AK$37, (AJ36+AK20)*(1+(1-AK$29)*(AK33*Input!$F$9+Sheet2!AK$13*AK32))-(AK$37))))))</f>
        <v>296258.66514076304</v>
      </c>
      <c r="AL36">
        <f ca="1">IF(AND(AL37=0,AL$9=2), AK36+AL20,IF(AL$9=1, IF(AND(AL$16=1,AL$17=1),(AK36+AL20)*(1+(1-AL$29)*(Input!$F$8*Input!$F$9+Sheet2!AL$13*Input!$F$7))-(AL$37), IF(AND(AL$16=0,AL$17=1),(AK36+AL20)*(1+(1-AL$29)*(Input!$F$8*Input!$F$9+Sheet2!AL$13*Input!$F$7))-(AL$37))),  IF(AND(AL$16=1,AL$17=1),IF(AK36&lt;0, AK36-AL$37,(AK36+AL20)*(1+(1-AL$29)*(AL33*Input!$F$9+Sheet2!AL$13*AL32))-(AL$37)), IF(AND(AL$16=0,AL$17=1),IF(AK36&lt;0, AK36-AL$37, (AK36+AL20)*(1+(1-AL$29)*(AL33*Input!$F$9+Sheet2!AL$13*AL32))-(AL$37))))))</f>
        <v>293005.17743582721</v>
      </c>
      <c r="AM36">
        <f ca="1">IF(AND(AM37=0,AM$9=2), AL36+AM20,IF(AM$9=1, IF(AND(AM$16=1,AM$17=1),(AL36+AM20)*(1+(1-AM$29)*(Input!$F$8*Input!$F$9+Sheet2!AM$13*Input!$F$7))-(AM$37), IF(AND(AM$16=0,AM$17=1),(AL36+AM20)*(1+(1-AM$29)*(Input!$F$8*Input!$F$9+Sheet2!AM$13*Input!$F$7))-(AM$37))),  IF(AND(AM$16=1,AM$17=1),IF(AL36&lt;0, AL36-AM$37,(AL36+AM20)*(1+(1-AM$29)*(AM33*Input!$F$9+Sheet2!AM$13*AM32))-(AM$37)), IF(AND(AM$16=0,AM$17=1),IF(AL36&lt;0, AL36-AM$37, (AL36+AM20)*(1+(1-AM$29)*(AM33*Input!$F$9+Sheet2!AM$13*AM32))-(AM$37))))))</f>
        <v>290334.15058961743</v>
      </c>
      <c r="AN36">
        <f ca="1">IF(AND(AN37=0,AN$9=2), AM36+AN20,IF(AN$9=1, IF(AND(AN$16=1,AN$17=1),(AM36+AN20)*(1+(1-AN$29)*(Input!$F$8*Input!$F$9+Sheet2!AN$13*Input!$F$7))-(AN$37), IF(AND(AN$16=0,AN$17=1),(AM36+AN20)*(1+(1-AN$29)*(Input!$F$8*Input!$F$9+Sheet2!AN$13*Input!$F$7))-(AN$37))),  IF(AND(AN$16=1,AN$17=1),IF(AM36&lt;0, AM36-AN$37,(AM36+AN20)*(1+(1-AN$29)*(AN33*Input!$F$9+Sheet2!AN$13*AN32))-(AN$37)), IF(AND(AN$16=0,AN$17=1),IF(AM36&lt;0, AM36-AN$37, (AM36+AN20)*(1+(1-AN$29)*(AN33*Input!$F$9+Sheet2!AN$13*AN32))-(AN$37))))))</f>
        <v>280018.77584608429</v>
      </c>
      <c r="AO36">
        <f ca="1">IF(AND(AO37=0,AO$9=2), AN36+AO20,IF(AO$9=1, IF(AND(AO$16=1,AO$17=1),(AN36+AO20)*(1+(1-AO$29)*(Input!$F$8*Input!$F$9+Sheet2!AO$13*Input!$F$7))-(AO$37), IF(AND(AO$16=0,AO$17=1),(AN36+AO20)*(1+(1-AO$29)*(Input!$F$8*Input!$F$9+Sheet2!AO$13*Input!$F$7))-(AO$37))),  IF(AND(AO$16=1,AO$17=1),IF(AN36&lt;0, AN36-AO$37,(AN36+AO20)*(1+(1-AO$29)*(AO33*Input!$F$9+Sheet2!AO$13*AO32))-(AO$37)), IF(AND(AO$16=0,AO$17=1),IF(AN36&lt;0, AN36-AO$37, (AN36+AO20)*(1+(1-AO$29)*(AO33*Input!$F$9+Sheet2!AO$13*AO32))-(AO$37))))))</f>
        <v>268339.38995402743</v>
      </c>
      <c r="AP36">
        <f ca="1">IF(AND(AP37=0,AP$9=2), AO36+AP20,IF(AP$9=1, IF(AND(AP$16=1,AP$17=1),(AO36+AP20)*(1+(1-AP$29)*(Input!$F$8*Input!$F$9+Sheet2!AP$13*Input!$F$7))-(AP$37), IF(AND(AP$16=0,AP$17=1),(AO36+AP20)*(1+(1-AP$29)*(Input!$F$8*Input!$F$9+Sheet2!AP$13*Input!$F$7))-(AP$37))),  IF(AND(AP$16=1,AP$17=1),IF(AO36&lt;0, AO36-AP$37,(AO36+AP20)*(1+(1-AP$29)*(AP33*Input!$F$9+Sheet2!AP$13*AP32))-(AP$37)), IF(AND(AP$16=0,AP$17=1),IF(AO36&lt;0, AO36-AP$37, (AO36+AP20)*(1+(1-AP$29)*(AP33*Input!$F$9+Sheet2!AP$13*AP32))-(AP$37))))))</f>
        <v>248845.26794380273</v>
      </c>
      <c r="AQ36">
        <f ca="1">IF(AND(AQ37=0,AQ$9=2), AP36+AQ20,IF(AQ$9=1, IF(AND(AQ$16=1,AQ$17=1),(AP36+AQ20)*(1+(1-AQ$29)*(Input!$F$8*Input!$F$9+Sheet2!AQ$13*Input!$F$7))-(AQ$37), IF(AND(AQ$16=0,AQ$17=1),(AP36+AQ20)*(1+(1-AQ$29)*(Input!$F$8*Input!$F$9+Sheet2!AQ$13*Input!$F$7))-(AQ$37))),  IF(AND(AQ$16=1,AQ$17=1),IF(AP36&lt;0, AP36-AQ$37,(AP36+AQ20)*(1+(1-AQ$29)*(AQ33*Input!$F$9+Sheet2!AQ$13*AQ32))-(AQ$37)), IF(AND(AQ$16=0,AQ$17=1),IF(AP36&lt;0, AP36-AQ$37, (AP36+AQ20)*(1+(1-AQ$29)*(AQ33*Input!$F$9+Sheet2!AQ$13*AQ32))-(AQ$37))))))</f>
        <v>242878.95819364578</v>
      </c>
      <c r="AR36">
        <f ca="1">IF(AND(AR37=0,AR$9=2), AQ36+AR20,IF(AR$9=1, IF(AND(AR$16=1,AR$17=1),(AQ36+AR20)*(1+(1-AR$29)*(Input!$F$8*Input!$F$9+Sheet2!AR$13*Input!$F$7))-(AR$37), IF(AND(AR$16=0,AR$17=1),(AQ36+AR20)*(1+(1-AR$29)*(Input!$F$8*Input!$F$9+Sheet2!AR$13*Input!$F$7))-(AR$37))),  IF(AND(AR$16=1,AR$17=1),IF(AQ36&lt;0, AQ36-AR$37,(AQ36+AR20)*(1+(1-AR$29)*(AR33*Input!$F$9+Sheet2!AR$13*AR32))-(AR$37)), IF(AND(AR$16=0,AR$17=1),IF(AQ36&lt;0, AQ36-AR$37, (AQ36+AR20)*(1+(1-AR$29)*(AR33*Input!$F$9+Sheet2!AR$13*AR32))-(AR$37))))))</f>
        <v>236661.22855190039</v>
      </c>
      <c r="AS36">
        <f ca="1">IF(AND(AS37=0,AS$9=2), AR36+AS20,IF(AS$9=1, IF(AND(AS$16=1,AS$17=1),(AR36+AS20)*(1+(1-AS$29)*(Input!$F$8*Input!$F$9+Sheet2!AS$13*Input!$F$7))-(AS$37), IF(AND(AS$16=0,AS$17=1),(AR36+AS20)*(1+(1-AS$29)*(Input!$F$8*Input!$F$9+Sheet2!AS$13*Input!$F$7))-(AS$37))),  IF(AND(AS$16=1,AS$17=1),IF(AR36&lt;0, AR36-AS$37,(AR36+AS20)*(1+(1-AS$29)*(AS33*Input!$F$9+Sheet2!AS$13*AS32))-(AS$37)), IF(AND(AS$16=0,AS$17=1),IF(AR36&lt;0, AR36-AS$37, (AR36+AS20)*(1+(1-AS$29)*(AS33*Input!$F$9+Sheet2!AS$13*AS32))-(AS$37))))))</f>
        <v>225157.53104853202</v>
      </c>
      <c r="AT36">
        <f ca="1">IF(AND(AT37=0,AT$9=2), AS36+AT20,IF(AT$9=1, IF(AND(AT$16=1,AT$17=1),(AS36+AT20)*(1+(1-AT$29)*(Input!$F$8*Input!$F$9+Sheet2!AT$13*Input!$F$7))-(AT$37), IF(AND(AT$16=0,AT$17=1),(AS36+AT20)*(1+(1-AT$29)*(Input!$F$8*Input!$F$9+Sheet2!AT$13*Input!$F$7))-(AT$37))),  IF(AND(AT$16=1,AT$17=1),IF(AS36&lt;0, AS36-AT$37,(AS36+AT20)*(1+(1-AT$29)*(AT33*Input!$F$9+Sheet2!AT$13*AT32))-(AT$37)), IF(AND(AT$16=0,AT$17=1),IF(AS36&lt;0, AS36-AT$37, (AS36+AT20)*(1+(1-AT$29)*(AT33*Input!$F$9+Sheet2!AT$13*AT32))-(AT$37))))))</f>
        <v>224719.56589200531</v>
      </c>
      <c r="AU36">
        <f ca="1">IF(AND(AU37=0,AU$9=2), AT36+AU20,IF(AU$9=1, IF(AND(AU$16=1,AU$17=1),(AT36+AU20)*(1+(1-AU$29)*(Input!$F$8*Input!$F$9+Sheet2!AU$13*Input!$F$7))-(AU$37), IF(AND(AU$16=0,AU$17=1),(AT36+AU20)*(1+(1-AU$29)*(Input!$F$8*Input!$F$9+Sheet2!AU$13*Input!$F$7))-(AU$37))),  IF(AND(AU$16=1,AU$17=1),IF(AT36&lt;0, AT36-AU$37,(AT36+AU20)*(1+(1-AU$29)*(AU33*Input!$F$9+Sheet2!AU$13*AU32))-(AU$37)), IF(AND(AU$16=0,AU$17=1),IF(AT36&lt;0, AT36-AU$37, (AT36+AU20)*(1+(1-AU$29)*(AU33*Input!$F$9+Sheet2!AU$13*AU32))-(AU$37))))))</f>
        <v>199045.0351971545</v>
      </c>
      <c r="AV36">
        <f ca="1">IF(AND(AV37=0,AV$9=2), AU36+AV20,IF(AV$9=1, IF(AND(AV$16=1,AV$17=1),(AU36+AV20)*(1+(1-AV$29)*(Input!$F$8*Input!$F$9+Sheet2!AV$13*Input!$F$7))-(AV$37), IF(AND(AV$16=0,AV$17=1),(AU36+AV20)*(1+(1-AV$29)*(Input!$F$8*Input!$F$9+Sheet2!AV$13*Input!$F$7))-(AV$37))),  IF(AND(AV$16=1,AV$17=1),IF(AU36&lt;0, AU36-AV$37,(AU36+AV20)*(1+(1-AV$29)*(AV33*Input!$F$9+Sheet2!AV$13*AV32))-(AV$37)), IF(AND(AV$16=0,AV$17=1),IF(AU36&lt;0, AU36-AV$37, (AU36+AV20)*(1+(1-AV$29)*(AV33*Input!$F$9+Sheet2!AV$13*AV32))-(AV$37))))))</f>
        <v>182452.08143164421</v>
      </c>
      <c r="AW36">
        <f ca="1">IF(AND(AW37=0,AW$9=2), AV36+AW20,IF(AW$9=1, IF(AND(AW$16=1,AW$17=1),(AV36+AW20)*(1+(1-AW$29)*(Input!$F$8*Input!$F$9+Sheet2!AW$13*Input!$F$7))-(AW$37), IF(AND(AW$16=0,AW$17=1),(AV36+AW20)*(1+(1-AW$29)*(Input!$F$8*Input!$F$9+Sheet2!AW$13*Input!$F$7))-(AW$37))),  IF(AND(AW$16=1,AW$17=1),IF(AV36&lt;0, AV36-AW$37,(AV36+AW20)*(1+(1-AW$29)*(AW33*Input!$F$9+Sheet2!AW$13*AW32))-(AW$37)), IF(AND(AW$16=0,AW$17=1),IF(AV36&lt;0, AV36-AW$37, (AV36+AW20)*(1+(1-AW$29)*(AW33*Input!$F$9+Sheet2!AW$13*AW32))-(AW$37))))))</f>
        <v>168439.35742985681</v>
      </c>
      <c r="AX36">
        <f ca="1">IF(AND(AX37=0,AX$9=2), AW36+AX20,IF(AX$9=1, IF(AND(AX$16=1,AX$17=1),(AW36+AX20)*(1+(1-AX$29)*(Input!$F$8*Input!$F$9+Sheet2!AX$13*Input!$F$7))-(AX$37), IF(AND(AX$16=0,AX$17=1),(AW36+AX20)*(1+(1-AX$29)*(Input!$F$8*Input!$F$9+Sheet2!AX$13*Input!$F$7))-(AX$37))),  IF(AND(AX$16=1,AX$17=1),IF(AW36&lt;0, AW36-AX$37,(AW36+AX20)*(1+(1-AX$29)*(AX33*Input!$F$9+Sheet2!AX$13*AX32))-(AX$37)), IF(AND(AX$16=0,AX$17=1),IF(AW36&lt;0, AW36-AX$37, (AW36+AX20)*(1+(1-AX$29)*(AX33*Input!$F$9+Sheet2!AX$13*AX32))-(AX$37))))))</f>
        <v>150306.93205492687</v>
      </c>
      <c r="AY36">
        <f ca="1">IF(AND(AY37=0,AY$9=2), AX36+AY20,IF(AY$9=1, IF(AND(AY$16=1,AY$17=1),(AX36+AY20)*(1+(1-AY$29)*(Input!$F$8*Input!$F$9+Sheet2!AY$13*Input!$F$7))-(AY$37), IF(AND(AY$16=0,AY$17=1),(AX36+AY20)*(1+(1-AY$29)*(Input!$F$8*Input!$F$9+Sheet2!AY$13*Input!$F$7))-(AY$37))),  IF(AND(AY$16=1,AY$17=1),IF(AX36&lt;0, AX36-AY$37,(AX36+AY20)*(1+(1-AY$29)*(AY33*Input!$F$9+Sheet2!AY$13*AY32))-(AY$37)), IF(AND(AY$16=0,AY$17=1),IF(AX36&lt;0, AX36-AY$37, (AX36+AY20)*(1+(1-AY$29)*(AY33*Input!$F$9+Sheet2!AY$13*AY32))-(AY$37))))))</f>
        <v>132965.76577772992</v>
      </c>
      <c r="AZ36">
        <f ca="1">IF(AND(AZ37=0,AZ$9=2), AY36+AZ20,IF(AZ$9=1, IF(AND(AZ$16=1,AZ$17=1),(AY36+AZ20)*(1+(1-AZ$29)*(Input!$F$8*Input!$F$9+Sheet2!AZ$13*Input!$F$7))-(AZ$37), IF(AND(AZ$16=0,AZ$17=1),(AY36+AZ20)*(1+(1-AZ$29)*(Input!$F$8*Input!$F$9+Sheet2!AZ$13*Input!$F$7))-(AZ$37))),  IF(AND(AZ$16=1,AZ$17=1),IF(AY36&lt;0, AY36-AZ$37,(AY36+AZ20)*(1+(1-AZ$29)*(AZ33*Input!$F$9+Sheet2!AZ$13*AZ32))-(AZ$37)), IF(AND(AZ$16=0,AZ$17=1),IF(AY36&lt;0, AY36-AZ$37, (AY36+AZ20)*(1+(1-AZ$29)*(AZ33*Input!$F$9+Sheet2!AZ$13*AZ32))-(AZ$37))))))</f>
        <v>110826.58958287003</v>
      </c>
      <c r="BA36" t="b">
        <f ca="1">IF(AND(BA37=0,BA$9=2), AZ36+BA20,IF(BA$9=1, IF(AND(BA$16=1,BA$17=1),(AZ36+BA20)*(1+(1-BA$29)*(Input!$F$8*Input!$F$9+Sheet2!BA$13*Input!$F$7))-(BA$37), IF(AND(BA$16=0,BA$17=1),(AZ36+BA20)*(1+(1-BA$29)*(Input!$F$8*Input!$F$9+Sheet2!BA$13*Input!$F$7))-(BA$37))),  IF(AND(BA$16=1,BA$17=1),IF(AZ36&lt;0, AZ36-BA$37,(AZ36+BA20)*(1+(1-BA$29)*(BA33*Input!$F$9+Sheet2!BA$13*BA32))-(BA$37)), IF(AND(BA$16=0,BA$17=1),IF(AZ36&lt;0, AZ36-BA$37, (AZ36+BA20)*(1+(1-BA$29)*(BA33*Input!$F$9+Sheet2!BA$13*BA32))-(BA$37))))))</f>
        <v>0</v>
      </c>
      <c r="BB36" t="b">
        <f ca="1">IF(AND(BB37=0,BB$9=2), BA36+BB20,IF(BB$9=1, IF(AND(BB$16=1,BB$17=1),(BA36+BB20)*(1+(1-BB$29)*(Input!$F$8*Input!$F$9+Sheet2!BB$13*Input!$F$7))-(BB$37), IF(AND(BB$16=0,BB$17=1),(BA36+BB20)*(1+(1-BB$29)*(Input!$F$8*Input!$F$9+Sheet2!BB$13*Input!$F$7))-(BB$37))),  IF(AND(BB$16=1,BB$17=1),IF(BA36&lt;0, BA36-BB$37,(BA36+BB20)*(1+(1-BB$29)*(BB33*Input!$F$9+Sheet2!BB$13*BB32))-(BB$37)), IF(AND(BB$16=0,BB$17=1),IF(BA36&lt;0, BA36-BB$37, (BA36+BB20)*(1+(1-BB$29)*(BB33*Input!$F$9+Sheet2!BB$13*BB32))-(BB$37))))))</f>
        <v>0</v>
      </c>
      <c r="BC36" t="b">
        <f ca="1">IF(AND(BC37=0,BC$9=2), BB36+BC20,IF(BC$9=1, IF(AND(BC$16=1,BC$17=1),(BB36+BC20)*(1+(1-BC$29)*(Input!$F$8*Input!$F$9+Sheet2!BC$13*Input!$F$7))-(BC$37), IF(AND(BC$16=0,BC$17=1),(BB36+BC20)*(1+(1-BC$29)*(Input!$F$8*Input!$F$9+Sheet2!BC$13*Input!$F$7))-(BC$37))),  IF(AND(BC$16=1,BC$17=1),IF(BB36&lt;0, BB36-BC$37,(BB36+BC20)*(1+(1-BC$29)*(BC33*Input!$F$9+Sheet2!BC$13*BC32))-(BC$37)), IF(AND(BC$16=0,BC$17=1),IF(BB36&lt;0, BB36-BC$37, (BB36+BC20)*(1+(1-BC$29)*(BC33*Input!$F$9+Sheet2!BC$13*BC32))-(BC$37))))))</f>
        <v>0</v>
      </c>
      <c r="BD36" t="b">
        <f ca="1">IF(AND(BD37=0,BD$9=2), BC36+BD20,IF(BD$9=1, IF(AND(BD$16=1,BD$17=1),(BC36+BD20)*(1+(1-BD$29)*(Input!$F$8*Input!$F$9+Sheet2!BD$13*Input!$F$7))-(BD$37), IF(AND(BD$16=0,BD$17=1),(BC36+BD20)*(1+(1-BD$29)*(Input!$F$8*Input!$F$9+Sheet2!BD$13*Input!$F$7))-(BD$37))),  IF(AND(BD$16=1,BD$17=1),IF(BC36&lt;0, BC36-BD$37,(BC36+BD20)*(1+(1-BD$29)*(BD33*Input!$F$9+Sheet2!BD$13*BD32))-(BD$37)), IF(AND(BD$16=0,BD$17=1),IF(BC36&lt;0, BC36-BD$37, (BC36+BD20)*(1+(1-BD$29)*(BD33*Input!$F$9+Sheet2!BD$13*BD32))-(BD$37))))))</f>
        <v>0</v>
      </c>
      <c r="BE36" t="b">
        <f ca="1">IF(AND(BE37=0,BE$9=2), BD36+BE20,IF(BE$9=1, IF(AND(BE$16=1,BE$17=1),(BD36+BE20)*(1+(1-BE$29)*(Input!$F$8*Input!$F$9+Sheet2!BE$13*Input!$F$7))-(BE$37), IF(AND(BE$16=0,BE$17=1),(BD36+BE20)*(1+(1-BE$29)*(Input!$F$8*Input!$F$9+Sheet2!BE$13*Input!$F$7))-(BE$37))),  IF(AND(BE$16=1,BE$17=1),IF(BD36&lt;0, BD36-BE$37,(BD36+BE20)*(1+(1-BE$29)*(BE33*Input!$F$9+Sheet2!BE$13*BE32))-(BE$37)), IF(AND(BE$16=0,BE$17=1),IF(BD36&lt;0, BD36-BE$37, (BD36+BE20)*(1+(1-BE$29)*(BE33*Input!$F$9+Sheet2!BE$13*BE32))-(BE$37))))))</f>
        <v>0</v>
      </c>
      <c r="BF36" t="b">
        <f ca="1">IF(AND(BF37=0,BF$9=2), BE36+BF20,IF(BF$9=1, IF(AND(BF$16=1,BF$17=1),(BE36+BF20)*(1+(1-BF$29)*(Input!$F$8*Input!$F$9+Sheet2!BF$13*Input!$F$7))-(BF$37), IF(AND(BF$16=0,BF$17=1),(BE36+BF20)*(1+(1-BF$29)*(Input!$F$8*Input!$F$9+Sheet2!BF$13*Input!$F$7))-(BF$37))),  IF(AND(BF$16=1,BF$17=1),IF(BE36&lt;0, BE36-BF$37,(BE36+BF20)*(1+(1-BF$29)*(BF33*Input!$F$9+Sheet2!BF$13*BF32))-(BF$37)), IF(AND(BF$16=0,BF$17=1),IF(BE36&lt;0, BE36-BF$37, (BE36+BF20)*(1+(1-BF$29)*(BF33*Input!$F$9+Sheet2!BF$13*BF32))-(BF$37))))))</f>
        <v>0</v>
      </c>
      <c r="BG36" t="b">
        <f ca="1">IF(AND(BG37=0,BG$9=2), BF36+BG20,IF(BG$9=1, IF(AND(BG$16=1,BG$17=1),(BF36+BG20)*(1+(1-BG$29)*(Input!$F$8*Input!$F$9+Sheet2!BG$13*Input!$F$7))-(BG$37), IF(AND(BG$16=0,BG$17=1),(BF36+BG20)*(1+(1-BG$29)*(Input!$F$8*Input!$F$9+Sheet2!BG$13*Input!$F$7))-(BG$37))),  IF(AND(BG$16=1,BG$17=1),IF(BF36&lt;0, BF36-BG$37,(BF36+BG20)*(1+(1-BG$29)*(BG33*Input!$F$9+Sheet2!BG$13*BG32))-(BG$37)), IF(AND(BG$16=0,BG$17=1),IF(BF36&lt;0, BF36-BG$37, (BF36+BG20)*(1+(1-BG$29)*(BG33*Input!$F$9+Sheet2!BG$13*BG32))-(BG$37))))))</f>
        <v>0</v>
      </c>
      <c r="BH36" t="b">
        <f ca="1">IF(AND(BH37=0,BH$9=2), BG36+BH20,IF(BH$9=1, IF(AND(BH$16=1,BH$17=1),(BG36+BH20)*(1+(1-BH$29)*(Input!$F$8*Input!$F$9+Sheet2!BH$13*Input!$F$7))-(BH$37), IF(AND(BH$16=0,BH$17=1),(BG36+BH20)*(1+(1-BH$29)*(Input!$F$8*Input!$F$9+Sheet2!BH$13*Input!$F$7))-(BH$37))),  IF(AND(BH$16=1,BH$17=1),IF(BG36&lt;0, BG36-BH$37,(BG36+BH20)*(1+(1-BH$29)*(BH33*Input!$F$9+Sheet2!BH$13*BH32))-(BH$37)), IF(AND(BH$16=0,BH$17=1),IF(BG36&lt;0, BG36-BH$37, (BG36+BH20)*(1+(1-BH$29)*(BH33*Input!$F$9+Sheet2!BH$13*BH32))-(BH$37))))))</f>
        <v>0</v>
      </c>
      <c r="BI36" t="b">
        <f ca="1">IF(AND(BI37=0,BI$9=2), BH36+BI20,IF(BI$9=1, IF(AND(BI$16=1,BI$17=1),(BH36+BI20)*(1+(1-BI$29)*(Input!$F$8*Input!$F$9+Sheet2!BI$13*Input!$F$7))-(BI$37), IF(AND(BI$16=0,BI$17=1),(BH36+BI20)*(1+(1-BI$29)*(Input!$F$8*Input!$F$9+Sheet2!BI$13*Input!$F$7))-(BI$37))),  IF(AND(BI$16=1,BI$17=1),IF(BH36&lt;0, BH36-BI$37,(BH36+BI20)*(1+(1-BI$29)*(BI33*Input!$F$9+Sheet2!BI$13*BI32))-(BI$37)), IF(AND(BI$16=0,BI$17=1),IF(BH36&lt;0, BH36-BI$37, (BH36+BI20)*(1+(1-BI$29)*(BI33*Input!$F$9+Sheet2!BI$13*BI32))-(BI$37))))))</f>
        <v>0</v>
      </c>
      <c r="BJ36" t="b">
        <f ca="1">IF(AND(BJ37=0,BJ$9=2), BI36+BJ20,IF(BJ$9=1, IF(AND(BJ$16=1,BJ$17=1),(BI36+BJ20)*(1+(1-BJ$29)*(Input!$F$8*Input!$F$9+Sheet2!BJ$13*Input!$F$7))-(BJ$37), IF(AND(BJ$16=0,BJ$17=1),(BI36+BJ20)*(1+(1-BJ$29)*(Input!$F$8*Input!$F$9+Sheet2!BJ$13*Input!$F$7))-(BJ$37))),  IF(AND(BJ$16=1,BJ$17=1),IF(BI36&lt;0, BI36-BJ$37,(BI36+BJ20)*(1+(1-BJ$29)*(BJ33*Input!$F$9+Sheet2!BJ$13*BJ32))-(BJ$37)), IF(AND(BJ$16=0,BJ$17=1),IF(BI36&lt;0, BI36-BJ$37, (BI36+BJ20)*(1+(1-BJ$29)*(BJ33*Input!$F$9+Sheet2!BJ$13*BJ32))-(BJ$37))))))</f>
        <v>0</v>
      </c>
      <c r="BK36" t="b">
        <f ca="1">IF(AND(BK37=0,BK$9=2), BJ36+BK20,IF(BK$9=1, IF(AND(BK$16=1,BK$17=1),(BJ36+BK20)*(1+(1-BK$29)*(Input!$F$8*Input!$F$9+Sheet2!BK$13*Input!$F$7))-(BK$37), IF(AND(BK$16=0,BK$17=1),(BJ36+BK20)*(1+(1-BK$29)*(Input!$F$8*Input!$F$9+Sheet2!BK$13*Input!$F$7))-(BK$37))),  IF(AND(BK$16=1,BK$17=1),IF(BJ36&lt;0, BJ36-BK$37,(BJ36+BK20)*(1+(1-BK$29)*(BK33*Input!$F$9+Sheet2!BK$13*BK32))-(BK$37)), IF(AND(BK$16=0,BK$17=1),IF(BJ36&lt;0, BJ36-BK$37, (BJ36+BK20)*(1+(1-BK$29)*(BK33*Input!$F$9+Sheet2!BK$13*BK32))-(BK$37))))))</f>
        <v>0</v>
      </c>
      <c r="BL36" t="b">
        <f ca="1">IF(AND(BL37=0,BL$9=2), BK36+BL20,IF(BL$9=1, IF(AND(BL$16=1,BL$17=1),(BK36+BL20)*(1+(1-BL$29)*(Input!$F$8*Input!$F$9+Sheet2!BL$13*Input!$F$7))-(BL$37), IF(AND(BL$16=0,BL$17=1),(BK36+BL20)*(1+(1-BL$29)*(Input!$F$8*Input!$F$9+Sheet2!BL$13*Input!$F$7))-(BL$37))),  IF(AND(BL$16=1,BL$17=1),IF(BK36&lt;0, BK36-BL$37,(BK36+BL20)*(1+(1-BL$29)*(BL33*Input!$F$9+Sheet2!BL$13*BL32))-(BL$37)), IF(AND(BL$16=0,BL$17=1),IF(BK36&lt;0, BK36-BL$37, (BK36+BL20)*(1+(1-BL$29)*(BL33*Input!$F$9+Sheet2!BL$13*BL32))-(BL$37))))))</f>
        <v>0</v>
      </c>
      <c r="BM36" t="b">
        <f ca="1">IF(AND(BM37=0,BM$9=2), BL36+BM20,IF(BM$9=1, IF(AND(BM$16=1,BM$17=1),(BL36+BM20)*(1+(1-BM$29)*(Input!$F$8*Input!$F$9+Sheet2!BM$13*Input!$F$7))-(BM$37), IF(AND(BM$16=0,BM$17=1),(BL36+BM20)*(1+(1-BM$29)*(Input!$F$8*Input!$F$9+Sheet2!BM$13*Input!$F$7))-(BM$37))),  IF(AND(BM$16=1,BM$17=1),IF(BL36&lt;0, BL36-BM$37,(BL36+BM20)*(1+(1-BM$29)*(BM33*Input!$F$9+Sheet2!BM$13*BM32))-(BM$37)), IF(AND(BM$16=0,BM$17=1),IF(BL36&lt;0, BL36-BM$37, (BL36+BM20)*(1+(1-BM$29)*(BM33*Input!$F$9+Sheet2!BM$13*BM32))-(BM$37))))))</f>
        <v>0</v>
      </c>
      <c r="BN36" t="b">
        <f ca="1">IF(AND(BN37=0,BN$9=2), BM36+BN20,IF(BN$9=1, IF(AND(BN$16=1,BN$17=1),(BM36+BN20)*(1+(1-BN$29)*(Input!$F$8*Input!$F$9+Sheet2!BN$13*Input!$F$7))-(BN$37), IF(AND(BN$16=0,BN$17=1),(BM36+BN20)*(1+(1-BN$29)*(Input!$F$8*Input!$F$9+Sheet2!BN$13*Input!$F$7))-(BN$37))),  IF(AND(BN$16=1,BN$17=1),IF(BM36&lt;0, BM36-BN$37,(BM36+BN20)*(1+(1-BN$29)*(BN33*Input!$F$9+Sheet2!BN$13*BN32))-(BN$37)), IF(AND(BN$16=0,BN$17=1),IF(BM36&lt;0, BM36-BN$37, (BM36+BN20)*(1+(1-BN$29)*(BN33*Input!$F$9+Sheet2!BN$13*BN32))-(BN$37))))))</f>
        <v>0</v>
      </c>
      <c r="BO36" t="b">
        <f ca="1">IF(AND(BO37=0,BO$9=2), BN36+BO20,IF(BO$9=1, IF(AND(BO$16=1,BO$17=1),(BN36+BO20)*(1+(1-BO$29)*(Input!$F$8*Input!$F$9+Sheet2!BO$13*Input!$F$7))-(BO$37), IF(AND(BO$16=0,BO$17=1),(BN36+BO20)*(1+(1-BO$29)*(Input!$F$8*Input!$F$9+Sheet2!BO$13*Input!$F$7))-(BO$37))),  IF(AND(BO$16=1,BO$17=1),IF(BN36&lt;0, BN36-BO$37,(BN36+BO20)*(1+(1-BO$29)*(BO33*Input!$F$9+Sheet2!BO$13*BO32))-(BO$37)), IF(AND(BO$16=0,BO$17=1),IF(BN36&lt;0, BN36-BO$37, (BN36+BO20)*(1+(1-BO$29)*(BO33*Input!$F$9+Sheet2!BO$13*BO32))-(BO$37))))))</f>
        <v>0</v>
      </c>
      <c r="BP36" t="b">
        <f ca="1">IF(AND(BP37=0,BP$9=2), BO36+BP20,IF(BP$9=1, IF(AND(BP$16=1,BP$17=1),(BO36+BP20)*(1+(1-BP$29)*(Input!$F$8*Input!$F$9+Sheet2!BP$13*Input!$F$7))-(BP$37), IF(AND(BP$16=0,BP$17=1),(BO36+BP20)*(1+(1-BP$29)*(Input!$F$8*Input!$F$9+Sheet2!BP$13*Input!$F$7))-(BP$37))),  IF(AND(BP$16=1,BP$17=1),IF(BO36&lt;0, BO36-BP$37,(BO36+BP20)*(1+(1-BP$29)*(BP33*Input!$F$9+Sheet2!BP$13*BP32))-(BP$37)), IF(AND(BP$16=0,BP$17=1),IF(BO36&lt;0, BO36-BP$37, (BO36+BP20)*(1+(1-BP$29)*(BP33*Input!$F$9+Sheet2!BP$13*BP32))-(BP$37))))))</f>
        <v>0</v>
      </c>
      <c r="BQ36" t="b">
        <f ca="1">IF(AND(BQ37=0,BQ$9=2), BP36+BQ20,IF(BQ$9=1, IF(AND(BQ$16=1,BQ$17=1),(BP36+BQ20)*(1+(1-BQ$29)*(Input!$F$8*Input!$F$9+Sheet2!BQ$13*Input!$F$7))-(BQ$37), IF(AND(BQ$16=0,BQ$17=1),(BP36+BQ20)*(1+(1-BQ$29)*(Input!$F$8*Input!$F$9+Sheet2!BQ$13*Input!$F$7))-(BQ$37))),  IF(AND(BQ$16=1,BQ$17=1),IF(BP36&lt;0, BP36-BQ$37,(BP36+BQ20)*(1+(1-BQ$29)*(BQ33*Input!$F$9+Sheet2!BQ$13*BQ32))-(BQ$37)), IF(AND(BQ$16=0,BQ$17=1),IF(BP36&lt;0, BP36-BQ$37, (BP36+BQ20)*(1+(1-BQ$29)*(BQ33*Input!$F$9+Sheet2!BQ$13*BQ32))-(BQ$37))))))</f>
        <v>0</v>
      </c>
      <c r="BR36" t="b">
        <f ca="1">IF(AND(BR37=0,BR$9=2), BQ36+BR20,IF(BR$9=1, IF(AND(BR$16=1,BR$17=1),(BQ36+BR20)*(1+(1-BR$29)*(Input!$F$8*Input!$F$9+Sheet2!BR$13*Input!$F$7))-(BR$37), IF(AND(BR$16=0,BR$17=1),(BQ36+BR20)*(1+(1-BR$29)*(Input!$F$8*Input!$F$9+Sheet2!BR$13*Input!$F$7))-(BR$37))),  IF(AND(BR$16=1,BR$17=1),IF(BQ36&lt;0, BQ36-BR$37,(BQ36+BR20)*(1+(1-BR$29)*(BR33*Input!$F$9+Sheet2!BR$13*BR32))-(BR$37)), IF(AND(BR$16=0,BR$17=1),IF(BQ36&lt;0, BQ36-BR$37, (BQ36+BR20)*(1+(1-BR$29)*(BR33*Input!$F$9+Sheet2!BR$13*BR32))-(BR$37))))))</f>
        <v>0</v>
      </c>
      <c r="BS36" t="b">
        <f ca="1">IF(AND(BS37=0,BS$9=2), BR36+BS20,IF(BS$9=1, IF(AND(BS$16=1,BS$17=1),(BR36+BS20)*(1+(1-BS$29)*(Input!$F$8*Input!$F$9+Sheet2!BS$13*Input!$F$7))-(BS$37), IF(AND(BS$16=0,BS$17=1),(BR36+BS20)*(1+(1-BS$29)*(Input!$F$8*Input!$F$9+Sheet2!BS$13*Input!$F$7))-(BS$37))),  IF(AND(BS$16=1,BS$17=1),IF(BR36&lt;0, BR36-BS$37,(BR36+BS20)*(1+(1-BS$29)*(BS33*Input!$F$9+Sheet2!BS$13*BS32))-(BS$37)), IF(AND(BS$16=0,BS$17=1),IF(BR36&lt;0, BR36-BS$37, (BR36+BS20)*(1+(1-BS$29)*(BS33*Input!$F$9+Sheet2!BS$13*BS32))-(BS$37))))))</f>
        <v>0</v>
      </c>
      <c r="BT36" t="b">
        <f ca="1">IF(AND(BT37=0,BT$9=2), BS36+BT20,IF(BT$9=1, IF(AND(BT$16=1,BT$17=1),(BS36+BT20)*(1+(1-BT$29)*(Input!$F$8*Input!$F$9+Sheet2!BT$13*Input!$F$7))-(BT$37), IF(AND(BT$16=0,BT$17=1),(BS36+BT20)*(1+(1-BT$29)*(Input!$F$8*Input!$F$9+Sheet2!BT$13*Input!$F$7))-(BT$37))),  IF(AND(BT$16=1,BT$17=1),IF(BS36&lt;0, BS36-BT$37,(BS36+BT20)*(1+(1-BT$29)*(BT33*Input!$F$9+Sheet2!BT$13*BT32))-(BT$37)), IF(AND(BT$16=0,BT$17=1),IF(BS36&lt;0, BS36-BT$37, (BS36+BT20)*(1+(1-BT$29)*(BT33*Input!$F$9+Sheet2!BT$13*BT32))-(BT$37))))))</f>
        <v>0</v>
      </c>
      <c r="BU36" t="b">
        <f ca="1">IF(AND(BU37=0,BU$9=2), BT36+BU20,IF(BU$9=1, IF(AND(BU$16=1,BU$17=1),(BT36+BU20)*(1+(1-BU$29)*(Input!$F$8*Input!$F$9+Sheet2!BU$13*Input!$F$7))-(BU$37), IF(AND(BU$16=0,BU$17=1),(BT36+BU20)*(1+(1-BU$29)*(Input!$F$8*Input!$F$9+Sheet2!BU$13*Input!$F$7))-(BU$37))),  IF(AND(BU$16=1,BU$17=1),IF(BT36&lt;0, BT36-BU$37,(BT36+BU20)*(1+(1-BU$29)*(BU33*Input!$F$9+Sheet2!BU$13*BU32))-(BU$37)), IF(AND(BU$16=0,BU$17=1),IF(BT36&lt;0, BT36-BU$37, (BT36+BU20)*(1+(1-BU$29)*(BU33*Input!$F$9+Sheet2!BU$13*BU32))-(BU$37))))))</f>
        <v>0</v>
      </c>
      <c r="BV36" t="b">
        <f ca="1">IF(AND(BV37=0,BV$9=2), BU36+BV20,IF(BV$9=1, IF(AND(BV$16=1,BV$17=1),(BU36+BV20)*(1+(1-BV$29)*(Input!$F$8*Input!$F$9+Sheet2!BV$13*Input!$F$7))-(BV$37), IF(AND(BV$16=0,BV$17=1),(BU36+BV20)*(1+(1-BV$29)*(Input!$F$8*Input!$F$9+Sheet2!BV$13*Input!$F$7))-(BV$37))),  IF(AND(BV$16=1,BV$17=1),IF(BU36&lt;0, BU36-BV$37,(BU36+BV20)*(1+(1-BV$29)*(BV33*Input!$F$9+Sheet2!BV$13*BV32))-(BV$37)), IF(AND(BV$16=0,BV$17=1),IF(BU36&lt;0, BU36-BV$37, (BU36+BV20)*(1+(1-BV$29)*(BV33*Input!$F$9+Sheet2!BV$13*BV32))-(BV$37))))))</f>
        <v>0</v>
      </c>
      <c r="BW36" t="b">
        <f ca="1">IF(AND(BW37=0,BW$9=2), BV36+BW20,IF(BW$9=1, IF(AND(BW$16=1,BW$17=1),(BV36+BW20)*(1+(1-BW$29)*(Input!$F$8*Input!$F$9+Sheet2!BW$13*Input!$F$7))-(BW$37), IF(AND(BW$16=0,BW$17=1),(BV36+BW20)*(1+(1-BW$29)*(Input!$F$8*Input!$F$9+Sheet2!BW$13*Input!$F$7))-(BW$37))),  IF(AND(BW$16=1,BW$17=1),IF(BV36&lt;0, BV36-BW$37,(BV36+BW20)*(1+(1-BW$29)*(BW33*Input!$F$9+Sheet2!BW$13*BW32))-(BW$37)), IF(AND(BW$16=0,BW$17=1),IF(BV36&lt;0, BV36-BW$37, (BV36+BW20)*(1+(1-BW$29)*(BW33*Input!$F$9+Sheet2!BW$13*BW32))-(BW$37))))))</f>
        <v>0</v>
      </c>
      <c r="BX36" t="b">
        <f ca="1">IF(AND(BX37=0,BX$9=2), BW36+BX20,IF(BX$9=1, IF(AND(BX$16=1,BX$17=1),(BW36+BX20)*(1+(1-BX$29)*(Input!$F$8*Input!$F$9+Sheet2!BX$13*Input!$F$7))-(BX$37), IF(AND(BX$16=0,BX$17=1),(BW36+BX20)*(1+(1-BX$29)*(Input!$F$8*Input!$F$9+Sheet2!BX$13*Input!$F$7))-(BX$37))),  IF(AND(BX$16=1,BX$17=1),IF(BW36&lt;0, BW36-BX$37,(BW36+BX20)*(1+(1-BX$29)*(BX33*Input!$F$9+Sheet2!BX$13*BX32))-(BX$37)), IF(AND(BX$16=0,BX$17=1),IF(BW36&lt;0, BW36-BX$37, (BW36+BX20)*(1+(1-BX$29)*(BX33*Input!$F$9+Sheet2!BX$13*BX32))-(BX$37))))))</f>
        <v>0</v>
      </c>
      <c r="BY36" t="b">
        <f ca="1">IF(AND(BY37=0,BY$9=2), BX36+BY20,IF(BY$9=1, IF(AND(BY$16=1,BY$17=1),(BX36+BY20)*(1+(1-BY$29)*(Input!$F$8*Input!$F$9+Sheet2!BY$13*Input!$F$7))-(BY$37), IF(AND(BY$16=0,BY$17=1),(BX36+BY20)*(1+(1-BY$29)*(Input!$F$8*Input!$F$9+Sheet2!BY$13*Input!$F$7))-(BY$37))),  IF(AND(BY$16=1,BY$17=1),IF(BX36&lt;0, BX36-BY$37,(BX36+BY20)*(1+(1-BY$29)*(BY33*Input!$F$9+Sheet2!BY$13*BY32))-(BY$37)), IF(AND(BY$16=0,BY$17=1),IF(BX36&lt;0, BX36-BY$37, (BX36+BY20)*(1+(1-BY$29)*(BY33*Input!$F$9+Sheet2!BY$13*BY32))-(BY$37))))))</f>
        <v>0</v>
      </c>
      <c r="BZ36" t="b">
        <f ca="1">IF(AND(BZ37=0,BZ$9=2), BY36+BZ20,IF(BZ$9=1, IF(AND(BZ$16=1,BZ$17=1),(BY36+BZ20)*(1+(1-BZ$29)*(Input!$F$8*Input!$F$9+Sheet2!BZ$13*Input!$F$7))-(BZ$37), IF(AND(BZ$16=0,BZ$17=1),(BY36+BZ20)*(1+(1-BZ$29)*(Input!$F$8*Input!$F$9+Sheet2!BZ$13*Input!$F$7))-(BZ$37))),  IF(AND(BZ$16=1,BZ$17=1),IF(BY36&lt;0, BY36-BZ$37,(BY36+BZ20)*(1+(1-BZ$29)*(BZ33*Input!$F$9+Sheet2!BZ$13*BZ32))-(BZ$37)), IF(AND(BZ$16=0,BZ$17=1),IF(BY36&lt;0, BY36-BZ$37, (BY36+BZ20)*(1+(1-BZ$29)*(BZ33*Input!$F$9+Sheet2!BZ$13*BZ32))-(BZ$37))))))</f>
        <v>0</v>
      </c>
      <c r="CA36" t="b">
        <f ca="1">IF(AND(CA37=0,CA$9=2), BZ36+CA20,IF(CA$9=1, IF(AND(CA$16=1,CA$17=1),(BZ36+CA20)*(1+(1-CA$29)*(Input!$F$8*Input!$F$9+Sheet2!CA$13*Input!$F$7))-(CA$37), IF(AND(CA$16=0,CA$17=1),(BZ36+CA20)*(1+(1-CA$29)*(Input!$F$8*Input!$F$9+Sheet2!CA$13*Input!$F$7))-(CA$37))),  IF(AND(CA$16=1,CA$17=1),IF(BZ36&lt;0, BZ36-CA$37,(BZ36+CA20)*(1+(1-CA$29)*(CA33*Input!$F$9+Sheet2!CA$13*CA32))-(CA$37)), IF(AND(CA$16=0,CA$17=1),IF(BZ36&lt;0, BZ36-CA$37, (BZ36+CA20)*(1+(1-CA$29)*(CA33*Input!$F$9+Sheet2!CA$13*CA32))-(CA$37))))))</f>
        <v>0</v>
      </c>
      <c r="CB36" t="b">
        <f ca="1">IF(AND(CB37=0,CB$9=2), CA36+CB20,IF(CB$9=1, IF(AND(CB$16=1,CB$17=1),(CA36+CB20)*(1+(1-CB$29)*(Input!$F$8*Input!$F$9+Sheet2!CB$13*Input!$F$7))-(CB$37), IF(AND(CB$16=0,CB$17=1),(CA36+CB20)*(1+(1-CB$29)*(Input!$F$8*Input!$F$9+Sheet2!CB$13*Input!$F$7))-(CB$37))),  IF(AND(CB$16=1,CB$17=1),IF(CA36&lt;0, CA36-CB$37,(CA36+CB20)*(1+(1-CB$29)*(CB33*Input!$F$9+Sheet2!CB$13*CB32))-(CB$37)), IF(AND(CB$16=0,CB$17=1),IF(CA36&lt;0, CA36-CB$37, (CA36+CB20)*(1+(1-CB$29)*(CB33*Input!$F$9+Sheet2!CB$13*CB32))-(CB$37))))))</f>
        <v>0</v>
      </c>
      <c r="CC36" t="b">
        <f ca="1">IF(AND(CC37=0,CC$9=2), CB36+CC20,IF(CC$9=1, IF(AND(CC$16=1,CC$17=1),(CB36+CC20)*(1+(1-CC$29)*(Input!$F$8*Input!$F$9+Sheet2!CC$13*Input!$F$7))-(CC$37), IF(AND(CC$16=0,CC$17=1),(CB36+CC20)*(1+(1-CC$29)*(Input!$F$8*Input!$F$9+Sheet2!CC$13*Input!$F$7))-(CC$37))),  IF(AND(CC$16=1,CC$17=1),IF(CB36&lt;0, CB36-CC$37,(CB36+CC20)*(1+(1-CC$29)*(CC33*Input!$F$9+Sheet2!CC$13*CC32))-(CC$37)), IF(AND(CC$16=0,CC$17=1),IF(CB36&lt;0, CB36-CC$37, (CB36+CC20)*(1+(1-CC$29)*(CC33*Input!$F$9+Sheet2!CC$13*CC32))-(CC$37))))))</f>
        <v>0</v>
      </c>
      <c r="CD36" t="b">
        <f ca="1">IF(AND(CD37=0,CD$9=2), CC36+CD20,IF(CD$9=1, IF(AND(CD$16=1,CD$17=1),(CC36+CD20)*(1+(1-CD$29)*(Input!$F$8*Input!$F$9+Sheet2!CD$13*Input!$F$7))-(CD$37), IF(AND(CD$16=0,CD$17=1),(CC36+CD20)*(1+(1-CD$29)*(Input!$F$8*Input!$F$9+Sheet2!CD$13*Input!$F$7))-(CD$37))),  IF(AND(CD$16=1,CD$17=1),IF(CC36&lt;0, CC36-CD$37,(CC36+CD20)*(1+(1-CD$29)*(CD33*Input!$F$9+Sheet2!CD$13*CD32))-(CD$37)), IF(AND(CD$16=0,CD$17=1),IF(CC36&lt;0, CC36-CD$37, (CC36+CD20)*(1+(1-CD$29)*(CD33*Input!$F$9+Sheet2!CD$13*CD32))-(CD$37))))))</f>
        <v>0</v>
      </c>
      <c r="CE36" t="b">
        <f ca="1">IF(AND(CE37=0,CE$9=2), CD36+CE20,IF(CE$9=1, IF(AND(CE$16=1,CE$17=1),(CD36+CE20)*(1+(1-CE$29)*(Input!$F$8*Input!$F$9+Sheet2!CE$13*Input!$F$7))-(CE$37), IF(AND(CE$16=0,CE$17=1),(CD36+CE20)*(1+(1-CE$29)*(Input!$F$8*Input!$F$9+Sheet2!CE$13*Input!$F$7))-(CE$37))),  IF(AND(CE$16=1,CE$17=1),IF(CD36&lt;0, CD36-CE$37,(CD36+CE20)*(1+(1-CE$29)*(CE33*Input!$F$9+Sheet2!CE$13*CE32))-(CE$37)), IF(AND(CE$16=0,CE$17=1),IF(CD36&lt;0, CD36-CE$37, (CD36+CE20)*(1+(1-CE$29)*(CE33*Input!$F$9+Sheet2!CE$13*CE32))-(CE$37))))))</f>
        <v>0</v>
      </c>
      <c r="CF36" t="b">
        <f ca="1">IF(AND(CF37=0,CF$9=2), CE36+CF20,IF(CF$9=1, IF(AND(CF$16=1,CF$17=1),(CE36+CF20)*(1+(1-CF$29)*(Input!$F$8*Input!$F$9+Sheet2!CF$13*Input!$F$7))-(CF$37), IF(AND(CF$16=0,CF$17=1),(CE36+CF20)*(1+(1-CF$29)*(Input!$F$8*Input!$F$9+Sheet2!CF$13*Input!$F$7))-(CF$37))),  IF(AND(CF$16=1,CF$17=1),IF(CE36&lt;0, CE36-CF$37,(CE36+CF20)*(1+(1-CF$29)*(CF33*Input!$F$9+Sheet2!CF$13*CF32))-(CF$37)), IF(AND(CF$16=0,CF$17=1),IF(CE36&lt;0, CE36-CF$37, (CE36+CF20)*(1+(1-CF$29)*(CF33*Input!$F$9+Sheet2!CF$13*CF32))-(CF$37))))))</f>
        <v>0</v>
      </c>
      <c r="CG36" t="b">
        <f ca="1">IF(AND(CG37=0,CG$9=2), CF36+CG20,IF(CG$9=1, IF(AND(CG$16=1,CG$17=1),(CF36+CG20)*(1+(1-CG$29)*(Input!$F$8*Input!$F$9+Sheet2!CG$13*Input!$F$7))-(CG$37), IF(AND(CG$16=0,CG$17=1),(CF36+CG20)*(1+(1-CG$29)*(Input!$F$8*Input!$F$9+Sheet2!CG$13*Input!$F$7))-(CG$37))),  IF(AND(CG$16=1,CG$17=1),IF(CF36&lt;0, CF36-CG$37,(CF36+CG20)*(1+(1-CG$29)*(CG33*Input!$F$9+Sheet2!CG$13*CG32))-(CG$37)), IF(AND(CG$16=0,CG$17=1),IF(CF36&lt;0, CF36-CG$37, (CF36+CG20)*(1+(1-CG$29)*(CG33*Input!$F$9+Sheet2!CG$13*CG32))-(CG$37))))))</f>
        <v>0</v>
      </c>
      <c r="CH36" t="b">
        <f ca="1">IF(AND(CH37=0,CH$9=2), CG36+CH20,IF(CH$9=1, IF(AND(CH$16=1,CH$17=1),(CG36+CH20)*(1+(1-CH$29)*(Input!$F$8*Input!$F$9+Sheet2!CH$13*Input!$F$7))-(CH$37), IF(AND(CH$16=0,CH$17=1),(CG36+CH20)*(1+(1-CH$29)*(Input!$F$8*Input!$F$9+Sheet2!CH$13*Input!$F$7))-(CH$37))),  IF(AND(CH$16=1,CH$17=1),IF(CG36&lt;0, CG36-CH$37,(CG36+CH20)*(1+(1-CH$29)*(CH33*Input!$F$9+Sheet2!CH$13*CH32))-(CH$37)), IF(AND(CH$16=0,CH$17=1),IF(CG36&lt;0, CG36-CH$37, (CG36+CH20)*(1+(1-CH$29)*(CH33*Input!$F$9+Sheet2!CH$13*CH32))-(CH$37))))))</f>
        <v>0</v>
      </c>
      <c r="CI36" t="b">
        <f ca="1">IF(AND(CI37=0,CI$9=2), CH36+CI20,IF(CI$9=1, IF(AND(CI$16=1,CI$17=1),(CH36+CI20)*(1+(1-CI$29)*(Input!$F$8*Input!$F$9+Sheet2!CI$13*Input!$F$7))-(CI$37), IF(AND(CI$16=0,CI$17=1),(CH36+CI20)*(1+(1-CI$29)*(Input!$F$8*Input!$F$9+Sheet2!CI$13*Input!$F$7))-(CI$37))),  IF(AND(CI$16=1,CI$17=1),IF(CH36&lt;0, CH36-CI$37,(CH36+CI20)*(1+(1-CI$29)*(CI33*Input!$F$9+Sheet2!CI$13*CI32))-(CI$37)), IF(AND(CI$16=0,CI$17=1),IF(CH36&lt;0, CH36-CI$37, (CH36+CI20)*(1+(1-CI$29)*(CI33*Input!$F$9+Sheet2!CI$13*CI32))-(CI$37))))))</f>
        <v>0</v>
      </c>
      <c r="CJ36" t="b">
        <f ca="1">IF(AND(CJ37=0,CJ$9=2), CI36+CJ20,IF(CJ$9=1, IF(AND(CJ$16=1,CJ$17=1),(CI36+CJ20)*(1+(1-CJ$29)*(Input!$F$8*Input!$F$9+Sheet2!CJ$13*Input!$F$7))-(CJ$37), IF(AND(CJ$16=0,CJ$17=1),(CI36+CJ20)*(1+(1-CJ$29)*(Input!$F$8*Input!$F$9+Sheet2!CJ$13*Input!$F$7))-(CJ$37))),  IF(AND(CJ$16=1,CJ$17=1),IF(CI36&lt;0, CI36-CJ$37,(CI36+CJ20)*(1+(1-CJ$29)*(CJ33*Input!$F$9+Sheet2!CJ$13*CJ32))-(CJ$37)), IF(AND(CJ$16=0,CJ$17=1),IF(CI36&lt;0, CI36-CJ$37, (CI36+CJ20)*(1+(1-CJ$29)*(CJ33*Input!$F$9+Sheet2!CJ$13*CJ32))-(CJ$37))))))</f>
        <v>0</v>
      </c>
      <c r="CK36" t="b">
        <f ca="1">IF(AND(CK37=0,CK$9=2), CJ36+CK20,IF(CK$9=1, IF(AND(CK$16=1,CK$17=1),(CJ36+CK20)*(1+(1-CK$29)*(Input!$F$8*Input!$F$9+Sheet2!CK$13*Input!$F$7))-(CK$37), IF(AND(CK$16=0,CK$17=1),(CJ36+CK20)*(1+(1-CK$29)*(Input!$F$8*Input!$F$9+Sheet2!CK$13*Input!$F$7))-(CK$37))),  IF(AND(CK$16=1,CK$17=1),IF(CJ36&lt;0, CJ36-CK$37,(CJ36+CK20)*(1+(1-CK$29)*(CK33*Input!$F$9+Sheet2!CK$13*CK32))-(CK$37)), IF(AND(CK$16=0,CK$17=1),IF(CJ36&lt;0, CJ36-CK$37, (CJ36+CK20)*(1+(1-CK$29)*(CK33*Input!$F$9+Sheet2!CK$13*CK32))-(CK$37))))))</f>
        <v>0</v>
      </c>
      <c r="CL36" t="b">
        <f ca="1">IF(AND(CL37=0,CL$9=2), CK36+CL20,IF(CL$9=1, IF(AND(CL$16=1,CL$17=1),(CK36+CL20)*(1+(1-CL$29)*(Input!$F$8*Input!$F$9+Sheet2!CL$13*Input!$F$7))-(CL$37), IF(AND(CL$16=0,CL$17=1),(CK36+CL20)*(1+(1-CL$29)*(Input!$F$8*Input!$F$9+Sheet2!CL$13*Input!$F$7))-(CL$37))),  IF(AND(CL$16=1,CL$17=1),IF(CK36&lt;0, CK36-CL$37,(CK36+CL20)*(1+(1-CL$29)*(CL33*Input!$F$9+Sheet2!CL$13*CL32))-(CL$37)), IF(AND(CL$16=0,CL$17=1),IF(CK36&lt;0, CK36-CL$37, (CK36+CL20)*(1+(1-CL$29)*(CL33*Input!$F$9+Sheet2!CL$13*CL32))-(CL$37))))))</f>
        <v>0</v>
      </c>
      <c r="CM36" t="b">
        <f ca="1">IF(AND(CM37=0,CM$9=2), CL36+CM20,IF(CM$9=1, IF(AND(CM$16=1,CM$17=1),(CL36+CM20)*(1+(1-CM$29)*(Input!$F$8*Input!$F$9+Sheet2!CM$13*Input!$F$7))-(CM$37), IF(AND(CM$16=0,CM$17=1),(CL36+CM20)*(1+(1-CM$29)*(Input!$F$8*Input!$F$9+Sheet2!CM$13*Input!$F$7))-(CM$37))),  IF(AND(CM$16=1,CM$17=1),IF(CL36&lt;0, CL36-CM$37,(CL36+CM20)*(1+(1-CM$29)*(CM33*Input!$F$9+Sheet2!CM$13*CM32))-(CM$37)), IF(AND(CM$16=0,CM$17=1),IF(CL36&lt;0, CL36-CM$37, (CL36+CM20)*(1+(1-CM$29)*(CM33*Input!$F$9+Sheet2!CM$13*CM32))-(CM$37))))))</f>
        <v>0</v>
      </c>
      <c r="CN36" t="b">
        <f ca="1">IF(AND(CN37=0,CN$9=2), CM36+CN20,IF(CN$9=1, IF(AND(CN$16=1,CN$17=1),(CM36+CN20)*(1+(1-CN$29)*(Input!$F$8*Input!$F$9+Sheet2!CN$13*Input!$F$7))-(CN$37), IF(AND(CN$16=0,CN$17=1),(CM36+CN20)*(1+(1-CN$29)*(Input!$F$8*Input!$F$9+Sheet2!CN$13*Input!$F$7))-(CN$37))),  IF(AND(CN$16=1,CN$17=1),IF(CM36&lt;0, CM36-CN$37,(CM36+CN20)*(1+(1-CN$29)*(CN33*Input!$F$9+Sheet2!CN$13*CN32))-(CN$37)), IF(AND(CN$16=0,CN$17=1),IF(CM36&lt;0, CM36-CN$37, (CM36+CN20)*(1+(1-CN$29)*(CN33*Input!$F$9+Sheet2!CN$13*CN32))-(CN$37))))))</f>
        <v>0</v>
      </c>
      <c r="CP36" s="5" cm="1">
        <f t="array" aca="1" ref="CP36" ca="1">INDEX($A:$CN, ROW(), $D$3+$C$3+2)</f>
        <v>110826.58958287003</v>
      </c>
    </row>
    <row r="37" spans="1:94">
      <c r="C37">
        <f>IF(C$26&lt;(B36-(0.08*(B35+B36))),C$26,IF(AND(AND(C$26&gt;(B36-(0.08*(B35+B36))),0&lt;(B36-(0.08*(B35+B36)))),B36&gt;1),(B36-(0.08*(B35+B36))),0))</f>
        <v>0</v>
      </c>
      <c r="D37">
        <f t="shared" ref="D37:BO37" ca="1" si="21">IF(D$26&lt;(C36-(0.08*(C35+C36))),D$26,IF(AND(AND(D$26&gt;(C36-(0.08*(C35+C36))),0&lt;(C36-(0.08*(C35+C36)))),C36&gt;1),(C36-(0.08*(C35+C36))),0))</f>
        <v>0</v>
      </c>
      <c r="E37">
        <f t="shared" ca="1" si="21"/>
        <v>0</v>
      </c>
      <c r="F37">
        <f t="shared" ca="1" si="21"/>
        <v>0</v>
      </c>
      <c r="G37">
        <f t="shared" ca="1" si="21"/>
        <v>0</v>
      </c>
      <c r="H37">
        <f t="shared" ca="1" si="21"/>
        <v>0</v>
      </c>
      <c r="I37">
        <f t="shared" ca="1" si="21"/>
        <v>0</v>
      </c>
      <c r="J37">
        <f t="shared" ca="1" si="21"/>
        <v>0</v>
      </c>
      <c r="K37">
        <f t="shared" ca="1" si="21"/>
        <v>0</v>
      </c>
      <c r="L37">
        <f t="shared" ca="1" si="21"/>
        <v>0</v>
      </c>
      <c r="M37">
        <f t="shared" ca="1" si="21"/>
        <v>0</v>
      </c>
      <c r="N37">
        <f t="shared" ca="1" si="21"/>
        <v>0</v>
      </c>
      <c r="O37">
        <f t="shared" ca="1" si="21"/>
        <v>0</v>
      </c>
      <c r="P37">
        <f t="shared" ca="1" si="21"/>
        <v>0</v>
      </c>
      <c r="Q37">
        <f t="shared" ca="1" si="21"/>
        <v>0</v>
      </c>
      <c r="R37">
        <f t="shared" ca="1" si="21"/>
        <v>0</v>
      </c>
      <c r="S37">
        <f t="shared" ca="1" si="21"/>
        <v>0</v>
      </c>
      <c r="T37">
        <f t="shared" ca="1" si="21"/>
        <v>0</v>
      </c>
      <c r="U37">
        <f t="shared" ca="1" si="21"/>
        <v>0</v>
      </c>
      <c r="V37">
        <f t="shared" ca="1" si="21"/>
        <v>0</v>
      </c>
      <c r="W37">
        <f t="shared" ca="1" si="21"/>
        <v>130000</v>
      </c>
      <c r="X37">
        <f t="shared" ca="1" si="21"/>
        <v>133250</v>
      </c>
      <c r="Y37">
        <f t="shared" ca="1" si="21"/>
        <v>136581.25</v>
      </c>
      <c r="Z37">
        <f t="shared" ca="1" si="21"/>
        <v>139995.78125</v>
      </c>
      <c r="AA37">
        <f t="shared" ca="1" si="21"/>
        <v>143495.67578125</v>
      </c>
      <c r="AB37">
        <f t="shared" ca="1" si="21"/>
        <v>147083.06767578123</v>
      </c>
      <c r="AC37">
        <f t="shared" ca="1" si="21"/>
        <v>150760.14436767576</v>
      </c>
      <c r="AD37">
        <f t="shared" ca="1" si="21"/>
        <v>154529.14797686765</v>
      </c>
      <c r="AE37">
        <f t="shared" ca="1" si="21"/>
        <v>63382.073303425102</v>
      </c>
      <c r="AF37">
        <f t="shared" ca="1" si="21"/>
        <v>13616.503254346084</v>
      </c>
      <c r="AG37">
        <f t="shared" ca="1" si="21"/>
        <v>13051.174448205391</v>
      </c>
      <c r="AH37">
        <f t="shared" ca="1" si="21"/>
        <v>13474.29320005601</v>
      </c>
      <c r="AI37">
        <f t="shared" ca="1" si="21"/>
        <v>13825.310167082178</v>
      </c>
      <c r="AJ37">
        <f t="shared" ca="1" si="21"/>
        <v>16572.034002479922</v>
      </c>
      <c r="AK37">
        <f t="shared" ca="1" si="21"/>
        <v>16719.373355126125</v>
      </c>
      <c r="AL37">
        <f t="shared" ca="1" si="21"/>
        <v>17640.900499163195</v>
      </c>
      <c r="AM37">
        <f t="shared" ca="1" si="21"/>
        <v>16008.1324196512</v>
      </c>
      <c r="AN37">
        <f t="shared" ca="1" si="21"/>
        <v>18239.332976676</v>
      </c>
      <c r="AO37">
        <f t="shared" ca="1" si="21"/>
        <v>17437.991628774849</v>
      </c>
      <c r="AP37">
        <f t="shared" ca="1" si="21"/>
        <v>19704.102051018184</v>
      </c>
      <c r="AQ37">
        <f t="shared" ca="1" si="21"/>
        <v>20485.850020189566</v>
      </c>
      <c r="AR37">
        <f t="shared" ca="1" si="21"/>
        <v>17981.648451912333</v>
      </c>
      <c r="AS37">
        <f t="shared" ca="1" si="21"/>
        <v>18340.548052304948</v>
      </c>
      <c r="AT37">
        <f t="shared" ca="1" si="21"/>
        <v>18883.843253393687</v>
      </c>
      <c r="AU37">
        <f t="shared" ca="1" si="21"/>
        <v>19530.605178744911</v>
      </c>
      <c r="AV37">
        <f t="shared" ca="1" si="21"/>
        <v>24208.492789323907</v>
      </c>
      <c r="AW37">
        <f t="shared" ca="1" si="21"/>
        <v>20887.290123035229</v>
      </c>
      <c r="AX37">
        <f t="shared" ca="1" si="21"/>
        <v>25729.915987077256</v>
      </c>
      <c r="AY37">
        <f t="shared" ca="1" si="21"/>
        <v>22333.105457291138</v>
      </c>
      <c r="AZ37">
        <f t="shared" ca="1" si="21"/>
        <v>27498.522674540218</v>
      </c>
      <c r="BA37">
        <f t="shared" ca="1" si="21"/>
        <v>0</v>
      </c>
      <c r="BB37">
        <f t="shared" ca="1" si="21"/>
        <v>0</v>
      </c>
      <c r="BC37">
        <f t="shared" ca="1" si="21"/>
        <v>0</v>
      </c>
      <c r="BD37">
        <f t="shared" ca="1" si="21"/>
        <v>0</v>
      </c>
      <c r="BE37">
        <f t="shared" ca="1" si="21"/>
        <v>0</v>
      </c>
      <c r="BF37">
        <f t="shared" ca="1" si="21"/>
        <v>0</v>
      </c>
      <c r="BG37">
        <f t="shared" ca="1" si="21"/>
        <v>0</v>
      </c>
      <c r="BH37">
        <f t="shared" ca="1" si="21"/>
        <v>0</v>
      </c>
      <c r="BI37">
        <f t="shared" ca="1" si="21"/>
        <v>0</v>
      </c>
      <c r="BJ37">
        <f t="shared" ca="1" si="21"/>
        <v>0</v>
      </c>
      <c r="BK37">
        <f t="shared" ca="1" si="21"/>
        <v>0</v>
      </c>
      <c r="BL37">
        <f t="shared" ca="1" si="21"/>
        <v>0</v>
      </c>
      <c r="BM37">
        <f t="shared" ca="1" si="21"/>
        <v>0</v>
      </c>
      <c r="BN37">
        <f t="shared" ca="1" si="21"/>
        <v>0</v>
      </c>
      <c r="BO37">
        <f t="shared" ca="1" si="21"/>
        <v>0</v>
      </c>
      <c r="BP37">
        <f t="shared" ref="BP37:CN37" ca="1" si="22">IF(BP$26&lt;(BO36-(0.08*(BO35+BO36))),BP$26,IF(AND(AND(BP$26&gt;(BO36-(0.08*(BO35+BO36))),0&lt;(BO36-(0.08*(BO35+BO36)))),BO36&gt;1),(BO36-(0.08*(BO35+BO36))),0))</f>
        <v>0</v>
      </c>
      <c r="BQ37">
        <f t="shared" ca="1" si="22"/>
        <v>0</v>
      </c>
      <c r="BR37">
        <f t="shared" ca="1" si="22"/>
        <v>0</v>
      </c>
      <c r="BS37">
        <f t="shared" ca="1" si="22"/>
        <v>0</v>
      </c>
      <c r="BT37">
        <f t="shared" ca="1" si="22"/>
        <v>0</v>
      </c>
      <c r="BU37">
        <f t="shared" ca="1" si="22"/>
        <v>0</v>
      </c>
      <c r="BV37">
        <f t="shared" ca="1" si="22"/>
        <v>0</v>
      </c>
      <c r="BW37">
        <f t="shared" ca="1" si="22"/>
        <v>0</v>
      </c>
      <c r="BX37">
        <f t="shared" ca="1" si="22"/>
        <v>0</v>
      </c>
      <c r="BY37">
        <f t="shared" ca="1" si="22"/>
        <v>0</v>
      </c>
      <c r="BZ37">
        <f t="shared" ca="1" si="22"/>
        <v>0</v>
      </c>
      <c r="CA37">
        <f t="shared" ca="1" si="22"/>
        <v>0</v>
      </c>
      <c r="CB37">
        <f t="shared" ca="1" si="22"/>
        <v>0</v>
      </c>
      <c r="CC37">
        <f t="shared" ca="1" si="22"/>
        <v>0</v>
      </c>
      <c r="CD37">
        <f t="shared" ca="1" si="22"/>
        <v>0</v>
      </c>
      <c r="CE37">
        <f t="shared" ca="1" si="22"/>
        <v>0</v>
      </c>
      <c r="CF37">
        <f t="shared" ca="1" si="22"/>
        <v>0</v>
      </c>
      <c r="CG37">
        <f t="shared" ca="1" si="22"/>
        <v>0</v>
      </c>
      <c r="CH37">
        <f t="shared" ca="1" si="22"/>
        <v>0</v>
      </c>
      <c r="CI37">
        <f t="shared" ca="1" si="22"/>
        <v>0</v>
      </c>
      <c r="CJ37">
        <f t="shared" ca="1" si="22"/>
        <v>0</v>
      </c>
      <c r="CK37">
        <f t="shared" ca="1" si="22"/>
        <v>0</v>
      </c>
      <c r="CL37">
        <f t="shared" ca="1" si="22"/>
        <v>0</v>
      </c>
      <c r="CM37">
        <f t="shared" ca="1" si="22"/>
        <v>0</v>
      </c>
      <c r="CN37">
        <f t="shared" ca="1" si="22"/>
        <v>0</v>
      </c>
      <c r="CP37" s="5">
        <f ca="1">SUM(CP35:CP36)</f>
        <v>1088197.1367907152</v>
      </c>
    </row>
    <row r="38" spans="1:94">
      <c r="A38" t="s">
        <v>21</v>
      </c>
      <c r="CP38" s="5"/>
    </row>
    <row r="39" spans="1:94" s="24" customFormat="1">
      <c r="C39" s="24">
        <f>C42-C45</f>
        <v>0</v>
      </c>
      <c r="D39" s="24">
        <f t="shared" ref="D39:BO39" ca="1" si="23">D42-D45</f>
        <v>0</v>
      </c>
      <c r="E39" s="24">
        <f t="shared" ca="1" si="23"/>
        <v>0</v>
      </c>
      <c r="F39" s="24">
        <f t="shared" ca="1" si="23"/>
        <v>0</v>
      </c>
      <c r="G39" s="24">
        <f t="shared" ca="1" si="23"/>
        <v>0</v>
      </c>
      <c r="H39" s="24">
        <f t="shared" ca="1" si="23"/>
        <v>0</v>
      </c>
      <c r="I39" s="24">
        <f t="shared" ca="1" si="23"/>
        <v>0</v>
      </c>
      <c r="J39" s="24">
        <f t="shared" ca="1" si="23"/>
        <v>0</v>
      </c>
      <c r="K39" s="24">
        <f t="shared" ca="1" si="23"/>
        <v>0</v>
      </c>
      <c r="L39" s="24">
        <f t="shared" ca="1" si="23"/>
        <v>0</v>
      </c>
      <c r="M39" s="24">
        <f t="shared" ca="1" si="23"/>
        <v>0</v>
      </c>
      <c r="N39" s="24">
        <f t="shared" ca="1" si="23"/>
        <v>0</v>
      </c>
      <c r="O39" s="24">
        <f t="shared" ca="1" si="23"/>
        <v>0</v>
      </c>
      <c r="P39" s="24">
        <f t="shared" ca="1" si="23"/>
        <v>0</v>
      </c>
      <c r="Q39" s="24">
        <f t="shared" ca="1" si="23"/>
        <v>0</v>
      </c>
      <c r="R39" s="24">
        <f t="shared" ca="1" si="23"/>
        <v>0</v>
      </c>
      <c r="S39" s="24">
        <f t="shared" ca="1" si="23"/>
        <v>0</v>
      </c>
      <c r="T39" s="24">
        <f t="shared" ca="1" si="23"/>
        <v>0</v>
      </c>
      <c r="U39" s="24">
        <f t="shared" ca="1" si="23"/>
        <v>0</v>
      </c>
      <c r="V39" s="24">
        <f t="shared" ca="1" si="23"/>
        <v>0</v>
      </c>
      <c r="W39" s="24">
        <f t="shared" ca="1" si="23"/>
        <v>0</v>
      </c>
      <c r="X39" s="24">
        <f t="shared" ca="1" si="23"/>
        <v>0</v>
      </c>
      <c r="Y39" s="24">
        <f t="shared" ca="1" si="23"/>
        <v>0</v>
      </c>
      <c r="Z39" s="24">
        <f t="shared" ca="1" si="23"/>
        <v>0</v>
      </c>
      <c r="AA39" s="24">
        <f t="shared" ca="1" si="23"/>
        <v>0</v>
      </c>
      <c r="AB39" s="24">
        <f t="shared" ca="1" si="23"/>
        <v>0</v>
      </c>
      <c r="AC39" s="24">
        <f t="shared" ca="1" si="23"/>
        <v>0</v>
      </c>
      <c r="AD39" s="24">
        <f t="shared" ca="1" si="23"/>
        <v>0</v>
      </c>
      <c r="AE39" s="24">
        <f t="shared" ca="1" si="23"/>
        <v>0</v>
      </c>
      <c r="AF39" s="24">
        <f t="shared" ca="1" si="23"/>
        <v>0</v>
      </c>
      <c r="AG39" s="24">
        <f t="shared" ca="1" si="23"/>
        <v>2829.2460976181173</v>
      </c>
      <c r="AH39" s="24">
        <f t="shared" ca="1" si="23"/>
        <v>119589.77871770097</v>
      </c>
      <c r="AI39" s="24">
        <f t="shared" ca="1" si="23"/>
        <v>128068.49641207984</v>
      </c>
      <c r="AJ39" s="24">
        <f t="shared" ca="1" si="23"/>
        <v>129233.114257393</v>
      </c>
      <c r="AK39" s="24">
        <f t="shared" ca="1" si="23"/>
        <v>158026.94089040102</v>
      </c>
      <c r="AL39" s="24">
        <f t="shared" ca="1" si="23"/>
        <v>138241.07188451377</v>
      </c>
      <c r="AM39" s="24">
        <f t="shared" ca="1" si="23"/>
        <v>169108.08607686241</v>
      </c>
      <c r="AN39" s="24">
        <f t="shared" ca="1" si="23"/>
        <v>147042.56381356955</v>
      </c>
      <c r="AO39" s="24">
        <f t="shared" ca="1" si="23"/>
        <v>180837.00152323514</v>
      </c>
      <c r="AP39" s="24">
        <f t="shared" ca="1" si="23"/>
        <v>185188.29963195117</v>
      </c>
      <c r="AQ39" s="24">
        <f t="shared" ca="1" si="23"/>
        <v>156603.61281638758</v>
      </c>
      <c r="AR39" s="24">
        <f t="shared" ca="1" si="23"/>
        <v>165137.30257788289</v>
      </c>
      <c r="AS39" s="24">
        <f t="shared" ca="1" si="23"/>
        <v>170389.90832102794</v>
      </c>
      <c r="AT39" s="24">
        <f t="shared" ca="1" si="23"/>
        <v>175423.55818329504</v>
      </c>
      <c r="AU39" s="24">
        <f t="shared" ca="1" si="23"/>
        <v>222361.25549024192</v>
      </c>
      <c r="AV39" s="24">
        <f t="shared" ca="1" si="23"/>
        <v>181224.77022216882</v>
      </c>
      <c r="AW39" s="24">
        <f t="shared" ca="1" si="23"/>
        <v>235904.34782970208</v>
      </c>
      <c r="AX39" s="24">
        <f t="shared" ca="1" si="23"/>
        <v>193443.48386060289</v>
      </c>
      <c r="AY39" s="24">
        <f t="shared" ca="1" si="23"/>
        <v>250721.69262782403</v>
      </c>
      <c r="AZ39" s="24">
        <f t="shared" ca="1" si="23"/>
        <v>204831.71656064552</v>
      </c>
      <c r="BA39" s="24">
        <f t="shared" ca="1" si="23"/>
        <v>0</v>
      </c>
      <c r="BB39" s="24">
        <f t="shared" ca="1" si="23"/>
        <v>0</v>
      </c>
      <c r="BC39" s="24">
        <f t="shared" ca="1" si="23"/>
        <v>0</v>
      </c>
      <c r="BD39" s="24">
        <f t="shared" ca="1" si="23"/>
        <v>0</v>
      </c>
      <c r="BE39" s="24">
        <f t="shared" ca="1" si="23"/>
        <v>0</v>
      </c>
      <c r="BF39" s="24">
        <f t="shared" ca="1" si="23"/>
        <v>0</v>
      </c>
      <c r="BG39" s="24">
        <f t="shared" ca="1" si="23"/>
        <v>0</v>
      </c>
      <c r="BH39" s="24">
        <f t="shared" ca="1" si="23"/>
        <v>0</v>
      </c>
      <c r="BI39" s="24">
        <f t="shared" ca="1" si="23"/>
        <v>0</v>
      </c>
      <c r="BJ39" s="24">
        <f t="shared" ca="1" si="23"/>
        <v>0</v>
      </c>
      <c r="BK39" s="24">
        <f t="shared" ca="1" si="23"/>
        <v>0</v>
      </c>
      <c r="BL39" s="24">
        <f t="shared" ca="1" si="23"/>
        <v>0</v>
      </c>
      <c r="BM39" s="24">
        <f t="shared" ca="1" si="23"/>
        <v>0</v>
      </c>
      <c r="BN39" s="24">
        <f t="shared" ca="1" si="23"/>
        <v>0</v>
      </c>
      <c r="BO39" s="24">
        <f t="shared" ca="1" si="23"/>
        <v>0</v>
      </c>
      <c r="BP39" s="24">
        <f t="shared" ref="BP39:CN39" ca="1" si="24">BP42-BP45</f>
        <v>0</v>
      </c>
      <c r="BQ39" s="24">
        <f t="shared" ca="1" si="24"/>
        <v>0</v>
      </c>
      <c r="BR39" s="24">
        <f t="shared" ca="1" si="24"/>
        <v>0</v>
      </c>
      <c r="BS39" s="24">
        <f t="shared" ca="1" si="24"/>
        <v>0</v>
      </c>
      <c r="BT39" s="24">
        <f t="shared" ca="1" si="24"/>
        <v>0</v>
      </c>
      <c r="BU39" s="24">
        <f t="shared" ca="1" si="24"/>
        <v>0</v>
      </c>
      <c r="BV39" s="24">
        <f t="shared" ca="1" si="24"/>
        <v>0</v>
      </c>
      <c r="BW39" s="24">
        <f t="shared" ca="1" si="24"/>
        <v>0</v>
      </c>
      <c r="BX39" s="24">
        <f t="shared" ca="1" si="24"/>
        <v>0</v>
      </c>
      <c r="BY39" s="24">
        <f t="shared" ca="1" si="24"/>
        <v>0</v>
      </c>
      <c r="BZ39" s="24">
        <f t="shared" ca="1" si="24"/>
        <v>0</v>
      </c>
      <c r="CA39" s="24">
        <f t="shared" ca="1" si="24"/>
        <v>0</v>
      </c>
      <c r="CB39" s="24">
        <f t="shared" ca="1" si="24"/>
        <v>0</v>
      </c>
      <c r="CC39" s="24">
        <f t="shared" ca="1" si="24"/>
        <v>0</v>
      </c>
      <c r="CD39" s="24">
        <f t="shared" ca="1" si="24"/>
        <v>0</v>
      </c>
      <c r="CE39" s="24">
        <f t="shared" ca="1" si="24"/>
        <v>0</v>
      </c>
      <c r="CF39" s="24">
        <f t="shared" ca="1" si="24"/>
        <v>0</v>
      </c>
      <c r="CG39" s="24">
        <f t="shared" ca="1" si="24"/>
        <v>0</v>
      </c>
      <c r="CH39" s="24">
        <f t="shared" ca="1" si="24"/>
        <v>0</v>
      </c>
      <c r="CI39" s="24">
        <f t="shared" ca="1" si="24"/>
        <v>0</v>
      </c>
      <c r="CJ39" s="24">
        <f t="shared" ca="1" si="24"/>
        <v>0</v>
      </c>
      <c r="CK39" s="24">
        <f t="shared" ca="1" si="24"/>
        <v>0</v>
      </c>
      <c r="CL39" s="24">
        <f t="shared" ca="1" si="24"/>
        <v>0</v>
      </c>
      <c r="CM39" s="24">
        <f t="shared" ca="1" si="24"/>
        <v>0</v>
      </c>
      <c r="CN39" s="24">
        <f t="shared" ca="1" si="24"/>
        <v>0</v>
      </c>
      <c r="CP39" s="25"/>
    </row>
    <row r="40" spans="1:94" s="248" customFormat="1" ht="26.25" customHeight="1">
      <c r="A40" s="15" t="s">
        <v>39</v>
      </c>
      <c r="C40" s="251"/>
      <c r="D40" s="251"/>
      <c r="E40" s="251"/>
      <c r="F40" s="251"/>
      <c r="G40" s="251"/>
      <c r="H40" s="251"/>
      <c r="I40" s="251"/>
      <c r="J40" s="251"/>
      <c r="K40" s="251"/>
      <c r="L40" s="251"/>
      <c r="M40" s="251"/>
      <c r="N40" s="251"/>
      <c r="O40" s="251"/>
      <c r="P40" s="251"/>
      <c r="Q40" s="251"/>
      <c r="R40" s="251"/>
      <c r="S40" s="251"/>
      <c r="T40" s="251"/>
      <c r="U40" s="251"/>
      <c r="V40" s="251"/>
      <c r="W40" s="251"/>
      <c r="X40" s="251"/>
      <c r="Y40" s="251"/>
      <c r="Z40" s="251"/>
      <c r="AA40" s="251"/>
      <c r="AB40" s="251"/>
      <c r="AC40" s="251"/>
      <c r="AD40" s="251"/>
      <c r="AE40" s="251"/>
      <c r="AF40" s="251"/>
      <c r="AG40" s="251"/>
      <c r="AH40" s="251"/>
      <c r="AI40" s="251"/>
      <c r="AJ40" s="251"/>
      <c r="AK40" s="251"/>
      <c r="AL40" s="251"/>
      <c r="AM40" s="251"/>
      <c r="AN40" s="251"/>
      <c r="AO40" s="251"/>
      <c r="AP40" s="251"/>
      <c r="AQ40" s="251"/>
      <c r="AR40" s="251"/>
      <c r="AS40" s="251"/>
      <c r="AT40" s="251"/>
      <c r="AU40" s="251"/>
      <c r="AV40" s="251"/>
      <c r="AW40" s="251"/>
      <c r="AX40" s="251"/>
      <c r="AY40" s="251"/>
      <c r="AZ40" s="251"/>
      <c r="BA40" s="251"/>
      <c r="BB40" s="251"/>
      <c r="BC40" s="251"/>
      <c r="BD40" s="251"/>
      <c r="BE40" s="251"/>
      <c r="BF40" s="251"/>
      <c r="BG40" s="251"/>
      <c r="BH40" s="251"/>
      <c r="BI40" s="251"/>
      <c r="BJ40" s="251"/>
      <c r="BK40" s="251"/>
      <c r="BL40" s="251"/>
      <c r="BM40" s="251"/>
      <c r="BN40" s="251"/>
      <c r="BO40" s="251"/>
      <c r="BP40" s="251"/>
      <c r="BQ40" s="251"/>
      <c r="BR40" s="251"/>
      <c r="BS40" s="251"/>
      <c r="BT40" s="251"/>
      <c r="BU40" s="251"/>
      <c r="BV40" s="251"/>
      <c r="BW40" s="251"/>
      <c r="BX40" s="251"/>
      <c r="BY40" s="251"/>
      <c r="BZ40" s="251"/>
      <c r="CA40" s="251"/>
      <c r="CB40" s="251"/>
      <c r="CC40" s="251"/>
      <c r="CD40" s="251"/>
      <c r="CE40" s="251"/>
      <c r="CF40" s="251"/>
      <c r="CG40" s="251"/>
      <c r="CH40" s="251"/>
      <c r="CI40" s="251"/>
      <c r="CJ40" s="251"/>
      <c r="CK40" s="251"/>
      <c r="CL40" s="251"/>
      <c r="CM40" s="251"/>
      <c r="CN40" s="251"/>
      <c r="CP40" s="252"/>
    </row>
    <row r="41" spans="1:94">
      <c r="A41" t="s">
        <v>17</v>
      </c>
      <c r="B41">
        <v>0</v>
      </c>
      <c r="C41">
        <f>IF(B41=0,((Input!$C$17+C40)*(1+Input!F21)*0.75*Sheet2!C10*(1-C28)*0.85+(Input!$C$17+C40)*Sheet2!C10*0.15)*0.5,((Input!$C$17+C40)*(1+Input!F21)*0.75*Sheet2!C10*(1-C28)*0.85+(Input!$C$17+C40)*Sheet2!C10*0.15))</f>
        <v>0</v>
      </c>
      <c r="D41">
        <f>IF(C41=0, (((Input!$C$17+D40)+(C41*(1+Input!$F$21*0.75)-C41))*Sheet2!D10*(1-D28)*0.85+((Input!$C$17+D40)+(C41*(1+Input!$F$21*0.75)-C41))*Sheet2!D10*0.15)*0.5, IF(AND(B41=0,C41&gt;0),((Input!$C$17+D40)+(C41*2*(1+Input!$F$21*0.75)-C41*2))*Sheet2!D10*(1-D28)*0.85+((Input!$C$17+D40)+(C41*2*(1+Input!$F$21*0.75)-C41*2))*Sheet2!D10*0.15, (((Input!$C$17+D40)+(C41*(1+Input!$F$21*0.75)-C41))*Sheet2!D10*(1-D28)*0.85+((Input!$C$17+D40)+(C41*(1+Input!$F$21*0.75)-C41))*Sheet2!D10*0.15)))</f>
        <v>0</v>
      </c>
      <c r="E41">
        <f>IF(D41=0, (((Input!$C$17+E40)+(D41*(1+Input!$F$21*0.75)-D41))*Sheet2!E10*(1-E28)*0.85+((Input!$C$17+E40)+(D41*(1+Input!$F$21*0.75)-D41))*Sheet2!E10*0.15)*0.5, IF(AND(C41=0,D41&gt;0),((Input!$C$17+E40)+(D41*2*(1+Input!$F$21*0.75)-D41*2))*Sheet2!E10*(1-E28)*0.85+((Input!$C$17+E40)+(D41*2*(1+Input!$F$21*0.75)-D41*2))*Sheet2!E10*0.15, (((Input!$C$17+E40)+(D41*(1+Input!$F$21*0.75)-D41))*Sheet2!E10*(1-E28)*0.85+((Input!$C$17+E40)+(D41*(1+Input!$F$21*0.75)-D41))*Sheet2!E10*0.15)))</f>
        <v>0</v>
      </c>
      <c r="F41">
        <f>IF(E41=0, (((Input!$C$17+F40)+(E41*(1+Input!$F$21*0.75)-E41))*Sheet2!F10*(1-F28)*0.85+((Input!$C$17+F40)+(E41*(1+Input!$F$21*0.75)-E41))*Sheet2!F10*0.15)*0.5, IF(AND(D41=0,E41&gt;0),((Input!$C$17+F40)+(E41*2*(1+Input!$F$21*0.75)-E41*2))*Sheet2!F10*(1-F28)*0.85+((Input!$C$17+F40)+(E41*2*(1+Input!$F$21*0.75)-E41*2))*Sheet2!F10*0.15, (((Input!$C$17+F40)+(E41*(1+Input!$F$21*0.75)-E41))*Sheet2!F10*(1-F28)*0.85+((Input!$C$17+F40)+(E41*(1+Input!$F$21*0.75)-E41))*Sheet2!F10*0.15)))</f>
        <v>0</v>
      </c>
      <c r="G41">
        <f>IF(F41=0, (((Input!$C$17+G40)+(F41*(1+Input!$F$21*0.75)-F41))*Sheet2!G10*(1-G28)*0.85+((Input!$C$17+G40)+(F41*(1+Input!$F$21*0.75)-F41))*Sheet2!G10*0.15)*0.5, IF(AND(E41=0,F41&gt;0),((Input!$C$17+G40)+(F41*2*(1+Input!$F$21*0.75)-F41*2))*Sheet2!G10*(1-G28)*0.85+((Input!$C$17+G40)+(F41*2*(1+Input!$F$21*0.75)-F41*2))*Sheet2!G10*0.15, (((Input!$C$17+G40)+(F41*(1+Input!$F$21*0.75)-F41))*Sheet2!G10*(1-G28)*0.85+((Input!$C$17+G40)+(F41*(1+Input!$F$21*0.75)-F41))*Sheet2!G10*0.15)))</f>
        <v>0</v>
      </c>
      <c r="H41">
        <f>IF(G41=0, (((Input!$C$17+H40)+(G41*(1+Input!$F$21*0.75)-G41))*Sheet2!H10*(1-H28)*0.85+((Input!$C$17+H40)+(G41*(1+Input!$F$21*0.75)-G41))*Sheet2!H10*0.15)*0.5, IF(AND(F41=0,G41&gt;0),((Input!$C$17+H40)+(G41*2*(1+Input!$F$21*0.75)-G41*2))*Sheet2!H10*(1-H28)*0.85+((Input!$C$17+H40)+(G41*2*(1+Input!$F$21*0.75)-G41*2))*Sheet2!H10*0.15, (((Input!$C$17+H40)+(G41*(1+Input!$F$21*0.75)-G41))*Sheet2!H10*(1-H28)*0.85+((Input!$C$17+H40)+(G41*(1+Input!$F$21*0.75)-G41))*Sheet2!H10*0.15)))</f>
        <v>0</v>
      </c>
      <c r="I41">
        <f>IF(H41=0, (((Input!$C$17+I40)+(H41*(1+Input!$F$21*0.75)-H41))*Sheet2!I10*(1-I28)*0.85+((Input!$C$17+I40)+(H41*(1+Input!$F$21*0.75)-H41))*Sheet2!I10*0.15)*0.5, IF(AND(G41=0,H41&gt;0),((Input!$C$17+I40)+(H41*2*(1+Input!$F$21*0.75)-H41*2))*Sheet2!I10*(1-I28)*0.85+((Input!$C$17+I40)+(H41*2*(1+Input!$F$21*0.75)-H41*2))*Sheet2!I10*0.15, (((Input!$C$17+I40)+(H41*(1+Input!$F$21*0.75)-H41))*Sheet2!I10*(1-I28)*0.85+((Input!$C$17+I40)+(H41*(1+Input!$F$21*0.75)-H41))*Sheet2!I10*0.15)))</f>
        <v>0</v>
      </c>
      <c r="J41">
        <f>IF(I41=0, (((Input!$C$17+J40)+(I41*(1+Input!$F$21*0.75)-I41))*Sheet2!J10*(1-J28)*0.85+((Input!$C$17+J40)+(I41*(1+Input!$F$21*0.75)-I41))*Sheet2!J10*0.15)*0.5, IF(AND(H41=0,I41&gt;0),((Input!$C$17+J40)+(I41*2*(1+Input!$F$21*0.75)-I41*2))*Sheet2!J10*(1-J28)*0.85+((Input!$C$17+J40)+(I41*2*(1+Input!$F$21*0.75)-I41*2))*Sheet2!J10*0.15, (((Input!$C$17+J40)+(I41*(1+Input!$F$21*0.75)-I41))*Sheet2!J10*(1-J28)*0.85+((Input!$C$17+J40)+(I41*(1+Input!$F$21*0.75)-I41))*Sheet2!J10*0.15)))</f>
        <v>0</v>
      </c>
      <c r="K41">
        <f>IF(J41=0, (((Input!$C$17+K40)+(J41*(1+Input!$F$21*0.75)-J41))*Sheet2!K10*(1-K28)*0.85+((Input!$C$17+K40)+(J41*(1+Input!$F$21*0.75)-J41))*Sheet2!K10*0.15)*0.5, IF(AND(I41=0,J41&gt;0),((Input!$C$17+K40)+(J41*2*(1+Input!$F$21*0.75)-J41*2))*Sheet2!K10*(1-K28)*0.85+((Input!$C$17+K40)+(J41*2*(1+Input!$F$21*0.75)-J41*2))*Sheet2!K10*0.15, (((Input!$C$17+K40)+(J41*(1+Input!$F$21*0.75)-J41))*Sheet2!K10*(1-K28)*0.85+((Input!$C$17+K40)+(J41*(1+Input!$F$21*0.75)-J41))*Sheet2!K10*0.15)))</f>
        <v>0</v>
      </c>
      <c r="L41">
        <f>IF(K41=0, (((Input!$C$17+L40)+(K41*(1+Input!$F$21*0.75)-K41))*Sheet2!L10*(1-L28)*0.85+((Input!$C$17+L40)+(K41*(1+Input!$F$21*0.75)-K41))*Sheet2!L10*0.15)*0.5, IF(AND(J41=0,K41&gt;0),((Input!$C$17+L40)+(K41*2*(1+Input!$F$21*0.75)-K41*2))*Sheet2!L10*(1-L28)*0.85+((Input!$C$17+L40)+(K41*2*(1+Input!$F$21*0.75)-K41*2))*Sheet2!L10*0.15, (((Input!$C$17+L40)+(K41*(1+Input!$F$21*0.75)-K41))*Sheet2!L10*(1-L28)*0.85+((Input!$C$17+L40)+(K41*(1+Input!$F$21*0.75)-K41))*Sheet2!L10*0.15)))</f>
        <v>0</v>
      </c>
      <c r="M41">
        <f>IF(L41=0, (((Input!$C$17+M40)+(L41*(1+Input!$F$21*0.75)-L41))*Sheet2!M10*(1-M28)*0.85+((Input!$C$17+M40)+(L41*(1+Input!$F$21*0.75)-L41))*Sheet2!M10*0.15)*0.5, IF(AND(K41=0,L41&gt;0),((Input!$C$17+M40)+(L41*2*(1+Input!$F$21*0.75)-L41*2))*Sheet2!M10*(1-M28)*0.85+((Input!$C$17+M40)+(L41*2*(1+Input!$F$21*0.75)-L41*2))*Sheet2!M10*0.15, (((Input!$C$17+M40)+(L41*(1+Input!$F$21*0.75)-L41))*Sheet2!M10*(1-M28)*0.85+((Input!$C$17+M40)+(L41*(1+Input!$F$21*0.75)-L41))*Sheet2!M10*0.15)))</f>
        <v>0</v>
      </c>
      <c r="N41">
        <f>IF(M41=0, (((Input!$C$17+N40)+(M41*(1+Input!$F$21*0.75)-M41))*Sheet2!N10*(1-N28)*0.85+((Input!$C$17+N40)+(M41*(1+Input!$F$21*0.75)-M41))*Sheet2!N10*0.15)*0.5, IF(AND(L41=0,M41&gt;0),((Input!$C$17+N40)+(M41*2*(1+Input!$F$21*0.75)-M41*2))*Sheet2!N10*(1-N28)*0.85+((Input!$C$17+N40)+(M41*2*(1+Input!$F$21*0.75)-M41*2))*Sheet2!N10*0.15, (((Input!$C$17+N40)+(M41*(1+Input!$F$21*0.75)-M41))*Sheet2!N10*(1-N28)*0.85+((Input!$C$17+N40)+(M41*(1+Input!$F$21*0.75)-M41))*Sheet2!N10*0.15)))</f>
        <v>0</v>
      </c>
      <c r="O41">
        <f>IF(N41=0, (((Input!$C$17+O40)+(N41*(1+Input!$F$21*0.75)-N41))*Sheet2!O10*(1-O28)*0.85+((Input!$C$17+O40)+(N41*(1+Input!$F$21*0.75)-N41))*Sheet2!O10*0.15)*0.5, IF(AND(M41=0,N41&gt;0),((Input!$C$17+O40)+(N41*2*(1+Input!$F$21*0.75)-N41*2))*Sheet2!O10*(1-O28)*0.85+((Input!$C$17+O40)+(N41*2*(1+Input!$F$21*0.75)-N41*2))*Sheet2!O10*0.15, (((Input!$C$17+O40)+(N41*(1+Input!$F$21*0.75)-N41))*Sheet2!O10*(1-O28)*0.85+((Input!$C$17+O40)+(N41*(1+Input!$F$21*0.75)-N41))*Sheet2!O10*0.15)))</f>
        <v>0</v>
      </c>
      <c r="P41">
        <f>IF(O41=0, (((Input!$C$17+P40)+(O41*(1+Input!$F$21*0.75)-O41))*Sheet2!P10*(1-P28)*0.85+((Input!$C$17+P40)+(O41*(1+Input!$F$21*0.75)-O41))*Sheet2!P10*0.15)*0.5, IF(AND(N41=0,O41&gt;0),((Input!$C$17+P40)+(O41*2*(1+Input!$F$21*0.75)-O41*2))*Sheet2!P10*(1-P28)*0.85+((Input!$C$17+P40)+(O41*2*(1+Input!$F$21*0.75)-O41*2))*Sheet2!P10*0.15, (((Input!$C$17+P40)+(O41*(1+Input!$F$21*0.75)-O41))*Sheet2!P10*(1-P28)*0.85+((Input!$C$17+P40)+(O41*(1+Input!$F$21*0.75)-O41))*Sheet2!P10*0.15)))</f>
        <v>0</v>
      </c>
      <c r="Q41">
        <f>IF(P41=0, (((Input!$C$17+Q40)+(P41*(1+Input!$F$21*0.75)-P41))*Sheet2!Q10*(1-Q28)*0.85+((Input!$C$17+Q40)+(P41*(1+Input!$F$21*0.75)-P41))*Sheet2!Q10*0.15)*0.5, IF(AND(O41=0,P41&gt;0),((Input!$C$17+Q40)+(P41*2*(1+Input!$F$21*0.75)-P41*2))*Sheet2!Q10*(1-Q28)*0.85+((Input!$C$17+Q40)+(P41*2*(1+Input!$F$21*0.75)-P41*2))*Sheet2!Q10*0.15, (((Input!$C$17+Q40)+(P41*(1+Input!$F$21*0.75)-P41))*Sheet2!Q10*(1-Q28)*0.85+((Input!$C$17+Q40)+(P41*(1+Input!$F$21*0.75)-P41))*Sheet2!Q10*0.15)))</f>
        <v>0</v>
      </c>
      <c r="R41">
        <f>IF(Q41=0, (((Input!$C$17+R40)+(Q41*(1+Input!$F$21*0.75)-Q41))*Sheet2!R10*(1-R28)*0.85+((Input!$C$17+R40)+(Q41*(1+Input!$F$21*0.75)-Q41))*Sheet2!R10*0.15)*0.5, IF(AND(P41=0,Q41&gt;0),((Input!$C$17+R40)+(Q41*2*(1+Input!$F$21*0.75)-Q41*2))*Sheet2!R10*(1-R28)*0.85+((Input!$C$17+R40)+(Q41*2*(1+Input!$F$21*0.75)-Q41*2))*Sheet2!R10*0.15, (((Input!$C$17+R40)+(Q41*(1+Input!$F$21*0.75)-Q41))*Sheet2!R10*(1-R28)*0.85+((Input!$C$17+R40)+(Q41*(1+Input!$F$21*0.75)-Q41))*Sheet2!R10*0.15)))</f>
        <v>0</v>
      </c>
      <c r="S41">
        <f>IF(R41=0, (((Input!$C$17+S40)+(R41*(1+Input!$F$21*0.75)-R41))*Sheet2!S10*(1-S28)*0.85+((Input!$C$17+S40)+(R41*(1+Input!$F$21*0.75)-R41))*Sheet2!S10*0.15)*0.5, IF(AND(Q41=0,R41&gt;0),((Input!$C$17+S40)+(R41*2*(1+Input!$F$21*0.75)-R41*2))*Sheet2!S10*(1-S28)*0.85+((Input!$C$17+S40)+(R41*2*(1+Input!$F$21*0.75)-R41*2))*Sheet2!S10*0.15, (((Input!$C$17+S40)+(R41*(1+Input!$F$21*0.75)-R41))*Sheet2!S10*(1-S28)*0.85+((Input!$C$17+S40)+(R41*(1+Input!$F$21*0.75)-R41))*Sheet2!S10*0.15)))</f>
        <v>0</v>
      </c>
      <c r="T41">
        <f>IF(S41=0, (((Input!$C$17+T40)+(S41*(1+Input!$F$21*0.75)-S41))*Sheet2!T10*(1-T28)*0.85+((Input!$C$17+T40)+(S41*(1+Input!$F$21*0.75)-S41))*Sheet2!T10*0.15)*0.5, IF(AND(R41=0,S41&gt;0),((Input!$C$17+T40)+(S41*2*(1+Input!$F$21*0.75)-S41*2))*Sheet2!T10*(1-T28)*0.85+((Input!$C$17+T40)+(S41*2*(1+Input!$F$21*0.75)-S41*2))*Sheet2!T10*0.15, (((Input!$C$17+T40)+(S41*(1+Input!$F$21*0.75)-S41))*Sheet2!T10*(1-T28)*0.85+((Input!$C$17+T40)+(S41*(1+Input!$F$21*0.75)-S41))*Sheet2!T10*0.15)))</f>
        <v>0</v>
      </c>
      <c r="U41">
        <f>IF(T41=0, (((Input!$C$17+U40)+(T41*(1+Input!$F$21*0.75)-T41))*Sheet2!U10*(1-U28)*0.85+((Input!$C$17+U40)+(T41*(1+Input!$F$21*0.75)-T41))*Sheet2!U10*0.15)*0.5, IF(AND(S41=0,T41&gt;0),((Input!$C$17+U40)+(T41*2*(1+Input!$F$21*0.75)-T41*2))*Sheet2!U10*(1-U28)*0.85+((Input!$C$17+U40)+(T41*2*(1+Input!$F$21*0.75)-T41*2))*Sheet2!U10*0.15, (((Input!$C$17+U40)+(T41*(1+Input!$F$21*0.75)-T41))*Sheet2!U10*(1-U28)*0.85+((Input!$C$17+U40)+(T41*(1+Input!$F$21*0.75)-T41))*Sheet2!U10*0.15)))</f>
        <v>0</v>
      </c>
      <c r="V41">
        <f>IF(U41=0, (((Input!$C$17+V40)+(U41*(1+Input!$F$21*0.75)-U41))*Sheet2!V10*(1-V28)*0.85+((Input!$C$17+V40)+(U41*(1+Input!$F$21*0.75)-U41))*Sheet2!V10*0.15)*0.5, IF(AND(T41=0,U41&gt;0),((Input!$C$17+V40)+(U41*2*(1+Input!$F$21*0.75)-U41*2))*Sheet2!V10*(1-V28)*0.85+((Input!$C$17+V40)+(U41*2*(1+Input!$F$21*0.75)-U41*2))*Sheet2!V10*0.15, (((Input!$C$17+V40)+(U41*(1+Input!$F$21*0.75)-U41))*Sheet2!V10*(1-V28)*0.85+((Input!$C$17+V40)+(U41*(1+Input!$F$21*0.75)-U41))*Sheet2!V10*0.15)))</f>
        <v>0</v>
      </c>
      <c r="W41">
        <f ca="1">IF(V41=0, (((Input!$C$17+W40)+(V41*(1+Input!$F$21*0.75)-V41))*Sheet2!W10*(1-W28)*0.85+((Input!$C$17+W40)+(V41*(1+Input!$F$21*0.75)-V41))*Sheet2!W10*0.15)*0.5, IF(AND(U41=0,V41&gt;0),((Input!$C$17+W40)+(V41*2*(1+Input!$F$21*0.75)-V41*2))*Sheet2!W10*(1-W28)*0.85+((Input!$C$17+W40)+(V41*2*(1+Input!$F$21*0.75)-V41*2))*Sheet2!W10*0.15, (((Input!$C$17+W40)+(V41*(1+Input!$F$21*0.75)-V41))*Sheet2!W10*(1-W28)*0.85+((Input!$C$17+W40)+(V41*(1+Input!$F$21*0.75)-V41))*Sheet2!W10*0.15)))</f>
        <v>18387.848757396448</v>
      </c>
      <c r="X41">
        <f ca="1">IF(W41=0, (((Input!$C$17+X40)+(W41*(1+Input!$F$21*0.75)-W41))*Sheet2!X10*(1-X28)*0.85+((Input!$C$17+X40)+(W41*(1+Input!$F$21*0.75)-W41))*Sheet2!X10*0.15)*0.5, IF(AND(V41=0,W41&gt;0),((Input!$C$17+X40)+(W41*2*(1+Input!$F$21*0.75)-W41*2))*Sheet2!X10*(1-X28)*0.85+((Input!$C$17+X40)+(W41*2*(1+Input!$F$21*0.75)-W41*2))*Sheet2!X10*0.15, (((Input!$C$17+X40)+(W41*(1+Input!$F$21*0.75)-W41))*Sheet2!X10*(1-X28)*0.85+((Input!$C$17+X40)+(W41*(1+Input!$F$21*0.75)-W41))*Sheet2!X10*0.15)))</f>
        <v>37397.950305661565</v>
      </c>
      <c r="Y41">
        <f ca="1">IF(X41=0, (((Input!$C$17+Y40)+(X41*(1+Input!$F$21*0.75)-X41))*Sheet2!Y10*(1-Y28)*0.85+((Input!$C$17+Y40)+(X41*(1+Input!$F$21*0.75)-X41))*Sheet2!Y10*0.15)*0.5, IF(AND(W41=0,X41&gt;0),((Input!$C$17+Y40)+(X41*2*(1+Input!$F$21*0.75)-X41*2))*Sheet2!Y10*(1-Y28)*0.85+((Input!$C$17+Y40)+(X41*2*(1+Input!$F$21*0.75)-X41*2))*Sheet2!Y10*0.15, (((Input!$C$17+Y40)+(X41*(1+Input!$F$21*0.75)-X41))*Sheet2!Y10*(1-Y28)*0.85+((Input!$C$17+Y40)+(X41*(1+Input!$F$21*0.75)-X41))*Sheet2!Y10*0.15)))</f>
        <v>37323.396879372114</v>
      </c>
      <c r="Z41">
        <f ca="1">IF(Y41=0, (((Input!$C$17+Z40)+(Y41*(1+Input!$F$21*0.75)-Y41))*Sheet2!Z10*(1-Z28)*0.85+((Input!$C$17+Z40)+(Y41*(1+Input!$F$21*0.75)-Y41))*Sheet2!Z10*0.15)*0.5, IF(AND(X41=0,Y41&gt;0),((Input!$C$17+Z40)+(Y41*2*(1+Input!$F$21*0.75)-Y41*2))*Sheet2!Z10*(1-Z28)*0.85+((Input!$C$17+Z40)+(Y41*2*(1+Input!$F$21*0.75)-Y41*2))*Sheet2!Z10*0.15, (((Input!$C$17+Z40)+(Y41*(1+Input!$F$21*0.75)-Y41))*Sheet2!Z10*(1-Z28)*0.85+((Input!$C$17+Z40)+(Y41*(1+Input!$F$21*0.75)-Y41))*Sheet2!Z10*0.15)))</f>
        <v>37236.712266042545</v>
      </c>
      <c r="AA41">
        <f ca="1">IF(Z41=0, (((Input!$C$17+AA40)+(Z41*(1+Input!$F$21*0.75)-Z41))*Sheet2!AA10*(1-AA28)*0.85+((Input!$C$17+AA40)+(Z41*(1+Input!$F$21*0.75)-Z41))*Sheet2!AA10*0.15)*0.5, IF(AND(Y41=0,Z41&gt;0),((Input!$C$17+AA40)+(Z41*2*(1+Input!$F$21*0.75)-Z41*2))*Sheet2!AA10*(1-AA28)*0.85+((Input!$C$17+AA40)+(Z41*2*(1+Input!$F$21*0.75)-Z41*2))*Sheet2!AA10*0.15, (((Input!$C$17+AA40)+(Z41*(1+Input!$F$21*0.75)-Z41))*Sheet2!AA10*(1-AA28)*0.85+((Input!$C$17+AA40)+(Z41*(1+Input!$F$21*0.75)-Z41))*Sheet2!AA10*0.15)))</f>
        <v>37151.094653810884</v>
      </c>
      <c r="AB41">
        <f ca="1">IF(AA41=0, (((Input!$C$17+AB40)+(AA41*(1+Input!$F$21*0.75)-AA41))*Sheet2!AB10*(1-AB28)*0.85+((Input!$C$17+AB40)+(AA41*(1+Input!$F$21*0.75)-AA41))*Sheet2!AB10*0.15)*0.5, IF(AND(Z41=0,AA41&gt;0),((Input!$C$17+AB40)+(AA41*2*(1+Input!$F$21*0.75)-AA41*2))*Sheet2!AB10*(1-AB28)*0.85+((Input!$C$17+AB40)+(AA41*2*(1+Input!$F$21*0.75)-AA41*2))*Sheet2!AB10*0.15, (((Input!$C$17+AB40)+(AA41*(1+Input!$F$21*0.75)-AA41))*Sheet2!AB10*(1-AB28)*0.85+((Input!$C$17+AB40)+(AA41*(1+Input!$F$21*0.75)-AA41))*Sheet2!AB10*0.15)))</f>
        <v>37066.803749406237</v>
      </c>
      <c r="AC41">
        <f ca="1">IF(AB41=0, (((Input!$C$17+AC40)+(AB41*(1+Input!$F$21*0.75)-AB41))*Sheet2!AC10*(1-AC28)*0.85+((Input!$C$17+AC40)+(AB41*(1+Input!$F$21*0.75)-AB41))*Sheet2!AC10*0.15)*0.5, IF(AND(AA41=0,AB41&gt;0),((Input!$C$17+AC40)+(AB41*2*(1+Input!$F$21*0.75)-AB41*2))*Sheet2!AC10*(1-AC28)*0.85+((Input!$C$17+AC40)+(AB41*2*(1+Input!$F$21*0.75)-AB41*2))*Sheet2!AC10*0.15, (((Input!$C$17+AC40)+(AB41*(1+Input!$F$21*0.75)-AB41))*Sheet2!AC10*(1-AC28)*0.85+((Input!$C$17+AC40)+(AB41*(1+Input!$F$21*0.75)-AB41))*Sheet2!AC10*0.15)))</f>
        <v>36983.848591176553</v>
      </c>
      <c r="AD41">
        <f ca="1">IF(AC41=0, (((Input!$C$17+AD40)+(AC41*(1+Input!$F$21*0.75)-AC41))*Sheet2!AD10*(1-AD28)*0.85+((Input!$C$17+AD40)+(AC41*(1+Input!$F$21*0.75)-AC41))*Sheet2!AD10*0.15)*0.5, IF(AND(AB41=0,AC41&gt;0),((Input!$C$17+AD40)+(AC41*2*(1+Input!$F$21*0.75)-AC41*2))*Sheet2!AD10*(1-AD28)*0.85+((Input!$C$17+AD40)+(AC41*2*(1+Input!$F$21*0.75)-AC41*2))*Sheet2!AD10*0.15, (((Input!$C$17+AD40)+(AC41*(1+Input!$F$21*0.75)-AC41))*Sheet2!AD10*(1-AD28)*0.85+((Input!$C$17+AD40)+(AC41*(1+Input!$F$21*0.75)-AC41))*Sheet2!AD10*0.15)))</f>
        <v>36902.231568634466</v>
      </c>
      <c r="AE41">
        <f ca="1">IF(AD41=0, (((Input!$C$17+AE40)+(AD41*(1+Input!$F$21*0.75)-AD41))*Sheet2!AE10*(1-AE28)*0.85+((Input!$C$17+AE40)+(AD41*(1+Input!$F$21*0.75)-AD41))*Sheet2!AE10*0.15)*0.5, IF(AND(AC41=0,AD41&gt;0),((Input!$C$17+AE40)+(AD41*2*(1+Input!$F$21*0.75)-AD41*2))*Sheet2!AE10*(1-AE28)*0.85+((Input!$C$17+AE40)+(AD41*2*(1+Input!$F$21*0.75)-AD41*2))*Sheet2!AE10*0.15, (((Input!$C$17+AE40)+(AD41*(1+Input!$F$21*0.75)-AD41))*Sheet2!AE10*(1-AE28)*0.85+((Input!$C$17+AE40)+(AD41*(1+Input!$F$21*0.75)-AD41))*Sheet2!AE10*0.15)))</f>
        <v>36821.95323182991</v>
      </c>
      <c r="AF41">
        <f ca="1">IF(AE41=0, (((Input!$C$17+AF40)+(AE41*(1+Input!$F$21*0.75)-AE41))*Sheet2!AF10*(1-AF28)*0.85+((Input!$C$17+AF40)+(AE41*(1+Input!$F$21*0.75)-AE41))*Sheet2!AF10*0.15)*0.5, IF(AND(AD41=0,AE41&gt;0),((Input!$C$17+AF40)+(AE41*2*(1+Input!$F$21*0.75)-AE41*2))*Sheet2!AF10*(1-AF28)*0.85+((Input!$C$17+AF40)+(AE41*2*(1+Input!$F$21*0.75)-AE41*2))*Sheet2!AF10*0.15, (((Input!$C$17+AF40)+(AE41*(1+Input!$F$21*0.75)-AE41))*Sheet2!AF10*(1-AF28)*0.85+((Input!$C$17+AF40)+(AE41*(1+Input!$F$21*0.75)-AE41))*Sheet2!AF10*0.15)))</f>
        <v>36743.012505715669</v>
      </c>
      <c r="AG41">
        <f ca="1">IF(AF41=0, (((Input!$C$17+AG40)+(AF41*(1+Input!$F$21*0.75)-AF41))*Sheet2!AG10*(1-AG28)*0.85+((Input!$C$17+AG40)+(AF41*(1+Input!$F$21*0.75)-AF41))*Sheet2!AG10*0.15)*0.5, IF(AND(AE41=0,AF41&gt;0),((Input!$C$17+AG40)+(AF41*2*(1+Input!$F$21*0.75)-AF41*2))*Sheet2!AG10*(1-AG28)*0.85+((Input!$C$17+AG40)+(AF41*2*(1+Input!$F$21*0.75)-AF41*2))*Sheet2!AG10*0.15, (((Input!$C$17+AG40)+(AF41*(1+Input!$F$21*0.75)-AF41))*Sheet2!AG10*(1-AG28)*0.85+((Input!$C$17+AG40)+(AF41*(1+Input!$F$21*0.75)-AF41))*Sheet2!AG10*0.15)))</f>
        <v>36665.406809683584</v>
      </c>
      <c r="AH41">
        <f ca="1">IF(AG41=0, (((Input!$C$17+AH40)+(AG41*(1+Input!$F$21*0.75)-AG41))*Sheet2!AH10*(1-AH28)*0.85+((Input!$C$17+AH40)+(AG41*(1+Input!$F$21*0.75)-AG41))*Sheet2!AH10*0.15)*0.5, IF(AND(AF41=0,AG41&gt;0),((Input!$C$17+AH40)+(AG41*2*(1+Input!$F$21*0.75)-AG41*2))*Sheet2!AH10*(1-AH28)*0.85+((Input!$C$17+AH40)+(AG41*2*(1+Input!$F$21*0.75)-AG41*2))*Sheet2!AH10*0.15, (((Input!$C$17+AH40)+(AG41*(1+Input!$F$21*0.75)-AG41))*Sheet2!AH10*(1-AH28)*0.85+((Input!$C$17+AH40)+(AG41*(1+Input!$F$21*0.75)-AG41))*Sheet2!AH10*0.15)))</f>
        <v>36589.132168745899</v>
      </c>
      <c r="AI41">
        <f ca="1">IF(AH41=0, (((Input!$C$17+AI40)+(AH41*(1+Input!$F$21*0.75)-AH41))*Sheet2!AI10*(1-AI28)*0.85+((Input!$C$17+AI40)+(AH41*(1+Input!$F$21*0.75)-AH41))*Sheet2!AI10*0.15)*0.5, IF(AND(AG41=0,AH41&gt;0),((Input!$C$17+AI40)+(AH41*2*(1+Input!$F$21*0.75)-AH41*2))*Sheet2!AI10*(1-AI28)*0.85+((Input!$C$17+AI40)+(AH41*2*(1+Input!$F$21*0.75)-AH41*2))*Sheet2!AI10*0.15, (((Input!$C$17+AI40)+(AH41*(1+Input!$F$21*0.75)-AH41))*Sheet2!AI10*(1-AI28)*0.85+((Input!$C$17+AI40)+(AH41*(1+Input!$F$21*0.75)-AH41))*Sheet2!AI10*0.15)))</f>
        <v>36514.183318353731</v>
      </c>
      <c r="AJ41">
        <f ca="1">IF(AI41=0, (((Input!$C$17+AJ40)+(AI41*(1+Input!$F$21*0.75)-AI41))*Sheet2!AJ10*(1-AJ28)*0.85+((Input!$C$17+AJ40)+(AI41*(1+Input!$F$21*0.75)-AI41))*Sheet2!AJ10*0.15)*0.5, IF(AND(AH41=0,AI41&gt;0),((Input!$C$17+AJ40)+(AI41*2*(1+Input!$F$21*0.75)-AI41*2))*Sheet2!AJ10*(1-AJ28)*0.85+((Input!$C$17+AJ40)+(AI41*2*(1+Input!$F$21*0.75)-AI41*2))*Sheet2!AJ10*0.15, (((Input!$C$17+AJ40)+(AI41*(1+Input!$F$21*0.75)-AI41))*Sheet2!AJ10*(1-AJ28)*0.85+((Input!$C$17+AJ40)+(AI41*(1+Input!$F$21*0.75)-AI41))*Sheet2!AJ10*0.15)))</f>
        <v>36440.553803214068</v>
      </c>
      <c r="AK41">
        <f ca="1">IF(AJ41=0, (((Input!$C$17+AK40)+(AJ41*(1+Input!$F$21*0.75)-AJ41))*Sheet2!AK10*(1-AK28)*0.85+((Input!$C$17+AK40)+(AJ41*(1+Input!$F$21*0.75)-AJ41))*Sheet2!AK10*0.15)*0.5, IF(AND(AI41=0,AJ41&gt;0),((Input!$C$17+AK40)+(AJ41*2*(1+Input!$F$21*0.75)-AJ41*2))*Sheet2!AK10*(1-AK28)*0.85+((Input!$C$17+AK40)+(AJ41*2*(1+Input!$F$21*0.75)-AJ41*2))*Sheet2!AK10*0.15, (((Input!$C$17+AK40)+(AJ41*(1+Input!$F$21*0.75)-AJ41))*Sheet2!AK10*(1-AK28)*0.85+((Input!$C$17+AK40)+(AJ41*(1+Input!$F$21*0.75)-AJ41))*Sheet2!AK10*0.15)))</f>
        <v>36034.187957330927</v>
      </c>
      <c r="AL41">
        <f ca="1">IF(AK41=0, (((Input!$C$17+AL40)+(AK41*(1+Input!$F$21*0.75)-AK41))*Sheet2!AL10*(1-AL28)*0.85+((Input!$C$17+AL40)+(AK41*(1+Input!$F$21*0.75)-AK41))*Sheet2!AL10*0.15)*0.5, IF(AND(AJ41=0,AK41&gt;0),((Input!$C$17+AL40)+(AK41*2*(1+Input!$F$21*0.75)-AK41*2))*Sheet2!AL10*(1-AL28)*0.85+((Input!$C$17+AL40)+(AK41*2*(1+Input!$F$21*0.75)-AK41*2))*Sheet2!AL10*0.15, (((Input!$C$17+AL40)+(AK41*(1+Input!$F$21*0.75)-AK41))*Sheet2!AL10*(1-AL28)*0.85+((Input!$C$17+AL40)+(AK41*(1+Input!$F$21*0.75)-AK41))*Sheet2!AL10*0.15)))</f>
        <v>36290.975186523203</v>
      </c>
      <c r="AM41">
        <f ca="1">IF(AL41=0, (((Input!$C$17+AM40)+(AL41*(1+Input!$F$21*0.75)-AL41))*Sheet2!AM10*(1-AM28)*0.85+((Input!$C$17+AM40)+(AL41*(1+Input!$F$21*0.75)-AL41))*Sheet2!AM10*0.15)*0.5, IF(AND(AK41=0,AL41&gt;0),((Input!$C$17+AM40)+(AL41*2*(1+Input!$F$21*0.75)-AL41*2))*Sheet2!AM10*(1-AM28)*0.85+((Input!$C$17+AM40)+(AL41*2*(1+Input!$F$21*0.75)-AL41*2))*Sheet2!AM10*0.15, (((Input!$C$17+AM40)+(AL41*(1+Input!$F$21*0.75)-AL41))*Sheet2!AM10*(1-AM28)*0.85+((Input!$C$17+AM40)+(AL41*(1+Input!$F$21*0.75)-AL41))*Sheet2!AM10*0.15)))</f>
        <v>38946.269335388904</v>
      </c>
      <c r="AN41">
        <f ca="1">IF(AM41=0, (((Input!$C$17+AN40)+(AM41*(1+Input!$F$21*0.75)-AM41))*Sheet2!AN10*(1-AN28)*0.85+((Input!$C$17+AN40)+(AM41*(1+Input!$F$21*0.75)-AM41))*Sheet2!AN10*0.15)*0.5, IF(AND(AL41=0,AM41&gt;0),((Input!$C$17+AN40)+(AM41*2*(1+Input!$F$21*0.75)-AM41*2))*Sheet2!AN10*(1-AN28)*0.85+((Input!$C$17+AN40)+(AM41*2*(1+Input!$F$21*0.75)-AM41*2))*Sheet2!AN10*0.15, (((Input!$C$17+AN40)+(AM41*(1+Input!$F$21*0.75)-AM41))*Sheet2!AN10*(1-AN28)*0.85+((Input!$C$17+AN40)+(AM41*(1+Input!$F$21*0.75)-AM41))*Sheet2!AN10*0.15)))</f>
        <v>36209.711840150689</v>
      </c>
      <c r="AO41">
        <f ca="1">IF(AN41=0, (((Input!$C$17+AO40)+(AN41*(1+Input!$F$21*0.75)-AN41))*Sheet2!AO10*(1-AO28)*0.85+((Input!$C$17+AO40)+(AN41*(1+Input!$F$21*0.75)-AN41))*Sheet2!AO10*0.15)*0.5, IF(AND(AM41=0,AN41&gt;0),((Input!$C$17+AO40)+(AN41*2*(1+Input!$F$21*0.75)-AN41*2))*Sheet2!AO10*(1-AO28)*0.85+((Input!$C$17+AO40)+(AN41*2*(1+Input!$F$21*0.75)-AN41*2))*Sheet2!AO10*0.15, (((Input!$C$17+AO40)+(AN41*(1+Input!$F$21*0.75)-AN41))*Sheet2!AO10*(1-AO28)*0.85+((Input!$C$17+AO40)+(AN41*(1+Input!$F$21*0.75)-AN41))*Sheet2!AO10*0.15)))</f>
        <v>38558.655038890189</v>
      </c>
      <c r="AP41">
        <f ca="1">IF(AO41=0, (((Input!$C$17+AP40)+(AO41*(1+Input!$F$21*0.75)-AO41))*Sheet2!AP10*(1-AP28)*0.85+((Input!$C$17+AP40)+(AO41*(1+Input!$F$21*0.75)-AO41))*Sheet2!AP10*0.15)*0.5, IF(AND(AN41=0,AO41&gt;0),((Input!$C$17+AP40)+(AO41*2*(1+Input!$F$21*0.75)-AO41*2))*Sheet2!AP10*(1-AP28)*0.85+((Input!$C$17+AP40)+(AO41*2*(1+Input!$F$21*0.75)-AO41*2))*Sheet2!AP10*0.15, (((Input!$C$17+AP40)+(AO41*(1+Input!$F$21*0.75)-AO41))*Sheet2!AP10*(1-AP28)*0.85+((Input!$C$17+AP40)+(AO41*(1+Input!$F$21*0.75)-AO41))*Sheet2!AP10*0.15)))</f>
        <v>38420.72598741309</v>
      </c>
      <c r="AQ41">
        <f ca="1">IF(AP41=0, (((Input!$C$17+AQ40)+(AP41*(1+Input!$F$21*0.75)-AP41))*Sheet2!AQ10*(1-AQ28)*0.85+((Input!$C$17+AQ40)+(AP41*(1+Input!$F$21*0.75)-AP41))*Sheet2!AQ10*0.15)*0.5, IF(AND(AO41=0,AP41&gt;0),((Input!$C$17+AQ40)+(AP41*2*(1+Input!$F$21*0.75)-AP41*2))*Sheet2!AQ10*(1-AQ28)*0.85+((Input!$C$17+AQ40)+(AP41*2*(1+Input!$F$21*0.75)-AP41*2))*Sheet2!AQ10*0.15, (((Input!$C$17+AQ40)+(AP41*(1+Input!$F$21*0.75)-AP41))*Sheet2!AQ10*(1-AQ28)*0.85+((Input!$C$17+AQ40)+(AP41*(1+Input!$F$21*0.75)-AP41))*Sheet2!AQ10*0.15)))</f>
        <v>39219.659451817337</v>
      </c>
      <c r="AR41">
        <f ca="1">IF(AQ41=0, (((Input!$C$17+AR40)+(AQ41*(1+Input!$F$21*0.75)-AQ41))*Sheet2!AR10*(1-AR28)*0.85+((Input!$C$17+AR40)+(AQ41*(1+Input!$F$21*0.75)-AQ41))*Sheet2!AR10*0.15)*0.5, IF(AND(AP41=0,AQ41&gt;0),((Input!$C$17+AR40)+(AQ41*2*(1+Input!$F$21*0.75)-AQ41*2))*Sheet2!AR10*(1-AR28)*0.85+((Input!$C$17+AR40)+(AQ41*2*(1+Input!$F$21*0.75)-AQ41*2))*Sheet2!AR10*0.15, (((Input!$C$17+AR40)+(AQ41*(1+Input!$F$21*0.75)-AQ41))*Sheet2!AR10*(1-AR28)*0.85+((Input!$C$17+AR40)+(AQ41*(1+Input!$F$21*0.75)-AQ41))*Sheet2!AR10*0.15)))</f>
        <v>39063.05608943713</v>
      </c>
      <c r="AS41">
        <f ca="1">IF(AR41=0, (((Input!$C$17+AS40)+(AR41*(1+Input!$F$21*0.75)-AR41))*Sheet2!AS10*(1-AS28)*0.85+((Input!$C$17+AS40)+(AR41*(1+Input!$F$21*0.75)-AR41))*Sheet2!AS10*0.15)*0.5, IF(AND(AQ41=0,AR41&gt;0),((Input!$C$17+AS40)+(AR41*2*(1+Input!$F$21*0.75)-AR41*2))*Sheet2!AS10*(1-AS28)*0.85+((Input!$C$17+AS40)+(AR41*2*(1+Input!$F$21*0.75)-AR41*2))*Sheet2!AS10*0.15, (((Input!$C$17+AS40)+(AR41*(1+Input!$F$21*0.75)-AR41))*Sheet2!AS10*(1-AS28)*0.85+((Input!$C$17+AS40)+(AR41*(1+Input!$F$21*0.75)-AR41))*Sheet2!AS10*0.15)))</f>
        <v>38890.17770047261</v>
      </c>
      <c r="AT41">
        <f ca="1">IF(AS41=0, (((Input!$C$17+AT40)+(AS41*(1+Input!$F$21*0.75)-AS41))*Sheet2!AT10*(1-AT28)*0.85+((Input!$C$17+AT40)+(AS41*(1+Input!$F$21*0.75)-AS41))*Sheet2!AT10*0.15)*0.5, IF(AND(AR41=0,AS41&gt;0),((Input!$C$17+AT40)+(AS41*2*(1+Input!$F$21*0.75)-AS41*2))*Sheet2!AT10*(1-AT28)*0.85+((Input!$C$17+AT40)+(AS41*2*(1+Input!$F$21*0.75)-AS41*2))*Sheet2!AT10*0.15, (((Input!$C$17+AT40)+(AS41*(1+Input!$F$21*0.75)-AS41))*Sheet2!AT10*(1-AT28)*0.85+((Input!$C$17+AT40)+(AS41*(1+Input!$F$21*0.75)-AS41))*Sheet2!AT10*0.15)))</f>
        <v>38719.971639478958</v>
      </c>
      <c r="AU41">
        <f ca="1">IF(AT41=0, (((Input!$C$17+AU40)+(AT41*(1+Input!$F$21*0.75)-AT41))*Sheet2!AU10*(1-AU28)*0.85+((Input!$C$17+AU40)+(AT41*(1+Input!$F$21*0.75)-AT41))*Sheet2!AU10*0.15)*0.5, IF(AND(AS41=0,AT41&gt;0),((Input!$C$17+AU40)+(AT41*2*(1+Input!$F$21*0.75)-AT41*2))*Sheet2!AU10*(1-AU28)*0.85+((Input!$C$17+AU40)+(AT41*2*(1+Input!$F$21*0.75)-AT41*2))*Sheet2!AU10*0.15, (((Input!$C$17+AU40)+(AT41*(1+Input!$F$21*0.75)-AT41))*Sheet2!AU10*(1-AU28)*0.85+((Input!$C$17+AU40)+(AT41*(1+Input!$F$21*0.75)-AT41))*Sheet2!AU10*0.15)))</f>
        <v>37578.56718756543</v>
      </c>
      <c r="AV41">
        <f ca="1">IF(AU41=0, (((Input!$C$17+AV40)+(AU41*(1+Input!$F$21*0.75)-AU41))*Sheet2!AV10*(1-AV28)*0.85+((Input!$C$17+AV40)+(AU41*(1+Input!$F$21*0.75)-AU41))*Sheet2!AV10*0.15)*0.5, IF(AND(AT41=0,AU41&gt;0),((Input!$C$17+AV40)+(AU41*2*(1+Input!$F$21*0.75)-AU41*2))*Sheet2!AV10*(1-AV28)*0.85+((Input!$C$17+AV40)+(AU41*2*(1+Input!$F$21*0.75)-AU41*2))*Sheet2!AV10*0.15, (((Input!$C$17+AV40)+(AU41*(1+Input!$F$21*0.75)-AU41))*Sheet2!AV10*(1-AV28)*0.85+((Input!$C$17+AV40)+(AU41*(1+Input!$F$21*0.75)-AU41))*Sheet2!AV10*0.15)))</f>
        <v>38369.408327373152</v>
      </c>
      <c r="AW41">
        <f ca="1">IF(AV41=0, (((Input!$C$17+AW40)+(AV41*(1+Input!$F$21*0.75)-AV41))*Sheet2!AW10*(1-AW28)*0.85+((Input!$C$17+AW40)+(AV41*(1+Input!$F$21*0.75)-AV41))*Sheet2!AW10*0.15)*0.5, IF(AND(AU41=0,AV41&gt;0),((Input!$C$17+AW40)+(AV41*2*(1+Input!$F$21*0.75)-AV41*2))*Sheet2!AW10*(1-AW28)*0.85+((Input!$C$17+AW40)+(AV41*2*(1+Input!$F$21*0.75)-AV41*2))*Sheet2!AW10*0.15, (((Input!$C$17+AW40)+(AV41*(1+Input!$F$21*0.75)-AV41))*Sheet2!AW10*(1-AW28)*0.85+((Input!$C$17+AW40)+(AV41*(1+Input!$F$21*0.75)-AV41))*Sheet2!AW10*0.15)))</f>
        <v>37266.39185585751</v>
      </c>
      <c r="AX41">
        <f ca="1">IF(AW41=0, (((Input!$C$17+AX40)+(AW41*(1+Input!$F$21*0.75)-AW41))*Sheet2!AX10*(1-AX28)*0.85+((Input!$C$17+AX40)+(AW41*(1+Input!$F$21*0.75)-AW41))*Sheet2!AX10*0.15)*0.5, IF(AND(AV41=0,AW41&gt;0),((Input!$C$17+AX40)+(AW41*2*(1+Input!$F$21*0.75)-AW41*2))*Sheet2!AX10*(1-AX28)*0.85+((Input!$C$17+AX40)+(AW41*2*(1+Input!$F$21*0.75)-AW41*2))*Sheet2!AX10*0.15, (((Input!$C$17+AX40)+(AW41*(1+Input!$F$21*0.75)-AW41))*Sheet2!AX10*(1-AX28)*0.85+((Input!$C$17+AX40)+(AW41*(1+Input!$F$21*0.75)-AW41))*Sheet2!AX10*0.15)))</f>
        <v>38050.504772496191</v>
      </c>
      <c r="AY41">
        <f ca="1">IF(AX41=0, (((Input!$C$17+AY40)+(AX41*(1+Input!$F$21*0.75)-AX41))*Sheet2!AY10*(1-AY28)*0.85+((Input!$C$17+AY40)+(AX41*(1+Input!$F$21*0.75)-AX41))*Sheet2!AY10*0.15)*0.5, IF(AND(AW41=0,AX41&gt;0),((Input!$C$17+AY40)+(AX41*2*(1+Input!$F$21*0.75)-AX41*2))*Sheet2!AY10*(1-AY28)*0.85+((Input!$C$17+AY40)+(AX41*2*(1+Input!$F$21*0.75)-AX41*2))*Sheet2!AY10*0.15, (((Input!$C$17+AY40)+(AX41*(1+Input!$F$21*0.75)-AX41))*Sheet2!AY10*(1-AY28)*0.85+((Input!$C$17+AY40)+(AX41*(1+Input!$F$21*0.75)-AX41))*Sheet2!AY10*0.15)))</f>
        <v>36971.573697188753</v>
      </c>
      <c r="AZ41">
        <f ca="1">IF(AY41=0, (((Input!$C$17+AZ40)+(AY41*(1+Input!$F$21*0.75)-AY41))*Sheet2!AZ10*(1-AZ28)*0.85+((Input!$C$17+AZ40)+(AY41*(1+Input!$F$21*0.75)-AY41))*Sheet2!AZ10*0.15)*0.5, IF(AND(AX41=0,AY41&gt;0),((Input!$C$17+AZ40)+(AY41*2*(1+Input!$F$21*0.75)-AY41*2))*Sheet2!AZ10*(1-AZ28)*0.85+((Input!$C$17+AZ40)+(AY41*2*(1+Input!$F$21*0.75)-AY41*2))*Sheet2!AZ10*0.15, (((Input!$C$17+AZ40)+(AY41*(1+Input!$F$21*0.75)-AY41))*Sheet2!AZ10*(1-AZ28)*0.85+((Input!$C$17+AZ40)+(AY41*(1+Input!$F$21*0.75)-AY41))*Sheet2!AZ10*0.15)))</f>
        <v>37743.49643383309</v>
      </c>
      <c r="BA41">
        <f ca="1">IF(AZ41=0, (((Input!$C$17+BA40)+(AZ41*(1+Input!$F$21*0.75)-AZ41))*Sheet2!BA10*(1-BA28)*0.85+((Input!$C$17+BA40)+(AZ41*(1+Input!$F$21*0.75)-AZ41))*Sheet2!BA10*0.15)*0.5, IF(AND(AY41=0,AZ41&gt;0),((Input!$C$17+BA40)+(AZ41*2*(1+Input!$F$21*0.75)-AZ41*2))*Sheet2!BA10*(1-BA28)*0.85+((Input!$C$17+BA40)+(AZ41*2*(1+Input!$F$21*0.75)-AZ41*2))*Sheet2!BA10*0.15, (((Input!$C$17+BA40)+(AZ41*(1+Input!$F$21*0.75)-AZ41))*Sheet2!BA10*(1-BA28)*0.85+((Input!$C$17+BA40)+(AZ41*(1+Input!$F$21*0.75)-AZ41))*Sheet2!BA10*0.15)))</f>
        <v>0</v>
      </c>
      <c r="BB41">
        <f ca="1">IF(BA41=0, (((Input!$C$17+BB40)+(BA41*(1+Input!$F$21*0.75)-BA41))*Sheet2!BB10*(1-BB28)*0.85+((Input!$C$17+BB40)+(BA41*(1+Input!$F$21*0.75)-BA41))*Sheet2!BB10*0.15)*0.5, IF(AND(AZ41=0,BA41&gt;0),((Input!$C$17+BB40)+(BA41*2*(1+Input!$F$21*0.75)-BA41*2))*Sheet2!BB10*(1-BB28)*0.85+((Input!$C$17+BB40)+(BA41*2*(1+Input!$F$21*0.75)-BA41*2))*Sheet2!BB10*0.15, (((Input!$C$17+BB40)+(BA41*(1+Input!$F$21*0.75)-BA41))*Sheet2!BB10*(1-BB28)*0.85+((Input!$C$17+BB40)+(BA41*(1+Input!$F$21*0.75)-BA41))*Sheet2!BB10*0.15)))</f>
        <v>0</v>
      </c>
      <c r="BC41">
        <f ca="1">IF(BB41=0, (((Input!$C$17+BC40)+(BB41*(1+Input!$F$21*0.75)-BB41))*Sheet2!BC10*(1-BC28)*0.85+((Input!$C$17+BC40)+(BB41*(1+Input!$F$21*0.75)-BB41))*Sheet2!BC10*0.15)*0.5, IF(AND(BA41=0,BB41&gt;0),((Input!$C$17+BC40)+(BB41*2*(1+Input!$F$21*0.75)-BB41*2))*Sheet2!BC10*(1-BC28)*0.85+((Input!$C$17+BC40)+(BB41*2*(1+Input!$F$21*0.75)-BB41*2))*Sheet2!BC10*0.15, (((Input!$C$17+BC40)+(BB41*(1+Input!$F$21*0.75)-BB41))*Sheet2!BC10*(1-BC28)*0.85+((Input!$C$17+BC40)+(BB41*(1+Input!$F$21*0.75)-BB41))*Sheet2!BC10*0.15)))</f>
        <v>0</v>
      </c>
      <c r="BD41">
        <f ca="1">IF(BC41=0, (((Input!$C$17+BD40)+(BC41*(1+Input!$F$21*0.75)-BC41))*Sheet2!BD10*(1-BD28)*0.85+((Input!$C$17+BD40)+(BC41*(1+Input!$F$21*0.75)-BC41))*Sheet2!BD10*0.15)*0.5, IF(AND(BB41=0,BC41&gt;0),((Input!$C$17+BD40)+(BC41*2*(1+Input!$F$21*0.75)-BC41*2))*Sheet2!BD10*(1-BD28)*0.85+((Input!$C$17+BD40)+(BC41*2*(1+Input!$F$21*0.75)-BC41*2))*Sheet2!BD10*0.15, (((Input!$C$17+BD40)+(BC41*(1+Input!$F$21*0.75)-BC41))*Sheet2!BD10*(1-BD28)*0.85+((Input!$C$17+BD40)+(BC41*(1+Input!$F$21*0.75)-BC41))*Sheet2!BD10*0.15)))</f>
        <v>0</v>
      </c>
      <c r="BE41">
        <f ca="1">IF(BD41=0, (((Input!$C$17+BE40)+(BD41*(1+Input!$F$21*0.75)-BD41))*Sheet2!BE10*(1-BE28)*0.85+((Input!$C$17+BE40)+(BD41*(1+Input!$F$21*0.75)-BD41))*Sheet2!BE10*0.15)*0.5, IF(AND(BC41=0,BD41&gt;0),((Input!$C$17+BE40)+(BD41*2*(1+Input!$F$21*0.75)-BD41*2))*Sheet2!BE10*(1-BE28)*0.85+((Input!$C$17+BE40)+(BD41*2*(1+Input!$F$21*0.75)-BD41*2))*Sheet2!BE10*0.15, (((Input!$C$17+BE40)+(BD41*(1+Input!$F$21*0.75)-BD41))*Sheet2!BE10*(1-BE28)*0.85+((Input!$C$17+BE40)+(BD41*(1+Input!$F$21*0.75)-BD41))*Sheet2!BE10*0.15)))</f>
        <v>0</v>
      </c>
      <c r="BF41">
        <f ca="1">IF(BE41=0, (((Input!$C$17+BF40)+(BE41*(1+Input!$F$21*0.75)-BE41))*Sheet2!BF10*(1-BF28)*0.85+((Input!$C$17+BF40)+(BE41*(1+Input!$F$21*0.75)-BE41))*Sheet2!BF10*0.15)*0.5, IF(AND(BD41=0,BE41&gt;0),((Input!$C$17+BF40)+(BE41*2*(1+Input!$F$21*0.75)-BE41*2))*Sheet2!BF10*(1-BF28)*0.85+((Input!$C$17+BF40)+(BE41*2*(1+Input!$F$21*0.75)-BE41*2))*Sheet2!BF10*0.15, (((Input!$C$17+BF40)+(BE41*(1+Input!$F$21*0.75)-BE41))*Sheet2!BF10*(1-BF28)*0.85+((Input!$C$17+BF40)+(BE41*(1+Input!$F$21*0.75)-BE41))*Sheet2!BF10*0.15)))</f>
        <v>0</v>
      </c>
      <c r="BG41">
        <f ca="1">IF(BF41=0, (((Input!$C$17+BG40)+(BF41*(1+Input!$F$21*0.75)-BF41))*Sheet2!BG10*(1-BG28)*0.85+((Input!$C$17+BG40)+(BF41*(1+Input!$F$21*0.75)-BF41))*Sheet2!BG10*0.15)*0.5, IF(AND(BE41=0,BF41&gt;0),((Input!$C$17+BG40)+(BF41*2*(1+Input!$F$21*0.75)-BF41*2))*Sheet2!BG10*(1-BG28)*0.85+((Input!$C$17+BG40)+(BF41*2*(1+Input!$F$21*0.75)-BF41*2))*Sheet2!BG10*0.15, (((Input!$C$17+BG40)+(BF41*(1+Input!$F$21*0.75)-BF41))*Sheet2!BG10*(1-BG28)*0.85+((Input!$C$17+BG40)+(BF41*(1+Input!$F$21*0.75)-BF41))*Sheet2!BG10*0.15)))</f>
        <v>0</v>
      </c>
      <c r="BH41">
        <f ca="1">IF(BG41=0, (((Input!$C$17+BH40)+(BG41*(1+Input!$F$21*0.75)-BG41))*Sheet2!BH10*(1-BH28)*0.85+((Input!$C$17+BH40)+(BG41*(1+Input!$F$21*0.75)-BG41))*Sheet2!BH10*0.15)*0.5, IF(AND(BF41=0,BG41&gt;0),((Input!$C$17+BH40)+(BG41*2*(1+Input!$F$21*0.75)-BG41*2))*Sheet2!BH10*(1-BH28)*0.85+((Input!$C$17+BH40)+(BG41*2*(1+Input!$F$21*0.75)-BG41*2))*Sheet2!BH10*0.15, (((Input!$C$17+BH40)+(BG41*(1+Input!$F$21*0.75)-BG41))*Sheet2!BH10*(1-BH28)*0.85+((Input!$C$17+BH40)+(BG41*(1+Input!$F$21*0.75)-BG41))*Sheet2!BH10*0.15)))</f>
        <v>0</v>
      </c>
      <c r="BI41">
        <f ca="1">IF(BH41=0, (((Input!$C$17+BI40)+(BH41*(1+Input!$F$21*0.75)-BH41))*Sheet2!BI10*(1-BI28)*0.85+((Input!$C$17+BI40)+(BH41*(1+Input!$F$21*0.75)-BH41))*Sheet2!BI10*0.15)*0.5, IF(AND(BG41=0,BH41&gt;0),((Input!$C$17+BI40)+(BH41*2*(1+Input!$F$21*0.75)-BH41*2))*Sheet2!BI10*(1-BI28)*0.85+((Input!$C$17+BI40)+(BH41*2*(1+Input!$F$21*0.75)-BH41*2))*Sheet2!BI10*0.15, (((Input!$C$17+BI40)+(BH41*(1+Input!$F$21*0.75)-BH41))*Sheet2!BI10*(1-BI28)*0.85+((Input!$C$17+BI40)+(BH41*(1+Input!$F$21*0.75)-BH41))*Sheet2!BI10*0.15)))</f>
        <v>0</v>
      </c>
      <c r="BJ41">
        <f ca="1">IF(BI41=0, (((Input!$C$17+BJ40)+(BI41*(1+Input!$F$21*0.75)-BI41))*Sheet2!BJ10*(1-BJ28)*0.85+((Input!$C$17+BJ40)+(BI41*(1+Input!$F$21*0.75)-BI41))*Sheet2!BJ10*0.15)*0.5, IF(AND(BH41=0,BI41&gt;0),((Input!$C$17+BJ40)+(BI41*2*(1+Input!$F$21*0.75)-BI41*2))*Sheet2!BJ10*(1-BJ28)*0.85+((Input!$C$17+BJ40)+(BI41*2*(1+Input!$F$21*0.75)-BI41*2))*Sheet2!BJ10*0.15, (((Input!$C$17+BJ40)+(BI41*(1+Input!$F$21*0.75)-BI41))*Sheet2!BJ10*(1-BJ28)*0.85+((Input!$C$17+BJ40)+(BI41*(1+Input!$F$21*0.75)-BI41))*Sheet2!BJ10*0.15)))</f>
        <v>0</v>
      </c>
      <c r="BK41">
        <f ca="1">IF(BJ41=0, (((Input!$C$17+BK40)+(BJ41*(1+Input!$F$21*0.75)-BJ41))*Sheet2!BK10*(1-BK28)*0.85+((Input!$C$17+BK40)+(BJ41*(1+Input!$F$21*0.75)-BJ41))*Sheet2!BK10*0.15)*0.5, IF(AND(BI41=0,BJ41&gt;0),((Input!$C$17+BK40)+(BJ41*2*(1+Input!$F$21*0.75)-BJ41*2))*Sheet2!BK10*(1-BK28)*0.85+((Input!$C$17+BK40)+(BJ41*2*(1+Input!$F$21*0.75)-BJ41*2))*Sheet2!BK10*0.15, (((Input!$C$17+BK40)+(BJ41*(1+Input!$F$21*0.75)-BJ41))*Sheet2!BK10*(1-BK28)*0.85+((Input!$C$17+BK40)+(BJ41*(1+Input!$F$21*0.75)-BJ41))*Sheet2!BK10*0.15)))</f>
        <v>0</v>
      </c>
      <c r="BL41">
        <f ca="1">IF(BK41=0, (((Input!$C$17+BL40)+(BK41*(1+Input!$F$21*0.75)-BK41))*Sheet2!BL10*(1-BL28)*0.85+((Input!$C$17+BL40)+(BK41*(1+Input!$F$21*0.75)-BK41))*Sheet2!BL10*0.15)*0.5, IF(AND(BJ41=0,BK41&gt;0),((Input!$C$17+BL40)+(BK41*2*(1+Input!$F$21*0.75)-BK41*2))*Sheet2!BL10*(1-BL28)*0.85+((Input!$C$17+BL40)+(BK41*2*(1+Input!$F$21*0.75)-BK41*2))*Sheet2!BL10*0.15, (((Input!$C$17+BL40)+(BK41*(1+Input!$F$21*0.75)-BK41))*Sheet2!BL10*(1-BL28)*0.85+((Input!$C$17+BL40)+(BK41*(1+Input!$F$21*0.75)-BK41))*Sheet2!BL10*0.15)))</f>
        <v>0</v>
      </c>
      <c r="BM41">
        <f ca="1">IF(BL41=0, (((Input!$C$17+BM40)+(BL41*(1+Input!$F$21*0.75)-BL41))*Sheet2!BM10*(1-BM28)*0.85+((Input!$C$17+BM40)+(BL41*(1+Input!$F$21*0.75)-BL41))*Sheet2!BM10*0.15)*0.5, IF(AND(BK41=0,BL41&gt;0),((Input!$C$17+BM40)+(BL41*2*(1+Input!$F$21*0.75)-BL41*2))*Sheet2!BM10*(1-BM28)*0.85+((Input!$C$17+BM40)+(BL41*2*(1+Input!$F$21*0.75)-BL41*2))*Sheet2!BM10*0.15, (((Input!$C$17+BM40)+(BL41*(1+Input!$F$21*0.75)-BL41))*Sheet2!BM10*(1-BM28)*0.85+((Input!$C$17+BM40)+(BL41*(1+Input!$F$21*0.75)-BL41))*Sheet2!BM10*0.15)))</f>
        <v>0</v>
      </c>
      <c r="BN41">
        <f ca="1">IF(BM41=0, (((Input!$C$17+BN40)+(BM41*(1+Input!$F$21*0.75)-BM41))*Sheet2!BN10*(1-BN28)*0.85+((Input!$C$17+BN40)+(BM41*(1+Input!$F$21*0.75)-BM41))*Sheet2!BN10*0.15)*0.5, IF(AND(BL41=0,BM41&gt;0),((Input!$C$17+BN40)+(BM41*2*(1+Input!$F$21*0.75)-BM41*2))*Sheet2!BN10*(1-BN28)*0.85+((Input!$C$17+BN40)+(BM41*2*(1+Input!$F$21*0.75)-BM41*2))*Sheet2!BN10*0.15, (((Input!$C$17+BN40)+(BM41*(1+Input!$F$21*0.75)-BM41))*Sheet2!BN10*(1-BN28)*0.85+((Input!$C$17+BN40)+(BM41*(1+Input!$F$21*0.75)-BM41))*Sheet2!BN10*0.15)))</f>
        <v>0</v>
      </c>
      <c r="BO41">
        <f ca="1">IF(BN41=0, (((Input!$C$17+BO40)+(BN41*(1+Input!$F$21*0.75)-BN41))*Sheet2!BO10*(1-BO28)*0.85+((Input!$C$17+BO40)+(BN41*(1+Input!$F$21*0.75)-BN41))*Sheet2!BO10*0.15)*0.5, IF(AND(BM41=0,BN41&gt;0),((Input!$C$17+BO40)+(BN41*2*(1+Input!$F$21*0.75)-BN41*2))*Sheet2!BO10*(1-BO28)*0.85+((Input!$C$17+BO40)+(BN41*2*(1+Input!$F$21*0.75)-BN41*2))*Sheet2!BO10*0.15, (((Input!$C$17+BO40)+(BN41*(1+Input!$F$21*0.75)-BN41))*Sheet2!BO10*(1-BO28)*0.85+((Input!$C$17+BO40)+(BN41*(1+Input!$F$21*0.75)-BN41))*Sheet2!BO10*0.15)))</f>
        <v>0</v>
      </c>
      <c r="BP41">
        <f ca="1">IF(BO41=0, (((Input!$C$17+BP40)+(BO41*(1+Input!$F$21*0.75)-BO41))*Sheet2!BP10*(1-BP28)*0.85+((Input!$C$17+BP40)+(BO41*(1+Input!$F$21*0.75)-BO41))*Sheet2!BP10*0.15)*0.5, IF(AND(BN41=0,BO41&gt;0),((Input!$C$17+BP40)+(BO41*2*(1+Input!$F$21*0.75)-BO41*2))*Sheet2!BP10*(1-BP28)*0.85+((Input!$C$17+BP40)+(BO41*2*(1+Input!$F$21*0.75)-BO41*2))*Sheet2!BP10*0.15, (((Input!$C$17+BP40)+(BO41*(1+Input!$F$21*0.75)-BO41))*Sheet2!BP10*(1-BP28)*0.85+((Input!$C$17+BP40)+(BO41*(1+Input!$F$21*0.75)-BO41))*Sheet2!BP10*0.15)))</f>
        <v>0</v>
      </c>
      <c r="BQ41">
        <f ca="1">IF(BP41=0, (((Input!$C$17+BQ40)+(BP41*(1+Input!$F$21*0.75)-BP41))*Sheet2!BQ10*(1-BQ28)*0.85+((Input!$C$17+BQ40)+(BP41*(1+Input!$F$21*0.75)-BP41))*Sheet2!BQ10*0.15)*0.5, IF(AND(BO41=0,BP41&gt;0),((Input!$C$17+BQ40)+(BP41*2*(1+Input!$F$21*0.75)-BP41*2))*Sheet2!BQ10*(1-BQ28)*0.85+((Input!$C$17+BQ40)+(BP41*2*(1+Input!$F$21*0.75)-BP41*2))*Sheet2!BQ10*0.15, (((Input!$C$17+BQ40)+(BP41*(1+Input!$F$21*0.75)-BP41))*Sheet2!BQ10*(1-BQ28)*0.85+((Input!$C$17+BQ40)+(BP41*(1+Input!$F$21*0.75)-BP41))*Sheet2!BQ10*0.15)))</f>
        <v>0</v>
      </c>
      <c r="BR41">
        <f ca="1">IF(BQ41=0, (((Input!$C$17+BR40)+(BQ41*(1+Input!$F$21*0.75)-BQ41))*Sheet2!BR10*(1-BR28)*0.85+((Input!$C$17+BR40)+(BQ41*(1+Input!$F$21*0.75)-BQ41))*Sheet2!BR10*0.15)*0.5, IF(AND(BP41=0,BQ41&gt;0),((Input!$C$17+BR40)+(BQ41*2*(1+Input!$F$21*0.75)-BQ41*2))*Sheet2!BR10*(1-BR28)*0.85+((Input!$C$17+BR40)+(BQ41*2*(1+Input!$F$21*0.75)-BQ41*2))*Sheet2!BR10*0.15, (((Input!$C$17+BR40)+(BQ41*(1+Input!$F$21*0.75)-BQ41))*Sheet2!BR10*(1-BR28)*0.85+((Input!$C$17+BR40)+(BQ41*(1+Input!$F$21*0.75)-BQ41))*Sheet2!BR10*0.15)))</f>
        <v>0</v>
      </c>
      <c r="BS41">
        <f ca="1">IF(BR41=0, (((Input!$C$17+BS40)+(BR41*(1+Input!$F$21*0.75)-BR41))*Sheet2!BS10*(1-BS28)*0.85+((Input!$C$17+BS40)+(BR41*(1+Input!$F$21*0.75)-BR41))*Sheet2!BS10*0.15)*0.5, IF(AND(BQ41=0,BR41&gt;0),((Input!$C$17+BS40)+(BR41*2*(1+Input!$F$21*0.75)-BR41*2))*Sheet2!BS10*(1-BS28)*0.85+((Input!$C$17+BS40)+(BR41*2*(1+Input!$F$21*0.75)-BR41*2))*Sheet2!BS10*0.15, (((Input!$C$17+BS40)+(BR41*(1+Input!$F$21*0.75)-BR41))*Sheet2!BS10*(1-BS28)*0.85+((Input!$C$17+BS40)+(BR41*(1+Input!$F$21*0.75)-BR41))*Sheet2!BS10*0.15)))</f>
        <v>0</v>
      </c>
      <c r="BT41">
        <f ca="1">IF(BS41=0, (((Input!$C$17+BT40)+(BS41*(1+Input!$F$21*0.75)-BS41))*Sheet2!BT10*(1-BT28)*0.85+((Input!$C$17+BT40)+(BS41*(1+Input!$F$21*0.75)-BS41))*Sheet2!BT10*0.15)*0.5, IF(AND(BR41=0,BS41&gt;0),((Input!$C$17+BT40)+(BS41*2*(1+Input!$F$21*0.75)-BS41*2))*Sheet2!BT10*(1-BT28)*0.85+((Input!$C$17+BT40)+(BS41*2*(1+Input!$F$21*0.75)-BS41*2))*Sheet2!BT10*0.15, (((Input!$C$17+BT40)+(BS41*(1+Input!$F$21*0.75)-BS41))*Sheet2!BT10*(1-BT28)*0.85+((Input!$C$17+BT40)+(BS41*(1+Input!$F$21*0.75)-BS41))*Sheet2!BT10*0.15)))</f>
        <v>0</v>
      </c>
      <c r="BU41">
        <f ca="1">IF(BT41=0, (((Input!$C$17+BU40)+(BT41*(1+Input!$F$21*0.75)-BT41))*Sheet2!BU10*(1-BU28)*0.85+((Input!$C$17+BU40)+(BT41*(1+Input!$F$21*0.75)-BT41))*Sheet2!BU10*0.15)*0.5, IF(AND(BS41=0,BT41&gt;0),((Input!$C$17+BU40)+(BT41*2*(1+Input!$F$21*0.75)-BT41*2))*Sheet2!BU10*(1-BU28)*0.85+((Input!$C$17+BU40)+(BT41*2*(1+Input!$F$21*0.75)-BT41*2))*Sheet2!BU10*0.15, (((Input!$C$17+BU40)+(BT41*(1+Input!$F$21*0.75)-BT41))*Sheet2!BU10*(1-BU28)*0.85+((Input!$C$17+BU40)+(BT41*(1+Input!$F$21*0.75)-BT41))*Sheet2!BU10*0.15)))</f>
        <v>0</v>
      </c>
      <c r="BV41">
        <f ca="1">IF(BU41=0, (((Input!$C$17+BV40)+(BU41*(1+Input!$F$21*0.75)-BU41))*Sheet2!BV10*(1-BV28)*0.85+((Input!$C$17+BV40)+(BU41*(1+Input!$F$21*0.75)-BU41))*Sheet2!BV10*0.15)*0.5, IF(AND(BT41=0,BU41&gt;0),((Input!$C$17+BV40)+(BU41*2*(1+Input!$F$21*0.75)-BU41*2))*Sheet2!BV10*(1-BV28)*0.85+((Input!$C$17+BV40)+(BU41*2*(1+Input!$F$21*0.75)-BU41*2))*Sheet2!BV10*0.15, (((Input!$C$17+BV40)+(BU41*(1+Input!$F$21*0.75)-BU41))*Sheet2!BV10*(1-BV28)*0.85+((Input!$C$17+BV40)+(BU41*(1+Input!$F$21*0.75)-BU41))*Sheet2!BV10*0.15)))</f>
        <v>0</v>
      </c>
      <c r="BW41">
        <f ca="1">IF(BV41=0, (((Input!$C$17+BW40)+(BV41*(1+Input!$F$21*0.75)-BV41))*Sheet2!BW10*(1-BW28)*0.85+((Input!$C$17+BW40)+(BV41*(1+Input!$F$21*0.75)-BV41))*Sheet2!BW10*0.15)*0.5, IF(AND(BU41=0,BV41&gt;0),((Input!$C$17+BW40)+(BV41*2*(1+Input!$F$21*0.75)-BV41*2))*Sheet2!BW10*(1-BW28)*0.85+((Input!$C$17+BW40)+(BV41*2*(1+Input!$F$21*0.75)-BV41*2))*Sheet2!BW10*0.15, (((Input!$C$17+BW40)+(BV41*(1+Input!$F$21*0.75)-BV41))*Sheet2!BW10*(1-BW28)*0.85+((Input!$C$17+BW40)+(BV41*(1+Input!$F$21*0.75)-BV41))*Sheet2!BW10*0.15)))</f>
        <v>0</v>
      </c>
      <c r="BX41">
        <f ca="1">IF(BW41=0, (((Input!$C$17+BX40)+(BW41*(1+Input!$F$21*0.75)-BW41))*Sheet2!BX10*(1-BX28)*0.85+((Input!$C$17+BX40)+(BW41*(1+Input!$F$21*0.75)-BW41))*Sheet2!BX10*0.15)*0.5, IF(AND(BV41=0,BW41&gt;0),((Input!$C$17+BX40)+(BW41*2*(1+Input!$F$21*0.75)-BW41*2))*Sheet2!BX10*(1-BX28)*0.85+((Input!$C$17+BX40)+(BW41*2*(1+Input!$F$21*0.75)-BW41*2))*Sheet2!BX10*0.15, (((Input!$C$17+BX40)+(BW41*(1+Input!$F$21*0.75)-BW41))*Sheet2!BX10*(1-BX28)*0.85+((Input!$C$17+BX40)+(BW41*(1+Input!$F$21*0.75)-BW41))*Sheet2!BX10*0.15)))</f>
        <v>0</v>
      </c>
      <c r="BY41">
        <f ca="1">IF(BX41=0, (((Input!$C$17+BY40)+(BX41*(1+Input!$F$21*0.75)-BX41))*Sheet2!BY10*(1-BY28)*0.85+((Input!$C$17+BY40)+(BX41*(1+Input!$F$21*0.75)-BX41))*Sheet2!BY10*0.15)*0.5, IF(AND(BW41=0,BX41&gt;0),((Input!$C$17+BY40)+(BX41*2*(1+Input!$F$21*0.75)-BX41*2))*Sheet2!BY10*(1-BY28)*0.85+((Input!$C$17+BY40)+(BX41*2*(1+Input!$F$21*0.75)-BX41*2))*Sheet2!BY10*0.15, (((Input!$C$17+BY40)+(BX41*(1+Input!$F$21*0.75)-BX41))*Sheet2!BY10*(1-BY28)*0.85+((Input!$C$17+BY40)+(BX41*(1+Input!$F$21*0.75)-BX41))*Sheet2!BY10*0.15)))</f>
        <v>0</v>
      </c>
      <c r="BZ41">
        <f ca="1">IF(BY41=0, (((Input!$C$17+BZ40)+(BY41*(1+Input!$F$21*0.75)-BY41))*Sheet2!BZ10*(1-BZ28)*0.85+((Input!$C$17+BZ40)+(BY41*(1+Input!$F$21*0.75)-BY41))*Sheet2!BZ10*0.15)*0.5, IF(AND(BX41=0,BY41&gt;0),((Input!$C$17+BZ40)+(BY41*2*(1+Input!$F$21*0.75)-BY41*2))*Sheet2!BZ10*(1-BZ28)*0.85+((Input!$C$17+BZ40)+(BY41*2*(1+Input!$F$21*0.75)-BY41*2))*Sheet2!BZ10*0.15, (((Input!$C$17+BZ40)+(BY41*(1+Input!$F$21*0.75)-BY41))*Sheet2!BZ10*(1-BZ28)*0.85+((Input!$C$17+BZ40)+(BY41*(1+Input!$F$21*0.75)-BY41))*Sheet2!BZ10*0.15)))</f>
        <v>0</v>
      </c>
      <c r="CA41">
        <f ca="1">IF(BZ41=0, (((Input!$C$17+CA40)+(BZ41*(1+Input!$F$21*0.75)-BZ41))*Sheet2!CA10*(1-CA28)*0.85+((Input!$C$17+CA40)+(BZ41*(1+Input!$F$21*0.75)-BZ41))*Sheet2!CA10*0.15)*0.5, IF(AND(BY41=0,BZ41&gt;0),((Input!$C$17+CA40)+(BZ41*2*(1+Input!$F$21*0.75)-BZ41*2))*Sheet2!CA10*(1-CA28)*0.85+((Input!$C$17+CA40)+(BZ41*2*(1+Input!$F$21*0.75)-BZ41*2))*Sheet2!CA10*0.15, (((Input!$C$17+CA40)+(BZ41*(1+Input!$F$21*0.75)-BZ41))*Sheet2!CA10*(1-CA28)*0.85+((Input!$C$17+CA40)+(BZ41*(1+Input!$F$21*0.75)-BZ41))*Sheet2!CA10*0.15)))</f>
        <v>0</v>
      </c>
      <c r="CB41">
        <f ca="1">IF(CA41=0, (((Input!$C$17+CB40)+(CA41*(1+Input!$F$21*0.75)-CA41))*Sheet2!CB10*(1-CB28)*0.85+((Input!$C$17+CB40)+(CA41*(1+Input!$F$21*0.75)-CA41))*Sheet2!CB10*0.15)*0.5, IF(AND(BZ41=0,CA41&gt;0),((Input!$C$17+CB40)+(CA41*2*(1+Input!$F$21*0.75)-CA41*2))*Sheet2!CB10*(1-CB28)*0.85+((Input!$C$17+CB40)+(CA41*2*(1+Input!$F$21*0.75)-CA41*2))*Sheet2!CB10*0.15, (((Input!$C$17+CB40)+(CA41*(1+Input!$F$21*0.75)-CA41))*Sheet2!CB10*(1-CB28)*0.85+((Input!$C$17+CB40)+(CA41*(1+Input!$F$21*0.75)-CA41))*Sheet2!CB10*0.15)))</f>
        <v>0</v>
      </c>
      <c r="CC41">
        <f ca="1">IF(CB41=0, (((Input!$C$17+CC40)+(CB41*(1+Input!$F$21*0.75)-CB41))*Sheet2!CC10*(1-CC28)*0.85+((Input!$C$17+CC40)+(CB41*(1+Input!$F$21*0.75)-CB41))*Sheet2!CC10*0.15)*0.5, IF(AND(CA41=0,CB41&gt;0),((Input!$C$17+CC40)+(CB41*2*(1+Input!$F$21*0.75)-CB41*2))*Sheet2!CC10*(1-CC28)*0.85+((Input!$C$17+CC40)+(CB41*2*(1+Input!$F$21*0.75)-CB41*2))*Sheet2!CC10*0.15, (((Input!$C$17+CC40)+(CB41*(1+Input!$F$21*0.75)-CB41))*Sheet2!CC10*(1-CC28)*0.85+((Input!$C$17+CC40)+(CB41*(1+Input!$F$21*0.75)-CB41))*Sheet2!CC10*0.15)))</f>
        <v>0</v>
      </c>
      <c r="CD41">
        <f ca="1">IF(CC41=0, (((Input!$C$17+CD40)+(CC41*(1+Input!$F$21*0.75)-CC41))*Sheet2!CD10*(1-CD28)*0.85+((Input!$C$17+CD40)+(CC41*(1+Input!$F$21*0.75)-CC41))*Sheet2!CD10*0.15)*0.5, IF(AND(CB41=0,CC41&gt;0),((Input!$C$17+CD40)+(CC41*2*(1+Input!$F$21*0.75)-CC41*2))*Sheet2!CD10*(1-CD28)*0.85+((Input!$C$17+CD40)+(CC41*2*(1+Input!$F$21*0.75)-CC41*2))*Sheet2!CD10*0.15, (((Input!$C$17+CD40)+(CC41*(1+Input!$F$21*0.75)-CC41))*Sheet2!CD10*(1-CD28)*0.85+((Input!$C$17+CD40)+(CC41*(1+Input!$F$21*0.75)-CC41))*Sheet2!CD10*0.15)))</f>
        <v>0</v>
      </c>
      <c r="CE41">
        <f ca="1">IF(CD41=0, (((Input!$C$17+CE40)+(CD41*(1+Input!$F$21*0.75)-CD41))*Sheet2!CE10*(1-CE28)*0.85+((Input!$C$17+CE40)+(CD41*(1+Input!$F$21*0.75)-CD41))*Sheet2!CE10*0.15)*0.5, IF(AND(CC41=0,CD41&gt;0),((Input!$C$17+CE40)+(CD41*2*(1+Input!$F$21*0.75)-CD41*2))*Sheet2!CE10*(1-CE28)*0.85+((Input!$C$17+CE40)+(CD41*2*(1+Input!$F$21*0.75)-CD41*2))*Sheet2!CE10*0.15, (((Input!$C$17+CE40)+(CD41*(1+Input!$F$21*0.75)-CD41))*Sheet2!CE10*(1-CE28)*0.85+((Input!$C$17+CE40)+(CD41*(1+Input!$F$21*0.75)-CD41))*Sheet2!CE10*0.15)))</f>
        <v>0</v>
      </c>
      <c r="CF41">
        <f ca="1">IF(CE41=0, (((Input!$C$17+CF40)+(CE41*(1+Input!$F$21*0.75)-CE41))*Sheet2!CF10*(1-CF28)*0.85+((Input!$C$17+CF40)+(CE41*(1+Input!$F$21*0.75)-CE41))*Sheet2!CF10*0.15)*0.5, IF(AND(CD41=0,CE41&gt;0),((Input!$C$17+CF40)+(CE41*2*(1+Input!$F$21*0.75)-CE41*2))*Sheet2!CF10*(1-CF28)*0.85+((Input!$C$17+CF40)+(CE41*2*(1+Input!$F$21*0.75)-CE41*2))*Sheet2!CF10*0.15, (((Input!$C$17+CF40)+(CE41*(1+Input!$F$21*0.75)-CE41))*Sheet2!CF10*(1-CF28)*0.85+((Input!$C$17+CF40)+(CE41*(1+Input!$F$21*0.75)-CE41))*Sheet2!CF10*0.15)))</f>
        <v>0</v>
      </c>
      <c r="CG41">
        <f ca="1">IF(CF41=0, (((Input!$C$17+CG40)+(CF41*(1+Input!$F$21*0.75)-CF41))*Sheet2!CG10*(1-CG28)*0.85+((Input!$C$17+CG40)+(CF41*(1+Input!$F$21*0.75)-CF41))*Sheet2!CG10*0.15)*0.5, IF(AND(CE41=0,CF41&gt;0),((Input!$C$17+CG40)+(CF41*2*(1+Input!$F$21*0.75)-CF41*2))*Sheet2!CG10*(1-CG28)*0.85+((Input!$C$17+CG40)+(CF41*2*(1+Input!$F$21*0.75)-CF41*2))*Sheet2!CG10*0.15, (((Input!$C$17+CG40)+(CF41*(1+Input!$F$21*0.75)-CF41))*Sheet2!CG10*(1-CG28)*0.85+((Input!$C$17+CG40)+(CF41*(1+Input!$F$21*0.75)-CF41))*Sheet2!CG10*0.15)))</f>
        <v>0</v>
      </c>
      <c r="CH41">
        <f ca="1">IF(CG41=0, (((Input!$C$17+CH40)+(CG41*(1+Input!$F$21*0.75)-CG41))*Sheet2!CH10*(1-CH28)*0.85+((Input!$C$17+CH40)+(CG41*(1+Input!$F$21*0.75)-CG41))*Sheet2!CH10*0.15)*0.5, IF(AND(CF41=0,CG41&gt;0),((Input!$C$17+CH40)+(CG41*2*(1+Input!$F$21*0.75)-CG41*2))*Sheet2!CH10*(1-CH28)*0.85+((Input!$C$17+CH40)+(CG41*2*(1+Input!$F$21*0.75)-CG41*2))*Sheet2!CH10*0.15, (((Input!$C$17+CH40)+(CG41*(1+Input!$F$21*0.75)-CG41))*Sheet2!CH10*(1-CH28)*0.85+((Input!$C$17+CH40)+(CG41*(1+Input!$F$21*0.75)-CG41))*Sheet2!CH10*0.15)))</f>
        <v>0</v>
      </c>
      <c r="CI41">
        <f ca="1">IF(CH41=0, (((Input!$C$17+CI40)+(CH41*(1+Input!$F$21*0.75)-CH41))*Sheet2!CI10*(1-CI28)*0.85+((Input!$C$17+CI40)+(CH41*(1+Input!$F$21*0.75)-CH41))*Sheet2!CI10*0.15)*0.5, IF(AND(CG41=0,CH41&gt;0),((Input!$C$17+CI40)+(CH41*2*(1+Input!$F$21*0.75)-CH41*2))*Sheet2!CI10*(1-CI28)*0.85+((Input!$C$17+CI40)+(CH41*2*(1+Input!$F$21*0.75)-CH41*2))*Sheet2!CI10*0.15, (((Input!$C$17+CI40)+(CH41*(1+Input!$F$21*0.75)-CH41))*Sheet2!CI10*(1-CI28)*0.85+((Input!$C$17+CI40)+(CH41*(1+Input!$F$21*0.75)-CH41))*Sheet2!CI10*0.15)))</f>
        <v>0</v>
      </c>
      <c r="CJ41">
        <f ca="1">IF(CI41=0, (((Input!$C$17+CJ40)+(CI41*(1+Input!$F$21*0.75)-CI41))*Sheet2!CJ10*(1-CJ28)*0.85+((Input!$C$17+CJ40)+(CI41*(1+Input!$F$21*0.75)-CI41))*Sheet2!CJ10*0.15)*0.5, IF(AND(CH41=0,CI41&gt;0),((Input!$C$17+CJ40)+(CI41*2*(1+Input!$F$21*0.75)-CI41*2))*Sheet2!CJ10*(1-CJ28)*0.85+((Input!$C$17+CJ40)+(CI41*2*(1+Input!$F$21*0.75)-CI41*2))*Sheet2!CJ10*0.15, (((Input!$C$17+CJ40)+(CI41*(1+Input!$F$21*0.75)-CI41))*Sheet2!CJ10*(1-CJ28)*0.85+((Input!$C$17+CJ40)+(CI41*(1+Input!$F$21*0.75)-CI41))*Sheet2!CJ10*0.15)))</f>
        <v>0</v>
      </c>
      <c r="CK41">
        <f ca="1">IF(CJ41=0, (((Input!$C$17+CK40)+(CJ41*(1+Input!$F$21*0.75)-CJ41))*Sheet2!CK10*(1-CK28)*0.85+((Input!$C$17+CK40)+(CJ41*(1+Input!$F$21*0.75)-CJ41))*Sheet2!CK10*0.15)*0.5, IF(AND(CI41=0,CJ41&gt;0),((Input!$C$17+CK40)+(CJ41*2*(1+Input!$F$21*0.75)-CJ41*2))*Sheet2!CK10*(1-CK28)*0.85+((Input!$C$17+CK40)+(CJ41*2*(1+Input!$F$21*0.75)-CJ41*2))*Sheet2!CK10*0.15, (((Input!$C$17+CK40)+(CJ41*(1+Input!$F$21*0.75)-CJ41))*Sheet2!CK10*(1-CK28)*0.85+((Input!$C$17+CK40)+(CJ41*(1+Input!$F$21*0.75)-CJ41))*Sheet2!CK10*0.15)))</f>
        <v>0</v>
      </c>
      <c r="CL41">
        <f ca="1">IF(CK41=0, (((Input!$C$17+CL40)+(CK41*(1+Input!$F$21*0.75)-CK41))*Sheet2!CL10*(1-CL28)*0.85+((Input!$C$17+CL40)+(CK41*(1+Input!$F$21*0.75)-CK41))*Sheet2!CL10*0.15)*0.5, IF(AND(CJ41=0,CK41&gt;0),((Input!$C$17+CL40)+(CK41*2*(1+Input!$F$21*0.75)-CK41*2))*Sheet2!CL10*(1-CL28)*0.85+((Input!$C$17+CL40)+(CK41*2*(1+Input!$F$21*0.75)-CK41*2))*Sheet2!CL10*0.15, (((Input!$C$17+CL40)+(CK41*(1+Input!$F$21*0.75)-CK41))*Sheet2!CL10*(1-CL28)*0.85+((Input!$C$17+CL40)+(CK41*(1+Input!$F$21*0.75)-CK41))*Sheet2!CL10*0.15)))</f>
        <v>0</v>
      </c>
      <c r="CM41">
        <f ca="1">IF(CL41=0, (((Input!$C$17+CM40)+(CL41*(1+Input!$F$21*0.75)-CL41))*Sheet2!CM10*(1-CM28)*0.85+((Input!$C$17+CM40)+(CL41*(1+Input!$F$21*0.75)-CL41))*Sheet2!CM10*0.15)*0.5, IF(AND(CK41=0,CL41&gt;0),((Input!$C$17+CM40)+(CL41*2*(1+Input!$F$21*0.75)-CL41*2))*Sheet2!CM10*(1-CM28)*0.85+((Input!$C$17+CM40)+(CL41*2*(1+Input!$F$21*0.75)-CL41*2))*Sheet2!CM10*0.15, (((Input!$C$17+CM40)+(CL41*(1+Input!$F$21*0.75)-CL41))*Sheet2!CM10*(1-CM28)*0.85+((Input!$C$17+CM40)+(CL41*(1+Input!$F$21*0.75)-CL41))*Sheet2!CM10*0.15)))</f>
        <v>0</v>
      </c>
      <c r="CN41">
        <f ca="1">IF(CM41=0, (((Input!$C$17+CN40)+(CM41*(1+Input!$F$21*0.75)-CM41))*Sheet2!CN10*(1-CN28)*0.85+((Input!$C$17+CN40)+(CM41*(1+Input!$F$21*0.75)-CM41))*Sheet2!CN10*0.15)*0.5, IF(AND(CL41=0,CM41&gt;0),((Input!$C$17+CN40)+(CM41*2*(1+Input!$F$21*0.75)-CM41*2))*Sheet2!CN10*(1-CN28)*0.85+((Input!$C$17+CN40)+(CM41*2*(1+Input!$F$21*0.75)-CM41*2))*Sheet2!CN10*0.15, (((Input!$C$17+CN40)+(CM41*(1+Input!$F$21*0.75)-CM41))*Sheet2!CN10*(1-CN28)*0.85+((Input!$C$17+CN40)+(CM41*(1+Input!$F$21*0.75)-CM41))*Sheet2!CN10*0.15)))</f>
        <v>0</v>
      </c>
      <c r="CP41" s="5"/>
    </row>
    <row r="42" spans="1:94">
      <c r="A42" t="s">
        <v>18</v>
      </c>
      <c r="C42">
        <f>C26-C41</f>
        <v>0</v>
      </c>
      <c r="D42">
        <f t="shared" ref="D42:BO42" si="25">D26-D41</f>
        <v>0</v>
      </c>
      <c r="E42">
        <f t="shared" si="25"/>
        <v>0</v>
      </c>
      <c r="F42">
        <f>F26-F41</f>
        <v>0</v>
      </c>
      <c r="G42">
        <f t="shared" si="25"/>
        <v>0</v>
      </c>
      <c r="H42">
        <f t="shared" si="25"/>
        <v>0</v>
      </c>
      <c r="I42">
        <f t="shared" si="25"/>
        <v>0</v>
      </c>
      <c r="J42">
        <f t="shared" si="25"/>
        <v>0</v>
      </c>
      <c r="K42">
        <f t="shared" si="25"/>
        <v>0</v>
      </c>
      <c r="L42">
        <f t="shared" si="25"/>
        <v>0</v>
      </c>
      <c r="M42">
        <f t="shared" si="25"/>
        <v>0</v>
      </c>
      <c r="N42">
        <f t="shared" si="25"/>
        <v>0</v>
      </c>
      <c r="O42">
        <f t="shared" si="25"/>
        <v>0</v>
      </c>
      <c r="P42">
        <f t="shared" si="25"/>
        <v>0</v>
      </c>
      <c r="Q42">
        <f t="shared" si="25"/>
        <v>0</v>
      </c>
      <c r="R42">
        <f t="shared" si="25"/>
        <v>0</v>
      </c>
      <c r="S42">
        <f t="shared" si="25"/>
        <v>0</v>
      </c>
      <c r="T42">
        <f t="shared" si="25"/>
        <v>0</v>
      </c>
      <c r="U42">
        <f t="shared" si="25"/>
        <v>0</v>
      </c>
      <c r="V42">
        <f t="shared" si="25"/>
        <v>0</v>
      </c>
      <c r="W42">
        <f t="shared" ca="1" si="25"/>
        <v>111612.15124260355</v>
      </c>
      <c r="X42">
        <f t="shared" ca="1" si="25"/>
        <v>95852.049694338435</v>
      </c>
      <c r="Y42">
        <f t="shared" ca="1" si="25"/>
        <v>99257.853120627886</v>
      </c>
      <c r="Z42">
        <f t="shared" ca="1" si="25"/>
        <v>102759.06898395746</v>
      </c>
      <c r="AA42">
        <f t="shared" ca="1" si="25"/>
        <v>106344.58112743912</v>
      </c>
      <c r="AB42">
        <f t="shared" ca="1" si="25"/>
        <v>110016.26392637499</v>
      </c>
      <c r="AC42">
        <f t="shared" ca="1" si="25"/>
        <v>113776.2957764992</v>
      </c>
      <c r="AD42">
        <f t="shared" ca="1" si="25"/>
        <v>117626.91640823318</v>
      </c>
      <c r="AE42">
        <f t="shared" ca="1" si="25"/>
        <v>121570.42344445942</v>
      </c>
      <c r="AF42">
        <f t="shared" ca="1" si="25"/>
        <v>125609.17358748089</v>
      </c>
      <c r="AG42">
        <f t="shared" ca="1" si="25"/>
        <v>129745.58393584289</v>
      </c>
      <c r="AH42">
        <f t="shared" ca="1" si="25"/>
        <v>133982.13334541873</v>
      </c>
      <c r="AI42">
        <f t="shared" ca="1" si="25"/>
        <v>138321.36383366497</v>
      </c>
      <c r="AJ42">
        <f t="shared" ca="1" si="25"/>
        <v>142765.88202760508</v>
      </c>
      <c r="AK42">
        <f t="shared" ca="1" si="25"/>
        <v>171652.40876925871</v>
      </c>
      <c r="AL42">
        <f t="shared" ca="1" si="25"/>
        <v>151987.78645823116</v>
      </c>
      <c r="AM42">
        <f t="shared" ca="1" si="25"/>
        <v>181239.46135048429</v>
      </c>
      <c r="AN42">
        <f t="shared" ca="1" si="25"/>
        <v>161600.66211286932</v>
      </c>
      <c r="AO42">
        <f t="shared" ca="1" si="25"/>
        <v>194596.97826295529</v>
      </c>
      <c r="AP42">
        <f t="shared" ca="1" si="25"/>
        <v>201403.79814697852</v>
      </c>
      <c r="AQ42">
        <f t="shared" ca="1" si="25"/>
        <v>173800.47778593402</v>
      </c>
      <c r="AR42">
        <f t="shared" ca="1" si="25"/>
        <v>179282.58457925799</v>
      </c>
      <c r="AS42">
        <f t="shared" ca="1" si="25"/>
        <v>184914.10398493987</v>
      </c>
      <c r="AT42">
        <f t="shared" ca="1" si="25"/>
        <v>190679.41708806882</v>
      </c>
      <c r="AU42">
        <f t="shared" ca="1" si="25"/>
        <v>237555.80625817104</v>
      </c>
      <c r="AV42">
        <f t="shared" ca="1" si="25"/>
        <v>202643.32445450668</v>
      </c>
      <c r="AW42">
        <f t="shared" ca="1" si="25"/>
        <v>252971.65924556932</v>
      </c>
      <c r="AX42">
        <f t="shared" ca="1" si="25"/>
        <v>215163.49760646623</v>
      </c>
      <c r="AY42">
        <f t="shared" ca="1" si="25"/>
        <v>268972.77874124772</v>
      </c>
      <c r="AZ42">
        <f t="shared" ca="1" si="25"/>
        <v>228289.46481556428</v>
      </c>
      <c r="BA42">
        <f t="shared" ca="1" si="25"/>
        <v>0</v>
      </c>
      <c r="BB42">
        <f t="shared" ca="1" si="25"/>
        <v>0</v>
      </c>
      <c r="BC42">
        <f t="shared" ca="1" si="25"/>
        <v>0</v>
      </c>
      <c r="BD42">
        <f t="shared" ca="1" si="25"/>
        <v>0</v>
      </c>
      <c r="BE42">
        <f t="shared" ca="1" si="25"/>
        <v>0</v>
      </c>
      <c r="BF42">
        <f t="shared" ca="1" si="25"/>
        <v>0</v>
      </c>
      <c r="BG42">
        <f t="shared" ca="1" si="25"/>
        <v>0</v>
      </c>
      <c r="BH42">
        <f t="shared" ca="1" si="25"/>
        <v>0</v>
      </c>
      <c r="BI42">
        <f t="shared" ca="1" si="25"/>
        <v>0</v>
      </c>
      <c r="BJ42">
        <f t="shared" ca="1" si="25"/>
        <v>0</v>
      </c>
      <c r="BK42">
        <f t="shared" ca="1" si="25"/>
        <v>0</v>
      </c>
      <c r="BL42">
        <f t="shared" ca="1" si="25"/>
        <v>0</v>
      </c>
      <c r="BM42">
        <f t="shared" ca="1" si="25"/>
        <v>0</v>
      </c>
      <c r="BN42">
        <f t="shared" ca="1" si="25"/>
        <v>0</v>
      </c>
      <c r="BO42">
        <f t="shared" ca="1" si="25"/>
        <v>0</v>
      </c>
      <c r="BP42">
        <f t="shared" ref="BP42:CN42" ca="1" si="26">BP26-BP41</f>
        <v>0</v>
      </c>
      <c r="BQ42">
        <f t="shared" ca="1" si="26"/>
        <v>0</v>
      </c>
      <c r="BR42">
        <f t="shared" ca="1" si="26"/>
        <v>0</v>
      </c>
      <c r="BS42">
        <f t="shared" ca="1" si="26"/>
        <v>0</v>
      </c>
      <c r="BT42">
        <f t="shared" ca="1" si="26"/>
        <v>0</v>
      </c>
      <c r="BU42">
        <f t="shared" ca="1" si="26"/>
        <v>0</v>
      </c>
      <c r="BV42">
        <f t="shared" ca="1" si="26"/>
        <v>0</v>
      </c>
      <c r="BW42">
        <f t="shared" ca="1" si="26"/>
        <v>0</v>
      </c>
      <c r="BX42">
        <f t="shared" ca="1" si="26"/>
        <v>0</v>
      </c>
      <c r="BY42">
        <f t="shared" ca="1" si="26"/>
        <v>0</v>
      </c>
      <c r="BZ42">
        <f t="shared" ca="1" si="26"/>
        <v>0</v>
      </c>
      <c r="CA42">
        <f t="shared" ca="1" si="26"/>
        <v>0</v>
      </c>
      <c r="CB42">
        <f t="shared" ca="1" si="26"/>
        <v>0</v>
      </c>
      <c r="CC42">
        <f t="shared" ca="1" si="26"/>
        <v>0</v>
      </c>
      <c r="CD42">
        <f t="shared" ca="1" si="26"/>
        <v>0</v>
      </c>
      <c r="CE42">
        <f t="shared" ca="1" si="26"/>
        <v>0</v>
      </c>
      <c r="CF42">
        <f t="shared" ca="1" si="26"/>
        <v>0</v>
      </c>
      <c r="CG42">
        <f t="shared" ca="1" si="26"/>
        <v>0</v>
      </c>
      <c r="CH42">
        <f t="shared" ca="1" si="26"/>
        <v>0</v>
      </c>
      <c r="CI42">
        <f t="shared" ca="1" si="26"/>
        <v>0</v>
      </c>
      <c r="CJ42">
        <f t="shared" ca="1" si="26"/>
        <v>0</v>
      </c>
      <c r="CK42">
        <f t="shared" ca="1" si="26"/>
        <v>0</v>
      </c>
      <c r="CL42">
        <f t="shared" ca="1" si="26"/>
        <v>0</v>
      </c>
      <c r="CM42">
        <f t="shared" ca="1" si="26"/>
        <v>0</v>
      </c>
      <c r="CN42">
        <f t="shared" ca="1" si="26"/>
        <v>0</v>
      </c>
      <c r="CP42" s="5"/>
    </row>
    <row r="43" spans="1:94">
      <c r="A43" t="s">
        <v>13</v>
      </c>
      <c r="B43">
        <f>Input!$C$8+B70</f>
        <v>1000000</v>
      </c>
      <c r="C43">
        <f ca="1">IF(AND(B43=0,C$9=2), B43-C39+C21,IF(C$9=1,IF(AND(C$16=1,C$17=1),(B43+C18+C21)*(1+(Input!$F$8*Input!$F$9+Sheet2!C$13*Input!$F$7))-(C$39)/(1-C$28), IF(AND(C$16=1,C$17=0),(B43+C18+C21)*(1+(Input!$F$8*Input!$F$9+Sheet2!C$13*Input!$F$7))-(C$39)/(1-C$28))), IF(AND(C$16=1,C$17=1),IF(B43&lt;0, B43-C$39, (B43+C18+C21)*(1+(C33*Input!$F$9+Sheet2!C$13*C32))-(C$39)/(1-C$28)), IF(AND(C$16=1,C$17=0),IF(B43&lt;0, B43-C$39, (B43+C18+C21)*(1+(C33*Input!$F$9+Sheet2!C$13*C32))-(C$39)/(1-C$28))))))</f>
        <v>1068767.6356132582</v>
      </c>
      <c r="D43">
        <f ca="1">IF(AND(C43=0,D$9=2), C43-D39+D21,IF(D$9=1,IF(AND(D$16=1,D$17=1),(C43+D18+D21)*(1+(Input!$F$8*Input!$F$9+Sheet2!D$13*Input!$F$7))-(D$39)/(1-D$28), IF(AND(D$16=1,D$17=0),(C43+D18+D21)*(1+(Input!$F$8*Input!$F$9+Sheet2!D$13*Input!$F$7))-(D$39)/(1-D$28))), IF(AND(D$16=1,D$17=1),IF(C43&lt;0, C43-D$39, (C43+D18+D21)*(1+(D33*Input!$F$9+Sheet2!D$13*D32))-(D$39)/(1-D$28)), IF(AND(D$16=1,D$17=0),IF(C43&lt;0, C43-D$39, (C43+D18+D21)*(1+(D33*Input!$F$9+Sheet2!D$13*D32))-(D$39)/(1-D$28))))))</f>
        <v>1139384.2049332196</v>
      </c>
      <c r="E43">
        <f ca="1">IF(AND(D43=0,E$9=2), D43-E39+E21,IF(E$9=1,IF(AND(E$16=1,E$17=1),(D43+E18+E21)*(1+(Input!$F$8*Input!$F$9+Sheet2!E$13*Input!$F$7))-(E$39)/(1-E$28), IF(AND(E$16=1,E$17=0),(D43+E18+E21)*(1+(Input!$F$8*Input!$F$9+Sheet2!E$13*Input!$F$7))-(E$39)/(1-E$28))), IF(AND(E$16=1,E$17=1),IF(D43&lt;0, D43-E$39, (D43+E18+E21)*(1+(E33*Input!$F$9+Sheet2!E$13*E32))-(E$39)/(1-E$28)), IF(AND(E$16=1,E$17=0),IF(D43&lt;0, D43-E$39, (D43+E18+E21)*(1+(E33*Input!$F$9+Sheet2!E$13*E32))-(E$39)/(1-E$28))))))</f>
        <v>1290020.7562816697</v>
      </c>
      <c r="F43">
        <f ca="1">IF(AND(E43=0,F$9=2), E43-F39+F21,IF(F$9=1,IF(AND(F$16=1,F$17=1),(E43+F18+F21)*(1+(Input!$F$8*Input!$F$9+Sheet2!F$13*Input!$F$7))-(F$39)/(1-F$28), IF(AND(F$16=1,F$17=0),(E43+F18+F21)*(1+(Input!$F$8*Input!$F$9+Sheet2!F$13*Input!$F$7))-(F$39)/(1-F$28))), IF(AND(F$16=1,F$17=1),IF(E43&lt;0, E43-F$39, (E43+F18+F21)*(1+(F33*Input!$F$9+Sheet2!F$13*F32))-(F$39)/(1-F$28)), IF(AND(F$16=1,F$17=0),IF(E43&lt;0, E43-F$39, (E43+F18+F21)*(1+(F33*Input!$F$9+Sheet2!F$13*F32))-(F$39)/(1-F$28))))))</f>
        <v>1461770.9703181402</v>
      </c>
      <c r="G43">
        <f ca="1">IF(AND(F43=0,G$9=2), F43-G39+G21,IF(G$9=1,IF(AND(G$16=1,G$17=1),(F43+G18+G21)*(1+(Input!$F$8*Input!$F$9+Sheet2!G$13*Input!$F$7))-(G$39)/(1-G$28), IF(AND(G$16=1,G$17=0),(F43+G18+G21)*(1+(Input!$F$8*Input!$F$9+Sheet2!G$13*Input!$F$7))-(G$39)/(1-G$28))), IF(AND(G$16=1,G$17=1),IF(F43&lt;0, F43-G$39, (F43+G18+G21)*(1+(G33*Input!$F$9+Sheet2!G$13*G32))-(G$39)/(1-G$28)), IF(AND(G$16=1,G$17=0),IF(F43&lt;0, F43-G$39, (F43+G18+G21)*(1+(G33*Input!$F$9+Sheet2!G$13*G32))-(G$39)/(1-G$28))))))</f>
        <v>1512088.4816838554</v>
      </c>
      <c r="H43">
        <f ca="1">IF(AND(G43=0,H$9=2), G43-H39+H21,IF(H$9=1,IF(AND(H$16=1,H$17=1),(G43+H18+H21)*(1+(Input!$F$8*Input!$F$9+Sheet2!H$13*Input!$F$7))-(H$39)/(1-H$28), IF(AND(H$16=1,H$17=0),(G43+H18+H21)*(1+(Input!$F$8*Input!$F$9+Sheet2!H$13*Input!$F$7))-(H$39)/(1-H$28))), IF(AND(H$16=1,H$17=1),IF(G43&lt;0, G43-H$39, (G43+H18+H21)*(1+(H33*Input!$F$9+Sheet2!H$13*H32))-(H$39)/(1-H$28)), IF(AND(H$16=1,H$17=0),IF(G43&lt;0, G43-H$39, (G43+H18+H21)*(1+(H33*Input!$F$9+Sheet2!H$13*H32))-(H$39)/(1-H$28))))))</f>
        <v>1639042.9333980777</v>
      </c>
      <c r="I43">
        <f ca="1">IF(AND(H43=0,I$9=2), H43-I39+I21,IF(I$9=1,IF(AND(I$16=1,I$17=1),(H43+I18+I21)*(1+(Input!$F$8*Input!$F$9+Sheet2!I$13*Input!$F$7))-(I$39)/(1-I$28), IF(AND(I$16=1,I$17=0),(H43+I18+I21)*(1+(Input!$F$8*Input!$F$9+Sheet2!I$13*Input!$F$7))-(I$39)/(1-I$28))), IF(AND(I$16=1,I$17=1),IF(H43&lt;0, H43-I$39, (H43+I18+I21)*(1+(I33*Input!$F$9+Sheet2!I$13*I32))-(I$39)/(1-I$28)), IF(AND(I$16=1,I$17=0),IF(H43&lt;0, H43-I$39, (H43+I18+I21)*(1+(I33*Input!$F$9+Sheet2!I$13*I32))-(I$39)/(1-I$28))))))</f>
        <v>1724520.7842599193</v>
      </c>
      <c r="J43">
        <f ca="1">IF(AND(I43=0,J$9=2), I43-J39+J21,IF(J$9=1,IF(AND(J$16=1,J$17=1),(I43+J18+J21)*(1+(Input!$F$8*Input!$F$9+Sheet2!J$13*Input!$F$7))-(J$39)/(1-J$28), IF(AND(J$16=1,J$17=0),(I43+J18+J21)*(1+(Input!$F$8*Input!$F$9+Sheet2!J$13*Input!$F$7))-(J$39)/(1-J$28))), IF(AND(J$16=1,J$17=1),IF(I43&lt;0, I43-J$39, (I43+J18+J21)*(1+(J33*Input!$F$9+Sheet2!J$13*J32))-(J$39)/(1-J$28)), IF(AND(J$16=1,J$17=0),IF(I43&lt;0, I43-J$39, (I43+J18+J21)*(1+(J33*Input!$F$9+Sheet2!J$13*J32))-(J$39)/(1-J$28))))))</f>
        <v>1917770.9111256907</v>
      </c>
      <c r="K43">
        <f ca="1">IF(AND(J43=0,K$9=2), J43-K39+K21,IF(K$9=1,IF(AND(K$16=1,K$17=1),(J43+K18+K21)*(1+(Input!$F$8*Input!$F$9+Sheet2!K$13*Input!$F$7))-(K$39)/(1-K$28), IF(AND(K$16=1,K$17=0),(J43+K18+K21)*(1+(Input!$F$8*Input!$F$9+Sheet2!K$13*Input!$F$7))-(K$39)/(1-K$28))), IF(AND(K$16=1,K$17=1),IF(J43&lt;0, J43-K$39, (J43+K18+K21)*(1+(K33*Input!$F$9+Sheet2!K$13*K32))-(K$39)/(1-K$28)), IF(AND(K$16=1,K$17=0),IF(J43&lt;0, J43-K$39, (J43+K18+K21)*(1+(K33*Input!$F$9+Sheet2!K$13*K32))-(K$39)/(1-K$28))))))</f>
        <v>1867918.2025693564</v>
      </c>
      <c r="L43">
        <f ca="1">IF(AND(K43=0,L$9=2), K43-L39+L21,IF(L$9=1,IF(AND(L$16=1,L$17=1),(K43+L18+L21)*(1+(Input!$F$8*Input!$F$9+Sheet2!L$13*Input!$F$7))-(L$39)/(1-L$28), IF(AND(L$16=1,L$17=0),(K43+L18+L21)*(1+(Input!$F$8*Input!$F$9+Sheet2!L$13*Input!$F$7))-(L$39)/(1-L$28))), IF(AND(L$16=1,L$17=1),IF(K43&lt;0, K43-L$39, (K43+L18+L21)*(1+(L33*Input!$F$9+Sheet2!L$13*L32))-(L$39)/(1-L$28)), IF(AND(L$16=1,L$17=0),IF(K43&lt;0, K43-L$39, (K43+L18+L21)*(1+(L33*Input!$F$9+Sheet2!L$13*L32))-(L$39)/(1-L$28))))))</f>
        <v>1968866.032557054</v>
      </c>
      <c r="M43">
        <f ca="1">IF(AND(L43=0,M$9=2), L43-M39+M21,IF(M$9=1,IF(AND(M$16=1,M$17=1),(L43+M18+M21)*(1+(Input!$F$8*Input!$F$9+Sheet2!M$13*Input!$F$7))-(M$39)/(1-M$28), IF(AND(M$16=1,M$17=0),(L43+M18+M21)*(1+(Input!$F$8*Input!$F$9+Sheet2!M$13*Input!$F$7))-(M$39)/(1-M$28))), IF(AND(M$16=1,M$17=1),IF(L43&lt;0, L43-M$39, (L43+M18+M21)*(1+(M33*Input!$F$9+Sheet2!M$13*M32))-(M$39)/(1-M$28)), IF(AND(M$16=1,M$17=0),IF(L43&lt;0, L43-M$39, (L43+M18+M21)*(1+(M33*Input!$F$9+Sheet2!M$13*M32))-(M$39)/(1-M$28))))))</f>
        <v>2107136.6794204116</v>
      </c>
      <c r="N43">
        <f ca="1">IF(AND(M43=0,N$9=2), M43-N39+N21,IF(N$9=1,IF(AND(N$16=1,N$17=1),(M43+N18+N21)*(1+(Input!$F$8*Input!$F$9+Sheet2!N$13*Input!$F$7))-(N$39)/(1-N$28), IF(AND(N$16=1,N$17=0),(M43+N18+N21)*(1+(Input!$F$8*Input!$F$9+Sheet2!N$13*Input!$F$7))-(N$39)/(1-N$28))), IF(AND(N$16=1,N$17=1),IF(M43&lt;0, M43-N$39, (M43+N18+N21)*(1+(N33*Input!$F$9+Sheet2!N$13*N32))-(N$39)/(1-N$28)), IF(AND(N$16=1,N$17=0),IF(M43&lt;0, M43-N$39, (M43+N18+N21)*(1+(N33*Input!$F$9+Sheet2!N$13*N32))-(N$39)/(1-N$28))))))</f>
        <v>2279578.0083288946</v>
      </c>
      <c r="O43">
        <f ca="1">IF(AND(N43=0,O$9=2), N43-O39+O21,IF(O$9=1,IF(AND(O$16=1,O$17=1),(N43+O18+O21)*(1+(Input!$F$8*Input!$F$9+Sheet2!O$13*Input!$F$7))-(O$39)/(1-O$28), IF(AND(O$16=1,O$17=0),(N43+O18+O21)*(1+(Input!$F$8*Input!$F$9+Sheet2!O$13*Input!$F$7))-(O$39)/(1-O$28))), IF(AND(O$16=1,O$17=1),IF(N43&lt;0, N43-O$39, (N43+O18+O21)*(1+(O33*Input!$F$9+Sheet2!O$13*O32))-(O$39)/(1-O$28)), IF(AND(O$16=1,O$17=0),IF(N43&lt;0, N43-O$39, (N43+O18+O21)*(1+(O33*Input!$F$9+Sheet2!O$13*O32))-(O$39)/(1-O$28))))))</f>
        <v>2413228.014285279</v>
      </c>
      <c r="P43">
        <f ca="1">IF(AND(O43=0,P$9=2), O43-P39+P21,IF(P$9=1,IF(AND(P$16=1,P$17=1),(O43+P18+P21)*(1+(Input!$F$8*Input!$F$9+Sheet2!P$13*Input!$F$7))-(P$39)/(1-P$28), IF(AND(P$16=1,P$17=0),(O43+P18+P21)*(1+(Input!$F$8*Input!$F$9+Sheet2!P$13*Input!$F$7))-(P$39)/(1-P$28))), IF(AND(P$16=1,P$17=1),IF(O43&lt;0, O43-P$39, (O43+P18+P21)*(1+(P33*Input!$F$9+Sheet2!P$13*P32))-(P$39)/(1-P$28)), IF(AND(P$16=1,P$17=0),IF(O43&lt;0, O43-P$39, (O43+P18+P21)*(1+(P33*Input!$F$9+Sheet2!P$13*P32))-(P$39)/(1-P$28))))))</f>
        <v>2345141.3170382371</v>
      </c>
      <c r="Q43">
        <f ca="1">IF(AND(P43=0,Q$9=2), P43-Q39+Q21,IF(Q$9=1,IF(AND(Q$16=1,Q$17=1),(P43+Q18+Q21)*(1+(Input!$F$8*Input!$F$9+Sheet2!Q$13*Input!$F$7))-(Q$39)/(1-Q$28), IF(AND(Q$16=1,Q$17=0),(P43+Q18+Q21)*(1+(Input!$F$8*Input!$F$9+Sheet2!Q$13*Input!$F$7))-(Q$39)/(1-Q$28))), IF(AND(Q$16=1,Q$17=1),IF(P43&lt;0, P43-Q$39, (P43+Q18+Q21)*(1+(Q33*Input!$F$9+Sheet2!Q$13*Q32))-(Q$39)/(1-Q$28)), IF(AND(Q$16=1,Q$17=0),IF(P43&lt;0, P43-Q$39, (P43+Q18+Q21)*(1+(Q33*Input!$F$9+Sheet2!Q$13*Q32))-(Q$39)/(1-Q$28))))))</f>
        <v>2412399.5839557545</v>
      </c>
      <c r="R43">
        <f ca="1">IF(AND(Q43=0,R$9=2), Q43-R39+R21,IF(R$9=1,IF(AND(R$16=1,R$17=1),(Q43+R18+R21)*(1+(Input!$F$8*Input!$F$9+Sheet2!R$13*Input!$F$7))-(R$39)/(1-R$28), IF(AND(R$16=1,R$17=0),(Q43+R18+R21)*(1+(Input!$F$8*Input!$F$9+Sheet2!R$13*Input!$F$7))-(R$39)/(1-R$28))), IF(AND(R$16=1,R$17=1),IF(Q43&lt;0, Q43-R$39, (Q43+R18+R21)*(1+(R33*Input!$F$9+Sheet2!R$13*R32))-(R$39)/(1-R$28)), IF(AND(R$16=1,R$17=0),IF(Q43&lt;0, Q43-R$39, (Q43+R18+R21)*(1+(R33*Input!$F$9+Sheet2!R$13*R32))-(R$39)/(1-R$28))))))</f>
        <v>2620259.1345487535</v>
      </c>
      <c r="S43">
        <f ca="1">IF(AND(R43=0,S$9=2), R43-S39+S21,IF(S$9=1,IF(AND(S$16=1,S$17=1),(R43+S18+S21)*(1+(Input!$F$8*Input!$F$9+Sheet2!S$13*Input!$F$7))-(S$39)/(1-S$28), IF(AND(S$16=1,S$17=0),(R43+S18+S21)*(1+(Input!$F$8*Input!$F$9+Sheet2!S$13*Input!$F$7))-(S$39)/(1-S$28))), IF(AND(S$16=1,S$17=1),IF(R43&lt;0, R43-S$39, (R43+S18+S21)*(1+(S33*Input!$F$9+Sheet2!S$13*S32))-(S$39)/(1-S$28)), IF(AND(S$16=1,S$17=0),IF(R43&lt;0, R43-S$39, (R43+S18+S21)*(1+(S33*Input!$F$9+Sheet2!S$13*S32))-(S$39)/(1-S$28))))))</f>
        <v>2396253.2550578839</v>
      </c>
      <c r="T43">
        <f ca="1">IF(AND(S43=0,T$9=2), S43-T39+T21,IF(T$9=1,IF(AND(T$16=1,T$17=1),(S43+T18+T21)*(1+(Input!$F$8*Input!$F$9+Sheet2!T$13*Input!$F$7))-(T$39)/(1-T$28), IF(AND(T$16=1,T$17=0),(S43+T18+T21)*(1+(Input!$F$8*Input!$F$9+Sheet2!T$13*Input!$F$7))-(T$39)/(1-T$28))), IF(AND(T$16=1,T$17=1),IF(S43&lt;0, S43-T$39, (S43+T18+T21)*(1+(T33*Input!$F$9+Sheet2!T$13*T32))-(T$39)/(1-T$28)), IF(AND(T$16=1,T$17=0),IF(S43&lt;0, S43-T$39, (S43+T18+T21)*(1+(T33*Input!$F$9+Sheet2!T$13*T32))-(T$39)/(1-T$28))))))</f>
        <v>2488887.3618622054</v>
      </c>
      <c r="U43">
        <f ca="1">IF(AND(T43=0,U$9=2), T43-U39+U21,IF(U$9=1,IF(AND(U$16=1,U$17=1),(T43+U18+U21)*(1+(Input!$F$8*Input!$F$9+Sheet2!U$13*Input!$F$7))-(U$39)/(1-U$28), IF(AND(U$16=1,U$17=0),(T43+U18+U21)*(1+(Input!$F$8*Input!$F$9+Sheet2!U$13*Input!$F$7))-(U$39)/(1-U$28))), IF(AND(U$16=1,U$17=1),IF(T43&lt;0, T43-U$39, (T43+U18+U21)*(1+(U33*Input!$F$9+Sheet2!U$13*U32))-(U$39)/(1-U$28)), IF(AND(U$16=1,U$17=0),IF(T43&lt;0, T43-U$39, (T43+U18+U21)*(1+(U33*Input!$F$9+Sheet2!U$13*U32))-(U$39)/(1-U$28))))))</f>
        <v>2679502.9582877457</v>
      </c>
      <c r="V43">
        <f ca="1">IF(AND(U43=0,V$9=2), U43-V39+V21,IF(V$9=1,IF(AND(V$16=1,V$17=1),(U43+V18+V21)*(1+(Input!$F$8*Input!$F$9+Sheet2!V$13*Input!$F$7))-(V$39)/(1-V$28), IF(AND(V$16=1,V$17=0),(U43+V18+V21)*(1+(Input!$F$8*Input!$F$9+Sheet2!V$13*Input!$F$7))-(V$39)/(1-V$28))), IF(AND(V$16=1,V$17=1),IF(U43&lt;0, U43-V$39, (U43+V18+V21)*(1+(V33*Input!$F$9+Sheet2!V$13*V32))-(V$39)/(1-V$28)), IF(AND(V$16=1,V$17=0),IF(U43&lt;0, U43-V$39, (U43+V18+V21)*(1+(V33*Input!$F$9+Sheet2!V$13*V32))-(V$39)/(1-V$28))))))</f>
        <v>2744905.7508092402</v>
      </c>
      <c r="W43">
        <f ca="1">IF(AND(V43=0,W$9=2), V43-W39+W21,IF(W$9=1,IF(AND(W$16=1,W$17=1),(V43+W18+W21)*(1+(Input!$F$8*Input!$F$9+Sheet2!W$13*Input!$F$7))-(W$39)/(1-W$28), IF(AND(W$16=1,W$17=0),(V43+W18+W21)*(1+(Input!$F$8*Input!$F$9+Sheet2!W$13*Input!$F$7))-(W$39)/(1-W$28))), IF(AND(W$16=1,W$17=1),IF(V43&lt;0, V43-W$39, (V43+W18+W21)*(1+(W33*Input!$F$9+Sheet2!W$13*W32))-(W$39)/(1-W$28)), IF(AND(W$16=1,W$17=0),IF(V43&lt;0, V43-W$39, (V43+W18+W21)*(1+(W33*Input!$F$9+Sheet2!W$13*W32))-(W$39)/(1-W$28))))))</f>
        <v>2866119.168303058</v>
      </c>
      <c r="X43">
        <f ca="1">IF(AND(W43=0,X$9=2), W43-X39+X21,IF(X$9=1,IF(AND(X$16=1,X$17=1),(W43+X18+X21)*(1+(Input!$F$8*Input!$F$9+Sheet2!X$13*Input!$F$7))-(X$39)/(1-X$28), IF(AND(X$16=1,X$17=0),(W43+X18+X21)*(1+(Input!$F$8*Input!$F$9+Sheet2!X$13*Input!$F$7))-(X$39)/(1-X$28))), IF(AND(X$16=1,X$17=1),IF(W43&lt;0, W43-X$39, (W43+X18+X21)*(1+(X33*Input!$F$9+Sheet2!X$13*X32))-(X$39)/(1-X$28)), IF(AND(X$16=1,X$17=0),IF(W43&lt;0, W43-X$39, (W43+X18+X21)*(1+(X33*Input!$F$9+Sheet2!X$13*X32))-(X$39)/(1-X$28))))))</f>
        <v>3139166.8478031578</v>
      </c>
      <c r="Y43">
        <f ca="1">IF(AND(X43=0,Y$9=2), X43-Y39+Y21,IF(Y$9=1,IF(AND(Y$16=1,Y$17=1),(X43+Y18+Y21)*(1+(Input!$F$8*Input!$F$9+Sheet2!Y$13*Input!$F$7))-(Y$39)/(1-Y$28), IF(AND(Y$16=1,Y$17=0),(X43+Y18+Y21)*(1+(Input!$F$8*Input!$F$9+Sheet2!Y$13*Input!$F$7))-(Y$39)/(1-Y$28))), IF(AND(Y$16=1,Y$17=1),IF(X43&lt;0, X43-Y$39, (X43+Y18+Y21)*(1+(Y33*Input!$F$9+Sheet2!Y$13*Y32))-(Y$39)/(1-Y$28)), IF(AND(Y$16=1,Y$17=0),IF(X43&lt;0, X43-Y$39, (X43+Y18+Y21)*(1+(Y33*Input!$F$9+Sheet2!Y$13*Y32))-(Y$39)/(1-Y$28))))))</f>
        <v>3175413.06282114</v>
      </c>
      <c r="Z43">
        <f ca="1">IF(AND(Y43=0,Z$9=2), Y43-Z39+Z21,IF(Z$9=1,IF(AND(Z$16=1,Z$17=1),(Y43+Z18+Z21)*(1+(Input!$F$8*Input!$F$9+Sheet2!Z$13*Input!$F$7))-(Z$39)/(1-Z$28), IF(AND(Z$16=1,Z$17=0),(Y43+Z18+Z21)*(1+(Input!$F$8*Input!$F$9+Sheet2!Z$13*Input!$F$7))-(Z$39)/(1-Z$28))), IF(AND(Z$16=1,Z$17=1),IF(Y43&lt;0, Y43-Z$39, (Y43+Z18+Z21)*(1+(Z33*Input!$F$9+Sheet2!Z$13*Z32))-(Z$39)/(1-Z$28)), IF(AND(Z$16=1,Z$17=0),IF(Y43&lt;0, Y43-Z$39, (Y43+Z18+Z21)*(1+(Z33*Input!$F$9+Sheet2!Z$13*Z32))-(Z$39)/(1-Z$28))))))</f>
        <v>3352443.8562279949</v>
      </c>
      <c r="AA43">
        <f ca="1">IF(AND(Z43=0,AA$9=2), Z43-AA39+AA21,IF(AA$9=1,IF(AND(AA$16=1,AA$17=1),(Z43+AA18+AA21)*(1+(Input!$F$8*Input!$F$9+Sheet2!AA$13*Input!$F$7))-(AA$39)/(1-AA$28), IF(AND(AA$16=1,AA$17=0),(Z43+AA18+AA21)*(1+(Input!$F$8*Input!$F$9+Sheet2!AA$13*Input!$F$7))-(AA$39)/(1-AA$28))), IF(AND(AA$16=1,AA$17=1),IF(Z43&lt;0, Z43-AA$39, (Z43+AA18+AA21)*(1+(AA33*Input!$F$9+Sheet2!AA$13*AA32))-(AA$39)/(1-AA$28)), IF(AND(AA$16=1,AA$17=0),IF(Z43&lt;0, Z43-AA$39, (Z43+AA18+AA21)*(1+(AA33*Input!$F$9+Sheet2!AA$13*AA32))-(AA$39)/(1-AA$28))))))</f>
        <v>3350398.7623411799</v>
      </c>
      <c r="AB43">
        <f ca="1">IF(AND(AA43=0,AB$9=2), AA43-AB39+AB21,IF(AB$9=1,IF(AND(AB$16=1,AB$17=1),(AA43+AB18+AB21)*(1+(Input!$F$8*Input!$F$9+Sheet2!AB$13*Input!$F$7))-(AB$39)/(1-AB$28), IF(AND(AB$16=1,AB$17=0),(AA43+AB18+AB21)*(1+(Input!$F$8*Input!$F$9+Sheet2!AB$13*Input!$F$7))-(AB$39)/(1-AB$28))), IF(AND(AB$16=1,AB$17=1),IF(AA43&lt;0, AA43-AB$39, (AA43+AB18+AB21)*(1+(AB33*Input!$F$9+Sheet2!AB$13*AB32))-(AB$39)/(1-AB$28)), IF(AND(AB$16=1,AB$17=0),IF(AA43&lt;0, AA43-AB$39, (AA43+AB18+AB21)*(1+(AB33*Input!$F$9+Sheet2!AB$13*AB32))-(AB$39)/(1-AB$28))))))</f>
        <v>3604986.9726073924</v>
      </c>
      <c r="AC43">
        <f ca="1">IF(AND(AB43=0,AC$9=2), AB43-AC39+AC21,IF(AC$9=1,IF(AND(AC$16=1,AC$17=1),(AB43+AC18+AC21)*(1+(Input!$F$8*Input!$F$9+Sheet2!AC$13*Input!$F$7))-(AC$39)/(1-AC$28), IF(AND(AC$16=1,AC$17=0),(AB43+AC18+AC21)*(1+(Input!$F$8*Input!$F$9+Sheet2!AC$13*Input!$F$7))-(AC$39)/(1-AC$28))), IF(AND(AC$16=1,AC$17=1),IF(AB43&lt;0, AB43-AC$39, (AB43+AC18+AC21)*(1+(AC33*Input!$F$9+Sheet2!AC$13*AC32))-(AC$39)/(1-AC$28)), IF(AND(AC$16=1,AC$17=0),IF(AB43&lt;0, AB43-AC$39, (AB43+AC18+AC21)*(1+(AC33*Input!$F$9+Sheet2!AC$13*AC32))-(AC$39)/(1-AC$28))))))</f>
        <v>3630117.7443565</v>
      </c>
      <c r="AD43">
        <f ca="1">IF(AND(AC43=0,AD$9=2), AC43-AD39+AD21,IF(AD$9=1,IF(AND(AD$16=1,AD$17=1),(AC43+AD18+AD21)*(1+(Input!$F$8*Input!$F$9+Sheet2!AD$13*Input!$F$7))-(AD$39)/(1-AD$28), IF(AND(AD$16=1,AD$17=0),(AC43+AD18+AD21)*(1+(Input!$F$8*Input!$F$9+Sheet2!AD$13*Input!$F$7))-(AD$39)/(1-AD$28))), IF(AND(AD$16=1,AD$17=1),IF(AC43&lt;0, AC43-AD$39, (AC43+AD18+AD21)*(1+(AD33*Input!$F$9+Sheet2!AD$13*AD32))-(AD$39)/(1-AD$28)), IF(AND(AD$16=1,AD$17=0),IF(AC43&lt;0, AC43-AD$39, (AC43+AD18+AD21)*(1+(AD33*Input!$F$9+Sheet2!AD$13*AD32))-(AD$39)/(1-AD$28))))))</f>
        <v>3750435.2491348046</v>
      </c>
      <c r="AE43">
        <f ca="1">IF(AND(AD43=0,AE$9=2), AD43-AE39+AE21,IF(AE$9=1,IF(AND(AE$16=1,AE$17=1),(AD43+AE18+AE21)*(1+(Input!$F$8*Input!$F$9+Sheet2!AE$13*Input!$F$7))-(AE$39)/(1-AE$28), IF(AND(AE$16=1,AE$17=0),(AD43+AE18+AE21)*(1+(Input!$F$8*Input!$F$9+Sheet2!AE$13*Input!$F$7))-(AE$39)/(1-AE$28))), IF(AND(AE$16=1,AE$17=1),IF(AD43&lt;0, AD43-AE$39, (AD43+AE18+AE21)*(1+(AE33*Input!$F$9+Sheet2!AE$13*AE32))-(AE$39)/(1-AE$28)), IF(AND(AE$16=1,AE$17=0),IF(AD43&lt;0, AD43-AE$39, (AD43+AE18+AE21)*(1+(AE33*Input!$F$9+Sheet2!AE$13*AE32))-(AE$39)/(1-AE$28))))))</f>
        <v>3743552.2369131139</v>
      </c>
      <c r="AF43">
        <f ca="1">IF(AND(AE43=0,AF$9=2), AE43-AF39+AF21,IF(AF$9=1,IF(AND(AF$16=1,AF$17=1),(AE43+AF18+AF21)*(1+(Input!$F$8*Input!$F$9+Sheet2!AF$13*Input!$F$7))-(AF$39)/(1-AF$28), IF(AND(AF$16=1,AF$17=0),(AE43+AF18+AF21)*(1+(Input!$F$8*Input!$F$9+Sheet2!AF$13*Input!$F$7))-(AF$39)/(1-AF$28))), IF(AND(AF$16=1,AF$17=1),IF(AE43&lt;0, AE43-AF$39, (AE43+AF18+AF21)*(1+(AF33*Input!$F$9+Sheet2!AF$13*AF32))-(AF$39)/(1-AF$28)), IF(AND(AF$16=1,AF$17=0),IF(AE43&lt;0, AE43-AF$39, (AE43+AF18+AF21)*(1+(AF33*Input!$F$9+Sheet2!AF$13*AF32))-(AF$39)/(1-AF$28))))))</f>
        <v>3971048.814907019</v>
      </c>
      <c r="AG43">
        <f ca="1">IF(AND(AF43=0,AG$9=2), AF43-AG39+AG21,IF(AG$9=1,IF(AND(AG$16=1,AG$17=1),(AF43+AG18+AG21)*(1+(Input!$F$8*Input!$F$9+Sheet2!AG$13*Input!$F$7))-(AG$39)/(1-AG$28), IF(AND(AG$16=1,AG$17=0),(AF43+AG18+AG21)*(1+(Input!$F$8*Input!$F$9+Sheet2!AG$13*Input!$F$7))-(AG$39)/(1-AG$28))), IF(AND(AG$16=1,AG$17=1),IF(AF43&lt;0, AF43-AG$39, (AF43+AG18+AG21)*(1+(AG33*Input!$F$9+Sheet2!AG$13*AG32))-(AG$39)/(1-AG$28)), IF(AND(AG$16=1,AG$17=0),IF(AF43&lt;0, AF43-AG$39, (AF43+AG18+AG21)*(1+(AG33*Input!$F$9+Sheet2!AG$13*AG32))-(AG$39)/(1-AG$28))))))</f>
        <v>4192996.8257544776</v>
      </c>
      <c r="AH43">
        <f ca="1">IF(AND(AG43=0,AH$9=2), AG43-AH39+AH21,IF(AH$9=1,IF(AND(AH$16=1,AH$17=1),(AG43+AH18+AH21)*(1+(Input!$F$8*Input!$F$9+Sheet2!AH$13*Input!$F$7))-(AH$39)/(1-AH$28), IF(AND(AH$16=1,AH$17=0),(AG43+AH18+AH21)*(1+(Input!$F$8*Input!$F$9+Sheet2!AH$13*Input!$F$7))-(AH$39)/(1-AH$28))), IF(AND(AH$16=1,AH$17=1),IF(AG43&lt;0, AG43-AH$39, (AG43+AH18+AH21)*(1+(AH33*Input!$F$9+Sheet2!AH$13*AH32))-(AH$39)/(1-AH$28)), IF(AND(AH$16=1,AH$17=0),IF(AG43&lt;0, AG43-AH$39, (AG43+AH18+AH21)*(1+(AH33*Input!$F$9+Sheet2!AH$13*AH32))-(AH$39)/(1-AH$28))))))</f>
        <v>4299505.9709712546</v>
      </c>
      <c r="AI43">
        <f ca="1">IF(AND(AH43=0,AI$9=2), AH43-AI39+AI21,IF(AI$9=1,IF(AND(AI$16=1,AI$17=1),(AH43+AI18+AI21)*(1+(Input!$F$8*Input!$F$9+Sheet2!AI$13*Input!$F$7))-(AI$39)/(1-AI$28), IF(AND(AI$16=1,AI$17=0),(AH43+AI18+AI21)*(1+(Input!$F$8*Input!$F$9+Sheet2!AI$13*Input!$F$7))-(AI$39)/(1-AI$28))), IF(AND(AI$16=1,AI$17=1),IF(AH43&lt;0, AH43-AI$39, (AH43+AI18+AI21)*(1+(AI33*Input!$F$9+Sheet2!AI$13*AI32))-(AI$39)/(1-AI$28)), IF(AND(AI$16=1,AI$17=0),IF(AH43&lt;0, AH43-AI$39, (AH43+AI18+AI21)*(1+(AI33*Input!$F$9+Sheet2!AI$13*AI32))-(AI$39)/(1-AI$28))))))</f>
        <v>4030073.1767666014</v>
      </c>
      <c r="AJ43">
        <f ca="1">IF(AND(AI43=0,AJ$9=2), AI43-AJ39+AJ21,IF(AJ$9=1,IF(AND(AJ$16=1,AJ$17=1),(AI43+AJ18+AJ21)*(1+(Input!$F$8*Input!$F$9+Sheet2!AJ$13*Input!$F$7))-(AJ$39)/(1-AJ$28), IF(AND(AJ$16=1,AJ$17=0),(AI43+AJ18+AJ21)*(1+(Input!$F$8*Input!$F$9+Sheet2!AJ$13*Input!$F$7))-(AJ$39)/(1-AJ$28))), IF(AND(AJ$16=1,AJ$17=1),IF(AI43&lt;0, AI43-AJ$39, (AI43+AJ18+AJ21)*(1+(AJ33*Input!$F$9+Sheet2!AJ$13*AJ32))-(AJ$39)/(1-AJ$28)), IF(AND(AJ$16=1,AJ$17=0),IF(AI43&lt;0, AI43-AJ$39, (AI43+AJ18+AJ21)*(1+(AJ33*Input!$F$9+Sheet2!AJ$13*AJ32))-(AJ$39)/(1-AJ$28))))))</f>
        <v>3787050.2553257397</v>
      </c>
      <c r="AK43">
        <f ca="1">IF(AND(AJ43=0,AK$9=2), AJ43-AK39+AK21,IF(AK$9=1,IF(AND(AK$16=1,AK$17=1),(AJ43+AK18+AK21)*(1+(Input!$F$8*Input!$F$9+Sheet2!AK$13*Input!$F$7))-(AK$39)/(1-AK$28), IF(AND(AK$16=1,AK$17=0),(AJ43+AK18+AK21)*(1+(Input!$F$8*Input!$F$9+Sheet2!AK$13*Input!$F$7))-(AK$39)/(1-AK$28))), IF(AND(AK$16=1,AK$17=1),IF(AJ43&lt;0, AJ43-AK$39, (AJ43+AK18+AK21)*(1+(AK33*Input!$F$9+Sheet2!AK$13*AK32))-(AK$39)/(1-AK$28)), IF(AND(AK$16=1,AK$17=0),IF(AJ43&lt;0, AJ43-AK$39, (AJ43+AK18+AK21)*(1+(AK33*Input!$F$9+Sheet2!AK$13*AK32))-(AK$39)/(1-AK$28))))))</f>
        <v>3847900.8038597638</v>
      </c>
      <c r="AL43">
        <f ca="1">IF(AND(AK43=0,AL$9=2), AK43-AL39+AL21,IF(AL$9=1,IF(AND(AL$16=1,AL$17=1),(AK43+AL18+AL21)*(1+(Input!$F$8*Input!$F$9+Sheet2!AL$13*Input!$F$7))-(AL$39)/(1-AL$28), IF(AND(AL$16=1,AL$17=0),(AK43+AL18+AL21)*(1+(Input!$F$8*Input!$F$9+Sheet2!AL$13*Input!$F$7))-(AL$39)/(1-AL$28))), IF(AND(AL$16=1,AL$17=1),IF(AK43&lt;0, AK43-AL$39, (AK43+AL18+AL21)*(1+(AL33*Input!$F$9+Sheet2!AL$13*AL32))-(AL$39)/(1-AL$28)), IF(AND(AL$16=1,AL$17=0),IF(AK43&lt;0, AK43-AL$39, (AK43+AL18+AL21)*(1+(AL33*Input!$F$9+Sheet2!AL$13*AL32))-(AL$39)/(1-AL$28))))))</f>
        <v>3905218.4631124553</v>
      </c>
      <c r="AM43">
        <f ca="1">IF(AND(AL43=0,AM$9=2), AL43-AM39+AM21,IF(AM$9=1,IF(AND(AM$16=1,AM$17=1),(AL43+AM18+AM21)*(1+(Input!$F$8*Input!$F$9+Sheet2!AM$13*Input!$F$7))-(AM$39)/(1-AM$28), IF(AND(AM$16=1,AM$17=0),(AL43+AM18+AM21)*(1+(Input!$F$8*Input!$F$9+Sheet2!AM$13*Input!$F$7))-(AM$39)/(1-AM$28))), IF(AND(AM$16=1,AM$17=1),IF(AL43&lt;0, AL43-AM$39, (AL43+AM18+AM21)*(1+(AM33*Input!$F$9+Sheet2!AM$13*AM32))-(AM$39)/(1-AM$28)), IF(AND(AM$16=1,AM$17=0),IF(AL43&lt;0, AL43-AM$39, (AL43+AM18+AM21)*(1+(AM33*Input!$F$9+Sheet2!AM$13*AM32))-(AM$39)/(1-AM$28))))))</f>
        <v>3920035.1207931275</v>
      </c>
      <c r="AN43">
        <f ca="1">IF(AND(AM43=0,AN$9=2), AM43-AN39+AN21,IF(AN$9=1,IF(AND(AN$16=1,AN$17=1),(AM43+AN18+AN21)*(1+(Input!$F$8*Input!$F$9+Sheet2!AN$13*Input!$F$7))-(AN$39)/(1-AN$28), IF(AND(AN$16=1,AN$17=0),(AM43+AN18+AN21)*(1+(Input!$F$8*Input!$F$9+Sheet2!AN$13*Input!$F$7))-(AN$39)/(1-AN$28))), IF(AND(AN$16=1,AN$17=1),IF(AM43&lt;0, AM43-AN$39, (AM43+AN18+AN21)*(1+(AN33*Input!$F$9+Sheet2!AN$13*AN32))-(AN$39)/(1-AN$28)), IF(AND(AN$16=1,AN$17=0),IF(AM43&lt;0, AM43-AN$39, (AM43+AN18+AN21)*(1+(AN33*Input!$F$9+Sheet2!AN$13*AN32))-(AN$39)/(1-AN$28))))))</f>
        <v>3874547.8443242433</v>
      </c>
      <c r="AO43">
        <f ca="1">IF(AND(AN43=0,AO$9=2), AN43-AO39+AO21,IF(AO$9=1,IF(AND(AO$16=1,AO$17=1),(AN43+AO18+AO21)*(1+(Input!$F$8*Input!$F$9+Sheet2!AO$13*Input!$F$7))-(AO$39)/(1-AO$28), IF(AND(AO$16=1,AO$17=0),(AN43+AO18+AO21)*(1+(Input!$F$8*Input!$F$9+Sheet2!AO$13*Input!$F$7))-(AO$39)/(1-AO$28))), IF(AND(AO$16=1,AO$17=1),IF(AN43&lt;0, AN43-AO$39, (AN43+AO18+AO21)*(1+(AO33*Input!$F$9+Sheet2!AO$13*AO32))-(AO$39)/(1-AO$28)), IF(AND(AO$16=1,AO$17=0),IF(AN43&lt;0, AN43-AO$39, (AN43+AO18+AO21)*(1+(AO33*Input!$F$9+Sheet2!AO$13*AO32))-(AO$39)/(1-AO$28))))))</f>
        <v>3768831.623470006</v>
      </c>
      <c r="AP43">
        <f ca="1">IF(AND(AO43=0,AP$9=2), AO43-AP39+AP21,IF(AP$9=1,IF(AND(AP$16=1,AP$17=1),(AO43+AP18+AP21)*(1+(Input!$F$8*Input!$F$9+Sheet2!AP$13*Input!$F$7))-(AP$39)/(1-AP$28), IF(AND(AP$16=1,AP$17=0),(AO43+AP18+AP21)*(1+(Input!$F$8*Input!$F$9+Sheet2!AP$13*Input!$F$7))-(AP$39)/(1-AP$28))), IF(AND(AP$16=1,AP$17=1),IF(AO43&lt;0, AO43-AP$39, (AO43+AP18+AP21)*(1+(AP33*Input!$F$9+Sheet2!AP$13*AP32))-(AP$39)/(1-AP$28)), IF(AND(AP$16=1,AP$17=0),IF(AO43&lt;0, AO43-AP$39, (AO43+AP18+AP21)*(1+(AP33*Input!$F$9+Sheet2!AP$13*AP32))-(AP$39)/(1-AP$28))))))</f>
        <v>3573194.094586309</v>
      </c>
      <c r="AQ43">
        <f ca="1">IF(AND(AP43=0,AQ$9=2), AP43-AQ39+AQ21,IF(AQ$9=1,IF(AND(AQ$16=1,AQ$17=1),(AP43+AQ18+AQ21)*(1+(Input!$F$8*Input!$F$9+Sheet2!AQ$13*Input!$F$7))-(AQ$39)/(1-AQ$28), IF(AND(AQ$16=1,AQ$17=0),(AP43+AQ18+AQ21)*(1+(Input!$F$8*Input!$F$9+Sheet2!AQ$13*Input!$F$7))-(AQ$39)/(1-AQ$28))), IF(AND(AQ$16=1,AQ$17=1),IF(AP43&lt;0, AP43-AQ$39, (AP43+AQ18+AQ21)*(1+(AQ33*Input!$F$9+Sheet2!AQ$13*AQ32))-(AQ$39)/(1-AQ$28)), IF(AND(AQ$16=1,AQ$17=0),IF(AP43&lt;0, AP43-AQ$39, (AP43+AQ18+AQ21)*(1+(AQ33*Input!$F$9+Sheet2!AQ$13*AQ32))-(AQ$39)/(1-AQ$28))))))</f>
        <v>3634604.9270778676</v>
      </c>
      <c r="AR43">
        <f ca="1">IF(AND(AQ43=0,AR$9=2), AQ43-AR39+AR21,IF(AR$9=1,IF(AND(AR$16=1,AR$17=1),(AQ43+AR18+AR21)*(1+(Input!$F$8*Input!$F$9+Sheet2!AR$13*Input!$F$7))-(AR$39)/(1-AR$28), IF(AND(AR$16=1,AR$17=0),(AQ43+AR18+AR21)*(1+(Input!$F$8*Input!$F$9+Sheet2!AR$13*Input!$F$7))-(AR$39)/(1-AR$28))), IF(AND(AR$16=1,AR$17=1),IF(AQ43&lt;0, AQ43-AR$39, (AQ43+AR18+AR21)*(1+(AR33*Input!$F$9+Sheet2!AR$13*AR32))-(AR$39)/(1-AR$28)), IF(AND(AR$16=1,AR$17=0),IF(AQ43&lt;0, AQ43-AR$39, (AQ43+AR18+AR21)*(1+(AR33*Input!$F$9+Sheet2!AR$13*AR32))-(AR$39)/(1-AR$28))))))</f>
        <v>3651805.1371149556</v>
      </c>
      <c r="AS43">
        <f ca="1">IF(AND(AR43=0,AS$9=2), AR43-AS39+AS21,IF(AS$9=1,IF(AND(AS$16=1,AS$17=1),(AR43+AS18+AS21)*(1+(Input!$F$8*Input!$F$9+Sheet2!AS$13*Input!$F$7))-(AS$39)/(1-AS$28), IF(AND(AS$16=1,AS$17=0),(AR43+AS18+AS21)*(1+(Input!$F$8*Input!$F$9+Sheet2!AS$13*Input!$F$7))-(AS$39)/(1-AS$28))), IF(AND(AS$16=1,AS$17=1),IF(AR43&lt;0, AR43-AS$39, (AR43+AS18+AS21)*(1+(AS33*Input!$F$9+Sheet2!AS$13*AS32))-(AS$39)/(1-AS$28)), IF(AND(AS$16=1,AS$17=0),IF(AR43&lt;0, AR43-AS$39, (AR43+AS18+AS21)*(1+(AS33*Input!$F$9+Sheet2!AS$13*AS32))-(AS$39)/(1-AS$28))))))</f>
        <v>3586372.0617526881</v>
      </c>
      <c r="AT43">
        <f ca="1">IF(AND(AS43=0,AT$9=2), AS43-AT39+AT21,IF(AT$9=1,IF(AND(AT$16=1,AT$17=1),(AS43+AT18+AT21)*(1+(Input!$F$8*Input!$F$9+Sheet2!AT$13*Input!$F$7))-(AT$39)/(1-AT$28), IF(AND(AT$16=1,AT$17=0),(AS43+AT18+AT21)*(1+(Input!$F$8*Input!$F$9+Sheet2!AT$13*Input!$F$7))-(AT$39)/(1-AT$28))), IF(AND(AT$16=1,AT$17=1),IF(AS43&lt;0, AS43-AT$39, (AS43+AT18+AT21)*(1+(AT33*Input!$F$9+Sheet2!AT$13*AT32))-(AT$39)/(1-AT$28)), IF(AND(AT$16=1,AT$17=0),IF(AS43&lt;0, AS43-AT$39, (AS43+AT18+AT21)*(1+(AT33*Input!$F$9+Sheet2!AT$13*AT32))-(AT$39)/(1-AT$28))))))</f>
        <v>3721129.9597512572</v>
      </c>
      <c r="AU43">
        <f ca="1">IF(AND(AT43=0,AU$9=2), AT43-AU39+AU21,IF(AU$9=1,IF(AND(AU$16=1,AU$17=1),(AT43+AU18+AU21)*(1+(Input!$F$8*Input!$F$9+Sheet2!AU$13*Input!$F$7))-(AU$39)/(1-AU$28), IF(AND(AU$16=1,AU$17=0),(AT43+AU18+AU21)*(1+(Input!$F$8*Input!$F$9+Sheet2!AU$13*Input!$F$7))-(AU$39)/(1-AU$28))), IF(AND(AU$16=1,AU$17=1),IF(AT43&lt;0, AT43-AU$39, (AT43+AU18+AU21)*(1+(AU33*Input!$F$9+Sheet2!AU$13*AU32))-(AU$39)/(1-AU$28)), IF(AND(AU$16=1,AU$17=0),IF(AT43&lt;0, AT43-AU$39, (AT43+AU18+AU21)*(1+(AU33*Input!$F$9+Sheet2!AU$13*AU32))-(AU$39)/(1-AU$28))))))</f>
        <v>3361662.5404302068</v>
      </c>
      <c r="AV43">
        <f ca="1">IF(AND(AU43=0,AV$9=2), AU43-AV39+AV21,IF(AV$9=1,IF(AND(AV$16=1,AV$17=1),(AU43+AV18+AV21)*(1+(Input!$F$8*Input!$F$9+Sheet2!AV$13*Input!$F$7))-(AV$39)/(1-AV$28), IF(AND(AV$16=1,AV$17=0),(AU43+AV18+AV21)*(1+(Input!$F$8*Input!$F$9+Sheet2!AV$13*Input!$F$7))-(AV$39)/(1-AV$28))), IF(AND(AV$16=1,AV$17=1),IF(AU43&lt;0, AU43-AV$39, (AU43+AV18+AV21)*(1+(AV33*Input!$F$9+Sheet2!AV$13*AV32))-(AV$39)/(1-AV$28)), IF(AND(AV$16=1,AV$17=0),IF(AU43&lt;0, AU43-AV$39, (AU43+AV18+AV21)*(1+(AV33*Input!$F$9+Sheet2!AV$13*AV32))-(AV$39)/(1-AV$28))))))</f>
        <v>3308601.7196931909</v>
      </c>
      <c r="AW43">
        <f ca="1">IF(AND(AV43=0,AW$9=2), AV43-AW39+AW21,IF(AW$9=1,IF(AND(AW$16=1,AW$17=1),(AV43+AW18+AW21)*(1+(Input!$F$8*Input!$F$9+Sheet2!AW$13*Input!$F$7))-(AW$39)/(1-AW$28), IF(AND(AW$16=1,AW$17=0),(AV43+AW18+AW21)*(1+(Input!$F$8*Input!$F$9+Sheet2!AW$13*Input!$F$7))-(AW$39)/(1-AW$28))), IF(AND(AW$16=1,AW$17=1),IF(AV43&lt;0, AV43-AW$39, (AV43+AW18+AW21)*(1+(AW33*Input!$F$9+Sheet2!AW$13*AW32))-(AW$39)/(1-AW$28)), IF(AND(AW$16=1,AW$17=0),IF(AV43&lt;0, AV43-AW$39, (AV43+AW18+AW21)*(1+(AW33*Input!$F$9+Sheet2!AW$13*AW32))-(AW$39)/(1-AW$28))))))</f>
        <v>3186871.2686604704</v>
      </c>
      <c r="AX43">
        <f ca="1">IF(AND(AW43=0,AX$9=2), AW43-AX39+AX21,IF(AX$9=1,IF(AND(AX$16=1,AX$17=1),(AW43+AX18+AX21)*(1+(Input!$F$8*Input!$F$9+Sheet2!AX$13*Input!$F$7))-(AX$39)/(1-AX$28), IF(AND(AX$16=1,AX$17=0),(AW43+AX18+AX21)*(1+(Input!$F$8*Input!$F$9+Sheet2!AX$13*Input!$F$7))-(AX$39)/(1-AX$28))), IF(AND(AX$16=1,AX$17=1),IF(AW43&lt;0, AW43-AX$39, (AW43+AX18+AX21)*(1+(AX33*Input!$F$9+Sheet2!AX$13*AX32))-(AX$39)/(1-AX$28)), IF(AND(AX$16=1,AX$17=0),IF(AW43&lt;0, AW43-AX$39, (AW43+AX18+AX21)*(1+(AX33*Input!$F$9+Sheet2!AX$13*AX32))-(AX$39)/(1-AX$28))))))</f>
        <v>3136443.2354782703</v>
      </c>
      <c r="AY43">
        <f ca="1">IF(AND(AX43=0,AY$9=2), AX43-AY39+AY21,IF(AY$9=1,IF(AND(AY$16=1,AY$17=1),(AX43+AY18+AY21)*(1+(Input!$F$8*Input!$F$9+Sheet2!AY$13*Input!$F$7))-(AY$39)/(1-AY$28), IF(AND(AY$16=1,AY$17=0),(AX43+AY18+AY21)*(1+(Input!$F$8*Input!$F$9+Sheet2!AY$13*Input!$F$7))-(AY$39)/(1-AY$28))), IF(AND(AY$16=1,AY$17=1),IF(AX43&lt;0, AX43-AY$39, (AX43+AY18+AY21)*(1+(AY33*Input!$F$9+Sheet2!AY$13*AY32))-(AY$39)/(1-AY$28)), IF(AND(AY$16=1,AY$17=0),IF(AX43&lt;0, AX43-AY$39, (AX43+AY18+AY21)*(1+(AY33*Input!$F$9+Sheet2!AY$13*AY32))-(AY$39)/(1-AY$28))))))</f>
        <v>2973215.7362759062</v>
      </c>
      <c r="AZ43">
        <f ca="1">IF(AND(AY43=0,AZ$9=2), AY43-AZ39+AZ21,IF(AZ$9=1,IF(AND(AZ$16=1,AZ$17=1),(AY43+AZ18+AZ21)*(1+(Input!$F$8*Input!$F$9+Sheet2!AZ$13*Input!$F$7))-(AZ$39)/(1-AZ$28), IF(AND(AZ$16=1,AZ$17=0),(AY43+AZ18+AZ21)*(1+(Input!$F$8*Input!$F$9+Sheet2!AZ$13*Input!$F$7))-(AZ$39)/(1-AZ$28))), IF(AND(AZ$16=1,AZ$17=1),IF(AY43&lt;0, AY43-AZ$39, (AY43+AZ18+AZ21)*(1+(AZ33*Input!$F$9+Sheet2!AZ$13*AZ32))-(AZ$39)/(1-AZ$28)), IF(AND(AZ$16=1,AZ$17=0),IF(AY43&lt;0, AY43-AZ$39, (AY43+AZ18+AZ21)*(1+(AZ33*Input!$F$9+Sheet2!AZ$13*AZ32))-(AZ$39)/(1-AZ$28))))))</f>
        <v>2882693.8249034095</v>
      </c>
      <c r="BA43" t="b">
        <f ca="1">IF(AND(AZ43=0,BA$9=2), AZ43-BA39+BA21,IF(BA$9=1,IF(AND(BA$16=1,BA$17=1),(AZ43+BA18+BA21)*(1+(Input!$F$8*Input!$F$9+Sheet2!BA$13*Input!$F$7))-(BA$39)/(1-BA$28), IF(AND(BA$16=1,BA$17=0),(AZ43+BA18+BA21)*(1+(Input!$F$8*Input!$F$9+Sheet2!BA$13*Input!$F$7))-(BA$39)/(1-BA$28))), IF(AND(BA$16=1,BA$17=1),IF(AZ43&lt;0, AZ43-BA$39, (AZ43+BA18+BA21)*(1+(BA33*Input!$F$9+Sheet2!BA$13*BA32))-(BA$39)/(1-BA$28)), IF(AND(BA$16=1,BA$17=0),IF(AZ43&lt;0, AZ43-BA$39, (AZ43+BA18+BA21)*(1+(BA33*Input!$F$9+Sheet2!BA$13*BA32))-(BA$39)/(1-BA$28))))))</f>
        <v>0</v>
      </c>
      <c r="BB43" t="b">
        <f ca="1">IF(AND(BA43=0,BB$9=2), BA43-BB39+BB21,IF(BB$9=1,IF(AND(BB$16=1,BB$17=1),(BA43+BB18+BB21)*(1+(Input!$F$8*Input!$F$9+Sheet2!BB$13*Input!$F$7))-(BB$39)/(1-BB$28), IF(AND(BB$16=1,BB$17=0),(BA43+BB18+BB21)*(1+(Input!$F$8*Input!$F$9+Sheet2!BB$13*Input!$F$7))-(BB$39)/(1-BB$28))), IF(AND(BB$16=1,BB$17=1),IF(BA43&lt;0, BA43-BB$39, (BA43+BB18+BB21)*(1+(BB33*Input!$F$9+Sheet2!BB$13*BB32))-(BB$39)/(1-BB$28)), IF(AND(BB$16=1,BB$17=0),IF(BA43&lt;0, BA43-BB$39, (BA43+BB18+BB21)*(1+(BB33*Input!$F$9+Sheet2!BB$13*BB32))-(BB$39)/(1-BB$28))))))</f>
        <v>0</v>
      </c>
      <c r="BC43" t="b">
        <f ca="1">IF(AND(BB43=0,BC$9=2), BB43-BC39+BC21,IF(BC$9=1,IF(AND(BC$16=1,BC$17=1),(BB43+BC18+BC21)*(1+(Input!$F$8*Input!$F$9+Sheet2!BC$13*Input!$F$7))-(BC$39)/(1-BC$28), IF(AND(BC$16=1,BC$17=0),(BB43+BC18+BC21)*(1+(Input!$F$8*Input!$F$9+Sheet2!BC$13*Input!$F$7))-(BC$39)/(1-BC$28))), IF(AND(BC$16=1,BC$17=1),IF(BB43&lt;0, BB43-BC$39, (BB43+BC18+BC21)*(1+(BC33*Input!$F$9+Sheet2!BC$13*BC32))-(BC$39)/(1-BC$28)), IF(AND(BC$16=1,BC$17=0),IF(BB43&lt;0, BB43-BC$39, (BB43+BC18+BC21)*(1+(BC33*Input!$F$9+Sheet2!BC$13*BC32))-(BC$39)/(1-BC$28))))))</f>
        <v>0</v>
      </c>
      <c r="BD43" t="b">
        <f ca="1">IF(AND(BC43=0,BD$9=2), BC43-BD39+BD21,IF(BD$9=1,IF(AND(BD$16=1,BD$17=1),(BC43+BD18+BD21)*(1+(Input!$F$8*Input!$F$9+Sheet2!BD$13*Input!$F$7))-(BD$39)/(1-BD$28), IF(AND(BD$16=1,BD$17=0),(BC43+BD18+BD21)*(1+(Input!$F$8*Input!$F$9+Sheet2!BD$13*Input!$F$7))-(BD$39)/(1-BD$28))), IF(AND(BD$16=1,BD$17=1),IF(BC43&lt;0, BC43-BD$39, (BC43+BD18+BD21)*(1+(BD33*Input!$F$9+Sheet2!BD$13*BD32))-(BD$39)/(1-BD$28)), IF(AND(BD$16=1,BD$17=0),IF(BC43&lt;0, BC43-BD$39, (BC43+BD18+BD21)*(1+(BD33*Input!$F$9+Sheet2!BD$13*BD32))-(BD$39)/(1-BD$28))))))</f>
        <v>0</v>
      </c>
      <c r="BE43" t="b">
        <f ca="1">IF(AND(BD43=0,BE$9=2), BD43-BE39+BE21,IF(BE$9=1,IF(AND(BE$16=1,BE$17=1),(BD43+BE18+BE21)*(1+(Input!$F$8*Input!$F$9+Sheet2!BE$13*Input!$F$7))-(BE$39)/(1-BE$28), IF(AND(BE$16=1,BE$17=0),(BD43+BE18+BE21)*(1+(Input!$F$8*Input!$F$9+Sheet2!BE$13*Input!$F$7))-(BE$39)/(1-BE$28))), IF(AND(BE$16=1,BE$17=1),IF(BD43&lt;0, BD43-BE$39, (BD43+BE18+BE21)*(1+(BE33*Input!$F$9+Sheet2!BE$13*BE32))-(BE$39)/(1-BE$28)), IF(AND(BE$16=1,BE$17=0),IF(BD43&lt;0, BD43-BE$39, (BD43+BE18+BE21)*(1+(BE33*Input!$F$9+Sheet2!BE$13*BE32))-(BE$39)/(1-BE$28))))))</f>
        <v>0</v>
      </c>
      <c r="BF43" t="b">
        <f ca="1">IF(AND(BE43=0,BF$9=2), BE43-BF39+BF21,IF(BF$9=1,IF(AND(BF$16=1,BF$17=1),(BE43+BF18+BF21)*(1+(Input!$F$8*Input!$F$9+Sheet2!BF$13*Input!$F$7))-(BF$39)/(1-BF$28), IF(AND(BF$16=1,BF$17=0),(BE43+BF18+BF21)*(1+(Input!$F$8*Input!$F$9+Sheet2!BF$13*Input!$F$7))-(BF$39)/(1-BF$28))), IF(AND(BF$16=1,BF$17=1),IF(BE43&lt;0, BE43-BF$39, (BE43+BF18+BF21)*(1+(BF33*Input!$F$9+Sheet2!BF$13*BF32))-(BF$39)/(1-BF$28)), IF(AND(BF$16=1,BF$17=0),IF(BE43&lt;0, BE43-BF$39, (BE43+BF18+BF21)*(1+(BF33*Input!$F$9+Sheet2!BF$13*BF32))-(BF$39)/(1-BF$28))))))</f>
        <v>0</v>
      </c>
      <c r="BG43" t="b">
        <f ca="1">IF(AND(BF43=0,BG$9=2), BF43-BG39+BG21,IF(BG$9=1,IF(AND(BG$16=1,BG$17=1),(BF43+BG18+BG21)*(1+(Input!$F$8*Input!$F$9+Sheet2!BG$13*Input!$F$7))-(BG$39)/(1-BG$28), IF(AND(BG$16=1,BG$17=0),(BF43+BG18+BG21)*(1+(Input!$F$8*Input!$F$9+Sheet2!BG$13*Input!$F$7))-(BG$39)/(1-BG$28))), IF(AND(BG$16=1,BG$17=1),IF(BF43&lt;0, BF43-BG$39, (BF43+BG18+BG21)*(1+(BG33*Input!$F$9+Sheet2!BG$13*BG32))-(BG$39)/(1-BG$28)), IF(AND(BG$16=1,BG$17=0),IF(BF43&lt;0, BF43-BG$39, (BF43+BG18+BG21)*(1+(BG33*Input!$F$9+Sheet2!BG$13*BG32))-(BG$39)/(1-BG$28))))))</f>
        <v>0</v>
      </c>
      <c r="BH43" t="b">
        <f ca="1">IF(AND(BG43=0,BH$9=2), BG43-BH39+BH21,IF(BH$9=1,IF(AND(BH$16=1,BH$17=1),(BG43+BH18+BH21)*(1+(Input!$F$8*Input!$F$9+Sheet2!BH$13*Input!$F$7))-(BH$39)/(1-BH$28), IF(AND(BH$16=1,BH$17=0),(BG43+BH18+BH21)*(1+(Input!$F$8*Input!$F$9+Sheet2!BH$13*Input!$F$7))-(BH$39)/(1-BH$28))), IF(AND(BH$16=1,BH$17=1),IF(BG43&lt;0, BG43-BH$39, (BG43+BH18+BH21)*(1+(BH33*Input!$F$9+Sheet2!BH$13*BH32))-(BH$39)/(1-BH$28)), IF(AND(BH$16=1,BH$17=0),IF(BG43&lt;0, BG43-BH$39, (BG43+BH18+BH21)*(1+(BH33*Input!$F$9+Sheet2!BH$13*BH32))-(BH$39)/(1-BH$28))))))</f>
        <v>0</v>
      </c>
      <c r="BI43" t="b">
        <f ca="1">IF(AND(BH43=0,BI$9=2), BH43-BI39+BI21,IF(BI$9=1,IF(AND(BI$16=1,BI$17=1),(BH43+BI18+BI21)*(1+(Input!$F$8*Input!$F$9+Sheet2!BI$13*Input!$F$7))-(BI$39)/(1-BI$28), IF(AND(BI$16=1,BI$17=0),(BH43+BI18+BI21)*(1+(Input!$F$8*Input!$F$9+Sheet2!BI$13*Input!$F$7))-(BI$39)/(1-BI$28))), IF(AND(BI$16=1,BI$17=1),IF(BH43&lt;0, BH43-BI$39, (BH43+BI18+BI21)*(1+(BI33*Input!$F$9+Sheet2!BI$13*BI32))-(BI$39)/(1-BI$28)), IF(AND(BI$16=1,BI$17=0),IF(BH43&lt;0, BH43-BI$39, (BH43+BI18+BI21)*(1+(BI33*Input!$F$9+Sheet2!BI$13*BI32))-(BI$39)/(1-BI$28))))))</f>
        <v>0</v>
      </c>
      <c r="BJ43" t="b">
        <f ca="1">IF(AND(BI43=0,BJ$9=2), BI43-BJ39+BJ21,IF(BJ$9=1,IF(AND(BJ$16=1,BJ$17=1),(BI43+BJ18+BJ21)*(1+(Input!$F$8*Input!$F$9+Sheet2!BJ$13*Input!$F$7))-(BJ$39)/(1-BJ$28), IF(AND(BJ$16=1,BJ$17=0),(BI43+BJ18+BJ21)*(1+(Input!$F$8*Input!$F$9+Sheet2!BJ$13*Input!$F$7))-(BJ$39)/(1-BJ$28))), IF(AND(BJ$16=1,BJ$17=1),IF(BI43&lt;0, BI43-BJ$39, (BI43+BJ18+BJ21)*(1+(BJ33*Input!$F$9+Sheet2!BJ$13*BJ32))-(BJ$39)/(1-BJ$28)), IF(AND(BJ$16=1,BJ$17=0),IF(BI43&lt;0, BI43-BJ$39, (BI43+BJ18+BJ21)*(1+(BJ33*Input!$F$9+Sheet2!BJ$13*BJ32))-(BJ$39)/(1-BJ$28))))))</f>
        <v>0</v>
      </c>
      <c r="BK43" t="b">
        <f ca="1">IF(AND(BJ43=0,BK$9=2), BJ43-BK39+BK21,IF(BK$9=1,IF(AND(BK$16=1,BK$17=1),(BJ43+BK18+BK21)*(1+(Input!$F$8*Input!$F$9+Sheet2!BK$13*Input!$F$7))-(BK$39)/(1-BK$28), IF(AND(BK$16=1,BK$17=0),(BJ43+BK18+BK21)*(1+(Input!$F$8*Input!$F$9+Sheet2!BK$13*Input!$F$7))-(BK$39)/(1-BK$28))), IF(AND(BK$16=1,BK$17=1),IF(BJ43&lt;0, BJ43-BK$39, (BJ43+BK18+BK21)*(1+(BK33*Input!$F$9+Sheet2!BK$13*BK32))-(BK$39)/(1-BK$28)), IF(AND(BK$16=1,BK$17=0),IF(BJ43&lt;0, BJ43-BK$39, (BJ43+BK18+BK21)*(1+(BK33*Input!$F$9+Sheet2!BK$13*BK32))-(BK$39)/(1-BK$28))))))</f>
        <v>0</v>
      </c>
      <c r="BL43" t="b">
        <f ca="1">IF(AND(BK43=0,BL$9=2), BK43-BL39+BL21,IF(BL$9=1,IF(AND(BL$16=1,BL$17=1),(BK43+BL18+BL21)*(1+(Input!$F$8*Input!$F$9+Sheet2!BL$13*Input!$F$7))-(BL$39)/(1-BL$28), IF(AND(BL$16=1,BL$17=0),(BK43+BL18+BL21)*(1+(Input!$F$8*Input!$F$9+Sheet2!BL$13*Input!$F$7))-(BL$39)/(1-BL$28))), IF(AND(BL$16=1,BL$17=1),IF(BK43&lt;0, BK43-BL$39, (BK43+BL18+BL21)*(1+(BL33*Input!$F$9+Sheet2!BL$13*BL32))-(BL$39)/(1-BL$28)), IF(AND(BL$16=1,BL$17=0),IF(BK43&lt;0, BK43-BL$39, (BK43+BL18+BL21)*(1+(BL33*Input!$F$9+Sheet2!BL$13*BL32))-(BL$39)/(1-BL$28))))))</f>
        <v>0</v>
      </c>
      <c r="BM43" t="b">
        <f ca="1">IF(AND(BL43=0,BM$9=2), BL43-BM39+BM21,IF(BM$9=1,IF(AND(BM$16=1,BM$17=1),(BL43+BM18+BM21)*(1+(Input!$F$8*Input!$F$9+Sheet2!BM$13*Input!$F$7))-(BM$39)/(1-BM$28), IF(AND(BM$16=1,BM$17=0),(BL43+BM18+BM21)*(1+(Input!$F$8*Input!$F$9+Sheet2!BM$13*Input!$F$7))-(BM$39)/(1-BM$28))), IF(AND(BM$16=1,BM$17=1),IF(BL43&lt;0, BL43-BM$39, (BL43+BM18+BM21)*(1+(BM33*Input!$F$9+Sheet2!BM$13*BM32))-(BM$39)/(1-BM$28)), IF(AND(BM$16=1,BM$17=0),IF(BL43&lt;0, BL43-BM$39, (BL43+BM18+BM21)*(1+(BM33*Input!$F$9+Sheet2!BM$13*BM32))-(BM$39)/(1-BM$28))))))</f>
        <v>0</v>
      </c>
      <c r="BN43" t="b">
        <f ca="1">IF(AND(BM43=0,BN$9=2), BM43-BN39+BN21,IF(BN$9=1,IF(AND(BN$16=1,BN$17=1),(BM43+BN18+BN21)*(1+(Input!$F$8*Input!$F$9+Sheet2!BN$13*Input!$F$7))-(BN$39)/(1-BN$28), IF(AND(BN$16=1,BN$17=0),(BM43+BN18+BN21)*(1+(Input!$F$8*Input!$F$9+Sheet2!BN$13*Input!$F$7))-(BN$39)/(1-BN$28))), IF(AND(BN$16=1,BN$17=1),IF(BM43&lt;0, BM43-BN$39, (BM43+BN18+BN21)*(1+(BN33*Input!$F$9+Sheet2!BN$13*BN32))-(BN$39)/(1-BN$28)), IF(AND(BN$16=1,BN$17=0),IF(BM43&lt;0, BM43-BN$39, (BM43+BN18+BN21)*(1+(BN33*Input!$F$9+Sheet2!BN$13*BN32))-(BN$39)/(1-BN$28))))))</f>
        <v>0</v>
      </c>
      <c r="BO43" t="b">
        <f ca="1">IF(AND(BN43=0,BO$9=2), BN43-BO39+BO21,IF(BO$9=1,IF(AND(BO$16=1,BO$17=1),(BN43+BO18+BO21)*(1+(Input!$F$8*Input!$F$9+Sheet2!BO$13*Input!$F$7))-(BO$39)/(1-BO$28), IF(AND(BO$16=1,BO$17=0),(BN43+BO18+BO21)*(1+(Input!$F$8*Input!$F$9+Sheet2!BO$13*Input!$F$7))-(BO$39)/(1-BO$28))), IF(AND(BO$16=1,BO$17=1),IF(BN43&lt;0, BN43-BO$39, (BN43+BO18+BO21)*(1+(BO33*Input!$F$9+Sheet2!BO$13*BO32))-(BO$39)/(1-BO$28)), IF(AND(BO$16=1,BO$17=0),IF(BN43&lt;0, BN43-BO$39, (BN43+BO18+BO21)*(1+(BO33*Input!$F$9+Sheet2!BO$13*BO32))-(BO$39)/(1-BO$28))))))</f>
        <v>0</v>
      </c>
      <c r="BP43" t="b">
        <f ca="1">IF(AND(BO43=0,BP$9=2), BO43-BP39+BP21,IF(BP$9=1,IF(AND(BP$16=1,BP$17=1),(BO43+BP18+BP21)*(1+(Input!$F$8*Input!$F$9+Sheet2!BP$13*Input!$F$7))-(BP$39)/(1-BP$28), IF(AND(BP$16=1,BP$17=0),(BO43+BP18+BP21)*(1+(Input!$F$8*Input!$F$9+Sheet2!BP$13*Input!$F$7))-(BP$39)/(1-BP$28))), IF(AND(BP$16=1,BP$17=1),IF(BO43&lt;0, BO43-BP$39, (BO43+BP18+BP21)*(1+(BP33*Input!$F$9+Sheet2!BP$13*BP32))-(BP$39)/(1-BP$28)), IF(AND(BP$16=1,BP$17=0),IF(BO43&lt;0, BO43-BP$39, (BO43+BP18+BP21)*(1+(BP33*Input!$F$9+Sheet2!BP$13*BP32))-(BP$39)/(1-BP$28))))))</f>
        <v>0</v>
      </c>
      <c r="BQ43" t="b">
        <f ca="1">IF(AND(BP43=0,BQ$9=2), BP43-BQ39+BQ21,IF(BQ$9=1,IF(AND(BQ$16=1,BQ$17=1),(BP43+BQ18+BQ21)*(1+(Input!$F$8*Input!$F$9+Sheet2!BQ$13*Input!$F$7))-(BQ$39)/(1-BQ$28), IF(AND(BQ$16=1,BQ$17=0),(BP43+BQ18+BQ21)*(1+(Input!$F$8*Input!$F$9+Sheet2!BQ$13*Input!$F$7))-(BQ$39)/(1-BQ$28))), IF(AND(BQ$16=1,BQ$17=1),IF(BP43&lt;0, BP43-BQ$39, (BP43+BQ18+BQ21)*(1+(BQ33*Input!$F$9+Sheet2!BQ$13*BQ32))-(BQ$39)/(1-BQ$28)), IF(AND(BQ$16=1,BQ$17=0),IF(BP43&lt;0, BP43-BQ$39, (BP43+BQ18+BQ21)*(1+(BQ33*Input!$F$9+Sheet2!BQ$13*BQ32))-(BQ$39)/(1-BQ$28))))))</f>
        <v>0</v>
      </c>
      <c r="BR43" t="b">
        <f ca="1">IF(AND(BQ43=0,BR$9=2), BQ43-BR39+BR21,IF(BR$9=1,IF(AND(BR$16=1,BR$17=1),(BQ43+BR18+BR21)*(1+(Input!$F$8*Input!$F$9+Sheet2!BR$13*Input!$F$7))-(BR$39)/(1-BR$28), IF(AND(BR$16=1,BR$17=0),(BQ43+BR18+BR21)*(1+(Input!$F$8*Input!$F$9+Sheet2!BR$13*Input!$F$7))-(BR$39)/(1-BR$28))), IF(AND(BR$16=1,BR$17=1),IF(BQ43&lt;0, BQ43-BR$39, (BQ43+BR18+BR21)*(1+(BR33*Input!$F$9+Sheet2!BR$13*BR32))-(BR$39)/(1-BR$28)), IF(AND(BR$16=1,BR$17=0),IF(BQ43&lt;0, BQ43-BR$39, (BQ43+BR18+BR21)*(1+(BR33*Input!$F$9+Sheet2!BR$13*BR32))-(BR$39)/(1-BR$28))))))</f>
        <v>0</v>
      </c>
      <c r="BS43" t="b">
        <f ca="1">IF(AND(BR43=0,BS$9=2), BR43-BS39+BS21,IF(BS$9=1,IF(AND(BS$16=1,BS$17=1),(BR43+BS18+BS21)*(1+(Input!$F$8*Input!$F$9+Sheet2!BS$13*Input!$F$7))-(BS$39)/(1-BS$28), IF(AND(BS$16=1,BS$17=0),(BR43+BS18+BS21)*(1+(Input!$F$8*Input!$F$9+Sheet2!BS$13*Input!$F$7))-(BS$39)/(1-BS$28))), IF(AND(BS$16=1,BS$17=1),IF(BR43&lt;0, BR43-BS$39, (BR43+BS18+BS21)*(1+(BS33*Input!$F$9+Sheet2!BS$13*BS32))-(BS$39)/(1-BS$28)), IF(AND(BS$16=1,BS$17=0),IF(BR43&lt;0, BR43-BS$39, (BR43+BS18+BS21)*(1+(BS33*Input!$F$9+Sheet2!BS$13*BS32))-(BS$39)/(1-BS$28))))))</f>
        <v>0</v>
      </c>
      <c r="BT43" t="b">
        <f ca="1">IF(AND(BS43=0,BT$9=2), BS43-BT39+BT21,IF(BT$9=1,IF(AND(BT$16=1,BT$17=1),(BS43+BT18+BT21)*(1+(Input!$F$8*Input!$F$9+Sheet2!BT$13*Input!$F$7))-(BT$39)/(1-BT$28), IF(AND(BT$16=1,BT$17=0),(BS43+BT18+BT21)*(1+(Input!$F$8*Input!$F$9+Sheet2!BT$13*Input!$F$7))-(BT$39)/(1-BT$28))), IF(AND(BT$16=1,BT$17=1),IF(BS43&lt;0, BS43-BT$39, (BS43+BT18+BT21)*(1+(BT33*Input!$F$9+Sheet2!BT$13*BT32))-(BT$39)/(1-BT$28)), IF(AND(BT$16=1,BT$17=0),IF(BS43&lt;0, BS43-BT$39, (BS43+BT18+BT21)*(1+(BT33*Input!$F$9+Sheet2!BT$13*BT32))-(BT$39)/(1-BT$28))))))</f>
        <v>0</v>
      </c>
      <c r="BU43" t="b">
        <f ca="1">IF(AND(BT43=0,BU$9=2), BT43-BU39+BU21,IF(BU$9=1,IF(AND(BU$16=1,BU$17=1),(BT43+BU18+BU21)*(1+(Input!$F$8*Input!$F$9+Sheet2!BU$13*Input!$F$7))-(BU$39)/(1-BU$28), IF(AND(BU$16=1,BU$17=0),(BT43+BU18+BU21)*(1+(Input!$F$8*Input!$F$9+Sheet2!BU$13*Input!$F$7))-(BU$39)/(1-BU$28))), IF(AND(BU$16=1,BU$17=1),IF(BT43&lt;0, BT43-BU$39, (BT43+BU18+BU21)*(1+(BU33*Input!$F$9+Sheet2!BU$13*BU32))-(BU$39)/(1-BU$28)), IF(AND(BU$16=1,BU$17=0),IF(BT43&lt;0, BT43-BU$39, (BT43+BU18+BU21)*(1+(BU33*Input!$F$9+Sheet2!BU$13*BU32))-(BU$39)/(1-BU$28))))))</f>
        <v>0</v>
      </c>
      <c r="BV43" t="b">
        <f ca="1">IF(AND(BU43=0,BV$9=2), BU43-BV39+BV21,IF(BV$9=1,IF(AND(BV$16=1,BV$17=1),(BU43+BV18+BV21)*(1+(Input!$F$8*Input!$F$9+Sheet2!BV$13*Input!$F$7))-(BV$39)/(1-BV$28), IF(AND(BV$16=1,BV$17=0),(BU43+BV18+BV21)*(1+(Input!$F$8*Input!$F$9+Sheet2!BV$13*Input!$F$7))-(BV$39)/(1-BV$28))), IF(AND(BV$16=1,BV$17=1),IF(BU43&lt;0, BU43-BV$39, (BU43+BV18+BV21)*(1+(BV33*Input!$F$9+Sheet2!BV$13*BV32))-(BV$39)/(1-BV$28)), IF(AND(BV$16=1,BV$17=0),IF(BU43&lt;0, BU43-BV$39, (BU43+BV18+BV21)*(1+(BV33*Input!$F$9+Sheet2!BV$13*BV32))-(BV$39)/(1-BV$28))))))</f>
        <v>0</v>
      </c>
      <c r="BW43" t="b">
        <f ca="1">IF(AND(BV43=0,BW$9=2), BV43-BW39+BW21,IF(BW$9=1,IF(AND(BW$16=1,BW$17=1),(BV43+BW18+BW21)*(1+(Input!$F$8*Input!$F$9+Sheet2!BW$13*Input!$F$7))-(BW$39)/(1-BW$28), IF(AND(BW$16=1,BW$17=0),(BV43+BW18+BW21)*(1+(Input!$F$8*Input!$F$9+Sheet2!BW$13*Input!$F$7))-(BW$39)/(1-BW$28))), IF(AND(BW$16=1,BW$17=1),IF(BV43&lt;0, BV43-BW$39, (BV43+BW18+BW21)*(1+(BW33*Input!$F$9+Sheet2!BW$13*BW32))-(BW$39)/(1-BW$28)), IF(AND(BW$16=1,BW$17=0),IF(BV43&lt;0, BV43-BW$39, (BV43+BW18+BW21)*(1+(BW33*Input!$F$9+Sheet2!BW$13*BW32))-(BW$39)/(1-BW$28))))))</f>
        <v>0</v>
      </c>
      <c r="BX43" t="b">
        <f ca="1">IF(AND(BW43=0,BX$9=2), BW43-BX39+BX21,IF(BX$9=1,IF(AND(BX$16=1,BX$17=1),(BW43+BX18+BX21)*(1+(Input!$F$8*Input!$F$9+Sheet2!BX$13*Input!$F$7))-(BX$39)/(1-BX$28), IF(AND(BX$16=1,BX$17=0),(BW43+BX18+BX21)*(1+(Input!$F$8*Input!$F$9+Sheet2!BX$13*Input!$F$7))-(BX$39)/(1-BX$28))), IF(AND(BX$16=1,BX$17=1),IF(BW43&lt;0, BW43-BX$39, (BW43+BX18+BX21)*(1+(BX33*Input!$F$9+Sheet2!BX$13*BX32))-(BX$39)/(1-BX$28)), IF(AND(BX$16=1,BX$17=0),IF(BW43&lt;0, BW43-BX$39, (BW43+BX18+BX21)*(1+(BX33*Input!$F$9+Sheet2!BX$13*BX32))-(BX$39)/(1-BX$28))))))</f>
        <v>0</v>
      </c>
      <c r="BY43" t="b">
        <f ca="1">IF(AND(BX43=0,BY$9=2), BX43-BY39+BY21,IF(BY$9=1,IF(AND(BY$16=1,BY$17=1),(BX43+BY18+BY21)*(1+(Input!$F$8*Input!$F$9+Sheet2!BY$13*Input!$F$7))-(BY$39)/(1-BY$28), IF(AND(BY$16=1,BY$17=0),(BX43+BY18+BY21)*(1+(Input!$F$8*Input!$F$9+Sheet2!BY$13*Input!$F$7))-(BY$39)/(1-BY$28))), IF(AND(BY$16=1,BY$17=1),IF(BX43&lt;0, BX43-BY$39, (BX43+BY18+BY21)*(1+(BY33*Input!$F$9+Sheet2!BY$13*BY32))-(BY$39)/(1-BY$28)), IF(AND(BY$16=1,BY$17=0),IF(BX43&lt;0, BX43-BY$39, (BX43+BY18+BY21)*(1+(BY33*Input!$F$9+Sheet2!BY$13*BY32))-(BY$39)/(1-BY$28))))))</f>
        <v>0</v>
      </c>
      <c r="BZ43" t="b">
        <f ca="1">IF(AND(BY43=0,BZ$9=2), BY43-BZ39+BZ21,IF(BZ$9=1,IF(AND(BZ$16=1,BZ$17=1),(BY43+BZ18+BZ21)*(1+(Input!$F$8*Input!$F$9+Sheet2!BZ$13*Input!$F$7))-(BZ$39)/(1-BZ$28), IF(AND(BZ$16=1,BZ$17=0),(BY43+BZ18+BZ21)*(1+(Input!$F$8*Input!$F$9+Sheet2!BZ$13*Input!$F$7))-(BZ$39)/(1-BZ$28))), IF(AND(BZ$16=1,BZ$17=1),IF(BY43&lt;0, BY43-BZ$39, (BY43+BZ18+BZ21)*(1+(BZ33*Input!$F$9+Sheet2!BZ$13*BZ32))-(BZ$39)/(1-BZ$28)), IF(AND(BZ$16=1,BZ$17=0),IF(BY43&lt;0, BY43-BZ$39, (BY43+BZ18+BZ21)*(1+(BZ33*Input!$F$9+Sheet2!BZ$13*BZ32))-(BZ$39)/(1-BZ$28))))))</f>
        <v>0</v>
      </c>
      <c r="CA43" t="b">
        <f ca="1">IF(AND(BZ43=0,CA$9=2), BZ43-CA39+CA21,IF(CA$9=1,IF(AND(CA$16=1,CA$17=1),(BZ43+CA18+CA21)*(1+(Input!$F$8*Input!$F$9+Sheet2!CA$13*Input!$F$7))-(CA$39)/(1-CA$28), IF(AND(CA$16=1,CA$17=0),(BZ43+CA18+CA21)*(1+(Input!$F$8*Input!$F$9+Sheet2!CA$13*Input!$F$7))-(CA$39)/(1-CA$28))), IF(AND(CA$16=1,CA$17=1),IF(BZ43&lt;0, BZ43-CA$39, (BZ43+CA18+CA21)*(1+(CA33*Input!$F$9+Sheet2!CA$13*CA32))-(CA$39)/(1-CA$28)), IF(AND(CA$16=1,CA$17=0),IF(BZ43&lt;0, BZ43-CA$39, (BZ43+CA18+CA21)*(1+(CA33*Input!$F$9+Sheet2!CA$13*CA32))-(CA$39)/(1-CA$28))))))</f>
        <v>0</v>
      </c>
      <c r="CB43" t="b">
        <f ca="1">IF(AND(CA43=0,CB$9=2), CA43-CB39+CB21,IF(CB$9=1,IF(AND(CB$16=1,CB$17=1),(CA43+CB18+CB21)*(1+(Input!$F$8*Input!$F$9+Sheet2!CB$13*Input!$F$7))-(CB$39)/(1-CB$28), IF(AND(CB$16=1,CB$17=0),(CA43+CB18+CB21)*(1+(Input!$F$8*Input!$F$9+Sheet2!CB$13*Input!$F$7))-(CB$39)/(1-CB$28))), IF(AND(CB$16=1,CB$17=1),IF(CA43&lt;0, CA43-CB$39, (CA43+CB18+CB21)*(1+(CB33*Input!$F$9+Sheet2!CB$13*CB32))-(CB$39)/(1-CB$28)), IF(AND(CB$16=1,CB$17=0),IF(CA43&lt;0, CA43-CB$39, (CA43+CB18+CB21)*(1+(CB33*Input!$F$9+Sheet2!CB$13*CB32))-(CB$39)/(1-CB$28))))))</f>
        <v>0</v>
      </c>
      <c r="CC43" t="b">
        <f ca="1">IF(AND(CB43=0,CC$9=2), CB43-CC39+CC21,IF(CC$9=1,IF(AND(CC$16=1,CC$17=1),(CB43+CC18+CC21)*(1+(Input!$F$8*Input!$F$9+Sheet2!CC$13*Input!$F$7))-(CC$39)/(1-CC$28), IF(AND(CC$16=1,CC$17=0),(CB43+CC18+CC21)*(1+(Input!$F$8*Input!$F$9+Sheet2!CC$13*Input!$F$7))-(CC$39)/(1-CC$28))), IF(AND(CC$16=1,CC$17=1),IF(CB43&lt;0, CB43-CC$39, (CB43+CC18+CC21)*(1+(CC33*Input!$F$9+Sheet2!CC$13*CC32))-(CC$39)/(1-CC$28)), IF(AND(CC$16=1,CC$17=0),IF(CB43&lt;0, CB43-CC$39, (CB43+CC18+CC21)*(1+(CC33*Input!$F$9+Sheet2!CC$13*CC32))-(CC$39)/(1-CC$28))))))</f>
        <v>0</v>
      </c>
      <c r="CD43" t="b">
        <f ca="1">IF(AND(CC43=0,CD$9=2), CC43-CD39+CD21,IF(CD$9=1,IF(AND(CD$16=1,CD$17=1),(CC43+CD18+CD21)*(1+(Input!$F$8*Input!$F$9+Sheet2!CD$13*Input!$F$7))-(CD$39)/(1-CD$28), IF(AND(CD$16=1,CD$17=0),(CC43+CD18+CD21)*(1+(Input!$F$8*Input!$F$9+Sheet2!CD$13*Input!$F$7))-(CD$39)/(1-CD$28))), IF(AND(CD$16=1,CD$17=1),IF(CC43&lt;0, CC43-CD$39, (CC43+CD18+CD21)*(1+(CD33*Input!$F$9+Sheet2!CD$13*CD32))-(CD$39)/(1-CD$28)), IF(AND(CD$16=1,CD$17=0),IF(CC43&lt;0, CC43-CD$39, (CC43+CD18+CD21)*(1+(CD33*Input!$F$9+Sheet2!CD$13*CD32))-(CD$39)/(1-CD$28))))))</f>
        <v>0</v>
      </c>
      <c r="CE43" t="b">
        <f ca="1">IF(AND(CD43=0,CE$9=2), CD43-CE39+CE21,IF(CE$9=1,IF(AND(CE$16=1,CE$17=1),(CD43+CE18+CE21)*(1+(Input!$F$8*Input!$F$9+Sheet2!CE$13*Input!$F$7))-(CE$39)/(1-CE$28), IF(AND(CE$16=1,CE$17=0),(CD43+CE18+CE21)*(1+(Input!$F$8*Input!$F$9+Sheet2!CE$13*Input!$F$7))-(CE$39)/(1-CE$28))), IF(AND(CE$16=1,CE$17=1),IF(CD43&lt;0, CD43-CE$39, (CD43+CE18+CE21)*(1+(CE33*Input!$F$9+Sheet2!CE$13*CE32))-(CE$39)/(1-CE$28)), IF(AND(CE$16=1,CE$17=0),IF(CD43&lt;0, CD43-CE$39, (CD43+CE18+CE21)*(1+(CE33*Input!$F$9+Sheet2!CE$13*CE32))-(CE$39)/(1-CE$28))))))</f>
        <v>0</v>
      </c>
      <c r="CF43" t="b">
        <f ca="1">IF(AND(CE43=0,CF$9=2), CE43-CF39+CF21,IF(CF$9=1,IF(AND(CF$16=1,CF$17=1),(CE43+CF18+CF21)*(1+(Input!$F$8*Input!$F$9+Sheet2!CF$13*Input!$F$7))-(CF$39)/(1-CF$28), IF(AND(CF$16=1,CF$17=0),(CE43+CF18+CF21)*(1+(Input!$F$8*Input!$F$9+Sheet2!CF$13*Input!$F$7))-(CF$39)/(1-CF$28))), IF(AND(CF$16=1,CF$17=1),IF(CE43&lt;0, CE43-CF$39, (CE43+CF18+CF21)*(1+(CF33*Input!$F$9+Sheet2!CF$13*CF32))-(CF$39)/(1-CF$28)), IF(AND(CF$16=1,CF$17=0),IF(CE43&lt;0, CE43-CF$39, (CE43+CF18+CF21)*(1+(CF33*Input!$F$9+Sheet2!CF$13*CF32))-(CF$39)/(1-CF$28))))))</f>
        <v>0</v>
      </c>
      <c r="CG43" t="b">
        <f ca="1">IF(AND(CF43=0,CG$9=2), CF43-CG39+CG21,IF(CG$9=1,IF(AND(CG$16=1,CG$17=1),(CF43+CG18+CG21)*(1+(Input!$F$8*Input!$F$9+Sheet2!CG$13*Input!$F$7))-(CG$39)/(1-CG$28), IF(AND(CG$16=1,CG$17=0),(CF43+CG18+CG21)*(1+(Input!$F$8*Input!$F$9+Sheet2!CG$13*Input!$F$7))-(CG$39)/(1-CG$28))), IF(AND(CG$16=1,CG$17=1),IF(CF43&lt;0, CF43-CG$39, (CF43+CG18+CG21)*(1+(CG33*Input!$F$9+Sheet2!CG$13*CG32))-(CG$39)/(1-CG$28)), IF(AND(CG$16=1,CG$17=0),IF(CF43&lt;0, CF43-CG$39, (CF43+CG18+CG21)*(1+(CG33*Input!$F$9+Sheet2!CG$13*CG32))-(CG$39)/(1-CG$28))))))</f>
        <v>0</v>
      </c>
      <c r="CH43" t="b">
        <f ca="1">IF(AND(CG43=0,CH$9=2), CG43-CH39+CH21,IF(CH$9=1,IF(AND(CH$16=1,CH$17=1),(CG43+CH18+CH21)*(1+(Input!$F$8*Input!$F$9+Sheet2!CH$13*Input!$F$7))-(CH$39)/(1-CH$28), IF(AND(CH$16=1,CH$17=0),(CG43+CH18+CH21)*(1+(Input!$F$8*Input!$F$9+Sheet2!CH$13*Input!$F$7))-(CH$39)/(1-CH$28))), IF(AND(CH$16=1,CH$17=1),IF(CG43&lt;0, CG43-CH$39, (CG43+CH18+CH21)*(1+(CH33*Input!$F$9+Sheet2!CH$13*CH32))-(CH$39)/(1-CH$28)), IF(AND(CH$16=1,CH$17=0),IF(CG43&lt;0, CG43-CH$39, (CG43+CH18+CH21)*(1+(CH33*Input!$F$9+Sheet2!CH$13*CH32))-(CH$39)/(1-CH$28))))))</f>
        <v>0</v>
      </c>
      <c r="CI43" t="b">
        <f ca="1">IF(AND(CH43=0,CI$9=2), CH43-CI39+CI21,IF(CI$9=1,IF(AND(CI$16=1,CI$17=1),(CH43+CI18+CI21)*(1+(Input!$F$8*Input!$F$9+Sheet2!CI$13*Input!$F$7))-(CI$39)/(1-CI$28), IF(AND(CI$16=1,CI$17=0),(CH43+CI18+CI21)*(1+(Input!$F$8*Input!$F$9+Sheet2!CI$13*Input!$F$7))-(CI$39)/(1-CI$28))), IF(AND(CI$16=1,CI$17=1),IF(CH43&lt;0, CH43-CI$39, (CH43+CI18+CI21)*(1+(CI33*Input!$F$9+Sheet2!CI$13*CI32))-(CI$39)/(1-CI$28)), IF(AND(CI$16=1,CI$17=0),IF(CH43&lt;0, CH43-CI$39, (CH43+CI18+CI21)*(1+(CI33*Input!$F$9+Sheet2!CI$13*CI32))-(CI$39)/(1-CI$28))))))</f>
        <v>0</v>
      </c>
      <c r="CJ43" t="b">
        <f ca="1">IF(AND(CI43=0,CJ$9=2), CI43-CJ39+CJ21,IF(CJ$9=1,IF(AND(CJ$16=1,CJ$17=1),(CI43+CJ18+CJ21)*(1+(Input!$F$8*Input!$F$9+Sheet2!CJ$13*Input!$F$7))-(CJ$39)/(1-CJ$28), IF(AND(CJ$16=1,CJ$17=0),(CI43+CJ18+CJ21)*(1+(Input!$F$8*Input!$F$9+Sheet2!CJ$13*Input!$F$7))-(CJ$39)/(1-CJ$28))), IF(AND(CJ$16=1,CJ$17=1),IF(CI43&lt;0, CI43-CJ$39, (CI43+CJ18+CJ21)*(1+(CJ33*Input!$F$9+Sheet2!CJ$13*CJ32))-(CJ$39)/(1-CJ$28)), IF(AND(CJ$16=1,CJ$17=0),IF(CI43&lt;0, CI43-CJ$39, (CI43+CJ18+CJ21)*(1+(CJ33*Input!$F$9+Sheet2!CJ$13*CJ32))-(CJ$39)/(1-CJ$28))))))</f>
        <v>0</v>
      </c>
      <c r="CK43" t="b">
        <f ca="1">IF(AND(CJ43=0,CK$9=2), CJ43-CK39+CK21,IF(CK$9=1,IF(AND(CK$16=1,CK$17=1),(CJ43+CK18+CK21)*(1+(Input!$F$8*Input!$F$9+Sheet2!CK$13*Input!$F$7))-(CK$39)/(1-CK$28), IF(AND(CK$16=1,CK$17=0),(CJ43+CK18+CK21)*(1+(Input!$F$8*Input!$F$9+Sheet2!CK$13*Input!$F$7))-(CK$39)/(1-CK$28))), IF(AND(CK$16=1,CK$17=1),IF(CJ43&lt;0, CJ43-CK$39, (CJ43+CK18+CK21)*(1+(CK33*Input!$F$9+Sheet2!CK$13*CK32))-(CK$39)/(1-CK$28)), IF(AND(CK$16=1,CK$17=0),IF(CJ43&lt;0, CJ43-CK$39, (CJ43+CK18+CK21)*(1+(CK33*Input!$F$9+Sheet2!CK$13*CK32))-(CK$39)/(1-CK$28))))))</f>
        <v>0</v>
      </c>
      <c r="CL43" t="b">
        <f ca="1">IF(AND(CK43=0,CL$9=2), CK43-CL39+CL21,IF(CL$9=1,IF(AND(CL$16=1,CL$17=1),(CK43+CL18+CL21)*(1+(Input!$F$8*Input!$F$9+Sheet2!CL$13*Input!$F$7))-(CL$39)/(1-CL$28), IF(AND(CL$16=1,CL$17=0),(CK43+CL18+CL21)*(1+(Input!$F$8*Input!$F$9+Sheet2!CL$13*Input!$F$7))-(CL$39)/(1-CL$28))), IF(AND(CL$16=1,CL$17=1),IF(CK43&lt;0, CK43-CL$39, (CK43+CL18+CL21)*(1+(CL33*Input!$F$9+Sheet2!CL$13*CL32))-(CL$39)/(1-CL$28)), IF(AND(CL$16=1,CL$17=0),IF(CK43&lt;0, CK43-CL$39, (CK43+CL18+CL21)*(1+(CL33*Input!$F$9+Sheet2!CL$13*CL32))-(CL$39)/(1-CL$28))))))</f>
        <v>0</v>
      </c>
      <c r="CM43" t="b">
        <f ca="1">IF(AND(CL43=0,CM$9=2), CL43-CM39+CM21,IF(CM$9=1,IF(AND(CM$16=1,CM$17=1),(CL43+CM18+CM21)*(1+(Input!$F$8*Input!$F$9+Sheet2!CM$13*Input!$F$7))-(CM$39)/(1-CM$28), IF(AND(CM$16=1,CM$17=0),(CL43+CM18+CM21)*(1+(Input!$F$8*Input!$F$9+Sheet2!CM$13*Input!$F$7))-(CM$39)/(1-CM$28))), IF(AND(CM$16=1,CM$17=1),IF(CL43&lt;0, CL43-CM$39, (CL43+CM18+CM21)*(1+(CM33*Input!$F$9+Sheet2!CM$13*CM32))-(CM$39)/(1-CM$28)), IF(AND(CM$16=1,CM$17=0),IF(CL43&lt;0, CL43-CM$39, (CL43+CM18+CM21)*(1+(CM33*Input!$F$9+Sheet2!CM$13*CM32))-(CM$39)/(1-CM$28))))))</f>
        <v>0</v>
      </c>
      <c r="CN43" t="b">
        <f ca="1">IF(AND(CM43=0,CN$9=2), CM43-CN39+CN21,IF(CN$9=1,IF(AND(CN$16=1,CN$17=1),(CM43+CN18+CN21)*(1+(Input!$F$8*Input!$F$9+Sheet2!CN$13*Input!$F$7))-(CN$39)/(1-CN$28), IF(AND(CN$16=1,CN$17=0),(CM43+CN18+CN21)*(1+(Input!$F$8*Input!$F$9+Sheet2!CN$13*Input!$F$7))-(CN$39)/(1-CN$28))), IF(AND(CN$16=1,CN$17=1),IF(CM43&lt;0, CM43-CN$39, (CM43+CN18+CN21)*(1+(CN33*Input!$F$9+Sheet2!CN$13*CN32))-(CN$39)/(1-CN$28)), IF(AND(CN$16=1,CN$17=0),IF(CM43&lt;0, CM43-CN$39, (CM43+CN18+CN21)*(1+(CN33*Input!$F$9+Sheet2!CN$13*CN32))-(CN$39)/(1-CN$28))))))</f>
        <v>0</v>
      </c>
      <c r="CP43" s="5" cm="1">
        <f t="array" aca="1" ref="CP43" ca="1">INDEX($A:$CN, ROW(), $D$3+$C$3+2)</f>
        <v>2882693.8249034095</v>
      </c>
    </row>
    <row r="44" spans="1:94">
      <c r="A44" t="s">
        <v>14</v>
      </c>
      <c r="B44">
        <f>Input!$C$9</f>
        <v>400000</v>
      </c>
      <c r="C44">
        <f ca="1">IF(AND(C45=0,C$9=2), B44+C20, IF(C$9=1, IF(AND(C$16=1,C$17=1),(B44+C20)*(1+(1-C$29)*(Input!$F$8*Input!$F$9+Sheet2!C$13*Input!$F$7))-(C$45), IF(AND(C$16=0,C$17=1),(B44+C20)*(1+(1-C$29)*(Input!$F$8*Input!$F$9+Sheet2!C$13*Input!$F$7))-(C$45))),  IF(AND(C$16=1,C$17=1),IF(B44&lt;0, B44-C$45, (B44+C20)*(1+(1-C$29)*(C33*Input!$F$9+Sheet2!C$13*C32))-(C$45)), IF(AND(C$16=0,C$17=1),IF(B44&lt;0,B44-C$45, (B44+C20)*(1+(1-C$29)*(C33*Input!$F$9+Sheet2!C$13*C32))-(C$45))))))</f>
        <v>434764.39955051732</v>
      </c>
      <c r="D44">
        <f ca="1">IF(AND(D45=0,D$9=2), C44+D20, IF(D$9=1, IF(AND(D$16=1,D$17=1),(C44+D20)*(1+(1-D$29)*(Input!$F$8*Input!$F$9+Sheet2!D$13*Input!$F$7))-(D$45), IF(AND(D$16=0,D$17=1),(C44+D20)*(1+(1-D$29)*(Input!$F$8*Input!$F$9+Sheet2!D$13*Input!$F$7))-(D$45))),  IF(AND(D$16=1,D$17=1),IF(C44&lt;0, C44-D$45, (C44+D20)*(1+(1-D$29)*(D33*Input!$F$9+Sheet2!D$13*D32))-(D$45)), IF(AND(D$16=0,D$17=1),IF(C44&lt;0,C44-D$45, (C44+D20)*(1+(1-D$29)*(D33*Input!$F$9+Sheet2!D$13*D32))-(D$45))))))</f>
        <v>470449.95584774885</v>
      </c>
      <c r="E44">
        <f ca="1">IF(AND(E45=0,E$9=2), D44+E20, IF(E$9=1, IF(AND(E$16=1,E$17=1),(D44+E20)*(1+(1-E$29)*(Input!$F$8*Input!$F$9+Sheet2!E$13*Input!$F$7))-(E$45), IF(AND(E$16=0,E$17=1),(D44+E20)*(1+(1-E$29)*(Input!$F$8*Input!$F$9+Sheet2!E$13*Input!$F$7))-(E$45))),  IF(AND(E$16=1,E$17=1),IF(D44&lt;0, D44-E$45, (D44+E20)*(1+(1-E$29)*(E33*Input!$F$9+Sheet2!E$13*E32))-(E$45)), IF(AND(E$16=0,E$17=1),IF(D44&lt;0,D44-E$45, (D44+E20)*(1+(1-E$29)*(E33*Input!$F$9+Sheet2!E$13*E32))-(E$45))))))</f>
        <v>534067.8488166054</v>
      </c>
      <c r="F44">
        <f ca="1">IF(AND(F45=0,F$9=2), E44+F20, IF(F$9=1, IF(AND(F$16=1,F$17=1),(E44+F20)*(1+(1-F$29)*(Input!$F$8*Input!$F$9+Sheet2!F$13*Input!$F$7))-(F$45), IF(AND(F$16=0,F$17=1),(E44+F20)*(1+(1-F$29)*(Input!$F$8*Input!$F$9+Sheet2!F$13*Input!$F$7))-(F$45))),  IF(AND(F$16=1,F$17=1),IF(E44&lt;0, E44-F$45, (E44+F20)*(1+(1-F$29)*(F33*Input!$F$9+Sheet2!F$13*F32))-(F$45)), IF(AND(F$16=0,F$17=1),IF(E44&lt;0,E44-F$45, (E44+F20)*(1+(1-F$29)*(F33*Input!$F$9+Sheet2!F$13*F32))-(F$45))))))</f>
        <v>604984.2581356786</v>
      </c>
      <c r="G44">
        <f ca="1">IF(AND(G45=0,G$9=2), F44+G20, IF(G$9=1, IF(AND(G$16=1,G$17=1),(F44+G20)*(1+(1-G$29)*(Input!$F$8*Input!$F$9+Sheet2!G$13*Input!$F$7))-(G$45), IF(AND(G$16=0,G$17=1),(F44+G20)*(1+(1-G$29)*(Input!$F$8*Input!$F$9+Sheet2!G$13*Input!$F$7))-(G$45))),  IF(AND(G$16=1,G$17=1),IF(F44&lt;0, F44-G$45, (F44+G20)*(1+(1-G$29)*(G33*Input!$F$9+Sheet2!G$13*G32))-(G$45)), IF(AND(G$16=0,G$17=1),IF(F44&lt;0,F44-G$45, (F44+G20)*(1+(1-G$29)*(G33*Input!$F$9+Sheet2!G$13*G32))-(G$45))))))</f>
        <v>633885.47539413243</v>
      </c>
      <c r="H44">
        <f ca="1">IF(AND(H45=0,H$9=2), G44+H20, IF(H$9=1, IF(AND(H$16=1,H$17=1),(G44+H20)*(1+(1-H$29)*(Input!$F$8*Input!$F$9+Sheet2!H$13*Input!$F$7))-(H$45), IF(AND(H$16=0,H$17=1),(G44+H20)*(1+(1-H$29)*(Input!$F$8*Input!$F$9+Sheet2!H$13*Input!$F$7))-(H$45))),  IF(AND(H$16=1,H$17=1),IF(G44&lt;0, G44-H$45, (G44+H20)*(1+(1-H$29)*(H33*Input!$F$9+Sheet2!H$13*H32))-(H$45)), IF(AND(H$16=0,H$17=1),IF(G44&lt;0,G44-H$45, (G44+H20)*(1+(1-H$29)*(H33*Input!$F$9+Sheet2!H$13*H32))-(H$45))))))</f>
        <v>689695.19347557926</v>
      </c>
      <c r="I44">
        <f ca="1">IF(AND(I45=0,I$9=2), H44+I20, IF(I$9=1, IF(AND(I$16=1,I$17=1),(H44+I20)*(1+(1-I$29)*(Input!$F$8*Input!$F$9+Sheet2!I$13*Input!$F$7))-(I$45), IF(AND(I$16=0,I$17=1),(H44+I20)*(1+(1-I$29)*(Input!$F$8*Input!$F$9+Sheet2!I$13*Input!$F$7))-(I$45))),  IF(AND(I$16=1,I$17=1),IF(H44&lt;0, H44-I$45, (H44+I20)*(1+(1-I$29)*(I33*Input!$F$9+Sheet2!I$13*I32))-(I$45)), IF(AND(I$16=0,I$17=1),IF(H44&lt;0,H44-I$45, (H44+I20)*(1+(1-I$29)*(I33*Input!$F$9+Sheet2!I$13*I32))-(I$45))))))</f>
        <v>731095.41408081539</v>
      </c>
      <c r="J44">
        <f ca="1">IF(AND(J45=0,J$9=2), I44+J20, IF(J$9=1, IF(AND(J$16=1,J$17=1),(I44+J20)*(1+(1-J$29)*(Input!$F$8*Input!$F$9+Sheet2!J$13*Input!$F$7))-(J$45), IF(AND(J$16=0,J$17=1),(I44+J20)*(1+(1-J$29)*(Input!$F$8*Input!$F$9+Sheet2!J$13*Input!$F$7))-(J$45))),  IF(AND(J$16=1,J$17=1),IF(I44&lt;0, I44-J$45, (I44+J20)*(1+(1-J$29)*(J33*Input!$F$9+Sheet2!J$13*J32))-(J$45)), IF(AND(J$16=0,J$17=1),IF(I44&lt;0,I44-J$45, (I44+J20)*(1+(1-J$29)*(J33*Input!$F$9+Sheet2!J$13*J32))-(J$45))))))</f>
        <v>810612.95858630317</v>
      </c>
      <c r="K44">
        <f ca="1">IF(AND(K45=0,K$9=2), J44+K20, IF(K$9=1, IF(AND(K$16=1,K$17=1),(J44+K20)*(1+(1-K$29)*(Input!$F$8*Input!$F$9+Sheet2!K$13*Input!$F$7))-(K$45), IF(AND(K$16=0,K$17=1),(J44+K20)*(1+(1-K$29)*(Input!$F$8*Input!$F$9+Sheet2!K$13*Input!$F$7))-(K$45))),  IF(AND(K$16=1,K$17=1),IF(J44&lt;0, J44-K$45, (J44+K20)*(1+(1-K$29)*(K33*Input!$F$9+Sheet2!K$13*K32))-(K$45)), IF(AND(K$16=0,K$17=1),IF(J44&lt;0,J44-K$45, (J44+K20)*(1+(1-K$29)*(K33*Input!$F$9+Sheet2!K$13*K32))-(K$45))))))</f>
        <v>804632.08483352547</v>
      </c>
      <c r="L44">
        <f ca="1">IF(AND(L45=0,L$9=2), K44+L20, IF(L$9=1, IF(AND(L$16=1,L$17=1),(K44+L20)*(1+(1-L$29)*(Input!$F$8*Input!$F$9+Sheet2!L$13*Input!$F$7))-(L$45), IF(AND(L$16=0,L$17=1),(K44+L20)*(1+(1-L$29)*(Input!$F$8*Input!$F$9+Sheet2!L$13*Input!$F$7))-(L$45))),  IF(AND(L$16=1,L$17=1),IF(K44&lt;0, K44-L$45, (K44+L20)*(1+(1-L$29)*(L33*Input!$F$9+Sheet2!L$13*L32))-(L$45)), IF(AND(L$16=0,L$17=1),IF(K44&lt;0,K44-L$45, (K44+L20)*(1+(1-L$29)*(L33*Input!$F$9+Sheet2!L$13*L32))-(L$45))))))</f>
        <v>852122.35361651308</v>
      </c>
      <c r="M44">
        <f ca="1">IF(AND(M45=0,M$9=2), L44+M20, IF(M$9=1, IF(AND(M$16=1,M$17=1),(L44+M20)*(1+(1-M$29)*(Input!$F$8*Input!$F$9+Sheet2!M$13*Input!$F$7))-(M$45), IF(AND(M$16=0,M$17=1),(L44+M20)*(1+(1-M$29)*(Input!$F$8*Input!$F$9+Sheet2!M$13*Input!$F$7))-(M$45))),  IF(AND(M$16=1,M$17=1),IF(L44&lt;0, L44-M$45, (L44+M20)*(1+(1-M$29)*(M33*Input!$F$9+Sheet2!M$13*M32))-(M$45)), IF(AND(M$16=0,M$17=1),IF(L44&lt;0,L44-M$45, (L44+M20)*(1+(1-M$29)*(M33*Input!$F$9+Sheet2!M$13*M32))-(M$45))))))</f>
        <v>913127.87498834857</v>
      </c>
      <c r="N44">
        <f ca="1">IF(AND(N45=0,N$9=2), M44+N20, IF(N$9=1, IF(AND(N$16=1,N$17=1),(M44+N20)*(1+(1-N$29)*(Input!$F$8*Input!$F$9+Sheet2!N$13*Input!$F$7))-(N$45), IF(AND(N$16=0,N$17=1),(M44+N20)*(1+(1-N$29)*(Input!$F$8*Input!$F$9+Sheet2!N$13*Input!$F$7))-(N$45))),  IF(AND(N$16=1,N$17=1),IF(M44&lt;0, M44-N$45, (M44+N20)*(1+(1-N$29)*(N33*Input!$F$9+Sheet2!N$13*N32))-(N$45)), IF(AND(N$16=0,N$17=1),IF(M44&lt;0,M44-N$45, (M44+N20)*(1+(1-N$29)*(N33*Input!$F$9+Sheet2!N$13*N32))-(N$45))))))</f>
        <v>986415.20171019272</v>
      </c>
      <c r="O44">
        <f ca="1">IF(AND(O45=0,O$9=2), N44+O20, IF(O$9=1, IF(AND(O$16=1,O$17=1),(N44+O20)*(1+(1-O$29)*(Input!$F$8*Input!$F$9+Sheet2!O$13*Input!$F$7))-(O$45), IF(AND(O$16=0,O$17=1),(N44+O20)*(1+(1-O$29)*(Input!$F$8*Input!$F$9+Sheet2!O$13*Input!$F$7))-(O$45))),  IF(AND(O$16=1,O$17=1),IF(N44&lt;0, N44-O$45, (N44+O20)*(1+(1-O$29)*(O33*Input!$F$9+Sheet2!O$13*O32))-(O$45)), IF(AND(O$16=0,O$17=1),IF(N44&lt;0,N44-O$45, (N44+O20)*(1+(1-O$29)*(O33*Input!$F$9+Sheet2!O$13*O32))-(O$45))))))</f>
        <v>1045681.3322268105</v>
      </c>
      <c r="P44">
        <f ca="1">IF(AND(P45=0,P$9=2), O44+P20, IF(P$9=1, IF(AND(P$16=1,P$17=1),(O44+P20)*(1+(1-P$29)*(Input!$F$8*Input!$F$9+Sheet2!P$13*Input!$F$7))-(P$45), IF(AND(P$16=0,P$17=1),(O44+P20)*(1+(1-P$29)*(Input!$F$8*Input!$F$9+Sheet2!P$13*Input!$F$7))-(P$45))),  IF(AND(P$16=1,P$17=1),IF(O44&lt;0, O44-P$45, (O44+P20)*(1+(1-P$29)*(P33*Input!$F$9+Sheet2!P$13*P32))-(P$45)), IF(AND(P$16=0,P$17=1),IF(O44&lt;0,O44-P$45, (O44+P20)*(1+(1-P$29)*(P33*Input!$F$9+Sheet2!P$13*P32))-(P$45))))))</f>
        <v>1032705.28307225</v>
      </c>
      <c r="Q44">
        <f ca="1">IF(AND(Q45=0,Q$9=2), P44+Q20, IF(Q$9=1, IF(AND(Q$16=1,Q$17=1),(P44+Q20)*(1+(1-Q$29)*(Input!$F$8*Input!$F$9+Sheet2!Q$13*Input!$F$7))-(Q$45), IF(AND(Q$16=0,Q$17=1),(P44+Q20)*(1+(1-Q$29)*(Input!$F$8*Input!$F$9+Sheet2!Q$13*Input!$F$7))-(Q$45))),  IF(AND(Q$16=1,Q$17=1),IF(P44&lt;0, P44-Q$45, (P44+Q20)*(1+(1-Q$29)*(Q33*Input!$F$9+Sheet2!Q$13*Q32))-(Q$45)), IF(AND(Q$16=0,Q$17=1),IF(P44&lt;0,P44-Q$45, (P44+Q20)*(1+(1-Q$29)*(Q33*Input!$F$9+Sheet2!Q$13*Q32))-(Q$45))))))</f>
        <v>1068553.9861780328</v>
      </c>
      <c r="R44">
        <f ca="1">IF(AND(R45=0,R$9=2), Q44+R20, IF(R$9=1, IF(AND(R$16=1,R$17=1),(Q44+R20)*(1+(1-R$29)*(Input!$F$8*Input!$F$9+Sheet2!R$13*Input!$F$7))-(R$45), IF(AND(R$16=0,R$17=1),(Q44+R20)*(1+(1-R$29)*(Input!$F$8*Input!$F$9+Sheet2!R$13*Input!$F$7))-(R$45))),  IF(AND(R$16=1,R$17=1),IF(Q44&lt;0, Q44-R$45, (Q44+R20)*(1+(1-R$29)*(R33*Input!$F$9+Sheet2!R$13*R32))-(R$45)), IF(AND(R$16=0,R$17=1),IF(Q44&lt;0,Q44-R$45, (Q44+R20)*(1+(1-R$29)*(R33*Input!$F$9+Sheet2!R$13*R32))-(R$45))))))</f>
        <v>1155994.3250052219</v>
      </c>
      <c r="S44">
        <f ca="1">IF(AND(S45=0,S$9=2), R44+S20, IF(S$9=1, IF(AND(S$16=1,S$17=1),(R44+S20)*(1+(1-S$29)*(Input!$F$8*Input!$F$9+Sheet2!S$13*Input!$F$7))-(S$45), IF(AND(S$16=0,S$17=1),(R44+S20)*(1+(1-S$29)*(Input!$F$8*Input!$F$9+Sheet2!S$13*Input!$F$7))-(S$45))),  IF(AND(S$16=1,S$17=1),IF(R44&lt;0, R44-S$45, (R44+S20)*(1+(1-S$29)*(S33*Input!$F$9+Sheet2!S$13*S32))-(S$45)), IF(AND(S$16=0,S$17=1),IF(R44&lt;0,R44-S$45, (R44+S20)*(1+(1-S$29)*(S33*Input!$F$9+Sheet2!S$13*S32))-(S$45))))))</f>
        <v>1085723.25631925</v>
      </c>
      <c r="T44">
        <f ca="1">IF(AND(T45=0,T$9=2), S44+T20, IF(T$9=1, IF(AND(T$16=1,T$17=1),(S44+T20)*(1+(1-T$29)*(Input!$F$8*Input!$F$9+Sheet2!T$13*Input!$F$7))-(T$45), IF(AND(T$16=0,T$17=1),(S44+T20)*(1+(1-T$29)*(Input!$F$8*Input!$F$9+Sheet2!T$13*Input!$F$7))-(T$45))),  IF(AND(T$16=1,T$17=1),IF(S44&lt;0, S44-T$45, (S44+T20)*(1+(1-T$29)*(T33*Input!$F$9+Sheet2!T$13*T32))-(T$45)), IF(AND(T$16=0,T$17=1),IF(S44&lt;0,S44-T$45, (S44+T20)*(1+(1-T$29)*(T33*Input!$F$9+Sheet2!T$13*T32))-(T$45))))))</f>
        <v>1131662.8658890515</v>
      </c>
      <c r="U44">
        <f ca="1">IF(AND(U45=0,U$9=2), T44+U20, IF(U$9=1, IF(AND(U$16=1,U$17=1),(T44+U20)*(1+(1-U$29)*(Input!$F$8*Input!$F$9+Sheet2!U$13*Input!$F$7))-(U$45), IF(AND(U$16=0,U$17=1),(T44+U20)*(1+(1-U$29)*(Input!$F$8*Input!$F$9+Sheet2!U$13*Input!$F$7))-(U$45))),  IF(AND(U$16=1,U$17=1),IF(T44&lt;0, T44-U$45, (T44+U20)*(1+(1-U$29)*(U33*Input!$F$9+Sheet2!U$13*U32))-(U$45)), IF(AND(U$16=0,U$17=1),IF(T44&lt;0,T44-U$45, (T44+U20)*(1+(1-U$29)*(U33*Input!$F$9+Sheet2!U$13*U32))-(U$45))))))</f>
        <v>1214499.2984856891</v>
      </c>
      <c r="V44">
        <f ca="1">IF(AND(V45=0,V$9=2), U44+V20, IF(V$9=1, IF(AND(V$16=1,V$17=1),(U44+V20)*(1+(1-V$29)*(Input!$F$8*Input!$F$9+Sheet2!V$13*Input!$F$7))-(V$45), IF(AND(V$16=0,V$17=1),(U44+V20)*(1+(1-V$29)*(Input!$F$8*Input!$F$9+Sheet2!V$13*Input!$F$7))-(V$45))),  IF(AND(V$16=1,V$17=1),IF(U44&lt;0, U44-V$45, (U44+V20)*(1+(1-V$29)*(V33*Input!$F$9+Sheet2!V$13*V32))-(V$45)), IF(AND(V$16=0,V$17=1),IF(U44&lt;0,U44-V$45, (U44+V20)*(1+(1-V$29)*(V33*Input!$F$9+Sheet2!V$13*V32))-(V$45))))))</f>
        <v>1250229.6467489733</v>
      </c>
      <c r="W44">
        <f ca="1">IF(AND(W45=0,W$9=2), V44+W20, IF(W$9=1, IF(AND(W$16=1,W$17=1),(V44+W20)*(1+(1-W$29)*(Input!$F$8*Input!$F$9+Sheet2!W$13*Input!$F$7))-(W$45), IF(AND(W$16=0,W$17=1),(V44+W20)*(1+(1-W$29)*(Input!$F$8*Input!$F$9+Sheet2!W$13*Input!$F$7))-(W$45))),  IF(AND(W$16=1,W$17=1),IF(V44&lt;0, V44-W$45, (V44+W20)*(1+(1-W$29)*(W33*Input!$F$9+Sheet2!W$13*W32))-(W$45)), IF(AND(W$16=0,W$17=1),IF(V44&lt;0,V44-W$45, (V44+W20)*(1+(1-W$29)*(W33*Input!$F$9+Sheet2!W$13*W32))-(W$45))))))</f>
        <v>1187721.0373265592</v>
      </c>
      <c r="X44">
        <f ca="1">IF(AND(X45=0,X$9=2), W44+X20, IF(X$9=1, IF(AND(X$16=1,X$17=1),(W44+X20)*(1+(1-X$29)*(Input!$F$8*Input!$F$9+Sheet2!X$13*Input!$F$7))-(X$45), IF(AND(X$16=0,X$17=1),(W44+X20)*(1+(1-X$29)*(Input!$F$8*Input!$F$9+Sheet2!X$13*Input!$F$7))-(X$45))),  IF(AND(X$16=1,X$17=1),IF(W44&lt;0, W44-X$45, (W44+X20)*(1+(1-X$29)*(X33*Input!$F$9+Sheet2!X$13*X32))-(X$45)), IF(AND(X$16=0,X$17=1),IF(W44&lt;0,W44-X$45, (W44+X20)*(1+(1-X$29)*(X33*Input!$F$9+Sheet2!X$13*X32))-(X$45))))))</f>
        <v>1192301.4465024243</v>
      </c>
      <c r="Y44">
        <f ca="1">IF(AND(Y45=0,Y$9=2), X44+Y20, IF(Y$9=1, IF(AND(Y$16=1,Y$17=1),(X44+Y20)*(1+(1-Y$29)*(Input!$F$8*Input!$F$9+Sheet2!Y$13*Input!$F$7))-(Y$45), IF(AND(Y$16=0,Y$17=1),(X44+Y20)*(1+(1-Y$29)*(Input!$F$8*Input!$F$9+Sheet2!Y$13*Input!$F$7))-(Y$45))),  IF(AND(Y$16=1,Y$17=1),IF(X44&lt;0, X44-Y$45, (X44+Y20)*(1+(1-Y$29)*(Y33*Input!$F$9+Sheet2!Y$13*Y32))-(Y$45)), IF(AND(Y$16=0,Y$17=1),IF(X44&lt;0,X44-Y$45, (X44+Y20)*(1+(1-Y$29)*(Y33*Input!$F$9+Sheet2!Y$13*Y32))-(Y$45))))))</f>
        <v>1105238.442354769</v>
      </c>
      <c r="Z44">
        <f ca="1">IF(AND(Z45=0,Z$9=2), Y44+Z20, IF(Z$9=1, IF(AND(Z$16=1,Z$17=1),(Y44+Z20)*(1+(1-Z$29)*(Input!$F$8*Input!$F$9+Sheet2!Z$13*Input!$F$7))-(Z$45), IF(AND(Z$16=0,Z$17=1),(Y44+Z20)*(1+(1-Z$29)*(Input!$F$8*Input!$F$9+Sheet2!Z$13*Input!$F$7))-(Z$45))),  IF(AND(Z$16=1,Z$17=1),IF(Y44&lt;0, Y44-Z$45, (Y44+Z20)*(1+(1-Z$29)*(Z33*Input!$F$9+Sheet2!Z$13*Z32))-(Z$45)), IF(AND(Z$16=0,Z$17=1),IF(Y44&lt;0,Y44-Z$45, (Y44+Z20)*(1+(1-Z$29)*(Z33*Input!$F$9+Sheet2!Z$13*Z32))-(Z$45))))))</f>
        <v>1056952.7871497793</v>
      </c>
      <c r="AA44">
        <f ca="1">IF(AND(AA45=0,AA$9=2), Z44+AA20, IF(AA$9=1, IF(AND(AA$16=1,AA$17=1),(Z44+AA20)*(1+(1-AA$29)*(Input!$F$8*Input!$F$9+Sheet2!AA$13*Input!$F$7))-(AA$45), IF(AND(AA$16=0,AA$17=1),(Z44+AA20)*(1+(1-AA$29)*(Input!$F$8*Input!$F$9+Sheet2!AA$13*Input!$F$7))-(AA$45))),  IF(AND(AA$16=1,AA$17=1),IF(Z44&lt;0, Z44-AA$45, (Z44+AA20)*(1+(1-AA$29)*(AA33*Input!$F$9+Sheet2!AA$13*AA32))-(AA$45)), IF(AND(AA$16=0,AA$17=1),IF(Z44&lt;0,Z44-AA$45, (Z44+AA20)*(1+(1-AA$29)*(AA33*Input!$F$9+Sheet2!AA$13*AA32))-(AA$45))))))</f>
        <v>950039.30505522946</v>
      </c>
      <c r="AB44">
        <f ca="1">IF(AND(AB45=0,AB$9=2), AA44+AB20, IF(AB$9=1, IF(AND(AB$16=1,AB$17=1),(AA44+AB20)*(1+(1-AB$29)*(Input!$F$8*Input!$F$9+Sheet2!AB$13*Input!$F$7))-(AB$45), IF(AND(AB$16=0,AB$17=1),(AA44+AB20)*(1+(1-AB$29)*(Input!$F$8*Input!$F$9+Sheet2!AB$13*Input!$F$7))-(AB$45))),  IF(AND(AB$16=1,AB$17=1),IF(AA44&lt;0, AA44-AB$45, (AA44+AB20)*(1+(1-AB$29)*(AB33*Input!$F$9+Sheet2!AB$13*AB32))-(AB$45)), IF(AND(AB$16=0,AB$17=1),IF(AA44&lt;0,AA44-AB$45, (AA44+AB20)*(1+(1-AB$29)*(AB33*Input!$F$9+Sheet2!AB$13*AB32))-(AB$45))))))</f>
        <v>903596.16657343681</v>
      </c>
      <c r="AC44">
        <f ca="1">IF(AND(AC45=0,AC$9=2), AB44+AC20, IF(AC$9=1, IF(AND(AC$16=1,AC$17=1),(AB44+AC20)*(1+(1-AC$29)*(Input!$F$8*Input!$F$9+Sheet2!AC$13*Input!$F$7))-(AC$45), IF(AND(AC$16=0,AC$17=1),(AB44+AC20)*(1+(1-AC$29)*(Input!$F$8*Input!$F$9+Sheet2!AC$13*Input!$F$7))-(AC$45))),  IF(AND(AC$16=1,AC$17=1),IF(AB44&lt;0, AB44-AC$45, (AB44+AC20)*(1+(1-AC$29)*(AC33*Input!$F$9+Sheet2!AC$13*AC32))-(AC$45)), IF(AND(AC$16=0,AC$17=1),IF(AB44&lt;0,AB44-AC$45, (AB44+AC20)*(1+(1-AC$29)*(AC33*Input!$F$9+Sheet2!AC$13*AC32))-(AC$45))))))</f>
        <v>795356.42055212718</v>
      </c>
      <c r="AD44">
        <f ca="1">IF(AND(AD45=0,AD$9=2), AC44+AD20, IF(AD$9=1, IF(AND(AD$16=1,AD$17=1),(AC44+AD20)*(1+(1-AD$29)*(Input!$F$8*Input!$F$9+Sheet2!AD$13*Input!$F$7))-(AD$45), IF(AND(AD$16=0,AD$17=1),(AC44+AD20)*(1+(1-AD$29)*(Input!$F$8*Input!$F$9+Sheet2!AD$13*Input!$F$7))-(AD$45))),  IF(AND(AD$16=1,AD$17=1),IF(AC44&lt;0, AC44-AD$45, (AC44+AD20)*(1+(1-AD$29)*(AD33*Input!$F$9+Sheet2!AD$13*AD32))-(AD$45)), IF(AND(AD$16=0,AD$17=1),IF(AC44&lt;0,AC44-AD$45, (AC44+AD20)*(1+(1-AD$29)*(AD33*Input!$F$9+Sheet2!AD$13*AD32))-(AD$45))))))</f>
        <v>700856.37303130759</v>
      </c>
      <c r="AE44">
        <f ca="1">IF(AND(AE45=0,AE$9=2), AD44+AE20, IF(AE$9=1, IF(AND(AE$16=1,AE$17=1),(AD44+AE20)*(1+(1-AE$29)*(Input!$F$8*Input!$F$9+Sheet2!AE$13*Input!$F$7))-(AE$45), IF(AND(AE$16=0,AE$17=1),(AD44+AE20)*(1+(1-AE$29)*(Input!$F$8*Input!$F$9+Sheet2!AE$13*Input!$F$7))-(AE$45))),  IF(AND(AE$16=1,AE$17=1),IF(AD44&lt;0, AD44-AE$45, (AD44+AE20)*(1+(1-AE$29)*(AE33*Input!$F$9+Sheet2!AE$13*AE32))-(AE$45)), IF(AND(AE$16=0,AE$17=1),IF(AD44&lt;0,AD44-AE$45, (AD44+AE20)*(1+(1-AE$29)*(AE33*Input!$F$9+Sheet2!AE$13*AE32))-(AE$45))))))</f>
        <v>578159.61116958095</v>
      </c>
      <c r="AF44">
        <f ca="1">IF(AND(AF45=0,AF$9=2), AE44+AF20, IF(AF$9=1, IF(AND(AF$16=1,AF$17=1),(AE44+AF20)*(1+(1-AF$29)*(Input!$F$8*Input!$F$9+Sheet2!AF$13*Input!$F$7))-(AF$45), IF(AND(AF$16=0,AF$17=1),(AE44+AF20)*(1+(1-AF$29)*(Input!$F$8*Input!$F$9+Sheet2!AF$13*Input!$F$7))-(AF$45))),  IF(AND(AF$16=1,AF$17=1),IF(AE44&lt;0, AE44-AF$45, (AE44+AF20)*(1+(1-AF$29)*(AF33*Input!$F$9+Sheet2!AF$13*AF32))-(AF$45)), IF(AND(AF$16=0,AF$17=1),IF(AE44&lt;0,AE44-AF$45, (AE44+AF20)*(1+(1-AF$29)*(AF33*Input!$F$9+Sheet2!AF$13*AF32))-(AF$45))))))</f>
        <v>483261.13372911559</v>
      </c>
      <c r="AG44">
        <f ca="1">IF(AND(AG45=0,AG$9=2), AF44+AG20, IF(AG$9=1, IF(AND(AG$16=1,AG$17=1),(AF44+AG20)*(1+(1-AG$29)*(Input!$F$8*Input!$F$9+Sheet2!AG$13*Input!$F$7))-(AG$45), IF(AND(AG$16=0,AG$17=1),(AF44+AG20)*(1+(1-AG$29)*(Input!$F$8*Input!$F$9+Sheet2!AG$13*Input!$F$7))-(AG$45))),  IF(AND(AG$16=1,AG$17=1),IF(AF44&lt;0, AF44-AG$45, (AF44+AG20)*(1+(1-AG$29)*(AG33*Input!$F$9+Sheet2!AG$13*AG32))-(AG$45)), IF(AND(AG$16=0,AG$17=1),IF(AF44&lt;0,AF44-AG$45, (AF44+AG20)*(1+(1-AG$29)*(AG33*Input!$F$9+Sheet2!AG$13*AG32))-(AG$45))))))</f>
        <v>380252.28335660428</v>
      </c>
      <c r="AH44">
        <f ca="1">IF(AND(AH45=0,AH$9=2), AG44+AH20, IF(AH$9=1, IF(AND(AH$16=1,AH$17=1),(AG44+AH20)*(1+(1-AH$29)*(Input!$F$8*Input!$F$9+Sheet2!AH$13*Input!$F$7))-(AH$45), IF(AND(AH$16=0,AH$17=1),(AG44+AH20)*(1+(1-AH$29)*(Input!$F$8*Input!$F$9+Sheet2!AH$13*Input!$F$7))-(AH$45))),  IF(AND(AH$16=1,AH$17=1),IF(AG44&lt;0, AG44-AH$45, (AG44+AH20)*(1+(1-AH$29)*(AH33*Input!$F$9+Sheet2!AH$13*AH32))-(AH$45)), IF(AND(AH$16=0,AH$17=1),IF(AG44&lt;0,AG44-AH$45, (AG44+AH20)*(1+(1-AH$29)*(AH33*Input!$F$9+Sheet2!AH$13*AH32))-(AH$45))))))</f>
        <v>385014.50554270158</v>
      </c>
      <c r="AI44">
        <f ca="1">IF(AND(AI45=0,AI$9=2), AH44+AI20, IF(AI$9=1, IF(AND(AI$16=1,AI$17=1),(AH44+AI20)*(1+(1-AI$29)*(Input!$F$8*Input!$F$9+Sheet2!AI$13*Input!$F$7))-(AI$45), IF(AND(AI$16=0,AI$17=1),(AH44+AI20)*(1+(1-AI$29)*(Input!$F$8*Input!$F$9+Sheet2!AI$13*Input!$F$7))-(AI$45))),  IF(AND(AI$16=1,AI$17=1),IF(AH44&lt;0, AH44-AI$45, (AH44+AI20)*(1+(1-AI$29)*(AI33*Input!$F$9+Sheet2!AI$13*AI32))-(AI$45)), IF(AND(AI$16=0,AI$17=1),IF(AH44&lt;0,AH44-AI$45, (AH44+AI20)*(1+(1-AI$29)*(AI33*Input!$F$9+Sheet2!AI$13*AI32))-(AI$45))))))</f>
        <v>365150.67599080451</v>
      </c>
      <c r="AJ44">
        <f ca="1">IF(AND(AJ45=0,AJ$9=2), AI44+AJ20, IF(AJ$9=1, IF(AND(AJ$16=1,AJ$17=1),(AI44+AJ20)*(1+(1-AJ$29)*(Input!$F$8*Input!$F$9+Sheet2!AJ$13*Input!$F$7))-(AJ$45), IF(AND(AJ$16=0,AJ$17=1),(AI44+AJ20)*(1+(1-AJ$29)*(Input!$F$8*Input!$F$9+Sheet2!AJ$13*Input!$F$7))-(AJ$45))),  IF(AND(AJ$16=1,AJ$17=1),IF(AI44&lt;0, AI44-AJ$45, (AI44+AJ20)*(1+(1-AJ$29)*(AJ33*Input!$F$9+Sheet2!AJ$13*AJ32))-(AJ$45)), IF(AND(AJ$16=0,AJ$17=1),IF(AI44&lt;0,AI44-AJ$45, (AI44+AJ20)*(1+(1-AJ$29)*(AJ33*Input!$F$9+Sheet2!AJ$13*AJ32))-(AJ$45))))))</f>
        <v>344119.00902708352</v>
      </c>
      <c r="AK44">
        <f ca="1">IF(AND(AK45=0,AK$9=2), AJ44+AK20, IF(AK$9=1, IF(AND(AK$16=1,AK$17=1),(AJ44+AK20)*(1+(1-AK$29)*(Input!$F$8*Input!$F$9+Sheet2!AK$13*Input!$F$7))-(AK$45), IF(AND(AK$16=0,AK$17=1),(AJ44+AK20)*(1+(1-AK$29)*(Input!$F$8*Input!$F$9+Sheet2!AK$13*Input!$F$7))-(AK$45))),  IF(AND(AK$16=1,AK$17=1),IF(AJ44&lt;0, AJ44-AK$45, (AJ44+AK20)*(1+(1-AK$29)*(AK33*Input!$F$9+Sheet2!AK$13*AK32))-(AK$45)), IF(AND(AK$16=0,AK$17=1),IF(AJ44&lt;0,AJ44-AK$45, (AJ44+AK20)*(1+(1-AK$29)*(AK33*Input!$F$9+Sheet2!AK$13*AK32))-(AK$45))))))</f>
        <v>349542.15095923748</v>
      </c>
      <c r="AL44">
        <f ca="1">IF(AND(AL45=0,AL$9=2), AK44+AL20, IF(AL$9=1, IF(AND(AL$16=1,AL$17=1),(AK44+AL20)*(1+(1-AL$29)*(Input!$F$8*Input!$F$9+Sheet2!AL$13*Input!$F$7))-(AL$45), IF(AND(AL$16=0,AL$17=1),(AK44+AL20)*(1+(1-AL$29)*(Input!$F$8*Input!$F$9+Sheet2!AL$13*Input!$F$7))-(AL$45))),  IF(AND(AL$16=1,AL$17=1),IF(AK44&lt;0, AK44-AL$45, (AK44+AL20)*(1+(1-AL$29)*(AL33*Input!$F$9+Sheet2!AL$13*AL32))-(AL$45)), IF(AND(AL$16=0,AL$17=1),IF(AK44&lt;0,AK44-AL$45, (AK44+AL20)*(1+(1-AL$29)*(AL33*Input!$F$9+Sheet2!AL$13*AL32))-(AL$45))))))</f>
        <v>352770.49165501987</v>
      </c>
      <c r="AM44">
        <f ca="1">IF(AND(AM45=0,AM$9=2), AL44+AM20, IF(AM$9=1, IF(AND(AM$16=1,AM$17=1),(AL44+AM20)*(1+(1-AM$29)*(Input!$F$8*Input!$F$9+Sheet2!AM$13*Input!$F$7))-(AM$45), IF(AND(AM$16=0,AM$17=1),(AL44+AM20)*(1+(1-AM$29)*(Input!$F$8*Input!$F$9+Sheet2!AM$13*Input!$F$7))-(AM$45))),  IF(AND(AM$16=1,AM$17=1),IF(AL44&lt;0, AL44-AM$45, (AL44+AM20)*(1+(1-AM$29)*(AM33*Input!$F$9+Sheet2!AM$13*AM32))-(AM$45)), IF(AND(AM$16=0,AM$17=1),IF(AL44&lt;0,AL44-AM$45, (AL44+AM20)*(1+(1-AM$29)*(AM33*Input!$F$9+Sheet2!AM$13*AM32))-(AM$45))))))</f>
        <v>356696.63908994565</v>
      </c>
      <c r="AN44">
        <f ca="1">IF(AND(AN45=0,AN$9=2), AM44+AN20, IF(AN$9=1, IF(AND(AN$16=1,AN$17=1),(AM44+AN20)*(1+(1-AN$29)*(Input!$F$8*Input!$F$9+Sheet2!AN$13*Input!$F$7))-(AN$45), IF(AND(AN$16=0,AN$17=1),(AM44+AN20)*(1+(1-AN$29)*(Input!$F$8*Input!$F$9+Sheet2!AN$13*Input!$F$7))-(AN$45))),  IF(AND(AN$16=1,AN$17=1),IF(AM44&lt;0, AM44-AN$45, (AM44+AN20)*(1+(1-AN$29)*(AN33*Input!$F$9+Sheet2!AN$13*AN32))-(AN$45)), IF(AND(AN$16=0,AN$17=1),IF(AM44&lt;0,AM44-AN$45, (AM44+AN20)*(1+(1-AN$29)*(AN33*Input!$F$9+Sheet2!AN$13*AN32))-(AN$45))))))</f>
        <v>351873.70031049958</v>
      </c>
      <c r="AO44">
        <f ca="1">IF(AND(AO45=0,AO$9=2), AN44+AO20, IF(AO$9=1, IF(AND(AO$16=1,AO$17=1),(AN44+AO20)*(1+(1-AO$29)*(Input!$F$8*Input!$F$9+Sheet2!AO$13*Input!$F$7))-(AO$45), IF(AND(AO$16=0,AO$17=1),(AN44+AO20)*(1+(1-AO$29)*(Input!$F$8*Input!$F$9+Sheet2!AO$13*Input!$F$7))-(AO$45))),  IF(AND(AO$16=1,AO$17=1),IF(AN44&lt;0, AN44-AO$45, (AN44+AO20)*(1+(1-AO$29)*(AO33*Input!$F$9+Sheet2!AO$13*AO32))-(AO$45)), IF(AND(AO$16=0,AO$17=1),IF(AN44&lt;0,AN44-AO$45, (AN44+AO20)*(1+(1-AO$29)*(AO33*Input!$F$9+Sheet2!AO$13*AO32))-(AO$45))))))</f>
        <v>345350.03086155199</v>
      </c>
      <c r="AP44">
        <f ca="1">IF(AND(AP45=0,AP$9=2), AO44+AP20, IF(AP$9=1, IF(AND(AP$16=1,AP$17=1),(AO44+AP20)*(1+(1-AP$29)*(Input!$F$8*Input!$F$9+Sheet2!AP$13*Input!$F$7))-(AP$45), IF(AND(AP$16=0,AP$17=1),(AO44+AP20)*(1+(1-AP$29)*(Input!$F$8*Input!$F$9+Sheet2!AP$13*Input!$F$7))-(AP$45))),  IF(AND(AP$16=1,AP$17=1),IF(AO44&lt;0, AO44-AP$45, (AO44+AP20)*(1+(1-AP$29)*(AP33*Input!$F$9+Sheet2!AP$13*AP32))-(AP$45)), IF(AND(AP$16=0,AP$17=1),IF(AO44&lt;0,AO44-AP$45, (AO44+AP20)*(1+(1-AP$29)*(AP33*Input!$F$9+Sheet2!AP$13*AP32))-(AP$45))))))</f>
        <v>329404.77449614258</v>
      </c>
      <c r="AQ44">
        <f ca="1">IF(AND(AQ45=0,AQ$9=2), AP44+AQ20, IF(AQ$9=1, IF(AND(AQ$16=1,AQ$17=1),(AP44+AQ20)*(1+(1-AQ$29)*(Input!$F$8*Input!$F$9+Sheet2!AQ$13*Input!$F$7))-(AQ$45), IF(AND(AQ$16=0,AQ$17=1),(AP44+AQ20)*(1+(1-AQ$29)*(Input!$F$8*Input!$F$9+Sheet2!AQ$13*Input!$F$7))-(AQ$45))),  IF(AND(AQ$16=1,AQ$17=1),IF(AP44&lt;0, AP44-AQ$45, (AP44+AQ20)*(1+(1-AQ$29)*(AQ33*Input!$F$9+Sheet2!AQ$13*AQ32))-(AQ$45)), IF(AND(AQ$16=0,AQ$17=1),IF(AP44&lt;0,AP44-AQ$45, (AP44+AQ20)*(1+(1-AQ$29)*(AQ33*Input!$F$9+Sheet2!AQ$13*AQ32))-(AQ$45))))))</f>
        <v>331427.90887783101</v>
      </c>
      <c r="AR44">
        <f ca="1">IF(AND(AR45=0,AR$9=2), AQ44+AR20, IF(AR$9=1, IF(AND(AR$16=1,AR$17=1),(AQ44+AR20)*(1+(1-AR$29)*(Input!$F$8*Input!$F$9+Sheet2!AR$13*Input!$F$7))-(AR$45), IF(AND(AR$16=0,AR$17=1),(AQ44+AR20)*(1+(1-AR$29)*(Input!$F$8*Input!$F$9+Sheet2!AR$13*Input!$F$7))-(AR$45))),  IF(AND(AR$16=1,AR$17=1),IF(AQ44&lt;0, AQ44-AR$45, (AQ44+AR20)*(1+(1-AR$29)*(AR33*Input!$F$9+Sheet2!AR$13*AR32))-(AR$45)), IF(AND(AR$16=0,AR$17=1),IF(AQ44&lt;0,AQ44-AR$45, (AQ44+AR20)*(1+(1-AR$29)*(AR33*Input!$F$9+Sheet2!AR$13*AR32))-(AR$45))))))</f>
        <v>333335.44199250912</v>
      </c>
      <c r="AS44">
        <f ca="1">IF(AND(AS45=0,AS$9=2), AR44+AS20, IF(AS$9=1, IF(AND(AS$16=1,AS$17=1),(AR44+AS20)*(1+(1-AS$29)*(Input!$F$8*Input!$F$9+Sheet2!AS$13*Input!$F$7))-(AS$45), IF(AND(AS$16=0,AS$17=1),(AR44+AS20)*(1+(1-AS$29)*(Input!$F$8*Input!$F$9+Sheet2!AS$13*Input!$F$7))-(AS$45))),  IF(AND(AS$16=1,AS$17=1),IF(AR44&lt;0, AR44-AS$45, (AR44+AS20)*(1+(1-AS$29)*(AS33*Input!$F$9+Sheet2!AS$13*AS32))-(AS$45)), IF(AND(AS$16=0,AS$17=1),IF(AR44&lt;0,AR44-AS$45, (AR44+AS20)*(1+(1-AS$29)*(AS33*Input!$F$9+Sheet2!AS$13*AS32))-(AS$45))))))</f>
        <v>328440.89548368356</v>
      </c>
      <c r="AT44">
        <f ca="1">IF(AND(AT45=0,AT$9=2), AS44+AT20, IF(AT$9=1, IF(AND(AT$16=1,AT$17=1),(AS44+AT20)*(1+(1-AT$29)*(Input!$F$8*Input!$F$9+Sheet2!AT$13*Input!$F$7))-(AT$45), IF(AND(AT$16=0,AT$17=1),(AS44+AT20)*(1+(1-AT$29)*(Input!$F$8*Input!$F$9+Sheet2!AT$13*Input!$F$7))-(AT$45))),  IF(AND(AT$16=1,AT$17=1),IF(AS44&lt;0, AS44-AT$45, (AS44+AT20)*(1+(1-AT$29)*(AT33*Input!$F$9+Sheet2!AT$13*AT32))-(AT$45)), IF(AND(AT$16=0,AT$17=1),IF(AS44&lt;0,AS44-AT$45, (AS44+AT20)*(1+(1-AT$29)*(AT33*Input!$F$9+Sheet2!AT$13*AT32))-(AT$45))))))</f>
        <v>340092.33429133665</v>
      </c>
      <c r="AU44">
        <f ca="1">IF(AND(AU45=0,AU$9=2), AT44+AU20, IF(AU$9=1, IF(AND(AU$16=1,AU$17=1),(AT44+AU20)*(1+(1-AU$29)*(Input!$F$8*Input!$F$9+Sheet2!AU$13*Input!$F$7))-(AU$45), IF(AND(AU$16=0,AU$17=1),(AT44+AU20)*(1+(1-AU$29)*(Input!$F$8*Input!$F$9+Sheet2!AU$13*Input!$F$7))-(AU$45))),  IF(AND(AU$16=1,AU$17=1),IF(AT44&lt;0, AT44-AU$45, (AT44+AU20)*(1+(1-AU$29)*(AU33*Input!$F$9+Sheet2!AU$13*AU32))-(AU$45)), IF(AND(AU$16=0,AU$17=1),IF(AT44&lt;0,AT44-AU$45, (AT44+AU20)*(1+(1-AU$29)*(AU33*Input!$F$9+Sheet2!AU$13*AU32))-(AU$45))))))</f>
        <v>315599.5189856026</v>
      </c>
      <c r="AV44">
        <f ca="1">IF(AND(AV45=0,AV$9=2), AU44+AV20, IF(AV$9=1, IF(AND(AV$16=1,AV$17=1),(AU44+AV20)*(1+(1-AV$29)*(Input!$F$8*Input!$F$9+Sheet2!AV$13*Input!$F$7))-(AV$45), IF(AND(AV$16=0,AV$17=1),(AU44+AV20)*(1+(1-AV$29)*(Input!$F$8*Input!$F$9+Sheet2!AV$13*Input!$F$7))-(AV$45))),  IF(AND(AV$16=1,AV$17=1),IF(AU44&lt;0, AU44-AV$45, (AU44+AV20)*(1+(1-AV$29)*(AV33*Input!$F$9+Sheet2!AV$13*AV32))-(AV$45)), IF(AND(AV$16=0,AV$17=1),IF(AU44&lt;0,AU44-AV$45, (AU44+AV20)*(1+(1-AV$29)*(AV33*Input!$F$9+Sheet2!AV$13*AV32))-(AV$45))))))</f>
        <v>306255.9228166549</v>
      </c>
      <c r="AW44">
        <f ca="1">IF(AND(AW45=0,AW$9=2), AV44+AW20, IF(AW$9=1, IF(AND(AW$16=1,AW$17=1),(AV44+AW20)*(1+(1-AW$29)*(Input!$F$8*Input!$F$9+Sheet2!AW$13*Input!$F$7))-(AW$45), IF(AND(AW$16=0,AW$17=1),(AV44+AW20)*(1+(1-AW$29)*(Input!$F$8*Input!$F$9+Sheet2!AW$13*Input!$F$7))-(AW$45))),  IF(AND(AW$16=1,AW$17=1),IF(AV44&lt;0, AV44-AW$45, (AV44+AW20)*(1+(1-AW$29)*(AW33*Input!$F$9+Sheet2!AW$13*AW32))-(AW$45)), IF(AND(AW$16=0,AW$17=1),IF(AV44&lt;0,AV44-AW$45, (AV44+AW20)*(1+(1-AW$29)*(AW33*Input!$F$9+Sheet2!AW$13*AW32))-(AW$45))))))</f>
        <v>300727.95134641411</v>
      </c>
      <c r="AX44">
        <f ca="1">IF(AND(AX45=0,AX$9=2), AW44+AX20, IF(AX$9=1, IF(AND(AX$16=1,AX$17=1),(AW44+AX20)*(1+(1-AX$29)*(Input!$F$8*Input!$F$9+Sheet2!AX$13*Input!$F$7))-(AX$45), IF(AND(AX$16=0,AX$17=1),(AW44+AX20)*(1+(1-AX$29)*(Input!$F$8*Input!$F$9+Sheet2!AX$13*Input!$F$7))-(AX$45))),  IF(AND(AX$16=1,AX$17=1),IF(AW44&lt;0, AW44-AX$45, (AW44+AX20)*(1+(1-AX$29)*(AX33*Input!$F$9+Sheet2!AX$13*AX32))-(AX$45)), IF(AND(AX$16=0,AX$17=1),IF(AW44&lt;0,AW44-AX$45, (AW44+AX20)*(1+(1-AX$29)*(AX33*Input!$F$9+Sheet2!AX$13*AX32))-(AX$45))))))</f>
        <v>292572.33146922319</v>
      </c>
      <c r="AY44">
        <f ca="1">IF(AND(AY45=0,AY$9=2), AX44+AY20, IF(AY$9=1, IF(AND(AY$16=1,AY$17=1),(AX44+AY20)*(1+(1-AY$29)*(Input!$F$8*Input!$F$9+Sheet2!AY$13*Input!$F$7))-(AY$45), IF(AND(AY$16=0,AY$17=1),(AX44+AY20)*(1+(1-AY$29)*(Input!$F$8*Input!$F$9+Sheet2!AY$13*Input!$F$7))-(AY$45))),  IF(AND(AY$16=1,AY$17=1),IF(AX44&lt;0, AX44-AY$45, (AX44+AY20)*(1+(1-AY$29)*(AY33*Input!$F$9+Sheet2!AY$13*AY32))-(AY$45)), IF(AND(AY$16=0,AY$17=1),IF(AX44&lt;0,AX44-AY$45, (AX44+AY20)*(1+(1-AY$29)*(AY33*Input!$F$9+Sheet2!AY$13*AY32))-(AY$45))))))</f>
        <v>284038.0512575992</v>
      </c>
      <c r="AZ44">
        <f ca="1">IF(AND(AZ45=0,AZ$9=2), AY44+AZ20, IF(AZ$9=1, IF(AND(AZ$16=1,AZ$17=1),(AY44+AZ20)*(1+(1-AZ$29)*(Input!$F$8*Input!$F$9+Sheet2!AZ$13*Input!$F$7))-(AZ$45), IF(AND(AZ$16=0,AZ$17=1),(AY44+AZ20)*(1+(1-AZ$29)*(Input!$F$8*Input!$F$9+Sheet2!AZ$13*Input!$F$7))-(AZ$45))),  IF(AND(AZ$16=1,AZ$17=1),IF(AY44&lt;0, AY44-AZ$45, (AY44+AZ20)*(1+(1-AZ$29)*(AZ33*Input!$F$9+Sheet2!AZ$13*AZ32))-(AZ$45)), IF(AND(AZ$16=0,AZ$17=1),IF(AY44&lt;0,AY44-AZ$45, (AY44+AZ20)*(1+(1-AZ$29)*(AZ33*Input!$F$9+Sheet2!AZ$13*AZ32))-(AZ$45))))))</f>
        <v>272028.80120218953</v>
      </c>
      <c r="BA44" t="b">
        <f ca="1">IF(AND(BA45=0,BA$9=2), AZ44+BA20, IF(BA$9=1, IF(AND(BA$16=1,BA$17=1),(AZ44+BA20)*(1+(1-BA$29)*(Input!$F$8*Input!$F$9+Sheet2!BA$13*Input!$F$7))-(BA$45), IF(AND(BA$16=0,BA$17=1),(AZ44+BA20)*(1+(1-BA$29)*(Input!$F$8*Input!$F$9+Sheet2!BA$13*Input!$F$7))-(BA$45))),  IF(AND(BA$16=1,BA$17=1),IF(AZ44&lt;0, AZ44-BA$45, (AZ44+BA20)*(1+(1-BA$29)*(BA33*Input!$F$9+Sheet2!BA$13*BA32))-(BA$45)), IF(AND(BA$16=0,BA$17=1),IF(AZ44&lt;0,AZ44-BA$45, (AZ44+BA20)*(1+(1-BA$29)*(BA33*Input!$F$9+Sheet2!BA$13*BA32))-(BA$45))))))</f>
        <v>0</v>
      </c>
      <c r="BB44" t="b">
        <f ca="1">IF(AND(BB45=0,BB$9=2), BA44+BB20, IF(BB$9=1, IF(AND(BB$16=1,BB$17=1),(BA44+BB20)*(1+(1-BB$29)*(Input!$F$8*Input!$F$9+Sheet2!BB$13*Input!$F$7))-(BB$45), IF(AND(BB$16=0,BB$17=1),(BA44+BB20)*(1+(1-BB$29)*(Input!$F$8*Input!$F$9+Sheet2!BB$13*Input!$F$7))-(BB$45))),  IF(AND(BB$16=1,BB$17=1),IF(BA44&lt;0, BA44-BB$45, (BA44+BB20)*(1+(1-BB$29)*(BB33*Input!$F$9+Sheet2!BB$13*BB32))-(BB$45)), IF(AND(BB$16=0,BB$17=1),IF(BA44&lt;0,BA44-BB$45, (BA44+BB20)*(1+(1-BB$29)*(BB33*Input!$F$9+Sheet2!BB$13*BB32))-(BB$45))))))</f>
        <v>0</v>
      </c>
      <c r="BC44" t="b">
        <f ca="1">IF(AND(BC45=0,BC$9=2), BB44+BC20, IF(BC$9=1, IF(AND(BC$16=1,BC$17=1),(BB44+BC20)*(1+(1-BC$29)*(Input!$F$8*Input!$F$9+Sheet2!BC$13*Input!$F$7))-(BC$45), IF(AND(BC$16=0,BC$17=1),(BB44+BC20)*(1+(1-BC$29)*(Input!$F$8*Input!$F$9+Sheet2!BC$13*Input!$F$7))-(BC$45))),  IF(AND(BC$16=1,BC$17=1),IF(BB44&lt;0, BB44-BC$45, (BB44+BC20)*(1+(1-BC$29)*(BC33*Input!$F$9+Sheet2!BC$13*BC32))-(BC$45)), IF(AND(BC$16=0,BC$17=1),IF(BB44&lt;0,BB44-BC$45, (BB44+BC20)*(1+(1-BC$29)*(BC33*Input!$F$9+Sheet2!BC$13*BC32))-(BC$45))))))</f>
        <v>0</v>
      </c>
      <c r="BD44" t="b">
        <f ca="1">IF(AND(BD45=0,BD$9=2), BC44+BD20, IF(BD$9=1, IF(AND(BD$16=1,BD$17=1),(BC44+BD20)*(1+(1-BD$29)*(Input!$F$8*Input!$F$9+Sheet2!BD$13*Input!$F$7))-(BD$45), IF(AND(BD$16=0,BD$17=1),(BC44+BD20)*(1+(1-BD$29)*(Input!$F$8*Input!$F$9+Sheet2!BD$13*Input!$F$7))-(BD$45))),  IF(AND(BD$16=1,BD$17=1),IF(BC44&lt;0, BC44-BD$45, (BC44+BD20)*(1+(1-BD$29)*(BD33*Input!$F$9+Sheet2!BD$13*BD32))-(BD$45)), IF(AND(BD$16=0,BD$17=1),IF(BC44&lt;0,BC44-BD$45, (BC44+BD20)*(1+(1-BD$29)*(BD33*Input!$F$9+Sheet2!BD$13*BD32))-(BD$45))))))</f>
        <v>0</v>
      </c>
      <c r="BE44" t="b">
        <f ca="1">IF(AND(BE45=0,BE$9=2), BD44+BE20, IF(BE$9=1, IF(AND(BE$16=1,BE$17=1),(BD44+BE20)*(1+(1-BE$29)*(Input!$F$8*Input!$F$9+Sheet2!BE$13*Input!$F$7))-(BE$45), IF(AND(BE$16=0,BE$17=1),(BD44+BE20)*(1+(1-BE$29)*(Input!$F$8*Input!$F$9+Sheet2!BE$13*Input!$F$7))-(BE$45))),  IF(AND(BE$16=1,BE$17=1),IF(BD44&lt;0, BD44-BE$45, (BD44+BE20)*(1+(1-BE$29)*(BE33*Input!$F$9+Sheet2!BE$13*BE32))-(BE$45)), IF(AND(BE$16=0,BE$17=1),IF(BD44&lt;0,BD44-BE$45, (BD44+BE20)*(1+(1-BE$29)*(BE33*Input!$F$9+Sheet2!BE$13*BE32))-(BE$45))))))</f>
        <v>0</v>
      </c>
      <c r="BF44" t="b">
        <f ca="1">IF(AND(BF45=0,BF$9=2), BE44+BF20, IF(BF$9=1, IF(AND(BF$16=1,BF$17=1),(BE44+BF20)*(1+(1-BF$29)*(Input!$F$8*Input!$F$9+Sheet2!BF$13*Input!$F$7))-(BF$45), IF(AND(BF$16=0,BF$17=1),(BE44+BF20)*(1+(1-BF$29)*(Input!$F$8*Input!$F$9+Sheet2!BF$13*Input!$F$7))-(BF$45))),  IF(AND(BF$16=1,BF$17=1),IF(BE44&lt;0, BE44-BF$45, (BE44+BF20)*(1+(1-BF$29)*(BF33*Input!$F$9+Sheet2!BF$13*BF32))-(BF$45)), IF(AND(BF$16=0,BF$17=1),IF(BE44&lt;0,BE44-BF$45, (BE44+BF20)*(1+(1-BF$29)*(BF33*Input!$F$9+Sheet2!BF$13*BF32))-(BF$45))))))</f>
        <v>0</v>
      </c>
      <c r="BG44" t="b">
        <f ca="1">IF(AND(BG45=0,BG$9=2), BF44+BG20, IF(BG$9=1, IF(AND(BG$16=1,BG$17=1),(BF44+BG20)*(1+(1-BG$29)*(Input!$F$8*Input!$F$9+Sheet2!BG$13*Input!$F$7))-(BG$45), IF(AND(BG$16=0,BG$17=1),(BF44+BG20)*(1+(1-BG$29)*(Input!$F$8*Input!$F$9+Sheet2!BG$13*Input!$F$7))-(BG$45))),  IF(AND(BG$16=1,BG$17=1),IF(BF44&lt;0, BF44-BG$45, (BF44+BG20)*(1+(1-BG$29)*(BG33*Input!$F$9+Sheet2!BG$13*BG32))-(BG$45)), IF(AND(BG$16=0,BG$17=1),IF(BF44&lt;0,BF44-BG$45, (BF44+BG20)*(1+(1-BG$29)*(BG33*Input!$F$9+Sheet2!BG$13*BG32))-(BG$45))))))</f>
        <v>0</v>
      </c>
      <c r="BH44" t="b">
        <f ca="1">IF(AND(BH45=0,BH$9=2), BG44+BH20, IF(BH$9=1, IF(AND(BH$16=1,BH$17=1),(BG44+BH20)*(1+(1-BH$29)*(Input!$F$8*Input!$F$9+Sheet2!BH$13*Input!$F$7))-(BH$45), IF(AND(BH$16=0,BH$17=1),(BG44+BH20)*(1+(1-BH$29)*(Input!$F$8*Input!$F$9+Sheet2!BH$13*Input!$F$7))-(BH$45))),  IF(AND(BH$16=1,BH$17=1),IF(BG44&lt;0, BG44-BH$45, (BG44+BH20)*(1+(1-BH$29)*(BH33*Input!$F$9+Sheet2!BH$13*BH32))-(BH$45)), IF(AND(BH$16=0,BH$17=1),IF(BG44&lt;0,BG44-BH$45, (BG44+BH20)*(1+(1-BH$29)*(BH33*Input!$F$9+Sheet2!BH$13*BH32))-(BH$45))))))</f>
        <v>0</v>
      </c>
      <c r="BI44" t="b">
        <f ca="1">IF(AND(BI45=0,BI$9=2), BH44+BI20, IF(BI$9=1, IF(AND(BI$16=1,BI$17=1),(BH44+BI20)*(1+(1-BI$29)*(Input!$F$8*Input!$F$9+Sheet2!BI$13*Input!$F$7))-(BI$45), IF(AND(BI$16=0,BI$17=1),(BH44+BI20)*(1+(1-BI$29)*(Input!$F$8*Input!$F$9+Sheet2!BI$13*Input!$F$7))-(BI$45))),  IF(AND(BI$16=1,BI$17=1),IF(BH44&lt;0, BH44-BI$45, (BH44+BI20)*(1+(1-BI$29)*(BI33*Input!$F$9+Sheet2!BI$13*BI32))-(BI$45)), IF(AND(BI$16=0,BI$17=1),IF(BH44&lt;0,BH44-BI$45, (BH44+BI20)*(1+(1-BI$29)*(BI33*Input!$F$9+Sheet2!BI$13*BI32))-(BI$45))))))</f>
        <v>0</v>
      </c>
      <c r="BJ44" t="b">
        <f ca="1">IF(AND(BJ45=0,BJ$9=2), BI44+BJ20, IF(BJ$9=1, IF(AND(BJ$16=1,BJ$17=1),(BI44+BJ20)*(1+(1-BJ$29)*(Input!$F$8*Input!$F$9+Sheet2!BJ$13*Input!$F$7))-(BJ$45), IF(AND(BJ$16=0,BJ$17=1),(BI44+BJ20)*(1+(1-BJ$29)*(Input!$F$8*Input!$F$9+Sheet2!BJ$13*Input!$F$7))-(BJ$45))),  IF(AND(BJ$16=1,BJ$17=1),IF(BI44&lt;0, BI44-BJ$45, (BI44+BJ20)*(1+(1-BJ$29)*(BJ33*Input!$F$9+Sheet2!BJ$13*BJ32))-(BJ$45)), IF(AND(BJ$16=0,BJ$17=1),IF(BI44&lt;0,BI44-BJ$45, (BI44+BJ20)*(1+(1-BJ$29)*(BJ33*Input!$F$9+Sheet2!BJ$13*BJ32))-(BJ$45))))))</f>
        <v>0</v>
      </c>
      <c r="BK44" t="b">
        <f ca="1">IF(AND(BK45=0,BK$9=2), BJ44+BK20, IF(BK$9=1, IF(AND(BK$16=1,BK$17=1),(BJ44+BK20)*(1+(1-BK$29)*(Input!$F$8*Input!$F$9+Sheet2!BK$13*Input!$F$7))-(BK$45), IF(AND(BK$16=0,BK$17=1),(BJ44+BK20)*(1+(1-BK$29)*(Input!$F$8*Input!$F$9+Sheet2!BK$13*Input!$F$7))-(BK$45))),  IF(AND(BK$16=1,BK$17=1),IF(BJ44&lt;0, BJ44-BK$45, (BJ44+BK20)*(1+(1-BK$29)*(BK33*Input!$F$9+Sheet2!BK$13*BK32))-(BK$45)), IF(AND(BK$16=0,BK$17=1),IF(BJ44&lt;0,BJ44-BK$45, (BJ44+BK20)*(1+(1-BK$29)*(BK33*Input!$F$9+Sheet2!BK$13*BK32))-(BK$45))))))</f>
        <v>0</v>
      </c>
      <c r="BL44" t="b">
        <f ca="1">IF(AND(BL45=0,BL$9=2), BK44+BL20, IF(BL$9=1, IF(AND(BL$16=1,BL$17=1),(BK44+BL20)*(1+(1-BL$29)*(Input!$F$8*Input!$F$9+Sheet2!BL$13*Input!$F$7))-(BL$45), IF(AND(BL$16=0,BL$17=1),(BK44+BL20)*(1+(1-BL$29)*(Input!$F$8*Input!$F$9+Sheet2!BL$13*Input!$F$7))-(BL$45))),  IF(AND(BL$16=1,BL$17=1),IF(BK44&lt;0, BK44-BL$45, (BK44+BL20)*(1+(1-BL$29)*(BL33*Input!$F$9+Sheet2!BL$13*BL32))-(BL$45)), IF(AND(BL$16=0,BL$17=1),IF(BK44&lt;0,BK44-BL$45, (BK44+BL20)*(1+(1-BL$29)*(BL33*Input!$F$9+Sheet2!BL$13*BL32))-(BL$45))))))</f>
        <v>0</v>
      </c>
      <c r="BM44" t="b">
        <f ca="1">IF(AND(BM45=0,BM$9=2), BL44+BM20, IF(BM$9=1, IF(AND(BM$16=1,BM$17=1),(BL44+BM20)*(1+(1-BM$29)*(Input!$F$8*Input!$F$9+Sheet2!BM$13*Input!$F$7))-(BM$45), IF(AND(BM$16=0,BM$17=1),(BL44+BM20)*(1+(1-BM$29)*(Input!$F$8*Input!$F$9+Sheet2!BM$13*Input!$F$7))-(BM$45))),  IF(AND(BM$16=1,BM$17=1),IF(BL44&lt;0, BL44-BM$45, (BL44+BM20)*(1+(1-BM$29)*(BM33*Input!$F$9+Sheet2!BM$13*BM32))-(BM$45)), IF(AND(BM$16=0,BM$17=1),IF(BL44&lt;0,BL44-BM$45, (BL44+BM20)*(1+(1-BM$29)*(BM33*Input!$F$9+Sheet2!BM$13*BM32))-(BM$45))))))</f>
        <v>0</v>
      </c>
      <c r="BN44" t="b">
        <f ca="1">IF(AND(BN45=0,BN$9=2), BM44+BN20, IF(BN$9=1, IF(AND(BN$16=1,BN$17=1),(BM44+BN20)*(1+(1-BN$29)*(Input!$F$8*Input!$F$9+Sheet2!BN$13*Input!$F$7))-(BN$45), IF(AND(BN$16=0,BN$17=1),(BM44+BN20)*(1+(1-BN$29)*(Input!$F$8*Input!$F$9+Sheet2!BN$13*Input!$F$7))-(BN$45))),  IF(AND(BN$16=1,BN$17=1),IF(BM44&lt;0, BM44-BN$45, (BM44+BN20)*(1+(1-BN$29)*(BN33*Input!$F$9+Sheet2!BN$13*BN32))-(BN$45)), IF(AND(BN$16=0,BN$17=1),IF(BM44&lt;0,BM44-BN$45, (BM44+BN20)*(1+(1-BN$29)*(BN33*Input!$F$9+Sheet2!BN$13*BN32))-(BN$45))))))</f>
        <v>0</v>
      </c>
      <c r="BO44" t="b">
        <f ca="1">IF(AND(BO45=0,BO$9=2), BN44+BO20, IF(BO$9=1, IF(AND(BO$16=1,BO$17=1),(BN44+BO20)*(1+(1-BO$29)*(Input!$F$8*Input!$F$9+Sheet2!BO$13*Input!$F$7))-(BO$45), IF(AND(BO$16=0,BO$17=1),(BN44+BO20)*(1+(1-BO$29)*(Input!$F$8*Input!$F$9+Sheet2!BO$13*Input!$F$7))-(BO$45))),  IF(AND(BO$16=1,BO$17=1),IF(BN44&lt;0, BN44-BO$45, (BN44+BO20)*(1+(1-BO$29)*(BO33*Input!$F$9+Sheet2!BO$13*BO32))-(BO$45)), IF(AND(BO$16=0,BO$17=1),IF(BN44&lt;0,BN44-BO$45, (BN44+BO20)*(1+(1-BO$29)*(BO33*Input!$F$9+Sheet2!BO$13*BO32))-(BO$45))))))</f>
        <v>0</v>
      </c>
      <c r="BP44" t="b">
        <f ca="1">IF(AND(BP45=0,BP$9=2), BO44+BP20, IF(BP$9=1, IF(AND(BP$16=1,BP$17=1),(BO44+BP20)*(1+(1-BP$29)*(Input!$F$8*Input!$F$9+Sheet2!BP$13*Input!$F$7))-(BP$45), IF(AND(BP$16=0,BP$17=1),(BO44+BP20)*(1+(1-BP$29)*(Input!$F$8*Input!$F$9+Sheet2!BP$13*Input!$F$7))-(BP$45))),  IF(AND(BP$16=1,BP$17=1),IF(BO44&lt;0, BO44-BP$45, (BO44+BP20)*(1+(1-BP$29)*(BP33*Input!$F$9+Sheet2!BP$13*BP32))-(BP$45)), IF(AND(BP$16=0,BP$17=1),IF(BO44&lt;0,BO44-BP$45, (BO44+BP20)*(1+(1-BP$29)*(BP33*Input!$F$9+Sheet2!BP$13*BP32))-(BP$45))))))</f>
        <v>0</v>
      </c>
      <c r="BQ44" t="b">
        <f ca="1">IF(AND(BQ45=0,BQ$9=2), BP44+BQ20, IF(BQ$9=1, IF(AND(BQ$16=1,BQ$17=1),(BP44+BQ20)*(1+(1-BQ$29)*(Input!$F$8*Input!$F$9+Sheet2!BQ$13*Input!$F$7))-(BQ$45), IF(AND(BQ$16=0,BQ$17=1),(BP44+BQ20)*(1+(1-BQ$29)*(Input!$F$8*Input!$F$9+Sheet2!BQ$13*Input!$F$7))-(BQ$45))),  IF(AND(BQ$16=1,BQ$17=1),IF(BP44&lt;0, BP44-BQ$45, (BP44+BQ20)*(1+(1-BQ$29)*(BQ33*Input!$F$9+Sheet2!BQ$13*BQ32))-(BQ$45)), IF(AND(BQ$16=0,BQ$17=1),IF(BP44&lt;0,BP44-BQ$45, (BP44+BQ20)*(1+(1-BQ$29)*(BQ33*Input!$F$9+Sheet2!BQ$13*BQ32))-(BQ$45))))))</f>
        <v>0</v>
      </c>
      <c r="BR44" t="b">
        <f ca="1">IF(AND(BR45=0,BR$9=2), BQ44+BR20, IF(BR$9=1, IF(AND(BR$16=1,BR$17=1),(BQ44+BR20)*(1+(1-BR$29)*(Input!$F$8*Input!$F$9+Sheet2!BR$13*Input!$F$7))-(BR$45), IF(AND(BR$16=0,BR$17=1),(BQ44+BR20)*(1+(1-BR$29)*(Input!$F$8*Input!$F$9+Sheet2!BR$13*Input!$F$7))-(BR$45))),  IF(AND(BR$16=1,BR$17=1),IF(BQ44&lt;0, BQ44-BR$45, (BQ44+BR20)*(1+(1-BR$29)*(BR33*Input!$F$9+Sheet2!BR$13*BR32))-(BR$45)), IF(AND(BR$16=0,BR$17=1),IF(BQ44&lt;0,BQ44-BR$45, (BQ44+BR20)*(1+(1-BR$29)*(BR33*Input!$F$9+Sheet2!BR$13*BR32))-(BR$45))))))</f>
        <v>0</v>
      </c>
      <c r="BS44" t="b">
        <f ca="1">IF(AND(BS45=0,BS$9=2), BR44+BS20, IF(BS$9=1, IF(AND(BS$16=1,BS$17=1),(BR44+BS20)*(1+(1-BS$29)*(Input!$F$8*Input!$F$9+Sheet2!BS$13*Input!$F$7))-(BS$45), IF(AND(BS$16=0,BS$17=1),(BR44+BS20)*(1+(1-BS$29)*(Input!$F$8*Input!$F$9+Sheet2!BS$13*Input!$F$7))-(BS$45))),  IF(AND(BS$16=1,BS$17=1),IF(BR44&lt;0, BR44-BS$45, (BR44+BS20)*(1+(1-BS$29)*(BS33*Input!$F$9+Sheet2!BS$13*BS32))-(BS$45)), IF(AND(BS$16=0,BS$17=1),IF(BR44&lt;0,BR44-BS$45, (BR44+BS20)*(1+(1-BS$29)*(BS33*Input!$F$9+Sheet2!BS$13*BS32))-(BS$45))))))</f>
        <v>0</v>
      </c>
      <c r="BT44" t="b">
        <f ca="1">IF(AND(BT45=0,BT$9=2), BS44+BT20, IF(BT$9=1, IF(AND(BT$16=1,BT$17=1),(BS44+BT20)*(1+(1-BT$29)*(Input!$F$8*Input!$F$9+Sheet2!BT$13*Input!$F$7))-(BT$45), IF(AND(BT$16=0,BT$17=1),(BS44+BT20)*(1+(1-BT$29)*(Input!$F$8*Input!$F$9+Sheet2!BT$13*Input!$F$7))-(BT$45))),  IF(AND(BT$16=1,BT$17=1),IF(BS44&lt;0, BS44-BT$45, (BS44+BT20)*(1+(1-BT$29)*(BT33*Input!$F$9+Sheet2!BT$13*BT32))-(BT$45)), IF(AND(BT$16=0,BT$17=1),IF(BS44&lt;0,BS44-BT$45, (BS44+BT20)*(1+(1-BT$29)*(BT33*Input!$F$9+Sheet2!BT$13*BT32))-(BT$45))))))</f>
        <v>0</v>
      </c>
      <c r="BU44" t="b">
        <f ca="1">IF(AND(BU45=0,BU$9=2), BT44+BU20, IF(BU$9=1, IF(AND(BU$16=1,BU$17=1),(BT44+BU20)*(1+(1-BU$29)*(Input!$F$8*Input!$F$9+Sheet2!BU$13*Input!$F$7))-(BU$45), IF(AND(BU$16=0,BU$17=1),(BT44+BU20)*(1+(1-BU$29)*(Input!$F$8*Input!$F$9+Sheet2!BU$13*Input!$F$7))-(BU$45))),  IF(AND(BU$16=1,BU$17=1),IF(BT44&lt;0, BT44-BU$45, (BT44+BU20)*(1+(1-BU$29)*(BU33*Input!$F$9+Sheet2!BU$13*BU32))-(BU$45)), IF(AND(BU$16=0,BU$17=1),IF(BT44&lt;0,BT44-BU$45, (BT44+BU20)*(1+(1-BU$29)*(BU33*Input!$F$9+Sheet2!BU$13*BU32))-(BU$45))))))</f>
        <v>0</v>
      </c>
      <c r="BV44" t="b">
        <f ca="1">IF(AND(BV45=0,BV$9=2), BU44+BV20, IF(BV$9=1, IF(AND(BV$16=1,BV$17=1),(BU44+BV20)*(1+(1-BV$29)*(Input!$F$8*Input!$F$9+Sheet2!BV$13*Input!$F$7))-(BV$45), IF(AND(BV$16=0,BV$17=1),(BU44+BV20)*(1+(1-BV$29)*(Input!$F$8*Input!$F$9+Sheet2!BV$13*Input!$F$7))-(BV$45))),  IF(AND(BV$16=1,BV$17=1),IF(BU44&lt;0, BU44-BV$45, (BU44+BV20)*(1+(1-BV$29)*(BV33*Input!$F$9+Sheet2!BV$13*BV32))-(BV$45)), IF(AND(BV$16=0,BV$17=1),IF(BU44&lt;0,BU44-BV$45, (BU44+BV20)*(1+(1-BV$29)*(BV33*Input!$F$9+Sheet2!BV$13*BV32))-(BV$45))))))</f>
        <v>0</v>
      </c>
      <c r="BW44" t="b">
        <f ca="1">IF(AND(BW45=0,BW$9=2), BV44+BW20, IF(BW$9=1, IF(AND(BW$16=1,BW$17=1),(BV44+BW20)*(1+(1-BW$29)*(Input!$F$8*Input!$F$9+Sheet2!BW$13*Input!$F$7))-(BW$45), IF(AND(BW$16=0,BW$17=1),(BV44+BW20)*(1+(1-BW$29)*(Input!$F$8*Input!$F$9+Sheet2!BW$13*Input!$F$7))-(BW$45))),  IF(AND(BW$16=1,BW$17=1),IF(BV44&lt;0, BV44-BW$45, (BV44+BW20)*(1+(1-BW$29)*(BW33*Input!$F$9+Sheet2!BW$13*BW32))-(BW$45)), IF(AND(BW$16=0,BW$17=1),IF(BV44&lt;0,BV44-BW$45, (BV44+BW20)*(1+(1-BW$29)*(BW33*Input!$F$9+Sheet2!BW$13*BW32))-(BW$45))))))</f>
        <v>0</v>
      </c>
      <c r="BX44" t="b">
        <f ca="1">IF(AND(BX45=0,BX$9=2), BW44+BX20, IF(BX$9=1, IF(AND(BX$16=1,BX$17=1),(BW44+BX20)*(1+(1-BX$29)*(Input!$F$8*Input!$F$9+Sheet2!BX$13*Input!$F$7))-(BX$45), IF(AND(BX$16=0,BX$17=1),(BW44+BX20)*(1+(1-BX$29)*(Input!$F$8*Input!$F$9+Sheet2!BX$13*Input!$F$7))-(BX$45))),  IF(AND(BX$16=1,BX$17=1),IF(BW44&lt;0, BW44-BX$45, (BW44+BX20)*(1+(1-BX$29)*(BX33*Input!$F$9+Sheet2!BX$13*BX32))-(BX$45)), IF(AND(BX$16=0,BX$17=1),IF(BW44&lt;0,BW44-BX$45, (BW44+BX20)*(1+(1-BX$29)*(BX33*Input!$F$9+Sheet2!BX$13*BX32))-(BX$45))))))</f>
        <v>0</v>
      </c>
      <c r="BY44" t="b">
        <f ca="1">IF(AND(BY45=0,BY$9=2), BX44+BY20, IF(BY$9=1, IF(AND(BY$16=1,BY$17=1),(BX44+BY20)*(1+(1-BY$29)*(Input!$F$8*Input!$F$9+Sheet2!BY$13*Input!$F$7))-(BY$45), IF(AND(BY$16=0,BY$17=1),(BX44+BY20)*(1+(1-BY$29)*(Input!$F$8*Input!$F$9+Sheet2!BY$13*Input!$F$7))-(BY$45))),  IF(AND(BY$16=1,BY$17=1),IF(BX44&lt;0, BX44-BY$45, (BX44+BY20)*(1+(1-BY$29)*(BY33*Input!$F$9+Sheet2!BY$13*BY32))-(BY$45)), IF(AND(BY$16=0,BY$17=1),IF(BX44&lt;0,BX44-BY$45, (BX44+BY20)*(1+(1-BY$29)*(BY33*Input!$F$9+Sheet2!BY$13*BY32))-(BY$45))))))</f>
        <v>0</v>
      </c>
      <c r="BZ44" t="b">
        <f ca="1">IF(AND(BZ45=0,BZ$9=2), BY44+BZ20, IF(BZ$9=1, IF(AND(BZ$16=1,BZ$17=1),(BY44+BZ20)*(1+(1-BZ$29)*(Input!$F$8*Input!$F$9+Sheet2!BZ$13*Input!$F$7))-(BZ$45), IF(AND(BZ$16=0,BZ$17=1),(BY44+BZ20)*(1+(1-BZ$29)*(Input!$F$8*Input!$F$9+Sheet2!BZ$13*Input!$F$7))-(BZ$45))),  IF(AND(BZ$16=1,BZ$17=1),IF(BY44&lt;0, BY44-BZ$45, (BY44+BZ20)*(1+(1-BZ$29)*(BZ33*Input!$F$9+Sheet2!BZ$13*BZ32))-(BZ$45)), IF(AND(BZ$16=0,BZ$17=1),IF(BY44&lt;0,BY44-BZ$45, (BY44+BZ20)*(1+(1-BZ$29)*(BZ33*Input!$F$9+Sheet2!BZ$13*BZ32))-(BZ$45))))))</f>
        <v>0</v>
      </c>
      <c r="CA44" t="b">
        <f ca="1">IF(AND(CA45=0,CA$9=2), BZ44+CA20, IF(CA$9=1, IF(AND(CA$16=1,CA$17=1),(BZ44+CA20)*(1+(1-CA$29)*(Input!$F$8*Input!$F$9+Sheet2!CA$13*Input!$F$7))-(CA$45), IF(AND(CA$16=0,CA$17=1),(BZ44+CA20)*(1+(1-CA$29)*(Input!$F$8*Input!$F$9+Sheet2!CA$13*Input!$F$7))-(CA$45))),  IF(AND(CA$16=1,CA$17=1),IF(BZ44&lt;0, BZ44-CA$45, (BZ44+CA20)*(1+(1-CA$29)*(CA33*Input!$F$9+Sheet2!CA$13*CA32))-(CA$45)), IF(AND(CA$16=0,CA$17=1),IF(BZ44&lt;0,BZ44-CA$45, (BZ44+CA20)*(1+(1-CA$29)*(CA33*Input!$F$9+Sheet2!CA$13*CA32))-(CA$45))))))</f>
        <v>0</v>
      </c>
      <c r="CB44" t="b">
        <f ca="1">IF(AND(CB45=0,CB$9=2), CA44+CB20, IF(CB$9=1, IF(AND(CB$16=1,CB$17=1),(CA44+CB20)*(1+(1-CB$29)*(Input!$F$8*Input!$F$9+Sheet2!CB$13*Input!$F$7))-(CB$45), IF(AND(CB$16=0,CB$17=1),(CA44+CB20)*(1+(1-CB$29)*(Input!$F$8*Input!$F$9+Sheet2!CB$13*Input!$F$7))-(CB$45))),  IF(AND(CB$16=1,CB$17=1),IF(CA44&lt;0, CA44-CB$45, (CA44+CB20)*(1+(1-CB$29)*(CB33*Input!$F$9+Sheet2!CB$13*CB32))-(CB$45)), IF(AND(CB$16=0,CB$17=1),IF(CA44&lt;0,CA44-CB$45, (CA44+CB20)*(1+(1-CB$29)*(CB33*Input!$F$9+Sheet2!CB$13*CB32))-(CB$45))))))</f>
        <v>0</v>
      </c>
      <c r="CC44" t="b">
        <f ca="1">IF(AND(CC45=0,CC$9=2), CB44+CC20, IF(CC$9=1, IF(AND(CC$16=1,CC$17=1),(CB44+CC20)*(1+(1-CC$29)*(Input!$F$8*Input!$F$9+Sheet2!CC$13*Input!$F$7))-(CC$45), IF(AND(CC$16=0,CC$17=1),(CB44+CC20)*(1+(1-CC$29)*(Input!$F$8*Input!$F$9+Sheet2!CC$13*Input!$F$7))-(CC$45))),  IF(AND(CC$16=1,CC$17=1),IF(CB44&lt;0, CB44-CC$45, (CB44+CC20)*(1+(1-CC$29)*(CC33*Input!$F$9+Sheet2!CC$13*CC32))-(CC$45)), IF(AND(CC$16=0,CC$17=1),IF(CB44&lt;0,CB44-CC$45, (CB44+CC20)*(1+(1-CC$29)*(CC33*Input!$F$9+Sheet2!CC$13*CC32))-(CC$45))))))</f>
        <v>0</v>
      </c>
      <c r="CD44" t="b">
        <f ca="1">IF(AND(CD45=0,CD$9=2), CC44+CD20, IF(CD$9=1, IF(AND(CD$16=1,CD$17=1),(CC44+CD20)*(1+(1-CD$29)*(Input!$F$8*Input!$F$9+Sheet2!CD$13*Input!$F$7))-(CD$45), IF(AND(CD$16=0,CD$17=1),(CC44+CD20)*(1+(1-CD$29)*(Input!$F$8*Input!$F$9+Sheet2!CD$13*Input!$F$7))-(CD$45))),  IF(AND(CD$16=1,CD$17=1),IF(CC44&lt;0, CC44-CD$45, (CC44+CD20)*(1+(1-CD$29)*(CD33*Input!$F$9+Sheet2!CD$13*CD32))-(CD$45)), IF(AND(CD$16=0,CD$17=1),IF(CC44&lt;0,CC44-CD$45, (CC44+CD20)*(1+(1-CD$29)*(CD33*Input!$F$9+Sheet2!CD$13*CD32))-(CD$45))))))</f>
        <v>0</v>
      </c>
      <c r="CE44" t="b">
        <f ca="1">IF(AND(CE45=0,CE$9=2), CD44+CE20, IF(CE$9=1, IF(AND(CE$16=1,CE$17=1),(CD44+CE20)*(1+(1-CE$29)*(Input!$F$8*Input!$F$9+Sheet2!CE$13*Input!$F$7))-(CE$45), IF(AND(CE$16=0,CE$17=1),(CD44+CE20)*(1+(1-CE$29)*(Input!$F$8*Input!$F$9+Sheet2!CE$13*Input!$F$7))-(CE$45))),  IF(AND(CE$16=1,CE$17=1),IF(CD44&lt;0, CD44-CE$45, (CD44+CE20)*(1+(1-CE$29)*(CE33*Input!$F$9+Sheet2!CE$13*CE32))-(CE$45)), IF(AND(CE$16=0,CE$17=1),IF(CD44&lt;0,CD44-CE$45, (CD44+CE20)*(1+(1-CE$29)*(CE33*Input!$F$9+Sheet2!CE$13*CE32))-(CE$45))))))</f>
        <v>0</v>
      </c>
      <c r="CF44" t="b">
        <f ca="1">IF(AND(CF45=0,CF$9=2), CE44+CF20, IF(CF$9=1, IF(AND(CF$16=1,CF$17=1),(CE44+CF20)*(1+(1-CF$29)*(Input!$F$8*Input!$F$9+Sheet2!CF$13*Input!$F$7))-(CF$45), IF(AND(CF$16=0,CF$17=1),(CE44+CF20)*(1+(1-CF$29)*(Input!$F$8*Input!$F$9+Sheet2!CF$13*Input!$F$7))-(CF$45))),  IF(AND(CF$16=1,CF$17=1),IF(CE44&lt;0, CE44-CF$45, (CE44+CF20)*(1+(1-CF$29)*(CF33*Input!$F$9+Sheet2!CF$13*CF32))-(CF$45)), IF(AND(CF$16=0,CF$17=1),IF(CE44&lt;0,CE44-CF$45, (CE44+CF20)*(1+(1-CF$29)*(CF33*Input!$F$9+Sheet2!CF$13*CF32))-(CF$45))))))</f>
        <v>0</v>
      </c>
      <c r="CG44" t="b">
        <f ca="1">IF(AND(CG45=0,CG$9=2), CF44+CG20, IF(CG$9=1, IF(AND(CG$16=1,CG$17=1),(CF44+CG20)*(1+(1-CG$29)*(Input!$F$8*Input!$F$9+Sheet2!CG$13*Input!$F$7))-(CG$45), IF(AND(CG$16=0,CG$17=1),(CF44+CG20)*(1+(1-CG$29)*(Input!$F$8*Input!$F$9+Sheet2!CG$13*Input!$F$7))-(CG$45))),  IF(AND(CG$16=1,CG$17=1),IF(CF44&lt;0, CF44-CG$45, (CF44+CG20)*(1+(1-CG$29)*(CG33*Input!$F$9+Sheet2!CG$13*CG32))-(CG$45)), IF(AND(CG$16=0,CG$17=1),IF(CF44&lt;0,CF44-CG$45, (CF44+CG20)*(1+(1-CG$29)*(CG33*Input!$F$9+Sheet2!CG$13*CG32))-(CG$45))))))</f>
        <v>0</v>
      </c>
      <c r="CH44" t="b">
        <f ca="1">IF(AND(CH45=0,CH$9=2), CG44+CH20, IF(CH$9=1, IF(AND(CH$16=1,CH$17=1),(CG44+CH20)*(1+(1-CH$29)*(Input!$F$8*Input!$F$9+Sheet2!CH$13*Input!$F$7))-(CH$45), IF(AND(CH$16=0,CH$17=1),(CG44+CH20)*(1+(1-CH$29)*(Input!$F$8*Input!$F$9+Sheet2!CH$13*Input!$F$7))-(CH$45))),  IF(AND(CH$16=1,CH$17=1),IF(CG44&lt;0, CG44-CH$45, (CG44+CH20)*(1+(1-CH$29)*(CH33*Input!$F$9+Sheet2!CH$13*CH32))-(CH$45)), IF(AND(CH$16=0,CH$17=1),IF(CG44&lt;0,CG44-CH$45, (CG44+CH20)*(1+(1-CH$29)*(CH33*Input!$F$9+Sheet2!CH$13*CH32))-(CH$45))))))</f>
        <v>0</v>
      </c>
      <c r="CI44" t="b">
        <f ca="1">IF(AND(CI45=0,CI$9=2), CH44+CI20, IF(CI$9=1, IF(AND(CI$16=1,CI$17=1),(CH44+CI20)*(1+(1-CI$29)*(Input!$F$8*Input!$F$9+Sheet2!CI$13*Input!$F$7))-(CI$45), IF(AND(CI$16=0,CI$17=1),(CH44+CI20)*(1+(1-CI$29)*(Input!$F$8*Input!$F$9+Sheet2!CI$13*Input!$F$7))-(CI$45))),  IF(AND(CI$16=1,CI$17=1),IF(CH44&lt;0, CH44-CI$45, (CH44+CI20)*(1+(1-CI$29)*(CI33*Input!$F$9+Sheet2!CI$13*CI32))-(CI$45)), IF(AND(CI$16=0,CI$17=1),IF(CH44&lt;0,CH44-CI$45, (CH44+CI20)*(1+(1-CI$29)*(CI33*Input!$F$9+Sheet2!CI$13*CI32))-(CI$45))))))</f>
        <v>0</v>
      </c>
      <c r="CJ44" t="b">
        <f ca="1">IF(AND(CJ45=0,CJ$9=2), CI44+CJ20, IF(CJ$9=1, IF(AND(CJ$16=1,CJ$17=1),(CI44+CJ20)*(1+(1-CJ$29)*(Input!$F$8*Input!$F$9+Sheet2!CJ$13*Input!$F$7))-(CJ$45), IF(AND(CJ$16=0,CJ$17=1),(CI44+CJ20)*(1+(1-CJ$29)*(Input!$F$8*Input!$F$9+Sheet2!CJ$13*Input!$F$7))-(CJ$45))),  IF(AND(CJ$16=1,CJ$17=1),IF(CI44&lt;0, CI44-CJ$45, (CI44+CJ20)*(1+(1-CJ$29)*(CJ33*Input!$F$9+Sheet2!CJ$13*CJ32))-(CJ$45)), IF(AND(CJ$16=0,CJ$17=1),IF(CI44&lt;0,CI44-CJ$45, (CI44+CJ20)*(1+(1-CJ$29)*(CJ33*Input!$F$9+Sheet2!CJ$13*CJ32))-(CJ$45))))))</f>
        <v>0</v>
      </c>
      <c r="CK44" t="b">
        <f ca="1">IF(AND(CK45=0,CK$9=2), CJ44+CK20, IF(CK$9=1, IF(AND(CK$16=1,CK$17=1),(CJ44+CK20)*(1+(1-CK$29)*(Input!$F$8*Input!$F$9+Sheet2!CK$13*Input!$F$7))-(CK$45), IF(AND(CK$16=0,CK$17=1),(CJ44+CK20)*(1+(1-CK$29)*(Input!$F$8*Input!$F$9+Sheet2!CK$13*Input!$F$7))-(CK$45))),  IF(AND(CK$16=1,CK$17=1),IF(CJ44&lt;0, CJ44-CK$45, (CJ44+CK20)*(1+(1-CK$29)*(CK33*Input!$F$9+Sheet2!CK$13*CK32))-(CK$45)), IF(AND(CK$16=0,CK$17=1),IF(CJ44&lt;0,CJ44-CK$45, (CJ44+CK20)*(1+(1-CK$29)*(CK33*Input!$F$9+Sheet2!CK$13*CK32))-(CK$45))))))</f>
        <v>0</v>
      </c>
      <c r="CL44" t="b">
        <f ca="1">IF(AND(CL45=0,CL$9=2), CK44+CL20, IF(CL$9=1, IF(AND(CL$16=1,CL$17=1),(CK44+CL20)*(1+(1-CL$29)*(Input!$F$8*Input!$F$9+Sheet2!CL$13*Input!$F$7))-(CL$45), IF(AND(CL$16=0,CL$17=1),(CK44+CL20)*(1+(1-CL$29)*(Input!$F$8*Input!$F$9+Sheet2!CL$13*Input!$F$7))-(CL$45))),  IF(AND(CL$16=1,CL$17=1),IF(CK44&lt;0, CK44-CL$45, (CK44+CL20)*(1+(1-CL$29)*(CL33*Input!$F$9+Sheet2!CL$13*CL32))-(CL$45)), IF(AND(CL$16=0,CL$17=1),IF(CK44&lt;0,CK44-CL$45, (CK44+CL20)*(1+(1-CL$29)*(CL33*Input!$F$9+Sheet2!CL$13*CL32))-(CL$45))))))</f>
        <v>0</v>
      </c>
      <c r="CM44" t="b">
        <f ca="1">IF(AND(CM45=0,CM$9=2), CL44+CM20, IF(CM$9=1, IF(AND(CM$16=1,CM$17=1),(CL44+CM20)*(1+(1-CM$29)*(Input!$F$8*Input!$F$9+Sheet2!CM$13*Input!$F$7))-(CM$45), IF(AND(CM$16=0,CM$17=1),(CL44+CM20)*(1+(1-CM$29)*(Input!$F$8*Input!$F$9+Sheet2!CM$13*Input!$F$7))-(CM$45))),  IF(AND(CM$16=1,CM$17=1),IF(CL44&lt;0, CL44-CM$45, (CL44+CM20)*(1+(1-CM$29)*(CM33*Input!$F$9+Sheet2!CM$13*CM32))-(CM$45)), IF(AND(CM$16=0,CM$17=1),IF(CL44&lt;0,CL44-CM$45, (CL44+CM20)*(1+(1-CM$29)*(CM33*Input!$F$9+Sheet2!CM$13*CM32))-(CM$45))))))</f>
        <v>0</v>
      </c>
      <c r="CN44" t="b">
        <f ca="1">IF(AND(CN45=0,CN$9=2), CM44+CN20, IF(CN$9=1, IF(AND(CN$16=1,CN$17=1),(CM44+CN20)*(1+(1-CN$29)*(Input!$F$8*Input!$F$9+Sheet2!CN$13*Input!$F$7))-(CN$45), IF(AND(CN$16=0,CN$17=1),(CM44+CN20)*(1+(1-CN$29)*(Input!$F$8*Input!$F$9+Sheet2!CN$13*Input!$F$7))-(CN$45))),  IF(AND(CN$16=1,CN$17=1),IF(CM44&lt;0, CM44-CN$45, (CM44+CN20)*(1+(1-CN$29)*(CN33*Input!$F$9+Sheet2!CN$13*CN32))-(CN$45)), IF(AND(CN$16=0,CN$17=1),IF(CM44&lt;0,CM44-CN$45, (CM44+CN20)*(1+(1-CN$29)*(CN33*Input!$F$9+Sheet2!CN$13*CN32))-(CN$45))))))</f>
        <v>0</v>
      </c>
      <c r="CP44" s="5" cm="1">
        <f t="array" aca="1" ref="CP44" ca="1">INDEX($A:$CN, ROW(), $D$3+$C$3+2)</f>
        <v>272028.80120218953</v>
      </c>
    </row>
    <row r="45" spans="1:94">
      <c r="C45">
        <f>IF(C$42&lt;(B44-(0.08*(B43+B44))), C$42, IF(AND(AND(C$42&gt;(B44-(0.08*(B43+B44))),0&lt;(B44-(0.08*(B43+B44)))),B44&gt;1), (B44-(0.08*(B43+B44))), 0))</f>
        <v>0</v>
      </c>
      <c r="D45">
        <f t="shared" ref="D45:BO45" ca="1" si="27">IF(D$42&lt;(C44-(0.08*(C43+C44))), D$42, IF(AND(AND(D$42&gt;(C44-(0.08*(C43+C44))),0&lt;(C44-(0.08*(C43+C44)))),C44&gt;1), (C44-(0.08*(C43+C44))), 0))</f>
        <v>0</v>
      </c>
      <c r="E45">
        <f t="shared" ca="1" si="27"/>
        <v>0</v>
      </c>
      <c r="F45">
        <f t="shared" ca="1" si="27"/>
        <v>0</v>
      </c>
      <c r="G45">
        <f t="shared" ca="1" si="27"/>
        <v>0</v>
      </c>
      <c r="H45">
        <f t="shared" ca="1" si="27"/>
        <v>0</v>
      </c>
      <c r="I45">
        <f t="shared" ca="1" si="27"/>
        <v>0</v>
      </c>
      <c r="J45">
        <f t="shared" ca="1" si="27"/>
        <v>0</v>
      </c>
      <c r="K45">
        <f t="shared" ca="1" si="27"/>
        <v>0</v>
      </c>
      <c r="L45">
        <f t="shared" ca="1" si="27"/>
        <v>0</v>
      </c>
      <c r="M45">
        <f t="shared" ca="1" si="27"/>
        <v>0</v>
      </c>
      <c r="N45">
        <f t="shared" ca="1" si="27"/>
        <v>0</v>
      </c>
      <c r="O45">
        <f t="shared" ca="1" si="27"/>
        <v>0</v>
      </c>
      <c r="P45">
        <f t="shared" ca="1" si="27"/>
        <v>0</v>
      </c>
      <c r="Q45">
        <f t="shared" ca="1" si="27"/>
        <v>0</v>
      </c>
      <c r="R45">
        <f t="shared" ca="1" si="27"/>
        <v>0</v>
      </c>
      <c r="S45">
        <f t="shared" ca="1" si="27"/>
        <v>0</v>
      </c>
      <c r="T45">
        <f t="shared" ca="1" si="27"/>
        <v>0</v>
      </c>
      <c r="U45">
        <f t="shared" ca="1" si="27"/>
        <v>0</v>
      </c>
      <c r="V45">
        <f t="shared" ca="1" si="27"/>
        <v>0</v>
      </c>
      <c r="W45">
        <f t="shared" ca="1" si="27"/>
        <v>111612.15124260355</v>
      </c>
      <c r="X45">
        <f t="shared" ca="1" si="27"/>
        <v>95852.049694338435</v>
      </c>
      <c r="Y45">
        <f t="shared" ca="1" si="27"/>
        <v>99257.853120627886</v>
      </c>
      <c r="Z45">
        <f t="shared" ca="1" si="27"/>
        <v>102759.06898395746</v>
      </c>
      <c r="AA45">
        <f t="shared" ca="1" si="27"/>
        <v>106344.58112743912</v>
      </c>
      <c r="AB45">
        <f t="shared" ca="1" si="27"/>
        <v>110016.26392637499</v>
      </c>
      <c r="AC45">
        <f t="shared" ca="1" si="27"/>
        <v>113776.2957764992</v>
      </c>
      <c r="AD45">
        <f t="shared" ca="1" si="27"/>
        <v>117626.91640823318</v>
      </c>
      <c r="AE45">
        <f t="shared" ca="1" si="27"/>
        <v>121570.42344445942</v>
      </c>
      <c r="AF45">
        <f t="shared" ca="1" si="27"/>
        <v>125609.17358748089</v>
      </c>
      <c r="AG45">
        <f t="shared" ca="1" si="27"/>
        <v>126916.33783822478</v>
      </c>
      <c r="AH45">
        <f t="shared" ca="1" si="27"/>
        <v>14392.354627717752</v>
      </c>
      <c r="AI45">
        <f t="shared" ca="1" si="27"/>
        <v>10252.867421585135</v>
      </c>
      <c r="AJ45">
        <f t="shared" ca="1" si="27"/>
        <v>13532.767770212085</v>
      </c>
      <c r="AK45">
        <f t="shared" ca="1" si="27"/>
        <v>13625.467878857686</v>
      </c>
      <c r="AL45">
        <f t="shared" ca="1" si="27"/>
        <v>13746.714573717385</v>
      </c>
      <c r="AM45">
        <f t="shared" ca="1" si="27"/>
        <v>12131.375273621874</v>
      </c>
      <c r="AN45">
        <f t="shared" ca="1" si="27"/>
        <v>14558.098299299774</v>
      </c>
      <c r="AO45">
        <f t="shared" ca="1" si="27"/>
        <v>13759.97673972015</v>
      </c>
      <c r="AP45">
        <f t="shared" ca="1" si="27"/>
        <v>16215.498515027342</v>
      </c>
      <c r="AQ45">
        <f t="shared" ca="1" si="27"/>
        <v>17196.864969546441</v>
      </c>
      <c r="AR45">
        <f t="shared" ca="1" si="27"/>
        <v>14145.282001375104</v>
      </c>
      <c r="AS45">
        <f t="shared" ca="1" si="27"/>
        <v>14524.195663911931</v>
      </c>
      <c r="AT45">
        <f t="shared" ca="1" si="27"/>
        <v>15255.858904773777</v>
      </c>
      <c r="AU45">
        <f t="shared" ca="1" si="27"/>
        <v>15194.550767929119</v>
      </c>
      <c r="AV45">
        <f t="shared" ca="1" si="27"/>
        <v>21418.554232337861</v>
      </c>
      <c r="AW45">
        <f t="shared" ca="1" si="27"/>
        <v>17067.31141586724</v>
      </c>
      <c r="AX45">
        <f t="shared" ca="1" si="27"/>
        <v>21720.01374586334</v>
      </c>
      <c r="AY45">
        <f t="shared" ca="1" si="27"/>
        <v>18251.086113423691</v>
      </c>
      <c r="AZ45">
        <f t="shared" ca="1" si="27"/>
        <v>23457.748254918755</v>
      </c>
      <c r="BA45">
        <f t="shared" ca="1" si="27"/>
        <v>0</v>
      </c>
      <c r="BB45">
        <f t="shared" ca="1" si="27"/>
        <v>0</v>
      </c>
      <c r="BC45">
        <f t="shared" ca="1" si="27"/>
        <v>0</v>
      </c>
      <c r="BD45">
        <f t="shared" ca="1" si="27"/>
        <v>0</v>
      </c>
      <c r="BE45">
        <f t="shared" ca="1" si="27"/>
        <v>0</v>
      </c>
      <c r="BF45">
        <f t="shared" ca="1" si="27"/>
        <v>0</v>
      </c>
      <c r="BG45">
        <f t="shared" ca="1" si="27"/>
        <v>0</v>
      </c>
      <c r="BH45">
        <f t="shared" ca="1" si="27"/>
        <v>0</v>
      </c>
      <c r="BI45">
        <f t="shared" ca="1" si="27"/>
        <v>0</v>
      </c>
      <c r="BJ45">
        <f t="shared" ca="1" si="27"/>
        <v>0</v>
      </c>
      <c r="BK45">
        <f t="shared" ca="1" si="27"/>
        <v>0</v>
      </c>
      <c r="BL45">
        <f t="shared" ca="1" si="27"/>
        <v>0</v>
      </c>
      <c r="BM45">
        <f t="shared" ca="1" si="27"/>
        <v>0</v>
      </c>
      <c r="BN45">
        <f t="shared" ca="1" si="27"/>
        <v>0</v>
      </c>
      <c r="BO45">
        <f t="shared" ca="1" si="27"/>
        <v>0</v>
      </c>
      <c r="BP45">
        <f t="shared" ref="BP45:CN45" ca="1" si="28">IF(BP$42&lt;(BO44-(0.08*(BO43+BO44))), BP$42, IF(AND(AND(BP$42&gt;(BO44-(0.08*(BO43+BO44))),0&lt;(BO44-(0.08*(BO43+BO44)))),BO44&gt;1), (BO44-(0.08*(BO43+BO44))), 0))</f>
        <v>0</v>
      </c>
      <c r="BQ45">
        <f t="shared" ca="1" si="28"/>
        <v>0</v>
      </c>
      <c r="BR45">
        <f t="shared" ca="1" si="28"/>
        <v>0</v>
      </c>
      <c r="BS45">
        <f t="shared" ca="1" si="28"/>
        <v>0</v>
      </c>
      <c r="BT45">
        <f t="shared" ca="1" si="28"/>
        <v>0</v>
      </c>
      <c r="BU45">
        <f t="shared" ca="1" si="28"/>
        <v>0</v>
      </c>
      <c r="BV45">
        <f t="shared" ca="1" si="28"/>
        <v>0</v>
      </c>
      <c r="BW45">
        <f t="shared" ca="1" si="28"/>
        <v>0</v>
      </c>
      <c r="BX45">
        <f t="shared" ca="1" si="28"/>
        <v>0</v>
      </c>
      <c r="BY45">
        <f t="shared" ca="1" si="28"/>
        <v>0</v>
      </c>
      <c r="BZ45">
        <f t="shared" ca="1" si="28"/>
        <v>0</v>
      </c>
      <c r="CA45">
        <f t="shared" ca="1" si="28"/>
        <v>0</v>
      </c>
      <c r="CB45">
        <f t="shared" ca="1" si="28"/>
        <v>0</v>
      </c>
      <c r="CC45">
        <f t="shared" ca="1" si="28"/>
        <v>0</v>
      </c>
      <c r="CD45">
        <f t="shared" ca="1" si="28"/>
        <v>0</v>
      </c>
      <c r="CE45">
        <f t="shared" ca="1" si="28"/>
        <v>0</v>
      </c>
      <c r="CF45">
        <f t="shared" ca="1" si="28"/>
        <v>0</v>
      </c>
      <c r="CG45">
        <f t="shared" ca="1" si="28"/>
        <v>0</v>
      </c>
      <c r="CH45">
        <f t="shared" ca="1" si="28"/>
        <v>0</v>
      </c>
      <c r="CI45">
        <f t="shared" ca="1" si="28"/>
        <v>0</v>
      </c>
      <c r="CJ45">
        <f t="shared" ca="1" si="28"/>
        <v>0</v>
      </c>
      <c r="CK45">
        <f t="shared" ca="1" si="28"/>
        <v>0</v>
      </c>
      <c r="CL45">
        <f t="shared" ca="1" si="28"/>
        <v>0</v>
      </c>
      <c r="CM45">
        <f t="shared" ca="1" si="28"/>
        <v>0</v>
      </c>
      <c r="CN45">
        <f t="shared" ca="1" si="28"/>
        <v>0</v>
      </c>
      <c r="CP45" s="5">
        <f ca="1">SUM(CP43:CP44)</f>
        <v>3154722.6261055991</v>
      </c>
    </row>
    <row r="46" spans="1:94" s="24" customFormat="1">
      <c r="A46" s="24" t="s">
        <v>22</v>
      </c>
      <c r="C46" s="24">
        <f>C$26-C50</f>
        <v>0</v>
      </c>
      <c r="D46" s="24">
        <f t="shared" ref="D46:BO46" ca="1" si="29">D$26-D50</f>
        <v>0</v>
      </c>
      <c r="E46" s="24">
        <f t="shared" ca="1" si="29"/>
        <v>0</v>
      </c>
      <c r="F46" s="24">
        <f t="shared" ca="1" si="29"/>
        <v>0</v>
      </c>
      <c r="G46" s="24">
        <f t="shared" ca="1" si="29"/>
        <v>0</v>
      </c>
      <c r="H46" s="24">
        <f t="shared" ca="1" si="29"/>
        <v>0</v>
      </c>
      <c r="I46" s="24">
        <f t="shared" ca="1" si="29"/>
        <v>0</v>
      </c>
      <c r="J46" s="24">
        <f t="shared" ca="1" si="29"/>
        <v>0</v>
      </c>
      <c r="K46" s="24">
        <f t="shared" ca="1" si="29"/>
        <v>0</v>
      </c>
      <c r="L46" s="24">
        <f t="shared" ca="1" si="29"/>
        <v>0</v>
      </c>
      <c r="M46" s="24">
        <f t="shared" ca="1" si="29"/>
        <v>0</v>
      </c>
      <c r="N46" s="24">
        <f t="shared" ca="1" si="29"/>
        <v>0</v>
      </c>
      <c r="O46" s="24">
        <f t="shared" ca="1" si="29"/>
        <v>0</v>
      </c>
      <c r="P46" s="24">
        <f t="shared" ca="1" si="29"/>
        <v>0</v>
      </c>
      <c r="Q46" s="24">
        <f t="shared" ca="1" si="29"/>
        <v>0</v>
      </c>
      <c r="R46" s="24">
        <f t="shared" ca="1" si="29"/>
        <v>0</v>
      </c>
      <c r="S46" s="24">
        <f t="shared" ca="1" si="29"/>
        <v>0</v>
      </c>
      <c r="T46" s="24">
        <f t="shared" ca="1" si="29"/>
        <v>0</v>
      </c>
      <c r="U46" s="24">
        <f t="shared" ca="1" si="29"/>
        <v>0</v>
      </c>
      <c r="V46" s="24">
        <f t="shared" ca="1" si="29"/>
        <v>0</v>
      </c>
      <c r="W46" s="24">
        <f t="shared" ca="1" si="29"/>
        <v>0</v>
      </c>
      <c r="X46" s="24">
        <f t="shared" ca="1" si="29"/>
        <v>0</v>
      </c>
      <c r="Y46" s="24">
        <f t="shared" ca="1" si="29"/>
        <v>0</v>
      </c>
      <c r="Z46" s="24">
        <f t="shared" ca="1" si="29"/>
        <v>0</v>
      </c>
      <c r="AA46" s="24">
        <f t="shared" ca="1" si="29"/>
        <v>0</v>
      </c>
      <c r="AB46" s="24">
        <f t="shared" ca="1" si="29"/>
        <v>0</v>
      </c>
      <c r="AC46" s="24">
        <f t="shared" ca="1" si="29"/>
        <v>0</v>
      </c>
      <c r="AD46" s="24">
        <f t="shared" ca="1" si="29"/>
        <v>0</v>
      </c>
      <c r="AE46" s="24">
        <f t="shared" ca="1" si="29"/>
        <v>0</v>
      </c>
      <c r="AF46" s="24">
        <f t="shared" ca="1" si="29"/>
        <v>0</v>
      </c>
      <c r="AG46" s="24">
        <f t="shared" ca="1" si="29"/>
        <v>89299.769437655137</v>
      </c>
      <c r="AH46" s="24">
        <f t="shared" ca="1" si="29"/>
        <v>155731.52248265667</v>
      </c>
      <c r="AI46" s="24">
        <f t="shared" ca="1" si="29"/>
        <v>162526.38816189504</v>
      </c>
      <c r="AJ46" s="24">
        <f t="shared" ca="1" si="29"/>
        <v>164685.60904408977</v>
      </c>
      <c r="AK46" s="24">
        <f t="shared" ca="1" si="29"/>
        <v>192737.52262765929</v>
      </c>
      <c r="AL46" s="24">
        <f t="shared" ca="1" si="29"/>
        <v>172893.54960437855</v>
      </c>
      <c r="AM46" s="24">
        <f t="shared" ca="1" si="29"/>
        <v>206315.61712707195</v>
      </c>
      <c r="AN46" s="24">
        <f t="shared" ca="1" si="29"/>
        <v>180961.15630878511</v>
      </c>
      <c r="AO46" s="24">
        <f t="shared" ca="1" si="29"/>
        <v>217490.85465951331</v>
      </c>
      <c r="AP46" s="24">
        <f t="shared" ca="1" si="29"/>
        <v>220875.02119403475</v>
      </c>
      <c r="AQ46" s="24">
        <f t="shared" ca="1" si="29"/>
        <v>193193.77237645906</v>
      </c>
      <c r="AR46" s="24">
        <f t="shared" ca="1" si="29"/>
        <v>202050.28913278857</v>
      </c>
      <c r="AS46" s="24">
        <f t="shared" ca="1" si="29"/>
        <v>207104.26801596742</v>
      </c>
      <c r="AT46" s="24">
        <f t="shared" ca="1" si="29"/>
        <v>211810.12583276833</v>
      </c>
      <c r="AU46" s="24">
        <f t="shared" ca="1" si="29"/>
        <v>258855.77227964206</v>
      </c>
      <c r="AV46" s="24">
        <f t="shared" ca="1" si="29"/>
        <v>217390.80835586321</v>
      </c>
      <c r="AW46" s="24">
        <f t="shared" ca="1" si="29"/>
        <v>271174.70064242231</v>
      </c>
      <c r="AX46" s="24">
        <f t="shared" ca="1" si="29"/>
        <v>229775.90916976621</v>
      </c>
      <c r="AY46" s="24">
        <f t="shared" ca="1" si="29"/>
        <v>286126.61975066015</v>
      </c>
      <c r="AZ46" s="24">
        <f t="shared" ca="1" si="29"/>
        <v>241026.97021421208</v>
      </c>
      <c r="BA46" s="24">
        <f t="shared" ca="1" si="29"/>
        <v>0</v>
      </c>
      <c r="BB46" s="24">
        <f t="shared" ca="1" si="29"/>
        <v>0</v>
      </c>
      <c r="BC46" s="24">
        <f t="shared" ca="1" si="29"/>
        <v>0</v>
      </c>
      <c r="BD46" s="24">
        <f t="shared" ca="1" si="29"/>
        <v>0</v>
      </c>
      <c r="BE46" s="24">
        <f t="shared" ca="1" si="29"/>
        <v>0</v>
      </c>
      <c r="BF46" s="24">
        <f t="shared" ca="1" si="29"/>
        <v>0</v>
      </c>
      <c r="BG46" s="24">
        <f t="shared" ca="1" si="29"/>
        <v>0</v>
      </c>
      <c r="BH46" s="24">
        <f t="shared" ca="1" si="29"/>
        <v>0</v>
      </c>
      <c r="BI46" s="24">
        <f t="shared" ca="1" si="29"/>
        <v>0</v>
      </c>
      <c r="BJ46" s="24">
        <f t="shared" ca="1" si="29"/>
        <v>0</v>
      </c>
      <c r="BK46" s="24">
        <f t="shared" ca="1" si="29"/>
        <v>0</v>
      </c>
      <c r="BL46" s="24">
        <f t="shared" ca="1" si="29"/>
        <v>0</v>
      </c>
      <c r="BM46" s="24">
        <f t="shared" ca="1" si="29"/>
        <v>0</v>
      </c>
      <c r="BN46" s="24">
        <f t="shared" ca="1" si="29"/>
        <v>0</v>
      </c>
      <c r="BO46" s="24">
        <f t="shared" ca="1" si="29"/>
        <v>0</v>
      </c>
      <c r="BP46" s="24">
        <f t="shared" ref="BP46:CN46" ca="1" si="30">BP$26-BP50</f>
        <v>0</v>
      </c>
      <c r="BQ46" s="24">
        <f t="shared" ca="1" si="30"/>
        <v>0</v>
      </c>
      <c r="BR46" s="24">
        <f t="shared" ca="1" si="30"/>
        <v>0</v>
      </c>
      <c r="BS46" s="24">
        <f t="shared" ca="1" si="30"/>
        <v>0</v>
      </c>
      <c r="BT46" s="24">
        <f t="shared" ca="1" si="30"/>
        <v>0</v>
      </c>
      <c r="BU46" s="24">
        <f t="shared" ca="1" si="30"/>
        <v>0</v>
      </c>
      <c r="BV46" s="24">
        <f t="shared" ca="1" si="30"/>
        <v>0</v>
      </c>
      <c r="BW46" s="24">
        <f t="shared" ca="1" si="30"/>
        <v>0</v>
      </c>
      <c r="BX46" s="24">
        <f t="shared" ca="1" si="30"/>
        <v>0</v>
      </c>
      <c r="BY46" s="24">
        <f t="shared" ca="1" si="30"/>
        <v>0</v>
      </c>
      <c r="BZ46" s="24">
        <f t="shared" ca="1" si="30"/>
        <v>0</v>
      </c>
      <c r="CA46" s="24">
        <f t="shared" ca="1" si="30"/>
        <v>0</v>
      </c>
      <c r="CB46" s="24">
        <f t="shared" ca="1" si="30"/>
        <v>0</v>
      </c>
      <c r="CC46" s="24">
        <f t="shared" ca="1" si="30"/>
        <v>0</v>
      </c>
      <c r="CD46" s="24">
        <f t="shared" ca="1" si="30"/>
        <v>0</v>
      </c>
      <c r="CE46" s="24">
        <f t="shared" ca="1" si="30"/>
        <v>0</v>
      </c>
      <c r="CF46" s="24">
        <f t="shared" ca="1" si="30"/>
        <v>0</v>
      </c>
      <c r="CG46" s="24">
        <f t="shared" ca="1" si="30"/>
        <v>0</v>
      </c>
      <c r="CH46" s="24">
        <f t="shared" ca="1" si="30"/>
        <v>0</v>
      </c>
      <c r="CI46" s="24">
        <f t="shared" ca="1" si="30"/>
        <v>0</v>
      </c>
      <c r="CJ46" s="24">
        <f t="shared" ca="1" si="30"/>
        <v>0</v>
      </c>
      <c r="CK46" s="24">
        <f t="shared" ca="1" si="30"/>
        <v>0</v>
      </c>
      <c r="CL46" s="24">
        <f t="shared" ca="1" si="30"/>
        <v>0</v>
      </c>
      <c r="CM46" s="24">
        <f t="shared" ca="1" si="30"/>
        <v>0</v>
      </c>
      <c r="CN46" s="24">
        <f t="shared" ca="1" si="30"/>
        <v>0</v>
      </c>
      <c r="CP46" s="25"/>
    </row>
    <row r="47" spans="1:94">
      <c r="A47" t="s">
        <v>19</v>
      </c>
      <c r="C47">
        <f ca="1">IF(C$13&gt;0, C$13+0.04*RAND(), C$13*0.7*RAND())</f>
        <v>7.0704843971728423E-2</v>
      </c>
      <c r="D47">
        <f t="shared" ref="D47:BO47" ca="1" si="31">IF(D$13&gt;0, D$13+0.04*RAND(), D$13*0.7*RAND())</f>
        <v>6.548784276624911E-2</v>
      </c>
      <c r="E47">
        <f t="shared" ca="1" si="31"/>
        <v>0.17534614778939839</v>
      </c>
      <c r="F47">
        <f t="shared" ca="1" si="31"/>
        <v>0.1723204815365009</v>
      </c>
      <c r="G47">
        <f t="shared" ca="1" si="31"/>
        <v>2.2736776695434183E-2</v>
      </c>
      <c r="H47">
        <f t="shared" ca="1" si="31"/>
        <v>0.1079824586460561</v>
      </c>
      <c r="I47">
        <f t="shared" ca="1" si="31"/>
        <v>7.0253854924746006E-2</v>
      </c>
      <c r="J47">
        <f t="shared" ca="1" si="31"/>
        <v>0.17296239600204585</v>
      </c>
      <c r="K47">
        <f t="shared" ca="1" si="31"/>
        <v>-3.3409983305428687E-2</v>
      </c>
      <c r="L47">
        <f t="shared" ca="1" si="31"/>
        <v>5.9913506479606513E-2</v>
      </c>
      <c r="M47">
        <f t="shared" ca="1" si="31"/>
        <v>8.6566085256460881E-2</v>
      </c>
      <c r="N47">
        <f t="shared" ca="1" si="31"/>
        <v>0.10629817892731792</v>
      </c>
      <c r="O47">
        <f t="shared" ca="1" si="31"/>
        <v>9.5890302885570378E-2</v>
      </c>
      <c r="P47">
        <f t="shared" ca="1" si="31"/>
        <v>-1.7973401201012124E-2</v>
      </c>
      <c r="Q47">
        <f t="shared" ca="1" si="31"/>
        <v>1.4997807989243319E-2</v>
      </c>
      <c r="R47">
        <f t="shared" ca="1" si="31"/>
        <v>0.12339431807995409</v>
      </c>
      <c r="S47">
        <f t="shared" ca="1" si="31"/>
        <v>-0.10223388950098293</v>
      </c>
      <c r="T47">
        <f t="shared" ca="1" si="31"/>
        <v>3.330188682278766E-2</v>
      </c>
      <c r="U47">
        <f t="shared" ca="1" si="31"/>
        <v>0.12666893629065301</v>
      </c>
      <c r="V47">
        <f t="shared" ca="1" si="31"/>
        <v>3.0158725033398951E-2</v>
      </c>
      <c r="W47">
        <f t="shared" ca="1" si="31"/>
        <v>8.2313683685959343E-2</v>
      </c>
      <c r="X47">
        <f t="shared" ca="1" si="31"/>
        <v>0.21910730342158205</v>
      </c>
      <c r="Y47">
        <f t="shared" ca="1" si="31"/>
        <v>-2.0286684859084733E-2</v>
      </c>
      <c r="Z47">
        <f t="shared" ca="1" si="31"/>
        <v>9.9966852718579274E-2</v>
      </c>
      <c r="AA47">
        <f t="shared" ca="1" si="31"/>
        <v>-3.3063489978232871E-2</v>
      </c>
      <c r="AB47">
        <f t="shared" ca="1" si="31"/>
        <v>0.14484843328236574</v>
      </c>
      <c r="AC47">
        <f t="shared" ca="1" si="31"/>
        <v>-8.4754410845311965E-3</v>
      </c>
      <c r="AD47">
        <f t="shared" ca="1" si="31"/>
        <v>5.2204141236170655E-2</v>
      </c>
      <c r="AE47">
        <f t="shared" ca="1" si="31"/>
        <v>-3.7904105565926598E-2</v>
      </c>
      <c r="AF47">
        <f t="shared" ca="1" si="31"/>
        <v>0.10285539479976047</v>
      </c>
      <c r="AG47">
        <f t="shared" ca="1" si="31"/>
        <v>8.5464980253981165E-2</v>
      </c>
      <c r="AH47">
        <f t="shared" ca="1" si="31"/>
        <v>0.1074542597721104</v>
      </c>
      <c r="AI47">
        <f t="shared" ca="1" si="31"/>
        <v>-1.3232070933852876E-2</v>
      </c>
      <c r="AJ47">
        <f t="shared" ca="1" si="31"/>
        <v>-1.2316708621841189E-2</v>
      </c>
      <c r="AK47">
        <f t="shared" ca="1" si="31"/>
        <v>0.11910030187406719</v>
      </c>
      <c r="AL47">
        <f t="shared" ca="1" si="31"/>
        <v>9.8860815559037529E-2</v>
      </c>
      <c r="AM47">
        <f t="shared" ca="1" si="31"/>
        <v>9.6596255161346567E-2</v>
      </c>
      <c r="AN47">
        <f t="shared" ca="1" si="31"/>
        <v>3.9084282371114686E-2</v>
      </c>
      <c r="AO47">
        <f t="shared" ca="1" si="31"/>
        <v>-5.2045703887104661E-3</v>
      </c>
      <c r="AP47">
        <f t="shared" ca="1" si="31"/>
        <v>-2.410597703282575E-2</v>
      </c>
      <c r="AQ47">
        <f t="shared" ca="1" si="31"/>
        <v>0.1383926588657779</v>
      </c>
      <c r="AR47">
        <f t="shared" ca="1" si="31"/>
        <v>9.732412306197552E-2</v>
      </c>
      <c r="AS47">
        <f t="shared" ca="1" si="31"/>
        <v>4.3247501524230056E-2</v>
      </c>
      <c r="AT47">
        <f t="shared" ca="1" si="31"/>
        <v>0.22699651154840939</v>
      </c>
      <c r="AU47">
        <f t="shared" ca="1" si="31"/>
        <v>-6.3039934760006716E-2</v>
      </c>
      <c r="AV47">
        <f t="shared" ca="1" si="31"/>
        <v>5.8469567584202652E-2</v>
      </c>
      <c r="AW47">
        <f t="shared" ca="1" si="31"/>
        <v>4.7197639736144811E-2</v>
      </c>
      <c r="AX47">
        <f t="shared" ca="1" si="31"/>
        <v>8.0761455013863684E-2</v>
      </c>
      <c r="AY47">
        <f t="shared" ca="1" si="31"/>
        <v>3.8865392390122877E-2</v>
      </c>
      <c r="AZ47">
        <f t="shared" ca="1" si="31"/>
        <v>8.3684286224701518E-2</v>
      </c>
      <c r="BA47">
        <f t="shared" ca="1" si="31"/>
        <v>0</v>
      </c>
      <c r="BB47">
        <f t="shared" ca="1" si="31"/>
        <v>0</v>
      </c>
      <c r="BC47">
        <f t="shared" ca="1" si="31"/>
        <v>0</v>
      </c>
      <c r="BD47">
        <f t="shared" ca="1" si="31"/>
        <v>0</v>
      </c>
      <c r="BE47">
        <f t="shared" ca="1" si="31"/>
        <v>0</v>
      </c>
      <c r="BF47">
        <f t="shared" ca="1" si="31"/>
        <v>0</v>
      </c>
      <c r="BG47">
        <f t="shared" ca="1" si="31"/>
        <v>0</v>
      </c>
      <c r="BH47">
        <f t="shared" ca="1" si="31"/>
        <v>0</v>
      </c>
      <c r="BI47">
        <f t="shared" ca="1" si="31"/>
        <v>0</v>
      </c>
      <c r="BJ47">
        <f t="shared" ca="1" si="31"/>
        <v>0</v>
      </c>
      <c r="BK47">
        <f t="shared" ca="1" si="31"/>
        <v>0</v>
      </c>
      <c r="BL47">
        <f t="shared" ca="1" si="31"/>
        <v>0</v>
      </c>
      <c r="BM47">
        <f t="shared" ca="1" si="31"/>
        <v>0</v>
      </c>
      <c r="BN47">
        <f t="shared" ca="1" si="31"/>
        <v>0</v>
      </c>
      <c r="BO47">
        <f t="shared" ca="1" si="31"/>
        <v>0</v>
      </c>
      <c r="BP47">
        <f t="shared" ref="BP47:CN47" ca="1" si="32">IF(BP$13&gt;0, BP$13+0.04*RAND(), BP$13*0.7*RAND())</f>
        <v>0</v>
      </c>
      <c r="BQ47">
        <f t="shared" ca="1" si="32"/>
        <v>0</v>
      </c>
      <c r="BR47">
        <f t="shared" ca="1" si="32"/>
        <v>0</v>
      </c>
      <c r="BS47">
        <f t="shared" ca="1" si="32"/>
        <v>0</v>
      </c>
      <c r="BT47">
        <f t="shared" ca="1" si="32"/>
        <v>0</v>
      </c>
      <c r="BU47">
        <f t="shared" ca="1" si="32"/>
        <v>0</v>
      </c>
      <c r="BV47">
        <f t="shared" ca="1" si="32"/>
        <v>0</v>
      </c>
      <c r="BW47">
        <f t="shared" ca="1" si="32"/>
        <v>0</v>
      </c>
      <c r="BX47">
        <f t="shared" ca="1" si="32"/>
        <v>0</v>
      </c>
      <c r="BY47">
        <f t="shared" ca="1" si="32"/>
        <v>0</v>
      </c>
      <c r="BZ47">
        <f t="shared" ca="1" si="32"/>
        <v>0</v>
      </c>
      <c r="CA47">
        <f t="shared" ca="1" si="32"/>
        <v>0</v>
      </c>
      <c r="CB47">
        <f t="shared" ca="1" si="32"/>
        <v>0</v>
      </c>
      <c r="CC47">
        <f t="shared" ca="1" si="32"/>
        <v>0</v>
      </c>
      <c r="CD47">
        <f t="shared" ca="1" si="32"/>
        <v>0</v>
      </c>
      <c r="CE47">
        <f t="shared" ca="1" si="32"/>
        <v>0</v>
      </c>
      <c r="CF47">
        <f t="shared" ca="1" si="32"/>
        <v>0</v>
      </c>
      <c r="CG47">
        <f t="shared" ca="1" si="32"/>
        <v>0</v>
      </c>
      <c r="CH47">
        <f t="shared" ca="1" si="32"/>
        <v>0</v>
      </c>
      <c r="CI47">
        <f t="shared" ca="1" si="32"/>
        <v>0</v>
      </c>
      <c r="CJ47">
        <f t="shared" ca="1" si="32"/>
        <v>0</v>
      </c>
      <c r="CK47">
        <f t="shared" ca="1" si="32"/>
        <v>0</v>
      </c>
      <c r="CL47">
        <f t="shared" ca="1" si="32"/>
        <v>0</v>
      </c>
      <c r="CM47">
        <f t="shared" ca="1" si="32"/>
        <v>0</v>
      </c>
      <c r="CN47">
        <f t="shared" ca="1" si="32"/>
        <v>0</v>
      </c>
      <c r="CP47" s="5"/>
    </row>
    <row r="48" spans="1:94">
      <c r="A48" t="s">
        <v>13</v>
      </c>
      <c r="B48">
        <f>Input!$C$8+B70</f>
        <v>1000000</v>
      </c>
      <c r="C48">
        <f ca="1">IF(AND(B48=0,C$9=2), B48-C46+C21,IF(C$9=1,IF(AND(C$16=1,C$17=1),(B48+C18+C21)*(1+(Input!$F$8*Input!$F$9+Sheet2!C$47*Input!$F$7))-(C$46)/(1-C$28), IF(AND(C$16=1,C$17=0),(B48+C18+C21)*(1+(Input!$F$8*Input!$F$9+Sheet2!C$47*Input!$F$7))-(C$46)/(1-C$28))), IF(AND(C$16=1,C$17=1),IF(B48&lt;0, B48-C$46, (B48+C18+C21)*(1+(C33*Input!$F$9+Sheet2!C$47*C32))-(C$46)/(1-C$28)), IF(AND(C$16=1,C$17=0),IF(B48&lt;0, B48-C$46, (B48+C18+C21)*(1+(C33*Input!$F$9+Sheet2!C$47*C32))-(C$46)/(1-C$28))))))</f>
        <v>1071618.2300674396</v>
      </c>
      <c r="D48">
        <f ca="1">IF(AND(C48=0,D$9=2), C48-D46+D21,IF(D$9=1,IF(AND(D$16=1,D$17=1),(C48+D18+D21)*(1+(Input!$F$8*Input!$F$9+Sheet2!D$47*Input!$F$7))-(D$46)/(1-D$28), IF(AND(D$16=1,D$17=0),(C48+D18+D21)*(1+(Input!$F$8*Input!$F$9+Sheet2!D$47*Input!$F$7))-(D$46)/(1-D$28))), IF(AND(D$16=1,D$17=1),IF(C48&lt;0, C48-D$46, (C48+D18+D21)*(1+(D33*Input!$F$9+Sheet2!D$47*D32))-(D$46)/(1-D$28)), IF(AND(D$16=1,D$17=0),IF(C48&lt;0, C48-D$46, (C48+D18+D21)*(1+(D33*Input!$F$9+Sheet2!D$47*D32))-(D$46)/(1-D$28))))))</f>
        <v>1143937.9334094019</v>
      </c>
      <c r="E48">
        <f ca="1">IF(AND(D48=0,E$9=2), D48-E46+E21,IF(E$9=1,IF(AND(E$16=1,E$17=1),(D48+E18+E21)*(1+(Input!$F$8*Input!$F$9+Sheet2!E$47*Input!$F$7))-(E$46)/(1-E$28), IF(AND(E$16=1,E$17=0),(D48+E18+E21)*(1+(Input!$F$8*Input!$F$9+Sheet2!E$47*Input!$F$7))-(E$46)/(1-E$28))), IF(AND(E$16=1,E$17=1),IF(D48&lt;0, D48-E$46, (D48+E18+E21)*(1+(E33*Input!$F$9+Sheet2!E$47*E32))-(E$46)/(1-E$28)), IF(AND(E$16=1,E$17=0),IF(D48&lt;0, D48-E$46, (D48+E18+E21)*(1+(E33*Input!$F$9+Sheet2!E$47*E32))-(E$46)/(1-E$28))))))</f>
        <v>1302824.7707246221</v>
      </c>
      <c r="F48">
        <f ca="1">IF(AND(E48=0,F$9=2), E48-F46+F21,IF(F$9=1,IF(AND(F$16=1,F$17=1),(E48+F18+F21)*(1+(Input!$F$8*Input!$F$9+Sheet2!F$47*Input!$F$7))-(F$46)/(1-F$28), IF(AND(F$16=1,F$17=0),(E48+F18+F21)*(1+(Input!$F$8*Input!$F$9+Sheet2!F$47*Input!$F$7))-(F$46)/(1-F$28))), IF(AND(F$16=1,F$17=1),IF(E48&lt;0, E48-F$46, (E48+F18+F21)*(1+(F33*Input!$F$9+Sheet2!F$47*F32))-(F$46)/(1-F$28)), IF(AND(F$16=1,F$17=0),IF(E48&lt;0, E48-F$46, (E48+F18+F21)*(1+(F33*Input!$F$9+Sheet2!F$47*F32))-(F$46)/(1-F$28))))))</f>
        <v>1479630.0713558311</v>
      </c>
      <c r="G48">
        <f ca="1">IF(AND(F48=0,G$9=2), F48-G46+G21,IF(G$9=1,IF(AND(G$16=1,G$17=1),(F48+G18+G21)*(1+(Input!$F$8*Input!$F$9+Sheet2!G$47*Input!$F$7))-(G$46)/(1-G$28), IF(AND(G$16=1,G$17=0),(F48+G18+G21)*(1+(Input!$F$8*Input!$F$9+Sheet2!G$47*Input!$F$7))-(G$46)/(1-G$28))), IF(AND(G$16=1,G$17=1),IF(F48&lt;0, F48-G$46, (F48+G18+G21)*(1+(G33*Input!$F$9+Sheet2!G$47*G32))-(G$46)/(1-G$28)), IF(AND(G$16=1,G$17=0),IF(F48&lt;0, F48-G$46, (F48+G18+G21)*(1+(G33*Input!$F$9+Sheet2!G$47*G32))-(G$46)/(1-G$28))))))</f>
        <v>1534064.1050190302</v>
      </c>
      <c r="H48">
        <f ca="1">IF(AND(G48=0,H$9=2), G48-H46+H21,IF(H$9=1,IF(AND(H$16=1,H$17=1),(G48+H18+H21)*(1+(Input!$F$8*Input!$F$9+Sheet2!H$47*Input!$F$7))-(H$46)/(1-H$28), IF(AND(H$16=1,H$17=0),(G48+H18+H21)*(1+(Input!$F$8*Input!$F$9+Sheet2!H$47*Input!$F$7))-(H$46)/(1-H$28))), IF(AND(H$16=1,H$17=1),IF(G48&lt;0, G48-H$46, (G48+H18+H21)*(1+(H33*Input!$F$9+Sheet2!H$47*H32))-(H$46)/(1-H$28)), IF(AND(H$16=1,H$17=0),IF(G48&lt;0, G48-H$46, (G48+H18+H21)*(1+(H33*Input!$F$9+Sheet2!H$47*H32))-(H$46)/(1-H$28))))))</f>
        <v>1675677.9647381664</v>
      </c>
      <c r="I48">
        <f ca="1">IF(AND(H48=0,I$9=2), H48-I46+I21,IF(I$9=1,IF(AND(I$16=1,I$17=1),(H48+I18+I21)*(1+(Input!$F$8*Input!$F$9+Sheet2!I$47*Input!$F$7))-(I$46)/(1-I$28), IF(AND(I$16=1,I$17=0),(H48+I18+I21)*(1+(Input!$F$8*Input!$F$9+Sheet2!I$47*Input!$F$7))-(I$46)/(1-I$28))), IF(AND(I$16=1,I$17=1),IF(H48&lt;0, H48-I$46, (H48+I18+I21)*(1+(I33*Input!$F$9+Sheet2!I$47*I32))-(I$46)/(1-I$28)), IF(AND(I$16=1,I$17=0),IF(H48&lt;0, H48-I$46, (H48+I18+I21)*(1+(I33*Input!$F$9+Sheet2!I$47*I32))-(I$46)/(1-I$28))))))</f>
        <v>1788023.9119774376</v>
      </c>
      <c r="J48">
        <f ca="1">IF(AND(I48=0,J$9=2), I48-J46+J21,IF(J$9=1,IF(AND(J$16=1,J$17=1),(I48+J18+J21)*(1+(Input!$F$8*Input!$F$9+Sheet2!J$47*Input!$F$7))-(J$46)/(1-J$28), IF(AND(J$16=1,J$17=0),(I48+J18+J21)*(1+(Input!$F$8*Input!$F$9+Sheet2!J$47*Input!$F$7))-(J$46)/(1-J$28))), IF(AND(J$16=1,J$17=1),IF(I48&lt;0, I48-J$46, (I48+J18+J21)*(1+(J33*Input!$F$9+Sheet2!J$47*J32))-(J$46)/(1-J$28)), IF(AND(J$16=1,J$17=0),IF(I48&lt;0, I48-J$46, (I48+J18+J21)*(1+(J33*Input!$F$9+Sheet2!J$47*J32))-(J$46)/(1-J$28))))))</f>
        <v>2027228.012377681</v>
      </c>
      <c r="K48">
        <f ca="1">IF(AND(J48=0,K$9=2), J48-K46+K21,IF(K$9=1,IF(AND(K$16=1,K$17=1),(J48+K18+K21)*(1+(Input!$F$8*Input!$F$9+Sheet2!K$47*Input!$F$7))-(K$46)/(1-K$28), IF(AND(K$16=1,K$17=0),(J48+K18+K21)*(1+(Input!$F$8*Input!$F$9+Sheet2!K$47*Input!$F$7))-(K$46)/(1-K$28))), IF(AND(K$16=1,K$17=1),IF(J48&lt;0, J48-K$46, (J48+K18+K21)*(1+(K33*Input!$F$9+Sheet2!K$47*K32))-(K$46)/(1-K$28)), IF(AND(K$16=1,K$17=0),IF(J48&lt;0, J48-K$46, (J48+K18+K21)*(1+(K33*Input!$F$9+Sheet2!K$47*K32))-(K$46)/(1-K$28))))))</f>
        <v>2023646.8539400867</v>
      </c>
      <c r="L48">
        <f ca="1">IF(AND(K48=0,L$9=2), K48-L46+L21,IF(L$9=1,IF(AND(L$16=1,L$17=1),(K48+L18+L21)*(1+(Input!$F$8*Input!$F$9+Sheet2!L$47*Input!$F$7))-(L$46)/(1-L$28), IF(AND(L$16=1,L$17=0),(K48+L18+L21)*(1+(Input!$F$8*Input!$F$9+Sheet2!L$47*Input!$F$7))-(L$46)/(1-L$28))), IF(AND(L$16=1,L$17=1),IF(K48&lt;0, K48-L$46, (K48+L18+L21)*(1+(L33*Input!$F$9+Sheet2!L$47*L32))-(L$46)/(1-L$28)), IF(AND(L$16=1,L$17=0),IF(K48&lt;0, K48-L$46, (K48+L18+L21)*(1+(L33*Input!$F$9+Sheet2!L$47*L32))-(L$46)/(1-L$28))))))</f>
        <v>2143451.1331663858</v>
      </c>
      <c r="M48">
        <f ca="1">IF(AND(L48=0,M$9=2), L48-M46+M21,IF(M$9=1,IF(AND(M$16=1,M$17=1),(L48+M18+M21)*(1+(Input!$F$8*Input!$F$9+Sheet2!M$47*Input!$F$7))-(M$46)/(1-M$28), IF(AND(M$16=1,M$17=0),(L48+M18+M21)*(1+(Input!$F$8*Input!$F$9+Sheet2!M$47*Input!$F$7))-(M$46)/(1-M$28))), IF(AND(M$16=1,M$17=1),IF(L48&lt;0, L48-M$46, (L48+M18+M21)*(1+(M33*Input!$F$9+Sheet2!M$47*M32))-(M$46)/(1-M$28)), IF(AND(M$16=1,M$17=0),IF(L48&lt;0, L48-M$46, (L48+M18+M21)*(1+(M33*Input!$F$9+Sheet2!M$47*M32))-(M$46)/(1-M$28))))))</f>
        <v>2307030.8650735873</v>
      </c>
      <c r="N48">
        <f ca="1">IF(AND(M48=0,N$9=2), M48-N46+N21,IF(N$9=1,IF(AND(N$16=1,N$17=1),(M48+N18+N21)*(1+(Input!$F$8*Input!$F$9+Sheet2!N$47*Input!$F$7))-(N$46)/(1-N$28), IF(AND(N$16=1,N$17=0),(M48+N18+N21)*(1+(Input!$F$8*Input!$F$9+Sheet2!N$47*Input!$F$7))-(N$46)/(1-N$28))), IF(AND(N$16=1,N$17=1),IF(M48&lt;0, M48-N$46, (M48+N18+N21)*(1+(N33*Input!$F$9+Sheet2!N$47*N32))-(N$46)/(1-N$28)), IF(AND(N$16=1,N$17=0),IF(M48&lt;0, M48-N$46, (M48+N18+N21)*(1+(N33*Input!$F$9+Sheet2!N$47*N32))-(N$46)/(1-N$28))))))</f>
        <v>2511994.6845521564</v>
      </c>
      <c r="O48">
        <f ca="1">IF(AND(N48=0,O$9=2), N48-O46+O21,IF(O$9=1,IF(AND(O$16=1,O$17=1),(N48+O18+O21)*(1+(Input!$F$8*Input!$F$9+Sheet2!O$47*Input!$F$7))-(O$46)/(1-O$28), IF(AND(O$16=1,O$17=0),(N48+O18+O21)*(1+(Input!$F$8*Input!$F$9+Sheet2!O$47*Input!$F$7))-(O$46)/(1-O$28))), IF(AND(O$16=1,O$17=1),IF(N48&lt;0, N48-O$46, (N48+O18+O21)*(1+(O33*Input!$F$9+Sheet2!O$47*O32))-(O$46)/(1-O$28)), IF(AND(O$16=1,O$17=0),IF(N48&lt;0, N48-O$46, (N48+O18+O21)*(1+(O33*Input!$F$9+Sheet2!O$47*O32))-(O$46)/(1-O$28))))))</f>
        <v>2717143.3467700444</v>
      </c>
      <c r="P48">
        <f ca="1">IF(AND(O48=0,P$9=2), O48-P46+P21,IF(P$9=1,IF(AND(P$16=1,P$17=1),(O48+P18+P21)*(1+(Input!$F$8*Input!$F$9+Sheet2!P$47*Input!$F$7))-(P$46)/(1-P$28), IF(AND(P$16=1,P$17=0),(O48+P18+P21)*(1+(Input!$F$8*Input!$F$9+Sheet2!P$47*Input!$F$7))-(P$46)/(1-P$28))), IF(AND(P$16=1,P$17=1),IF(O48&lt;0, O48-P$46, (O48+P18+P21)*(1+(P33*Input!$F$9+Sheet2!P$47*P32))-(P$46)/(1-P$28)), IF(AND(P$16=1,P$17=0),IF(O48&lt;0, O48-P$46, (O48+P18+P21)*(1+(P33*Input!$F$9+Sheet2!P$47*P32))-(P$46)/(1-P$28))))))</f>
        <v>2736326.4271612237</v>
      </c>
      <c r="Q48">
        <f ca="1">IF(AND(P48=0,Q$9=2), P48-Q46+Q21,IF(Q$9=1,IF(AND(Q$16=1,Q$17=1),(P48+Q18+Q21)*(1+(Input!$F$8*Input!$F$9+Sheet2!Q$47*Input!$F$7))-(Q$46)/(1-Q$28), IF(AND(Q$16=1,Q$17=0),(P48+Q18+Q21)*(1+(Input!$F$8*Input!$F$9+Sheet2!Q$47*Input!$F$7))-(Q$46)/(1-Q$28))), IF(AND(Q$16=1,Q$17=1),IF(P48&lt;0, P48-Q$46, (P48+Q18+Q21)*(1+(Q33*Input!$F$9+Sheet2!Q$47*Q32))-(Q$46)/(1-Q$28)), IF(AND(Q$16=1,Q$17=0),IF(P48&lt;0, P48-Q$46, (P48+Q18+Q21)*(1+(Q33*Input!$F$9+Sheet2!Q$47*Q32))-(Q$46)/(1-Q$28))))))</f>
        <v>2814431.4095697268</v>
      </c>
      <c r="R48">
        <f ca="1">IF(AND(Q48=0,R$9=2), Q48-R46+R21,IF(R$9=1,IF(AND(R$16=1,R$17=1),(Q48+R18+R21)*(1+(Input!$F$8*Input!$F$9+Sheet2!R$47*Input!$F$7))-(R$46)/(1-R$28), IF(AND(R$16=1,R$17=0),(Q48+R18+R21)*(1+(Input!$F$8*Input!$F$9+Sheet2!R$47*Input!$F$7))-(R$46)/(1-R$28))), IF(AND(R$16=1,R$17=1),IF(Q48&lt;0, Q48-R$46, (Q48+R18+R21)*(1+(R33*Input!$F$9+Sheet2!R$47*R32))-(R$46)/(1-R$28)), IF(AND(R$16=1,R$17=0),IF(Q48&lt;0, Q48-R$46, (Q48+R18+R21)*(1+(R33*Input!$F$9+Sheet2!R$47*R32))-(R$46)/(1-R$28))))))</f>
        <v>3093476.3143195999</v>
      </c>
      <c r="S48">
        <f ca="1">IF(AND(R48=0,S$9=2), R48-S46+S21,IF(S$9=1,IF(AND(S$16=1,S$17=1),(R48+S18+S21)*(1+(Input!$F$8*Input!$F$9+Sheet2!S$47*Input!$F$7))-(S$46)/(1-S$28), IF(AND(S$16=1,S$17=0),(R48+S18+S21)*(1+(Input!$F$8*Input!$F$9+Sheet2!S$47*Input!$F$7))-(S$46)/(1-S$28))), IF(AND(S$16=1,S$17=1),IF(R48&lt;0, R48-S$46, (R48+S18+S21)*(1+(S33*Input!$F$9+Sheet2!S$47*S32))-(S$46)/(1-S$28)), IF(AND(S$16=1,S$17=0),IF(R48&lt;0, R48-S$46, (R48+S18+S21)*(1+(S33*Input!$F$9+Sheet2!S$47*S32))-(S$46)/(1-S$28))))))</f>
        <v>2943951.3373685158</v>
      </c>
      <c r="T48">
        <f ca="1">IF(AND(S48=0,T$9=2), S48-T46+T21,IF(T$9=1,IF(AND(T$16=1,T$17=1),(S48+T18+T21)*(1+(Input!$F$8*Input!$F$9+Sheet2!T$47*Input!$F$7))-(T$46)/(1-T$28), IF(AND(T$16=1,T$17=0),(S48+T18+T21)*(1+(Input!$F$8*Input!$F$9+Sheet2!T$47*Input!$F$7))-(T$46)/(1-T$28))), IF(AND(T$16=1,T$17=1),IF(S48&lt;0, S48-T$46, (S48+T18+T21)*(1+(T33*Input!$F$9+Sheet2!T$47*T32))-(T$46)/(1-T$28)), IF(AND(T$16=1,T$17=0),IF(S48&lt;0, S48-T$46, (S48+T18+T21)*(1+(T33*Input!$F$9+Sheet2!T$47*T32))-(T$46)/(1-T$28))))))</f>
        <v>3062350.2045220067</v>
      </c>
      <c r="U48">
        <f ca="1">IF(AND(T48=0,U$9=2), T48-U46+U21,IF(U$9=1,IF(AND(U$16=1,U$17=1),(T48+U18+U21)*(1+(Input!$F$8*Input!$F$9+Sheet2!U$47*Input!$F$7))-(U$46)/(1-U$28), IF(AND(U$16=1,U$17=0),(T48+U18+U21)*(1+(Input!$F$8*Input!$F$9+Sheet2!U$47*Input!$F$7))-(U$46)/(1-U$28))), IF(AND(U$16=1,U$17=1),IF(T48&lt;0, T48-U$46, (T48+U18+U21)*(1+(U33*Input!$F$9+Sheet2!U$47*U32))-(U$46)/(1-U$28)), IF(AND(U$16=1,U$17=0),IF(T48&lt;0, T48-U$46, (T48+U18+U21)*(1+(U33*Input!$F$9+Sheet2!U$47*U32))-(U$46)/(1-U$28))))))</f>
        <v>3371550.441107525</v>
      </c>
      <c r="V48">
        <f ca="1">IF(AND(U48=0,V$9=2), U48-V46+V21,IF(V$9=1,IF(AND(V$16=1,V$17=1),(U48+V18+V21)*(1+(Input!$F$8*Input!$F$9+Sheet2!V$47*Input!$F$7))-(V$46)/(1-V$28), IF(AND(V$16=1,V$17=0),(U48+V18+V21)*(1+(Input!$F$8*Input!$F$9+Sheet2!V$47*Input!$F$7))-(V$46)/(1-V$28))), IF(AND(V$16=1,V$17=1),IF(U48&lt;0, U48-V$46, (U48+V18+V21)*(1+(V33*Input!$F$9+Sheet2!V$47*V32))-(V$46)/(1-V$28)), IF(AND(V$16=1,V$17=0),IF(U48&lt;0, U48-V$46, (U48+V18+V21)*(1+(V33*Input!$F$9+Sheet2!V$47*V32))-(V$46)/(1-V$28))))))</f>
        <v>3498731.8877071482</v>
      </c>
      <c r="W48">
        <f ca="1">IF(AND(V48=0,W$9=2), V48-W46+W21,IF(W$9=1,IF(AND(W$16=1,W$17=1),(V48+W18+W21)*(1+(Input!$F$8*Input!$F$9+Sheet2!W$47*Input!$F$7))-(W$46)/(1-W$28), IF(AND(W$16=1,W$17=0),(V48+W18+W21)*(1+(Input!$F$8*Input!$F$9+Sheet2!W$47*Input!$F$7))-(W$46)/(1-W$28))), IF(AND(W$16=1,W$17=1),IF(V48&lt;0, V48-W$46, (V48+W18+W21)*(1+(W33*Input!$F$9+Sheet2!W$47*W32))-(W$46)/(1-W$28)), IF(AND(W$16=1,W$17=0),IF(V48&lt;0, V48-W$46, (V48+W18+W21)*(1+(W33*Input!$F$9+Sheet2!W$47*W32))-(W$46)/(1-W$28))))))</f>
        <v>3697089.9257046846</v>
      </c>
      <c r="X48">
        <f ca="1">IF(AND(W48=0,X$9=2), W48-X46+X21,IF(X$9=1,IF(AND(X$16=1,X$17=1),(W48+X18+X21)*(1+(Input!$F$8*Input!$F$9+Sheet2!X$47*Input!$F$7))-(X$46)/(1-X$28), IF(AND(X$16=1,X$17=0),(W48+X18+X21)*(1+(Input!$F$8*Input!$F$9+Sheet2!X$47*Input!$F$7))-(X$46)/(1-X$28))), IF(AND(X$16=1,X$17=1),IF(W48&lt;0, W48-X$46, (W48+X18+X21)*(1+(X33*Input!$F$9+Sheet2!X$47*X32))-(X$46)/(1-X$28)), IF(AND(X$16=1,X$17=0),IF(W48&lt;0, W48-X$46, (W48+X18+X21)*(1+(X33*Input!$F$9+Sheet2!X$47*X32))-(X$46)/(1-X$28))))))</f>
        <v>4081774.0987819415</v>
      </c>
      <c r="Y48">
        <f ca="1">IF(AND(X48=0,Y$9=2), X48-Y46+Y21,IF(Y$9=1,IF(AND(Y$16=1,Y$17=1),(X48+Y18+Y21)*(1+(Input!$F$8*Input!$F$9+Sheet2!Y$47*Input!$F$7))-(Y$46)/(1-Y$28), IF(AND(Y$16=1,Y$17=0),(X48+Y18+Y21)*(1+(Input!$F$8*Input!$F$9+Sheet2!Y$47*Input!$F$7))-(Y$46)/(1-Y$28))), IF(AND(Y$16=1,Y$17=1),IF(X48&lt;0, X48-Y$46, (X48+Y18+Y21)*(1+(Y33*Input!$F$9+Sheet2!Y$47*Y32))-(Y$46)/(1-Y$28)), IF(AND(Y$16=1,Y$17=0),IF(X48&lt;0, X48-Y$46, (X48+Y18+Y21)*(1+(Y33*Input!$F$9+Sheet2!Y$47*Y32))-(Y$46)/(1-Y$28))))))</f>
        <v>4168169.3119153874</v>
      </c>
      <c r="Z48">
        <f ca="1">IF(AND(Y48=0,Z$9=2), Y48-Z46+Z21,IF(Z$9=1,IF(AND(Z$16=1,Z$17=1),(Y48+Z18+Z21)*(1+(Input!$F$8*Input!$F$9+Sheet2!Z$47*Input!$F$7))-(Z$46)/(1-Z$28), IF(AND(Z$16=1,Z$17=0),(Y48+Z18+Z21)*(1+(Input!$F$8*Input!$F$9+Sheet2!Z$47*Input!$F$7))-(Z$46)/(1-Z$28))), IF(AND(Z$16=1,Z$17=1),IF(Y48&lt;0, Y48-Z$46, (Y48+Z18+Z21)*(1+(Z33*Input!$F$9+Sheet2!Z$47*Z32))-(Z$46)/(1-Z$28)), IF(AND(Z$16=1,Z$17=0),IF(Y48&lt;0, Y48-Z$46, (Y48+Z18+Z21)*(1+(Z33*Input!$F$9+Sheet2!Z$47*Z32))-(Z$46)/(1-Z$28))))))</f>
        <v>4428924.2296333909</v>
      </c>
      <c r="AA48">
        <f ca="1">IF(AND(Z48=0,AA$9=2), Z48-AA46+AA21,IF(AA$9=1,IF(AND(AA$16=1,AA$17=1),(Z48+AA18+AA21)*(1+(Input!$F$8*Input!$F$9+Sheet2!AA$47*Input!$F$7))-(AA$46)/(1-AA$28), IF(AND(AA$16=1,AA$17=0),(Z48+AA18+AA21)*(1+(Input!$F$8*Input!$F$9+Sheet2!AA$47*Input!$F$7))-(AA$46)/(1-AA$28))), IF(AND(AA$16=1,AA$17=1),IF(Z48&lt;0, Z48-AA$46, (Z48+AA18+AA21)*(1+(AA33*Input!$F$9+Sheet2!AA$47*AA32))-(AA$46)/(1-AA$28)), IF(AND(AA$16=1,AA$17=0),IF(Z48&lt;0, Z48-AA$46, (Z48+AA18+AA21)*(1+(AA33*Input!$F$9+Sheet2!AA$47*AA32))-(AA$46)/(1-AA$28))))))</f>
        <v>4504267.4983079769</v>
      </c>
      <c r="AB48">
        <f ca="1">IF(AND(AA48=0,AB$9=2), AA48-AB46+AB21,IF(AB$9=1,IF(AND(AB$16=1,AB$17=1),(AA48+AB18+AB21)*(1+(Input!$F$8*Input!$F$9+Sheet2!AB$47*Input!$F$7))-(AB$46)/(1-AB$28), IF(AND(AB$16=1,AB$17=0),(AA48+AB18+AB21)*(1+(Input!$F$8*Input!$F$9+Sheet2!AB$47*Input!$F$7))-(AB$46)/(1-AB$28))), IF(AND(AB$16=1,AB$17=1),IF(AA48&lt;0, AA48-AB$46, (AA48+AB18+AB21)*(1+(AB33*Input!$F$9+Sheet2!AB$47*AB32))-(AB$46)/(1-AB$28)), IF(AND(AB$16=1,AB$17=0),IF(AA48&lt;0, AA48-AB$46, (AA48+AB18+AB21)*(1+(AB33*Input!$F$9+Sheet2!AB$47*AB32))-(AB$46)/(1-AB$28))))))</f>
        <v>4853926.8805829184</v>
      </c>
      <c r="AC48">
        <f ca="1">IF(AND(AB48=0,AC$9=2), AB48-AC46+AC21,IF(AC$9=1,IF(AND(AC$16=1,AC$17=1),(AB48+AC18+AC21)*(1+(Input!$F$8*Input!$F$9+Sheet2!AC$47*Input!$F$7))-(AC$46)/(1-AC$28), IF(AND(AC$16=1,AC$17=0),(AB48+AC18+AC21)*(1+(Input!$F$8*Input!$F$9+Sheet2!AC$47*Input!$F$7))-(AC$46)/(1-AC$28))), IF(AND(AC$16=1,AC$17=1),IF(AB48&lt;0, AB48-AC$46, (AB48+AC18+AC21)*(1+(AC33*Input!$F$9+Sheet2!AC$47*AC32))-(AC$46)/(1-AC$28)), IF(AND(AC$16=1,AC$17=0),IF(AB48&lt;0, AB48-AC$46, (AB48+AC18+AC21)*(1+(AC33*Input!$F$9+Sheet2!AC$47*AC32))-(AC$46)/(1-AC$28))))))</f>
        <v>4978110.437255444</v>
      </c>
      <c r="AD48">
        <f ca="1">IF(AND(AC48=0,AD$9=2), AC48-AD46+AD21,IF(AD$9=1,IF(AND(AD$16=1,AD$17=1),(AC48+AD18+AD21)*(1+(Input!$F$8*Input!$F$9+Sheet2!AD$47*Input!$F$7))-(AD$46)/(1-AD$28), IF(AND(AD$16=1,AD$17=0),(AC48+AD18+AD21)*(1+(Input!$F$8*Input!$F$9+Sheet2!AD$47*Input!$F$7))-(AD$46)/(1-AD$28))), IF(AND(AD$16=1,AD$17=1),IF(AC48&lt;0, AC48-AD$46, (AC48+AD18+AD21)*(1+(AD33*Input!$F$9+Sheet2!AD$47*AD32))-(AD$46)/(1-AD$28)), IF(AND(AD$16=1,AD$17=0),IF(AC48&lt;0, AC48-AD$46, (AC48+AD18+AD21)*(1+(AD33*Input!$F$9+Sheet2!AD$47*AD32))-(AD$46)/(1-AD$28))))))</f>
        <v>5207594.994013859</v>
      </c>
      <c r="AE48">
        <f ca="1">IF(AND(AD48=0,AE$9=2), AD48-AE46+AE21,IF(AE$9=1,IF(AND(AE$16=1,AE$17=1),(AD48+AE18+AE21)*(1+(Input!$F$8*Input!$F$9+Sheet2!AE$47*Input!$F$7))-(AE$46)/(1-AE$28), IF(AND(AE$16=1,AE$17=0),(AD48+AE18+AE21)*(1+(Input!$F$8*Input!$F$9+Sheet2!AE$47*Input!$F$7))-(AE$46)/(1-AE$28))), IF(AND(AE$16=1,AE$17=1),IF(AD48&lt;0, AD48-AE$46, (AD48+AE18+AE21)*(1+(AE33*Input!$F$9+Sheet2!AE$47*AE32))-(AE$46)/(1-AE$28)), IF(AND(AE$16=1,AE$17=0),IF(AD48&lt;0, AD48-AE$46, (AD48+AE18+AE21)*(1+(AE33*Input!$F$9+Sheet2!AE$47*AE32))-(AE$46)/(1-AE$28))))))</f>
        <v>5290380.7806844581</v>
      </c>
      <c r="AF48">
        <f ca="1">IF(AND(AE48=0,AF$9=2), AE48-AF46+AF21,IF(AF$9=1,IF(AND(AF$16=1,AF$17=1),(AE48+AF18+AF21)*(1+(Input!$F$8*Input!$F$9+Sheet2!AF$47*Input!$F$7))-(AF$46)/(1-AF$28), IF(AND(AF$16=1,AF$17=0),(AE48+AF18+AF21)*(1+(Input!$F$8*Input!$F$9+Sheet2!AF$47*Input!$F$7))-(AF$46)/(1-AF$28))), IF(AND(AF$16=1,AF$17=1),IF(AE48&lt;0, AE48-AF$46, (AE48+AF18+AF21)*(1+(AF33*Input!$F$9+Sheet2!AF$47*AF32))-(AF$46)/(1-AF$28)), IF(AND(AF$16=1,AF$17=0),IF(AE48&lt;0, AE48-AF$46, (AE48+AF18+AF21)*(1+(AF33*Input!$F$9+Sheet2!AF$47*AF32))-(AF$46)/(1-AF$28))))))</f>
        <v>5623419.7643435346</v>
      </c>
      <c r="AG48">
        <f ca="1">IF(AND(AF48=0,AG$9=2), AF48-AG46+AG21,IF(AG$9=1,IF(AND(AG$16=1,AG$17=1),(AF48+AG18+AG21)*(1+(Input!$F$8*Input!$F$9+Sheet2!AG$47*Input!$F$7))-(AG$46)/(1-AG$28), IF(AND(AG$16=1,AG$17=0),(AF48+AG18+AG21)*(1+(Input!$F$8*Input!$F$9+Sheet2!AG$47*Input!$F$7))-(AG$46)/(1-AG$28))), IF(AND(AG$16=1,AG$17=1),IF(AF48&lt;0, AF48-AG$46, (AF48+AG18+AG21)*(1+(AG33*Input!$F$9+Sheet2!AG$47*AG32))-(AG$46)/(1-AG$28)), IF(AND(AG$16=1,AG$17=0),IF(AF48&lt;0, AF48-AG$46, (AF48+AG18+AG21)*(1+(AG33*Input!$F$9+Sheet2!AG$47*AG32))-(AG$46)/(1-AG$28))))))</f>
        <v>5843125.688971418</v>
      </c>
      <c r="AH48">
        <f ca="1">IF(AND(AG48=0,AH$9=2), AG48-AH46+AH21,IF(AH$9=1,IF(AND(AH$16=1,AH$17=1),(AG48+AH18+AH21)*(1+(Input!$F$8*Input!$F$9+Sheet2!AH$47*Input!$F$7))-(AH$46)/(1-AH$28), IF(AND(AH$16=1,AH$17=0),(AG48+AH18+AH21)*(1+(Input!$F$8*Input!$F$9+Sheet2!AH$47*Input!$F$7))-(AH$46)/(1-AH$28))), IF(AND(AH$16=1,AH$17=1),IF(AG48&lt;0, AG48-AH$46, (AG48+AH18+AH21)*(1+(AH33*Input!$F$9+Sheet2!AH$47*AH32))-(AH$46)/(1-AH$28)), IF(AND(AH$16=1,AH$17=0),IF(AG48&lt;0, AG48-AH$46, (AG48+AH18+AH21)*(1+(AH33*Input!$F$9+Sheet2!AH$47*AH32))-(AH$46)/(1-AH$28))))))</f>
        <v>6041565.6619089842</v>
      </c>
      <c r="AI48">
        <f ca="1">IF(AND(AH48=0,AI$9=2), AH48-AI46+AI21,IF(AI$9=1,IF(AND(AI$16=1,AI$17=1),(AH48+AI18+AI21)*(1+(Input!$F$8*Input!$F$9+Sheet2!AI$47*Input!$F$7))-(AI$46)/(1-AI$28), IF(AND(AI$16=1,AI$17=0),(AH48+AI18+AI21)*(1+(Input!$F$8*Input!$F$9+Sheet2!AI$47*Input!$F$7))-(AI$46)/(1-AI$28))), IF(AND(AI$16=1,AI$17=1),IF(AH48&lt;0, AH48-AI$46, (AH48+AI18+AI21)*(1+(AI33*Input!$F$9+Sheet2!AI$47*AI32))-(AI$46)/(1-AI$28)), IF(AND(AI$16=1,AI$17=0),IF(AH48&lt;0, AH48-AI$46, (AH48+AI18+AI21)*(1+(AI33*Input!$F$9+Sheet2!AI$47*AI32))-(AI$46)/(1-AI$28))))))</f>
        <v>6004537.1845882591</v>
      </c>
      <c r="AJ48">
        <f ca="1">IF(AND(AI48=0,AJ$9=2), AI48-AJ46+AJ21,IF(AJ$9=1,IF(AND(AJ$16=1,AJ$17=1),(AI48+AJ18+AJ21)*(1+(Input!$F$8*Input!$F$9+Sheet2!AJ$47*Input!$F$7))-(AJ$46)/(1-AJ$28), IF(AND(AJ$16=1,AJ$17=0),(AI48+AJ18+AJ21)*(1+(Input!$F$8*Input!$F$9+Sheet2!AJ$47*Input!$F$7))-(AJ$46)/(1-AJ$28))), IF(AND(AJ$16=1,AJ$17=1),IF(AI48&lt;0, AI48-AJ$46, (AI48+AJ18+AJ21)*(1+(AJ33*Input!$F$9+Sheet2!AJ$47*AJ32))-(AJ$46)/(1-AJ$28)), IF(AND(AJ$16=1,AJ$17=0),IF(AI48&lt;0, AI48-AJ$46, (AI48+AJ18+AJ21)*(1+(AJ33*Input!$F$9+Sheet2!AJ$47*AJ32))-(AJ$46)/(1-AJ$28))))))</f>
        <v>5966049.8709224872</v>
      </c>
      <c r="AK48">
        <f ca="1">IF(AND(AJ48=0,AK$9=2), AJ48-AK46+AK21,IF(AK$9=1,IF(AND(AK$16=1,AK$17=1),(AJ48+AK18+AK21)*(1+(Input!$F$8*Input!$F$9+Sheet2!AK$47*Input!$F$7))-(AK$46)/(1-AK$28), IF(AND(AK$16=1,AK$17=0),(AJ48+AK18+AK21)*(1+(Input!$F$8*Input!$F$9+Sheet2!AK$47*Input!$F$7))-(AK$46)/(1-AK$28))), IF(AND(AK$16=1,AK$17=1),IF(AJ48&lt;0, AJ48-AK$46, (AJ48+AK18+AK21)*(1+(AK33*Input!$F$9+Sheet2!AK$47*AK32))-(AK$46)/(1-AK$28)), IF(AND(AK$16=1,AK$17=0),IF(AJ48&lt;0, AJ48-AK$46, (AJ48+AK18+AK21)*(1+(AK33*Input!$F$9+Sheet2!AK$47*AK32))-(AK$46)/(1-AK$28))))))</f>
        <v>6146931.4087951519</v>
      </c>
      <c r="AL48">
        <f ca="1">IF(AND(AK48=0,AL$9=2), AK48-AL46+AL21,IF(AL$9=1,IF(AND(AL$16=1,AL$17=1),(AK48+AL18+AL21)*(1+(Input!$F$8*Input!$F$9+Sheet2!AL$47*Input!$F$7))-(AL$46)/(1-AL$28), IF(AND(AL$16=1,AL$17=0),(AK48+AL18+AL21)*(1+(Input!$F$8*Input!$F$9+Sheet2!AL$47*Input!$F$7))-(AL$46)/(1-AL$28))), IF(AND(AL$16=1,AL$17=1),IF(AK48&lt;0, AK48-AL$46, (AK48+AL18+AL21)*(1+(AL33*Input!$F$9+Sheet2!AL$47*AL32))-(AL$46)/(1-AL$28)), IF(AND(AL$16=1,AL$17=0),IF(AK48&lt;0, AK48-AL$46, (AK48+AL18+AL21)*(1+(AL33*Input!$F$9+Sheet2!AL$47*AL32))-(AL$46)/(1-AL$28))))))</f>
        <v>6323794.4654161241</v>
      </c>
      <c r="AM48">
        <f ca="1">IF(AND(AL48=0,AM$9=2), AL48-AM46+AM21,IF(AM$9=1,IF(AND(AM$16=1,AM$17=1),(AL48+AM18+AM21)*(1+(Input!$F$8*Input!$F$9+Sheet2!AM$47*Input!$F$7))-(AM$46)/(1-AM$28), IF(AND(AM$16=1,AM$17=0),(AL48+AM18+AM21)*(1+(Input!$F$8*Input!$F$9+Sheet2!AM$47*Input!$F$7))-(AM$46)/(1-AM$28))), IF(AND(AM$16=1,AM$17=1),IF(AL48&lt;0, AL48-AM$46, (AL48+AM18+AM21)*(1+(AM33*Input!$F$9+Sheet2!AM$47*AM32))-(AM$46)/(1-AM$28)), IF(AND(AM$16=1,AM$17=0),IF(AL48&lt;0, AL48-AM$46, (AL48+AM18+AM21)*(1+(AM33*Input!$F$9+Sheet2!AM$47*AM32))-(AM$46)/(1-AM$28))))))</f>
        <v>6487014.3159746714</v>
      </c>
      <c r="AN48">
        <f ca="1">IF(AND(AM48=0,AN$9=2), AM48-AN46+AN21,IF(AN$9=1,IF(AND(AN$16=1,AN$17=1),(AM48+AN18+AN21)*(1+(Input!$F$8*Input!$F$9+Sheet2!AN$47*Input!$F$7))-(AN$46)/(1-AN$28), IF(AND(AN$16=1,AN$17=0),(AM48+AN18+AN21)*(1+(Input!$F$8*Input!$F$9+Sheet2!AN$47*Input!$F$7))-(AN$46)/(1-AN$28))), IF(AND(AN$16=1,AN$17=1),IF(AM48&lt;0, AM48-AN$46, (AM48+AN18+AN21)*(1+(AN33*Input!$F$9+Sheet2!AN$47*AN32))-(AN$46)/(1-AN$28)), IF(AND(AN$16=1,AN$17=0),IF(AM48&lt;0, AM48-AN$46, (AM48+AN18+AN21)*(1+(AN33*Input!$F$9+Sheet2!AN$47*AN32))-(AN$46)/(1-AN$28))))))</f>
        <v>6549150.162088519</v>
      </c>
      <c r="AO48">
        <f ca="1">IF(AND(AN48=0,AO$9=2), AN48-AO46+AO21,IF(AO$9=1,IF(AND(AO$16=1,AO$17=1),(AN48+AO18+AO21)*(1+(Input!$F$8*Input!$F$9+Sheet2!AO$47*Input!$F$7))-(AO$46)/(1-AO$28), IF(AND(AO$16=1,AO$17=0),(AN48+AO18+AO21)*(1+(Input!$F$8*Input!$F$9+Sheet2!AO$47*Input!$F$7))-(AO$46)/(1-AO$28))), IF(AND(AO$16=1,AO$17=1),IF(AN48&lt;0, AN48-AO$46, (AN48+AO18+AO21)*(1+(AO33*Input!$F$9+Sheet2!AO$47*AO32))-(AO$46)/(1-AO$28)), IF(AND(AO$16=1,AO$17=0),IF(AN48&lt;0, AN48-AO$46, (AN48+AO18+AO21)*(1+(AO33*Input!$F$9+Sheet2!AO$47*AO32))-(AO$46)/(1-AO$28))))))</f>
        <v>6498015.9358617552</v>
      </c>
      <c r="AP48">
        <f ca="1">IF(AND(AO48=0,AP$9=2), AO48-AP46+AP21,IF(AP$9=1,IF(AND(AP$16=1,AP$17=1),(AO48+AP18+AP21)*(1+(Input!$F$8*Input!$F$9+Sheet2!AP$47*Input!$F$7))-(AP$46)/(1-AP$28), IF(AND(AP$16=1,AP$17=0),(AO48+AP18+AP21)*(1+(Input!$F$8*Input!$F$9+Sheet2!AP$47*Input!$F$7))-(AP$46)/(1-AP$28))), IF(AND(AP$16=1,AP$17=1),IF(AO48&lt;0, AO48-AP$46, (AO48+AP18+AP21)*(1+(AP33*Input!$F$9+Sheet2!AP$47*AP32))-(AP$46)/(1-AP$28)), IF(AND(AP$16=1,AP$17=0),IF(AO48&lt;0, AO48-AP$46, (AO48+AP18+AP21)*(1+(AP33*Input!$F$9+Sheet2!AP$47*AP32))-(AP$46)/(1-AP$28))))))</f>
        <v>6402134.3360625785</v>
      </c>
      <c r="AQ48">
        <f ca="1">IF(AND(AP48=0,AQ$9=2), AP48-AQ46+AQ21,IF(AQ$9=1,IF(AND(AQ$16=1,AQ$17=1),(AP48+AQ18+AQ21)*(1+(Input!$F$8*Input!$F$9+Sheet2!AQ$47*Input!$F$7))-(AQ$46)/(1-AQ$28), IF(AND(AQ$16=1,AQ$17=0),(AP48+AQ18+AQ21)*(1+(Input!$F$8*Input!$F$9+Sheet2!AQ$47*Input!$F$7))-(AQ$46)/(1-AQ$28))), IF(AND(AQ$16=1,AQ$17=1),IF(AP48&lt;0, AP48-AQ$46, (AP48+AQ18+AQ21)*(1+(AQ33*Input!$F$9+Sheet2!AQ$47*AQ32))-(AQ$46)/(1-AQ$28)), IF(AND(AQ$16=1,AQ$17=0),IF(AP48&lt;0, AP48-AQ$46, (AP48+AQ18+AQ21)*(1+(AQ33*Input!$F$9+Sheet2!AQ$47*AQ32))-(AQ$46)/(1-AQ$28))))))</f>
        <v>6667343.8710111389</v>
      </c>
      <c r="AR48">
        <f ca="1">IF(AND(AQ48=0,AR$9=2), AQ48-AR46+AR21,IF(AR$9=1,IF(AND(AR$16=1,AR$17=1),(AQ48+AR18+AR21)*(1+(Input!$F$8*Input!$F$9+Sheet2!AR$47*Input!$F$7))-(AR$46)/(1-AR$28), IF(AND(AR$16=1,AR$17=0),(AQ48+AR18+AR21)*(1+(Input!$F$8*Input!$F$9+Sheet2!AR$47*Input!$F$7))-(AR$46)/(1-AR$28))), IF(AND(AR$16=1,AR$17=1),IF(AQ48&lt;0, AQ48-AR$46, (AQ48+AR18+AR21)*(1+(AR33*Input!$F$9+Sheet2!AR$47*AR32))-(AR$46)/(1-AR$28)), IF(AND(AR$16=1,AR$17=0),IF(AQ48&lt;0, AQ48-AR$46, (AQ48+AR18+AR21)*(1+(AR33*Input!$F$9+Sheet2!AR$47*AR32))-(AR$46)/(1-AR$28))))))</f>
        <v>6854678.7342266887</v>
      </c>
      <c r="AS48">
        <f ca="1">IF(AND(AR48=0,AS$9=2), AR48-AS46+AS21,IF(AS$9=1,IF(AND(AS$16=1,AS$17=1),(AR48+AS18+AS21)*(1+(Input!$F$8*Input!$F$9+Sheet2!AS$47*Input!$F$7))-(AS$46)/(1-AS$28), IF(AND(AS$16=1,AS$17=0),(AR48+AS18+AS21)*(1+(Input!$F$8*Input!$F$9+Sheet2!AS$47*Input!$F$7))-(AS$46)/(1-AS$28))), IF(AND(AS$16=1,AS$17=1),IF(AR48&lt;0, AR48-AS$46, (AR48+AS18+AS21)*(1+(AS33*Input!$F$9+Sheet2!AS$47*AS32))-(AS$46)/(1-AS$28)), IF(AND(AS$16=1,AS$17=0),IF(AR48&lt;0, AR48-AS$46, (AR48+AS18+AS21)*(1+(AS33*Input!$F$9+Sheet2!AS$47*AS32))-(AS$46)/(1-AS$28))))))</f>
        <v>6930654.9388803281</v>
      </c>
      <c r="AT48">
        <f ca="1">IF(AND(AS48=0,AT$9=2), AS48-AT46+AT21,IF(AT$9=1,IF(AND(AT$16=1,AT$17=1),(AS48+AT18+AT21)*(1+(Input!$F$8*Input!$F$9+Sheet2!AT$47*Input!$F$7))-(AT$46)/(1-AT$28), IF(AND(AT$16=1,AT$17=0),(AS48+AT18+AT21)*(1+(Input!$F$8*Input!$F$9+Sheet2!AT$47*Input!$F$7))-(AT$46)/(1-AT$28))), IF(AND(AT$16=1,AT$17=1),IF(AS48&lt;0, AS48-AT$46, (AS48+AT18+AT21)*(1+(AT33*Input!$F$9+Sheet2!AT$47*AT32))-(AT$46)/(1-AT$28)), IF(AND(AT$16=1,AT$17=0),IF(AS48&lt;0, AS48-AT$46, (AS48+AT18+AT21)*(1+(AT33*Input!$F$9+Sheet2!AT$47*AT32))-(AT$46)/(1-AT$28))))))</f>
        <v>7398556.0666563082</v>
      </c>
      <c r="AU48">
        <f ca="1">IF(AND(AT48=0,AU$9=2), AT48-AU46+AU21,IF(AU$9=1,IF(AND(AU$16=1,AU$17=1),(AT48+AU18+AU21)*(1+(Input!$F$8*Input!$F$9+Sheet2!AU$47*Input!$F$7))-(AU$46)/(1-AU$28), IF(AND(AU$16=1,AU$17=0),(AT48+AU18+AU21)*(1+(Input!$F$8*Input!$F$9+Sheet2!AU$47*Input!$F$7))-(AU$46)/(1-AU$28))), IF(AND(AU$16=1,AU$17=1),IF(AT48&lt;0, AT48-AU$46, (AT48+AU18+AU21)*(1+(AU33*Input!$F$9+Sheet2!AU$47*AU32))-(AU$46)/(1-AU$28)), IF(AND(AU$16=1,AU$17=0),IF(AT48&lt;0, AT48-AU$46, (AT48+AU18+AU21)*(1+(AU33*Input!$F$9+Sheet2!AU$47*AU32))-(AU$46)/(1-AU$28))))))</f>
        <v>7189320.5608721115</v>
      </c>
      <c r="AV48">
        <f ca="1">IF(AND(AU48=0,AV$9=2), AU48-AV46+AV21,IF(AV$9=1,IF(AND(AV$16=1,AV$17=1),(AU48+AV18+AV21)*(1+(Input!$F$8*Input!$F$9+Sheet2!AV$47*Input!$F$7))-(AV$46)/(1-AV$28), IF(AND(AV$16=1,AV$17=0),(AU48+AV18+AV21)*(1+(Input!$F$8*Input!$F$9+Sheet2!AV$47*Input!$F$7))-(AV$46)/(1-AV$28))), IF(AND(AV$16=1,AV$17=1),IF(AU48&lt;0, AU48-AV$46, (AU48+AV18+AV21)*(1+(AV33*Input!$F$9+Sheet2!AV$47*AV32))-(AV$46)/(1-AV$28)), IF(AND(AV$16=1,AV$17=0),IF(AU48&lt;0, AU48-AV$46, (AU48+AV18+AV21)*(1+(AV33*Input!$F$9+Sheet2!AV$47*AV32))-(AV$46)/(1-AV$28))))))</f>
        <v>7298866.2077767681</v>
      </c>
      <c r="AW48">
        <f ca="1">IF(AND(AV48=0,AW$9=2), AV48-AW46+AW21,IF(AW$9=1,IF(AND(AW$16=1,AW$17=1),(AV48+AW18+AW21)*(1+(Input!$F$8*Input!$F$9+Sheet2!AW$47*Input!$F$7))-(AW$46)/(1-AW$28), IF(AND(AW$16=1,AW$17=0),(AV48+AW18+AW21)*(1+(Input!$F$8*Input!$F$9+Sheet2!AW$47*Input!$F$7))-(AW$46)/(1-AW$28))), IF(AND(AW$16=1,AW$17=1),IF(AV48&lt;0, AV48-AW$46, (AV48+AW18+AW21)*(1+(AW33*Input!$F$9+Sheet2!AW$47*AW32))-(AW$46)/(1-AW$28)), IF(AND(AW$16=1,AW$17=0),IF(AV48&lt;0, AV48-AW$46, (AV48+AW18+AW21)*(1+(AW33*Input!$F$9+Sheet2!AW$47*AW32))-(AW$46)/(1-AW$28))))))</f>
        <v>7320071.1598081104</v>
      </c>
      <c r="AX48">
        <f ca="1">IF(AND(AW48=0,AX$9=2), AW48-AX46+AX21,IF(AX$9=1,IF(AND(AX$16=1,AX$17=1),(AW48+AX18+AX21)*(1+(Input!$F$8*Input!$F$9+Sheet2!AX$47*Input!$F$7))-(AX$46)/(1-AX$28), IF(AND(AX$16=1,AX$17=0),(AW48+AX18+AX21)*(1+(Input!$F$8*Input!$F$9+Sheet2!AX$47*Input!$F$7))-(AX$46)/(1-AX$28))), IF(AND(AX$16=1,AX$17=1),IF(AW48&lt;0, AW48-AX$46, (AW48+AX18+AX21)*(1+(AX33*Input!$F$9+Sheet2!AX$47*AX32))-(AX$46)/(1-AX$28)), IF(AND(AX$16=1,AX$17=0),IF(AW48&lt;0, AW48-AX$46, (AW48+AX18+AX21)*(1+(AX33*Input!$F$9+Sheet2!AX$47*AX32))-(AX$46)/(1-AX$28))))))</f>
        <v>7469245.8100451836</v>
      </c>
      <c r="AY48">
        <f ca="1">IF(AND(AX48=0,AY$9=2), AX48-AY46+AY21,IF(AY$9=1,IF(AND(AY$16=1,AY$17=1),(AX48+AY18+AY21)*(1+(Input!$F$8*Input!$F$9+Sheet2!AY$47*Input!$F$7))-(AY$46)/(1-AY$28), IF(AND(AY$16=1,AY$17=0),(AX48+AY18+AY21)*(1+(Input!$F$8*Input!$F$9+Sheet2!AY$47*Input!$F$7))-(AY$46)/(1-AY$28))), IF(AND(AY$16=1,AY$17=1),IF(AX48&lt;0, AX48-AY$46, (AX48+AY18+AY21)*(1+(AY33*Input!$F$9+Sheet2!AY$47*AY32))-(AY$46)/(1-AY$28)), IF(AND(AY$16=1,AY$17=0),IF(AX48&lt;0, AX48-AY$46, (AX48+AY18+AY21)*(1+(AY33*Input!$F$9+Sheet2!AY$47*AY32))-(AY$46)/(1-AY$28))))))</f>
        <v>7459483.4857832566</v>
      </c>
      <c r="AZ48">
        <f ca="1">IF(AND(AY48=0,AZ$9=2), AY48-AZ46+AZ21,IF(AZ$9=1,IF(AND(AZ$16=1,AZ$17=1),(AY48+AZ18+AZ21)*(1+(Input!$F$8*Input!$F$9+Sheet2!AZ$47*Input!$F$7))-(AZ$46)/(1-AZ$28), IF(AND(AZ$16=1,AZ$17=0),(AY48+AZ18+AZ21)*(1+(Input!$F$8*Input!$F$9+Sheet2!AZ$47*Input!$F$7))-(AZ$46)/(1-AZ$28))), IF(AND(AZ$16=1,AZ$17=1),IF(AY48&lt;0, AY48-AZ$46, (AY48+AZ18+AZ21)*(1+(AZ33*Input!$F$9+Sheet2!AZ$47*AZ32))-(AZ$46)/(1-AZ$28)), IF(AND(AZ$16=1,AZ$17=0),IF(AY48&lt;0, AY48-AZ$46, (AY48+AZ18+AZ21)*(1+(AZ33*Input!$F$9+Sheet2!AZ$47*AZ32))-(AZ$46)/(1-AZ$28))))))</f>
        <v>7607145.9086559126</v>
      </c>
      <c r="BA48" t="b">
        <f ca="1">IF(AND(AZ48=0,BA$9=2), AZ48-BA46+BA21,IF(BA$9=1,IF(AND(BA$16=1,BA$17=1),(AZ48+BA18+BA21)*(1+(Input!$F$8*Input!$F$9+Sheet2!BA$47*Input!$F$7))-(BA$46)/(1-BA$28), IF(AND(BA$16=1,BA$17=0),(AZ48+BA18+BA21)*(1+(Input!$F$8*Input!$F$9+Sheet2!BA$47*Input!$F$7))-(BA$46)/(1-BA$28))), IF(AND(BA$16=1,BA$17=1),IF(AZ48&lt;0, AZ48-BA$46, (AZ48+BA18+BA21)*(1+(BA33*Input!$F$9+Sheet2!BA$47*BA32))-(BA$46)/(1-BA$28)), IF(AND(BA$16=1,BA$17=0),IF(AZ48&lt;0, AZ48-BA$46, (AZ48+BA18+BA21)*(1+(BA33*Input!$F$9+Sheet2!BA$47*BA32))-(BA$46)/(1-BA$28))))))</f>
        <v>0</v>
      </c>
      <c r="BB48" t="b">
        <f ca="1">IF(AND(BA48=0,BB$9=2), BA48-BB46+BB21,IF(BB$9=1,IF(AND(BB$16=1,BB$17=1),(BA48+BB18+BB21)*(1+(Input!$F$8*Input!$F$9+Sheet2!BB$47*Input!$F$7))-(BB$46)/(1-BB$28), IF(AND(BB$16=1,BB$17=0),(BA48+BB18+BB21)*(1+(Input!$F$8*Input!$F$9+Sheet2!BB$47*Input!$F$7))-(BB$46)/(1-BB$28))), IF(AND(BB$16=1,BB$17=1),IF(BA48&lt;0, BA48-BB$46, (BA48+BB18+BB21)*(1+(BB33*Input!$F$9+Sheet2!BB$47*BB32))-(BB$46)/(1-BB$28)), IF(AND(BB$16=1,BB$17=0),IF(BA48&lt;0, BA48-BB$46, (BA48+BB18+BB21)*(1+(BB33*Input!$F$9+Sheet2!BB$47*BB32))-(BB$46)/(1-BB$28))))))</f>
        <v>0</v>
      </c>
      <c r="BC48" t="b">
        <f ca="1">IF(AND(BB48=0,BC$9=2), BB48-BC46+BC21,IF(BC$9=1,IF(AND(BC$16=1,BC$17=1),(BB48+BC18+BC21)*(1+(Input!$F$8*Input!$F$9+Sheet2!BC$47*Input!$F$7))-(BC$46)/(1-BC$28), IF(AND(BC$16=1,BC$17=0),(BB48+BC18+BC21)*(1+(Input!$F$8*Input!$F$9+Sheet2!BC$47*Input!$F$7))-(BC$46)/(1-BC$28))), IF(AND(BC$16=1,BC$17=1),IF(BB48&lt;0, BB48-BC$46, (BB48+BC18+BC21)*(1+(BC33*Input!$F$9+Sheet2!BC$47*BC32))-(BC$46)/(1-BC$28)), IF(AND(BC$16=1,BC$17=0),IF(BB48&lt;0, BB48-BC$46, (BB48+BC18+BC21)*(1+(BC33*Input!$F$9+Sheet2!BC$47*BC32))-(BC$46)/(1-BC$28))))))</f>
        <v>0</v>
      </c>
      <c r="BD48" t="b">
        <f ca="1">IF(AND(BC48=0,BD$9=2), BC48-BD46+BD21,IF(BD$9=1,IF(AND(BD$16=1,BD$17=1),(BC48+BD18+BD21)*(1+(Input!$F$8*Input!$F$9+Sheet2!BD$47*Input!$F$7))-(BD$46)/(1-BD$28), IF(AND(BD$16=1,BD$17=0),(BC48+BD18+BD21)*(1+(Input!$F$8*Input!$F$9+Sheet2!BD$47*Input!$F$7))-(BD$46)/(1-BD$28))), IF(AND(BD$16=1,BD$17=1),IF(BC48&lt;0, BC48-BD$46, (BC48+BD18+BD21)*(1+(BD33*Input!$F$9+Sheet2!BD$47*BD32))-(BD$46)/(1-BD$28)), IF(AND(BD$16=1,BD$17=0),IF(BC48&lt;0, BC48-BD$46, (BC48+BD18+BD21)*(1+(BD33*Input!$F$9+Sheet2!BD$47*BD32))-(BD$46)/(1-BD$28))))))</f>
        <v>0</v>
      </c>
      <c r="BE48" t="b">
        <f ca="1">IF(AND(BD48=0,BE$9=2), BD48-BE46+BE21,IF(BE$9=1,IF(AND(BE$16=1,BE$17=1),(BD48+BE18+BE21)*(1+(Input!$F$8*Input!$F$9+Sheet2!BE$47*Input!$F$7))-(BE$46)/(1-BE$28), IF(AND(BE$16=1,BE$17=0),(BD48+BE18+BE21)*(1+(Input!$F$8*Input!$F$9+Sheet2!BE$47*Input!$F$7))-(BE$46)/(1-BE$28))), IF(AND(BE$16=1,BE$17=1),IF(BD48&lt;0, BD48-BE$46, (BD48+BE18+BE21)*(1+(BE33*Input!$F$9+Sheet2!BE$47*BE32))-(BE$46)/(1-BE$28)), IF(AND(BE$16=1,BE$17=0),IF(BD48&lt;0, BD48-BE$46, (BD48+BE18+BE21)*(1+(BE33*Input!$F$9+Sheet2!BE$47*BE32))-(BE$46)/(1-BE$28))))))</f>
        <v>0</v>
      </c>
      <c r="BF48" t="b">
        <f ca="1">IF(AND(BE48=0,BF$9=2), BE48-BF46+BF21,IF(BF$9=1,IF(AND(BF$16=1,BF$17=1),(BE48+BF18+BF21)*(1+(Input!$F$8*Input!$F$9+Sheet2!BF$47*Input!$F$7))-(BF$46)/(1-BF$28), IF(AND(BF$16=1,BF$17=0),(BE48+BF18+BF21)*(1+(Input!$F$8*Input!$F$9+Sheet2!BF$47*Input!$F$7))-(BF$46)/(1-BF$28))), IF(AND(BF$16=1,BF$17=1),IF(BE48&lt;0, BE48-BF$46, (BE48+BF18+BF21)*(1+(BF33*Input!$F$9+Sheet2!BF$47*BF32))-(BF$46)/(1-BF$28)), IF(AND(BF$16=1,BF$17=0),IF(BE48&lt;0, BE48-BF$46, (BE48+BF18+BF21)*(1+(BF33*Input!$F$9+Sheet2!BF$47*BF32))-(BF$46)/(1-BF$28))))))</f>
        <v>0</v>
      </c>
      <c r="BG48" t="b">
        <f ca="1">IF(AND(BF48=0,BG$9=2), BF48-BG46+BG21,IF(BG$9=1,IF(AND(BG$16=1,BG$17=1),(BF48+BG18+BG21)*(1+(Input!$F$8*Input!$F$9+Sheet2!BG$47*Input!$F$7))-(BG$46)/(1-BG$28), IF(AND(BG$16=1,BG$17=0),(BF48+BG18+BG21)*(1+(Input!$F$8*Input!$F$9+Sheet2!BG$47*Input!$F$7))-(BG$46)/(1-BG$28))), IF(AND(BG$16=1,BG$17=1),IF(BF48&lt;0, BF48-BG$46, (BF48+BG18+BG21)*(1+(BG33*Input!$F$9+Sheet2!BG$47*BG32))-(BG$46)/(1-BG$28)), IF(AND(BG$16=1,BG$17=0),IF(BF48&lt;0, BF48-BG$46, (BF48+BG18+BG21)*(1+(BG33*Input!$F$9+Sheet2!BG$47*BG32))-(BG$46)/(1-BG$28))))))</f>
        <v>0</v>
      </c>
      <c r="BH48" t="b">
        <f ca="1">IF(AND(BG48=0,BH$9=2), BG48-BH46+BH21,IF(BH$9=1,IF(AND(BH$16=1,BH$17=1),(BG48+BH18+BH21)*(1+(Input!$F$8*Input!$F$9+Sheet2!BH$47*Input!$F$7))-(BH$46)/(1-BH$28), IF(AND(BH$16=1,BH$17=0),(BG48+BH18+BH21)*(1+(Input!$F$8*Input!$F$9+Sheet2!BH$47*Input!$F$7))-(BH$46)/(1-BH$28))), IF(AND(BH$16=1,BH$17=1),IF(BG48&lt;0, BG48-BH$46, (BG48+BH18+BH21)*(1+(BH33*Input!$F$9+Sheet2!BH$47*BH32))-(BH$46)/(1-BH$28)), IF(AND(BH$16=1,BH$17=0),IF(BG48&lt;0, BG48-BH$46, (BG48+BH18+BH21)*(1+(BH33*Input!$F$9+Sheet2!BH$47*BH32))-(BH$46)/(1-BH$28))))))</f>
        <v>0</v>
      </c>
      <c r="BI48" t="b">
        <f ca="1">IF(AND(BH48=0,BI$9=2), BH48-BI46+BI21,IF(BI$9=1,IF(AND(BI$16=1,BI$17=1),(BH48+BI18+BI21)*(1+(Input!$F$8*Input!$F$9+Sheet2!BI$47*Input!$F$7))-(BI$46)/(1-BI$28), IF(AND(BI$16=1,BI$17=0),(BH48+BI18+BI21)*(1+(Input!$F$8*Input!$F$9+Sheet2!BI$47*Input!$F$7))-(BI$46)/(1-BI$28))), IF(AND(BI$16=1,BI$17=1),IF(BH48&lt;0, BH48-BI$46, (BH48+BI18+BI21)*(1+(BI33*Input!$F$9+Sheet2!BI$47*BI32))-(BI$46)/(1-BI$28)), IF(AND(BI$16=1,BI$17=0),IF(BH48&lt;0, BH48-BI$46, (BH48+BI18+BI21)*(1+(BI33*Input!$F$9+Sheet2!BI$47*BI32))-(BI$46)/(1-BI$28))))))</f>
        <v>0</v>
      </c>
      <c r="BJ48" t="b">
        <f ca="1">IF(AND(BI48=0,BJ$9=2), BI48-BJ46+BJ21,IF(BJ$9=1,IF(AND(BJ$16=1,BJ$17=1),(BI48+BJ18+BJ21)*(1+(Input!$F$8*Input!$F$9+Sheet2!BJ$47*Input!$F$7))-(BJ$46)/(1-BJ$28), IF(AND(BJ$16=1,BJ$17=0),(BI48+BJ18+BJ21)*(1+(Input!$F$8*Input!$F$9+Sheet2!BJ$47*Input!$F$7))-(BJ$46)/(1-BJ$28))), IF(AND(BJ$16=1,BJ$17=1),IF(BI48&lt;0, BI48-BJ$46, (BI48+BJ18+BJ21)*(1+(BJ33*Input!$F$9+Sheet2!BJ$47*BJ32))-(BJ$46)/(1-BJ$28)), IF(AND(BJ$16=1,BJ$17=0),IF(BI48&lt;0, BI48-BJ$46, (BI48+BJ18+BJ21)*(1+(BJ33*Input!$F$9+Sheet2!BJ$47*BJ32))-(BJ$46)/(1-BJ$28))))))</f>
        <v>0</v>
      </c>
      <c r="BK48" t="b">
        <f ca="1">IF(AND(BJ48=0,BK$9=2), BJ48-BK46+BK21,IF(BK$9=1,IF(AND(BK$16=1,BK$17=1),(BJ48+BK18+BK21)*(1+(Input!$F$8*Input!$F$9+Sheet2!BK$47*Input!$F$7))-(BK$46)/(1-BK$28), IF(AND(BK$16=1,BK$17=0),(BJ48+BK18+BK21)*(1+(Input!$F$8*Input!$F$9+Sheet2!BK$47*Input!$F$7))-(BK$46)/(1-BK$28))), IF(AND(BK$16=1,BK$17=1),IF(BJ48&lt;0, BJ48-BK$46, (BJ48+BK18+BK21)*(1+(BK33*Input!$F$9+Sheet2!BK$47*BK32))-(BK$46)/(1-BK$28)), IF(AND(BK$16=1,BK$17=0),IF(BJ48&lt;0, BJ48-BK$46, (BJ48+BK18+BK21)*(1+(BK33*Input!$F$9+Sheet2!BK$47*BK32))-(BK$46)/(1-BK$28))))))</f>
        <v>0</v>
      </c>
      <c r="BL48" t="b">
        <f ca="1">IF(AND(BK48=0,BL$9=2), BK48-BL46+BL21,IF(BL$9=1,IF(AND(BL$16=1,BL$17=1),(BK48+BL18+BL21)*(1+(Input!$F$8*Input!$F$9+Sheet2!BL$47*Input!$F$7))-(BL$46)/(1-BL$28), IF(AND(BL$16=1,BL$17=0),(BK48+BL18+BL21)*(1+(Input!$F$8*Input!$F$9+Sheet2!BL$47*Input!$F$7))-(BL$46)/(1-BL$28))), IF(AND(BL$16=1,BL$17=1),IF(BK48&lt;0, BK48-BL$46, (BK48+BL18+BL21)*(1+(BL33*Input!$F$9+Sheet2!BL$47*BL32))-(BL$46)/(1-BL$28)), IF(AND(BL$16=1,BL$17=0),IF(BK48&lt;0, BK48-BL$46, (BK48+BL18+BL21)*(1+(BL33*Input!$F$9+Sheet2!BL$47*BL32))-(BL$46)/(1-BL$28))))))</f>
        <v>0</v>
      </c>
      <c r="BM48" t="b">
        <f ca="1">IF(AND(BL48=0,BM$9=2), BL48-BM46+BM21,IF(BM$9=1,IF(AND(BM$16=1,BM$17=1),(BL48+BM18+BM21)*(1+(Input!$F$8*Input!$F$9+Sheet2!BM$47*Input!$F$7))-(BM$46)/(1-BM$28), IF(AND(BM$16=1,BM$17=0),(BL48+BM18+BM21)*(1+(Input!$F$8*Input!$F$9+Sheet2!BM$47*Input!$F$7))-(BM$46)/(1-BM$28))), IF(AND(BM$16=1,BM$17=1),IF(BL48&lt;0, BL48-BM$46, (BL48+BM18+BM21)*(1+(BM33*Input!$F$9+Sheet2!BM$47*BM32))-(BM$46)/(1-BM$28)), IF(AND(BM$16=1,BM$17=0),IF(BL48&lt;0, BL48-BM$46, (BL48+BM18+BM21)*(1+(BM33*Input!$F$9+Sheet2!BM$47*BM32))-(BM$46)/(1-BM$28))))))</f>
        <v>0</v>
      </c>
      <c r="BN48" t="b">
        <f ca="1">IF(AND(BM48=0,BN$9=2), BM48-BN46+BN21,IF(BN$9=1,IF(AND(BN$16=1,BN$17=1),(BM48+BN18+BN21)*(1+(Input!$F$8*Input!$F$9+Sheet2!BN$47*Input!$F$7))-(BN$46)/(1-BN$28), IF(AND(BN$16=1,BN$17=0),(BM48+BN18+BN21)*(1+(Input!$F$8*Input!$F$9+Sheet2!BN$47*Input!$F$7))-(BN$46)/(1-BN$28))), IF(AND(BN$16=1,BN$17=1),IF(BM48&lt;0, BM48-BN$46, (BM48+BN18+BN21)*(1+(BN33*Input!$F$9+Sheet2!BN$47*BN32))-(BN$46)/(1-BN$28)), IF(AND(BN$16=1,BN$17=0),IF(BM48&lt;0, BM48-BN$46, (BM48+BN18+BN21)*(1+(BN33*Input!$F$9+Sheet2!BN$47*BN32))-(BN$46)/(1-BN$28))))))</f>
        <v>0</v>
      </c>
      <c r="BO48" t="b">
        <f ca="1">IF(AND(BN48=0,BO$9=2), BN48-BO46+BO21,IF(BO$9=1,IF(AND(BO$16=1,BO$17=1),(BN48+BO18+BO21)*(1+(Input!$F$8*Input!$F$9+Sheet2!BO$47*Input!$F$7))-(BO$46)/(1-BO$28), IF(AND(BO$16=1,BO$17=0),(BN48+BO18+BO21)*(1+(Input!$F$8*Input!$F$9+Sheet2!BO$47*Input!$F$7))-(BO$46)/(1-BO$28))), IF(AND(BO$16=1,BO$17=1),IF(BN48&lt;0, BN48-BO$46, (BN48+BO18+BO21)*(1+(BO33*Input!$F$9+Sheet2!BO$47*BO32))-(BO$46)/(1-BO$28)), IF(AND(BO$16=1,BO$17=0),IF(BN48&lt;0, BN48-BO$46, (BN48+BO18+BO21)*(1+(BO33*Input!$F$9+Sheet2!BO$47*BO32))-(BO$46)/(1-BO$28))))))</f>
        <v>0</v>
      </c>
      <c r="BP48" t="b">
        <f ca="1">IF(AND(BO48=0,BP$9=2), BO48-BP46+BP21,IF(BP$9=1,IF(AND(BP$16=1,BP$17=1),(BO48+BP18+BP21)*(1+(Input!$F$8*Input!$F$9+Sheet2!BP$47*Input!$F$7))-(BP$46)/(1-BP$28), IF(AND(BP$16=1,BP$17=0),(BO48+BP18+BP21)*(1+(Input!$F$8*Input!$F$9+Sheet2!BP$47*Input!$F$7))-(BP$46)/(1-BP$28))), IF(AND(BP$16=1,BP$17=1),IF(BO48&lt;0, BO48-BP$46, (BO48+BP18+BP21)*(1+(BP33*Input!$F$9+Sheet2!BP$47*BP32))-(BP$46)/(1-BP$28)), IF(AND(BP$16=1,BP$17=0),IF(BO48&lt;0, BO48-BP$46, (BO48+BP18+BP21)*(1+(BP33*Input!$F$9+Sheet2!BP$47*BP32))-(BP$46)/(1-BP$28))))))</f>
        <v>0</v>
      </c>
      <c r="BQ48" t="b">
        <f ca="1">IF(AND(BP48=0,BQ$9=2), BP48-BQ46+BQ21,IF(BQ$9=1,IF(AND(BQ$16=1,BQ$17=1),(BP48+BQ18+BQ21)*(1+(Input!$F$8*Input!$F$9+Sheet2!BQ$47*Input!$F$7))-(BQ$46)/(1-BQ$28), IF(AND(BQ$16=1,BQ$17=0),(BP48+BQ18+BQ21)*(1+(Input!$F$8*Input!$F$9+Sheet2!BQ$47*Input!$F$7))-(BQ$46)/(1-BQ$28))), IF(AND(BQ$16=1,BQ$17=1),IF(BP48&lt;0, BP48-BQ$46, (BP48+BQ18+BQ21)*(1+(BQ33*Input!$F$9+Sheet2!BQ$47*BQ32))-(BQ$46)/(1-BQ$28)), IF(AND(BQ$16=1,BQ$17=0),IF(BP48&lt;0, BP48-BQ$46, (BP48+BQ18+BQ21)*(1+(BQ33*Input!$F$9+Sheet2!BQ$47*BQ32))-(BQ$46)/(1-BQ$28))))))</f>
        <v>0</v>
      </c>
      <c r="BR48" t="b">
        <f ca="1">IF(AND(BQ48=0,BR$9=2), BQ48-BR46+BR21,IF(BR$9=1,IF(AND(BR$16=1,BR$17=1),(BQ48+BR18+BR21)*(1+(Input!$F$8*Input!$F$9+Sheet2!BR$47*Input!$F$7))-(BR$46)/(1-BR$28), IF(AND(BR$16=1,BR$17=0),(BQ48+BR18+BR21)*(1+(Input!$F$8*Input!$F$9+Sheet2!BR$47*Input!$F$7))-(BR$46)/(1-BR$28))), IF(AND(BR$16=1,BR$17=1),IF(BQ48&lt;0, BQ48-BR$46, (BQ48+BR18+BR21)*(1+(BR33*Input!$F$9+Sheet2!BR$47*BR32))-(BR$46)/(1-BR$28)), IF(AND(BR$16=1,BR$17=0),IF(BQ48&lt;0, BQ48-BR$46, (BQ48+BR18+BR21)*(1+(BR33*Input!$F$9+Sheet2!BR$47*BR32))-(BR$46)/(1-BR$28))))))</f>
        <v>0</v>
      </c>
      <c r="BS48" t="b">
        <f ca="1">IF(AND(BR48=0,BS$9=2), BR48-BS46+BS21,IF(BS$9=1,IF(AND(BS$16=1,BS$17=1),(BR48+BS18+BS21)*(1+(Input!$F$8*Input!$F$9+Sheet2!BS$47*Input!$F$7))-(BS$46)/(1-BS$28), IF(AND(BS$16=1,BS$17=0),(BR48+BS18+BS21)*(1+(Input!$F$8*Input!$F$9+Sheet2!BS$47*Input!$F$7))-(BS$46)/(1-BS$28))), IF(AND(BS$16=1,BS$17=1),IF(BR48&lt;0, BR48-BS$46, (BR48+BS18+BS21)*(1+(BS33*Input!$F$9+Sheet2!BS$47*BS32))-(BS$46)/(1-BS$28)), IF(AND(BS$16=1,BS$17=0),IF(BR48&lt;0, BR48-BS$46, (BR48+BS18+BS21)*(1+(BS33*Input!$F$9+Sheet2!BS$47*BS32))-(BS$46)/(1-BS$28))))))</f>
        <v>0</v>
      </c>
      <c r="BT48" t="b">
        <f ca="1">IF(AND(BS48=0,BT$9=2), BS48-BT46+BT21,IF(BT$9=1,IF(AND(BT$16=1,BT$17=1),(BS48+BT18+BT21)*(1+(Input!$F$8*Input!$F$9+Sheet2!BT$47*Input!$F$7))-(BT$46)/(1-BT$28), IF(AND(BT$16=1,BT$17=0),(BS48+BT18+BT21)*(1+(Input!$F$8*Input!$F$9+Sheet2!BT$47*Input!$F$7))-(BT$46)/(1-BT$28))), IF(AND(BT$16=1,BT$17=1),IF(BS48&lt;0, BS48-BT$46, (BS48+BT18+BT21)*(1+(BT33*Input!$F$9+Sheet2!BT$47*BT32))-(BT$46)/(1-BT$28)), IF(AND(BT$16=1,BT$17=0),IF(BS48&lt;0, BS48-BT$46, (BS48+BT18+BT21)*(1+(BT33*Input!$F$9+Sheet2!BT$47*BT32))-(BT$46)/(1-BT$28))))))</f>
        <v>0</v>
      </c>
      <c r="BU48" t="b">
        <f ca="1">IF(AND(BT48=0,BU$9=2), BT48-BU46+BU21,IF(BU$9=1,IF(AND(BU$16=1,BU$17=1),(BT48+BU18+BU21)*(1+(Input!$F$8*Input!$F$9+Sheet2!BU$47*Input!$F$7))-(BU$46)/(1-BU$28), IF(AND(BU$16=1,BU$17=0),(BT48+BU18+BU21)*(1+(Input!$F$8*Input!$F$9+Sheet2!BU$47*Input!$F$7))-(BU$46)/(1-BU$28))), IF(AND(BU$16=1,BU$17=1),IF(BT48&lt;0, BT48-BU$46, (BT48+BU18+BU21)*(1+(BU33*Input!$F$9+Sheet2!BU$47*BU32))-(BU$46)/(1-BU$28)), IF(AND(BU$16=1,BU$17=0),IF(BT48&lt;0, BT48-BU$46, (BT48+BU18+BU21)*(1+(BU33*Input!$F$9+Sheet2!BU$47*BU32))-(BU$46)/(1-BU$28))))))</f>
        <v>0</v>
      </c>
      <c r="BV48" t="b">
        <f ca="1">IF(AND(BU48=0,BV$9=2), BU48-BV46+BV21,IF(BV$9=1,IF(AND(BV$16=1,BV$17=1),(BU48+BV18+BV21)*(1+(Input!$F$8*Input!$F$9+Sheet2!BV$47*Input!$F$7))-(BV$46)/(1-BV$28), IF(AND(BV$16=1,BV$17=0),(BU48+BV18+BV21)*(1+(Input!$F$8*Input!$F$9+Sheet2!BV$47*Input!$F$7))-(BV$46)/(1-BV$28))), IF(AND(BV$16=1,BV$17=1),IF(BU48&lt;0, BU48-BV$46, (BU48+BV18+BV21)*(1+(BV33*Input!$F$9+Sheet2!BV$47*BV32))-(BV$46)/(1-BV$28)), IF(AND(BV$16=1,BV$17=0),IF(BU48&lt;0, BU48-BV$46, (BU48+BV18+BV21)*(1+(BV33*Input!$F$9+Sheet2!BV$47*BV32))-(BV$46)/(1-BV$28))))))</f>
        <v>0</v>
      </c>
      <c r="BW48" t="b">
        <f ca="1">IF(AND(BV48=0,BW$9=2), BV48-BW46+BW21,IF(BW$9=1,IF(AND(BW$16=1,BW$17=1),(BV48+BW18+BW21)*(1+(Input!$F$8*Input!$F$9+Sheet2!BW$47*Input!$F$7))-(BW$46)/(1-BW$28), IF(AND(BW$16=1,BW$17=0),(BV48+BW18+BW21)*(1+(Input!$F$8*Input!$F$9+Sheet2!BW$47*Input!$F$7))-(BW$46)/(1-BW$28))), IF(AND(BW$16=1,BW$17=1),IF(BV48&lt;0, BV48-BW$46, (BV48+BW18+BW21)*(1+(BW33*Input!$F$9+Sheet2!BW$47*BW32))-(BW$46)/(1-BW$28)), IF(AND(BW$16=1,BW$17=0),IF(BV48&lt;0, BV48-BW$46, (BV48+BW18+BW21)*(1+(BW33*Input!$F$9+Sheet2!BW$47*BW32))-(BW$46)/(1-BW$28))))))</f>
        <v>0</v>
      </c>
      <c r="BX48" t="b">
        <f ca="1">IF(AND(BW48=0,BX$9=2), BW48-BX46+BX21,IF(BX$9=1,IF(AND(BX$16=1,BX$17=1),(BW48+BX18+BX21)*(1+(Input!$F$8*Input!$F$9+Sheet2!BX$47*Input!$F$7))-(BX$46)/(1-BX$28), IF(AND(BX$16=1,BX$17=0),(BW48+BX18+BX21)*(1+(Input!$F$8*Input!$F$9+Sheet2!BX$47*Input!$F$7))-(BX$46)/(1-BX$28))), IF(AND(BX$16=1,BX$17=1),IF(BW48&lt;0, BW48-BX$46, (BW48+BX18+BX21)*(1+(BX33*Input!$F$9+Sheet2!BX$47*BX32))-(BX$46)/(1-BX$28)), IF(AND(BX$16=1,BX$17=0),IF(BW48&lt;0, BW48-BX$46, (BW48+BX18+BX21)*(1+(BX33*Input!$F$9+Sheet2!BX$47*BX32))-(BX$46)/(1-BX$28))))))</f>
        <v>0</v>
      </c>
      <c r="BY48" t="b">
        <f ca="1">IF(AND(BX48=0,BY$9=2), BX48-BY46+BY21,IF(BY$9=1,IF(AND(BY$16=1,BY$17=1),(BX48+BY18+BY21)*(1+(Input!$F$8*Input!$F$9+Sheet2!BY$47*Input!$F$7))-(BY$46)/(1-BY$28), IF(AND(BY$16=1,BY$17=0),(BX48+BY18+BY21)*(1+(Input!$F$8*Input!$F$9+Sheet2!BY$47*Input!$F$7))-(BY$46)/(1-BY$28))), IF(AND(BY$16=1,BY$17=1),IF(BX48&lt;0, BX48-BY$46, (BX48+BY18+BY21)*(1+(BY33*Input!$F$9+Sheet2!BY$47*BY32))-(BY$46)/(1-BY$28)), IF(AND(BY$16=1,BY$17=0),IF(BX48&lt;0, BX48-BY$46, (BX48+BY18+BY21)*(1+(BY33*Input!$F$9+Sheet2!BY$47*BY32))-(BY$46)/(1-BY$28))))))</f>
        <v>0</v>
      </c>
      <c r="BZ48" t="b">
        <f ca="1">IF(AND(BY48=0,BZ$9=2), BY48-BZ46+BZ21,IF(BZ$9=1,IF(AND(BZ$16=1,BZ$17=1),(BY48+BZ18+BZ21)*(1+(Input!$F$8*Input!$F$9+Sheet2!BZ$47*Input!$F$7))-(BZ$46)/(1-BZ$28), IF(AND(BZ$16=1,BZ$17=0),(BY48+BZ18+BZ21)*(1+(Input!$F$8*Input!$F$9+Sheet2!BZ$47*Input!$F$7))-(BZ$46)/(1-BZ$28))), IF(AND(BZ$16=1,BZ$17=1),IF(BY48&lt;0, BY48-BZ$46, (BY48+BZ18+BZ21)*(1+(BZ33*Input!$F$9+Sheet2!BZ$47*BZ32))-(BZ$46)/(1-BZ$28)), IF(AND(BZ$16=1,BZ$17=0),IF(BY48&lt;0, BY48-BZ$46, (BY48+BZ18+BZ21)*(1+(BZ33*Input!$F$9+Sheet2!BZ$47*BZ32))-(BZ$46)/(1-BZ$28))))))</f>
        <v>0</v>
      </c>
      <c r="CA48" t="b">
        <f ca="1">IF(AND(BZ48=0,CA$9=2), BZ48-CA46+CA21,IF(CA$9=1,IF(AND(CA$16=1,CA$17=1),(BZ48+CA18+CA21)*(1+(Input!$F$8*Input!$F$9+Sheet2!CA$47*Input!$F$7))-(CA$46)/(1-CA$28), IF(AND(CA$16=1,CA$17=0),(BZ48+CA18+CA21)*(1+(Input!$F$8*Input!$F$9+Sheet2!CA$47*Input!$F$7))-(CA$46)/(1-CA$28))), IF(AND(CA$16=1,CA$17=1),IF(BZ48&lt;0, BZ48-CA$46, (BZ48+CA18+CA21)*(1+(CA33*Input!$F$9+Sheet2!CA$47*CA32))-(CA$46)/(1-CA$28)), IF(AND(CA$16=1,CA$17=0),IF(BZ48&lt;0, BZ48-CA$46, (BZ48+CA18+CA21)*(1+(CA33*Input!$F$9+Sheet2!CA$47*CA32))-(CA$46)/(1-CA$28))))))</f>
        <v>0</v>
      </c>
      <c r="CB48" t="b">
        <f ca="1">IF(AND(CA48=0,CB$9=2), CA48-CB46+CB21,IF(CB$9=1,IF(AND(CB$16=1,CB$17=1),(CA48+CB18+CB21)*(1+(Input!$F$8*Input!$F$9+Sheet2!CB$47*Input!$F$7))-(CB$46)/(1-CB$28), IF(AND(CB$16=1,CB$17=0),(CA48+CB18+CB21)*(1+(Input!$F$8*Input!$F$9+Sheet2!CB$47*Input!$F$7))-(CB$46)/(1-CB$28))), IF(AND(CB$16=1,CB$17=1),IF(CA48&lt;0, CA48-CB$46, (CA48+CB18+CB21)*(1+(CB33*Input!$F$9+Sheet2!CB$47*CB32))-(CB$46)/(1-CB$28)), IF(AND(CB$16=1,CB$17=0),IF(CA48&lt;0, CA48-CB$46, (CA48+CB18+CB21)*(1+(CB33*Input!$F$9+Sheet2!CB$47*CB32))-(CB$46)/(1-CB$28))))))</f>
        <v>0</v>
      </c>
      <c r="CC48" t="b">
        <f ca="1">IF(AND(CB48=0,CC$9=2), CB48-CC46+CC21,IF(CC$9=1,IF(AND(CC$16=1,CC$17=1),(CB48+CC18+CC21)*(1+(Input!$F$8*Input!$F$9+Sheet2!CC$47*Input!$F$7))-(CC$46)/(1-CC$28), IF(AND(CC$16=1,CC$17=0),(CB48+CC18+CC21)*(1+(Input!$F$8*Input!$F$9+Sheet2!CC$47*Input!$F$7))-(CC$46)/(1-CC$28))), IF(AND(CC$16=1,CC$17=1),IF(CB48&lt;0, CB48-CC$46, (CB48+CC18+CC21)*(1+(CC33*Input!$F$9+Sheet2!CC$47*CC32))-(CC$46)/(1-CC$28)), IF(AND(CC$16=1,CC$17=0),IF(CB48&lt;0, CB48-CC$46, (CB48+CC18+CC21)*(1+(CC33*Input!$F$9+Sheet2!CC$47*CC32))-(CC$46)/(1-CC$28))))))</f>
        <v>0</v>
      </c>
      <c r="CD48" t="b">
        <f ca="1">IF(AND(CC48=0,CD$9=2), CC48-CD46+CD21,IF(CD$9=1,IF(AND(CD$16=1,CD$17=1),(CC48+CD18+CD21)*(1+(Input!$F$8*Input!$F$9+Sheet2!CD$47*Input!$F$7))-(CD$46)/(1-CD$28), IF(AND(CD$16=1,CD$17=0),(CC48+CD18+CD21)*(1+(Input!$F$8*Input!$F$9+Sheet2!CD$47*Input!$F$7))-(CD$46)/(1-CD$28))), IF(AND(CD$16=1,CD$17=1),IF(CC48&lt;0, CC48-CD$46, (CC48+CD18+CD21)*(1+(CD33*Input!$F$9+Sheet2!CD$47*CD32))-(CD$46)/(1-CD$28)), IF(AND(CD$16=1,CD$17=0),IF(CC48&lt;0, CC48-CD$46, (CC48+CD18+CD21)*(1+(CD33*Input!$F$9+Sheet2!CD$47*CD32))-(CD$46)/(1-CD$28))))))</f>
        <v>0</v>
      </c>
      <c r="CE48" t="b">
        <f ca="1">IF(AND(CD48=0,CE$9=2), CD48-CE46+CE21,IF(CE$9=1,IF(AND(CE$16=1,CE$17=1),(CD48+CE18+CE21)*(1+(Input!$F$8*Input!$F$9+Sheet2!CE$47*Input!$F$7))-(CE$46)/(1-CE$28), IF(AND(CE$16=1,CE$17=0),(CD48+CE18+CE21)*(1+(Input!$F$8*Input!$F$9+Sheet2!CE$47*Input!$F$7))-(CE$46)/(1-CE$28))), IF(AND(CE$16=1,CE$17=1),IF(CD48&lt;0, CD48-CE$46, (CD48+CE18+CE21)*(1+(CE33*Input!$F$9+Sheet2!CE$47*CE32))-(CE$46)/(1-CE$28)), IF(AND(CE$16=1,CE$17=0),IF(CD48&lt;0, CD48-CE$46, (CD48+CE18+CE21)*(1+(CE33*Input!$F$9+Sheet2!CE$47*CE32))-(CE$46)/(1-CE$28))))))</f>
        <v>0</v>
      </c>
      <c r="CF48" t="b">
        <f ca="1">IF(AND(CE48=0,CF$9=2), CE48-CF46+CF21,IF(CF$9=1,IF(AND(CF$16=1,CF$17=1),(CE48+CF18+CF21)*(1+(Input!$F$8*Input!$F$9+Sheet2!CF$47*Input!$F$7))-(CF$46)/(1-CF$28), IF(AND(CF$16=1,CF$17=0),(CE48+CF18+CF21)*(1+(Input!$F$8*Input!$F$9+Sheet2!CF$47*Input!$F$7))-(CF$46)/(1-CF$28))), IF(AND(CF$16=1,CF$17=1),IF(CE48&lt;0, CE48-CF$46, (CE48+CF18+CF21)*(1+(CF33*Input!$F$9+Sheet2!CF$47*CF32))-(CF$46)/(1-CF$28)), IF(AND(CF$16=1,CF$17=0),IF(CE48&lt;0, CE48-CF$46, (CE48+CF18+CF21)*(1+(CF33*Input!$F$9+Sheet2!CF$47*CF32))-(CF$46)/(1-CF$28))))))</f>
        <v>0</v>
      </c>
      <c r="CG48" t="b">
        <f ca="1">IF(AND(CF48=0,CG$9=2), CF48-CG46+CG21,IF(CG$9=1,IF(AND(CG$16=1,CG$17=1),(CF48+CG18+CG21)*(1+(Input!$F$8*Input!$F$9+Sheet2!CG$47*Input!$F$7))-(CG$46)/(1-CG$28), IF(AND(CG$16=1,CG$17=0),(CF48+CG18+CG21)*(1+(Input!$F$8*Input!$F$9+Sheet2!CG$47*Input!$F$7))-(CG$46)/(1-CG$28))), IF(AND(CG$16=1,CG$17=1),IF(CF48&lt;0, CF48-CG$46, (CF48+CG18+CG21)*(1+(CG33*Input!$F$9+Sheet2!CG$47*CG32))-(CG$46)/(1-CG$28)), IF(AND(CG$16=1,CG$17=0),IF(CF48&lt;0, CF48-CG$46, (CF48+CG18+CG21)*(1+(CG33*Input!$F$9+Sheet2!CG$47*CG32))-(CG$46)/(1-CG$28))))))</f>
        <v>0</v>
      </c>
      <c r="CH48" t="b">
        <f ca="1">IF(AND(CG48=0,CH$9=2), CG48-CH46+CH21,IF(CH$9=1,IF(AND(CH$16=1,CH$17=1),(CG48+CH18+CH21)*(1+(Input!$F$8*Input!$F$9+Sheet2!CH$47*Input!$F$7))-(CH$46)/(1-CH$28), IF(AND(CH$16=1,CH$17=0),(CG48+CH18+CH21)*(1+(Input!$F$8*Input!$F$9+Sheet2!CH$47*Input!$F$7))-(CH$46)/(1-CH$28))), IF(AND(CH$16=1,CH$17=1),IF(CG48&lt;0, CG48-CH$46, (CG48+CH18+CH21)*(1+(CH33*Input!$F$9+Sheet2!CH$47*CH32))-(CH$46)/(1-CH$28)), IF(AND(CH$16=1,CH$17=0),IF(CG48&lt;0, CG48-CH$46, (CG48+CH18+CH21)*(1+(CH33*Input!$F$9+Sheet2!CH$47*CH32))-(CH$46)/(1-CH$28))))))</f>
        <v>0</v>
      </c>
      <c r="CI48" t="b">
        <f ca="1">IF(AND(CH48=0,CI$9=2), CH48-CI46+CI21,IF(CI$9=1,IF(AND(CI$16=1,CI$17=1),(CH48+CI18+CI21)*(1+(Input!$F$8*Input!$F$9+Sheet2!CI$47*Input!$F$7))-(CI$46)/(1-CI$28), IF(AND(CI$16=1,CI$17=0),(CH48+CI18+CI21)*(1+(Input!$F$8*Input!$F$9+Sheet2!CI$47*Input!$F$7))-(CI$46)/(1-CI$28))), IF(AND(CI$16=1,CI$17=1),IF(CH48&lt;0, CH48-CI$46, (CH48+CI18+CI21)*(1+(CI33*Input!$F$9+Sheet2!CI$47*CI32))-(CI$46)/(1-CI$28)), IF(AND(CI$16=1,CI$17=0),IF(CH48&lt;0, CH48-CI$46, (CH48+CI18+CI21)*(1+(CI33*Input!$F$9+Sheet2!CI$47*CI32))-(CI$46)/(1-CI$28))))))</f>
        <v>0</v>
      </c>
      <c r="CJ48" t="b">
        <f ca="1">IF(AND(CI48=0,CJ$9=2), CI48-CJ46+CJ21,IF(CJ$9=1,IF(AND(CJ$16=1,CJ$17=1),(CI48+CJ18+CJ21)*(1+(Input!$F$8*Input!$F$9+Sheet2!CJ$47*Input!$F$7))-(CJ$46)/(1-CJ$28), IF(AND(CJ$16=1,CJ$17=0),(CI48+CJ18+CJ21)*(1+(Input!$F$8*Input!$F$9+Sheet2!CJ$47*Input!$F$7))-(CJ$46)/(1-CJ$28))), IF(AND(CJ$16=1,CJ$17=1),IF(CI48&lt;0, CI48-CJ$46, (CI48+CJ18+CJ21)*(1+(CJ33*Input!$F$9+Sheet2!CJ$47*CJ32))-(CJ$46)/(1-CJ$28)), IF(AND(CJ$16=1,CJ$17=0),IF(CI48&lt;0, CI48-CJ$46, (CI48+CJ18+CJ21)*(1+(CJ33*Input!$F$9+Sheet2!CJ$47*CJ32))-(CJ$46)/(1-CJ$28))))))</f>
        <v>0</v>
      </c>
      <c r="CK48" t="b">
        <f ca="1">IF(AND(CJ48=0,CK$9=2), CJ48-CK46+CK21,IF(CK$9=1,IF(AND(CK$16=1,CK$17=1),(CJ48+CK18+CK21)*(1+(Input!$F$8*Input!$F$9+Sheet2!CK$47*Input!$F$7))-(CK$46)/(1-CK$28), IF(AND(CK$16=1,CK$17=0),(CJ48+CK18+CK21)*(1+(Input!$F$8*Input!$F$9+Sheet2!CK$47*Input!$F$7))-(CK$46)/(1-CK$28))), IF(AND(CK$16=1,CK$17=1),IF(CJ48&lt;0, CJ48-CK$46, (CJ48+CK18+CK21)*(1+(CK33*Input!$F$9+Sheet2!CK$47*CK32))-(CK$46)/(1-CK$28)), IF(AND(CK$16=1,CK$17=0),IF(CJ48&lt;0, CJ48-CK$46, (CJ48+CK18+CK21)*(1+(CK33*Input!$F$9+Sheet2!CK$47*CK32))-(CK$46)/(1-CK$28))))))</f>
        <v>0</v>
      </c>
      <c r="CL48" t="b">
        <f ca="1">IF(AND(CK48=0,CL$9=2), CK48-CL46+CL21,IF(CL$9=1,IF(AND(CL$16=1,CL$17=1),(CK48+CL18+CL21)*(1+(Input!$F$8*Input!$F$9+Sheet2!CL$47*Input!$F$7))-(CL$46)/(1-CL$28), IF(AND(CL$16=1,CL$17=0),(CK48+CL18+CL21)*(1+(Input!$F$8*Input!$F$9+Sheet2!CL$47*Input!$F$7))-(CL$46)/(1-CL$28))), IF(AND(CL$16=1,CL$17=1),IF(CK48&lt;0, CK48-CL$46, (CK48+CL18+CL21)*(1+(CL33*Input!$F$9+Sheet2!CL$47*CL32))-(CL$46)/(1-CL$28)), IF(AND(CL$16=1,CL$17=0),IF(CK48&lt;0, CK48-CL$46, (CK48+CL18+CL21)*(1+(CL33*Input!$F$9+Sheet2!CL$47*CL32))-(CL$46)/(1-CL$28))))))</f>
        <v>0</v>
      </c>
      <c r="CM48" t="b">
        <f ca="1">IF(AND(CL48=0,CM$9=2), CL48-CM46+CM21,IF(CM$9=1,IF(AND(CM$16=1,CM$17=1),(CL48+CM18+CM21)*(1+(Input!$F$8*Input!$F$9+Sheet2!CM$47*Input!$F$7))-(CM$46)/(1-CM$28), IF(AND(CM$16=1,CM$17=0),(CL48+CM18+CM21)*(1+(Input!$F$8*Input!$F$9+Sheet2!CM$47*Input!$F$7))-(CM$46)/(1-CM$28))), IF(AND(CM$16=1,CM$17=1),IF(CL48&lt;0, CL48-CM$46, (CL48+CM18+CM21)*(1+(CM33*Input!$F$9+Sheet2!CM$47*CM32))-(CM$46)/(1-CM$28)), IF(AND(CM$16=1,CM$17=0),IF(CL48&lt;0, CL48-CM$46, (CL48+CM18+CM21)*(1+(CM33*Input!$F$9+Sheet2!CM$47*CM32))-(CM$46)/(1-CM$28))))))</f>
        <v>0</v>
      </c>
      <c r="CN48" t="b">
        <f ca="1">IF(AND(CM48=0,CN$9=2), CM48-CN46+CN21,IF(CN$9=1,IF(AND(CN$16=1,CN$17=1),(CM48+CN18+CN21)*(1+(Input!$F$8*Input!$F$9+Sheet2!CN$47*Input!$F$7))-(CN$46)/(1-CN$28), IF(AND(CN$16=1,CN$17=0),(CM48+CN18+CN21)*(1+(Input!$F$8*Input!$F$9+Sheet2!CN$47*Input!$F$7))-(CN$46)/(1-CN$28))), IF(AND(CN$16=1,CN$17=1),IF(CM48&lt;0, CM48-CN$46, (CM48+CN18+CN21)*(1+(CN33*Input!$F$9+Sheet2!CN$47*CN32))-(CN$46)/(1-CN$28)), IF(AND(CN$16=1,CN$17=0),IF(CM48&lt;0, CM48-CN$46, (CM48+CN18+CN21)*(1+(CN33*Input!$F$9+Sheet2!CN$47*CN32))-(CN$46)/(1-CN$28))))))</f>
        <v>0</v>
      </c>
      <c r="CP48" s="5" cm="1">
        <f t="array" aca="1" ref="CP48" ca="1">INDEX($A:$CN, ROW(), $D$3+$C$3+2)</f>
        <v>7607145.9086559126</v>
      </c>
    </row>
    <row r="49" spans="1:94">
      <c r="A49" t="s">
        <v>14</v>
      </c>
      <c r="B49">
        <f>Input!$C$9</f>
        <v>400000</v>
      </c>
      <c r="C49">
        <f ca="1">IF(AND(C50=0,C$9=2), B49+C20,IF(C$9=1, IF(AND(C$16=1,C$17=1),(B49+C20)*(1+(1-C$29)*(Input!$F$8*Input!$F$9+Sheet2!C$47*Input!$F$7))-(C$50), IF(AND(C$16=0,C$17=1),(B49+C20)*(1+(1-C$29)*(Input!$F$8*Input!$F$9+Sheet2!C$47*Input!$F$7))-(C$50))),  IF(AND(C$16=1,C$17=1),IF(B49&lt;0, B49-C$50, (B49+C20)*(1+(1-C$29)*(C33*Input!$F$9+Sheet2!C$47*C32))-(C$50)), IF(AND(C$16=0,C$17=1),IF(B49&lt;0, B49-C$50, (B49+C20)*(1+(1-C$29)*(C33*Input!$F$9+Sheet2!C$47*C32))-(C$50))))))</f>
        <v>435723.09538983443</v>
      </c>
      <c r="D49">
        <f ca="1">IF(AND(D50=0,D$9=2), C49+D20,IF(D$9=1, IF(AND(D$16=1,D$17=1),(C49+D20)*(1+(1-D$29)*(Input!$F$8*Input!$F$9+Sheet2!D$47*Input!$F$7))-(D$50), IF(AND(D$16=0,D$17=1),(C49+D20)*(1+(1-D$29)*(Input!$F$8*Input!$F$9+Sheet2!D$47*Input!$F$7))-(D$50))),  IF(AND(D$16=1,D$17=1),IF(C49&lt;0, C49-D$50, (C49+D20)*(1+(1-D$29)*(D33*Input!$F$9+Sheet2!D$47*D32))-(D$50)), IF(AND(D$16=0,D$17=1),IF(C49&lt;0, C49-D$50, (C49+D20)*(1+(1-D$29)*(D33*Input!$F$9+Sheet2!D$47*D32))-(D$50))))))</f>
        <v>471979.01382170949</v>
      </c>
      <c r="E49">
        <f ca="1">IF(AND(E50=0,E$9=2), D49+E20,IF(E$9=1, IF(AND(E$16=1,E$17=1),(D49+E20)*(1+(1-E$29)*(Input!$F$8*Input!$F$9+Sheet2!E$47*Input!$F$7))-(E$50), IF(AND(E$16=0,E$17=1),(D49+E20)*(1+(1-E$29)*(Input!$F$8*Input!$F$9+Sheet2!E$47*Input!$F$7))-(E$50))),  IF(AND(E$16=1,E$17=1),IF(D49&lt;0, D49-E$50, (D49+E20)*(1+(1-E$29)*(E33*Input!$F$9+Sheet2!E$47*E32))-(E$50)), IF(AND(E$16=0,E$17=1),IF(D49&lt;0, D49-E$50, (D49+E20)*(1+(1-E$29)*(E33*Input!$F$9+Sheet2!E$47*E32))-(E$50))))))</f>
        <v>538407.38670345128</v>
      </c>
      <c r="F49">
        <f ca="1">IF(AND(F50=0,F$9=2), E49+F20,IF(F$9=1, IF(AND(F$16=1,F$17=1),(E49+F20)*(1+(1-F$29)*(Input!$F$8*Input!$F$9+Sheet2!F$47*Input!$F$7))-(F$50), IF(AND(F$16=0,F$17=1),(E49+F20)*(1+(1-F$29)*(Input!$F$8*Input!$F$9+Sheet2!F$47*Input!$F$7))-(F$50))),  IF(AND(F$16=1,F$17=1),IF(E49&lt;0, E49-F$50, (E49+F20)*(1+(1-F$29)*(F33*Input!$F$9+Sheet2!F$47*F32))-(F$50)), IF(AND(F$16=0,F$17=1),IF(E49&lt;0, E49-F$50, (E49+F20)*(1+(1-F$29)*(F33*Input!$F$9+Sheet2!F$47*F32))-(F$50))))))</f>
        <v>610960.22153358848</v>
      </c>
      <c r="G49">
        <f ca="1">IF(AND(G50=0,G$9=2), F49+G20,IF(G$9=1, IF(AND(G$16=1,G$17=1),(F49+G20)*(1+(1-G$29)*(Input!$F$8*Input!$F$9+Sheet2!G$47*Input!$F$7))-(G$50), IF(AND(G$16=0,G$17=1),(F49+G20)*(1+(1-G$29)*(Input!$F$8*Input!$F$9+Sheet2!G$47*Input!$F$7))-(G$50))),  IF(AND(G$16=1,G$17=1),IF(F49&lt;0, F49-G$50, (F49+G20)*(1+(1-G$29)*(G33*Input!$F$9+Sheet2!G$47*G32))-(G$50)), IF(AND(G$16=0,G$17=1),IF(F49&lt;0, F49-G$50, (F49+G20)*(1+(1-G$29)*(G33*Input!$F$9+Sheet2!G$47*G32))-(G$50))))))</f>
        <v>641243.01444096619</v>
      </c>
      <c r="H49">
        <f ca="1">IF(AND(H50=0,H$9=2), G49+H20,IF(H$9=1, IF(AND(H$16=1,H$17=1),(G49+H20)*(1+(1-H$29)*(Input!$F$8*Input!$F$9+Sheet2!H$47*Input!$F$7))-(H$50), IF(AND(H$16=0,H$17=1),(G49+H20)*(1+(1-H$29)*(Input!$F$8*Input!$F$9+Sheet2!H$47*Input!$F$7))-(H$50))),  IF(AND(H$16=1,H$17=1),IF(G49&lt;0, G49-H$50, (G49+H20)*(1+(1-H$29)*(H33*Input!$F$9+Sheet2!H$47*H32))-(H$50)), IF(AND(H$16=0,H$17=1),IF(G49&lt;0, G49-H$50, (G49+H20)*(1+(1-H$29)*(H33*Input!$F$9+Sheet2!H$47*H32))-(H$50))))))</f>
        <v>702027.64094219904</v>
      </c>
      <c r="I49">
        <f ca="1">IF(AND(I50=0,I$9=2), H49+I20,IF(I$9=1, IF(AND(I$16=1,I$17=1),(H49+I20)*(1+(1-I$29)*(Input!$F$8*Input!$F$9+Sheet2!I$47*Input!$F$7))-(I$50), IF(AND(I$16=0,I$17=1),(H49+I20)*(1+(1-I$29)*(Input!$F$8*Input!$F$9+Sheet2!I$47*Input!$F$7))-(I$50))),  IF(AND(I$16=1,I$17=1),IF(H49&lt;0, H49-I$50, (H49+I20)*(1+(1-I$29)*(I33*Input!$F$9+Sheet2!I$47*I32))-(I$50)), IF(AND(I$16=0,I$17=1),IF(H49&lt;0, H49-I$50, (H49+I20)*(1+(1-I$29)*(I33*Input!$F$9+Sheet2!I$47*I32))-(I$50))))))</f>
        <v>752660.49602850329</v>
      </c>
      <c r="J49">
        <f ca="1">IF(AND(J50=0,J$9=2), I49+J20,IF(J$9=1, IF(AND(J$16=1,J$17=1),(I49+J20)*(1+(1-J$29)*(Input!$F$8*Input!$F$9+Sheet2!J$47*Input!$F$7))-(J$50), IF(AND(J$16=0,J$17=1),(I49+J20)*(1+(1-J$29)*(Input!$F$8*Input!$F$9+Sheet2!J$47*Input!$F$7))-(J$50))),  IF(AND(J$16=1,J$17=1),IF(I49&lt;0, I49-J$50, (I49+J20)*(1+(1-J$29)*(J33*Input!$F$9+Sheet2!J$47*J32))-(J$50)), IF(AND(J$16=0,J$17=1),IF(I49&lt;0, I49-J$50, (I49+J20)*(1+(1-J$29)*(J33*Input!$F$9+Sheet2!J$47*J32))-(J$50))))))</f>
        <v>847757.22779756004</v>
      </c>
      <c r="K49">
        <f ca="1">IF(AND(K50=0,K$9=2), J49+K20,IF(K$9=1, IF(AND(K$16=1,K$17=1),(J49+K20)*(1+(1-K$29)*(Input!$F$8*Input!$F$9+Sheet2!K$47*Input!$F$7))-(K$50), IF(AND(K$16=0,K$17=1),(J49+K20)*(1+(1-K$29)*(Input!$F$8*Input!$F$9+Sheet2!K$47*Input!$F$7))-(K$50))),  IF(AND(K$16=1,K$17=1),IF(J49&lt;0, J49-K$50, (J49+K20)*(1+(1-K$29)*(K33*Input!$F$9+Sheet2!K$47*K32))-(K$50)), IF(AND(K$16=0,K$17=1),IF(J49&lt;0, J49-K$50, (J49+K20)*(1+(1-K$29)*(K33*Input!$F$9+Sheet2!K$47*K32))-(K$50))))))</f>
        <v>858049.57454862515</v>
      </c>
      <c r="L49">
        <f ca="1">IF(AND(L50=0,L$9=2), K49+L20,IF(L$9=1, IF(AND(L$16=1,L$17=1),(K49+L20)*(1+(1-L$29)*(Input!$F$8*Input!$F$9+Sheet2!L$47*Input!$F$7))-(L$50), IF(AND(L$16=0,L$17=1),(K49+L20)*(1+(1-L$29)*(Input!$F$8*Input!$F$9+Sheet2!L$47*Input!$F$7))-(L$50))),  IF(AND(L$16=1,L$17=1),IF(K49&lt;0, K49-L$50, (K49+L20)*(1+(1-L$29)*(L33*Input!$F$9+Sheet2!L$47*L32))-(L$50)), IF(AND(L$16=0,L$17=1),IF(K49&lt;0, K49-L$50, (K49+L20)*(1+(1-L$29)*(L33*Input!$F$9+Sheet2!L$47*L32))-(L$50))))))</f>
        <v>911633.04737432173</v>
      </c>
      <c r="M49">
        <f ca="1">IF(AND(M50=0,M$9=2), L49+M20,IF(M$9=1, IF(AND(M$16=1,M$17=1),(L49+M20)*(1+(1-M$29)*(Input!$F$8*Input!$F$9+Sheet2!M$47*Input!$F$7))-(M$50), IF(AND(M$16=0,M$17=1),(L49+M20)*(1+(1-M$29)*(Input!$F$8*Input!$F$9+Sheet2!M$47*Input!$F$7))-(M$50))),  IF(AND(M$16=1,M$17=1),IF(L49&lt;0, L49-M$50, (L49+M20)*(1+(1-M$29)*(M33*Input!$F$9+Sheet2!M$47*M32))-(M$50)), IF(AND(M$16=0,M$17=1),IF(L49&lt;0, L49-M$50, (L49+M20)*(1+(1-M$29)*(M33*Input!$F$9+Sheet2!M$47*M32))-(M$50))))))</f>
        <v>980724.0899882128</v>
      </c>
      <c r="N49">
        <f ca="1">IF(AND(N50=0,N$9=2), M49+N20,IF(N$9=1, IF(AND(N$16=1,N$17=1),(M49+N20)*(1+(1-N$29)*(Input!$F$8*Input!$F$9+Sheet2!N$47*Input!$F$7))-(N$50), IF(AND(N$16=0,N$17=1),(M49+N20)*(1+(1-N$29)*(Input!$F$8*Input!$F$9+Sheet2!N$47*Input!$F$7))-(N$50))),  IF(AND(N$16=1,N$17=1),IF(M49&lt;0, M49-N$50, (M49+N20)*(1+(1-N$29)*(N33*Input!$F$9+Sheet2!N$47*N32))-(N$50)), IF(AND(N$16=0,N$17=1),IF(M49&lt;0, M49-N$50, (M49+N20)*(1+(1-N$29)*(N33*Input!$F$9+Sheet2!N$47*N32))-(N$50))))))</f>
        <v>1064301.3143821207</v>
      </c>
      <c r="O49">
        <f ca="1">IF(AND(O50=0,O$9=2), N49+O20,IF(O$9=1, IF(AND(O$16=1,O$17=1),(N49+O20)*(1+(1-O$29)*(Input!$F$8*Input!$F$9+Sheet2!O$47*Input!$F$7))-(O$50), IF(AND(O$16=0,O$17=1),(N49+O20)*(1+(1-O$29)*(Input!$F$8*Input!$F$9+Sheet2!O$47*Input!$F$7))-(O$50))),  IF(AND(O$16=1,O$17=1),IF(N49&lt;0, N49-O$50, (N49+O20)*(1+(1-O$29)*(O33*Input!$F$9+Sheet2!O$47*O32))-(O$50)), IF(AND(O$16=0,O$17=1),IF(N49&lt;0, N49-O$50, (N49+O20)*(1+(1-O$29)*(O33*Input!$F$9+Sheet2!O$47*O32))-(O$50))))))</f>
        <v>1147658.2839675434</v>
      </c>
      <c r="P49">
        <f ca="1">IF(AND(P50=0,P$9=2), O49+P20,IF(P$9=1, IF(AND(P$16=1,P$17=1),(O49+P20)*(1+(1-P$29)*(Input!$F$8*Input!$F$9+Sheet2!P$47*Input!$F$7))-(P$50), IF(AND(P$16=0,P$17=1),(O49+P20)*(1+(1-P$29)*(Input!$F$8*Input!$F$9+Sheet2!P$47*Input!$F$7))-(P$50))),  IF(AND(P$16=1,P$17=1),IF(O49&lt;0, O49-P$50, (O49+P20)*(1+(1-P$29)*(P33*Input!$F$9+Sheet2!P$47*P32))-(P$50)), IF(AND(P$16=0,P$17=1),IF(O49&lt;0, O49-P$50, (O49+P20)*(1+(1-P$29)*(P33*Input!$F$9+Sheet2!P$47*P32))-(P$50))))))</f>
        <v>1165862.7169558993</v>
      </c>
      <c r="Q49">
        <f ca="1">IF(AND(Q50=0,Q$9=2), P49+Q20,IF(Q$9=1, IF(AND(Q$16=1,Q$17=1),(P49+Q20)*(1+(1-Q$29)*(Input!$F$8*Input!$F$9+Sheet2!Q$47*Input!$F$7))-(Q$50), IF(AND(Q$16=0,Q$17=1),(P49+Q20)*(1+(1-Q$29)*(Input!$F$8*Input!$F$9+Sheet2!Q$47*Input!$F$7))-(Q$50))),  IF(AND(Q$16=1,Q$17=1),IF(P49&lt;0, P49-Q$50, (P49+Q20)*(1+(1-Q$29)*(Q33*Input!$F$9+Sheet2!Q$47*Q32))-(Q$50)), IF(AND(Q$16=0,Q$17=1),IF(P49&lt;0, P49-Q$50, (P49+Q20)*(1+(1-Q$29)*(Q33*Input!$F$9+Sheet2!Q$47*Q32))-(Q$50))))))</f>
        <v>1204831.4359474024</v>
      </c>
      <c r="R49">
        <f ca="1">IF(AND(R50=0,R$9=2), Q49+R20,IF(R$9=1, IF(AND(R$16=1,R$17=1),(Q49+R20)*(1+(1-R$29)*(Input!$F$8*Input!$F$9+Sheet2!R$47*Input!$F$7))-(R$50), IF(AND(R$16=0,R$17=1),(Q49+R20)*(1+(1-R$29)*(Input!$F$8*Input!$F$9+Sheet2!R$47*Input!$F$7))-(R$50))),  IF(AND(R$16=1,R$17=1),IF(Q49&lt;0, Q49-R$50, (Q49+R20)*(1+(1-R$29)*(R33*Input!$F$9+Sheet2!R$47*R32))-(R$50)), IF(AND(R$16=0,R$17=1),IF(Q49&lt;0, Q49-R$50, (Q49+R20)*(1+(1-R$29)*(R33*Input!$F$9+Sheet2!R$47*R32))-(R$50))))))</f>
        <v>1314938.3836988376</v>
      </c>
      <c r="S49">
        <f ca="1">IF(AND(S50=0,S$9=2), R49+S20,IF(S$9=1, IF(AND(S$16=1,S$17=1),(R49+S20)*(1+(1-S$29)*(Input!$F$8*Input!$F$9+Sheet2!S$47*Input!$F$7))-(S$50), IF(AND(S$16=0,S$17=1),(R49+S20)*(1+(1-S$29)*(Input!$F$8*Input!$F$9+Sheet2!S$47*Input!$F$7))-(S$50))),  IF(AND(S$16=1,S$17=1),IF(R49&lt;0, R49-S$50, (R49+S20)*(1+(1-S$29)*(S33*Input!$F$9+Sheet2!S$47*S32))-(S$50)), IF(AND(S$16=0,S$17=1),IF(R49&lt;0, R49-S$50, (R49+S20)*(1+(1-S$29)*(S33*Input!$F$9+Sheet2!S$47*S32))-(S$50))))))</f>
        <v>1273984.4711722278</v>
      </c>
      <c r="T49">
        <f ca="1">IF(AND(T50=0,T$9=2), S49+T20,IF(T$9=1, IF(AND(T$16=1,T$17=1),(S49+T20)*(1+(1-T$29)*(Input!$F$8*Input!$F$9+Sheet2!T$47*Input!$F$7))-(T$50), IF(AND(T$16=0,T$17=1),(S49+T20)*(1+(1-T$29)*(Input!$F$8*Input!$F$9+Sheet2!T$47*Input!$F$7))-(T$50))),  IF(AND(T$16=1,T$17=1),IF(S49&lt;0, S49-T$50, (S49+T20)*(1+(1-T$29)*(T33*Input!$F$9+Sheet2!T$47*T32))-(T$50)), IF(AND(T$16=0,T$17=1),IF(S49&lt;0, S49-T$50, (S49+T20)*(1+(1-T$29)*(T33*Input!$F$9+Sheet2!T$47*T32))-(T$50))))))</f>
        <v>1327700.2300137659</v>
      </c>
      <c r="U49">
        <f ca="1">IF(AND(U50=0,U$9=2), T49+U20,IF(U$9=1, IF(AND(U$16=1,U$17=1),(T49+U20)*(1+(1-U$29)*(Input!$F$8*Input!$F$9+Sheet2!U$47*Input!$F$7))-(U$50), IF(AND(U$16=0,U$17=1),(T49+U20)*(1+(1-U$29)*(Input!$F$8*Input!$F$9+Sheet2!U$47*Input!$F$7))-(U$50))),  IF(AND(U$16=1,U$17=1),IF(T49&lt;0, T49-U$50, (T49+U20)*(1+(1-U$29)*(U33*Input!$F$9+Sheet2!U$47*U32))-(U$50)), IF(AND(U$16=0,U$17=1),IF(T49&lt;0, T49-U$50, (T49+U20)*(1+(1-U$29)*(U33*Input!$F$9+Sheet2!U$47*U32))-(U$50))))))</f>
        <v>1449726.1481180277</v>
      </c>
      <c r="V49">
        <f ca="1">IF(AND(V50=0,V$9=2), U49+V20,IF(V$9=1, IF(AND(V$16=1,V$17=1),(U49+V20)*(1+(1-V$29)*(Input!$F$8*Input!$F$9+Sheet2!V$47*Input!$F$7))-(V$50), IF(AND(V$16=0,V$17=1),(U49+V20)*(1+(1-V$29)*(Input!$F$8*Input!$F$9+Sheet2!V$47*Input!$F$7))-(V$50))),  IF(AND(V$16=1,V$17=1),IF(U49&lt;0, U49-V$50, (U49+V20)*(1+(1-V$29)*(V33*Input!$F$9+Sheet2!V$47*V32))-(V$50)), IF(AND(V$16=0,V$17=1),IF(U49&lt;0, U49-V$50, (U49+V20)*(1+(1-V$29)*(V33*Input!$F$9+Sheet2!V$47*V32))-(V$50))))))</f>
        <v>1506271.0849919582</v>
      </c>
      <c r="W49">
        <f ca="1">IF(AND(W50=0,W$9=2), V49+W20,IF(W$9=1, IF(AND(W$16=1,W$17=1),(V49+W20)*(1+(1-W$29)*(Input!$F$8*Input!$F$9+Sheet2!W$47*Input!$F$7))-(W$50), IF(AND(W$16=0,W$17=1),(V49+W20)*(1+(1-W$29)*(Input!$F$8*Input!$F$9+Sheet2!W$47*Input!$F$7))-(W$50))),  IF(AND(W$16=1,W$17=1),IF(V49&lt;0, V49-W$50, (V49+W20)*(1+(1-W$29)*(W33*Input!$F$9+Sheet2!W$47*W32))-(W$50)), IF(AND(W$16=0,W$17=1),IF(V49&lt;0, V49-W$50, (V49+W20)*(1+(1-W$29)*(W33*Input!$F$9+Sheet2!W$47*W32))-(W$50))))))</f>
        <v>1452223.5803443696</v>
      </c>
      <c r="X49">
        <f ca="1">IF(AND(X50=0,X$9=2), W49+X20,IF(X$9=1, IF(AND(X$16=1,X$17=1),(W49+X20)*(1+(1-X$29)*(Input!$F$8*Input!$F$9+Sheet2!X$47*Input!$F$7))-(X$50), IF(AND(X$16=0,X$17=1),(W49+X20)*(1+(1-X$29)*(Input!$F$8*Input!$F$9+Sheet2!X$47*Input!$F$7))-(X$50))),  IF(AND(X$16=1,X$17=1),IF(W49&lt;0, W49-X$50, (W49+X20)*(1+(1-X$29)*(X33*Input!$F$9+Sheet2!X$47*X32))-(X$50)), IF(AND(X$16=0,X$17=1),IF(W49&lt;0, W49-X$50, (W49+X20)*(1+(1-X$29)*(X33*Input!$F$9+Sheet2!X$47*X32))-(X$50))))))</f>
        <v>1453093.4704868253</v>
      </c>
      <c r="Y49">
        <f ca="1">IF(AND(Y50=0,Y$9=2), X49+Y20,IF(Y$9=1, IF(AND(Y$16=1,Y$17=1),(X49+Y20)*(1+(1-Y$29)*(Input!$F$8*Input!$F$9+Sheet2!Y$47*Input!$F$7))-(Y$50), IF(AND(Y$16=0,Y$17=1),(X49+Y20)*(1+(1-Y$29)*(Input!$F$8*Input!$F$9+Sheet2!Y$47*Input!$F$7))-(Y$50))),  IF(AND(Y$16=1,Y$17=1),IF(X49&lt;0, X49-Y$50, (X49+Y20)*(1+(1-Y$29)*(Y33*Input!$F$9+Sheet2!Y$47*Y32))-(Y$50)), IF(AND(Y$16=0,Y$17=1),IF(X49&lt;0, X49-Y$50, (X49+Y20)*(1+(1-Y$29)*(Y33*Input!$F$9+Sheet2!Y$47*Y32))-(Y$50))))))</f>
        <v>1343756.5646739616</v>
      </c>
      <c r="Z49">
        <f ca="1">IF(AND(Z50=0,Z$9=2), Y49+Z20,IF(Z$9=1, IF(AND(Z$16=1,Z$17=1),(Y49+Z20)*(1+(1-Z$29)*(Input!$F$8*Input!$F$9+Sheet2!Z$47*Input!$F$7))-(Z$50), IF(AND(Z$16=0,Z$17=1),(Y49+Z20)*(1+(1-Z$29)*(Input!$F$8*Input!$F$9+Sheet2!Z$47*Input!$F$7))-(Z$50))),  IF(AND(Z$16=1,Z$17=1),IF(Y49&lt;0, Y49-Z$50, (Y49+Z20)*(1+(1-Z$29)*(Z33*Input!$F$9+Sheet2!Z$47*Z32))-(Z$50)), IF(AND(Z$16=0,Z$17=1),IF(Y49&lt;0, Y49-Z$50, (Y49+Z20)*(1+(1-Z$29)*(Z33*Input!$F$9+Sheet2!Z$47*Z32))-(Z$50))))))</f>
        <v>1278077.716166588</v>
      </c>
      <c r="AA49">
        <f ca="1">IF(AND(AA50=0,AA$9=2), Z49+AA20,IF(AA$9=1, IF(AND(AA$16=1,AA$17=1),(Z49+AA20)*(1+(1-AA$29)*(Input!$F$8*Input!$F$9+Sheet2!AA$47*Input!$F$7))-(AA$50), IF(AND(AA$16=0,AA$17=1),(Z49+AA20)*(1+(1-AA$29)*(Input!$F$8*Input!$F$9+Sheet2!AA$47*Input!$F$7))-(AA$50))),  IF(AND(AA$16=1,AA$17=1),IF(Z49&lt;0, Z49-AA$50, (Z49+AA20)*(1+(1-AA$29)*(AA33*Input!$F$9+Sheet2!AA$47*AA32))-(AA$50)), IF(AND(AA$16=0,AA$17=1),IF(Z49&lt;0, Z49-AA$50, (Z49+AA20)*(1+(1-AA$29)*(AA33*Input!$F$9+Sheet2!AA$47*AA32))-(AA$50))))))</f>
        <v>1153765.7599282598</v>
      </c>
      <c r="AB49">
        <f ca="1">IF(AND(AB50=0,AB$9=2), AA49+AB20,IF(AB$9=1, IF(AND(AB$16=1,AB$17=1),(AA49+AB20)*(1+(1-AB$29)*(Input!$F$8*Input!$F$9+Sheet2!AB$47*Input!$F$7))-(AB$50), IF(AND(AB$16=0,AB$17=1),(AA49+AB20)*(1+(1-AB$29)*(Input!$F$8*Input!$F$9+Sheet2!AB$47*Input!$F$7))-(AB$50))),  IF(AND(AB$16=1,AB$17=1),IF(AA49&lt;0, AA49-AB$50, (AA49+AB20)*(1+(1-AB$29)*(AB33*Input!$F$9+Sheet2!AB$47*AB32))-(AB$50)), IF(AND(AB$16=0,AB$17=1),IF(AA49&lt;0, AA49-AB$50, (AA49+AB20)*(1+(1-AB$29)*(AB33*Input!$F$9+Sheet2!AB$47*AB32))-(AB$50))))))</f>
        <v>1085555.7829613644</v>
      </c>
      <c r="AC49">
        <f ca="1">IF(AND(AC50=0,AC$9=2), AB49+AC20,IF(AC$9=1, IF(AND(AC$16=1,AC$17=1),(AB49+AC20)*(1+(1-AC$29)*(Input!$F$8*Input!$F$9+Sheet2!AC$47*Input!$F$7))-(AC$50), IF(AND(AC$16=0,AC$17=1),(AB49+AC20)*(1+(1-AC$29)*(Input!$F$8*Input!$F$9+Sheet2!AC$47*Input!$F$7))-(AC$50))),  IF(AND(AC$16=1,AC$17=1),IF(AB49&lt;0, AB49-AC$50, (AB49+AC20)*(1+(1-AC$29)*(AC33*Input!$F$9+Sheet2!AC$47*AC32))-(AC$50)), IF(AND(AC$16=0,AC$17=1),IF(AB49&lt;0, AB49-AC$50, (AB49+AC20)*(1+(1-AC$29)*(AC33*Input!$F$9+Sheet2!AC$47*AC32))-(AC$50))))))</f>
        <v>959206.64646637882</v>
      </c>
      <c r="AD49">
        <f ca="1">IF(AND(AD50=0,AD$9=2), AC49+AD20,IF(AD$9=1, IF(AND(AD$16=1,AD$17=1),(AC49+AD20)*(1+(1-AD$29)*(Input!$F$8*Input!$F$9+Sheet2!AD$47*Input!$F$7))-(AD$50), IF(AND(AD$16=0,AD$17=1),(AC49+AD20)*(1+(1-AD$29)*(Input!$F$8*Input!$F$9+Sheet2!AD$47*Input!$F$7))-(AD$50))),  IF(AND(AD$16=1,AD$17=1),IF(AC49&lt;0, AC49-AD$50, (AC49+AD20)*(1+(1-AD$29)*(AD33*Input!$F$9+Sheet2!AD$47*AD32))-(AD$50)), IF(AND(AD$16=0,AD$17=1),IF(AC49&lt;0, AC49-AD$50, (AC49+AD20)*(1+(1-AD$29)*(AD33*Input!$F$9+Sheet2!AD$47*AD32))-(AD$50))))))</f>
        <v>843470.02443974954</v>
      </c>
      <c r="AE49">
        <f ca="1">IF(AND(AE50=0,AE$9=2), AD49+AE20,IF(AE$9=1, IF(AND(AE$16=1,AE$17=1),(AD49+AE20)*(1+(1-AE$29)*(Input!$F$8*Input!$F$9+Sheet2!AE$47*Input!$F$7))-(AE$50), IF(AND(AE$16=0,AE$17=1),(AD49+AE20)*(1+(1-AE$29)*(Input!$F$8*Input!$F$9+Sheet2!AE$47*Input!$F$7))-(AE$50))),  IF(AND(AE$16=1,AE$17=1),IF(AD49&lt;0, AD49-AE$50, (AD49+AE20)*(1+(1-AE$29)*(AE33*Input!$F$9+Sheet2!AE$47*AE32))-(AE$50)), IF(AND(AE$16=0,AE$17=1),IF(AD49&lt;0, AD49-AE$50, (AD49+AE20)*(1+(1-AE$29)*(AE33*Input!$F$9+Sheet2!AE$47*AE32))-(AE$50))))))</f>
        <v>696819.35462762089</v>
      </c>
      <c r="AF49">
        <f ca="1">IF(AND(AF50=0,AF$9=2), AE49+AF20,IF(AF$9=1, IF(AND(AF$16=1,AF$17=1),(AE49+AF20)*(1+(1-AF$29)*(Input!$F$8*Input!$F$9+Sheet2!AF$47*Input!$F$7))-(AF$50), IF(AND(AF$16=0,AF$17=1),(AE49+AF20)*(1+(1-AF$29)*(Input!$F$8*Input!$F$9+Sheet2!AF$47*Input!$F$7))-(AF$50))),  IF(AND(AF$16=1,AF$17=1),IF(AE49&lt;0, AE49-AF$50, (AE49+AF20)*(1+(1-AF$29)*(AF33*Input!$F$9+Sheet2!AF$47*AF32))-(AF$50)), IF(AND(AF$16=0,AF$17=1),IF(AE49&lt;0, AE49-AF$50, (AE49+AF20)*(1+(1-AF$29)*(AF33*Input!$F$9+Sheet2!AF$47*AF32))-(AF$50))))))</f>
        <v>572809.56788625452</v>
      </c>
      <c r="AG49">
        <f ca="1">IF(AND(AG50=0,AG$9=2), AF49+AG20,IF(AG$9=1, IF(AND(AG$16=1,AG$17=1),(AF49+AG20)*(1+(1-AG$29)*(Input!$F$8*Input!$F$9+Sheet2!AG$47*Input!$F$7))-(AG$50), IF(AND(AG$16=0,AG$17=1),(AF49+AG20)*(1+(1-AG$29)*(Input!$F$8*Input!$F$9+Sheet2!AG$47*Input!$F$7))-(AG$50))),  IF(AND(AG$16=1,AG$17=1),IF(AF49&lt;0, AF49-AG$50, (AF49+AG20)*(1+(1-AG$29)*(AG33*Input!$F$9+Sheet2!AG$47*AG32))-(AG$50)), IF(AND(AG$16=0,AG$17=1),IF(AF49&lt;0, AF49-AG$50, (AF49+AG20)*(1+(1-AG$29)*(AG33*Input!$F$9+Sheet2!AG$47*AG32))-(AG$50))))))</f>
        <v>524228.04146654502</v>
      </c>
      <c r="AH49">
        <f ca="1">IF(AND(AH50=0,AH$9=2), AG49+AH20,IF(AH$9=1, IF(AND(AH$16=1,AH$17=1),(AG49+AH20)*(1+(1-AH$29)*(Input!$F$8*Input!$F$9+Sheet2!AH$47*Input!$F$7))-(AH$50), IF(AND(AH$16=0,AH$17=1),(AG49+AH20)*(1+(1-AH$29)*(Input!$F$8*Input!$F$9+Sheet2!AH$47*Input!$F$7))-(AH$50))),  IF(AND(AH$16=1,AH$17=1),IF(AG49&lt;0, AG49-AH$50, (AG49+AH20)*(1+(1-AH$29)*(AH33*Input!$F$9+Sheet2!AH$47*AH32))-(AH$50)), IF(AND(AH$16=0,AH$17=1),IF(AG49&lt;0, AG49-AH$50, (AG49+AH20)*(1+(1-AH$29)*(AH33*Input!$F$9+Sheet2!AH$47*AH32))-(AH$50))))))</f>
        <v>538733.05645961128</v>
      </c>
      <c r="AI49">
        <f ca="1">IF(AND(AI50=0,AI$9=2), AH49+AI20,IF(AI$9=1, IF(AND(AI$16=1,AI$17=1),(AH49+AI20)*(1+(1-AI$29)*(Input!$F$8*Input!$F$9+Sheet2!AI$47*Input!$F$7))-(AI$50), IF(AND(AI$16=0,AI$17=1),(AH49+AI20)*(1+(1-AI$29)*(Input!$F$8*Input!$F$9+Sheet2!AI$47*Input!$F$7))-(AI$50))),  IF(AND(AI$16=1,AI$17=1),IF(AH49&lt;0, AH49-AI$50, (AH49+AI20)*(1+(1-AI$29)*(AI33*Input!$F$9+Sheet2!AI$47*AI32))-(AI$50)), IF(AND(AI$16=0,AI$17=1),IF(AH49&lt;0, AH49-AI$50, (AH49+AI20)*(1+(1-AI$29)*(AI33*Input!$F$9+Sheet2!AI$47*AI32))-(AI$50))))))</f>
        <v>537917.17560194584</v>
      </c>
      <c r="AJ49">
        <f ca="1">IF(AND(AJ50=0,AJ$9=2), AI49+AJ20,IF(AJ$9=1, IF(AND(AJ$16=1,AJ$17=1),(AI49+AJ20)*(1+(1-AJ$29)*(Input!$F$8*Input!$F$9+Sheet2!AJ$47*Input!$F$7))-(AJ$50), IF(AND(AJ$16=0,AJ$17=1),(AI49+AJ20)*(1+(1-AJ$29)*(Input!$F$8*Input!$F$9+Sheet2!AJ$47*Input!$F$7))-(AJ$50))),  IF(AND(AJ$16=1,AJ$17=1),IF(AI49&lt;0, AI49-AJ$50, (AI49+AJ20)*(1+(1-AJ$29)*(AJ33*Input!$F$9+Sheet2!AJ$47*AJ32))-(AJ$50)), IF(AND(AJ$16=0,AJ$17=1),IF(AI49&lt;0, AI49-AJ$50, (AI49+AJ20)*(1+(1-AJ$29)*(AJ33*Input!$F$9+Sheet2!AJ$47*AJ32))-(AJ$50))))))</f>
        <v>535035.93888340145</v>
      </c>
      <c r="AK49">
        <f ca="1">IF(AND(AK50=0,AK$9=2), AJ49+AK20,IF(AK$9=1, IF(AND(AK$16=1,AK$17=1),(AJ49+AK20)*(1+(1-AK$29)*(Input!$F$8*Input!$F$9+Sheet2!AK$47*Input!$F$7))-(AK$50), IF(AND(AK$16=0,AK$17=1),(AJ49+AK20)*(1+(1-AK$29)*(Input!$F$8*Input!$F$9+Sheet2!AK$47*Input!$F$7))-(AK$50))),  IF(AND(AK$16=1,AK$17=1),IF(AJ49&lt;0, AJ49-AK$50, (AJ49+AK20)*(1+(1-AK$29)*(AK33*Input!$F$9+Sheet2!AK$47*AK32))-(AK$50)), IF(AND(AK$16=0,AK$17=1),IF(AJ49&lt;0, AJ49-AK$50, (AJ49+AK20)*(1+(1-AK$29)*(AK33*Input!$F$9+Sheet2!AK$47*AK32))-(AK$50))))))</f>
        <v>551238.83124346519</v>
      </c>
      <c r="AL49">
        <f ca="1">IF(AND(AL50=0,AL$9=2), AK49+AL20,IF(AL$9=1, IF(AND(AL$16=1,AL$17=1),(AK49+AL20)*(1+(1-AL$29)*(Input!$F$8*Input!$F$9+Sheet2!AL$47*Input!$F$7))-(AL$50), IF(AND(AL$16=0,AL$17=1),(AK49+AL20)*(1+(1-AL$29)*(Input!$F$8*Input!$F$9+Sheet2!AL$47*Input!$F$7))-(AL$50))),  IF(AND(AL$16=1,AL$17=1),IF(AK49&lt;0, AK49-AL$50, (AK49+AL20)*(1+(1-AL$29)*(AL33*Input!$F$9+Sheet2!AL$47*AL32))-(AL$50)), IF(AND(AL$16=0,AL$17=1),IF(AK49&lt;0, AK49-AL$50, (AK49+AL20)*(1+(1-AL$29)*(AL33*Input!$F$9+Sheet2!AL$47*AL32))-(AL$50))))))</f>
        <v>564971.3812957512</v>
      </c>
      <c r="AM49">
        <f ca="1">IF(AND(AM50=0,AM$9=2), AL49+AM20,IF(AM$9=1, IF(AND(AM$16=1,AM$17=1),(AL49+AM20)*(1+(1-AM$29)*(Input!$F$8*Input!$F$9+Sheet2!AM$47*Input!$F$7))-(AM$50), IF(AND(AM$16=0,AM$17=1),(AL49+AM20)*(1+(1-AM$29)*(Input!$F$8*Input!$F$9+Sheet2!AM$47*Input!$F$7))-(AM$50))),  IF(AND(AM$16=1,AM$17=1),IF(AL49&lt;0, AL49-AM$50, (AL49+AM20)*(1+(1-AM$29)*(AM33*Input!$F$9+Sheet2!AM$47*AM32))-(AM$50)), IF(AND(AM$16=0,AM$17=1),IF(AL49&lt;0, AL49-AM$50, (AL49+AM20)*(1+(1-AM$29)*(AM33*Input!$F$9+Sheet2!AM$47*AM32))-(AM$50))))))</f>
        <v>582402.56839370506</v>
      </c>
      <c r="AN49">
        <f ca="1">IF(AND(AN50=0,AN$9=2), AM49+AN20,IF(AN$9=1, IF(AND(AN$16=1,AN$17=1),(AM49+AN20)*(1+(1-AN$29)*(Input!$F$8*Input!$F$9+Sheet2!AN$47*Input!$F$7))-(AN$50), IF(AND(AN$16=0,AN$17=1),(AM49+AN20)*(1+(1-AN$29)*(Input!$F$8*Input!$F$9+Sheet2!AN$47*Input!$F$7))-(AN$50))),  IF(AND(AN$16=1,AN$17=1),IF(AM49&lt;0, AM49-AN$50, (AM49+AN20)*(1+(1-AN$29)*(AN33*Input!$F$9+Sheet2!AN$47*AN32))-(AN$50)), IF(AND(AN$16=0,AN$17=1),IF(AM49&lt;0, AM49-AN$50, (AM49+AN20)*(1+(1-AN$29)*(AN33*Input!$F$9+Sheet2!AN$47*AN32))-(AN$50))))))</f>
        <v>586518.25174936268</v>
      </c>
      <c r="AO49">
        <f ca="1">IF(AND(AO50=0,AO$9=2), AN49+AO20,IF(AO$9=1, IF(AND(AO$16=1,AO$17=1),(AN49+AO20)*(1+(1-AO$29)*(Input!$F$8*Input!$F$9+Sheet2!AO$47*Input!$F$7))-(AO$50), IF(AND(AO$16=0,AO$17=1),(AN49+AO20)*(1+(1-AO$29)*(Input!$F$8*Input!$F$9+Sheet2!AO$47*Input!$F$7))-(AO$50))),  IF(AND(AO$16=1,AO$17=1),IF(AN49&lt;0, AN49-AO$50, (AN49+AO20)*(1+(1-AO$29)*(AO33*Input!$F$9+Sheet2!AO$47*AO32))-(AO$50)), IF(AND(AO$16=0,AO$17=1),IF(AN49&lt;0, AN49-AO$50, (AN49+AO20)*(1+(1-AO$29)*(AO33*Input!$F$9+Sheet2!AO$47*AO32))-(AO$50))))))</f>
        <v>585642.14979271439</v>
      </c>
      <c r="AP49">
        <f ca="1">IF(AND(AP50=0,AP$9=2), AO49+AP20,IF(AP$9=1, IF(AND(AP$16=1,AP$17=1),(AO49+AP20)*(1+(1-AP$29)*(Input!$F$8*Input!$F$9+Sheet2!AP$47*Input!$F$7))-(AP$50), IF(AND(AP$16=0,AP$17=1),(AO49+AP20)*(1+(1-AP$29)*(Input!$F$8*Input!$F$9+Sheet2!AP$47*Input!$F$7))-(AP$50))),  IF(AND(AP$16=1,AP$17=1),IF(AO49&lt;0, AO49-AP$50, (AO49+AP20)*(1+(1-AP$29)*(AP33*Input!$F$9+Sheet2!AP$47*AP32))-(AP$50)), IF(AND(AP$16=0,AP$17=1),IF(AO49&lt;0, AO49-AP$50, (AO49+AP20)*(1+(1-AP$29)*(AP33*Input!$F$9+Sheet2!AP$47*AP32))-(AP$50))))))</f>
        <v>578257.73015902017</v>
      </c>
      <c r="AQ49">
        <f ca="1">IF(AND(AQ50=0,AQ$9=2), AP49+AQ20,IF(AQ$9=1, IF(AND(AQ$16=1,AQ$17=1),(AP49+AQ20)*(1+(1-AQ$29)*(Input!$F$8*Input!$F$9+Sheet2!AQ$47*Input!$F$7))-(AQ$50), IF(AND(AQ$16=0,AQ$17=1),(AP49+AQ20)*(1+(1-AQ$29)*(Input!$F$8*Input!$F$9+Sheet2!AQ$47*Input!$F$7))-(AQ$50))),  IF(AND(AQ$16=1,AQ$17=1),IF(AP49&lt;0, AP49-AQ$50, (AP49+AQ20)*(1+(1-AQ$29)*(AQ33*Input!$F$9+Sheet2!AQ$47*AQ32))-(AQ$50)), IF(AND(AQ$16=0,AQ$17=1),IF(AP49&lt;0, AP49-AQ$50, (AP49+AQ20)*(1+(1-AQ$29)*(AQ33*Input!$F$9+Sheet2!AQ$47*AQ32))-(AQ$50))))))</f>
        <v>597481.37088782352</v>
      </c>
      <c r="AR49">
        <f ca="1">IF(AND(AR50=0,AR$9=2), AQ49+AR20,IF(AR$9=1, IF(AND(AR$16=1,AR$17=1),(AQ49+AR20)*(1+(1-AR$29)*(Input!$F$8*Input!$F$9+Sheet2!AR$47*Input!$F$7))-(AR$50), IF(AND(AR$16=0,AR$17=1),(AQ49+AR20)*(1+(1-AR$29)*(Input!$F$8*Input!$F$9+Sheet2!AR$47*Input!$F$7))-(AR$50))),  IF(AND(AR$16=1,AR$17=1),IF(AQ49&lt;0, AQ49-AR$50, (AQ49+AR20)*(1+(1-AR$29)*(AR33*Input!$F$9+Sheet2!AR$47*AR32))-(AR$50)), IF(AND(AR$16=0,AR$17=1),IF(AQ49&lt;0, AQ49-AR$50, (AQ49+AR20)*(1+(1-AR$29)*(AR33*Input!$F$9+Sheet2!AR$47*AR32))-(AR$50))))))</f>
        <v>614211.2091386742</v>
      </c>
      <c r="AS49">
        <f ca="1">IF(AND(AS50=0,AS$9=2), AR49+AS20,IF(AS$9=1, IF(AND(AS$16=1,AS$17=1),(AR49+AS20)*(1+(1-AS$29)*(Input!$F$8*Input!$F$9+Sheet2!AS$47*Input!$F$7))-(AS$50), IF(AND(AS$16=0,AS$17=1),(AR49+AS20)*(1+(1-AS$29)*(Input!$F$8*Input!$F$9+Sheet2!AS$47*Input!$F$7))-(AS$50))),  IF(AND(AS$16=1,AS$17=1),IF(AR49&lt;0, AR49-AS$50, (AR49+AS20)*(1+(1-AS$29)*(AS33*Input!$F$9+Sheet2!AS$47*AS32))-(AS$50)), IF(AND(AS$16=0,AS$17=1),IF(AR49&lt;0, AR49-AS$50, (AR49+AS20)*(1+(1-AS$29)*(AS33*Input!$F$9+Sheet2!AS$47*AS32))-(AS$50))))))</f>
        <v>621784.41087522358</v>
      </c>
      <c r="AT49">
        <f ca="1">IF(AND(AT50=0,AT$9=2), AS49+AT20,IF(AT$9=1, IF(AND(AT$16=1,AT$17=1),(AS49+AT20)*(1+(1-AT$29)*(Input!$F$8*Input!$F$9+Sheet2!AT$47*Input!$F$7))-(AT$50), IF(AND(AT$16=0,AT$17=1),(AS49+AT20)*(1+(1-AT$29)*(Input!$F$8*Input!$F$9+Sheet2!AT$47*Input!$F$7))-(AT$50))),  IF(AND(AT$16=1,AT$17=1),IF(AS49&lt;0, AS49-AT$50, (AS49+AT20)*(1+(1-AT$29)*(AT33*Input!$F$9+Sheet2!AT$47*AT32))-(AT$50)), IF(AND(AT$16=0,AT$17=1),IF(AS49&lt;0, AS49-AT$50, (AS49+AT20)*(1+(1-AT$29)*(AT33*Input!$F$9+Sheet2!AT$47*AT32))-(AT$50))))))</f>
        <v>661046.83315065119</v>
      </c>
      <c r="AU49">
        <f ca="1">IF(AND(AU50=0,AU$9=2), AT49+AU20,IF(AU$9=1, IF(AND(AU$16=1,AU$17=1),(AT49+AU20)*(1+(1-AU$29)*(Input!$F$8*Input!$F$9+Sheet2!AU$47*Input!$F$7))-(AU$50), IF(AND(AU$16=0,AU$17=1),(AT49+AU20)*(1+(1-AU$29)*(Input!$F$8*Input!$F$9+Sheet2!AU$47*Input!$F$7))-(AU$50))),  IF(AND(AU$16=1,AU$17=1),IF(AT49&lt;0, AT49-AU$50, (AT49+AU20)*(1+(1-AU$29)*(AU33*Input!$F$9+Sheet2!AU$47*AU32))-(AU$50)), IF(AND(AU$16=0,AU$17=1),IF(AT49&lt;0, AT49-AU$50, (AT49+AU20)*(1+(1-AU$29)*(AU33*Input!$F$9+Sheet2!AU$47*AU32))-(AU$50))))))</f>
        <v>650834.31445194082</v>
      </c>
      <c r="AV49">
        <f ca="1">IF(AND(AV50=0,AV$9=2), AU49+AV20,IF(AV$9=1, IF(AND(AV$16=1,AV$17=1),(AU49+AV20)*(1+(1-AV$29)*(Input!$F$8*Input!$F$9+Sheet2!AV$47*Input!$F$7))-(AV$50), IF(AND(AV$16=0,AV$17=1),(AU49+AV20)*(1+(1-AV$29)*(Input!$F$8*Input!$F$9+Sheet2!AV$47*Input!$F$7))-(AV$50))),  IF(AND(AV$16=1,AV$17=1),IF(AU49&lt;0, AU49-AV$50, (AU49+AV20)*(1+(1-AV$29)*(AV33*Input!$F$9+Sheet2!AV$47*AV32))-(AV$50)), IF(AND(AV$16=0,AV$17=1),IF(AU49&lt;0, AU49-AV$50, (AU49+AV20)*(1+(1-AV$29)*(AV33*Input!$F$9+Sheet2!AV$47*AV32))-(AV$50))))))</f>
        <v>655405.0511751587</v>
      </c>
      <c r="AW49">
        <f ca="1">IF(AND(AW50=0,AW$9=2), AV49+AW20,IF(AW$9=1, IF(AND(AW$16=1,AW$17=1),(AV49+AW20)*(1+(1-AW$29)*(Input!$F$8*Input!$F$9+Sheet2!AW$47*Input!$F$7))-(AW$50), IF(AND(AW$16=0,AW$17=1),(AV49+AW20)*(1+(1-AW$29)*(Input!$F$8*Input!$F$9+Sheet2!AW$47*Input!$F$7))-(AW$50))),  IF(AND(AW$16=1,AW$17=1),IF(AV49&lt;0, AV49-AW$50, (AV49+AW20)*(1+(1-AW$29)*(AW33*Input!$F$9+Sheet2!AW$47*AW32))-(AW$50)), IF(AND(AW$16=0,AW$17=1),IF(AV49&lt;0, AV49-AW$50, (AV49+AW20)*(1+(1-AW$29)*(AW33*Input!$F$9+Sheet2!AW$47*AW32))-(AW$50))))))</f>
        <v>662004.11521070113</v>
      </c>
      <c r="AX49">
        <f ca="1">IF(AND(AX50=0,AX$9=2), AW49+AX20,IF(AX$9=1, IF(AND(AX$16=1,AX$17=1),(AW49+AX20)*(1+(1-AX$29)*(Input!$F$8*Input!$F$9+Sheet2!AX$47*Input!$F$7))-(AX$50), IF(AND(AX$16=0,AX$17=1),(AW49+AX20)*(1+(1-AX$29)*(Input!$F$8*Input!$F$9+Sheet2!AX$47*Input!$F$7))-(AX$50))),  IF(AND(AX$16=1,AX$17=1),IF(AW49&lt;0, AW49-AX$50, (AW49+AX20)*(1+(1-AX$29)*(AX33*Input!$F$9+Sheet2!AX$47*AX32))-(AX$50)), IF(AND(AX$16=0,AX$17=1),IF(AW49&lt;0, AW49-AX$50, (AW49+AX20)*(1+(1-AX$29)*(AX33*Input!$F$9+Sheet2!AX$47*AX32))-(AX$50))))))</f>
        <v>671040.64944716415</v>
      </c>
      <c r="AY49">
        <f ca="1">IF(AND(AY50=0,AY$9=2), AX49+AY20,IF(AY$9=1, IF(AND(AY$16=1,AY$17=1),(AX49+AY20)*(1+(1-AY$29)*(Input!$F$8*Input!$F$9+Sheet2!AY$47*Input!$F$7))-(AY$50), IF(AND(AY$16=0,AY$17=1),(AX49+AY20)*(1+(1-AY$29)*(Input!$F$8*Input!$F$9+Sheet2!AY$47*Input!$F$7))-(AY$50))),  IF(AND(AY$16=1,AY$17=1),IF(AX49&lt;0, AX49-AY$50, (AX49+AY20)*(1+(1-AY$29)*(AY33*Input!$F$9+Sheet2!AY$47*AY32))-(AY$50)), IF(AND(AY$16=0,AY$17=1),IF(AX49&lt;0, AX49-AY$50, (AX49+AY20)*(1+(1-AY$29)*(AY33*Input!$F$9+Sheet2!AY$47*AY32))-(AY$50))))))</f>
        <v>675831.1629324411</v>
      </c>
      <c r="AZ49">
        <f ca="1">IF(AND(AZ50=0,AZ$9=2), AY49+AZ20,IF(AZ$9=1, IF(AND(AZ$16=1,AZ$17=1),(AY49+AZ20)*(1+(1-AZ$29)*(Input!$F$8*Input!$F$9+Sheet2!AZ$47*Input!$F$7))-(AZ$50), IF(AND(AZ$16=0,AZ$17=1),(AY49+AZ20)*(1+(1-AZ$29)*(Input!$F$8*Input!$F$9+Sheet2!AZ$47*Input!$F$7))-(AZ$50))),  IF(AND(AZ$16=1,AZ$17=1),IF(AY49&lt;0, AY49-AZ$50, (AY49+AZ20)*(1+(1-AZ$29)*(AZ33*Input!$F$9+Sheet2!AZ$47*AZ32))-(AZ$50)), IF(AND(AZ$16=0,AZ$17=1),IF(AY49&lt;0, AY49-AZ$50, (AY49+AZ20)*(1+(1-AZ$29)*(AZ33*Input!$F$9+Sheet2!AZ$47*AZ32))-(AZ$50))))))</f>
        <v>684203.68284221261</v>
      </c>
      <c r="BA49" t="b">
        <f ca="1">IF(AND(BA50=0,BA$9=2), AZ49+BA20,IF(BA$9=1, IF(AND(BA$16=1,BA$17=1),(AZ49+BA20)*(1+(1-BA$29)*(Input!$F$8*Input!$F$9+Sheet2!BA$47*Input!$F$7))-(BA$50), IF(AND(BA$16=0,BA$17=1),(AZ49+BA20)*(1+(1-BA$29)*(Input!$F$8*Input!$F$9+Sheet2!BA$47*Input!$F$7))-(BA$50))),  IF(AND(BA$16=1,BA$17=1),IF(AZ49&lt;0, AZ49-BA$50, (AZ49+BA20)*(1+(1-BA$29)*(BA33*Input!$F$9+Sheet2!BA$47*BA32))-(BA$50)), IF(AND(BA$16=0,BA$17=1),IF(AZ49&lt;0, AZ49-BA$50, (AZ49+BA20)*(1+(1-BA$29)*(BA33*Input!$F$9+Sheet2!BA$47*BA32))-(BA$50))))))</f>
        <v>0</v>
      </c>
      <c r="BB49" t="b">
        <f ca="1">IF(AND(BB50=0,BB$9=2), BA49+BB20,IF(BB$9=1, IF(AND(BB$16=1,BB$17=1),(BA49+BB20)*(1+(1-BB$29)*(Input!$F$8*Input!$F$9+Sheet2!BB$47*Input!$F$7))-(BB$50), IF(AND(BB$16=0,BB$17=1),(BA49+BB20)*(1+(1-BB$29)*(Input!$F$8*Input!$F$9+Sheet2!BB$47*Input!$F$7))-(BB$50))),  IF(AND(BB$16=1,BB$17=1),IF(BA49&lt;0, BA49-BB$50, (BA49+BB20)*(1+(1-BB$29)*(BB33*Input!$F$9+Sheet2!BB$47*BB32))-(BB$50)), IF(AND(BB$16=0,BB$17=1),IF(BA49&lt;0, BA49-BB$50, (BA49+BB20)*(1+(1-BB$29)*(BB33*Input!$F$9+Sheet2!BB$47*BB32))-(BB$50))))))</f>
        <v>0</v>
      </c>
      <c r="BC49" t="b">
        <f ca="1">IF(AND(BC50=0,BC$9=2), BB49+BC20,IF(BC$9=1, IF(AND(BC$16=1,BC$17=1),(BB49+BC20)*(1+(1-BC$29)*(Input!$F$8*Input!$F$9+Sheet2!BC$47*Input!$F$7))-(BC$50), IF(AND(BC$16=0,BC$17=1),(BB49+BC20)*(1+(1-BC$29)*(Input!$F$8*Input!$F$9+Sheet2!BC$47*Input!$F$7))-(BC$50))),  IF(AND(BC$16=1,BC$17=1),IF(BB49&lt;0, BB49-BC$50, (BB49+BC20)*(1+(1-BC$29)*(BC33*Input!$F$9+Sheet2!BC$47*BC32))-(BC$50)), IF(AND(BC$16=0,BC$17=1),IF(BB49&lt;0, BB49-BC$50, (BB49+BC20)*(1+(1-BC$29)*(BC33*Input!$F$9+Sheet2!BC$47*BC32))-(BC$50))))))</f>
        <v>0</v>
      </c>
      <c r="BD49" t="b">
        <f ca="1">IF(AND(BD50=0,BD$9=2), BC49+BD20,IF(BD$9=1, IF(AND(BD$16=1,BD$17=1),(BC49+BD20)*(1+(1-BD$29)*(Input!$F$8*Input!$F$9+Sheet2!BD$47*Input!$F$7))-(BD$50), IF(AND(BD$16=0,BD$17=1),(BC49+BD20)*(1+(1-BD$29)*(Input!$F$8*Input!$F$9+Sheet2!BD$47*Input!$F$7))-(BD$50))),  IF(AND(BD$16=1,BD$17=1),IF(BC49&lt;0, BC49-BD$50, (BC49+BD20)*(1+(1-BD$29)*(BD33*Input!$F$9+Sheet2!BD$47*BD32))-(BD$50)), IF(AND(BD$16=0,BD$17=1),IF(BC49&lt;0, BC49-BD$50, (BC49+BD20)*(1+(1-BD$29)*(BD33*Input!$F$9+Sheet2!BD$47*BD32))-(BD$50))))))</f>
        <v>0</v>
      </c>
      <c r="BE49" t="b">
        <f ca="1">IF(AND(BE50=0,BE$9=2), BD49+BE20,IF(BE$9=1, IF(AND(BE$16=1,BE$17=1),(BD49+BE20)*(1+(1-BE$29)*(Input!$F$8*Input!$F$9+Sheet2!BE$47*Input!$F$7))-(BE$50), IF(AND(BE$16=0,BE$17=1),(BD49+BE20)*(1+(1-BE$29)*(Input!$F$8*Input!$F$9+Sheet2!BE$47*Input!$F$7))-(BE$50))),  IF(AND(BE$16=1,BE$17=1),IF(BD49&lt;0, BD49-BE$50, (BD49+BE20)*(1+(1-BE$29)*(BE33*Input!$F$9+Sheet2!BE$47*BE32))-(BE$50)), IF(AND(BE$16=0,BE$17=1),IF(BD49&lt;0, BD49-BE$50, (BD49+BE20)*(1+(1-BE$29)*(BE33*Input!$F$9+Sheet2!BE$47*BE32))-(BE$50))))))</f>
        <v>0</v>
      </c>
      <c r="BF49" t="b">
        <f ca="1">IF(AND(BF50=0,BF$9=2), BE49+BF20,IF(BF$9=1, IF(AND(BF$16=1,BF$17=1),(BE49+BF20)*(1+(1-BF$29)*(Input!$F$8*Input!$F$9+Sheet2!BF$47*Input!$F$7))-(BF$50), IF(AND(BF$16=0,BF$17=1),(BE49+BF20)*(1+(1-BF$29)*(Input!$F$8*Input!$F$9+Sheet2!BF$47*Input!$F$7))-(BF$50))),  IF(AND(BF$16=1,BF$17=1),IF(BE49&lt;0, BE49-BF$50, (BE49+BF20)*(1+(1-BF$29)*(BF33*Input!$F$9+Sheet2!BF$47*BF32))-(BF$50)), IF(AND(BF$16=0,BF$17=1),IF(BE49&lt;0, BE49-BF$50, (BE49+BF20)*(1+(1-BF$29)*(BF33*Input!$F$9+Sheet2!BF$47*BF32))-(BF$50))))))</f>
        <v>0</v>
      </c>
      <c r="BG49" t="b">
        <f ca="1">IF(AND(BG50=0,BG$9=2), BF49+BG20,IF(BG$9=1, IF(AND(BG$16=1,BG$17=1),(BF49+BG20)*(1+(1-BG$29)*(Input!$F$8*Input!$F$9+Sheet2!BG$47*Input!$F$7))-(BG$50), IF(AND(BG$16=0,BG$17=1),(BF49+BG20)*(1+(1-BG$29)*(Input!$F$8*Input!$F$9+Sheet2!BG$47*Input!$F$7))-(BG$50))),  IF(AND(BG$16=1,BG$17=1),IF(BF49&lt;0, BF49-BG$50, (BF49+BG20)*(1+(1-BG$29)*(BG33*Input!$F$9+Sheet2!BG$47*BG32))-(BG$50)), IF(AND(BG$16=0,BG$17=1),IF(BF49&lt;0, BF49-BG$50, (BF49+BG20)*(1+(1-BG$29)*(BG33*Input!$F$9+Sheet2!BG$47*BG32))-(BG$50))))))</f>
        <v>0</v>
      </c>
      <c r="BH49" t="b">
        <f ca="1">IF(AND(BH50=0,BH$9=2), BG49+BH20,IF(BH$9=1, IF(AND(BH$16=1,BH$17=1),(BG49+BH20)*(1+(1-BH$29)*(Input!$F$8*Input!$F$9+Sheet2!BH$47*Input!$F$7))-(BH$50), IF(AND(BH$16=0,BH$17=1),(BG49+BH20)*(1+(1-BH$29)*(Input!$F$8*Input!$F$9+Sheet2!BH$47*Input!$F$7))-(BH$50))),  IF(AND(BH$16=1,BH$17=1),IF(BG49&lt;0, BG49-BH$50, (BG49+BH20)*(1+(1-BH$29)*(BH33*Input!$F$9+Sheet2!BH$47*BH32))-(BH$50)), IF(AND(BH$16=0,BH$17=1),IF(BG49&lt;0, BG49-BH$50, (BG49+BH20)*(1+(1-BH$29)*(BH33*Input!$F$9+Sheet2!BH$47*BH32))-(BH$50))))))</f>
        <v>0</v>
      </c>
      <c r="BI49" t="b">
        <f ca="1">IF(AND(BI50=0,BI$9=2), BH49+BI20,IF(BI$9=1, IF(AND(BI$16=1,BI$17=1),(BH49+BI20)*(1+(1-BI$29)*(Input!$F$8*Input!$F$9+Sheet2!BI$47*Input!$F$7))-(BI$50), IF(AND(BI$16=0,BI$17=1),(BH49+BI20)*(1+(1-BI$29)*(Input!$F$8*Input!$F$9+Sheet2!BI$47*Input!$F$7))-(BI$50))),  IF(AND(BI$16=1,BI$17=1),IF(BH49&lt;0, BH49-BI$50, (BH49+BI20)*(1+(1-BI$29)*(BI33*Input!$F$9+Sheet2!BI$47*BI32))-(BI$50)), IF(AND(BI$16=0,BI$17=1),IF(BH49&lt;0, BH49-BI$50, (BH49+BI20)*(1+(1-BI$29)*(BI33*Input!$F$9+Sheet2!BI$47*BI32))-(BI$50))))))</f>
        <v>0</v>
      </c>
      <c r="BJ49" t="b">
        <f ca="1">IF(AND(BJ50=0,BJ$9=2), BI49+BJ20,IF(BJ$9=1, IF(AND(BJ$16=1,BJ$17=1),(BI49+BJ20)*(1+(1-BJ$29)*(Input!$F$8*Input!$F$9+Sheet2!BJ$47*Input!$F$7))-(BJ$50), IF(AND(BJ$16=0,BJ$17=1),(BI49+BJ20)*(1+(1-BJ$29)*(Input!$F$8*Input!$F$9+Sheet2!BJ$47*Input!$F$7))-(BJ$50))),  IF(AND(BJ$16=1,BJ$17=1),IF(BI49&lt;0, BI49-BJ$50, (BI49+BJ20)*(1+(1-BJ$29)*(BJ33*Input!$F$9+Sheet2!BJ$47*BJ32))-(BJ$50)), IF(AND(BJ$16=0,BJ$17=1),IF(BI49&lt;0, BI49-BJ$50, (BI49+BJ20)*(1+(1-BJ$29)*(BJ33*Input!$F$9+Sheet2!BJ$47*BJ32))-(BJ$50))))))</f>
        <v>0</v>
      </c>
      <c r="BK49" t="b">
        <f ca="1">IF(AND(BK50=0,BK$9=2), BJ49+BK20,IF(BK$9=1, IF(AND(BK$16=1,BK$17=1),(BJ49+BK20)*(1+(1-BK$29)*(Input!$F$8*Input!$F$9+Sheet2!BK$47*Input!$F$7))-(BK$50), IF(AND(BK$16=0,BK$17=1),(BJ49+BK20)*(1+(1-BK$29)*(Input!$F$8*Input!$F$9+Sheet2!BK$47*Input!$F$7))-(BK$50))),  IF(AND(BK$16=1,BK$17=1),IF(BJ49&lt;0, BJ49-BK$50, (BJ49+BK20)*(1+(1-BK$29)*(BK33*Input!$F$9+Sheet2!BK$47*BK32))-(BK$50)), IF(AND(BK$16=0,BK$17=1),IF(BJ49&lt;0, BJ49-BK$50, (BJ49+BK20)*(1+(1-BK$29)*(BK33*Input!$F$9+Sheet2!BK$47*BK32))-(BK$50))))))</f>
        <v>0</v>
      </c>
      <c r="BL49" t="b">
        <f ca="1">IF(AND(BL50=0,BL$9=2), BK49+BL20,IF(BL$9=1, IF(AND(BL$16=1,BL$17=1),(BK49+BL20)*(1+(1-BL$29)*(Input!$F$8*Input!$F$9+Sheet2!BL$47*Input!$F$7))-(BL$50), IF(AND(BL$16=0,BL$17=1),(BK49+BL20)*(1+(1-BL$29)*(Input!$F$8*Input!$F$9+Sheet2!BL$47*Input!$F$7))-(BL$50))),  IF(AND(BL$16=1,BL$17=1),IF(BK49&lt;0, BK49-BL$50, (BK49+BL20)*(1+(1-BL$29)*(BL33*Input!$F$9+Sheet2!BL$47*BL32))-(BL$50)), IF(AND(BL$16=0,BL$17=1),IF(BK49&lt;0, BK49-BL$50, (BK49+BL20)*(1+(1-BL$29)*(BL33*Input!$F$9+Sheet2!BL$47*BL32))-(BL$50))))))</f>
        <v>0</v>
      </c>
      <c r="BM49" t="b">
        <f ca="1">IF(AND(BM50=0,BM$9=2), BL49+BM20,IF(BM$9=1, IF(AND(BM$16=1,BM$17=1),(BL49+BM20)*(1+(1-BM$29)*(Input!$F$8*Input!$F$9+Sheet2!BM$47*Input!$F$7))-(BM$50), IF(AND(BM$16=0,BM$17=1),(BL49+BM20)*(1+(1-BM$29)*(Input!$F$8*Input!$F$9+Sheet2!BM$47*Input!$F$7))-(BM$50))),  IF(AND(BM$16=1,BM$17=1),IF(BL49&lt;0, BL49-BM$50, (BL49+BM20)*(1+(1-BM$29)*(BM33*Input!$F$9+Sheet2!BM$47*BM32))-(BM$50)), IF(AND(BM$16=0,BM$17=1),IF(BL49&lt;0, BL49-BM$50, (BL49+BM20)*(1+(1-BM$29)*(BM33*Input!$F$9+Sheet2!BM$47*BM32))-(BM$50))))))</f>
        <v>0</v>
      </c>
      <c r="BN49" t="b">
        <f ca="1">IF(AND(BN50=0,BN$9=2), BM49+BN20,IF(BN$9=1, IF(AND(BN$16=1,BN$17=1),(BM49+BN20)*(1+(1-BN$29)*(Input!$F$8*Input!$F$9+Sheet2!BN$47*Input!$F$7))-(BN$50), IF(AND(BN$16=0,BN$17=1),(BM49+BN20)*(1+(1-BN$29)*(Input!$F$8*Input!$F$9+Sheet2!BN$47*Input!$F$7))-(BN$50))),  IF(AND(BN$16=1,BN$17=1),IF(BM49&lt;0, BM49-BN$50, (BM49+BN20)*(1+(1-BN$29)*(BN33*Input!$F$9+Sheet2!BN$47*BN32))-(BN$50)), IF(AND(BN$16=0,BN$17=1),IF(BM49&lt;0, BM49-BN$50, (BM49+BN20)*(1+(1-BN$29)*(BN33*Input!$F$9+Sheet2!BN$47*BN32))-(BN$50))))))</f>
        <v>0</v>
      </c>
      <c r="BO49" t="b">
        <f ca="1">IF(AND(BO50=0,BO$9=2), BN49+BO20,IF(BO$9=1, IF(AND(BO$16=1,BO$17=1),(BN49+BO20)*(1+(1-BO$29)*(Input!$F$8*Input!$F$9+Sheet2!BO$47*Input!$F$7))-(BO$50), IF(AND(BO$16=0,BO$17=1),(BN49+BO20)*(1+(1-BO$29)*(Input!$F$8*Input!$F$9+Sheet2!BO$47*Input!$F$7))-(BO$50))),  IF(AND(BO$16=1,BO$17=1),IF(BN49&lt;0, BN49-BO$50, (BN49+BO20)*(1+(1-BO$29)*(BO33*Input!$F$9+Sheet2!BO$47*BO32))-(BO$50)), IF(AND(BO$16=0,BO$17=1),IF(BN49&lt;0, BN49-BO$50, (BN49+BO20)*(1+(1-BO$29)*(BO33*Input!$F$9+Sheet2!BO$47*BO32))-(BO$50))))))</f>
        <v>0</v>
      </c>
      <c r="BP49" t="b">
        <f ca="1">IF(AND(BP50=0,BP$9=2), BO49+BP20,IF(BP$9=1, IF(AND(BP$16=1,BP$17=1),(BO49+BP20)*(1+(1-BP$29)*(Input!$F$8*Input!$F$9+Sheet2!BP$47*Input!$F$7))-(BP$50), IF(AND(BP$16=0,BP$17=1),(BO49+BP20)*(1+(1-BP$29)*(Input!$F$8*Input!$F$9+Sheet2!BP$47*Input!$F$7))-(BP$50))),  IF(AND(BP$16=1,BP$17=1),IF(BO49&lt;0, BO49-BP$50, (BO49+BP20)*(1+(1-BP$29)*(BP33*Input!$F$9+Sheet2!BP$47*BP32))-(BP$50)), IF(AND(BP$16=0,BP$17=1),IF(BO49&lt;0, BO49-BP$50, (BO49+BP20)*(1+(1-BP$29)*(BP33*Input!$F$9+Sheet2!BP$47*BP32))-(BP$50))))))</f>
        <v>0</v>
      </c>
      <c r="BQ49" t="b">
        <f ca="1">IF(AND(BQ50=0,BQ$9=2), BP49+BQ20,IF(BQ$9=1, IF(AND(BQ$16=1,BQ$17=1),(BP49+BQ20)*(1+(1-BQ$29)*(Input!$F$8*Input!$F$9+Sheet2!BQ$47*Input!$F$7))-(BQ$50), IF(AND(BQ$16=0,BQ$17=1),(BP49+BQ20)*(1+(1-BQ$29)*(Input!$F$8*Input!$F$9+Sheet2!BQ$47*Input!$F$7))-(BQ$50))),  IF(AND(BQ$16=1,BQ$17=1),IF(BP49&lt;0, BP49-BQ$50, (BP49+BQ20)*(1+(1-BQ$29)*(BQ33*Input!$F$9+Sheet2!BQ$47*BQ32))-(BQ$50)), IF(AND(BQ$16=0,BQ$17=1),IF(BP49&lt;0, BP49-BQ$50, (BP49+BQ20)*(1+(1-BQ$29)*(BQ33*Input!$F$9+Sheet2!BQ$47*BQ32))-(BQ$50))))))</f>
        <v>0</v>
      </c>
      <c r="BR49" t="b">
        <f ca="1">IF(AND(BR50=0,BR$9=2), BQ49+BR20,IF(BR$9=1, IF(AND(BR$16=1,BR$17=1),(BQ49+BR20)*(1+(1-BR$29)*(Input!$F$8*Input!$F$9+Sheet2!BR$47*Input!$F$7))-(BR$50), IF(AND(BR$16=0,BR$17=1),(BQ49+BR20)*(1+(1-BR$29)*(Input!$F$8*Input!$F$9+Sheet2!BR$47*Input!$F$7))-(BR$50))),  IF(AND(BR$16=1,BR$17=1),IF(BQ49&lt;0, BQ49-BR$50, (BQ49+BR20)*(1+(1-BR$29)*(BR33*Input!$F$9+Sheet2!BR$47*BR32))-(BR$50)), IF(AND(BR$16=0,BR$17=1),IF(BQ49&lt;0, BQ49-BR$50, (BQ49+BR20)*(1+(1-BR$29)*(BR33*Input!$F$9+Sheet2!BR$47*BR32))-(BR$50))))))</f>
        <v>0</v>
      </c>
      <c r="BS49" t="b">
        <f ca="1">IF(AND(BS50=0,BS$9=2), BR49+BS20,IF(BS$9=1, IF(AND(BS$16=1,BS$17=1),(BR49+BS20)*(1+(1-BS$29)*(Input!$F$8*Input!$F$9+Sheet2!BS$47*Input!$F$7))-(BS$50), IF(AND(BS$16=0,BS$17=1),(BR49+BS20)*(1+(1-BS$29)*(Input!$F$8*Input!$F$9+Sheet2!BS$47*Input!$F$7))-(BS$50))),  IF(AND(BS$16=1,BS$17=1),IF(BR49&lt;0, BR49-BS$50, (BR49+BS20)*(1+(1-BS$29)*(BS33*Input!$F$9+Sheet2!BS$47*BS32))-(BS$50)), IF(AND(BS$16=0,BS$17=1),IF(BR49&lt;0, BR49-BS$50, (BR49+BS20)*(1+(1-BS$29)*(BS33*Input!$F$9+Sheet2!BS$47*BS32))-(BS$50))))))</f>
        <v>0</v>
      </c>
      <c r="BT49" t="b">
        <f ca="1">IF(AND(BT50=0,BT$9=2), BS49+BT20,IF(BT$9=1, IF(AND(BT$16=1,BT$17=1),(BS49+BT20)*(1+(1-BT$29)*(Input!$F$8*Input!$F$9+Sheet2!BT$47*Input!$F$7))-(BT$50), IF(AND(BT$16=0,BT$17=1),(BS49+BT20)*(1+(1-BT$29)*(Input!$F$8*Input!$F$9+Sheet2!BT$47*Input!$F$7))-(BT$50))),  IF(AND(BT$16=1,BT$17=1),IF(BS49&lt;0, BS49-BT$50, (BS49+BT20)*(1+(1-BT$29)*(BT33*Input!$F$9+Sheet2!BT$47*BT32))-(BT$50)), IF(AND(BT$16=0,BT$17=1),IF(BS49&lt;0, BS49-BT$50, (BS49+BT20)*(1+(1-BT$29)*(BT33*Input!$F$9+Sheet2!BT$47*BT32))-(BT$50))))))</f>
        <v>0</v>
      </c>
      <c r="BU49" t="b">
        <f ca="1">IF(AND(BU50=0,BU$9=2), BT49+BU20,IF(BU$9=1, IF(AND(BU$16=1,BU$17=1),(BT49+BU20)*(1+(1-BU$29)*(Input!$F$8*Input!$F$9+Sheet2!BU$47*Input!$F$7))-(BU$50), IF(AND(BU$16=0,BU$17=1),(BT49+BU20)*(1+(1-BU$29)*(Input!$F$8*Input!$F$9+Sheet2!BU$47*Input!$F$7))-(BU$50))),  IF(AND(BU$16=1,BU$17=1),IF(BT49&lt;0, BT49-BU$50, (BT49+BU20)*(1+(1-BU$29)*(BU33*Input!$F$9+Sheet2!BU$47*BU32))-(BU$50)), IF(AND(BU$16=0,BU$17=1),IF(BT49&lt;0, BT49-BU$50, (BT49+BU20)*(1+(1-BU$29)*(BU33*Input!$F$9+Sheet2!BU$47*BU32))-(BU$50))))))</f>
        <v>0</v>
      </c>
      <c r="BV49" t="b">
        <f ca="1">IF(AND(BV50=0,BV$9=2), BU49+BV20,IF(BV$9=1, IF(AND(BV$16=1,BV$17=1),(BU49+BV20)*(1+(1-BV$29)*(Input!$F$8*Input!$F$9+Sheet2!BV$47*Input!$F$7))-(BV$50), IF(AND(BV$16=0,BV$17=1),(BU49+BV20)*(1+(1-BV$29)*(Input!$F$8*Input!$F$9+Sheet2!BV$47*Input!$F$7))-(BV$50))),  IF(AND(BV$16=1,BV$17=1),IF(BU49&lt;0, BU49-BV$50, (BU49+BV20)*(1+(1-BV$29)*(BV33*Input!$F$9+Sheet2!BV$47*BV32))-(BV$50)), IF(AND(BV$16=0,BV$17=1),IF(BU49&lt;0, BU49-BV$50, (BU49+BV20)*(1+(1-BV$29)*(BV33*Input!$F$9+Sheet2!BV$47*BV32))-(BV$50))))))</f>
        <v>0</v>
      </c>
      <c r="BW49" t="b">
        <f ca="1">IF(AND(BW50=0,BW$9=2), BV49+BW20,IF(BW$9=1, IF(AND(BW$16=1,BW$17=1),(BV49+BW20)*(1+(1-BW$29)*(Input!$F$8*Input!$F$9+Sheet2!BW$47*Input!$F$7))-(BW$50), IF(AND(BW$16=0,BW$17=1),(BV49+BW20)*(1+(1-BW$29)*(Input!$F$8*Input!$F$9+Sheet2!BW$47*Input!$F$7))-(BW$50))),  IF(AND(BW$16=1,BW$17=1),IF(BV49&lt;0, BV49-BW$50, (BV49+BW20)*(1+(1-BW$29)*(BW33*Input!$F$9+Sheet2!BW$47*BW32))-(BW$50)), IF(AND(BW$16=0,BW$17=1),IF(BV49&lt;0, BV49-BW$50, (BV49+BW20)*(1+(1-BW$29)*(BW33*Input!$F$9+Sheet2!BW$47*BW32))-(BW$50))))))</f>
        <v>0</v>
      </c>
      <c r="BX49" t="b">
        <f ca="1">IF(AND(BX50=0,BX$9=2), BW49+BX20,IF(BX$9=1, IF(AND(BX$16=1,BX$17=1),(BW49+BX20)*(1+(1-BX$29)*(Input!$F$8*Input!$F$9+Sheet2!BX$47*Input!$F$7))-(BX$50), IF(AND(BX$16=0,BX$17=1),(BW49+BX20)*(1+(1-BX$29)*(Input!$F$8*Input!$F$9+Sheet2!BX$47*Input!$F$7))-(BX$50))),  IF(AND(BX$16=1,BX$17=1),IF(BW49&lt;0, BW49-BX$50, (BW49+BX20)*(1+(1-BX$29)*(BX33*Input!$F$9+Sheet2!BX$47*BX32))-(BX$50)), IF(AND(BX$16=0,BX$17=1),IF(BW49&lt;0, BW49-BX$50, (BW49+BX20)*(1+(1-BX$29)*(BX33*Input!$F$9+Sheet2!BX$47*BX32))-(BX$50))))))</f>
        <v>0</v>
      </c>
      <c r="BY49" t="b">
        <f ca="1">IF(AND(BY50=0,BY$9=2), BX49+BY20,IF(BY$9=1, IF(AND(BY$16=1,BY$17=1),(BX49+BY20)*(1+(1-BY$29)*(Input!$F$8*Input!$F$9+Sheet2!BY$47*Input!$F$7))-(BY$50), IF(AND(BY$16=0,BY$17=1),(BX49+BY20)*(1+(1-BY$29)*(Input!$F$8*Input!$F$9+Sheet2!BY$47*Input!$F$7))-(BY$50))),  IF(AND(BY$16=1,BY$17=1),IF(BX49&lt;0, BX49-BY$50, (BX49+BY20)*(1+(1-BY$29)*(BY33*Input!$F$9+Sheet2!BY$47*BY32))-(BY$50)), IF(AND(BY$16=0,BY$17=1),IF(BX49&lt;0, BX49-BY$50, (BX49+BY20)*(1+(1-BY$29)*(BY33*Input!$F$9+Sheet2!BY$47*BY32))-(BY$50))))))</f>
        <v>0</v>
      </c>
      <c r="BZ49" t="b">
        <f ca="1">IF(AND(BZ50=0,BZ$9=2), BY49+BZ20,IF(BZ$9=1, IF(AND(BZ$16=1,BZ$17=1),(BY49+BZ20)*(1+(1-BZ$29)*(Input!$F$8*Input!$F$9+Sheet2!BZ$47*Input!$F$7))-(BZ$50), IF(AND(BZ$16=0,BZ$17=1),(BY49+BZ20)*(1+(1-BZ$29)*(Input!$F$8*Input!$F$9+Sheet2!BZ$47*Input!$F$7))-(BZ$50))),  IF(AND(BZ$16=1,BZ$17=1),IF(BY49&lt;0, BY49-BZ$50, (BY49+BZ20)*(1+(1-BZ$29)*(BZ33*Input!$F$9+Sheet2!BZ$47*BZ32))-(BZ$50)), IF(AND(BZ$16=0,BZ$17=1),IF(BY49&lt;0, BY49-BZ$50, (BY49+BZ20)*(1+(1-BZ$29)*(BZ33*Input!$F$9+Sheet2!BZ$47*BZ32))-(BZ$50))))))</f>
        <v>0</v>
      </c>
      <c r="CA49" t="b">
        <f ca="1">IF(AND(CA50=0,CA$9=2), BZ49+CA20,IF(CA$9=1, IF(AND(CA$16=1,CA$17=1),(BZ49+CA20)*(1+(1-CA$29)*(Input!$F$8*Input!$F$9+Sheet2!CA$47*Input!$F$7))-(CA$50), IF(AND(CA$16=0,CA$17=1),(BZ49+CA20)*(1+(1-CA$29)*(Input!$F$8*Input!$F$9+Sheet2!CA$47*Input!$F$7))-(CA$50))),  IF(AND(CA$16=1,CA$17=1),IF(BZ49&lt;0, BZ49-CA$50, (BZ49+CA20)*(1+(1-CA$29)*(CA33*Input!$F$9+Sheet2!CA$47*CA32))-(CA$50)), IF(AND(CA$16=0,CA$17=1),IF(BZ49&lt;0, BZ49-CA$50, (BZ49+CA20)*(1+(1-CA$29)*(CA33*Input!$F$9+Sheet2!CA$47*CA32))-(CA$50))))))</f>
        <v>0</v>
      </c>
      <c r="CB49" t="b">
        <f ca="1">IF(AND(CB50=0,CB$9=2), CA49+CB20,IF(CB$9=1, IF(AND(CB$16=1,CB$17=1),(CA49+CB20)*(1+(1-CB$29)*(Input!$F$8*Input!$F$9+Sheet2!CB$47*Input!$F$7))-(CB$50), IF(AND(CB$16=0,CB$17=1),(CA49+CB20)*(1+(1-CB$29)*(Input!$F$8*Input!$F$9+Sheet2!CB$47*Input!$F$7))-(CB$50))),  IF(AND(CB$16=1,CB$17=1),IF(CA49&lt;0, CA49-CB$50, (CA49+CB20)*(1+(1-CB$29)*(CB33*Input!$F$9+Sheet2!CB$47*CB32))-(CB$50)), IF(AND(CB$16=0,CB$17=1),IF(CA49&lt;0, CA49-CB$50, (CA49+CB20)*(1+(1-CB$29)*(CB33*Input!$F$9+Sheet2!CB$47*CB32))-(CB$50))))))</f>
        <v>0</v>
      </c>
      <c r="CC49" t="b">
        <f ca="1">IF(AND(CC50=0,CC$9=2), CB49+CC20,IF(CC$9=1, IF(AND(CC$16=1,CC$17=1),(CB49+CC20)*(1+(1-CC$29)*(Input!$F$8*Input!$F$9+Sheet2!CC$47*Input!$F$7))-(CC$50), IF(AND(CC$16=0,CC$17=1),(CB49+CC20)*(1+(1-CC$29)*(Input!$F$8*Input!$F$9+Sheet2!CC$47*Input!$F$7))-(CC$50))),  IF(AND(CC$16=1,CC$17=1),IF(CB49&lt;0, CB49-CC$50, (CB49+CC20)*(1+(1-CC$29)*(CC33*Input!$F$9+Sheet2!CC$47*CC32))-(CC$50)), IF(AND(CC$16=0,CC$17=1),IF(CB49&lt;0, CB49-CC$50, (CB49+CC20)*(1+(1-CC$29)*(CC33*Input!$F$9+Sheet2!CC$47*CC32))-(CC$50))))))</f>
        <v>0</v>
      </c>
      <c r="CD49" t="b">
        <f ca="1">IF(AND(CD50=0,CD$9=2), CC49+CD20,IF(CD$9=1, IF(AND(CD$16=1,CD$17=1),(CC49+CD20)*(1+(1-CD$29)*(Input!$F$8*Input!$F$9+Sheet2!CD$47*Input!$F$7))-(CD$50), IF(AND(CD$16=0,CD$17=1),(CC49+CD20)*(1+(1-CD$29)*(Input!$F$8*Input!$F$9+Sheet2!CD$47*Input!$F$7))-(CD$50))),  IF(AND(CD$16=1,CD$17=1),IF(CC49&lt;0, CC49-CD$50, (CC49+CD20)*(1+(1-CD$29)*(CD33*Input!$F$9+Sheet2!CD$47*CD32))-(CD$50)), IF(AND(CD$16=0,CD$17=1),IF(CC49&lt;0, CC49-CD$50, (CC49+CD20)*(1+(1-CD$29)*(CD33*Input!$F$9+Sheet2!CD$47*CD32))-(CD$50))))))</f>
        <v>0</v>
      </c>
      <c r="CE49" t="b">
        <f ca="1">IF(AND(CE50=0,CE$9=2), CD49+CE20,IF(CE$9=1, IF(AND(CE$16=1,CE$17=1),(CD49+CE20)*(1+(1-CE$29)*(Input!$F$8*Input!$F$9+Sheet2!CE$47*Input!$F$7))-(CE$50), IF(AND(CE$16=0,CE$17=1),(CD49+CE20)*(1+(1-CE$29)*(Input!$F$8*Input!$F$9+Sheet2!CE$47*Input!$F$7))-(CE$50))),  IF(AND(CE$16=1,CE$17=1),IF(CD49&lt;0, CD49-CE$50, (CD49+CE20)*(1+(1-CE$29)*(CE33*Input!$F$9+Sheet2!CE$47*CE32))-(CE$50)), IF(AND(CE$16=0,CE$17=1),IF(CD49&lt;0, CD49-CE$50, (CD49+CE20)*(1+(1-CE$29)*(CE33*Input!$F$9+Sheet2!CE$47*CE32))-(CE$50))))))</f>
        <v>0</v>
      </c>
      <c r="CF49" t="b">
        <f ca="1">IF(AND(CF50=0,CF$9=2), CE49+CF20,IF(CF$9=1, IF(AND(CF$16=1,CF$17=1),(CE49+CF20)*(1+(1-CF$29)*(Input!$F$8*Input!$F$9+Sheet2!CF$47*Input!$F$7))-(CF$50), IF(AND(CF$16=0,CF$17=1),(CE49+CF20)*(1+(1-CF$29)*(Input!$F$8*Input!$F$9+Sheet2!CF$47*Input!$F$7))-(CF$50))),  IF(AND(CF$16=1,CF$17=1),IF(CE49&lt;0, CE49-CF$50, (CE49+CF20)*(1+(1-CF$29)*(CF33*Input!$F$9+Sheet2!CF$47*CF32))-(CF$50)), IF(AND(CF$16=0,CF$17=1),IF(CE49&lt;0, CE49-CF$50, (CE49+CF20)*(1+(1-CF$29)*(CF33*Input!$F$9+Sheet2!CF$47*CF32))-(CF$50))))))</f>
        <v>0</v>
      </c>
      <c r="CG49" t="b">
        <f ca="1">IF(AND(CG50=0,CG$9=2), CF49+CG20,IF(CG$9=1, IF(AND(CG$16=1,CG$17=1),(CF49+CG20)*(1+(1-CG$29)*(Input!$F$8*Input!$F$9+Sheet2!CG$47*Input!$F$7))-(CG$50), IF(AND(CG$16=0,CG$17=1),(CF49+CG20)*(1+(1-CG$29)*(Input!$F$8*Input!$F$9+Sheet2!CG$47*Input!$F$7))-(CG$50))),  IF(AND(CG$16=1,CG$17=1),IF(CF49&lt;0, CF49-CG$50, (CF49+CG20)*(1+(1-CG$29)*(CG33*Input!$F$9+Sheet2!CG$47*CG32))-(CG$50)), IF(AND(CG$16=0,CG$17=1),IF(CF49&lt;0, CF49-CG$50, (CF49+CG20)*(1+(1-CG$29)*(CG33*Input!$F$9+Sheet2!CG$47*CG32))-(CG$50))))))</f>
        <v>0</v>
      </c>
      <c r="CH49" t="b">
        <f ca="1">IF(AND(CH50=0,CH$9=2), CG49+CH20,IF(CH$9=1, IF(AND(CH$16=1,CH$17=1),(CG49+CH20)*(1+(1-CH$29)*(Input!$F$8*Input!$F$9+Sheet2!CH$47*Input!$F$7))-(CH$50), IF(AND(CH$16=0,CH$17=1),(CG49+CH20)*(1+(1-CH$29)*(Input!$F$8*Input!$F$9+Sheet2!CH$47*Input!$F$7))-(CH$50))),  IF(AND(CH$16=1,CH$17=1),IF(CG49&lt;0, CG49-CH$50, (CG49+CH20)*(1+(1-CH$29)*(CH33*Input!$F$9+Sheet2!CH$47*CH32))-(CH$50)), IF(AND(CH$16=0,CH$17=1),IF(CG49&lt;0, CG49-CH$50, (CG49+CH20)*(1+(1-CH$29)*(CH33*Input!$F$9+Sheet2!CH$47*CH32))-(CH$50))))))</f>
        <v>0</v>
      </c>
      <c r="CI49" t="b">
        <f ca="1">IF(AND(CI50=0,CI$9=2), CH49+CI20,IF(CI$9=1, IF(AND(CI$16=1,CI$17=1),(CH49+CI20)*(1+(1-CI$29)*(Input!$F$8*Input!$F$9+Sheet2!CI$47*Input!$F$7))-(CI$50), IF(AND(CI$16=0,CI$17=1),(CH49+CI20)*(1+(1-CI$29)*(Input!$F$8*Input!$F$9+Sheet2!CI$47*Input!$F$7))-(CI$50))),  IF(AND(CI$16=1,CI$17=1),IF(CH49&lt;0, CH49-CI$50, (CH49+CI20)*(1+(1-CI$29)*(CI33*Input!$F$9+Sheet2!CI$47*CI32))-(CI$50)), IF(AND(CI$16=0,CI$17=1),IF(CH49&lt;0, CH49-CI$50, (CH49+CI20)*(1+(1-CI$29)*(CI33*Input!$F$9+Sheet2!CI$47*CI32))-(CI$50))))))</f>
        <v>0</v>
      </c>
      <c r="CJ49" t="b">
        <f ca="1">IF(AND(CJ50=0,CJ$9=2), CI49+CJ20,IF(CJ$9=1, IF(AND(CJ$16=1,CJ$17=1),(CI49+CJ20)*(1+(1-CJ$29)*(Input!$F$8*Input!$F$9+Sheet2!CJ$47*Input!$F$7))-(CJ$50), IF(AND(CJ$16=0,CJ$17=1),(CI49+CJ20)*(1+(1-CJ$29)*(Input!$F$8*Input!$F$9+Sheet2!CJ$47*Input!$F$7))-(CJ$50))),  IF(AND(CJ$16=1,CJ$17=1),IF(CI49&lt;0, CI49-CJ$50, (CI49+CJ20)*(1+(1-CJ$29)*(CJ33*Input!$F$9+Sheet2!CJ$47*CJ32))-(CJ$50)), IF(AND(CJ$16=0,CJ$17=1),IF(CI49&lt;0, CI49-CJ$50, (CI49+CJ20)*(1+(1-CJ$29)*(CJ33*Input!$F$9+Sheet2!CJ$47*CJ32))-(CJ$50))))))</f>
        <v>0</v>
      </c>
      <c r="CK49" t="b">
        <f ca="1">IF(AND(CK50=0,CK$9=2), CJ49+CK20,IF(CK$9=1, IF(AND(CK$16=1,CK$17=1),(CJ49+CK20)*(1+(1-CK$29)*(Input!$F$8*Input!$F$9+Sheet2!CK$47*Input!$F$7))-(CK$50), IF(AND(CK$16=0,CK$17=1),(CJ49+CK20)*(1+(1-CK$29)*(Input!$F$8*Input!$F$9+Sheet2!CK$47*Input!$F$7))-(CK$50))),  IF(AND(CK$16=1,CK$17=1),IF(CJ49&lt;0, CJ49-CK$50, (CJ49+CK20)*(1+(1-CK$29)*(CK33*Input!$F$9+Sheet2!CK$47*CK32))-(CK$50)), IF(AND(CK$16=0,CK$17=1),IF(CJ49&lt;0, CJ49-CK$50, (CJ49+CK20)*(1+(1-CK$29)*(CK33*Input!$F$9+Sheet2!CK$47*CK32))-(CK$50))))))</f>
        <v>0</v>
      </c>
      <c r="CL49" t="b">
        <f ca="1">IF(AND(CL50=0,CL$9=2), CK49+CL20,IF(CL$9=1, IF(AND(CL$16=1,CL$17=1),(CK49+CL20)*(1+(1-CL$29)*(Input!$F$8*Input!$F$9+Sheet2!CL$47*Input!$F$7))-(CL$50), IF(AND(CL$16=0,CL$17=1),(CK49+CL20)*(1+(1-CL$29)*(Input!$F$8*Input!$F$9+Sheet2!CL$47*Input!$F$7))-(CL$50))),  IF(AND(CL$16=1,CL$17=1),IF(CK49&lt;0, CK49-CL$50, (CK49+CL20)*(1+(1-CL$29)*(CL33*Input!$F$9+Sheet2!CL$47*CL32))-(CL$50)), IF(AND(CL$16=0,CL$17=1),IF(CK49&lt;0, CK49-CL$50, (CK49+CL20)*(1+(1-CL$29)*(CL33*Input!$F$9+Sheet2!CL$47*CL32))-(CL$50))))))</f>
        <v>0</v>
      </c>
      <c r="CM49" t="b">
        <f ca="1">IF(AND(CM50=0,CM$9=2), CL49+CM20,IF(CM$9=1, IF(AND(CM$16=1,CM$17=1),(CL49+CM20)*(1+(1-CM$29)*(Input!$F$8*Input!$F$9+Sheet2!CM$47*Input!$F$7))-(CM$50), IF(AND(CM$16=0,CM$17=1),(CL49+CM20)*(1+(1-CM$29)*(Input!$F$8*Input!$F$9+Sheet2!CM$47*Input!$F$7))-(CM$50))),  IF(AND(CM$16=1,CM$17=1),IF(CL49&lt;0, CL49-CM$50, (CL49+CM20)*(1+(1-CM$29)*(CM33*Input!$F$9+Sheet2!CM$47*CM32))-(CM$50)), IF(AND(CM$16=0,CM$17=1),IF(CL49&lt;0, CL49-CM$50, (CL49+CM20)*(1+(1-CM$29)*(CM33*Input!$F$9+Sheet2!CM$47*CM32))-(CM$50))))))</f>
        <v>0</v>
      </c>
      <c r="CN49" t="b">
        <f ca="1">IF(AND(CN50=0,CN$9=2), CM49+CN20,IF(CN$9=1, IF(AND(CN$16=1,CN$17=1),(CM49+CN20)*(1+(1-CN$29)*(Input!$F$8*Input!$F$9+Sheet2!CN$47*Input!$F$7))-(CN$50), IF(AND(CN$16=0,CN$17=1),(CM49+CN20)*(1+(1-CN$29)*(Input!$F$8*Input!$F$9+Sheet2!CN$47*Input!$F$7))-(CN$50))),  IF(AND(CN$16=1,CN$17=1),IF(CM49&lt;0, CM49-CN$50, (CM49+CN20)*(1+(1-CN$29)*(CN33*Input!$F$9+Sheet2!CN$47*CN32))-(CN$50)), IF(AND(CN$16=0,CN$17=1),IF(CM49&lt;0, CM49-CN$50, (CM49+CN20)*(1+(1-CN$29)*(CN33*Input!$F$9+Sheet2!CN$47*CN32))-(CN$50))))))</f>
        <v>0</v>
      </c>
      <c r="CP49" s="5" cm="1">
        <f t="array" aca="1" ref="CP49" ca="1">INDEX($A:$CN, ROW(), $D$3+$C$3+2)</f>
        <v>684203.68284221261</v>
      </c>
    </row>
    <row r="50" spans="1:94">
      <c r="C50">
        <f>IF(C$26&lt;(B49-(0.08*(B49+B48))), C$26, IF(AND(AND(C$26&gt;(B49-(0.08*(B49+B48))),0&lt;(B49-(0.08*(B49+B48)))),B49&gt;1), (B49-(0.08*(B49+B48))), 0))</f>
        <v>0</v>
      </c>
      <c r="D50">
        <f t="shared" ref="D50:BO50" ca="1" si="33">IF(D$26&lt;(C49-(0.08*(C49+C48))), D$26, IF(AND(AND(D$26&gt;(C49-(0.08*(C49+C48))),0&lt;(C49-(0.08*(C49+C48)))),C49&gt;1), (C49-(0.08*(C49+C48))), 0))</f>
        <v>0</v>
      </c>
      <c r="E50">
        <f t="shared" ca="1" si="33"/>
        <v>0</v>
      </c>
      <c r="F50">
        <f t="shared" ca="1" si="33"/>
        <v>0</v>
      </c>
      <c r="G50">
        <f t="shared" ca="1" si="33"/>
        <v>0</v>
      </c>
      <c r="H50">
        <f t="shared" ca="1" si="33"/>
        <v>0</v>
      </c>
      <c r="I50">
        <f t="shared" ca="1" si="33"/>
        <v>0</v>
      </c>
      <c r="J50">
        <f t="shared" ca="1" si="33"/>
        <v>0</v>
      </c>
      <c r="K50">
        <f t="shared" ca="1" si="33"/>
        <v>0</v>
      </c>
      <c r="L50">
        <f t="shared" ca="1" si="33"/>
        <v>0</v>
      </c>
      <c r="M50">
        <f t="shared" ca="1" si="33"/>
        <v>0</v>
      </c>
      <c r="N50">
        <f t="shared" ca="1" si="33"/>
        <v>0</v>
      </c>
      <c r="O50">
        <f t="shared" ca="1" si="33"/>
        <v>0</v>
      </c>
      <c r="P50">
        <f t="shared" ca="1" si="33"/>
        <v>0</v>
      </c>
      <c r="Q50">
        <f t="shared" ca="1" si="33"/>
        <v>0</v>
      </c>
      <c r="R50">
        <f t="shared" ca="1" si="33"/>
        <v>0</v>
      </c>
      <c r="S50">
        <f t="shared" ca="1" si="33"/>
        <v>0</v>
      </c>
      <c r="T50">
        <f t="shared" ca="1" si="33"/>
        <v>0</v>
      </c>
      <c r="U50">
        <f t="shared" ca="1" si="33"/>
        <v>0</v>
      </c>
      <c r="V50">
        <f t="shared" ca="1" si="33"/>
        <v>0</v>
      </c>
      <c r="W50">
        <f t="shared" ca="1" si="33"/>
        <v>130000</v>
      </c>
      <c r="X50">
        <f t="shared" ca="1" si="33"/>
        <v>133250</v>
      </c>
      <c r="Y50">
        <f t="shared" ca="1" si="33"/>
        <v>136581.25</v>
      </c>
      <c r="Z50">
        <f t="shared" ca="1" si="33"/>
        <v>139995.78125</v>
      </c>
      <c r="AA50">
        <f t="shared" ca="1" si="33"/>
        <v>143495.67578125</v>
      </c>
      <c r="AB50">
        <f t="shared" ca="1" si="33"/>
        <v>147083.06767578123</v>
      </c>
      <c r="AC50">
        <f t="shared" ca="1" si="33"/>
        <v>150760.14436767576</v>
      </c>
      <c r="AD50">
        <f t="shared" ca="1" si="33"/>
        <v>154529.14797686765</v>
      </c>
      <c r="AE50">
        <f t="shared" ca="1" si="33"/>
        <v>158392.37667628934</v>
      </c>
      <c r="AF50">
        <f t="shared" ca="1" si="33"/>
        <v>162352.18609319656</v>
      </c>
      <c r="AG50">
        <f t="shared" ca="1" si="33"/>
        <v>77111.221307871339</v>
      </c>
      <c r="AH50">
        <f t="shared" ca="1" si="33"/>
        <v>14839.74303150794</v>
      </c>
      <c r="AI50">
        <f t="shared" ca="1" si="33"/>
        <v>12309.158990123658</v>
      </c>
      <c r="AJ50">
        <f t="shared" ca="1" si="33"/>
        <v>14520.826786729391</v>
      </c>
      <c r="AK50">
        <f t="shared" ca="1" si="33"/>
        <v>14949.074098930345</v>
      </c>
      <c r="AL50">
        <f t="shared" ca="1" si="33"/>
        <v>15385.212040375802</v>
      </c>
      <c r="AM50">
        <f t="shared" ca="1" si="33"/>
        <v>13870.11355880124</v>
      </c>
      <c r="AN50">
        <f t="shared" ca="1" si="33"/>
        <v>16849.217644234886</v>
      </c>
      <c r="AO50">
        <f t="shared" ca="1" si="33"/>
        <v>15664.778642332181</v>
      </c>
      <c r="AP50">
        <f t="shared" ca="1" si="33"/>
        <v>18949.502940356848</v>
      </c>
      <c r="AQ50">
        <f t="shared" ca="1" si="33"/>
        <v>19826.364861292299</v>
      </c>
      <c r="AR50">
        <f t="shared" ca="1" si="33"/>
        <v>16295.35153590655</v>
      </c>
      <c r="AS50">
        <f t="shared" ca="1" si="33"/>
        <v>16700.013669445063</v>
      </c>
      <c r="AT50">
        <f t="shared" ca="1" si="33"/>
        <v>17589.262894779444</v>
      </c>
      <c r="AU50">
        <f t="shared" ca="1" si="33"/>
        <v>16278.60116609442</v>
      </c>
      <c r="AV50">
        <f t="shared" ca="1" si="33"/>
        <v>23621.924426016631</v>
      </c>
      <c r="AW50">
        <f t="shared" ca="1" si="33"/>
        <v>19063.35045900452</v>
      </c>
      <c r="AX50">
        <f t="shared" ca="1" si="33"/>
        <v>23438.093209196231</v>
      </c>
      <c r="AY50">
        <f t="shared" ca="1" si="33"/>
        <v>19817.732687776326</v>
      </c>
      <c r="AZ50">
        <f t="shared" ca="1" si="33"/>
        <v>25005.991035185289</v>
      </c>
      <c r="BA50">
        <f t="shared" ca="1" si="33"/>
        <v>0</v>
      </c>
      <c r="BB50">
        <f t="shared" ca="1" si="33"/>
        <v>0</v>
      </c>
      <c r="BC50">
        <f t="shared" ca="1" si="33"/>
        <v>0</v>
      </c>
      <c r="BD50">
        <f t="shared" ca="1" si="33"/>
        <v>0</v>
      </c>
      <c r="BE50">
        <f t="shared" ca="1" si="33"/>
        <v>0</v>
      </c>
      <c r="BF50">
        <f t="shared" ca="1" si="33"/>
        <v>0</v>
      </c>
      <c r="BG50">
        <f t="shared" ca="1" si="33"/>
        <v>0</v>
      </c>
      <c r="BH50">
        <f t="shared" ca="1" si="33"/>
        <v>0</v>
      </c>
      <c r="BI50">
        <f t="shared" ca="1" si="33"/>
        <v>0</v>
      </c>
      <c r="BJ50">
        <f t="shared" ca="1" si="33"/>
        <v>0</v>
      </c>
      <c r="BK50">
        <f t="shared" ca="1" si="33"/>
        <v>0</v>
      </c>
      <c r="BL50">
        <f t="shared" ca="1" si="33"/>
        <v>0</v>
      </c>
      <c r="BM50">
        <f t="shared" ca="1" si="33"/>
        <v>0</v>
      </c>
      <c r="BN50">
        <f t="shared" ca="1" si="33"/>
        <v>0</v>
      </c>
      <c r="BO50">
        <f t="shared" ca="1" si="33"/>
        <v>0</v>
      </c>
      <c r="BP50">
        <f t="shared" ref="BP50:CN50" ca="1" si="34">IF(BP$26&lt;(BO49-(0.08*(BO49+BO48))), BP$26, IF(AND(AND(BP$26&gt;(BO49-(0.08*(BO49+BO48))),0&lt;(BO49-(0.08*(BO49+BO48)))),BO49&gt;1), (BO49-(0.08*(BO49+BO48))), 0))</f>
        <v>0</v>
      </c>
      <c r="BQ50">
        <f t="shared" ca="1" si="34"/>
        <v>0</v>
      </c>
      <c r="BR50">
        <f t="shared" ca="1" si="34"/>
        <v>0</v>
      </c>
      <c r="BS50">
        <f t="shared" ca="1" si="34"/>
        <v>0</v>
      </c>
      <c r="BT50">
        <f t="shared" ca="1" si="34"/>
        <v>0</v>
      </c>
      <c r="BU50">
        <f t="shared" ca="1" si="34"/>
        <v>0</v>
      </c>
      <c r="BV50">
        <f t="shared" ca="1" si="34"/>
        <v>0</v>
      </c>
      <c r="BW50">
        <f t="shared" ca="1" si="34"/>
        <v>0</v>
      </c>
      <c r="BX50">
        <f t="shared" ca="1" si="34"/>
        <v>0</v>
      </c>
      <c r="BY50">
        <f t="shared" ca="1" si="34"/>
        <v>0</v>
      </c>
      <c r="BZ50">
        <f t="shared" ca="1" si="34"/>
        <v>0</v>
      </c>
      <c r="CA50">
        <f t="shared" ca="1" si="34"/>
        <v>0</v>
      </c>
      <c r="CB50">
        <f t="shared" ca="1" si="34"/>
        <v>0</v>
      </c>
      <c r="CC50">
        <f t="shared" ca="1" si="34"/>
        <v>0</v>
      </c>
      <c r="CD50">
        <f t="shared" ca="1" si="34"/>
        <v>0</v>
      </c>
      <c r="CE50">
        <f t="shared" ca="1" si="34"/>
        <v>0</v>
      </c>
      <c r="CF50">
        <f t="shared" ca="1" si="34"/>
        <v>0</v>
      </c>
      <c r="CG50">
        <f t="shared" ca="1" si="34"/>
        <v>0</v>
      </c>
      <c r="CH50">
        <f t="shared" ca="1" si="34"/>
        <v>0</v>
      </c>
      <c r="CI50">
        <f t="shared" ca="1" si="34"/>
        <v>0</v>
      </c>
      <c r="CJ50">
        <f t="shared" ca="1" si="34"/>
        <v>0</v>
      </c>
      <c r="CK50">
        <f t="shared" ca="1" si="34"/>
        <v>0</v>
      </c>
      <c r="CL50">
        <f t="shared" ca="1" si="34"/>
        <v>0</v>
      </c>
      <c r="CM50">
        <f t="shared" ca="1" si="34"/>
        <v>0</v>
      </c>
      <c r="CN50">
        <f t="shared" ca="1" si="34"/>
        <v>0</v>
      </c>
      <c r="CP50" s="5">
        <f ca="1">SUM(CP48:CP49)</f>
        <v>8291349.5914981253</v>
      </c>
    </row>
    <row r="52" spans="1:94" s="24" customFormat="1">
      <c r="A52" s="24" t="s">
        <v>66</v>
      </c>
      <c r="C52" s="24">
        <f t="shared" ref="C52:AH52" si="35">C$42-C56</f>
        <v>0</v>
      </c>
      <c r="D52" s="24">
        <f t="shared" ca="1" si="35"/>
        <v>0</v>
      </c>
      <c r="E52" s="24">
        <f t="shared" ca="1" si="35"/>
        <v>0</v>
      </c>
      <c r="F52" s="24">
        <f t="shared" ca="1" si="35"/>
        <v>0</v>
      </c>
      <c r="G52" s="24">
        <f t="shared" ca="1" si="35"/>
        <v>0</v>
      </c>
      <c r="H52" s="24">
        <f t="shared" ca="1" si="35"/>
        <v>0</v>
      </c>
      <c r="I52" s="24">
        <f t="shared" ca="1" si="35"/>
        <v>0</v>
      </c>
      <c r="J52" s="24">
        <f t="shared" ca="1" si="35"/>
        <v>0</v>
      </c>
      <c r="K52" s="24">
        <f t="shared" ca="1" si="35"/>
        <v>0</v>
      </c>
      <c r="L52" s="24">
        <f t="shared" ca="1" si="35"/>
        <v>0</v>
      </c>
      <c r="M52" s="24">
        <f t="shared" ca="1" si="35"/>
        <v>0</v>
      </c>
      <c r="N52" s="24">
        <f t="shared" ca="1" si="35"/>
        <v>0</v>
      </c>
      <c r="O52" s="24">
        <f t="shared" ca="1" si="35"/>
        <v>0</v>
      </c>
      <c r="P52" s="24">
        <f t="shared" ca="1" si="35"/>
        <v>0</v>
      </c>
      <c r="Q52" s="24">
        <f t="shared" ca="1" si="35"/>
        <v>0</v>
      </c>
      <c r="R52" s="24">
        <f t="shared" ca="1" si="35"/>
        <v>0</v>
      </c>
      <c r="S52" s="24">
        <f t="shared" ca="1" si="35"/>
        <v>0</v>
      </c>
      <c r="T52" s="24">
        <f t="shared" ca="1" si="35"/>
        <v>0</v>
      </c>
      <c r="U52" s="24">
        <f t="shared" ca="1" si="35"/>
        <v>0</v>
      </c>
      <c r="V52" s="24">
        <f t="shared" ca="1" si="35"/>
        <v>0</v>
      </c>
      <c r="W52" s="24">
        <f t="shared" ca="1" si="35"/>
        <v>0</v>
      </c>
      <c r="X52" s="24">
        <f t="shared" ca="1" si="35"/>
        <v>0</v>
      </c>
      <c r="Y52" s="24">
        <f t="shared" ca="1" si="35"/>
        <v>0</v>
      </c>
      <c r="Z52" s="24">
        <f t="shared" ca="1" si="35"/>
        <v>0</v>
      </c>
      <c r="AA52" s="24">
        <f t="shared" ca="1" si="35"/>
        <v>0</v>
      </c>
      <c r="AB52" s="24">
        <f t="shared" ca="1" si="35"/>
        <v>0</v>
      </c>
      <c r="AC52" s="24">
        <f t="shared" ca="1" si="35"/>
        <v>0</v>
      </c>
      <c r="AD52" s="24">
        <f t="shared" ca="1" si="35"/>
        <v>0</v>
      </c>
      <c r="AE52" s="24">
        <f t="shared" ca="1" si="35"/>
        <v>0</v>
      </c>
      <c r="AF52" s="24">
        <f t="shared" ca="1" si="35"/>
        <v>0</v>
      </c>
      <c r="AG52" s="24">
        <f t="shared" ca="1" si="35"/>
        <v>0</v>
      </c>
      <c r="AH52" s="24">
        <f t="shared" ca="1" si="35"/>
        <v>0</v>
      </c>
      <c r="AI52" s="24">
        <f t="shared" ref="AI52:BN52" ca="1" si="36">AI$42-AI56</f>
        <v>0</v>
      </c>
      <c r="AJ52" s="24">
        <f t="shared" ca="1" si="36"/>
        <v>14866.717324391357</v>
      </c>
      <c r="AK52" s="24">
        <f t="shared" ca="1" si="36"/>
        <v>159000.77732676436</v>
      </c>
      <c r="AL52" s="24">
        <f t="shared" ca="1" si="36"/>
        <v>140548.09978075023</v>
      </c>
      <c r="AM52" s="24">
        <f t="shared" ca="1" si="36"/>
        <v>171354.39880376507</v>
      </c>
      <c r="AN52" s="24">
        <f t="shared" ca="1" si="36"/>
        <v>148562.47383608972</v>
      </c>
      <c r="AO52" s="24">
        <f t="shared" ca="1" si="36"/>
        <v>182783.24064340731</v>
      </c>
      <c r="AP52" s="24">
        <f t="shared" ca="1" si="36"/>
        <v>186017.56985052585</v>
      </c>
      <c r="AQ52" s="24">
        <f t="shared" ca="1" si="36"/>
        <v>157493.0830816713</v>
      </c>
      <c r="AR52" s="24">
        <f t="shared" ca="1" si="36"/>
        <v>166990.98527232115</v>
      </c>
      <c r="AS52" s="24">
        <f t="shared" ca="1" si="36"/>
        <v>172178.38073990017</v>
      </c>
      <c r="AT52" s="24">
        <f t="shared" ca="1" si="36"/>
        <v>176904.92750924701</v>
      </c>
      <c r="AU52" s="24">
        <f t="shared" ca="1" si="36"/>
        <v>225893.25578112557</v>
      </c>
      <c r="AV52" s="24">
        <f t="shared" ca="1" si="36"/>
        <v>182487.28390701168</v>
      </c>
      <c r="AW52" s="24">
        <f t="shared" ca="1" si="36"/>
        <v>237929.58748966811</v>
      </c>
      <c r="AX52" s="24">
        <f t="shared" ca="1" si="36"/>
        <v>195900.11301084078</v>
      </c>
      <c r="AY52" s="24">
        <f t="shared" ca="1" si="36"/>
        <v>253458.89732696081</v>
      </c>
      <c r="AZ52" s="24">
        <f t="shared" ca="1" si="36"/>
        <v>207555.00750942883</v>
      </c>
      <c r="BA52" s="24">
        <f t="shared" ca="1" si="36"/>
        <v>0</v>
      </c>
      <c r="BB52" s="24">
        <f t="shared" ca="1" si="36"/>
        <v>0</v>
      </c>
      <c r="BC52" s="24">
        <f t="shared" ca="1" si="36"/>
        <v>0</v>
      </c>
      <c r="BD52" s="24">
        <f t="shared" ca="1" si="36"/>
        <v>0</v>
      </c>
      <c r="BE52" s="24">
        <f t="shared" ca="1" si="36"/>
        <v>0</v>
      </c>
      <c r="BF52" s="24">
        <f t="shared" ca="1" si="36"/>
        <v>0</v>
      </c>
      <c r="BG52" s="24">
        <f t="shared" ca="1" si="36"/>
        <v>0</v>
      </c>
      <c r="BH52" s="24">
        <f t="shared" ca="1" si="36"/>
        <v>0</v>
      </c>
      <c r="BI52" s="24">
        <f t="shared" ca="1" si="36"/>
        <v>0</v>
      </c>
      <c r="BJ52" s="24">
        <f t="shared" ca="1" si="36"/>
        <v>0</v>
      </c>
      <c r="BK52" s="24">
        <f t="shared" ca="1" si="36"/>
        <v>0</v>
      </c>
      <c r="BL52" s="24">
        <f t="shared" ca="1" si="36"/>
        <v>0</v>
      </c>
      <c r="BM52" s="24">
        <f t="shared" ca="1" si="36"/>
        <v>0</v>
      </c>
      <c r="BN52" s="24">
        <f t="shared" ca="1" si="36"/>
        <v>0</v>
      </c>
      <c r="BO52" s="24">
        <f t="shared" ref="BO52:CN52" ca="1" si="37">BO$42-BO56</f>
        <v>0</v>
      </c>
      <c r="BP52" s="24">
        <f t="shared" ca="1" si="37"/>
        <v>0</v>
      </c>
      <c r="BQ52" s="24">
        <f t="shared" ca="1" si="37"/>
        <v>0</v>
      </c>
      <c r="BR52" s="24">
        <f t="shared" ca="1" si="37"/>
        <v>0</v>
      </c>
      <c r="BS52" s="24">
        <f t="shared" ca="1" si="37"/>
        <v>0</v>
      </c>
      <c r="BT52" s="24">
        <f t="shared" ca="1" si="37"/>
        <v>0</v>
      </c>
      <c r="BU52" s="24">
        <f t="shared" ca="1" si="37"/>
        <v>0</v>
      </c>
      <c r="BV52" s="24">
        <f t="shared" ca="1" si="37"/>
        <v>0</v>
      </c>
      <c r="BW52" s="24">
        <f t="shared" ca="1" si="37"/>
        <v>0</v>
      </c>
      <c r="BX52" s="24">
        <f t="shared" ca="1" si="37"/>
        <v>0</v>
      </c>
      <c r="BY52" s="24">
        <f t="shared" ca="1" si="37"/>
        <v>0</v>
      </c>
      <c r="BZ52" s="24">
        <f t="shared" ca="1" si="37"/>
        <v>0</v>
      </c>
      <c r="CA52" s="24">
        <f t="shared" ca="1" si="37"/>
        <v>0</v>
      </c>
      <c r="CB52" s="24">
        <f t="shared" ca="1" si="37"/>
        <v>0</v>
      </c>
      <c r="CC52" s="24">
        <f t="shared" ca="1" si="37"/>
        <v>0</v>
      </c>
      <c r="CD52" s="24">
        <f t="shared" ca="1" si="37"/>
        <v>0</v>
      </c>
      <c r="CE52" s="24">
        <f t="shared" ca="1" si="37"/>
        <v>0</v>
      </c>
      <c r="CF52" s="24">
        <f t="shared" ca="1" si="37"/>
        <v>0</v>
      </c>
      <c r="CG52" s="24">
        <f t="shared" ca="1" si="37"/>
        <v>0</v>
      </c>
      <c r="CH52" s="24">
        <f t="shared" ca="1" si="37"/>
        <v>0</v>
      </c>
      <c r="CI52" s="24">
        <f t="shared" ca="1" si="37"/>
        <v>0</v>
      </c>
      <c r="CJ52" s="24">
        <f t="shared" ca="1" si="37"/>
        <v>0</v>
      </c>
      <c r="CK52" s="24">
        <f t="shared" ca="1" si="37"/>
        <v>0</v>
      </c>
      <c r="CL52" s="24">
        <f t="shared" ca="1" si="37"/>
        <v>0</v>
      </c>
      <c r="CM52" s="24">
        <f t="shared" ca="1" si="37"/>
        <v>0</v>
      </c>
      <c r="CN52" s="24">
        <f t="shared" ca="1" si="37"/>
        <v>0</v>
      </c>
    </row>
    <row r="53" spans="1:94">
      <c r="A53" t="s">
        <v>19</v>
      </c>
      <c r="C53">
        <f ca="1">C47</f>
        <v>7.0704843971728423E-2</v>
      </c>
      <c r="D53">
        <f t="shared" ref="D53:BO53" ca="1" si="38">D47</f>
        <v>6.548784276624911E-2</v>
      </c>
      <c r="E53">
        <f t="shared" ca="1" si="38"/>
        <v>0.17534614778939839</v>
      </c>
      <c r="F53">
        <f t="shared" ca="1" si="38"/>
        <v>0.1723204815365009</v>
      </c>
      <c r="G53">
        <f t="shared" ca="1" si="38"/>
        <v>2.2736776695434183E-2</v>
      </c>
      <c r="H53">
        <f t="shared" ca="1" si="38"/>
        <v>0.1079824586460561</v>
      </c>
      <c r="I53">
        <f t="shared" ca="1" si="38"/>
        <v>7.0253854924746006E-2</v>
      </c>
      <c r="J53">
        <f t="shared" ca="1" si="38"/>
        <v>0.17296239600204585</v>
      </c>
      <c r="K53">
        <f t="shared" ca="1" si="38"/>
        <v>-3.3409983305428687E-2</v>
      </c>
      <c r="L53">
        <f t="shared" ca="1" si="38"/>
        <v>5.9913506479606513E-2</v>
      </c>
      <c r="M53">
        <f t="shared" ca="1" si="38"/>
        <v>8.6566085256460881E-2</v>
      </c>
      <c r="N53">
        <f t="shared" ca="1" si="38"/>
        <v>0.10629817892731792</v>
      </c>
      <c r="O53">
        <f t="shared" ca="1" si="38"/>
        <v>9.5890302885570378E-2</v>
      </c>
      <c r="P53">
        <f t="shared" ca="1" si="38"/>
        <v>-1.7973401201012124E-2</v>
      </c>
      <c r="Q53">
        <f t="shared" ca="1" si="38"/>
        <v>1.4997807989243319E-2</v>
      </c>
      <c r="R53">
        <f t="shared" ca="1" si="38"/>
        <v>0.12339431807995409</v>
      </c>
      <c r="S53">
        <f t="shared" ca="1" si="38"/>
        <v>-0.10223388950098293</v>
      </c>
      <c r="T53">
        <f t="shared" ca="1" si="38"/>
        <v>3.330188682278766E-2</v>
      </c>
      <c r="U53">
        <f t="shared" ca="1" si="38"/>
        <v>0.12666893629065301</v>
      </c>
      <c r="V53">
        <f t="shared" ca="1" si="38"/>
        <v>3.0158725033398951E-2</v>
      </c>
      <c r="W53">
        <f t="shared" ca="1" si="38"/>
        <v>8.2313683685959343E-2</v>
      </c>
      <c r="X53">
        <f t="shared" ca="1" si="38"/>
        <v>0.21910730342158205</v>
      </c>
      <c r="Y53">
        <f t="shared" ca="1" si="38"/>
        <v>-2.0286684859084733E-2</v>
      </c>
      <c r="Z53">
        <f t="shared" ca="1" si="38"/>
        <v>9.9966852718579274E-2</v>
      </c>
      <c r="AA53">
        <f t="shared" ca="1" si="38"/>
        <v>-3.3063489978232871E-2</v>
      </c>
      <c r="AB53">
        <f t="shared" ca="1" si="38"/>
        <v>0.14484843328236574</v>
      </c>
      <c r="AC53">
        <f t="shared" ca="1" si="38"/>
        <v>-8.4754410845311965E-3</v>
      </c>
      <c r="AD53">
        <f t="shared" ca="1" si="38"/>
        <v>5.2204141236170655E-2</v>
      </c>
      <c r="AE53">
        <f t="shared" ca="1" si="38"/>
        <v>-3.7904105565926598E-2</v>
      </c>
      <c r="AF53">
        <f t="shared" ca="1" si="38"/>
        <v>0.10285539479976047</v>
      </c>
      <c r="AG53">
        <f t="shared" ca="1" si="38"/>
        <v>8.5464980253981165E-2</v>
      </c>
      <c r="AH53">
        <f t="shared" ca="1" si="38"/>
        <v>0.1074542597721104</v>
      </c>
      <c r="AI53">
        <f t="shared" ca="1" si="38"/>
        <v>-1.3232070933852876E-2</v>
      </c>
      <c r="AJ53">
        <f t="shared" ca="1" si="38"/>
        <v>-1.2316708621841189E-2</v>
      </c>
      <c r="AK53">
        <f t="shared" ca="1" si="38"/>
        <v>0.11910030187406719</v>
      </c>
      <c r="AL53">
        <f t="shared" ca="1" si="38"/>
        <v>9.8860815559037529E-2</v>
      </c>
      <c r="AM53">
        <f t="shared" ca="1" si="38"/>
        <v>9.6596255161346567E-2</v>
      </c>
      <c r="AN53">
        <f t="shared" ca="1" si="38"/>
        <v>3.9084282371114686E-2</v>
      </c>
      <c r="AO53">
        <f t="shared" ca="1" si="38"/>
        <v>-5.2045703887104661E-3</v>
      </c>
      <c r="AP53">
        <f t="shared" ca="1" si="38"/>
        <v>-2.410597703282575E-2</v>
      </c>
      <c r="AQ53">
        <f t="shared" ca="1" si="38"/>
        <v>0.1383926588657779</v>
      </c>
      <c r="AR53">
        <f t="shared" ca="1" si="38"/>
        <v>9.732412306197552E-2</v>
      </c>
      <c r="AS53">
        <f t="shared" ca="1" si="38"/>
        <v>4.3247501524230056E-2</v>
      </c>
      <c r="AT53">
        <f t="shared" ca="1" si="38"/>
        <v>0.22699651154840939</v>
      </c>
      <c r="AU53">
        <f t="shared" ca="1" si="38"/>
        <v>-6.3039934760006716E-2</v>
      </c>
      <c r="AV53">
        <f t="shared" ca="1" si="38"/>
        <v>5.8469567584202652E-2</v>
      </c>
      <c r="AW53">
        <f t="shared" ca="1" si="38"/>
        <v>4.7197639736144811E-2</v>
      </c>
      <c r="AX53">
        <f t="shared" ca="1" si="38"/>
        <v>8.0761455013863684E-2</v>
      </c>
      <c r="AY53">
        <f t="shared" ca="1" si="38"/>
        <v>3.8865392390122877E-2</v>
      </c>
      <c r="AZ53">
        <f t="shared" ca="1" si="38"/>
        <v>8.3684286224701518E-2</v>
      </c>
      <c r="BA53">
        <f t="shared" ca="1" si="38"/>
        <v>0</v>
      </c>
      <c r="BB53">
        <f t="shared" ca="1" si="38"/>
        <v>0</v>
      </c>
      <c r="BC53">
        <f t="shared" ca="1" si="38"/>
        <v>0</v>
      </c>
      <c r="BD53">
        <f t="shared" ca="1" si="38"/>
        <v>0</v>
      </c>
      <c r="BE53">
        <f t="shared" ca="1" si="38"/>
        <v>0</v>
      </c>
      <c r="BF53">
        <f t="shared" ca="1" si="38"/>
        <v>0</v>
      </c>
      <c r="BG53">
        <f t="shared" ca="1" si="38"/>
        <v>0</v>
      </c>
      <c r="BH53">
        <f t="shared" ca="1" si="38"/>
        <v>0</v>
      </c>
      <c r="BI53">
        <f t="shared" ca="1" si="38"/>
        <v>0</v>
      </c>
      <c r="BJ53">
        <f t="shared" ca="1" si="38"/>
        <v>0</v>
      </c>
      <c r="BK53">
        <f t="shared" ca="1" si="38"/>
        <v>0</v>
      </c>
      <c r="BL53">
        <f t="shared" ca="1" si="38"/>
        <v>0</v>
      </c>
      <c r="BM53">
        <f t="shared" ca="1" si="38"/>
        <v>0</v>
      </c>
      <c r="BN53">
        <f t="shared" ca="1" si="38"/>
        <v>0</v>
      </c>
      <c r="BO53">
        <f t="shared" ca="1" si="38"/>
        <v>0</v>
      </c>
      <c r="BP53">
        <f t="shared" ref="BP53:CN53" ca="1" si="39">BP47</f>
        <v>0</v>
      </c>
      <c r="BQ53">
        <f t="shared" ca="1" si="39"/>
        <v>0</v>
      </c>
      <c r="BR53">
        <f t="shared" ca="1" si="39"/>
        <v>0</v>
      </c>
      <c r="BS53">
        <f t="shared" ca="1" si="39"/>
        <v>0</v>
      </c>
      <c r="BT53">
        <f t="shared" ca="1" si="39"/>
        <v>0</v>
      </c>
      <c r="BU53">
        <f t="shared" ca="1" si="39"/>
        <v>0</v>
      </c>
      <c r="BV53">
        <f t="shared" ca="1" si="39"/>
        <v>0</v>
      </c>
      <c r="BW53">
        <f t="shared" ca="1" si="39"/>
        <v>0</v>
      </c>
      <c r="BX53">
        <f t="shared" ca="1" si="39"/>
        <v>0</v>
      </c>
      <c r="BY53">
        <f t="shared" ca="1" si="39"/>
        <v>0</v>
      </c>
      <c r="BZ53">
        <f t="shared" ca="1" si="39"/>
        <v>0</v>
      </c>
      <c r="CA53">
        <f t="shared" ca="1" si="39"/>
        <v>0</v>
      </c>
      <c r="CB53">
        <f t="shared" ca="1" si="39"/>
        <v>0</v>
      </c>
      <c r="CC53">
        <f t="shared" ca="1" si="39"/>
        <v>0</v>
      </c>
      <c r="CD53">
        <f t="shared" ca="1" si="39"/>
        <v>0</v>
      </c>
      <c r="CE53">
        <f t="shared" ca="1" si="39"/>
        <v>0</v>
      </c>
      <c r="CF53">
        <f t="shared" ca="1" si="39"/>
        <v>0</v>
      </c>
      <c r="CG53">
        <f t="shared" ca="1" si="39"/>
        <v>0</v>
      </c>
      <c r="CH53">
        <f t="shared" ca="1" si="39"/>
        <v>0</v>
      </c>
      <c r="CI53">
        <f t="shared" ca="1" si="39"/>
        <v>0</v>
      </c>
      <c r="CJ53">
        <f t="shared" ca="1" si="39"/>
        <v>0</v>
      </c>
      <c r="CK53">
        <f t="shared" ca="1" si="39"/>
        <v>0</v>
      </c>
      <c r="CL53">
        <f t="shared" ca="1" si="39"/>
        <v>0</v>
      </c>
      <c r="CM53">
        <f t="shared" ca="1" si="39"/>
        <v>0</v>
      </c>
      <c r="CN53">
        <f t="shared" ca="1" si="39"/>
        <v>0</v>
      </c>
      <c r="CP53" s="5"/>
    </row>
    <row r="54" spans="1:94">
      <c r="A54" t="s">
        <v>13</v>
      </c>
      <c r="B54">
        <f>Input!$C$8+B70</f>
        <v>1000000</v>
      </c>
      <c r="C54">
        <f ca="1">IF(AND(B54=0,C$9=2), B54-C52+C21,IF(C$9=1,IF(AND(C$16=1,C$17=1),(B54+C18+C21)*(1+(Input!$F$8*Input!$F$9+Sheet2!C$47*Input!$F$7))-((C$52))/(1-C$28), IF(AND(C$16=1,C$17=0),(B54+C18+C21)*(1+(Input!$F$8*Input!$F$9+Sheet2!C$47*Input!$F$7))-(C$52)/(1-C$28))), IF(AND(C$16=1,C$17=1),IF(B54&lt;0, B54-(C$52), (B54+C18+C21)*(1+(C33*Input!$F$9+Sheet2!C$47*C32))-(C$52)/(1-C$28)), IF(AND(C$16=1,C$17=0),IF(B54&lt;0, B54-(C$52), (B54+C18+C21)*(1+(C33*Input!$F$9+Sheet2!C$47*C32))-(C$52)/(1-C$28))))))</f>
        <v>1071618.2300674396</v>
      </c>
      <c r="D54">
        <f ca="1">IF(AND(C54=0,D$9=2), C54-D52+D21,IF(D$9=1,IF(AND(D$16=1,D$17=1),(C54+D18+D21)*(1+(Input!$F$8*Input!$F$9+Sheet2!D$47*Input!$F$7))-((D$52))/(1-D$28), IF(AND(D$16=1,D$17=0),(C54+D18+D21)*(1+(Input!$F$8*Input!$F$9+Sheet2!D$47*Input!$F$7))-(D$52)/(1-D$28))), IF(AND(D$16=1,D$17=1),IF(C54&lt;0, C54-(D$52), (C54+D18+D21)*(1+(D33*Input!$F$9+Sheet2!D$47*D32))-(D$52)/(1-D$28)), IF(AND(D$16=1,D$17=0),IF(C54&lt;0, C54-(D$52), (C54+D18+D21)*(1+(D33*Input!$F$9+Sheet2!D$47*D32))-(D$52)/(1-D$28))))))</f>
        <v>1143937.9334094019</v>
      </c>
      <c r="E54">
        <f ca="1">IF(AND(D54=0,E$9=2), D54-E52+E21,IF(E$9=1,IF(AND(E$16=1,E$17=1),(D54+E18+E21)*(1+(Input!$F$8*Input!$F$9+Sheet2!E$47*Input!$F$7))-((E$52))/(1-E$28), IF(AND(E$16=1,E$17=0),(D54+E18+E21)*(1+(Input!$F$8*Input!$F$9+Sheet2!E$47*Input!$F$7))-(E$52)/(1-E$28))), IF(AND(E$16=1,E$17=1),IF(D54&lt;0, D54-(E$52), (D54+E18+E21)*(1+(E33*Input!$F$9+Sheet2!E$47*E32))-(E$52)/(1-E$28)), IF(AND(E$16=1,E$17=0),IF(D54&lt;0, D54-(E$52), (D54+E18+E21)*(1+(E33*Input!$F$9+Sheet2!E$47*E32))-(E$52)/(1-E$28))))))</f>
        <v>1302824.7707246221</v>
      </c>
      <c r="F54">
        <f ca="1">IF(AND(E54=0,F$9=2), E54-F52+F21,IF(F$9=1,IF(AND(F$16=1,F$17=1),(E54+F18+F21)*(1+(Input!$F$8*Input!$F$9+Sheet2!F$47*Input!$F$7))-((F$52))/(1-F$28), IF(AND(F$16=1,F$17=0),(E54+F18+F21)*(1+(Input!$F$8*Input!$F$9+Sheet2!F$47*Input!$F$7))-(F$52)/(1-F$28))), IF(AND(F$16=1,F$17=1),IF(E54&lt;0, E54-(F$52), (E54+F18+F21)*(1+(F33*Input!$F$9+Sheet2!F$47*F32))-(F$52)/(1-F$28)), IF(AND(F$16=1,F$17=0),IF(E54&lt;0, E54-(F$52), (E54+F18+F21)*(1+(F33*Input!$F$9+Sheet2!F$47*F32))-(F$52)/(1-F$28))))))</f>
        <v>1479630.0713558311</v>
      </c>
      <c r="G54">
        <f ca="1">IF(AND(F54=0,G$9=2), F54-G52+G21,IF(G$9=1,IF(AND(G$16=1,G$17=1),(F54+G18+G21)*(1+(Input!$F$8*Input!$F$9+Sheet2!G$47*Input!$F$7))-((G$52))/(1-G$28), IF(AND(G$16=1,G$17=0),(F54+G18+G21)*(1+(Input!$F$8*Input!$F$9+Sheet2!G$47*Input!$F$7))-(G$52)/(1-G$28))), IF(AND(G$16=1,G$17=1),IF(F54&lt;0, F54-(G$52), (F54+G18+G21)*(1+(G33*Input!$F$9+Sheet2!G$47*G32))-(G$52)/(1-G$28)), IF(AND(G$16=1,G$17=0),IF(F54&lt;0, F54-(G$52), (F54+G18+G21)*(1+(G33*Input!$F$9+Sheet2!G$47*G32))-(G$52)/(1-G$28))))))</f>
        <v>1534064.1050190302</v>
      </c>
      <c r="H54">
        <f ca="1">IF(AND(G54=0,H$9=2), G54-H52+H21,IF(H$9=1,IF(AND(H$16=1,H$17=1),(G54+H18+H21)*(1+(Input!$F$8*Input!$F$9+Sheet2!H$47*Input!$F$7))-((H$52))/(1-H$28), IF(AND(H$16=1,H$17=0),(G54+H18+H21)*(1+(Input!$F$8*Input!$F$9+Sheet2!H$47*Input!$F$7))-(H$52)/(1-H$28))), IF(AND(H$16=1,H$17=1),IF(G54&lt;0, G54-(H$52), (G54+H18+H21)*(1+(H33*Input!$F$9+Sheet2!H$47*H32))-(H$52)/(1-H$28)), IF(AND(H$16=1,H$17=0),IF(G54&lt;0, G54-(H$52), (G54+H18+H21)*(1+(H33*Input!$F$9+Sheet2!H$47*H32))-(H$52)/(1-H$28))))))</f>
        <v>1675677.9647381664</v>
      </c>
      <c r="I54">
        <f ca="1">IF(AND(H54=0,I$9=2), H54-I52+I21,IF(I$9=1,IF(AND(I$16=1,I$17=1),(H54+I18+I21)*(1+(Input!$F$8*Input!$F$9+Sheet2!I$47*Input!$F$7))-((I$52))/(1-I$28), IF(AND(I$16=1,I$17=0),(H54+I18+I21)*(1+(Input!$F$8*Input!$F$9+Sheet2!I$47*Input!$F$7))-(I$52)/(1-I$28))), IF(AND(I$16=1,I$17=1),IF(H54&lt;0, H54-(I$52), (H54+I18+I21)*(1+(I33*Input!$F$9+Sheet2!I$47*I32))-(I$52)/(1-I$28)), IF(AND(I$16=1,I$17=0),IF(H54&lt;0, H54-(I$52), (H54+I18+I21)*(1+(I33*Input!$F$9+Sheet2!I$47*I32))-(I$52)/(1-I$28))))))</f>
        <v>1788023.9119774376</v>
      </c>
      <c r="J54">
        <f ca="1">IF(AND(I54=0,J$9=2), I54-J52+J21,IF(J$9=1,IF(AND(J$16=1,J$17=1),(I54+J18+J21)*(1+(Input!$F$8*Input!$F$9+Sheet2!J$47*Input!$F$7))-((J$52))/(1-J$28), IF(AND(J$16=1,J$17=0),(I54+J18+J21)*(1+(Input!$F$8*Input!$F$9+Sheet2!J$47*Input!$F$7))-(J$52)/(1-J$28))), IF(AND(J$16=1,J$17=1),IF(I54&lt;0, I54-(J$52), (I54+J18+J21)*(1+(J33*Input!$F$9+Sheet2!J$47*J32))-(J$52)/(1-J$28)), IF(AND(J$16=1,J$17=0),IF(I54&lt;0, I54-(J$52), (I54+J18+J21)*(1+(J33*Input!$F$9+Sheet2!J$47*J32))-(J$52)/(1-J$28))))))</f>
        <v>2027228.012377681</v>
      </c>
      <c r="K54">
        <f ca="1">IF(AND(J54=0,K$9=2), J54-K52+K21,IF(K$9=1,IF(AND(K$16=1,K$17=1),(J54+K18+K21)*(1+(Input!$F$8*Input!$F$9+Sheet2!K$47*Input!$F$7))-((K$52))/(1-K$28), IF(AND(K$16=1,K$17=0),(J54+K18+K21)*(1+(Input!$F$8*Input!$F$9+Sheet2!K$47*Input!$F$7))-(K$52)/(1-K$28))), IF(AND(K$16=1,K$17=1),IF(J54&lt;0, J54-(K$52), (J54+K18+K21)*(1+(K33*Input!$F$9+Sheet2!K$47*K32))-(K$52)/(1-K$28)), IF(AND(K$16=1,K$17=0),IF(J54&lt;0, J54-(K$52), (J54+K18+K21)*(1+(K33*Input!$F$9+Sheet2!K$47*K32))-(K$52)/(1-K$28))))))</f>
        <v>2023646.8539400867</v>
      </c>
      <c r="L54">
        <f ca="1">IF(AND(K54=0,L$9=2), K54-L52+L21,IF(L$9=1,IF(AND(L$16=1,L$17=1),(K54+L18+L21)*(1+(Input!$F$8*Input!$F$9+Sheet2!L$47*Input!$F$7))-((L$52))/(1-L$28), IF(AND(L$16=1,L$17=0),(K54+L18+L21)*(1+(Input!$F$8*Input!$F$9+Sheet2!L$47*Input!$F$7))-(L$52)/(1-L$28))), IF(AND(L$16=1,L$17=1),IF(K54&lt;0, K54-(L$52), (K54+L18+L21)*(1+(L33*Input!$F$9+Sheet2!L$47*L32))-(L$52)/(1-L$28)), IF(AND(L$16=1,L$17=0),IF(K54&lt;0, K54-(L$52), (K54+L18+L21)*(1+(L33*Input!$F$9+Sheet2!L$47*L32))-(L$52)/(1-L$28))))))</f>
        <v>2143451.1331663858</v>
      </c>
      <c r="M54">
        <f ca="1">IF(AND(L54=0,M$9=2), L54-M52+M21,IF(M$9=1,IF(AND(M$16=1,M$17=1),(L54+M18+M21)*(1+(Input!$F$8*Input!$F$9+Sheet2!M$47*Input!$F$7))-((M$52))/(1-M$28), IF(AND(M$16=1,M$17=0),(L54+M18+M21)*(1+(Input!$F$8*Input!$F$9+Sheet2!M$47*Input!$F$7))-(M$52)/(1-M$28))), IF(AND(M$16=1,M$17=1),IF(L54&lt;0, L54-(M$52), (L54+M18+M21)*(1+(M33*Input!$F$9+Sheet2!M$47*M32))-(M$52)/(1-M$28)), IF(AND(M$16=1,M$17=0),IF(L54&lt;0, L54-(M$52), (L54+M18+M21)*(1+(M33*Input!$F$9+Sheet2!M$47*M32))-(M$52)/(1-M$28))))))</f>
        <v>2307030.8650735873</v>
      </c>
      <c r="N54">
        <f ca="1">IF(AND(M54=0,N$9=2), M54-N52+N21,IF(N$9=1,IF(AND(N$16=1,N$17=1),(M54+N18+N21)*(1+(Input!$F$8*Input!$F$9+Sheet2!N$47*Input!$F$7))-((N$52))/(1-N$28), IF(AND(N$16=1,N$17=0),(M54+N18+N21)*(1+(Input!$F$8*Input!$F$9+Sheet2!N$47*Input!$F$7))-(N$52)/(1-N$28))), IF(AND(N$16=1,N$17=1),IF(M54&lt;0, M54-(N$52), (M54+N18+N21)*(1+(N33*Input!$F$9+Sheet2!N$47*N32))-(N$52)/(1-N$28)), IF(AND(N$16=1,N$17=0),IF(M54&lt;0, M54-(N$52), (M54+N18+N21)*(1+(N33*Input!$F$9+Sheet2!N$47*N32))-(N$52)/(1-N$28))))))</f>
        <v>2511994.6845521564</v>
      </c>
      <c r="O54">
        <f ca="1">IF(AND(N54=0,O$9=2), N54-O52+O21,IF(O$9=1,IF(AND(O$16=1,O$17=1),(N54+O18+O21)*(1+(Input!$F$8*Input!$F$9+Sheet2!O$47*Input!$F$7))-((O$52))/(1-O$28), IF(AND(O$16=1,O$17=0),(N54+O18+O21)*(1+(Input!$F$8*Input!$F$9+Sheet2!O$47*Input!$F$7))-(O$52)/(1-O$28))), IF(AND(O$16=1,O$17=1),IF(N54&lt;0, N54-(O$52), (N54+O18+O21)*(1+(O33*Input!$F$9+Sheet2!O$47*O32))-(O$52)/(1-O$28)), IF(AND(O$16=1,O$17=0),IF(N54&lt;0, N54-(O$52), (N54+O18+O21)*(1+(O33*Input!$F$9+Sheet2!O$47*O32))-(O$52)/(1-O$28))))))</f>
        <v>2717143.3467700444</v>
      </c>
      <c r="P54">
        <f ca="1">IF(AND(O54=0,P$9=2), O54-P52+P21,IF(P$9=1,IF(AND(P$16=1,P$17=1),(O54+P18+P21)*(1+(Input!$F$8*Input!$F$9+Sheet2!P$47*Input!$F$7))-((P$52))/(1-P$28), IF(AND(P$16=1,P$17=0),(O54+P18+P21)*(1+(Input!$F$8*Input!$F$9+Sheet2!P$47*Input!$F$7))-(P$52)/(1-P$28))), IF(AND(P$16=1,P$17=1),IF(O54&lt;0, O54-(P$52), (O54+P18+P21)*(1+(P33*Input!$F$9+Sheet2!P$47*P32))-(P$52)/(1-P$28)), IF(AND(P$16=1,P$17=0),IF(O54&lt;0, O54-(P$52), (O54+P18+P21)*(1+(P33*Input!$F$9+Sheet2!P$47*P32))-(P$52)/(1-P$28))))))</f>
        <v>2736326.4271612237</v>
      </c>
      <c r="Q54">
        <f ca="1">IF(AND(P54=0,Q$9=2), P54-Q52+Q21,IF(Q$9=1,IF(AND(Q$16=1,Q$17=1),(P54+Q18+Q21)*(1+(Input!$F$8*Input!$F$9+Sheet2!Q$47*Input!$F$7))-((Q$52))/(1-Q$28), IF(AND(Q$16=1,Q$17=0),(P54+Q18+Q21)*(1+(Input!$F$8*Input!$F$9+Sheet2!Q$47*Input!$F$7))-(Q$52)/(1-Q$28))), IF(AND(Q$16=1,Q$17=1),IF(P54&lt;0, P54-(Q$52), (P54+Q18+Q21)*(1+(Q33*Input!$F$9+Sheet2!Q$47*Q32))-(Q$52)/(1-Q$28)), IF(AND(Q$16=1,Q$17=0),IF(P54&lt;0, P54-(Q$52), (P54+Q18+Q21)*(1+(Q33*Input!$F$9+Sheet2!Q$47*Q32))-(Q$52)/(1-Q$28))))))</f>
        <v>2814431.4095697268</v>
      </c>
      <c r="R54">
        <f ca="1">IF(AND(Q54=0,R$9=2), Q54-R52+R21,IF(R$9=1,IF(AND(R$16=1,R$17=1),(Q54+R18+R21)*(1+(Input!$F$8*Input!$F$9+Sheet2!R$47*Input!$F$7))-((R$52))/(1-R$28), IF(AND(R$16=1,R$17=0),(Q54+R18+R21)*(1+(Input!$F$8*Input!$F$9+Sheet2!R$47*Input!$F$7))-(R$52)/(1-R$28))), IF(AND(R$16=1,R$17=1),IF(Q54&lt;0, Q54-(R$52), (Q54+R18+R21)*(1+(R33*Input!$F$9+Sheet2!R$47*R32))-(R$52)/(1-R$28)), IF(AND(R$16=1,R$17=0),IF(Q54&lt;0, Q54-(R$52), (Q54+R18+R21)*(1+(R33*Input!$F$9+Sheet2!R$47*R32))-(R$52)/(1-R$28))))))</f>
        <v>3093476.3143195999</v>
      </c>
      <c r="S54">
        <f ca="1">IF(AND(R54=0,S$9=2), R54-S52+S21,IF(S$9=1,IF(AND(S$16=1,S$17=1),(R54+S18+S21)*(1+(Input!$F$8*Input!$F$9+Sheet2!S$47*Input!$F$7))-((S$52))/(1-S$28), IF(AND(S$16=1,S$17=0),(R54+S18+S21)*(1+(Input!$F$8*Input!$F$9+Sheet2!S$47*Input!$F$7))-(S$52)/(1-S$28))), IF(AND(S$16=1,S$17=1),IF(R54&lt;0, R54-(S$52), (R54+S18+S21)*(1+(S33*Input!$F$9+Sheet2!S$47*S32))-(S$52)/(1-S$28)), IF(AND(S$16=1,S$17=0),IF(R54&lt;0, R54-(S$52), (R54+S18+S21)*(1+(S33*Input!$F$9+Sheet2!S$47*S32))-(S$52)/(1-S$28))))))</f>
        <v>2943951.3373685158</v>
      </c>
      <c r="T54">
        <f ca="1">IF(AND(S54=0,T$9=2), S54-T52+T21,IF(T$9=1,IF(AND(T$16=1,T$17=1),(S54+T18+T21)*(1+(Input!$F$8*Input!$F$9+Sheet2!T$47*Input!$F$7))-((T$52))/(1-T$28), IF(AND(T$16=1,T$17=0),(S54+T18+T21)*(1+(Input!$F$8*Input!$F$9+Sheet2!T$47*Input!$F$7))-(T$52)/(1-T$28))), IF(AND(T$16=1,T$17=1),IF(S54&lt;0, S54-(T$52), (S54+T18+T21)*(1+(T33*Input!$F$9+Sheet2!T$47*T32))-(T$52)/(1-T$28)), IF(AND(T$16=1,T$17=0),IF(S54&lt;0, S54-(T$52), (S54+T18+T21)*(1+(T33*Input!$F$9+Sheet2!T$47*T32))-(T$52)/(1-T$28))))))</f>
        <v>3062350.2045220067</v>
      </c>
      <c r="U54">
        <f ca="1">IF(AND(T54=0,U$9=2), T54-U52+U21,IF(U$9=1,IF(AND(U$16=1,U$17=1),(T54+U18+U21)*(1+(Input!$F$8*Input!$F$9+Sheet2!U$47*Input!$F$7))-((U$52))/(1-U$28), IF(AND(U$16=1,U$17=0),(T54+U18+U21)*(1+(Input!$F$8*Input!$F$9+Sheet2!U$47*Input!$F$7))-(U$52)/(1-U$28))), IF(AND(U$16=1,U$17=1),IF(T54&lt;0, T54-(U$52), (T54+U18+U21)*(1+(U33*Input!$F$9+Sheet2!U$47*U32))-(U$52)/(1-U$28)), IF(AND(U$16=1,U$17=0),IF(T54&lt;0, T54-(U$52), (T54+U18+U21)*(1+(U33*Input!$F$9+Sheet2!U$47*U32))-(U$52)/(1-U$28))))))</f>
        <v>3371550.441107525</v>
      </c>
      <c r="V54">
        <f ca="1">IF(AND(U54=0,V$9=2), U54-V52+V21,IF(V$9=1,IF(AND(V$16=1,V$17=1),(U54+V18+V21)*(1+(Input!$F$8*Input!$F$9+Sheet2!V$47*Input!$F$7))-((V$52))/(1-V$28), IF(AND(V$16=1,V$17=0),(U54+V18+V21)*(1+(Input!$F$8*Input!$F$9+Sheet2!V$47*Input!$F$7))-(V$52)/(1-V$28))), IF(AND(V$16=1,V$17=1),IF(U54&lt;0, U54-(V$52), (U54+V18+V21)*(1+(V33*Input!$F$9+Sheet2!V$47*V32))-(V$52)/(1-V$28)), IF(AND(V$16=1,V$17=0),IF(U54&lt;0, U54-(V$52), (U54+V18+V21)*(1+(V33*Input!$F$9+Sheet2!V$47*V32))-(V$52)/(1-V$28))))))</f>
        <v>3498731.8877071482</v>
      </c>
      <c r="W54">
        <f ca="1">IF(AND(V54=0,W$9=2), V54-W52+W21,IF(W$9=1,IF(AND(W$16=1,W$17=1),(V54+W18+W21)*(1+(Input!$F$8*Input!$F$9+Sheet2!W$47*Input!$F$7))-((W$52))/(1-W$28), IF(AND(W$16=1,W$17=0),(V54+W18+W21)*(1+(Input!$F$8*Input!$F$9+Sheet2!W$47*Input!$F$7))-(W$52)/(1-W$28))), IF(AND(W$16=1,W$17=1),IF(V54&lt;0, V54-(W$52), (V54+W18+W21)*(1+(W33*Input!$F$9+Sheet2!W$47*W32))-(W$52)/(1-W$28)), IF(AND(W$16=1,W$17=0),IF(V54&lt;0, V54-(W$52), (V54+W18+W21)*(1+(W33*Input!$F$9+Sheet2!W$47*W32))-(W$52)/(1-W$28))))))</f>
        <v>3697089.9257046846</v>
      </c>
      <c r="X54">
        <f ca="1">IF(AND(W54=0,X$9=2), W54-X52+X21,IF(X$9=1,IF(AND(X$16=1,X$17=1),(W54+X18+X21)*(1+(Input!$F$8*Input!$F$9+Sheet2!X$47*Input!$F$7))-((X$52))/(1-X$28), IF(AND(X$16=1,X$17=0),(W54+X18+X21)*(1+(Input!$F$8*Input!$F$9+Sheet2!X$47*Input!$F$7))-(X$52)/(1-X$28))), IF(AND(X$16=1,X$17=1),IF(W54&lt;0, W54-(X$52), (W54+X18+X21)*(1+(X33*Input!$F$9+Sheet2!X$47*X32))-(X$52)/(1-X$28)), IF(AND(X$16=1,X$17=0),IF(W54&lt;0, W54-(X$52), (W54+X18+X21)*(1+(X33*Input!$F$9+Sheet2!X$47*X32))-(X$52)/(1-X$28))))))</f>
        <v>4081774.0987819415</v>
      </c>
      <c r="Y54">
        <f ca="1">IF(AND(X54=0,Y$9=2), X54-Y52+Y21,IF(Y$9=1,IF(AND(Y$16=1,Y$17=1),(X54+Y18+Y21)*(1+(Input!$F$8*Input!$F$9+Sheet2!Y$47*Input!$F$7))-((Y$52))/(1-Y$28), IF(AND(Y$16=1,Y$17=0),(X54+Y18+Y21)*(1+(Input!$F$8*Input!$F$9+Sheet2!Y$47*Input!$F$7))-(Y$52)/(1-Y$28))), IF(AND(Y$16=1,Y$17=1),IF(X54&lt;0, X54-(Y$52), (X54+Y18+Y21)*(1+(Y33*Input!$F$9+Sheet2!Y$47*Y32))-(Y$52)/(1-Y$28)), IF(AND(Y$16=1,Y$17=0),IF(X54&lt;0, X54-(Y$52), (X54+Y18+Y21)*(1+(Y33*Input!$F$9+Sheet2!Y$47*Y32))-(Y$52)/(1-Y$28))))))</f>
        <v>4168169.3119153874</v>
      </c>
      <c r="Z54">
        <f ca="1">IF(AND(Y54=0,Z$9=2), Y54-Z52+Z21,IF(Z$9=1,IF(AND(Z$16=1,Z$17=1),(Y54+Z18+Z21)*(1+(Input!$F$8*Input!$F$9+Sheet2!Z$47*Input!$F$7))-((Z$52))/(1-Z$28), IF(AND(Z$16=1,Z$17=0),(Y54+Z18+Z21)*(1+(Input!$F$8*Input!$F$9+Sheet2!Z$47*Input!$F$7))-(Z$52)/(1-Z$28))), IF(AND(Z$16=1,Z$17=1),IF(Y54&lt;0, Y54-(Z$52), (Y54+Z18+Z21)*(1+(Z33*Input!$F$9+Sheet2!Z$47*Z32))-(Z$52)/(1-Z$28)), IF(AND(Z$16=1,Z$17=0),IF(Y54&lt;0, Y54-(Z$52), (Y54+Z18+Z21)*(1+(Z33*Input!$F$9+Sheet2!Z$47*Z32))-(Z$52)/(1-Z$28))))))</f>
        <v>4428924.2296333909</v>
      </c>
      <c r="AA54">
        <f ca="1">IF(AND(Z54=0,AA$9=2), Z54-AA52+AA21,IF(AA$9=1,IF(AND(AA$16=1,AA$17=1),(Z54+AA18+AA21)*(1+(Input!$F$8*Input!$F$9+Sheet2!AA$47*Input!$F$7))-((AA$52))/(1-AA$28), IF(AND(AA$16=1,AA$17=0),(Z54+AA18+AA21)*(1+(Input!$F$8*Input!$F$9+Sheet2!AA$47*Input!$F$7))-(AA$52)/(1-AA$28))), IF(AND(AA$16=1,AA$17=1),IF(Z54&lt;0, Z54-(AA$52), (Z54+AA18+AA21)*(1+(AA33*Input!$F$9+Sheet2!AA$47*AA32))-(AA$52)/(1-AA$28)), IF(AND(AA$16=1,AA$17=0),IF(Z54&lt;0, Z54-(AA$52), (Z54+AA18+AA21)*(1+(AA33*Input!$F$9+Sheet2!AA$47*AA32))-(AA$52)/(1-AA$28))))))</f>
        <v>4504267.4983079769</v>
      </c>
      <c r="AB54">
        <f ca="1">IF(AND(AA54=0,AB$9=2), AA54-AB52+AB21,IF(AB$9=1,IF(AND(AB$16=1,AB$17=1),(AA54+AB18+AB21)*(1+(Input!$F$8*Input!$F$9+Sheet2!AB$47*Input!$F$7))-((AB$52))/(1-AB$28), IF(AND(AB$16=1,AB$17=0),(AA54+AB18+AB21)*(1+(Input!$F$8*Input!$F$9+Sheet2!AB$47*Input!$F$7))-(AB$52)/(1-AB$28))), IF(AND(AB$16=1,AB$17=1),IF(AA54&lt;0, AA54-(AB$52), (AA54+AB18+AB21)*(1+(AB33*Input!$F$9+Sheet2!AB$47*AB32))-(AB$52)/(1-AB$28)), IF(AND(AB$16=1,AB$17=0),IF(AA54&lt;0, AA54-(AB$52), (AA54+AB18+AB21)*(1+(AB33*Input!$F$9+Sheet2!AB$47*AB32))-(AB$52)/(1-AB$28))))))</f>
        <v>4853926.8805829184</v>
      </c>
      <c r="AC54">
        <f ca="1">IF(AND(AB54=0,AC$9=2), AB54-AC52+AC21,IF(AC$9=1,IF(AND(AC$16=1,AC$17=1),(AB54+AC18+AC21)*(1+(Input!$F$8*Input!$F$9+Sheet2!AC$47*Input!$F$7))-((AC$52))/(1-AC$28), IF(AND(AC$16=1,AC$17=0),(AB54+AC18+AC21)*(1+(Input!$F$8*Input!$F$9+Sheet2!AC$47*Input!$F$7))-(AC$52)/(1-AC$28))), IF(AND(AC$16=1,AC$17=1),IF(AB54&lt;0, AB54-(AC$52), (AB54+AC18+AC21)*(1+(AC33*Input!$F$9+Sheet2!AC$47*AC32))-(AC$52)/(1-AC$28)), IF(AND(AC$16=1,AC$17=0),IF(AB54&lt;0, AB54-(AC$52), (AB54+AC18+AC21)*(1+(AC33*Input!$F$9+Sheet2!AC$47*AC32))-(AC$52)/(1-AC$28))))))</f>
        <v>4978110.437255444</v>
      </c>
      <c r="AD54">
        <f ca="1">IF(AND(AC54=0,AD$9=2), AC54-AD52+AD21,IF(AD$9=1,IF(AND(AD$16=1,AD$17=1),(AC54+AD18+AD21)*(1+(Input!$F$8*Input!$F$9+Sheet2!AD$47*Input!$F$7))-((AD$52))/(1-AD$28), IF(AND(AD$16=1,AD$17=0),(AC54+AD18+AD21)*(1+(Input!$F$8*Input!$F$9+Sheet2!AD$47*Input!$F$7))-(AD$52)/(1-AD$28))), IF(AND(AD$16=1,AD$17=1),IF(AC54&lt;0, AC54-(AD$52), (AC54+AD18+AD21)*(1+(AD33*Input!$F$9+Sheet2!AD$47*AD32))-(AD$52)/(1-AD$28)), IF(AND(AD$16=1,AD$17=0),IF(AC54&lt;0, AC54-(AD$52), (AC54+AD18+AD21)*(1+(AD33*Input!$F$9+Sheet2!AD$47*AD32))-(AD$52)/(1-AD$28))))))</f>
        <v>5207594.994013859</v>
      </c>
      <c r="AE54">
        <f ca="1">IF(AND(AD54=0,AE$9=2), AD54-AE52+AE21,IF(AE$9=1,IF(AND(AE$16=1,AE$17=1),(AD54+AE18+AE21)*(1+(Input!$F$8*Input!$F$9+Sheet2!AE$47*Input!$F$7))-((AE$52))/(1-AE$28), IF(AND(AE$16=1,AE$17=0),(AD54+AE18+AE21)*(1+(Input!$F$8*Input!$F$9+Sheet2!AE$47*Input!$F$7))-(AE$52)/(1-AE$28))), IF(AND(AE$16=1,AE$17=1),IF(AD54&lt;0, AD54-(AE$52), (AD54+AE18+AE21)*(1+(AE33*Input!$F$9+Sheet2!AE$47*AE32))-(AE$52)/(1-AE$28)), IF(AND(AE$16=1,AE$17=0),IF(AD54&lt;0, AD54-(AE$52), (AD54+AE18+AE21)*(1+(AE33*Input!$F$9+Sheet2!AE$47*AE32))-(AE$52)/(1-AE$28))))))</f>
        <v>5290380.7806844581</v>
      </c>
      <c r="AF54">
        <f ca="1">IF(AND(AE54=0,AF$9=2), AE54-AF52+AF21,IF(AF$9=1,IF(AND(AF$16=1,AF$17=1),(AE54+AF18+AF21)*(1+(Input!$F$8*Input!$F$9+Sheet2!AF$47*Input!$F$7))-((AF$52))/(1-AF$28), IF(AND(AF$16=1,AF$17=0),(AE54+AF18+AF21)*(1+(Input!$F$8*Input!$F$9+Sheet2!AF$47*Input!$F$7))-(AF$52)/(1-AF$28))), IF(AND(AF$16=1,AF$17=1),IF(AE54&lt;0, AE54-(AF$52), (AE54+AF18+AF21)*(1+(AF33*Input!$F$9+Sheet2!AF$47*AF32))-(AF$52)/(1-AF$28)), IF(AND(AF$16=1,AF$17=0),IF(AE54&lt;0, AE54-(AF$52), (AE54+AF18+AF21)*(1+(AF33*Input!$F$9+Sheet2!AF$47*AF32))-(AF$52)/(1-AF$28))))))</f>
        <v>5623419.7643435346</v>
      </c>
      <c r="AG54">
        <f ca="1">IF(AND(AF54=0,AG$9=2), AF54-AG52+AG21,IF(AG$9=1,IF(AND(AG$16=1,AG$17=1),(AF54+AG18+AG21)*(1+(Input!$F$8*Input!$F$9+Sheet2!AG$47*Input!$F$7))-((AG$52))/(1-AG$28), IF(AND(AG$16=1,AG$17=0),(AF54+AG18+AG21)*(1+(Input!$F$8*Input!$F$9+Sheet2!AG$47*Input!$F$7))-(AG$52)/(1-AG$28))), IF(AND(AG$16=1,AG$17=1),IF(AF54&lt;0, AF54-(AG$52), (AF54+AG18+AG21)*(1+(AG33*Input!$F$9+Sheet2!AG$47*AG32))-(AG$52)/(1-AG$28)), IF(AND(AG$16=1,AG$17=0),IF(AF54&lt;0, AF54-(AG$52), (AF54+AG18+AG21)*(1+(AG33*Input!$F$9+Sheet2!AG$47*AG32))-(AG$52)/(1-AG$28))))))</f>
        <v>5944428.2866124501</v>
      </c>
      <c r="AH54">
        <f ca="1">IF(AND(AG54=0,AH$9=2), AG54-AH52+AH21,IF(AH$9=1,IF(AND(AH$16=1,AH$17=1),(AG54+AH18+AH21)*(1+(Input!$F$8*Input!$F$9+Sheet2!AH$47*Input!$F$7))-((AH$52))/(1-AH$28), IF(AND(AH$16=1,AH$17=0),(AG54+AH18+AH21)*(1+(Input!$F$8*Input!$F$9+Sheet2!AH$47*Input!$F$7))-(AH$52)/(1-AH$28))), IF(AND(AH$16=1,AH$17=1),IF(AG54&lt;0, AG54-(AH$52), (AG54+AH18+AH21)*(1+(AH33*Input!$F$9+Sheet2!AH$47*AH32))-(AH$52)/(1-AH$28)), IF(AND(AH$16=1,AH$17=0),IF(AG54&lt;0, AG54-(AH$52), (AG54+AH18+AH21)*(1+(AH33*Input!$F$9+Sheet2!AH$47*AH32))-(AH$52)/(1-AH$28))))))</f>
        <v>6326476.1321808454</v>
      </c>
      <c r="AI54">
        <f ca="1">IF(AND(AH54=0,AI$9=2), AH54-AI52+AI21,IF(AI$9=1,IF(AND(AI$16=1,AI$17=1),(AH54+AI18+AI21)*(1+(Input!$F$8*Input!$F$9+Sheet2!AI$47*Input!$F$7))-((AI$52))/(1-AI$28), IF(AND(AI$16=1,AI$17=0),(AH54+AI18+AI21)*(1+(Input!$F$8*Input!$F$9+Sheet2!AI$47*Input!$F$7))-(AI$52)/(1-AI$28))), IF(AND(AI$16=1,AI$17=1),IF(AH54&lt;0, AH54-(AI$52), (AH54+AI18+AI21)*(1+(AI33*Input!$F$9+Sheet2!AI$47*AI32))-(AI$52)/(1-AI$28)), IF(AND(AI$16=1,AI$17=0),IF(AH54&lt;0, AH54-(AI$52), (AH54+AI18+AI21)*(1+(AI33*Input!$F$9+Sheet2!AI$47*AI32))-(AI$52)/(1-AI$28))))))</f>
        <v>6481709.7419290449</v>
      </c>
      <c r="AJ54">
        <f ca="1">IF(AND(AI54=0,AJ$9=2), AI54-AJ52+AJ21,IF(AJ$9=1,IF(AND(AJ$16=1,AJ$17=1),(AI54+AJ18+AJ21)*(1+(Input!$F$8*Input!$F$9+Sheet2!AJ$47*Input!$F$7))-((AJ$52))/(1-AJ$28), IF(AND(AJ$16=1,AJ$17=0),(AI54+AJ18+AJ21)*(1+(Input!$F$8*Input!$F$9+Sheet2!AJ$47*Input!$F$7))-(AJ$52)/(1-AJ$28))), IF(AND(AJ$16=1,AJ$17=1),IF(AI54&lt;0, AI54-(AJ$52), (AI54+AJ18+AJ21)*(1+(AJ33*Input!$F$9+Sheet2!AJ$47*AJ32))-(AJ$52)/(1-AJ$28)), IF(AND(AJ$16=1,AJ$17=0),IF(AI54&lt;0, AI54-(AJ$52), (AI54+AJ18+AJ21)*(1+(AJ33*Input!$F$9+Sheet2!AJ$47*AJ32))-(AJ$52)/(1-AJ$28))))))</f>
        <v>6626310.3519119695</v>
      </c>
      <c r="AK54">
        <f ca="1">IF(AND(AJ54=0,AK$9=2), AJ54-AK52+AK21,IF(AK$9=1,IF(AND(AK$16=1,AK$17=1),(AJ54+AK18+AK21)*(1+(Input!$F$8*Input!$F$9+Sheet2!AK$47*Input!$F$7))-((AK$52))/(1-AK$28), IF(AND(AK$16=1,AK$17=0),(AJ54+AK18+AK21)*(1+(Input!$F$8*Input!$F$9+Sheet2!AK$47*Input!$F$7))-(AK$52)/(1-AK$28))), IF(AND(AK$16=1,AK$17=1),IF(AJ54&lt;0, AJ54-(AK$52), (AJ54+AK18+AK21)*(1+(AK33*Input!$F$9+Sheet2!AK$47*AK32))-(AK$52)/(1-AK$28)), IF(AND(AK$16=1,AK$17=0),IF(AJ54&lt;0, AJ54-(AK$52), (AJ54+AK18+AK21)*(1+(AK33*Input!$F$9+Sheet2!AK$47*AK32))-(AK$52)/(1-AK$28))))))</f>
        <v>6890984.4817219237</v>
      </c>
      <c r="AL54">
        <f ca="1">IF(AND(AK54=0,AL$9=2), AK54-AL52+AL21,IF(AL$9=1,IF(AND(AL$16=1,AL$17=1),(AK54+AL18+AL21)*(1+(Input!$F$8*Input!$F$9+Sheet2!AL$47*Input!$F$7))-((AL$52))/(1-AL$28), IF(AND(AL$16=1,AL$17=0),(AK54+AL18+AL21)*(1+(Input!$F$8*Input!$F$9+Sheet2!AL$47*Input!$F$7))-(AL$52)/(1-AL$28))), IF(AND(AL$16=1,AL$17=1),IF(AK54&lt;0, AK54-(AL$52), (AK54+AL18+AL21)*(1+(AL33*Input!$F$9+Sheet2!AL$47*AL32))-(AL$52)/(1-AL$28)), IF(AND(AL$16=1,AL$17=0),IF(AK54&lt;0, AK54-(AL$52), (AK54+AL18+AL21)*(1+(AL33*Input!$F$9+Sheet2!AL$47*AL32))-(AL$52)/(1-AL$28))))))</f>
        <v>7150412.6732920678</v>
      </c>
      <c r="AM54">
        <f ca="1">IF(AND(AL54=0,AM$9=2), AL54-AM52+AM21,IF(AM$9=1,IF(AND(AM$16=1,AM$17=1),(AL54+AM18+AM21)*(1+(Input!$F$8*Input!$F$9+Sheet2!AM$47*Input!$F$7))-((AM$52))/(1-AM$28), IF(AND(AM$16=1,AM$17=0),(AL54+AM18+AM21)*(1+(Input!$F$8*Input!$F$9+Sheet2!AM$47*Input!$F$7))-(AM$52)/(1-AM$28))), IF(AND(AM$16=1,AM$17=1),IF(AL54&lt;0, AL54-(AM$52), (AL54+AM18+AM21)*(1+(AM33*Input!$F$9+Sheet2!AM$47*AM32))-(AM$52)/(1-AM$28)), IF(AND(AM$16=1,AM$17=0),IF(AL54&lt;0, AL54-(AM$52), (AL54+AM18+AM21)*(1+(AM33*Input!$F$9+Sheet2!AM$47*AM32))-(AM$52)/(1-AM$28))))))</f>
        <v>7400322.9341529347</v>
      </c>
      <c r="AN54">
        <f ca="1">IF(AND(AM54=0,AN$9=2), AM54-AN52+AN21,IF(AN$9=1,IF(AND(AN$16=1,AN$17=1),(AM54+AN18+AN21)*(1+(Input!$F$8*Input!$F$9+Sheet2!AN$47*Input!$F$7))-((AN$52))/(1-AN$28), IF(AND(AN$16=1,AN$17=0),(AM54+AN18+AN21)*(1+(Input!$F$8*Input!$F$9+Sheet2!AN$47*Input!$F$7))-(AN$52)/(1-AN$28))), IF(AND(AN$16=1,AN$17=1),IF(AM54&lt;0, AM54-(AN$52), (AM54+AN18+AN21)*(1+(AN33*Input!$F$9+Sheet2!AN$47*AN32))-(AN$52)/(1-AN$28)), IF(AND(AN$16=1,AN$17=0),IF(AM54&lt;0, AM54-(AN$52), (AM54+AN18+AN21)*(1+(AN33*Input!$F$9+Sheet2!AN$47*AN32))-(AN$52)/(1-AN$28))))))</f>
        <v>7537947.5452076131</v>
      </c>
      <c r="AO54">
        <f ca="1">IF(AND(AN54=0,AO$9=2), AN54-AO52+AO21,IF(AO$9=1,IF(AND(AO$16=1,AO$17=1),(AN54+AO18+AO21)*(1+(Input!$F$8*Input!$F$9+Sheet2!AO$47*Input!$F$7))-((AO$52))/(1-AO$28), IF(AND(AO$16=1,AO$17=0),(AN54+AO18+AO21)*(1+(Input!$F$8*Input!$F$9+Sheet2!AO$47*Input!$F$7))-(AO$52)/(1-AO$28))), IF(AND(AO$16=1,AO$17=1),IF(AN54&lt;0, AN54-(AO$52), (AN54+AO18+AO21)*(1+(AO33*Input!$F$9+Sheet2!AO$47*AO32))-(AO$52)/(1-AO$28)), IF(AND(AO$16=1,AO$17=0),IF(AN54&lt;0, AN54-(AO$52), (AN54+AO18+AO21)*(1+(AO33*Input!$F$9+Sheet2!AO$47*AO32))-(AO$52)/(1-AO$28))))))</f>
        <v>7551221.3259295346</v>
      </c>
      <c r="AP54">
        <f ca="1">IF(AND(AO54=0,AP$9=2), AO54-AP52+AP21,IF(AP$9=1,IF(AND(AP$16=1,AP$17=1),(AO54+AP18+AP21)*(1+(Input!$F$8*Input!$F$9+Sheet2!AP$47*Input!$F$7))-((AP$52))/(1-AP$28), IF(AND(AP$16=1,AP$17=0),(AO54+AP18+AP21)*(1+(Input!$F$8*Input!$F$9+Sheet2!AP$47*Input!$F$7))-(AP$52)/(1-AP$28))), IF(AND(AP$16=1,AP$17=1),IF(AO54&lt;0, AO54-(AP$52), (AO54+AP18+AP21)*(1+(AP33*Input!$F$9+Sheet2!AP$47*AP32))-(AP$52)/(1-AP$28)), IF(AND(AP$16=1,AP$17=0),IF(AO54&lt;0, AO54-(AP$52), (AO54+AP18+AP21)*(1+(AP33*Input!$F$9+Sheet2!AP$47*AP32))-(AP$52)/(1-AP$28))))))</f>
        <v>7515682.3778014928</v>
      </c>
      <c r="AQ54">
        <f ca="1">IF(AND(AP54=0,AQ$9=2), AP54-AQ52+AQ21,IF(AQ$9=1,IF(AND(AQ$16=1,AQ$17=1),(AP54+AQ18+AQ21)*(1+(Input!$F$8*Input!$F$9+Sheet2!AQ$47*Input!$F$7))-((AQ$52))/(1-AQ$28), IF(AND(AQ$16=1,AQ$17=0),(AP54+AQ18+AQ21)*(1+(Input!$F$8*Input!$F$9+Sheet2!AQ$47*Input!$F$7))-(AQ$52)/(1-AQ$28))), IF(AND(AQ$16=1,AQ$17=1),IF(AP54&lt;0, AP54-(AQ$52), (AP54+AQ18+AQ21)*(1+(AQ33*Input!$F$9+Sheet2!AQ$47*AQ32))-(AQ$52)/(1-AQ$28)), IF(AND(AQ$16=1,AQ$17=0),IF(AP54&lt;0, AP54-(AQ$52), (AP54+AQ18+AQ21)*(1+(AQ33*Input!$F$9+Sheet2!AQ$47*AQ32))-(AQ$52)/(1-AQ$28))))))</f>
        <v>7899647.7769165467</v>
      </c>
      <c r="AR54">
        <f ca="1">IF(AND(AQ54=0,AR$9=2), AQ54-AR52+AR21,IF(AR$9=1,IF(AND(AR$16=1,AR$17=1),(AQ54+AR18+AR21)*(1+(Input!$F$8*Input!$F$9+Sheet2!AR$47*Input!$F$7))-((AR$52))/(1-AR$28), IF(AND(AR$16=1,AR$17=0),(AQ54+AR18+AR21)*(1+(Input!$F$8*Input!$F$9+Sheet2!AR$47*Input!$F$7))-(AR$52)/(1-AR$28))), IF(AND(AR$16=1,AR$17=1),IF(AQ54&lt;0, AQ54-(AR$52), (AQ54+AR18+AR21)*(1+(AR33*Input!$F$9+Sheet2!AR$47*AR32))-(AR$52)/(1-AR$28)), IF(AND(AR$16=1,AR$17=0),IF(AQ54&lt;0, AQ54-(AR$52), (AQ54+AR18+AR21)*(1+(AR33*Input!$F$9+Sheet2!AR$47*AR32))-(AR$52)/(1-AR$28))))))</f>
        <v>8197880.600683487</v>
      </c>
      <c r="AS54">
        <f ca="1">IF(AND(AR54=0,AS$9=2), AR54-AS52+AS21,IF(AS$9=1,IF(AND(AS$16=1,AS$17=1),(AR54+AS18+AS21)*(1+(Input!$F$8*Input!$F$9+Sheet2!AS$47*Input!$F$7))-((AS$52))/(1-AS$28), IF(AND(AS$16=1,AS$17=0),(AR54+AS18+AS21)*(1+(Input!$F$8*Input!$F$9+Sheet2!AS$47*Input!$F$7))-(AS$52)/(1-AS$28))), IF(AND(AS$16=1,AS$17=1),IF(AR54&lt;0, AR54-(AS$52), (AR54+AS18+AS21)*(1+(AS33*Input!$F$9+Sheet2!AS$47*AS32))-(AS$52)/(1-AS$28)), IF(AND(AS$16=1,AS$17=0),IF(AR54&lt;0, AR54-(AS$52), (AR54+AS18+AS21)*(1+(AS33*Input!$F$9+Sheet2!AS$47*AS32))-(AS$52)/(1-AS$28))))))</f>
        <v>8368701.2927891538</v>
      </c>
      <c r="AT54">
        <f ca="1">IF(AND(AS54=0,AT$9=2), AS54-AT52+AT21,IF(AT$9=1,IF(AND(AT$16=1,AT$17=1),(AS54+AT18+AT21)*(1+(Input!$F$8*Input!$F$9+Sheet2!AT$47*Input!$F$7))-((AT$52))/(1-AT$28), IF(AND(AT$16=1,AT$17=0),(AS54+AT18+AT21)*(1+(Input!$F$8*Input!$F$9+Sheet2!AT$47*Input!$F$7))-(AT$52)/(1-AT$28))), IF(AND(AT$16=1,AT$17=1),IF(AS54&lt;0, AS54-(AT$52), (AS54+AT18+AT21)*(1+(AT33*Input!$F$9+Sheet2!AT$47*AT32))-(AT$52)/(1-AT$28)), IF(AND(AT$16=1,AT$17=0),IF(AS54&lt;0, AS54-(AT$52), (AS54+AT18+AT21)*(1+(AT33*Input!$F$9+Sheet2!AT$47*AT32))-(AT$52)/(1-AT$28))))))</f>
        <v>9017613.3800858185</v>
      </c>
      <c r="AU54">
        <f ca="1">IF(AND(AT54=0,AU$9=2), AT54-AU52+AU21,IF(AU$9=1,IF(AND(AU$16=1,AU$17=1),(AT54+AU18+AU21)*(1+(Input!$F$8*Input!$F$9+Sheet2!AU$47*Input!$F$7))-((AU$52))/(1-AU$28), IF(AND(AU$16=1,AU$17=0),(AT54+AU18+AU21)*(1+(Input!$F$8*Input!$F$9+Sheet2!AU$47*Input!$F$7))-(AU$52)/(1-AU$28))), IF(AND(AU$16=1,AU$17=1),IF(AT54&lt;0, AT54-(AU$52), (AT54+AU18+AU21)*(1+(AU33*Input!$F$9+Sheet2!AU$47*AU32))-(AU$52)/(1-AU$28)), IF(AND(AU$16=1,AU$17=0),IF(AT54&lt;0, AT54-(AU$52), (AT54+AU18+AU21)*(1+(AU33*Input!$F$9+Sheet2!AU$47*AU32))-(AU$52)/(1-AU$28))))))</f>
        <v>8861413.1290786099</v>
      </c>
      <c r="AV54">
        <f ca="1">IF(AND(AU54=0,AV$9=2), AU54-AV52+AV21,IF(AV$9=1,IF(AND(AV$16=1,AV$17=1),(AU54+AV18+AV21)*(1+(Input!$F$8*Input!$F$9+Sheet2!AV$47*Input!$F$7))-((AV$52))/(1-AV$28), IF(AND(AV$16=1,AV$17=0),(AU54+AV18+AV21)*(1+(Input!$F$8*Input!$F$9+Sheet2!AV$47*Input!$F$7))-(AV$52)/(1-AV$28))), IF(AND(AV$16=1,AV$17=1),IF(AU54&lt;0, AU54-(AV$52), (AU54+AV18+AV21)*(1+(AV33*Input!$F$9+Sheet2!AV$47*AV32))-(AV$52)/(1-AV$28)), IF(AND(AV$16=1,AV$17=0),IF(AU54&lt;0, AU54-(AV$52), (AU54+AV18+AV21)*(1+(AV33*Input!$F$9+Sheet2!AV$47*AV32))-(AV$52)/(1-AV$28))))))</f>
        <v>9088313.4426147845</v>
      </c>
      <c r="AW54">
        <f ca="1">IF(AND(AV54=0,AW$9=2), AV54-AW52+AW21,IF(AW$9=1,IF(AND(AW$16=1,AW$17=1),(AV54+AW18+AW21)*(1+(Input!$F$8*Input!$F$9+Sheet2!AW$47*Input!$F$7))-((AW$52))/(1-AW$28), IF(AND(AW$16=1,AW$17=0),(AV54+AW18+AW21)*(1+(Input!$F$8*Input!$F$9+Sheet2!AW$47*Input!$F$7))-(AW$52)/(1-AW$28))), IF(AND(AW$16=1,AW$17=1),IF(AV54&lt;0, AV54-(AW$52), (AV54+AW18+AW21)*(1+(AW33*Input!$F$9+Sheet2!AW$47*AW32))-(AW$52)/(1-AW$28)), IF(AND(AW$16=1,AW$17=0),IF(AV54&lt;0, AV54-(AW$52), (AV54+AW18+AW21)*(1+(AW33*Input!$F$9+Sheet2!AW$47*AW32))-(AW$52)/(1-AW$28))))))</f>
        <v>9225778.6943512186</v>
      </c>
      <c r="AX54">
        <f ca="1">IF(AND(AW54=0,AX$9=2), AW54-AX52+AX21,IF(AX$9=1,IF(AND(AX$16=1,AX$17=1),(AW54+AX18+AX21)*(1+(Input!$F$8*Input!$F$9+Sheet2!AX$47*Input!$F$7))-((AX$52))/(1-AX$28), IF(AND(AX$16=1,AX$17=0),(AW54+AX18+AX21)*(1+(Input!$F$8*Input!$F$9+Sheet2!AX$47*Input!$F$7))-(AX$52)/(1-AX$28))), IF(AND(AX$16=1,AX$17=1),IF(AW54&lt;0, AW54-(AX$52), (AW54+AX18+AX21)*(1+(AX33*Input!$F$9+Sheet2!AX$47*AX32))-(AX$52)/(1-AX$28)), IF(AND(AX$16=1,AX$17=0),IF(AW54&lt;0, AW54-(AX$52), (AW54+AX18+AX21)*(1+(AX33*Input!$F$9+Sheet2!AX$47*AX32))-(AX$52)/(1-AX$28))))))</f>
        <v>9515501.4244674966</v>
      </c>
      <c r="AY54">
        <f ca="1">IF(AND(AX54=0,AY$9=2), AX54-AY52+AY21,IF(AY$9=1,IF(AND(AY$16=1,AY$17=1),(AX54+AY18+AY21)*(1+(Input!$F$8*Input!$F$9+Sheet2!AY$47*Input!$F$7))-((AY$52))/(1-AY$28), IF(AND(AY$16=1,AY$17=0),(AX54+AY18+AY21)*(1+(Input!$F$8*Input!$F$9+Sheet2!AY$47*Input!$F$7))-(AY$52)/(1-AY$28))), IF(AND(AY$16=1,AY$17=1),IF(AX54&lt;0, AX54-(AY$52), (AX54+AY18+AY21)*(1+(AY33*Input!$F$9+Sheet2!AY$47*AY32))-(AY$52)/(1-AY$28)), IF(AND(AY$16=1,AY$17=0),IF(AX54&lt;0, AX54-(AY$52), (AX54+AY18+AY21)*(1+(AY33*Input!$F$9+Sheet2!AY$47*AY32))-(AY$52)/(1-AY$28))))))</f>
        <v>9627896.3562632017</v>
      </c>
      <c r="AZ54">
        <f ca="1">IF(AND(AY54=0,AZ$9=2), AY54-AZ52+AZ21,IF(AZ$9=1,IF(AND(AZ$16=1,AZ$17=1),(AY54+AZ18+AZ21)*(1+(Input!$F$8*Input!$F$9+Sheet2!AZ$47*Input!$F$7))-((AZ$52))/(1-AZ$28), IF(AND(AZ$16=1,AZ$17=0),(AY54+AZ18+AZ21)*(1+(Input!$F$8*Input!$F$9+Sheet2!AZ$47*Input!$F$7))-(AZ$52)/(1-AZ$28))), IF(AND(AZ$16=1,AZ$17=1),IF(AY54&lt;0, AY54-(AZ$52), (AY54+AZ18+AZ21)*(1+(AZ33*Input!$F$9+Sheet2!AZ$47*AZ32))-(AZ$52)/(1-AZ$28)), IF(AND(AZ$16=1,AZ$17=0),IF(AY54&lt;0, AY54-(AZ$52), (AY54+AZ18+AZ21)*(1+(AZ33*Input!$F$9+Sheet2!AZ$47*AZ32))-(AZ$52)/(1-AZ$28))))))</f>
        <v>9931948.4219630715</v>
      </c>
      <c r="BA54" t="b">
        <f ca="1">IF(AND(AZ54=0,BA$9=2), AZ54-BA52+BA21,IF(BA$9=1,IF(AND(BA$16=1,BA$17=1),(AZ54+BA18+BA21)*(1+(Input!$F$8*Input!$F$9+Sheet2!BA$47*Input!$F$7))-((BA$52))/(1-BA$28), IF(AND(BA$16=1,BA$17=0),(AZ54+BA18+BA21)*(1+(Input!$F$8*Input!$F$9+Sheet2!BA$47*Input!$F$7))-(BA$52)/(1-BA$28))), IF(AND(BA$16=1,BA$17=1),IF(AZ54&lt;0, AZ54-(BA$52), (AZ54+BA18+BA21)*(1+(BA33*Input!$F$9+Sheet2!BA$47*BA32))-(BA$52)/(1-BA$28)), IF(AND(BA$16=1,BA$17=0),IF(AZ54&lt;0, AZ54-(BA$52), (AZ54+BA18+BA21)*(1+(BA33*Input!$F$9+Sheet2!BA$47*BA32))-(BA$52)/(1-BA$28))))))</f>
        <v>0</v>
      </c>
      <c r="BB54" t="b">
        <f ca="1">IF(AND(BA54=0,BB$9=2), BA54-BB52+BB21,IF(BB$9=1,IF(AND(BB$16=1,BB$17=1),(BA54+BB18+BB21)*(1+(Input!$F$8*Input!$F$9+Sheet2!BB$47*Input!$F$7))-((BB$52))/(1-BB$28), IF(AND(BB$16=1,BB$17=0),(BA54+BB18+BB21)*(1+(Input!$F$8*Input!$F$9+Sheet2!BB$47*Input!$F$7))-(BB$52)/(1-BB$28))), IF(AND(BB$16=1,BB$17=1),IF(BA54&lt;0, BA54-(BB$52), (BA54+BB18+BB21)*(1+(BB33*Input!$F$9+Sheet2!BB$47*BB32))-(BB$52)/(1-BB$28)), IF(AND(BB$16=1,BB$17=0),IF(BA54&lt;0, BA54-(BB$52), (BA54+BB18+BB21)*(1+(BB33*Input!$F$9+Sheet2!BB$47*BB32))-(BB$52)/(1-BB$28))))))</f>
        <v>0</v>
      </c>
      <c r="BC54" t="b">
        <f ca="1">IF(AND(BB54=0,BC$9=2), BB54-BC52+BC21,IF(BC$9=1,IF(AND(BC$16=1,BC$17=1),(BB54+BC18+BC21)*(1+(Input!$F$8*Input!$F$9+Sheet2!BC$47*Input!$F$7))-((BC$52))/(1-BC$28), IF(AND(BC$16=1,BC$17=0),(BB54+BC18+BC21)*(1+(Input!$F$8*Input!$F$9+Sheet2!BC$47*Input!$F$7))-(BC$52)/(1-BC$28))), IF(AND(BC$16=1,BC$17=1),IF(BB54&lt;0, BB54-(BC$52), (BB54+BC18+BC21)*(1+(BC33*Input!$F$9+Sheet2!BC$47*BC32))-(BC$52)/(1-BC$28)), IF(AND(BC$16=1,BC$17=0),IF(BB54&lt;0, BB54-(BC$52), (BB54+BC18+BC21)*(1+(BC33*Input!$F$9+Sheet2!BC$47*BC32))-(BC$52)/(1-BC$28))))))</f>
        <v>0</v>
      </c>
      <c r="BD54" t="b">
        <f ca="1">IF(AND(BC54=0,BD$9=2), BC54-BD52+BD21,IF(BD$9=1,IF(AND(BD$16=1,BD$17=1),(BC54+BD18+BD21)*(1+(Input!$F$8*Input!$F$9+Sheet2!BD$47*Input!$F$7))-((BD$52))/(1-BD$28), IF(AND(BD$16=1,BD$17=0),(BC54+BD18+BD21)*(1+(Input!$F$8*Input!$F$9+Sheet2!BD$47*Input!$F$7))-(BD$52)/(1-BD$28))), IF(AND(BD$16=1,BD$17=1),IF(BC54&lt;0, BC54-(BD$52), (BC54+BD18+BD21)*(1+(BD33*Input!$F$9+Sheet2!BD$47*BD32))-(BD$52)/(1-BD$28)), IF(AND(BD$16=1,BD$17=0),IF(BC54&lt;0, BC54-(BD$52), (BC54+BD18+BD21)*(1+(BD33*Input!$F$9+Sheet2!BD$47*BD32))-(BD$52)/(1-BD$28))))))</f>
        <v>0</v>
      </c>
      <c r="BE54" t="b">
        <f ca="1">IF(AND(BD54=0,BE$9=2), BD54-BE52+BE21,IF(BE$9=1,IF(AND(BE$16=1,BE$17=1),(BD54+BE18+BE21)*(1+(Input!$F$8*Input!$F$9+Sheet2!BE$47*Input!$F$7))-((BE$52))/(1-BE$28), IF(AND(BE$16=1,BE$17=0),(BD54+BE18+BE21)*(1+(Input!$F$8*Input!$F$9+Sheet2!BE$47*Input!$F$7))-(BE$52)/(1-BE$28))), IF(AND(BE$16=1,BE$17=1),IF(BD54&lt;0, BD54-(BE$52), (BD54+BE18+BE21)*(1+(BE33*Input!$F$9+Sheet2!BE$47*BE32))-(BE$52)/(1-BE$28)), IF(AND(BE$16=1,BE$17=0),IF(BD54&lt;0, BD54-(BE$52), (BD54+BE18+BE21)*(1+(BE33*Input!$F$9+Sheet2!BE$47*BE32))-(BE$52)/(1-BE$28))))))</f>
        <v>0</v>
      </c>
      <c r="BF54" t="b">
        <f ca="1">IF(AND(BE54=0,BF$9=2), BE54-BF52+BF21,IF(BF$9=1,IF(AND(BF$16=1,BF$17=1),(BE54+BF18+BF21)*(1+(Input!$F$8*Input!$F$9+Sheet2!BF$47*Input!$F$7))-((BF$52))/(1-BF$28), IF(AND(BF$16=1,BF$17=0),(BE54+BF18+BF21)*(1+(Input!$F$8*Input!$F$9+Sheet2!BF$47*Input!$F$7))-(BF$52)/(1-BF$28))), IF(AND(BF$16=1,BF$17=1),IF(BE54&lt;0, BE54-(BF$52), (BE54+BF18+BF21)*(1+(BF33*Input!$F$9+Sheet2!BF$47*BF32))-(BF$52)/(1-BF$28)), IF(AND(BF$16=1,BF$17=0),IF(BE54&lt;0, BE54-(BF$52), (BE54+BF18+BF21)*(1+(BF33*Input!$F$9+Sheet2!BF$47*BF32))-(BF$52)/(1-BF$28))))))</f>
        <v>0</v>
      </c>
      <c r="BG54" t="b">
        <f ca="1">IF(AND(BF54=0,BG$9=2), BF54-BG52+BG21,IF(BG$9=1,IF(AND(BG$16=1,BG$17=1),(BF54+BG18+BG21)*(1+(Input!$F$8*Input!$F$9+Sheet2!BG$47*Input!$F$7))-((BG$52))/(1-BG$28), IF(AND(BG$16=1,BG$17=0),(BF54+BG18+BG21)*(1+(Input!$F$8*Input!$F$9+Sheet2!BG$47*Input!$F$7))-(BG$52)/(1-BG$28))), IF(AND(BG$16=1,BG$17=1),IF(BF54&lt;0, BF54-(BG$52), (BF54+BG18+BG21)*(1+(BG33*Input!$F$9+Sheet2!BG$47*BG32))-(BG$52)/(1-BG$28)), IF(AND(BG$16=1,BG$17=0),IF(BF54&lt;0, BF54-(BG$52), (BF54+BG18+BG21)*(1+(BG33*Input!$F$9+Sheet2!BG$47*BG32))-(BG$52)/(1-BG$28))))))</f>
        <v>0</v>
      </c>
      <c r="BH54" t="b">
        <f ca="1">IF(AND(BG54=0,BH$9=2), BG54-BH52+BH21,IF(BH$9=1,IF(AND(BH$16=1,BH$17=1),(BG54+BH18+BH21)*(1+(Input!$F$8*Input!$F$9+Sheet2!BH$47*Input!$F$7))-((BH$52))/(1-BH$28), IF(AND(BH$16=1,BH$17=0),(BG54+BH18+BH21)*(1+(Input!$F$8*Input!$F$9+Sheet2!BH$47*Input!$F$7))-(BH$52)/(1-BH$28))), IF(AND(BH$16=1,BH$17=1),IF(BG54&lt;0, BG54-(BH$52), (BG54+BH18+BH21)*(1+(BH33*Input!$F$9+Sheet2!BH$47*BH32))-(BH$52)/(1-BH$28)), IF(AND(BH$16=1,BH$17=0),IF(BG54&lt;0, BG54-(BH$52), (BG54+BH18+BH21)*(1+(BH33*Input!$F$9+Sheet2!BH$47*BH32))-(BH$52)/(1-BH$28))))))</f>
        <v>0</v>
      </c>
      <c r="BI54" t="b">
        <f ca="1">IF(AND(BH54=0,BI$9=2), BH54-BI52+BI21,IF(BI$9=1,IF(AND(BI$16=1,BI$17=1),(BH54+BI18+BI21)*(1+(Input!$F$8*Input!$F$9+Sheet2!BI$47*Input!$F$7))-((BI$52))/(1-BI$28), IF(AND(BI$16=1,BI$17=0),(BH54+BI18+BI21)*(1+(Input!$F$8*Input!$F$9+Sheet2!BI$47*Input!$F$7))-(BI$52)/(1-BI$28))), IF(AND(BI$16=1,BI$17=1),IF(BH54&lt;0, BH54-(BI$52), (BH54+BI18+BI21)*(1+(BI33*Input!$F$9+Sheet2!BI$47*BI32))-(BI$52)/(1-BI$28)), IF(AND(BI$16=1,BI$17=0),IF(BH54&lt;0, BH54-(BI$52), (BH54+BI18+BI21)*(1+(BI33*Input!$F$9+Sheet2!BI$47*BI32))-(BI$52)/(1-BI$28))))))</f>
        <v>0</v>
      </c>
      <c r="BJ54" t="b">
        <f ca="1">IF(AND(BI54=0,BJ$9=2), BI54-BJ52+BJ21,IF(BJ$9=1,IF(AND(BJ$16=1,BJ$17=1),(BI54+BJ18+BJ21)*(1+(Input!$F$8*Input!$F$9+Sheet2!BJ$47*Input!$F$7))-((BJ$52))/(1-BJ$28), IF(AND(BJ$16=1,BJ$17=0),(BI54+BJ18+BJ21)*(1+(Input!$F$8*Input!$F$9+Sheet2!BJ$47*Input!$F$7))-(BJ$52)/(1-BJ$28))), IF(AND(BJ$16=1,BJ$17=1),IF(BI54&lt;0, BI54-(BJ$52), (BI54+BJ18+BJ21)*(1+(BJ33*Input!$F$9+Sheet2!BJ$47*BJ32))-(BJ$52)/(1-BJ$28)), IF(AND(BJ$16=1,BJ$17=0),IF(BI54&lt;0, BI54-(BJ$52), (BI54+BJ18+BJ21)*(1+(BJ33*Input!$F$9+Sheet2!BJ$47*BJ32))-(BJ$52)/(1-BJ$28))))))</f>
        <v>0</v>
      </c>
      <c r="BK54" t="b">
        <f ca="1">IF(AND(BJ54=0,BK$9=2), BJ54-BK52+BK21,IF(BK$9=1,IF(AND(BK$16=1,BK$17=1),(BJ54+BK18+BK21)*(1+(Input!$F$8*Input!$F$9+Sheet2!BK$47*Input!$F$7))-((BK$52))/(1-BK$28), IF(AND(BK$16=1,BK$17=0),(BJ54+BK18+BK21)*(1+(Input!$F$8*Input!$F$9+Sheet2!BK$47*Input!$F$7))-(BK$52)/(1-BK$28))), IF(AND(BK$16=1,BK$17=1),IF(BJ54&lt;0, BJ54-(BK$52), (BJ54+BK18+BK21)*(1+(BK33*Input!$F$9+Sheet2!BK$47*BK32))-(BK$52)/(1-BK$28)), IF(AND(BK$16=1,BK$17=0),IF(BJ54&lt;0, BJ54-(BK$52), (BJ54+BK18+BK21)*(1+(BK33*Input!$F$9+Sheet2!BK$47*BK32))-(BK$52)/(1-BK$28))))))</f>
        <v>0</v>
      </c>
      <c r="BL54" t="b">
        <f ca="1">IF(AND(BK54=0,BL$9=2), BK54-BL52+BL21,IF(BL$9=1,IF(AND(BL$16=1,BL$17=1),(BK54+BL18+BL21)*(1+(Input!$F$8*Input!$F$9+Sheet2!BL$47*Input!$F$7))-((BL$52))/(1-BL$28), IF(AND(BL$16=1,BL$17=0),(BK54+BL18+BL21)*(1+(Input!$F$8*Input!$F$9+Sheet2!BL$47*Input!$F$7))-(BL$52)/(1-BL$28))), IF(AND(BL$16=1,BL$17=1),IF(BK54&lt;0, BK54-(BL$52), (BK54+BL18+BL21)*(1+(BL33*Input!$F$9+Sheet2!BL$47*BL32))-(BL$52)/(1-BL$28)), IF(AND(BL$16=1,BL$17=0),IF(BK54&lt;0, BK54-(BL$52), (BK54+BL18+BL21)*(1+(BL33*Input!$F$9+Sheet2!BL$47*BL32))-(BL$52)/(1-BL$28))))))</f>
        <v>0</v>
      </c>
      <c r="BM54" t="b">
        <f ca="1">IF(AND(BL54=0,BM$9=2), BL54-BM52+BM21,IF(BM$9=1,IF(AND(BM$16=1,BM$17=1),(BL54+BM18+BM21)*(1+(Input!$F$8*Input!$F$9+Sheet2!BM$47*Input!$F$7))-((BM$52))/(1-BM$28), IF(AND(BM$16=1,BM$17=0),(BL54+BM18+BM21)*(1+(Input!$F$8*Input!$F$9+Sheet2!BM$47*Input!$F$7))-(BM$52)/(1-BM$28))), IF(AND(BM$16=1,BM$17=1),IF(BL54&lt;0, BL54-(BM$52), (BL54+BM18+BM21)*(1+(BM33*Input!$F$9+Sheet2!BM$47*BM32))-(BM$52)/(1-BM$28)), IF(AND(BM$16=1,BM$17=0),IF(BL54&lt;0, BL54-(BM$52), (BL54+BM18+BM21)*(1+(BM33*Input!$F$9+Sheet2!BM$47*BM32))-(BM$52)/(1-BM$28))))))</f>
        <v>0</v>
      </c>
      <c r="BN54" t="b">
        <f ca="1">IF(AND(BM54=0,BN$9=2), BM54-BN52+BN21,IF(BN$9=1,IF(AND(BN$16=1,BN$17=1),(BM54+BN18+BN21)*(1+(Input!$F$8*Input!$F$9+Sheet2!BN$47*Input!$F$7))-((BN$52))/(1-BN$28), IF(AND(BN$16=1,BN$17=0),(BM54+BN18+BN21)*(1+(Input!$F$8*Input!$F$9+Sheet2!BN$47*Input!$F$7))-(BN$52)/(1-BN$28))), IF(AND(BN$16=1,BN$17=1),IF(BM54&lt;0, BM54-(BN$52), (BM54+BN18+BN21)*(1+(BN33*Input!$F$9+Sheet2!BN$47*BN32))-(BN$52)/(1-BN$28)), IF(AND(BN$16=1,BN$17=0),IF(BM54&lt;0, BM54-(BN$52), (BM54+BN18+BN21)*(1+(BN33*Input!$F$9+Sheet2!BN$47*BN32))-(BN$52)/(1-BN$28))))))</f>
        <v>0</v>
      </c>
      <c r="BO54" t="b">
        <f ca="1">IF(AND(BN54=0,BO$9=2), BN54-BO52+BO21,IF(BO$9=1,IF(AND(BO$16=1,BO$17=1),(BN54+BO18+BO21)*(1+(Input!$F$8*Input!$F$9+Sheet2!BO$47*Input!$F$7))-((BO$52))/(1-BO$28), IF(AND(BO$16=1,BO$17=0),(BN54+BO18+BO21)*(1+(Input!$F$8*Input!$F$9+Sheet2!BO$47*Input!$F$7))-(BO$52)/(1-BO$28))), IF(AND(BO$16=1,BO$17=1),IF(BN54&lt;0, BN54-(BO$52), (BN54+BO18+BO21)*(1+(BO33*Input!$F$9+Sheet2!BO$47*BO32))-(BO$52)/(1-BO$28)), IF(AND(BO$16=1,BO$17=0),IF(BN54&lt;0, BN54-(BO$52), (BN54+BO18+BO21)*(1+(BO33*Input!$F$9+Sheet2!BO$47*BO32))-(BO$52)/(1-BO$28))))))</f>
        <v>0</v>
      </c>
      <c r="BP54" t="b">
        <f ca="1">IF(AND(BO54=0,BP$9=2), BO54-BP52+BP21,IF(BP$9=1,IF(AND(BP$16=1,BP$17=1),(BO54+BP18+BP21)*(1+(Input!$F$8*Input!$F$9+Sheet2!BP$47*Input!$F$7))-((BP$52))/(1-BP$28), IF(AND(BP$16=1,BP$17=0),(BO54+BP18+BP21)*(1+(Input!$F$8*Input!$F$9+Sheet2!BP$47*Input!$F$7))-(BP$52)/(1-BP$28))), IF(AND(BP$16=1,BP$17=1),IF(BO54&lt;0, BO54-(BP$52), (BO54+BP18+BP21)*(1+(BP33*Input!$F$9+Sheet2!BP$47*BP32))-(BP$52)/(1-BP$28)), IF(AND(BP$16=1,BP$17=0),IF(BO54&lt;0, BO54-(BP$52), (BO54+BP18+BP21)*(1+(BP33*Input!$F$9+Sheet2!BP$47*BP32))-(BP$52)/(1-BP$28))))))</f>
        <v>0</v>
      </c>
      <c r="BQ54" t="b">
        <f ca="1">IF(AND(BP54=0,BQ$9=2), BP54-BQ52+BQ21,IF(BQ$9=1,IF(AND(BQ$16=1,BQ$17=1),(BP54+BQ18+BQ21)*(1+(Input!$F$8*Input!$F$9+Sheet2!BQ$47*Input!$F$7))-((BQ$52))/(1-BQ$28), IF(AND(BQ$16=1,BQ$17=0),(BP54+BQ18+BQ21)*(1+(Input!$F$8*Input!$F$9+Sheet2!BQ$47*Input!$F$7))-(BQ$52)/(1-BQ$28))), IF(AND(BQ$16=1,BQ$17=1),IF(BP54&lt;0, BP54-(BQ$52), (BP54+BQ18+BQ21)*(1+(BQ33*Input!$F$9+Sheet2!BQ$47*BQ32))-(BQ$52)/(1-BQ$28)), IF(AND(BQ$16=1,BQ$17=0),IF(BP54&lt;0, BP54-(BQ$52), (BP54+BQ18+BQ21)*(1+(BQ33*Input!$F$9+Sheet2!BQ$47*BQ32))-(BQ$52)/(1-BQ$28))))))</f>
        <v>0</v>
      </c>
      <c r="BR54" t="b">
        <f ca="1">IF(AND(BQ54=0,BR$9=2), BQ54-BR52+BR21,IF(BR$9=1,IF(AND(BR$16=1,BR$17=1),(BQ54+BR18+BR21)*(1+(Input!$F$8*Input!$F$9+Sheet2!BR$47*Input!$F$7))-((BR$52))/(1-BR$28), IF(AND(BR$16=1,BR$17=0),(BQ54+BR18+BR21)*(1+(Input!$F$8*Input!$F$9+Sheet2!BR$47*Input!$F$7))-(BR$52)/(1-BR$28))), IF(AND(BR$16=1,BR$17=1),IF(BQ54&lt;0, BQ54-(BR$52), (BQ54+BR18+BR21)*(1+(BR33*Input!$F$9+Sheet2!BR$47*BR32))-(BR$52)/(1-BR$28)), IF(AND(BR$16=1,BR$17=0),IF(BQ54&lt;0, BQ54-(BR$52), (BQ54+BR18+BR21)*(1+(BR33*Input!$F$9+Sheet2!BR$47*BR32))-(BR$52)/(1-BR$28))))))</f>
        <v>0</v>
      </c>
      <c r="BS54" t="b">
        <f ca="1">IF(AND(BR54=0,BS$9=2), BR54-BS52+BS21,IF(BS$9=1,IF(AND(BS$16=1,BS$17=1),(BR54+BS18+BS21)*(1+(Input!$F$8*Input!$F$9+Sheet2!BS$47*Input!$F$7))-((BS$52))/(1-BS$28), IF(AND(BS$16=1,BS$17=0),(BR54+BS18+BS21)*(1+(Input!$F$8*Input!$F$9+Sheet2!BS$47*Input!$F$7))-(BS$52)/(1-BS$28))), IF(AND(BS$16=1,BS$17=1),IF(BR54&lt;0, BR54-(BS$52), (BR54+BS18+BS21)*(1+(BS33*Input!$F$9+Sheet2!BS$47*BS32))-(BS$52)/(1-BS$28)), IF(AND(BS$16=1,BS$17=0),IF(BR54&lt;0, BR54-(BS$52), (BR54+BS18+BS21)*(1+(BS33*Input!$F$9+Sheet2!BS$47*BS32))-(BS$52)/(1-BS$28))))))</f>
        <v>0</v>
      </c>
      <c r="BT54" t="b">
        <f ca="1">IF(AND(BS54=0,BT$9=2), BS54-BT52+BT21,IF(BT$9=1,IF(AND(BT$16=1,BT$17=1),(BS54+BT18+BT21)*(1+(Input!$F$8*Input!$F$9+Sheet2!BT$47*Input!$F$7))-((BT$52))/(1-BT$28), IF(AND(BT$16=1,BT$17=0),(BS54+BT18+BT21)*(1+(Input!$F$8*Input!$F$9+Sheet2!BT$47*Input!$F$7))-(BT$52)/(1-BT$28))), IF(AND(BT$16=1,BT$17=1),IF(BS54&lt;0, BS54-(BT$52), (BS54+BT18+BT21)*(1+(BT33*Input!$F$9+Sheet2!BT$47*BT32))-(BT$52)/(1-BT$28)), IF(AND(BT$16=1,BT$17=0),IF(BS54&lt;0, BS54-(BT$52), (BS54+BT18+BT21)*(1+(BT33*Input!$F$9+Sheet2!BT$47*BT32))-(BT$52)/(1-BT$28))))))</f>
        <v>0</v>
      </c>
      <c r="BU54" t="b">
        <f ca="1">IF(AND(BT54=0,BU$9=2), BT54-BU52+BU21,IF(BU$9=1,IF(AND(BU$16=1,BU$17=1),(BT54+BU18+BU21)*(1+(Input!$F$8*Input!$F$9+Sheet2!BU$47*Input!$F$7))-((BU$52))/(1-BU$28), IF(AND(BU$16=1,BU$17=0),(BT54+BU18+BU21)*(1+(Input!$F$8*Input!$F$9+Sheet2!BU$47*Input!$F$7))-(BU$52)/(1-BU$28))), IF(AND(BU$16=1,BU$17=1),IF(BT54&lt;0, BT54-(BU$52), (BT54+BU18+BU21)*(1+(BU33*Input!$F$9+Sheet2!BU$47*BU32))-(BU$52)/(1-BU$28)), IF(AND(BU$16=1,BU$17=0),IF(BT54&lt;0, BT54-(BU$52), (BT54+BU18+BU21)*(1+(BU33*Input!$F$9+Sheet2!BU$47*BU32))-(BU$52)/(1-BU$28))))))</f>
        <v>0</v>
      </c>
      <c r="BV54" t="b">
        <f ca="1">IF(AND(BU54=0,BV$9=2), BU54-BV52+BV21,IF(BV$9=1,IF(AND(BV$16=1,BV$17=1),(BU54+BV18+BV21)*(1+(Input!$F$8*Input!$F$9+Sheet2!BV$47*Input!$F$7))-((BV$52))/(1-BV$28), IF(AND(BV$16=1,BV$17=0),(BU54+BV18+BV21)*(1+(Input!$F$8*Input!$F$9+Sheet2!BV$47*Input!$F$7))-(BV$52)/(1-BV$28))), IF(AND(BV$16=1,BV$17=1),IF(BU54&lt;0, BU54-(BV$52), (BU54+BV18+BV21)*(1+(BV33*Input!$F$9+Sheet2!BV$47*BV32))-(BV$52)/(1-BV$28)), IF(AND(BV$16=1,BV$17=0),IF(BU54&lt;0, BU54-(BV$52), (BU54+BV18+BV21)*(1+(BV33*Input!$F$9+Sheet2!BV$47*BV32))-(BV$52)/(1-BV$28))))))</f>
        <v>0</v>
      </c>
      <c r="BW54" t="b">
        <f ca="1">IF(AND(BV54=0,BW$9=2), BV54-BW52+BW21,IF(BW$9=1,IF(AND(BW$16=1,BW$17=1),(BV54+BW18+BW21)*(1+(Input!$F$8*Input!$F$9+Sheet2!BW$47*Input!$F$7))-((BW$52))/(1-BW$28), IF(AND(BW$16=1,BW$17=0),(BV54+BW18+BW21)*(1+(Input!$F$8*Input!$F$9+Sheet2!BW$47*Input!$F$7))-(BW$52)/(1-BW$28))), IF(AND(BW$16=1,BW$17=1),IF(BV54&lt;0, BV54-(BW$52), (BV54+BW18+BW21)*(1+(BW33*Input!$F$9+Sheet2!BW$47*BW32))-(BW$52)/(1-BW$28)), IF(AND(BW$16=1,BW$17=0),IF(BV54&lt;0, BV54-(BW$52), (BV54+BW18+BW21)*(1+(BW33*Input!$F$9+Sheet2!BW$47*BW32))-(BW$52)/(1-BW$28))))))</f>
        <v>0</v>
      </c>
      <c r="BX54" t="b">
        <f ca="1">IF(AND(BW54=0,BX$9=2), BW54-BX52+BX21,IF(BX$9=1,IF(AND(BX$16=1,BX$17=1),(BW54+BX18+BX21)*(1+(Input!$F$8*Input!$F$9+Sheet2!BX$47*Input!$F$7))-((BX$52))/(1-BX$28), IF(AND(BX$16=1,BX$17=0),(BW54+BX18+BX21)*(1+(Input!$F$8*Input!$F$9+Sheet2!BX$47*Input!$F$7))-(BX$52)/(1-BX$28))), IF(AND(BX$16=1,BX$17=1),IF(BW54&lt;0, BW54-(BX$52), (BW54+BX18+BX21)*(1+(BX33*Input!$F$9+Sheet2!BX$47*BX32))-(BX$52)/(1-BX$28)), IF(AND(BX$16=1,BX$17=0),IF(BW54&lt;0, BW54-(BX$52), (BW54+BX18+BX21)*(1+(BX33*Input!$F$9+Sheet2!BX$47*BX32))-(BX$52)/(1-BX$28))))))</f>
        <v>0</v>
      </c>
      <c r="BY54" t="b">
        <f ca="1">IF(AND(BX54=0,BY$9=2), BX54-BY52+BY21,IF(BY$9=1,IF(AND(BY$16=1,BY$17=1),(BX54+BY18+BY21)*(1+(Input!$F$8*Input!$F$9+Sheet2!BY$47*Input!$F$7))-((BY$52))/(1-BY$28), IF(AND(BY$16=1,BY$17=0),(BX54+BY18+BY21)*(1+(Input!$F$8*Input!$F$9+Sheet2!BY$47*Input!$F$7))-(BY$52)/(1-BY$28))), IF(AND(BY$16=1,BY$17=1),IF(BX54&lt;0, BX54-(BY$52), (BX54+BY18+BY21)*(1+(BY33*Input!$F$9+Sheet2!BY$47*BY32))-(BY$52)/(1-BY$28)), IF(AND(BY$16=1,BY$17=0),IF(BX54&lt;0, BX54-(BY$52), (BX54+BY18+BY21)*(1+(BY33*Input!$F$9+Sheet2!BY$47*BY32))-(BY$52)/(1-BY$28))))))</f>
        <v>0</v>
      </c>
      <c r="BZ54" t="b">
        <f ca="1">IF(AND(BY54=0,BZ$9=2), BY54-BZ52+BZ21,IF(BZ$9=1,IF(AND(BZ$16=1,BZ$17=1),(BY54+BZ18+BZ21)*(1+(Input!$F$8*Input!$F$9+Sheet2!BZ$47*Input!$F$7))-((BZ$52))/(1-BZ$28), IF(AND(BZ$16=1,BZ$17=0),(BY54+BZ18+BZ21)*(1+(Input!$F$8*Input!$F$9+Sheet2!BZ$47*Input!$F$7))-(BZ$52)/(1-BZ$28))), IF(AND(BZ$16=1,BZ$17=1),IF(BY54&lt;0, BY54-(BZ$52), (BY54+BZ18+BZ21)*(1+(BZ33*Input!$F$9+Sheet2!BZ$47*BZ32))-(BZ$52)/(1-BZ$28)), IF(AND(BZ$16=1,BZ$17=0),IF(BY54&lt;0, BY54-(BZ$52), (BY54+BZ18+BZ21)*(1+(BZ33*Input!$F$9+Sheet2!BZ$47*BZ32))-(BZ$52)/(1-BZ$28))))))</f>
        <v>0</v>
      </c>
      <c r="CA54" t="b">
        <f ca="1">IF(AND(BZ54=0,CA$9=2), BZ54-CA52+CA21,IF(CA$9=1,IF(AND(CA$16=1,CA$17=1),(BZ54+CA18+CA21)*(1+(Input!$F$8*Input!$F$9+Sheet2!CA$47*Input!$F$7))-((CA$52))/(1-CA$28), IF(AND(CA$16=1,CA$17=0),(BZ54+CA18+CA21)*(1+(Input!$F$8*Input!$F$9+Sheet2!CA$47*Input!$F$7))-(CA$52)/(1-CA$28))), IF(AND(CA$16=1,CA$17=1),IF(BZ54&lt;0, BZ54-(CA$52), (BZ54+CA18+CA21)*(1+(CA33*Input!$F$9+Sheet2!CA$47*CA32))-(CA$52)/(1-CA$28)), IF(AND(CA$16=1,CA$17=0),IF(BZ54&lt;0, BZ54-(CA$52), (BZ54+CA18+CA21)*(1+(CA33*Input!$F$9+Sheet2!CA$47*CA32))-(CA$52)/(1-CA$28))))))</f>
        <v>0</v>
      </c>
      <c r="CB54" t="b">
        <f ca="1">IF(AND(CA54=0,CB$9=2), CA54-CB52+CB21,IF(CB$9=1,IF(AND(CB$16=1,CB$17=1),(CA54+CB18+CB21)*(1+(Input!$F$8*Input!$F$9+Sheet2!CB$47*Input!$F$7))-((CB$52))/(1-CB$28), IF(AND(CB$16=1,CB$17=0),(CA54+CB18+CB21)*(1+(Input!$F$8*Input!$F$9+Sheet2!CB$47*Input!$F$7))-(CB$52)/(1-CB$28))), IF(AND(CB$16=1,CB$17=1),IF(CA54&lt;0, CA54-(CB$52), (CA54+CB18+CB21)*(1+(CB33*Input!$F$9+Sheet2!CB$47*CB32))-(CB$52)/(1-CB$28)), IF(AND(CB$16=1,CB$17=0),IF(CA54&lt;0, CA54-(CB$52), (CA54+CB18+CB21)*(1+(CB33*Input!$F$9+Sheet2!CB$47*CB32))-(CB$52)/(1-CB$28))))))</f>
        <v>0</v>
      </c>
      <c r="CC54" t="b">
        <f ca="1">IF(AND(CB54=0,CC$9=2), CB54-CC52+CC21,IF(CC$9=1,IF(AND(CC$16=1,CC$17=1),(CB54+CC18+CC21)*(1+(Input!$F$8*Input!$F$9+Sheet2!CC$47*Input!$F$7))-((CC$52))/(1-CC$28), IF(AND(CC$16=1,CC$17=0),(CB54+CC18+CC21)*(1+(Input!$F$8*Input!$F$9+Sheet2!CC$47*Input!$F$7))-(CC$52)/(1-CC$28))), IF(AND(CC$16=1,CC$17=1),IF(CB54&lt;0, CB54-(CC$52), (CB54+CC18+CC21)*(1+(CC33*Input!$F$9+Sheet2!CC$47*CC32))-(CC$52)/(1-CC$28)), IF(AND(CC$16=1,CC$17=0),IF(CB54&lt;0, CB54-(CC$52), (CB54+CC18+CC21)*(1+(CC33*Input!$F$9+Sheet2!CC$47*CC32))-(CC$52)/(1-CC$28))))))</f>
        <v>0</v>
      </c>
      <c r="CD54" t="b">
        <f ca="1">IF(AND(CC54=0,CD$9=2), CC54-CD52+CD21,IF(CD$9=1,IF(AND(CD$16=1,CD$17=1),(CC54+CD18+CD21)*(1+(Input!$F$8*Input!$F$9+Sheet2!CD$47*Input!$F$7))-((CD$52))/(1-CD$28), IF(AND(CD$16=1,CD$17=0),(CC54+CD18+CD21)*(1+(Input!$F$8*Input!$F$9+Sheet2!CD$47*Input!$F$7))-(CD$52)/(1-CD$28))), IF(AND(CD$16=1,CD$17=1),IF(CC54&lt;0, CC54-(CD$52), (CC54+CD18+CD21)*(1+(CD33*Input!$F$9+Sheet2!CD$47*CD32))-(CD$52)/(1-CD$28)), IF(AND(CD$16=1,CD$17=0),IF(CC54&lt;0, CC54-(CD$52), (CC54+CD18+CD21)*(1+(CD33*Input!$F$9+Sheet2!CD$47*CD32))-(CD$52)/(1-CD$28))))))</f>
        <v>0</v>
      </c>
      <c r="CE54" t="b">
        <f ca="1">IF(AND(CD54=0,CE$9=2), CD54-CE52+CE21,IF(CE$9=1,IF(AND(CE$16=1,CE$17=1),(CD54+CE18+CE21)*(1+(Input!$F$8*Input!$F$9+Sheet2!CE$47*Input!$F$7))-((CE$52))/(1-CE$28), IF(AND(CE$16=1,CE$17=0),(CD54+CE18+CE21)*(1+(Input!$F$8*Input!$F$9+Sheet2!CE$47*Input!$F$7))-(CE$52)/(1-CE$28))), IF(AND(CE$16=1,CE$17=1),IF(CD54&lt;0, CD54-(CE$52), (CD54+CE18+CE21)*(1+(CE33*Input!$F$9+Sheet2!CE$47*CE32))-(CE$52)/(1-CE$28)), IF(AND(CE$16=1,CE$17=0),IF(CD54&lt;0, CD54-(CE$52), (CD54+CE18+CE21)*(1+(CE33*Input!$F$9+Sheet2!CE$47*CE32))-(CE$52)/(1-CE$28))))))</f>
        <v>0</v>
      </c>
      <c r="CF54" t="b">
        <f ca="1">IF(AND(CE54=0,CF$9=2), CE54-CF52+CF21,IF(CF$9=1,IF(AND(CF$16=1,CF$17=1),(CE54+CF18+CF21)*(1+(Input!$F$8*Input!$F$9+Sheet2!CF$47*Input!$F$7))-((CF$52))/(1-CF$28), IF(AND(CF$16=1,CF$17=0),(CE54+CF18+CF21)*(1+(Input!$F$8*Input!$F$9+Sheet2!CF$47*Input!$F$7))-(CF$52)/(1-CF$28))), IF(AND(CF$16=1,CF$17=1),IF(CE54&lt;0, CE54-(CF$52), (CE54+CF18+CF21)*(1+(CF33*Input!$F$9+Sheet2!CF$47*CF32))-(CF$52)/(1-CF$28)), IF(AND(CF$16=1,CF$17=0),IF(CE54&lt;0, CE54-(CF$52), (CE54+CF18+CF21)*(1+(CF33*Input!$F$9+Sheet2!CF$47*CF32))-(CF$52)/(1-CF$28))))))</f>
        <v>0</v>
      </c>
      <c r="CG54" t="b">
        <f ca="1">IF(AND(CF54=0,CG$9=2), CF54-CG52+CG21,IF(CG$9=1,IF(AND(CG$16=1,CG$17=1),(CF54+CG18+CG21)*(1+(Input!$F$8*Input!$F$9+Sheet2!CG$47*Input!$F$7))-((CG$52))/(1-CG$28), IF(AND(CG$16=1,CG$17=0),(CF54+CG18+CG21)*(1+(Input!$F$8*Input!$F$9+Sheet2!CG$47*Input!$F$7))-(CG$52)/(1-CG$28))), IF(AND(CG$16=1,CG$17=1),IF(CF54&lt;0, CF54-(CG$52), (CF54+CG18+CG21)*(1+(CG33*Input!$F$9+Sheet2!CG$47*CG32))-(CG$52)/(1-CG$28)), IF(AND(CG$16=1,CG$17=0),IF(CF54&lt;0, CF54-(CG$52), (CF54+CG18+CG21)*(1+(CG33*Input!$F$9+Sheet2!CG$47*CG32))-(CG$52)/(1-CG$28))))))</f>
        <v>0</v>
      </c>
      <c r="CH54" t="b">
        <f ca="1">IF(AND(CG54=0,CH$9=2), CG54-CH52+CH21,IF(CH$9=1,IF(AND(CH$16=1,CH$17=1),(CG54+CH18+CH21)*(1+(Input!$F$8*Input!$F$9+Sheet2!CH$47*Input!$F$7))-((CH$52))/(1-CH$28), IF(AND(CH$16=1,CH$17=0),(CG54+CH18+CH21)*(1+(Input!$F$8*Input!$F$9+Sheet2!CH$47*Input!$F$7))-(CH$52)/(1-CH$28))), IF(AND(CH$16=1,CH$17=1),IF(CG54&lt;0, CG54-(CH$52), (CG54+CH18+CH21)*(1+(CH33*Input!$F$9+Sheet2!CH$47*CH32))-(CH$52)/(1-CH$28)), IF(AND(CH$16=1,CH$17=0),IF(CG54&lt;0, CG54-(CH$52), (CG54+CH18+CH21)*(1+(CH33*Input!$F$9+Sheet2!CH$47*CH32))-(CH$52)/(1-CH$28))))))</f>
        <v>0</v>
      </c>
      <c r="CI54" t="b">
        <f ca="1">IF(AND(CH54=0,CI$9=2), CH54-CI52+CI21,IF(CI$9=1,IF(AND(CI$16=1,CI$17=1),(CH54+CI18+CI21)*(1+(Input!$F$8*Input!$F$9+Sheet2!CI$47*Input!$F$7))-((CI$52))/(1-CI$28), IF(AND(CI$16=1,CI$17=0),(CH54+CI18+CI21)*(1+(Input!$F$8*Input!$F$9+Sheet2!CI$47*Input!$F$7))-(CI$52)/(1-CI$28))), IF(AND(CI$16=1,CI$17=1),IF(CH54&lt;0, CH54-(CI$52), (CH54+CI18+CI21)*(1+(CI33*Input!$F$9+Sheet2!CI$47*CI32))-(CI$52)/(1-CI$28)), IF(AND(CI$16=1,CI$17=0),IF(CH54&lt;0, CH54-(CI$52), (CH54+CI18+CI21)*(1+(CI33*Input!$F$9+Sheet2!CI$47*CI32))-(CI$52)/(1-CI$28))))))</f>
        <v>0</v>
      </c>
      <c r="CJ54" t="b">
        <f ca="1">IF(AND(CI54=0,CJ$9=2), CI54-CJ52+CJ21,IF(CJ$9=1,IF(AND(CJ$16=1,CJ$17=1),(CI54+CJ18+CJ21)*(1+(Input!$F$8*Input!$F$9+Sheet2!CJ$47*Input!$F$7))-((CJ$52))/(1-CJ$28), IF(AND(CJ$16=1,CJ$17=0),(CI54+CJ18+CJ21)*(1+(Input!$F$8*Input!$F$9+Sheet2!CJ$47*Input!$F$7))-(CJ$52)/(1-CJ$28))), IF(AND(CJ$16=1,CJ$17=1),IF(CI54&lt;0, CI54-(CJ$52), (CI54+CJ18+CJ21)*(1+(CJ33*Input!$F$9+Sheet2!CJ$47*CJ32))-(CJ$52)/(1-CJ$28)), IF(AND(CJ$16=1,CJ$17=0),IF(CI54&lt;0, CI54-(CJ$52), (CI54+CJ18+CJ21)*(1+(CJ33*Input!$F$9+Sheet2!CJ$47*CJ32))-(CJ$52)/(1-CJ$28))))))</f>
        <v>0</v>
      </c>
      <c r="CK54" t="b">
        <f ca="1">IF(AND(CJ54=0,CK$9=2), CJ54-CK52+CK21,IF(CK$9=1,IF(AND(CK$16=1,CK$17=1),(CJ54+CK18+CK21)*(1+(Input!$F$8*Input!$F$9+Sheet2!CK$47*Input!$F$7))-((CK$52))/(1-CK$28), IF(AND(CK$16=1,CK$17=0),(CJ54+CK18+CK21)*(1+(Input!$F$8*Input!$F$9+Sheet2!CK$47*Input!$F$7))-(CK$52)/(1-CK$28))), IF(AND(CK$16=1,CK$17=1),IF(CJ54&lt;0, CJ54-(CK$52), (CJ54+CK18+CK21)*(1+(CK33*Input!$F$9+Sheet2!CK$47*CK32))-(CK$52)/(1-CK$28)), IF(AND(CK$16=1,CK$17=0),IF(CJ54&lt;0, CJ54-(CK$52), (CJ54+CK18+CK21)*(1+(CK33*Input!$F$9+Sheet2!CK$47*CK32))-(CK$52)/(1-CK$28))))))</f>
        <v>0</v>
      </c>
      <c r="CL54" t="b">
        <f ca="1">IF(AND(CK54=0,CL$9=2), CK54-CL52+CL21,IF(CL$9=1,IF(AND(CL$16=1,CL$17=1),(CK54+CL18+CL21)*(1+(Input!$F$8*Input!$F$9+Sheet2!CL$47*Input!$F$7))-((CL$52))/(1-CL$28), IF(AND(CL$16=1,CL$17=0),(CK54+CL18+CL21)*(1+(Input!$F$8*Input!$F$9+Sheet2!CL$47*Input!$F$7))-(CL$52)/(1-CL$28))), IF(AND(CL$16=1,CL$17=1),IF(CK54&lt;0, CK54-(CL$52), (CK54+CL18+CL21)*(1+(CL33*Input!$F$9+Sheet2!CL$47*CL32))-(CL$52)/(1-CL$28)), IF(AND(CL$16=1,CL$17=0),IF(CK54&lt;0, CK54-(CL$52), (CK54+CL18+CL21)*(1+(CL33*Input!$F$9+Sheet2!CL$47*CL32))-(CL$52)/(1-CL$28))))))</f>
        <v>0</v>
      </c>
      <c r="CM54" t="b">
        <f ca="1">IF(AND(CL54=0,CM$9=2), CL54-CM52+CM21,IF(CM$9=1,IF(AND(CM$16=1,CM$17=1),(CL54+CM18+CM21)*(1+(Input!$F$8*Input!$F$9+Sheet2!CM$47*Input!$F$7))-((CM$52))/(1-CM$28), IF(AND(CM$16=1,CM$17=0),(CL54+CM18+CM21)*(1+(Input!$F$8*Input!$F$9+Sheet2!CM$47*Input!$F$7))-(CM$52)/(1-CM$28))), IF(AND(CM$16=1,CM$17=1),IF(CL54&lt;0, CL54-(CM$52), (CL54+CM18+CM21)*(1+(CM33*Input!$F$9+Sheet2!CM$47*CM32))-(CM$52)/(1-CM$28)), IF(AND(CM$16=1,CM$17=0),IF(CL54&lt;0, CL54-(CM$52), (CL54+CM18+CM21)*(1+(CM33*Input!$F$9+Sheet2!CM$47*CM32))-(CM$52)/(1-CM$28))))))</f>
        <v>0</v>
      </c>
      <c r="CN54" t="b">
        <f ca="1">IF(AND(CM54=0,CN$9=2), CM54-CN52+CN21,IF(CN$9=1,IF(AND(CN$16=1,CN$17=1),(CM54+CN18+CN21)*(1+(Input!$F$8*Input!$F$9+Sheet2!CN$47*Input!$F$7))-((CN$52))/(1-CN$28), IF(AND(CN$16=1,CN$17=0),(CM54+CN18+CN21)*(1+(Input!$F$8*Input!$F$9+Sheet2!CN$47*Input!$F$7))-(CN$52)/(1-CN$28))), IF(AND(CN$16=1,CN$17=1),IF(CM54&lt;0, CM54-(CN$52), (CM54+CN18+CN21)*(1+(CN33*Input!$F$9+Sheet2!CN$47*CN32))-(CN$52)/(1-CN$28)), IF(AND(CN$16=1,CN$17=0),IF(CM54&lt;0, CM54-(CN$52), (CM54+CN18+CN21)*(1+(CN33*Input!$F$9+Sheet2!CN$47*CN32))-(CN$52)/(1-CN$28))))))</f>
        <v>0</v>
      </c>
      <c r="CP54" s="5" cm="1">
        <f t="array" aca="1" ref="CP54" ca="1">INDEX($A:$CN, ROW(), $D$3+$C$3+2)</f>
        <v>9931948.4219630715</v>
      </c>
    </row>
    <row r="55" spans="1:94">
      <c r="A55" t="s">
        <v>14</v>
      </c>
      <c r="B55">
        <f>Input!$C$9</f>
        <v>400000</v>
      </c>
      <c r="C55">
        <f ca="1">IF(AND(C56=0,C$9=2), B55+C20,IF(C$9=1, IF(AND(C$16=1,C$17=1),(B55+C20)*(1+(1-C$29)*(Input!$F$8*Input!$F$9+Sheet2!C$47*Input!$F$7))-(C$56), IF(AND(C$16=0,C$17=1),(B55+C20)*(1+(1-C$29)*(Input!$F$8*Input!$F$9+Sheet2!C$47*Input!$F$7))-(C$56))),  IF(AND(C$16=1,C$17=1),IF(B55&lt;0, B55-(C$56), (B55+C20)*(1+(1-C$29)*(C33*Input!$F$9+Sheet2!C$47*C32))-(C$56)), IF(AND(C$16=0,C$17=1),IF(B55&lt;0, B55-(C$56), (B55+C20)*(1+(1-C$29)*(C33*Input!$F$9+Sheet2!C$47*C32))-(C$56))))))</f>
        <v>435723.09538983443</v>
      </c>
      <c r="D55">
        <f ca="1">IF(AND(D56=0,D$9=2), C55+D20,IF(D$9=1, IF(AND(D$16=1,D$17=1),(C55+D20)*(1+(1-D$29)*(Input!$F$8*Input!$F$9+Sheet2!D$47*Input!$F$7))-(D$56), IF(AND(D$16=0,D$17=1),(C55+D20)*(1+(1-D$29)*(Input!$F$8*Input!$F$9+Sheet2!D$47*Input!$F$7))-(D$56))),  IF(AND(D$16=1,D$17=1),IF(C55&lt;0, C55-(D$56), (C55+D20)*(1+(1-D$29)*(D33*Input!$F$9+Sheet2!D$47*D32))-(D$56)), IF(AND(D$16=0,D$17=1),IF(C55&lt;0, C55-(D$56), (C55+D20)*(1+(1-D$29)*(D33*Input!$F$9+Sheet2!D$47*D32))-(D$56))))))</f>
        <v>471979.01382170949</v>
      </c>
      <c r="E55">
        <f ca="1">IF(AND(E56=0,E$9=2), D55+E20,IF(E$9=1, IF(AND(E$16=1,E$17=1),(D55+E20)*(1+(1-E$29)*(Input!$F$8*Input!$F$9+Sheet2!E$47*Input!$F$7))-(E$56), IF(AND(E$16=0,E$17=1),(D55+E20)*(1+(1-E$29)*(Input!$F$8*Input!$F$9+Sheet2!E$47*Input!$F$7))-(E$56))),  IF(AND(E$16=1,E$17=1),IF(D55&lt;0, D55-(E$56), (D55+E20)*(1+(1-E$29)*(E33*Input!$F$9+Sheet2!E$47*E32))-(E$56)), IF(AND(E$16=0,E$17=1),IF(D55&lt;0, D55-(E$56), (D55+E20)*(1+(1-E$29)*(E33*Input!$F$9+Sheet2!E$47*E32))-(E$56))))))</f>
        <v>538407.38670345128</v>
      </c>
      <c r="F55">
        <f ca="1">IF(AND(F56=0,F$9=2), E55+F20,IF(F$9=1, IF(AND(F$16=1,F$17=1),(E55+F20)*(1+(1-F$29)*(Input!$F$8*Input!$F$9+Sheet2!F$47*Input!$F$7))-(F$56), IF(AND(F$16=0,F$17=1),(E55+F20)*(1+(1-F$29)*(Input!$F$8*Input!$F$9+Sheet2!F$47*Input!$F$7))-(F$56))),  IF(AND(F$16=1,F$17=1),IF(E55&lt;0, E55-(F$56), (E55+F20)*(1+(1-F$29)*(F33*Input!$F$9+Sheet2!F$47*F32))-(F$56)), IF(AND(F$16=0,F$17=1),IF(E55&lt;0, E55-(F$56), (E55+F20)*(1+(1-F$29)*(F33*Input!$F$9+Sheet2!F$47*F32))-(F$56))))))</f>
        <v>610960.22153358848</v>
      </c>
      <c r="G55">
        <f ca="1">IF(AND(G56=0,G$9=2), F55+G20,IF(G$9=1, IF(AND(G$16=1,G$17=1),(F55+G20)*(1+(1-G$29)*(Input!$F$8*Input!$F$9+Sheet2!G$47*Input!$F$7))-(G$56), IF(AND(G$16=0,G$17=1),(F55+G20)*(1+(1-G$29)*(Input!$F$8*Input!$F$9+Sheet2!G$47*Input!$F$7))-(G$56))),  IF(AND(G$16=1,G$17=1),IF(F55&lt;0, F55-(G$56), (F55+G20)*(1+(1-G$29)*(G33*Input!$F$9+Sheet2!G$47*G32))-(G$56)), IF(AND(G$16=0,G$17=1),IF(F55&lt;0, F55-(G$56), (F55+G20)*(1+(1-G$29)*(G33*Input!$F$9+Sheet2!G$47*G32))-(G$56))))))</f>
        <v>641243.01444096619</v>
      </c>
      <c r="H55">
        <f ca="1">IF(AND(H56=0,H$9=2), G55+H20,IF(H$9=1, IF(AND(H$16=1,H$17=1),(G55+H20)*(1+(1-H$29)*(Input!$F$8*Input!$F$9+Sheet2!H$47*Input!$F$7))-(H$56), IF(AND(H$16=0,H$17=1),(G55+H20)*(1+(1-H$29)*(Input!$F$8*Input!$F$9+Sheet2!H$47*Input!$F$7))-(H$56))),  IF(AND(H$16=1,H$17=1),IF(G55&lt;0, G55-(H$56), (G55+H20)*(1+(1-H$29)*(H33*Input!$F$9+Sheet2!H$47*H32))-(H$56)), IF(AND(H$16=0,H$17=1),IF(G55&lt;0, G55-(H$56), (G55+H20)*(1+(1-H$29)*(H33*Input!$F$9+Sheet2!H$47*H32))-(H$56))))))</f>
        <v>702027.64094219904</v>
      </c>
      <c r="I55">
        <f ca="1">IF(AND(I56=0,I$9=2), H55+I20,IF(I$9=1, IF(AND(I$16=1,I$17=1),(H55+I20)*(1+(1-I$29)*(Input!$F$8*Input!$F$9+Sheet2!I$47*Input!$F$7))-(I$56), IF(AND(I$16=0,I$17=1),(H55+I20)*(1+(1-I$29)*(Input!$F$8*Input!$F$9+Sheet2!I$47*Input!$F$7))-(I$56))),  IF(AND(I$16=1,I$17=1),IF(H55&lt;0, H55-(I$56), (H55+I20)*(1+(1-I$29)*(I33*Input!$F$9+Sheet2!I$47*I32))-(I$56)), IF(AND(I$16=0,I$17=1),IF(H55&lt;0, H55-(I$56), (H55+I20)*(1+(1-I$29)*(I33*Input!$F$9+Sheet2!I$47*I32))-(I$56))))))</f>
        <v>752660.49602850329</v>
      </c>
      <c r="J55">
        <f ca="1">IF(AND(J56=0,J$9=2), I55+J20,IF(J$9=1, IF(AND(J$16=1,J$17=1),(I55+J20)*(1+(1-J$29)*(Input!$F$8*Input!$F$9+Sheet2!J$47*Input!$F$7))-(J$56), IF(AND(J$16=0,J$17=1),(I55+J20)*(1+(1-J$29)*(Input!$F$8*Input!$F$9+Sheet2!J$47*Input!$F$7))-(J$56))),  IF(AND(J$16=1,J$17=1),IF(I55&lt;0, I55-(J$56), (I55+J20)*(1+(1-J$29)*(J33*Input!$F$9+Sheet2!J$47*J32))-(J$56)), IF(AND(J$16=0,J$17=1),IF(I55&lt;0, I55-(J$56), (I55+J20)*(1+(1-J$29)*(J33*Input!$F$9+Sheet2!J$47*J32))-(J$56))))))</f>
        <v>847757.22779756004</v>
      </c>
      <c r="K55">
        <f ca="1">IF(AND(K56=0,K$9=2), J55+K20,IF(K$9=1, IF(AND(K$16=1,K$17=1),(J55+K20)*(1+(1-K$29)*(Input!$F$8*Input!$F$9+Sheet2!K$47*Input!$F$7))-(K$56), IF(AND(K$16=0,K$17=1),(J55+K20)*(1+(1-K$29)*(Input!$F$8*Input!$F$9+Sheet2!K$47*Input!$F$7))-(K$56))),  IF(AND(K$16=1,K$17=1),IF(J55&lt;0, J55-(K$56), (J55+K20)*(1+(1-K$29)*(K33*Input!$F$9+Sheet2!K$47*K32))-(K$56)), IF(AND(K$16=0,K$17=1),IF(J55&lt;0, J55-(K$56), (J55+K20)*(1+(1-K$29)*(K33*Input!$F$9+Sheet2!K$47*K32))-(K$56))))))</f>
        <v>858049.57454862515</v>
      </c>
      <c r="L55">
        <f ca="1">IF(AND(L56=0,L$9=2), K55+L20,IF(L$9=1, IF(AND(L$16=1,L$17=1),(K55+L20)*(1+(1-L$29)*(Input!$F$8*Input!$F$9+Sheet2!L$47*Input!$F$7))-(L$56), IF(AND(L$16=0,L$17=1),(K55+L20)*(1+(1-L$29)*(Input!$F$8*Input!$F$9+Sheet2!L$47*Input!$F$7))-(L$56))),  IF(AND(L$16=1,L$17=1),IF(K55&lt;0, K55-(L$56), (K55+L20)*(1+(1-L$29)*(L33*Input!$F$9+Sheet2!L$47*L32))-(L$56)), IF(AND(L$16=0,L$17=1),IF(K55&lt;0, K55-(L$56), (K55+L20)*(1+(1-L$29)*(L33*Input!$F$9+Sheet2!L$47*L32))-(L$56))))))</f>
        <v>911633.04737432173</v>
      </c>
      <c r="M55">
        <f ca="1">IF(AND(M56=0,M$9=2), L55+M20,IF(M$9=1, IF(AND(M$16=1,M$17=1),(L55+M20)*(1+(1-M$29)*(Input!$F$8*Input!$F$9+Sheet2!M$47*Input!$F$7))-(M$56), IF(AND(M$16=0,M$17=1),(L55+M20)*(1+(1-M$29)*(Input!$F$8*Input!$F$9+Sheet2!M$47*Input!$F$7))-(M$56))),  IF(AND(M$16=1,M$17=1),IF(L55&lt;0, L55-(M$56), (L55+M20)*(1+(1-M$29)*(M33*Input!$F$9+Sheet2!M$47*M32))-(M$56)), IF(AND(M$16=0,M$17=1),IF(L55&lt;0, L55-(M$56), (L55+M20)*(1+(1-M$29)*(M33*Input!$F$9+Sheet2!M$47*M32))-(M$56))))))</f>
        <v>980724.0899882128</v>
      </c>
      <c r="N55">
        <f ca="1">IF(AND(N56=0,N$9=2), M55+N20,IF(N$9=1, IF(AND(N$16=1,N$17=1),(M55+N20)*(1+(1-N$29)*(Input!$F$8*Input!$F$9+Sheet2!N$47*Input!$F$7))-(N$56), IF(AND(N$16=0,N$17=1),(M55+N20)*(1+(1-N$29)*(Input!$F$8*Input!$F$9+Sheet2!N$47*Input!$F$7))-(N$56))),  IF(AND(N$16=1,N$17=1),IF(M55&lt;0, M55-(N$56), (M55+N20)*(1+(1-N$29)*(N33*Input!$F$9+Sheet2!N$47*N32))-(N$56)), IF(AND(N$16=0,N$17=1),IF(M55&lt;0, M55-(N$56), (M55+N20)*(1+(1-N$29)*(N33*Input!$F$9+Sheet2!N$47*N32))-(N$56))))))</f>
        <v>1064301.3143821207</v>
      </c>
      <c r="O55">
        <f ca="1">IF(AND(O56=0,O$9=2), N55+O20,IF(O$9=1, IF(AND(O$16=1,O$17=1),(N55+O20)*(1+(1-O$29)*(Input!$F$8*Input!$F$9+Sheet2!O$47*Input!$F$7))-(O$56), IF(AND(O$16=0,O$17=1),(N55+O20)*(1+(1-O$29)*(Input!$F$8*Input!$F$9+Sheet2!O$47*Input!$F$7))-(O$56))),  IF(AND(O$16=1,O$17=1),IF(N55&lt;0, N55-(O$56), (N55+O20)*(1+(1-O$29)*(O33*Input!$F$9+Sheet2!O$47*O32))-(O$56)), IF(AND(O$16=0,O$17=1),IF(N55&lt;0, N55-(O$56), (N55+O20)*(1+(1-O$29)*(O33*Input!$F$9+Sheet2!O$47*O32))-(O$56))))))</f>
        <v>1147658.2839675434</v>
      </c>
      <c r="P55">
        <f ca="1">IF(AND(P56=0,P$9=2), O55+P20,IF(P$9=1, IF(AND(P$16=1,P$17=1),(O55+P20)*(1+(1-P$29)*(Input!$F$8*Input!$F$9+Sheet2!P$47*Input!$F$7))-(P$56), IF(AND(P$16=0,P$17=1),(O55+P20)*(1+(1-P$29)*(Input!$F$8*Input!$F$9+Sheet2!P$47*Input!$F$7))-(P$56))),  IF(AND(P$16=1,P$17=1),IF(O55&lt;0, O55-(P$56), (O55+P20)*(1+(1-P$29)*(P33*Input!$F$9+Sheet2!P$47*P32))-(P$56)), IF(AND(P$16=0,P$17=1),IF(O55&lt;0, O55-(P$56), (O55+P20)*(1+(1-P$29)*(P33*Input!$F$9+Sheet2!P$47*P32))-(P$56))))))</f>
        <v>1165862.7169558993</v>
      </c>
      <c r="Q55">
        <f ca="1">IF(AND(Q56=0,Q$9=2), P55+Q20,IF(Q$9=1, IF(AND(Q$16=1,Q$17=1),(P55+Q20)*(1+(1-Q$29)*(Input!$F$8*Input!$F$9+Sheet2!Q$47*Input!$F$7))-(Q$56), IF(AND(Q$16=0,Q$17=1),(P55+Q20)*(1+(1-Q$29)*(Input!$F$8*Input!$F$9+Sheet2!Q$47*Input!$F$7))-(Q$56))),  IF(AND(Q$16=1,Q$17=1),IF(P55&lt;0, P55-(Q$56), (P55+Q20)*(1+(1-Q$29)*(Q33*Input!$F$9+Sheet2!Q$47*Q32))-(Q$56)), IF(AND(Q$16=0,Q$17=1),IF(P55&lt;0, P55-(Q$56), (P55+Q20)*(1+(1-Q$29)*(Q33*Input!$F$9+Sheet2!Q$47*Q32))-(Q$56))))))</f>
        <v>1204831.4359474024</v>
      </c>
      <c r="R55">
        <f ca="1">IF(AND(R56=0,R$9=2), Q55+R20,IF(R$9=1, IF(AND(R$16=1,R$17=1),(Q55+R20)*(1+(1-R$29)*(Input!$F$8*Input!$F$9+Sheet2!R$47*Input!$F$7))-(R$56), IF(AND(R$16=0,R$17=1),(Q55+R20)*(1+(1-R$29)*(Input!$F$8*Input!$F$9+Sheet2!R$47*Input!$F$7))-(R$56))),  IF(AND(R$16=1,R$17=1),IF(Q55&lt;0, Q55-(R$56), (Q55+R20)*(1+(1-R$29)*(R33*Input!$F$9+Sheet2!R$47*R32))-(R$56)), IF(AND(R$16=0,R$17=1),IF(Q55&lt;0, Q55-(R$56), (Q55+R20)*(1+(1-R$29)*(R33*Input!$F$9+Sheet2!R$47*R32))-(R$56))))))</f>
        <v>1314938.3836988376</v>
      </c>
      <c r="S55">
        <f ca="1">IF(AND(S56=0,S$9=2), R55+S20,IF(S$9=1, IF(AND(S$16=1,S$17=1),(R55+S20)*(1+(1-S$29)*(Input!$F$8*Input!$F$9+Sheet2!S$47*Input!$F$7))-(S$56), IF(AND(S$16=0,S$17=1),(R55+S20)*(1+(1-S$29)*(Input!$F$8*Input!$F$9+Sheet2!S$47*Input!$F$7))-(S$56))),  IF(AND(S$16=1,S$17=1),IF(R55&lt;0, R55-(S$56), (R55+S20)*(1+(1-S$29)*(S33*Input!$F$9+Sheet2!S$47*S32))-(S$56)), IF(AND(S$16=0,S$17=1),IF(R55&lt;0, R55-(S$56), (R55+S20)*(1+(1-S$29)*(S33*Input!$F$9+Sheet2!S$47*S32))-(S$56))))))</f>
        <v>1273984.4711722278</v>
      </c>
      <c r="T55">
        <f ca="1">IF(AND(T56=0,T$9=2), S55+T20,IF(T$9=1, IF(AND(T$16=1,T$17=1),(S55+T20)*(1+(1-T$29)*(Input!$F$8*Input!$F$9+Sheet2!T$47*Input!$F$7))-(T$56), IF(AND(T$16=0,T$17=1),(S55+T20)*(1+(1-T$29)*(Input!$F$8*Input!$F$9+Sheet2!T$47*Input!$F$7))-(T$56))),  IF(AND(T$16=1,T$17=1),IF(S55&lt;0, S55-(T$56), (S55+T20)*(1+(1-T$29)*(T33*Input!$F$9+Sheet2!T$47*T32))-(T$56)), IF(AND(T$16=0,T$17=1),IF(S55&lt;0, S55-(T$56), (S55+T20)*(1+(1-T$29)*(T33*Input!$F$9+Sheet2!T$47*T32))-(T$56))))))</f>
        <v>1327700.2300137659</v>
      </c>
      <c r="U55">
        <f ca="1">IF(AND(U56=0,U$9=2), T55+U20,IF(U$9=1, IF(AND(U$16=1,U$17=1),(T55+U20)*(1+(1-U$29)*(Input!$F$8*Input!$F$9+Sheet2!U$47*Input!$F$7))-(U$56), IF(AND(U$16=0,U$17=1),(T55+U20)*(1+(1-U$29)*(Input!$F$8*Input!$F$9+Sheet2!U$47*Input!$F$7))-(U$56))),  IF(AND(U$16=1,U$17=1),IF(T55&lt;0, T55-(U$56), (T55+U20)*(1+(1-U$29)*(U33*Input!$F$9+Sheet2!U$47*U32))-(U$56)), IF(AND(U$16=0,U$17=1),IF(T55&lt;0, T55-(U$56), (T55+U20)*(1+(1-U$29)*(U33*Input!$F$9+Sheet2!U$47*U32))-(U$56))))))</f>
        <v>1449726.1481180277</v>
      </c>
      <c r="V55">
        <f ca="1">IF(AND(V56=0,V$9=2), U55+V20,IF(V$9=1, IF(AND(V$16=1,V$17=1),(U55+V20)*(1+(1-V$29)*(Input!$F$8*Input!$F$9+Sheet2!V$47*Input!$F$7))-(V$56), IF(AND(V$16=0,V$17=1),(U55+V20)*(1+(1-V$29)*(Input!$F$8*Input!$F$9+Sheet2!V$47*Input!$F$7))-(V$56))),  IF(AND(V$16=1,V$17=1),IF(U55&lt;0, U55-(V$56), (U55+V20)*(1+(1-V$29)*(V33*Input!$F$9+Sheet2!V$47*V32))-(V$56)), IF(AND(V$16=0,V$17=1),IF(U55&lt;0, U55-(V$56), (U55+V20)*(1+(1-V$29)*(V33*Input!$F$9+Sheet2!V$47*V32))-(V$56))))))</f>
        <v>1506271.0849919582</v>
      </c>
      <c r="W55">
        <f ca="1">IF(AND(W56=0,W$9=2), V55+W20,IF(W$9=1, IF(AND(W$16=1,W$17=1),(V55+W20)*(1+(1-W$29)*(Input!$F$8*Input!$F$9+Sheet2!W$47*Input!$F$7))-(W$56), IF(AND(W$16=0,W$17=1),(V55+W20)*(1+(1-W$29)*(Input!$F$8*Input!$F$9+Sheet2!W$47*Input!$F$7))-(W$56))),  IF(AND(W$16=1,W$17=1),IF(V55&lt;0, V55-(W$56), (V55+W20)*(1+(1-W$29)*(W33*Input!$F$9+Sheet2!W$47*W32))-(W$56)), IF(AND(W$16=0,W$17=1),IF(V55&lt;0, V55-(W$56), (V55+W20)*(1+(1-W$29)*(W33*Input!$F$9+Sheet2!W$47*W32))-(W$56))))))</f>
        <v>1470611.4291017661</v>
      </c>
      <c r="X55">
        <f ca="1">IF(AND(X56=0,X$9=2), W55+X20,IF(X$9=1, IF(AND(X$16=1,X$17=1),(W55+X20)*(1+(1-X$29)*(Input!$F$8*Input!$F$9+Sheet2!X$47*Input!$F$7))-(X$56), IF(AND(X$16=0,X$17=1),(W55+X20)*(1+(1-X$29)*(Input!$F$8*Input!$F$9+Sheet2!X$47*Input!$F$7))-(X$56))),  IF(AND(X$16=1,X$17=1),IF(W55&lt;0, W55-(X$56), (W55+X20)*(1+(1-X$29)*(X33*Input!$F$9+Sheet2!X$47*X32))-(X$56)), IF(AND(X$16=0,X$17=1),IF(W55&lt;0, W55-(X$56), (W55+X20)*(1+(1-X$29)*(X33*Input!$F$9+Sheet2!X$47*X32))-(X$56))))))</f>
        <v>1510577.4765537344</v>
      </c>
      <c r="Y55">
        <f ca="1">IF(AND(Y56=0,Y$9=2), X55+Y20,IF(Y$9=1, IF(AND(Y$16=1,Y$17=1),(X55+Y20)*(1+(1-Y$29)*(Input!$F$8*Input!$F$9+Sheet2!Y$47*Input!$F$7))-(Y$56), IF(AND(Y$16=0,Y$17=1),(X55+Y20)*(1+(1-Y$29)*(Input!$F$8*Input!$F$9+Sheet2!Y$47*Input!$F$7))-(Y$56))),  IF(AND(Y$16=1,Y$17=1),IF(X55&lt;0, X55-(Y$56), (X55+Y20)*(1+(1-Y$29)*(Y33*Input!$F$9+Sheet2!Y$47*Y32))-(Y$56)), IF(AND(Y$16=0,Y$17=1),IF(X55&lt;0, X55-(Y$56), (X55+Y20)*(1+(1-Y$29)*(Y33*Input!$F$9+Sheet2!Y$47*Y32))-(Y$56))))))</f>
        <v>1439641.746908603</v>
      </c>
      <c r="Z55">
        <f ca="1">IF(AND(Z56=0,Z$9=2), Y55+Z20,IF(Z$9=1, IF(AND(Z$16=1,Z$17=1),(Y55+Z20)*(1+(1-Z$29)*(Input!$F$8*Input!$F$9+Sheet2!Z$47*Input!$F$7))-(Z$56), IF(AND(Z$16=0,Z$17=1),(Y55+Z20)*(1+(1-Z$29)*(Input!$F$8*Input!$F$9+Sheet2!Z$47*Input!$F$7))-(Z$56))),  IF(AND(Z$16=1,Z$17=1),IF(Y55&lt;0, Y55-(Z$56), (Y55+Z20)*(1+(1-Z$29)*(Z33*Input!$F$9+Sheet2!Z$47*Z32))-(Z$56)), IF(AND(Z$16=0,Z$17=1),IF(Y55&lt;0, Y55-(Z$56), (Y55+Z20)*(1+(1-Z$29)*(Z33*Input!$F$9+Sheet2!Z$47*Z32))-(Z$56))))))</f>
        <v>1416502.5746314893</v>
      </c>
      <c r="AA55">
        <f ca="1">IF(AND(AA56=0,AA$9=2), Z55+AA20,IF(AA$9=1, IF(AND(AA$16=1,AA$17=1),(Z55+AA20)*(1+(1-AA$29)*(Input!$F$8*Input!$F$9+Sheet2!AA$47*Input!$F$7))-(AA$56), IF(AND(AA$16=0,AA$17=1),(Z55+AA20)*(1+(1-AA$29)*(Input!$F$8*Input!$F$9+Sheet2!AA$47*Input!$F$7))-(AA$56))),  IF(AND(AA$16=1,AA$17=1),IF(Z55&lt;0, Z55-(AA$56), (Z55+AA20)*(1+(1-AA$29)*(AA33*Input!$F$9+Sheet2!AA$47*AA32))-(AA$56)), IF(AND(AA$16=0,AA$17=1),IF(Z55&lt;0, Z55-(AA$56), (Z55+AA20)*(1+(1-AA$29)*(AA33*Input!$F$9+Sheet2!AA$47*AA32))-(AA$56))))))</f>
        <v>1331419.4455893436</v>
      </c>
      <c r="AB55">
        <f ca="1">IF(AND(AB56=0,AB$9=2), AA55+AB20,IF(AB$9=1, IF(AND(AB$16=1,AB$17=1),(AA55+AB20)*(1+(1-AB$29)*(Input!$F$8*Input!$F$9+Sheet2!AB$47*Input!$F$7))-(AB$56), IF(AND(AB$16=0,AB$17=1),(AA55+AB20)*(1+(1-AB$29)*(Input!$F$8*Input!$F$9+Sheet2!AB$47*Input!$F$7))-(AB$56))),  IF(AND(AB$16=1,AB$17=1),IF(AA55&lt;0, AA55-(AB$56), (AA55+AB20)*(1+(1-AB$29)*(AB33*Input!$F$9+Sheet2!AB$47*AB32))-(AB$56)), IF(AND(AB$16=0,AB$17=1),IF(AA55&lt;0, AA55-(AB$56), (AA55+AB20)*(1+(1-AB$29)*(AB33*Input!$F$9+Sheet2!AB$47*AB32))-(AB$56))))))</f>
        <v>1312420.9344432838</v>
      </c>
      <c r="AC55">
        <f ca="1">IF(AND(AC56=0,AC$9=2), AB55+AC20,IF(AC$9=1, IF(AND(AC$16=1,AC$17=1),(AB55+AC20)*(1+(1-AC$29)*(Input!$F$8*Input!$F$9+Sheet2!AC$47*Input!$F$7))-(AC$56), IF(AND(AC$16=0,AC$17=1),(AB55+AC20)*(1+(1-AC$29)*(Input!$F$8*Input!$F$9+Sheet2!AC$47*Input!$F$7))-(AC$56))),  IF(AND(AC$16=1,AC$17=1),IF(AB55&lt;0, AB55-(AC$56), (AB55+AC20)*(1+(1-AC$29)*(AC33*Input!$F$9+Sheet2!AC$47*AC32))-(AC$56)), IF(AND(AC$16=0,AC$17=1),IF(AB55&lt;0, AB55-(AC$56), (AB55+AC20)*(1+(1-AC$29)*(AC33*Input!$F$9+Sheet2!AC$47*AC32))-(AC$56))))))</f>
        <v>1228157.1872302319</v>
      </c>
      <c r="AD55">
        <f ca="1">IF(AND(AD56=0,AD$9=2), AC55+AD20,IF(AD$9=1, IF(AND(AD$16=1,AD$17=1),(AC55+AD20)*(1+(1-AD$29)*(Input!$F$8*Input!$F$9+Sheet2!AD$47*Input!$F$7))-(AD$56), IF(AND(AD$16=0,AD$17=1),(AC55+AD20)*(1+(1-AD$29)*(Input!$F$8*Input!$F$9+Sheet2!AD$47*Input!$F$7))-(AD$56))),  IF(AND(AD$16=1,AD$17=1),IF(AC55&lt;0, AC55-(AD$56), (AC55+AD20)*(1+(1-AD$29)*(AD33*Input!$F$9+Sheet2!AD$47*AD32))-(AD$56)), IF(AND(AD$16=0,AD$17=1),IF(AC55&lt;0, AC55-(AD$56), (AC55+AD20)*(1+(1-AD$29)*(AD33*Input!$F$9+Sheet2!AD$47*AD32))-(AD$56))))))</f>
        <v>1160199.776065852</v>
      </c>
      <c r="AE55">
        <f ca="1">IF(AND(AE56=0,AE$9=2), AD55+AE20,IF(AE$9=1, IF(AND(AE$16=1,AE$17=1),(AD55+AE20)*(1+(1-AE$29)*(Input!$F$8*Input!$F$9+Sheet2!AE$47*Input!$F$7))-(AE$56), IF(AND(AE$16=0,AE$17=1),(AD55+AE20)*(1+(1-AE$29)*(Input!$F$8*Input!$F$9+Sheet2!AE$47*Input!$F$7))-(AE$56))),  IF(AND(AE$16=1,AE$17=1),IF(AD55&lt;0, AD55-(AE$56), (AD55+AE20)*(1+(1-AE$29)*(AE33*Input!$F$9+Sheet2!AE$47*AE32))-(AE$56)), IF(AND(AE$16=0,AE$17=1),IF(AD55&lt;0, AD55-(AE$56), (AD55+AE20)*(1+(1-AE$29)*(AE33*Input!$F$9+Sheet2!AE$47*AE32))-(AE$56))))))</f>
        <v>1054780.1644815754</v>
      </c>
      <c r="AF55">
        <f ca="1">IF(AND(AF56=0,AF$9=2), AE55+AF20,IF(AF$9=1, IF(AND(AF$16=1,AF$17=1),(AE55+AF20)*(1+(1-AF$29)*(Input!$F$8*Input!$F$9+Sheet2!AF$47*Input!$F$7))-(AF$56), IF(AND(AF$16=0,AF$17=1),(AE55+AF20)*(1+(1-AF$29)*(Input!$F$8*Input!$F$9+Sheet2!AF$47*Input!$F$7))-(AF$56))),  IF(AND(AF$16=1,AF$17=1),IF(AE55&lt;0, AE55-(AF$56), (AE55+AF20)*(1+(1-AF$29)*(AF33*Input!$F$9+Sheet2!AF$47*AF32))-(AF$56)), IF(AND(AF$16=0,AF$17=1),IF(AE55&lt;0, AE55-(AF$56), (AE55+AF20)*(1+(1-AF$29)*(AF33*Input!$F$9+Sheet2!AF$47*AF32))-(AF$56))))))</f>
        <v>987210.13981606171</v>
      </c>
      <c r="AG55">
        <f ca="1">IF(AND(AG56=0,AG$9=2), AF55+AG20,IF(AG$9=1, IF(AND(AG$16=1,AG$17=1),(AF55+AG20)*(1+(1-AG$29)*(Input!$F$8*Input!$F$9+Sheet2!AG$47*Input!$F$7))-(AG$56), IF(AND(AG$16=0,AG$17=1),(AF55+AG20)*(1+(1-AG$29)*(Input!$F$8*Input!$F$9+Sheet2!AG$47*Input!$F$7))-(AG$56))),  IF(AND(AG$16=1,AG$17=1),IF(AF55&lt;0, AF55-(AG$56), (AF55+AG20)*(1+(1-AG$29)*(AG33*Input!$F$9+Sheet2!AG$47*AG32))-(AG$56)), IF(AND(AG$16=0,AG$17=1),IF(AF55&lt;0, AF55-(AG$56), (AF55+AG20)*(1+(1-AG$29)*(AG33*Input!$F$9+Sheet2!AG$47*AG32))-(AG$56))))))</f>
        <v>906634.13274916646</v>
      </c>
      <c r="AH55">
        <f ca="1">IF(AND(AH56=0,AH$9=2), AG55+AH20,IF(AH$9=1, IF(AND(AH$16=1,AH$17=1),(AG55+AH20)*(1+(1-AH$29)*(Input!$F$8*Input!$F$9+Sheet2!AH$47*Input!$F$7))-(AH$56), IF(AND(AH$16=0,AH$17=1),(AG55+AH20)*(1+(1-AH$29)*(Input!$F$8*Input!$F$9+Sheet2!AH$47*Input!$F$7))-(AH$56))),  IF(AND(AH$16=1,AH$17=1),IF(AG55&lt;0, AG55-(AH$56), (AG55+AH20)*(1+(1-AH$29)*(AH33*Input!$F$9+Sheet2!AH$47*AH32))-(AH$56)), IF(AND(AH$16=0,AH$17=1),IF(AG55&lt;0, AG55-(AH$56), (AG55+AH20)*(1+(1-AH$29)*(AH33*Input!$F$9+Sheet2!AH$47*AH32))-(AH$56))))))</f>
        <v>823402.73598761251</v>
      </c>
      <c r="AI55">
        <f ca="1">IF(AND(AI56=0,AI$9=2), AH55+AI20,IF(AI$9=1, IF(AND(AI$16=1,AI$17=1),(AH55+AI20)*(1+(1-AI$29)*(Input!$F$8*Input!$F$9+Sheet2!AI$47*Input!$F$7))-(AI$56), IF(AND(AI$16=0,AI$17=1),(AH55+AI20)*(1+(1-AI$29)*(Input!$F$8*Input!$F$9+Sheet2!AI$47*Input!$F$7))-(AI$56))),  IF(AND(AI$16=1,AI$17=1),IF(AH55&lt;0, AH55-(AI$56), (AH55+AI20)*(1+(1-AI$29)*(AI33*Input!$F$9+Sheet2!AI$47*AI32))-(AI$56)), IF(AND(AI$16=0,AI$17=1),IF(AH55&lt;0, AH55-(AI$56), (AH55+AI20)*(1+(1-AI$29)*(AI33*Input!$F$9+Sheet2!AI$47*AI32))-(AI$56))))))</f>
        <v>702647.76527993195</v>
      </c>
      <c r="AJ55">
        <f ca="1">IF(AND(AJ56=0,AJ$9=2), AI55+AJ20,IF(AJ$9=1, IF(AND(AJ$16=1,AJ$17=1),(AI55+AJ20)*(1+(1-AJ$29)*(Input!$F$8*Input!$F$9+Sheet2!AJ$47*Input!$F$7))-(AJ$56), IF(AND(AJ$16=0,AJ$17=1),(AI55+AJ20)*(1+(1-AJ$29)*(Input!$F$8*Input!$F$9+Sheet2!AJ$47*Input!$F$7))-(AJ$56))),  IF(AND(AJ$16=1,AJ$17=1),IF(AI55&lt;0, AI55-(AJ$56), (AI55+AJ20)*(1+(1-AJ$29)*(AJ33*Input!$F$9+Sheet2!AJ$47*AJ32))-(AJ$56)), IF(AND(AJ$16=0,AJ$17=1),IF(AI55&lt;0, AI55-(AJ$56), (AI55+AJ20)*(1+(1-AJ$29)*(AJ33*Input!$F$9+Sheet2!AJ$47*AJ32))-(AJ$56))))))</f>
        <v>589952.67347331729</v>
      </c>
      <c r="AK55">
        <f ca="1">IF(AND(AK56=0,AK$9=2), AJ55+AK20,IF(AK$9=1, IF(AND(AK$16=1,AK$17=1),(AJ55+AK20)*(1+(1-AK$29)*(Input!$F$8*Input!$F$9+Sheet2!AK$47*Input!$F$7))-(AK$56), IF(AND(AK$16=0,AK$17=1),(AJ55+AK20)*(1+(1-AK$29)*(Input!$F$8*Input!$F$9+Sheet2!AK$47*Input!$F$7))-(AK$56))),  IF(AND(AK$16=1,AK$17=1),IF(AJ55&lt;0, AJ55-(AK$56), (AJ55+AK20)*(1+(1-AK$29)*(AK33*Input!$F$9+Sheet2!AK$47*AK32))-(AK$56)), IF(AND(AK$16=0,AK$17=1),IF(AJ55&lt;0, AJ55-(AK$56), (AJ55+AK20)*(1+(1-AK$29)*(AK33*Input!$F$9+Sheet2!AK$47*AK32))-(AK$56))))))</f>
        <v>611650.48392960313</v>
      </c>
      <c r="AL55">
        <f ca="1">IF(AND(AL56=0,AL$9=2), AK55+AL20,IF(AL$9=1, IF(AND(AL$16=1,AL$17=1),(AK55+AL20)*(1+(1-AL$29)*(Input!$F$8*Input!$F$9+Sheet2!AL$47*Input!$F$7))-(AL$56), IF(AND(AL$16=0,AL$17=1),(AK55+AL20)*(1+(1-AL$29)*(Input!$F$8*Input!$F$9+Sheet2!AL$47*Input!$F$7))-(AL$56))),  IF(AND(AL$16=1,AL$17=1),IF(AK55&lt;0, AK55-(AL$56), (AK55+AL20)*(1+(1-AL$29)*(AL33*Input!$F$9+Sheet2!AL$47*AL32))-(AL$56)), IF(AND(AL$16=0,AL$17=1),IF(AK55&lt;0, AK55-(AL$56), (AK55+AL20)*(1+(1-AL$29)*(AL33*Input!$F$9+Sheet2!AL$47*AL32))-(AL$56))))))</f>
        <v>632519.64827183122</v>
      </c>
      <c r="AM55">
        <f ca="1">IF(AND(AM56=0,AM$9=2), AL55+AM20,IF(AM$9=1, IF(AND(AM$16=1,AM$17=1),(AL55+AM20)*(1+(1-AM$29)*(Input!$F$8*Input!$F$9+Sheet2!AM$47*Input!$F$7))-(AM$56), IF(AND(AM$16=0,AM$17=1),(AL55+AM20)*(1+(1-AM$29)*(Input!$F$8*Input!$F$9+Sheet2!AM$47*Input!$F$7))-(AM$56))),  IF(AND(AM$16=1,AM$17=1),IF(AL55&lt;0, AL55-(AM$56), (AL55+AM20)*(1+(1-AM$29)*(AM33*Input!$F$9+Sheet2!AM$47*AM32))-(AM$56)), IF(AND(AM$16=0,AM$17=1),IF(AL55&lt;0, AL55-(AM$56), (AL55+AM20)*(1+(1-AM$29)*(AM33*Input!$F$9+Sheet2!AM$47*AM32))-(AM$56))))))</f>
        <v>657678.28587936342</v>
      </c>
      <c r="AN55">
        <f ca="1">IF(AND(AN56=0,AN$9=2), AM55+AN20,IF(AN$9=1, IF(AND(AN$16=1,AN$17=1),(AM55+AN20)*(1+(1-AN$29)*(Input!$F$8*Input!$F$9+Sheet2!AN$47*Input!$F$7))-(AN$56), IF(AND(AN$16=0,AN$17=1),(AM55+AN20)*(1+(1-AN$29)*(Input!$F$8*Input!$F$9+Sheet2!AN$47*Input!$F$7))-(AN$56))),  IF(AND(AN$16=1,AN$17=1),IF(AM55&lt;0, AM55-(AN$56), (AM55+AN20)*(1+(1-AN$29)*(AN33*Input!$F$9+Sheet2!AN$47*AN32))-(AN$56)), IF(AND(AN$16=0,AN$17=1),IF(AM55&lt;0, AM55-(AN$56), (AM55+AN20)*(1+(1-AN$29)*(AN33*Input!$F$9+Sheet2!AN$47*AN32))-(AN$56))))))</f>
        <v>668314.71873495332</v>
      </c>
      <c r="AO55">
        <f ca="1">IF(AND(AO56=0,AO$9=2), AN55+AO20,IF(AO$9=1, IF(AND(AO$16=1,AO$17=1),(AN55+AO20)*(1+(1-AO$29)*(Input!$F$8*Input!$F$9+Sheet2!AO$47*Input!$F$7))-(AO$56), IF(AND(AO$16=0,AO$17=1),(AN55+AO20)*(1+(1-AO$29)*(Input!$F$8*Input!$F$9+Sheet2!AO$47*Input!$F$7))-(AO$56))),  IF(AND(AO$16=1,AO$17=1),IF(AN55&lt;0, AN55-(AO$56), (AN55+AO20)*(1+(1-AO$29)*(AO33*Input!$F$9+Sheet2!AO$47*AO32))-(AO$56)), IF(AND(AO$16=0,AO$17=1),IF(AN55&lt;0, AN55-(AO$56), (AN55+AO20)*(1+(1-AO$29)*(AO33*Input!$F$9+Sheet2!AO$47*AO32))-(AO$56))))))</f>
        <v>673352.10257697327</v>
      </c>
      <c r="AP55">
        <f ca="1">IF(AND(AP56=0,AP$9=2), AO55+AP20,IF(AP$9=1, IF(AND(AP$16=1,AP$17=1),(AO55+AP20)*(1+(1-AP$29)*(Input!$F$8*Input!$F$9+Sheet2!AP$47*Input!$F$7))-(AP$56), IF(AND(AP$16=0,AP$17=1),(AO55+AP20)*(1+(1-AP$29)*(Input!$F$8*Input!$F$9+Sheet2!AP$47*Input!$F$7))-(AP$56))),  IF(AND(AP$16=1,AP$17=1),IF(AO55&lt;0, AO55-(AP$56), (AO55+AP20)*(1+(1-AP$29)*(AP33*Input!$F$9+Sheet2!AP$47*AP32))-(AP$56)), IF(AND(AP$16=0,AP$17=1),IF(AO55&lt;0, AO55-(AP$56), (AO55+AP20)*(1+(1-AP$29)*(AP33*Input!$F$9+Sheet2!AP$47*AP32))-(AP$56))))))</f>
        <v>671263.02709606756</v>
      </c>
      <c r="AQ55">
        <f ca="1">IF(AND(AQ56=0,AQ$9=2), AP55+AQ20,IF(AQ$9=1, IF(AND(AQ$16=1,AQ$17=1),(AP55+AQ20)*(1+(1-AQ$29)*(Input!$F$8*Input!$F$9+Sheet2!AQ$47*Input!$F$7))-(AQ$56), IF(AND(AQ$16=0,AQ$17=1),(AP55+AQ20)*(1+(1-AQ$29)*(Input!$F$8*Input!$F$9+Sheet2!AQ$47*Input!$F$7))-(AQ$56))),  IF(AND(AQ$16=1,AQ$17=1),IF(AP55&lt;0, AP55-(AQ$56), (AP55+AQ20)*(1+(1-AQ$29)*(AQ33*Input!$F$9+Sheet2!AQ$47*AQ32))-(AQ$56)), IF(AND(AQ$16=0,AQ$17=1),IF(AP55&lt;0, AP55-(AQ$56), (AP55+AQ20)*(1+(1-AQ$29)*(AQ33*Input!$F$9+Sheet2!AQ$47*AQ32))-(AQ$56))))))</f>
        <v>700286.32767419633</v>
      </c>
      <c r="AR55">
        <f ca="1">IF(AND(AR56=0,AR$9=2), AQ55+AR20,IF(AR$9=1, IF(AND(AR$16=1,AR$17=1),(AQ55+AR20)*(1+(1-AR$29)*(Input!$F$8*Input!$F$9+Sheet2!AR$47*Input!$F$7))-(AR$56), IF(AND(AR$16=0,AR$17=1),(AQ55+AR20)*(1+(1-AR$29)*(Input!$F$8*Input!$F$9+Sheet2!AR$47*Input!$F$7))-(AR$56))),  IF(AND(AR$16=1,AR$17=1),IF(AQ55&lt;0, AQ55-(AR$56), (AQ55+AR20)*(1+(1-AR$29)*(AR33*Input!$F$9+Sheet2!AR$47*AR32))-(AR$56)), IF(AND(AR$16=0,AR$17=1),IF(AQ55&lt;0, AQ55-(AR$56), (AQ55+AR20)*(1+(1-AR$29)*(AR33*Input!$F$9+Sheet2!AR$47*AR32))-(AR$56))))))</f>
        <v>726702.36010838987</v>
      </c>
      <c r="AS55">
        <f ca="1">IF(AND(AS56=0,AS$9=2), AR55+AS20,IF(AS$9=1, IF(AND(AS$16=1,AS$17=1),(AR55+AS20)*(1+(1-AS$29)*(Input!$F$8*Input!$F$9+Sheet2!AS$47*Input!$F$7))-(AS$56), IF(AND(AS$16=0,AS$17=1),(AR55+AS20)*(1+(1-AS$29)*(Input!$F$8*Input!$F$9+Sheet2!AS$47*Input!$F$7))-(AS$56))),  IF(AND(AS$16=1,AS$17=1),IF(AR55&lt;0, AR55-(AS$56), (AR55+AS20)*(1+(1-AS$29)*(AS33*Input!$F$9+Sheet2!AS$47*AS32))-(AS$56)), IF(AND(AS$16=0,AS$17=1),IF(AR55&lt;0, AR55-(AS$56), (AR55+AS20)*(1+(1-AS$29)*(AS33*Input!$F$9+Sheet2!AS$47*AS32))-(AS$56))))))</f>
        <v>742685.4271760371</v>
      </c>
      <c r="AT55">
        <f ca="1">IF(AND(AT56=0,AT$9=2), AS55+AT20,IF(AT$9=1, IF(AND(AT$16=1,AT$17=1),(AS55+AT20)*(1+(1-AT$29)*(Input!$F$8*Input!$F$9+Sheet2!AT$47*Input!$F$7))-(AT$56), IF(AND(AT$16=0,AT$17=1),(AS55+AT20)*(1+(1-AT$29)*(Input!$F$8*Input!$F$9+Sheet2!AT$47*Input!$F$7))-(AT$56))),  IF(AND(AT$16=1,AT$17=1),IF(AS55&lt;0, AS55-(AT$56), (AS55+AT20)*(1+(1-AT$29)*(AT33*Input!$F$9+Sheet2!AT$47*AT32))-(AT$56)), IF(AND(AT$16=0,AT$17=1),IF(AS55&lt;0, AS55-(AT$56), (AS55+AT20)*(1+(1-AT$29)*(AT33*Input!$F$9+Sheet2!AT$47*AT32))-(AT$56))))))</f>
        <v>796816.97922164237</v>
      </c>
      <c r="AU55">
        <f ca="1">IF(AND(AU56=0,AU$9=2), AT55+AU20,IF(AU$9=1, IF(AND(AU$16=1,AU$17=1),(AT55+AU20)*(1+(1-AU$29)*(Input!$F$8*Input!$F$9+Sheet2!AU$47*Input!$F$7))-(AU$56), IF(AND(AU$16=0,AU$17=1),(AT55+AU20)*(1+(1-AU$29)*(Input!$F$8*Input!$F$9+Sheet2!AU$47*Input!$F$7))-(AU$56))),  IF(AND(AU$16=1,AU$17=1),IF(AT55&lt;0, AT55-(AU$56), (AT55+AU20)*(1+(1-AU$29)*(AU33*Input!$F$9+Sheet2!AU$47*AU32))-(AU$56)), IF(AND(AU$16=0,AU$17=1),IF(AT55&lt;0, AT55-(AU$56), (AT55+AU20)*(1+(1-AU$29)*(AU33*Input!$F$9+Sheet2!AU$47*AU32))-(AU$56))))))</f>
        <v>792466.40312367806</v>
      </c>
      <c r="AV55">
        <f ca="1">IF(AND(AV56=0,AV$9=2), AU55+AV20,IF(AV$9=1, IF(AND(AV$16=1,AV$17=1),(AU55+AV20)*(1+(1-AV$29)*(Input!$F$8*Input!$F$9+Sheet2!AV$47*Input!$F$7))-(AV$56), IF(AND(AV$16=0,AV$17=1),(AU55+AV20)*(1+(1-AV$29)*(Input!$F$8*Input!$F$9+Sheet2!AV$47*Input!$F$7))-(AV$56))),  IF(AND(AV$16=1,AV$17=1),IF(AU55&lt;0, AU55-(AV$56), (AU55+AV20)*(1+(1-AV$29)*(AV33*Input!$F$9+Sheet2!AV$47*AV32))-(AV$56)), IF(AND(AV$16=0,AV$17=1),IF(AU55&lt;0, AU55-(AV$56), (AU55+AV20)*(1+(1-AV$29)*(AV33*Input!$F$9+Sheet2!AV$47*AV32))-(AV$56))))))</f>
        <v>806638.20344030869</v>
      </c>
      <c r="AW55">
        <f ca="1">IF(AND(AW56=0,AW$9=2), AV55+AW20,IF(AW$9=1, IF(AND(AW$16=1,AW$17=1),(AV55+AW20)*(1+(1-AW$29)*(Input!$F$8*Input!$F$9+Sheet2!AW$47*Input!$F$7))-(AW$56), IF(AND(AW$16=0,AW$17=1),(AV55+AW20)*(1+(1-AW$29)*(Input!$F$8*Input!$F$9+Sheet2!AW$47*Input!$F$7))-(AW$56))),  IF(AND(AW$16=1,AW$17=1),IF(AV55&lt;0, AV55-(AW$56), (AV55+AW20)*(1+(1-AW$29)*(AW33*Input!$F$9+Sheet2!AW$47*AW32))-(AW$56)), IF(AND(AW$16=0,AW$17=1),IF(AV55&lt;0, AV55-(AW$56), (AV55+AW20)*(1+(1-AW$29)*(AW33*Input!$F$9+Sheet2!AW$47*AW32))-(AW$56))))))</f>
        <v>823180.08711274248</v>
      </c>
      <c r="AX55">
        <f ca="1">IF(AND(AX56=0,AX$9=2), AW55+AX20,IF(AX$9=1, IF(AND(AX$16=1,AX$17=1),(AW55+AX20)*(1+(1-AX$29)*(Input!$F$8*Input!$F$9+Sheet2!AX$47*Input!$F$7))-(AX$56), IF(AND(AX$16=0,AX$17=1),(AW55+AX20)*(1+(1-AX$29)*(Input!$F$8*Input!$F$9+Sheet2!AX$47*Input!$F$7))-(AX$56))),  IF(AND(AX$16=1,AX$17=1),IF(AW55&lt;0, AW55-(AX$56), (AW55+AX20)*(1+(1-AX$29)*(AX33*Input!$F$9+Sheet2!AX$47*AX32))-(AX$56)), IF(AND(AX$16=0,AX$17=1),IF(AW55&lt;0, AW55-(AX$56), (AW55+AX20)*(1+(1-AX$29)*(AX33*Input!$F$9+Sheet2!AX$47*AX32))-(AX$56))))))</f>
        <v>844297.82105618122</v>
      </c>
      <c r="AY55">
        <f ca="1">IF(AND(AY56=0,AY$9=2), AX55+AY20,IF(AY$9=1, IF(AND(AY$16=1,AY$17=1),(AX55+AY20)*(1+(1-AY$29)*(Input!$F$8*Input!$F$9+Sheet2!AY$47*Input!$F$7))-(AY$56), IF(AND(AY$16=0,AY$17=1),(AX55+AY20)*(1+(1-AY$29)*(Input!$F$8*Input!$F$9+Sheet2!AY$47*Input!$F$7))-(AY$56))),  IF(AND(AY$16=1,AY$17=1),IF(AX55&lt;0, AX55-(AY$56), (AX55+AY20)*(1+(1-AY$29)*(AY33*Input!$F$9+Sheet2!AY$47*AY32))-(AY$56)), IF(AND(AY$16=0,AY$17=1),IF(AX55&lt;0, AX55-(AY$56), (AX55+AY20)*(1+(1-AY$29)*(AY33*Input!$F$9+Sheet2!AY$47*AY32))-(AY$56))))))</f>
        <v>859745.83239912125</v>
      </c>
      <c r="AZ55">
        <f ca="1">IF(AND(AZ56=0,AZ$9=2), AY55+AZ20,IF(AZ$9=1, IF(AND(AZ$16=1,AZ$17=1),(AY55+AZ20)*(1+(1-AZ$29)*(Input!$F$8*Input!$F$9+Sheet2!AZ$47*Input!$F$7))-(AZ$56), IF(AND(AZ$16=0,AZ$17=1),(AY55+AZ20)*(1+(1-AZ$29)*(Input!$F$8*Input!$F$9+Sheet2!AZ$47*Input!$F$7))-(AZ$56))),  IF(AND(AZ$16=1,AZ$17=1),IF(AY55&lt;0, AY55-(AZ$56), (AY55+AZ20)*(1+(1-AZ$29)*(AZ33*Input!$F$9+Sheet2!AZ$47*AZ32))-(AZ$56)), IF(AND(AZ$16=0,AZ$17=1),IF(AY55&lt;0, AY55-(AZ$56), (AY55+AZ20)*(1+(1-AZ$29)*(AZ33*Input!$F$9+Sheet2!AZ$47*AZ32))-(AZ$56))))))</f>
        <v>881473.21652701835</v>
      </c>
      <c r="BA55" t="b">
        <f ca="1">IF(AND(BA56=0,BA$9=2), AZ55+BA20,IF(BA$9=1, IF(AND(BA$16=1,BA$17=1),(AZ55+BA20)*(1+(1-BA$29)*(Input!$F$8*Input!$F$9+Sheet2!BA$47*Input!$F$7))-(BA$56), IF(AND(BA$16=0,BA$17=1),(AZ55+BA20)*(1+(1-BA$29)*(Input!$F$8*Input!$F$9+Sheet2!BA$47*Input!$F$7))-(BA$56))),  IF(AND(BA$16=1,BA$17=1),IF(AZ55&lt;0, AZ55-(BA$56), (AZ55+BA20)*(1+(1-BA$29)*(BA33*Input!$F$9+Sheet2!BA$47*BA32))-(BA$56)), IF(AND(BA$16=0,BA$17=1),IF(AZ55&lt;0, AZ55-(BA$56), (AZ55+BA20)*(1+(1-BA$29)*(BA33*Input!$F$9+Sheet2!BA$47*BA32))-(BA$56))))))</f>
        <v>0</v>
      </c>
      <c r="BB55" t="b">
        <f ca="1">IF(AND(BB56=0,BB$9=2), BA55+BB20,IF(BB$9=1, IF(AND(BB$16=1,BB$17=1),(BA55+BB20)*(1+(1-BB$29)*(Input!$F$8*Input!$F$9+Sheet2!BB$47*Input!$F$7))-(BB$56), IF(AND(BB$16=0,BB$17=1),(BA55+BB20)*(1+(1-BB$29)*(Input!$F$8*Input!$F$9+Sheet2!BB$47*Input!$F$7))-(BB$56))),  IF(AND(BB$16=1,BB$17=1),IF(BA55&lt;0, BA55-(BB$56), (BA55+BB20)*(1+(1-BB$29)*(BB33*Input!$F$9+Sheet2!BB$47*BB32))-(BB$56)), IF(AND(BB$16=0,BB$17=1),IF(BA55&lt;0, BA55-(BB$56), (BA55+BB20)*(1+(1-BB$29)*(BB33*Input!$F$9+Sheet2!BB$47*BB32))-(BB$56))))))</f>
        <v>0</v>
      </c>
      <c r="BC55" t="b">
        <f ca="1">IF(AND(BC56=0,BC$9=2), BB55+BC20,IF(BC$9=1, IF(AND(BC$16=1,BC$17=1),(BB55+BC20)*(1+(1-BC$29)*(Input!$F$8*Input!$F$9+Sheet2!BC$47*Input!$F$7))-(BC$56), IF(AND(BC$16=0,BC$17=1),(BB55+BC20)*(1+(1-BC$29)*(Input!$F$8*Input!$F$9+Sheet2!BC$47*Input!$F$7))-(BC$56))),  IF(AND(BC$16=1,BC$17=1),IF(BB55&lt;0, BB55-(BC$56), (BB55+BC20)*(1+(1-BC$29)*(BC33*Input!$F$9+Sheet2!BC$47*BC32))-(BC$56)), IF(AND(BC$16=0,BC$17=1),IF(BB55&lt;0, BB55-(BC$56), (BB55+BC20)*(1+(1-BC$29)*(BC33*Input!$F$9+Sheet2!BC$47*BC32))-(BC$56))))))</f>
        <v>0</v>
      </c>
      <c r="BD55" t="b">
        <f ca="1">IF(AND(BD56=0,BD$9=2), BC55+BD20,IF(BD$9=1, IF(AND(BD$16=1,BD$17=1),(BC55+BD20)*(1+(1-BD$29)*(Input!$F$8*Input!$F$9+Sheet2!BD$47*Input!$F$7))-(BD$56), IF(AND(BD$16=0,BD$17=1),(BC55+BD20)*(1+(1-BD$29)*(Input!$F$8*Input!$F$9+Sheet2!BD$47*Input!$F$7))-(BD$56))),  IF(AND(BD$16=1,BD$17=1),IF(BC55&lt;0, BC55-(BD$56), (BC55+BD20)*(1+(1-BD$29)*(BD33*Input!$F$9+Sheet2!BD$47*BD32))-(BD$56)), IF(AND(BD$16=0,BD$17=1),IF(BC55&lt;0, BC55-(BD$56), (BC55+BD20)*(1+(1-BD$29)*(BD33*Input!$F$9+Sheet2!BD$47*BD32))-(BD$56))))))</f>
        <v>0</v>
      </c>
      <c r="BE55" t="b">
        <f ca="1">IF(AND(BE56=0,BE$9=2), BD55+BE20,IF(BE$9=1, IF(AND(BE$16=1,BE$17=1),(BD55+BE20)*(1+(1-BE$29)*(Input!$F$8*Input!$F$9+Sheet2!BE$47*Input!$F$7))-(BE$56), IF(AND(BE$16=0,BE$17=1),(BD55+BE20)*(1+(1-BE$29)*(Input!$F$8*Input!$F$9+Sheet2!BE$47*Input!$F$7))-(BE$56))),  IF(AND(BE$16=1,BE$17=1),IF(BD55&lt;0, BD55-(BE$56), (BD55+BE20)*(1+(1-BE$29)*(BE33*Input!$F$9+Sheet2!BE$47*BE32))-(BE$56)), IF(AND(BE$16=0,BE$17=1),IF(BD55&lt;0, BD55-(BE$56), (BD55+BE20)*(1+(1-BE$29)*(BE33*Input!$F$9+Sheet2!BE$47*BE32))-(BE$56))))))</f>
        <v>0</v>
      </c>
      <c r="BF55" t="b">
        <f ca="1">IF(AND(BF56=0,BF$9=2), BE55+BF20,IF(BF$9=1, IF(AND(BF$16=1,BF$17=1),(BE55+BF20)*(1+(1-BF$29)*(Input!$F$8*Input!$F$9+Sheet2!BF$47*Input!$F$7))-(BF$56), IF(AND(BF$16=0,BF$17=1),(BE55+BF20)*(1+(1-BF$29)*(Input!$F$8*Input!$F$9+Sheet2!BF$47*Input!$F$7))-(BF$56))),  IF(AND(BF$16=1,BF$17=1),IF(BE55&lt;0, BE55-(BF$56), (BE55+BF20)*(1+(1-BF$29)*(BF33*Input!$F$9+Sheet2!BF$47*BF32))-(BF$56)), IF(AND(BF$16=0,BF$17=1),IF(BE55&lt;0, BE55-(BF$56), (BE55+BF20)*(1+(1-BF$29)*(BF33*Input!$F$9+Sheet2!BF$47*BF32))-(BF$56))))))</f>
        <v>0</v>
      </c>
      <c r="BG55" t="b">
        <f ca="1">IF(AND(BG56=0,BG$9=2), BF55+BG20,IF(BG$9=1, IF(AND(BG$16=1,BG$17=1),(BF55+BG20)*(1+(1-BG$29)*(Input!$F$8*Input!$F$9+Sheet2!BG$47*Input!$F$7))-(BG$56), IF(AND(BG$16=0,BG$17=1),(BF55+BG20)*(1+(1-BG$29)*(Input!$F$8*Input!$F$9+Sheet2!BG$47*Input!$F$7))-(BG$56))),  IF(AND(BG$16=1,BG$17=1),IF(BF55&lt;0, BF55-(BG$56), (BF55+BG20)*(1+(1-BG$29)*(BG33*Input!$F$9+Sheet2!BG$47*BG32))-(BG$56)), IF(AND(BG$16=0,BG$17=1),IF(BF55&lt;0, BF55-(BG$56), (BF55+BG20)*(1+(1-BG$29)*(BG33*Input!$F$9+Sheet2!BG$47*BG32))-(BG$56))))))</f>
        <v>0</v>
      </c>
      <c r="BH55" t="b">
        <f ca="1">IF(AND(BH56=0,BH$9=2), BG55+BH20,IF(BH$9=1, IF(AND(BH$16=1,BH$17=1),(BG55+BH20)*(1+(1-BH$29)*(Input!$F$8*Input!$F$9+Sheet2!BH$47*Input!$F$7))-(BH$56), IF(AND(BH$16=0,BH$17=1),(BG55+BH20)*(1+(1-BH$29)*(Input!$F$8*Input!$F$9+Sheet2!BH$47*Input!$F$7))-(BH$56))),  IF(AND(BH$16=1,BH$17=1),IF(BG55&lt;0, BG55-(BH$56), (BG55+BH20)*(1+(1-BH$29)*(BH33*Input!$F$9+Sheet2!BH$47*BH32))-(BH$56)), IF(AND(BH$16=0,BH$17=1),IF(BG55&lt;0, BG55-(BH$56), (BG55+BH20)*(1+(1-BH$29)*(BH33*Input!$F$9+Sheet2!BH$47*BH32))-(BH$56))))))</f>
        <v>0</v>
      </c>
      <c r="BI55" t="b">
        <f ca="1">IF(AND(BI56=0,BI$9=2), BH55+BI20,IF(BI$9=1, IF(AND(BI$16=1,BI$17=1),(BH55+BI20)*(1+(1-BI$29)*(Input!$F$8*Input!$F$9+Sheet2!BI$47*Input!$F$7))-(BI$56), IF(AND(BI$16=0,BI$17=1),(BH55+BI20)*(1+(1-BI$29)*(Input!$F$8*Input!$F$9+Sheet2!BI$47*Input!$F$7))-(BI$56))),  IF(AND(BI$16=1,BI$17=1),IF(BH55&lt;0, BH55-(BI$56), (BH55+BI20)*(1+(1-BI$29)*(BI33*Input!$F$9+Sheet2!BI$47*BI32))-(BI$56)), IF(AND(BI$16=0,BI$17=1),IF(BH55&lt;0, BH55-(BI$56), (BH55+BI20)*(1+(1-BI$29)*(BI33*Input!$F$9+Sheet2!BI$47*BI32))-(BI$56))))))</f>
        <v>0</v>
      </c>
      <c r="BJ55" t="b">
        <f ca="1">IF(AND(BJ56=0,BJ$9=2), BI55+BJ20,IF(BJ$9=1, IF(AND(BJ$16=1,BJ$17=1),(BI55+BJ20)*(1+(1-BJ$29)*(Input!$F$8*Input!$F$9+Sheet2!BJ$47*Input!$F$7))-(BJ$56), IF(AND(BJ$16=0,BJ$17=1),(BI55+BJ20)*(1+(1-BJ$29)*(Input!$F$8*Input!$F$9+Sheet2!BJ$47*Input!$F$7))-(BJ$56))),  IF(AND(BJ$16=1,BJ$17=1),IF(BI55&lt;0, BI55-(BJ$56), (BI55+BJ20)*(1+(1-BJ$29)*(BJ33*Input!$F$9+Sheet2!BJ$47*BJ32))-(BJ$56)), IF(AND(BJ$16=0,BJ$17=1),IF(BI55&lt;0, BI55-(BJ$56), (BI55+BJ20)*(1+(1-BJ$29)*(BJ33*Input!$F$9+Sheet2!BJ$47*BJ32))-(BJ$56))))))</f>
        <v>0</v>
      </c>
      <c r="BK55" t="b">
        <f ca="1">IF(AND(BK56=0,BK$9=2), BJ55+BK20,IF(BK$9=1, IF(AND(BK$16=1,BK$17=1),(BJ55+BK20)*(1+(1-BK$29)*(Input!$F$8*Input!$F$9+Sheet2!BK$47*Input!$F$7))-(BK$56), IF(AND(BK$16=0,BK$17=1),(BJ55+BK20)*(1+(1-BK$29)*(Input!$F$8*Input!$F$9+Sheet2!BK$47*Input!$F$7))-(BK$56))),  IF(AND(BK$16=1,BK$17=1),IF(BJ55&lt;0, BJ55-(BK$56), (BJ55+BK20)*(1+(1-BK$29)*(BK33*Input!$F$9+Sheet2!BK$47*BK32))-(BK$56)), IF(AND(BK$16=0,BK$17=1),IF(BJ55&lt;0, BJ55-(BK$56), (BJ55+BK20)*(1+(1-BK$29)*(BK33*Input!$F$9+Sheet2!BK$47*BK32))-(BK$56))))))</f>
        <v>0</v>
      </c>
      <c r="BL55" t="b">
        <f ca="1">IF(AND(BL56=0,BL$9=2), BK55+BL20,IF(BL$9=1, IF(AND(BL$16=1,BL$17=1),(BK55+BL20)*(1+(1-BL$29)*(Input!$F$8*Input!$F$9+Sheet2!BL$47*Input!$F$7))-(BL$56), IF(AND(BL$16=0,BL$17=1),(BK55+BL20)*(1+(1-BL$29)*(Input!$F$8*Input!$F$9+Sheet2!BL$47*Input!$F$7))-(BL$56))),  IF(AND(BL$16=1,BL$17=1),IF(BK55&lt;0, BK55-(BL$56), (BK55+BL20)*(1+(1-BL$29)*(BL33*Input!$F$9+Sheet2!BL$47*BL32))-(BL$56)), IF(AND(BL$16=0,BL$17=1),IF(BK55&lt;0, BK55-(BL$56), (BK55+BL20)*(1+(1-BL$29)*(BL33*Input!$F$9+Sheet2!BL$47*BL32))-(BL$56))))))</f>
        <v>0</v>
      </c>
      <c r="BM55" t="b">
        <f ca="1">IF(AND(BM56=0,BM$9=2), BL55+BM20,IF(BM$9=1, IF(AND(BM$16=1,BM$17=1),(BL55+BM20)*(1+(1-BM$29)*(Input!$F$8*Input!$F$9+Sheet2!BM$47*Input!$F$7))-(BM$56), IF(AND(BM$16=0,BM$17=1),(BL55+BM20)*(1+(1-BM$29)*(Input!$F$8*Input!$F$9+Sheet2!BM$47*Input!$F$7))-(BM$56))),  IF(AND(BM$16=1,BM$17=1),IF(BL55&lt;0, BL55-(BM$56), (BL55+BM20)*(1+(1-BM$29)*(BM33*Input!$F$9+Sheet2!BM$47*BM32))-(BM$56)), IF(AND(BM$16=0,BM$17=1),IF(BL55&lt;0, BL55-(BM$56), (BL55+BM20)*(1+(1-BM$29)*(BM33*Input!$F$9+Sheet2!BM$47*BM32))-(BM$56))))))</f>
        <v>0</v>
      </c>
      <c r="BN55" t="b">
        <f ca="1">IF(AND(BN56=0,BN$9=2), BM55+BN20,IF(BN$9=1, IF(AND(BN$16=1,BN$17=1),(BM55+BN20)*(1+(1-BN$29)*(Input!$F$8*Input!$F$9+Sheet2!BN$47*Input!$F$7))-(BN$56), IF(AND(BN$16=0,BN$17=1),(BM55+BN20)*(1+(1-BN$29)*(Input!$F$8*Input!$F$9+Sheet2!BN$47*Input!$F$7))-(BN$56))),  IF(AND(BN$16=1,BN$17=1),IF(BM55&lt;0, BM55-(BN$56), (BM55+BN20)*(1+(1-BN$29)*(BN33*Input!$F$9+Sheet2!BN$47*BN32))-(BN$56)), IF(AND(BN$16=0,BN$17=1),IF(BM55&lt;0, BM55-(BN$56), (BM55+BN20)*(1+(1-BN$29)*(BN33*Input!$F$9+Sheet2!BN$47*BN32))-(BN$56))))))</f>
        <v>0</v>
      </c>
      <c r="BO55" t="b">
        <f ca="1">IF(AND(BO56=0,BO$9=2), BN55+BO20,IF(BO$9=1, IF(AND(BO$16=1,BO$17=1),(BN55+BO20)*(1+(1-BO$29)*(Input!$F$8*Input!$F$9+Sheet2!BO$47*Input!$F$7))-(BO$56), IF(AND(BO$16=0,BO$17=1),(BN55+BO20)*(1+(1-BO$29)*(Input!$F$8*Input!$F$9+Sheet2!BO$47*Input!$F$7))-(BO$56))),  IF(AND(BO$16=1,BO$17=1),IF(BN55&lt;0, BN55-(BO$56), (BN55+BO20)*(1+(1-BO$29)*(BO33*Input!$F$9+Sheet2!BO$47*BO32))-(BO$56)), IF(AND(BO$16=0,BO$17=1),IF(BN55&lt;0, BN55-(BO$56), (BN55+BO20)*(1+(1-BO$29)*(BO33*Input!$F$9+Sheet2!BO$47*BO32))-(BO$56))))))</f>
        <v>0</v>
      </c>
      <c r="BP55" t="b">
        <f ca="1">IF(AND(BP56=0,BP$9=2), BO55+BP20,IF(BP$9=1, IF(AND(BP$16=1,BP$17=1),(BO55+BP20)*(1+(1-BP$29)*(Input!$F$8*Input!$F$9+Sheet2!BP$47*Input!$F$7))-(BP$56), IF(AND(BP$16=0,BP$17=1),(BO55+BP20)*(1+(1-BP$29)*(Input!$F$8*Input!$F$9+Sheet2!BP$47*Input!$F$7))-(BP$56))),  IF(AND(BP$16=1,BP$17=1),IF(BO55&lt;0, BO55-(BP$56), (BO55+BP20)*(1+(1-BP$29)*(BP33*Input!$F$9+Sheet2!BP$47*BP32))-(BP$56)), IF(AND(BP$16=0,BP$17=1),IF(BO55&lt;0, BO55-(BP$56), (BO55+BP20)*(1+(1-BP$29)*(BP33*Input!$F$9+Sheet2!BP$47*BP32))-(BP$56))))))</f>
        <v>0</v>
      </c>
      <c r="BQ55" t="b">
        <f ca="1">IF(AND(BQ56=0,BQ$9=2), BP55+BQ20,IF(BQ$9=1, IF(AND(BQ$16=1,BQ$17=1),(BP55+BQ20)*(1+(1-BQ$29)*(Input!$F$8*Input!$F$9+Sheet2!BQ$47*Input!$F$7))-(BQ$56), IF(AND(BQ$16=0,BQ$17=1),(BP55+BQ20)*(1+(1-BQ$29)*(Input!$F$8*Input!$F$9+Sheet2!BQ$47*Input!$F$7))-(BQ$56))),  IF(AND(BQ$16=1,BQ$17=1),IF(BP55&lt;0, BP55-(BQ$56), (BP55+BQ20)*(1+(1-BQ$29)*(BQ33*Input!$F$9+Sheet2!BQ$47*BQ32))-(BQ$56)), IF(AND(BQ$16=0,BQ$17=1),IF(BP55&lt;0, BP55-(BQ$56), (BP55+BQ20)*(1+(1-BQ$29)*(BQ33*Input!$F$9+Sheet2!BQ$47*BQ32))-(BQ$56))))))</f>
        <v>0</v>
      </c>
      <c r="BR55" t="b">
        <f ca="1">IF(AND(BR56=0,BR$9=2), BQ55+BR20,IF(BR$9=1, IF(AND(BR$16=1,BR$17=1),(BQ55+BR20)*(1+(1-BR$29)*(Input!$F$8*Input!$F$9+Sheet2!BR$47*Input!$F$7))-(BR$56), IF(AND(BR$16=0,BR$17=1),(BQ55+BR20)*(1+(1-BR$29)*(Input!$F$8*Input!$F$9+Sheet2!BR$47*Input!$F$7))-(BR$56))),  IF(AND(BR$16=1,BR$17=1),IF(BQ55&lt;0, BQ55-(BR$56), (BQ55+BR20)*(1+(1-BR$29)*(BR33*Input!$F$9+Sheet2!BR$47*BR32))-(BR$56)), IF(AND(BR$16=0,BR$17=1),IF(BQ55&lt;0, BQ55-(BR$56), (BQ55+BR20)*(1+(1-BR$29)*(BR33*Input!$F$9+Sheet2!BR$47*BR32))-(BR$56))))))</f>
        <v>0</v>
      </c>
      <c r="BS55" t="b">
        <f ca="1">IF(AND(BS56=0,BS$9=2), BR55+BS20,IF(BS$9=1, IF(AND(BS$16=1,BS$17=1),(BR55+BS20)*(1+(1-BS$29)*(Input!$F$8*Input!$F$9+Sheet2!BS$47*Input!$F$7))-(BS$56), IF(AND(BS$16=0,BS$17=1),(BR55+BS20)*(1+(1-BS$29)*(Input!$F$8*Input!$F$9+Sheet2!BS$47*Input!$F$7))-(BS$56))),  IF(AND(BS$16=1,BS$17=1),IF(BR55&lt;0, BR55-(BS$56), (BR55+BS20)*(1+(1-BS$29)*(BS33*Input!$F$9+Sheet2!BS$47*BS32))-(BS$56)), IF(AND(BS$16=0,BS$17=1),IF(BR55&lt;0, BR55-(BS$56), (BR55+BS20)*(1+(1-BS$29)*(BS33*Input!$F$9+Sheet2!BS$47*BS32))-(BS$56))))))</f>
        <v>0</v>
      </c>
      <c r="BT55" t="b">
        <f ca="1">IF(AND(BT56=0,BT$9=2), BS55+BT20,IF(BT$9=1, IF(AND(BT$16=1,BT$17=1),(BS55+BT20)*(1+(1-BT$29)*(Input!$F$8*Input!$F$9+Sheet2!BT$47*Input!$F$7))-(BT$56), IF(AND(BT$16=0,BT$17=1),(BS55+BT20)*(1+(1-BT$29)*(Input!$F$8*Input!$F$9+Sheet2!BT$47*Input!$F$7))-(BT$56))),  IF(AND(BT$16=1,BT$17=1),IF(BS55&lt;0, BS55-(BT$56), (BS55+BT20)*(1+(1-BT$29)*(BT33*Input!$F$9+Sheet2!BT$47*BT32))-(BT$56)), IF(AND(BT$16=0,BT$17=1),IF(BS55&lt;0, BS55-(BT$56), (BS55+BT20)*(1+(1-BT$29)*(BT33*Input!$F$9+Sheet2!BT$47*BT32))-(BT$56))))))</f>
        <v>0</v>
      </c>
      <c r="BU55" t="b">
        <f ca="1">IF(AND(BU56=0,BU$9=2), BT55+BU20,IF(BU$9=1, IF(AND(BU$16=1,BU$17=1),(BT55+BU20)*(1+(1-BU$29)*(Input!$F$8*Input!$F$9+Sheet2!BU$47*Input!$F$7))-(BU$56), IF(AND(BU$16=0,BU$17=1),(BT55+BU20)*(1+(1-BU$29)*(Input!$F$8*Input!$F$9+Sheet2!BU$47*Input!$F$7))-(BU$56))),  IF(AND(BU$16=1,BU$17=1),IF(BT55&lt;0, BT55-(BU$56), (BT55+BU20)*(1+(1-BU$29)*(BU33*Input!$F$9+Sheet2!BU$47*BU32))-(BU$56)), IF(AND(BU$16=0,BU$17=1),IF(BT55&lt;0, BT55-(BU$56), (BT55+BU20)*(1+(1-BU$29)*(BU33*Input!$F$9+Sheet2!BU$47*BU32))-(BU$56))))))</f>
        <v>0</v>
      </c>
      <c r="BV55" t="b">
        <f ca="1">IF(AND(BV56=0,BV$9=2), BU55+BV20,IF(BV$9=1, IF(AND(BV$16=1,BV$17=1),(BU55+BV20)*(1+(1-BV$29)*(Input!$F$8*Input!$F$9+Sheet2!BV$47*Input!$F$7))-(BV$56), IF(AND(BV$16=0,BV$17=1),(BU55+BV20)*(1+(1-BV$29)*(Input!$F$8*Input!$F$9+Sheet2!BV$47*Input!$F$7))-(BV$56))),  IF(AND(BV$16=1,BV$17=1),IF(BU55&lt;0, BU55-(BV$56), (BU55+BV20)*(1+(1-BV$29)*(BV33*Input!$F$9+Sheet2!BV$47*BV32))-(BV$56)), IF(AND(BV$16=0,BV$17=1),IF(BU55&lt;0, BU55-(BV$56), (BU55+BV20)*(1+(1-BV$29)*(BV33*Input!$F$9+Sheet2!BV$47*BV32))-(BV$56))))))</f>
        <v>0</v>
      </c>
      <c r="BW55" t="b">
        <f ca="1">IF(AND(BW56=0,BW$9=2), BV55+BW20,IF(BW$9=1, IF(AND(BW$16=1,BW$17=1),(BV55+BW20)*(1+(1-BW$29)*(Input!$F$8*Input!$F$9+Sheet2!BW$47*Input!$F$7))-(BW$56), IF(AND(BW$16=0,BW$17=1),(BV55+BW20)*(1+(1-BW$29)*(Input!$F$8*Input!$F$9+Sheet2!BW$47*Input!$F$7))-(BW$56))),  IF(AND(BW$16=1,BW$17=1),IF(BV55&lt;0, BV55-(BW$56), (BV55+BW20)*(1+(1-BW$29)*(BW33*Input!$F$9+Sheet2!BW$47*BW32))-(BW$56)), IF(AND(BW$16=0,BW$17=1),IF(BV55&lt;0, BV55-(BW$56), (BV55+BW20)*(1+(1-BW$29)*(BW33*Input!$F$9+Sheet2!BW$47*BW32))-(BW$56))))))</f>
        <v>0</v>
      </c>
      <c r="BX55" t="b">
        <f ca="1">IF(AND(BX56=0,BX$9=2), BW55+BX20,IF(BX$9=1, IF(AND(BX$16=1,BX$17=1),(BW55+BX20)*(1+(1-BX$29)*(Input!$F$8*Input!$F$9+Sheet2!BX$47*Input!$F$7))-(BX$56), IF(AND(BX$16=0,BX$17=1),(BW55+BX20)*(1+(1-BX$29)*(Input!$F$8*Input!$F$9+Sheet2!BX$47*Input!$F$7))-(BX$56))),  IF(AND(BX$16=1,BX$17=1),IF(BW55&lt;0, BW55-(BX$56), (BW55+BX20)*(1+(1-BX$29)*(BX33*Input!$F$9+Sheet2!BX$47*BX32))-(BX$56)), IF(AND(BX$16=0,BX$17=1),IF(BW55&lt;0, BW55-(BX$56), (BW55+BX20)*(1+(1-BX$29)*(BX33*Input!$F$9+Sheet2!BX$47*BX32))-(BX$56))))))</f>
        <v>0</v>
      </c>
      <c r="BY55" t="b">
        <f ca="1">IF(AND(BY56=0,BY$9=2), BX55+BY20,IF(BY$9=1, IF(AND(BY$16=1,BY$17=1),(BX55+BY20)*(1+(1-BY$29)*(Input!$F$8*Input!$F$9+Sheet2!BY$47*Input!$F$7))-(BY$56), IF(AND(BY$16=0,BY$17=1),(BX55+BY20)*(1+(1-BY$29)*(Input!$F$8*Input!$F$9+Sheet2!BY$47*Input!$F$7))-(BY$56))),  IF(AND(BY$16=1,BY$17=1),IF(BX55&lt;0, BX55-(BY$56), (BX55+BY20)*(1+(1-BY$29)*(BY33*Input!$F$9+Sheet2!BY$47*BY32))-(BY$56)), IF(AND(BY$16=0,BY$17=1),IF(BX55&lt;0, BX55-(BY$56), (BX55+BY20)*(1+(1-BY$29)*(BY33*Input!$F$9+Sheet2!BY$47*BY32))-(BY$56))))))</f>
        <v>0</v>
      </c>
      <c r="BZ55" t="b">
        <f ca="1">IF(AND(BZ56=0,BZ$9=2), BY55+BZ20,IF(BZ$9=1, IF(AND(BZ$16=1,BZ$17=1),(BY55+BZ20)*(1+(1-BZ$29)*(Input!$F$8*Input!$F$9+Sheet2!BZ$47*Input!$F$7))-(BZ$56), IF(AND(BZ$16=0,BZ$17=1),(BY55+BZ20)*(1+(1-BZ$29)*(Input!$F$8*Input!$F$9+Sheet2!BZ$47*Input!$F$7))-(BZ$56))),  IF(AND(BZ$16=1,BZ$17=1),IF(BY55&lt;0, BY55-(BZ$56), (BY55+BZ20)*(1+(1-BZ$29)*(BZ33*Input!$F$9+Sheet2!BZ$47*BZ32))-(BZ$56)), IF(AND(BZ$16=0,BZ$17=1),IF(BY55&lt;0, BY55-(BZ$56), (BY55+BZ20)*(1+(1-BZ$29)*(BZ33*Input!$F$9+Sheet2!BZ$47*BZ32))-(BZ$56))))))</f>
        <v>0</v>
      </c>
      <c r="CA55" t="b">
        <f ca="1">IF(AND(CA56=0,CA$9=2), BZ55+CA20,IF(CA$9=1, IF(AND(CA$16=1,CA$17=1),(BZ55+CA20)*(1+(1-CA$29)*(Input!$F$8*Input!$F$9+Sheet2!CA$47*Input!$F$7))-(CA$56), IF(AND(CA$16=0,CA$17=1),(BZ55+CA20)*(1+(1-CA$29)*(Input!$F$8*Input!$F$9+Sheet2!CA$47*Input!$F$7))-(CA$56))),  IF(AND(CA$16=1,CA$17=1),IF(BZ55&lt;0, BZ55-(CA$56), (BZ55+CA20)*(1+(1-CA$29)*(CA33*Input!$F$9+Sheet2!CA$47*CA32))-(CA$56)), IF(AND(CA$16=0,CA$17=1),IF(BZ55&lt;0, BZ55-(CA$56), (BZ55+CA20)*(1+(1-CA$29)*(CA33*Input!$F$9+Sheet2!CA$47*CA32))-(CA$56))))))</f>
        <v>0</v>
      </c>
      <c r="CB55" t="b">
        <f ca="1">IF(AND(CB56=0,CB$9=2), CA55+CB20,IF(CB$9=1, IF(AND(CB$16=1,CB$17=1),(CA55+CB20)*(1+(1-CB$29)*(Input!$F$8*Input!$F$9+Sheet2!CB$47*Input!$F$7))-(CB$56), IF(AND(CB$16=0,CB$17=1),(CA55+CB20)*(1+(1-CB$29)*(Input!$F$8*Input!$F$9+Sheet2!CB$47*Input!$F$7))-(CB$56))),  IF(AND(CB$16=1,CB$17=1),IF(CA55&lt;0, CA55-(CB$56), (CA55+CB20)*(1+(1-CB$29)*(CB33*Input!$F$9+Sheet2!CB$47*CB32))-(CB$56)), IF(AND(CB$16=0,CB$17=1),IF(CA55&lt;0, CA55-(CB$56), (CA55+CB20)*(1+(1-CB$29)*(CB33*Input!$F$9+Sheet2!CB$47*CB32))-(CB$56))))))</f>
        <v>0</v>
      </c>
      <c r="CC55" t="b">
        <f ca="1">IF(AND(CC56=0,CC$9=2), CB55+CC20,IF(CC$9=1, IF(AND(CC$16=1,CC$17=1),(CB55+CC20)*(1+(1-CC$29)*(Input!$F$8*Input!$F$9+Sheet2!CC$47*Input!$F$7))-(CC$56), IF(AND(CC$16=0,CC$17=1),(CB55+CC20)*(1+(1-CC$29)*(Input!$F$8*Input!$F$9+Sheet2!CC$47*Input!$F$7))-(CC$56))),  IF(AND(CC$16=1,CC$17=1),IF(CB55&lt;0, CB55-(CC$56), (CB55+CC20)*(1+(1-CC$29)*(CC33*Input!$F$9+Sheet2!CC$47*CC32))-(CC$56)), IF(AND(CC$16=0,CC$17=1),IF(CB55&lt;0, CB55-(CC$56), (CB55+CC20)*(1+(1-CC$29)*(CC33*Input!$F$9+Sheet2!CC$47*CC32))-(CC$56))))))</f>
        <v>0</v>
      </c>
      <c r="CD55" t="b">
        <f ca="1">IF(AND(CD56=0,CD$9=2), CC55+CD20,IF(CD$9=1, IF(AND(CD$16=1,CD$17=1),(CC55+CD20)*(1+(1-CD$29)*(Input!$F$8*Input!$F$9+Sheet2!CD$47*Input!$F$7))-(CD$56), IF(AND(CD$16=0,CD$17=1),(CC55+CD20)*(1+(1-CD$29)*(Input!$F$8*Input!$F$9+Sheet2!CD$47*Input!$F$7))-(CD$56))),  IF(AND(CD$16=1,CD$17=1),IF(CC55&lt;0, CC55-(CD$56), (CC55+CD20)*(1+(1-CD$29)*(CD33*Input!$F$9+Sheet2!CD$47*CD32))-(CD$56)), IF(AND(CD$16=0,CD$17=1),IF(CC55&lt;0, CC55-(CD$56), (CC55+CD20)*(1+(1-CD$29)*(CD33*Input!$F$9+Sheet2!CD$47*CD32))-(CD$56))))))</f>
        <v>0</v>
      </c>
      <c r="CE55" t="b">
        <f ca="1">IF(AND(CE56=0,CE$9=2), CD55+CE20,IF(CE$9=1, IF(AND(CE$16=1,CE$17=1),(CD55+CE20)*(1+(1-CE$29)*(Input!$F$8*Input!$F$9+Sheet2!CE$47*Input!$F$7))-(CE$56), IF(AND(CE$16=0,CE$17=1),(CD55+CE20)*(1+(1-CE$29)*(Input!$F$8*Input!$F$9+Sheet2!CE$47*Input!$F$7))-(CE$56))),  IF(AND(CE$16=1,CE$17=1),IF(CD55&lt;0, CD55-(CE$56), (CD55+CE20)*(1+(1-CE$29)*(CE33*Input!$F$9+Sheet2!CE$47*CE32))-(CE$56)), IF(AND(CE$16=0,CE$17=1),IF(CD55&lt;0, CD55-(CE$56), (CD55+CE20)*(1+(1-CE$29)*(CE33*Input!$F$9+Sheet2!CE$47*CE32))-(CE$56))))))</f>
        <v>0</v>
      </c>
      <c r="CF55" t="b">
        <f ca="1">IF(AND(CF56=0,CF$9=2), CE55+CF20,IF(CF$9=1, IF(AND(CF$16=1,CF$17=1),(CE55+CF20)*(1+(1-CF$29)*(Input!$F$8*Input!$F$9+Sheet2!CF$47*Input!$F$7))-(CF$56), IF(AND(CF$16=0,CF$17=1),(CE55+CF20)*(1+(1-CF$29)*(Input!$F$8*Input!$F$9+Sheet2!CF$47*Input!$F$7))-(CF$56))),  IF(AND(CF$16=1,CF$17=1),IF(CE55&lt;0, CE55-(CF$56), (CE55+CF20)*(1+(1-CF$29)*(CF33*Input!$F$9+Sheet2!CF$47*CF32))-(CF$56)), IF(AND(CF$16=0,CF$17=1),IF(CE55&lt;0, CE55-(CF$56), (CE55+CF20)*(1+(1-CF$29)*(CF33*Input!$F$9+Sheet2!CF$47*CF32))-(CF$56))))))</f>
        <v>0</v>
      </c>
      <c r="CG55" t="b">
        <f ca="1">IF(AND(CG56=0,CG$9=2), CF55+CG20,IF(CG$9=1, IF(AND(CG$16=1,CG$17=1),(CF55+CG20)*(1+(1-CG$29)*(Input!$F$8*Input!$F$9+Sheet2!CG$47*Input!$F$7))-(CG$56), IF(AND(CG$16=0,CG$17=1),(CF55+CG20)*(1+(1-CG$29)*(Input!$F$8*Input!$F$9+Sheet2!CG$47*Input!$F$7))-(CG$56))),  IF(AND(CG$16=1,CG$17=1),IF(CF55&lt;0, CF55-(CG$56), (CF55+CG20)*(1+(1-CG$29)*(CG33*Input!$F$9+Sheet2!CG$47*CG32))-(CG$56)), IF(AND(CG$16=0,CG$17=1),IF(CF55&lt;0, CF55-(CG$56), (CF55+CG20)*(1+(1-CG$29)*(CG33*Input!$F$9+Sheet2!CG$47*CG32))-(CG$56))))))</f>
        <v>0</v>
      </c>
      <c r="CH55" t="b">
        <f ca="1">IF(AND(CH56=0,CH$9=2), CG55+CH20,IF(CH$9=1, IF(AND(CH$16=1,CH$17=1),(CG55+CH20)*(1+(1-CH$29)*(Input!$F$8*Input!$F$9+Sheet2!CH$47*Input!$F$7))-(CH$56), IF(AND(CH$16=0,CH$17=1),(CG55+CH20)*(1+(1-CH$29)*(Input!$F$8*Input!$F$9+Sheet2!CH$47*Input!$F$7))-(CH$56))),  IF(AND(CH$16=1,CH$17=1),IF(CG55&lt;0, CG55-(CH$56), (CG55+CH20)*(1+(1-CH$29)*(CH33*Input!$F$9+Sheet2!CH$47*CH32))-(CH$56)), IF(AND(CH$16=0,CH$17=1),IF(CG55&lt;0, CG55-(CH$56), (CG55+CH20)*(1+(1-CH$29)*(CH33*Input!$F$9+Sheet2!CH$47*CH32))-(CH$56))))))</f>
        <v>0</v>
      </c>
      <c r="CI55" t="b">
        <f ca="1">IF(AND(CI56=0,CI$9=2), CH55+CI20,IF(CI$9=1, IF(AND(CI$16=1,CI$17=1),(CH55+CI20)*(1+(1-CI$29)*(Input!$F$8*Input!$F$9+Sheet2!CI$47*Input!$F$7))-(CI$56), IF(AND(CI$16=0,CI$17=1),(CH55+CI20)*(1+(1-CI$29)*(Input!$F$8*Input!$F$9+Sheet2!CI$47*Input!$F$7))-(CI$56))),  IF(AND(CI$16=1,CI$17=1),IF(CH55&lt;0, CH55-(CI$56), (CH55+CI20)*(1+(1-CI$29)*(CI33*Input!$F$9+Sheet2!CI$47*CI32))-(CI$56)), IF(AND(CI$16=0,CI$17=1),IF(CH55&lt;0, CH55-(CI$56), (CH55+CI20)*(1+(1-CI$29)*(CI33*Input!$F$9+Sheet2!CI$47*CI32))-(CI$56))))))</f>
        <v>0</v>
      </c>
      <c r="CJ55" t="b">
        <f ca="1">IF(AND(CJ56=0,CJ$9=2), CI55+CJ20,IF(CJ$9=1, IF(AND(CJ$16=1,CJ$17=1),(CI55+CJ20)*(1+(1-CJ$29)*(Input!$F$8*Input!$F$9+Sheet2!CJ$47*Input!$F$7))-(CJ$56), IF(AND(CJ$16=0,CJ$17=1),(CI55+CJ20)*(1+(1-CJ$29)*(Input!$F$8*Input!$F$9+Sheet2!CJ$47*Input!$F$7))-(CJ$56))),  IF(AND(CJ$16=1,CJ$17=1),IF(CI55&lt;0, CI55-(CJ$56), (CI55+CJ20)*(1+(1-CJ$29)*(CJ33*Input!$F$9+Sheet2!CJ$47*CJ32))-(CJ$56)), IF(AND(CJ$16=0,CJ$17=1),IF(CI55&lt;0, CI55-(CJ$56), (CI55+CJ20)*(1+(1-CJ$29)*(CJ33*Input!$F$9+Sheet2!CJ$47*CJ32))-(CJ$56))))))</f>
        <v>0</v>
      </c>
      <c r="CK55" t="b">
        <f ca="1">IF(AND(CK56=0,CK$9=2), CJ55+CK20,IF(CK$9=1, IF(AND(CK$16=1,CK$17=1),(CJ55+CK20)*(1+(1-CK$29)*(Input!$F$8*Input!$F$9+Sheet2!CK$47*Input!$F$7))-(CK$56), IF(AND(CK$16=0,CK$17=1),(CJ55+CK20)*(1+(1-CK$29)*(Input!$F$8*Input!$F$9+Sheet2!CK$47*Input!$F$7))-(CK$56))),  IF(AND(CK$16=1,CK$17=1),IF(CJ55&lt;0, CJ55-(CK$56), (CJ55+CK20)*(1+(1-CK$29)*(CK33*Input!$F$9+Sheet2!CK$47*CK32))-(CK$56)), IF(AND(CK$16=0,CK$17=1),IF(CJ55&lt;0, CJ55-(CK$56), (CJ55+CK20)*(1+(1-CK$29)*(CK33*Input!$F$9+Sheet2!CK$47*CK32))-(CK$56))))))</f>
        <v>0</v>
      </c>
      <c r="CL55" t="b">
        <f ca="1">IF(AND(CL56=0,CL$9=2), CK55+CL20,IF(CL$9=1, IF(AND(CL$16=1,CL$17=1),(CK55+CL20)*(1+(1-CL$29)*(Input!$F$8*Input!$F$9+Sheet2!CL$47*Input!$F$7))-(CL$56), IF(AND(CL$16=0,CL$17=1),(CK55+CL20)*(1+(1-CL$29)*(Input!$F$8*Input!$F$9+Sheet2!CL$47*Input!$F$7))-(CL$56))),  IF(AND(CL$16=1,CL$17=1),IF(CK55&lt;0, CK55-(CL$56), (CK55+CL20)*(1+(1-CL$29)*(CL33*Input!$F$9+Sheet2!CL$47*CL32))-(CL$56)), IF(AND(CL$16=0,CL$17=1),IF(CK55&lt;0, CK55-(CL$56), (CK55+CL20)*(1+(1-CL$29)*(CL33*Input!$F$9+Sheet2!CL$47*CL32))-(CL$56))))))</f>
        <v>0</v>
      </c>
      <c r="CM55" t="b">
        <f ca="1">IF(AND(CM56=0,CM$9=2), CL55+CM20,IF(CM$9=1, IF(AND(CM$16=1,CM$17=1),(CL55+CM20)*(1+(1-CM$29)*(Input!$F$8*Input!$F$9+Sheet2!CM$47*Input!$F$7))-(CM$56), IF(AND(CM$16=0,CM$17=1),(CL55+CM20)*(1+(1-CM$29)*(Input!$F$8*Input!$F$9+Sheet2!CM$47*Input!$F$7))-(CM$56))),  IF(AND(CM$16=1,CM$17=1),IF(CL55&lt;0, CL55-(CM$56), (CL55+CM20)*(1+(1-CM$29)*(CM33*Input!$F$9+Sheet2!CM$47*CM32))-(CM$56)), IF(AND(CM$16=0,CM$17=1),IF(CL55&lt;0, CL55-(CM$56), (CL55+CM20)*(1+(1-CM$29)*(CM33*Input!$F$9+Sheet2!CM$47*CM32))-(CM$56))))))</f>
        <v>0</v>
      </c>
      <c r="CN55" t="b">
        <f ca="1">IF(AND(CN56=0,CN$9=2), CM55+CN20,IF(CN$9=1, IF(AND(CN$16=1,CN$17=1),(CM55+CN20)*(1+(1-CN$29)*(Input!$F$8*Input!$F$9+Sheet2!CN$47*Input!$F$7))-(CN$56), IF(AND(CN$16=0,CN$17=1),(CM55+CN20)*(1+(1-CN$29)*(Input!$F$8*Input!$F$9+Sheet2!CN$47*Input!$F$7))-(CN$56))),  IF(AND(CN$16=1,CN$17=1),IF(CM55&lt;0, CM55-(CN$56), (CM55+CN20)*(1+(1-CN$29)*(CN33*Input!$F$9+Sheet2!CN$47*CN32))-(CN$56)), IF(AND(CN$16=0,CN$17=1),IF(CM55&lt;0, CM55-(CN$56), (CM55+CN20)*(1+(1-CN$29)*(CN33*Input!$F$9+Sheet2!CN$47*CN32))-(CN$56))))))</f>
        <v>0</v>
      </c>
      <c r="CP55" s="5" cm="1">
        <f t="array" aca="1" ref="CP55" ca="1">INDEX($A:$CN, ROW(), $D$3+$C$3+2)</f>
        <v>881473.21652701835</v>
      </c>
    </row>
    <row r="56" spans="1:94">
      <c r="C56">
        <f>IF(C$42&lt;(B55-(0.08*(B55+B54))), C$42, IF(AND(AND(C$42&gt;(B55-(0.08*(B55+B54))),0&lt;(B55-(0.08*(B55+B54)))),B55&gt;1), (B55-(0.08*(B55+B54))), 0))</f>
        <v>0</v>
      </c>
      <c r="D56">
        <f t="shared" ref="D56:BO56" ca="1" si="40">IF(D$42&lt;(C55-(0.08*(C55+C54))), D$42, IF(AND(AND(D$42&gt;(C55-(0.08*(C55+C54))),0&lt;(C55-(0.08*(C55+C54)))),C55&gt;1), (C55-(0.08*(C55+C54))), 0))</f>
        <v>0</v>
      </c>
      <c r="E56">
        <f t="shared" ca="1" si="40"/>
        <v>0</v>
      </c>
      <c r="F56">
        <f t="shared" ca="1" si="40"/>
        <v>0</v>
      </c>
      <c r="G56">
        <f t="shared" ca="1" si="40"/>
        <v>0</v>
      </c>
      <c r="H56">
        <f t="shared" ca="1" si="40"/>
        <v>0</v>
      </c>
      <c r="I56">
        <f t="shared" ca="1" si="40"/>
        <v>0</v>
      </c>
      <c r="J56">
        <f t="shared" ca="1" si="40"/>
        <v>0</v>
      </c>
      <c r="K56">
        <f t="shared" ca="1" si="40"/>
        <v>0</v>
      </c>
      <c r="L56">
        <f t="shared" ca="1" si="40"/>
        <v>0</v>
      </c>
      <c r="M56">
        <f t="shared" ca="1" si="40"/>
        <v>0</v>
      </c>
      <c r="N56">
        <f t="shared" ca="1" si="40"/>
        <v>0</v>
      </c>
      <c r="O56">
        <f t="shared" ca="1" si="40"/>
        <v>0</v>
      </c>
      <c r="P56">
        <f t="shared" ca="1" si="40"/>
        <v>0</v>
      </c>
      <c r="Q56">
        <f t="shared" ca="1" si="40"/>
        <v>0</v>
      </c>
      <c r="R56">
        <f t="shared" ca="1" si="40"/>
        <v>0</v>
      </c>
      <c r="S56">
        <f t="shared" ca="1" si="40"/>
        <v>0</v>
      </c>
      <c r="T56">
        <f t="shared" ca="1" si="40"/>
        <v>0</v>
      </c>
      <c r="U56">
        <f t="shared" ca="1" si="40"/>
        <v>0</v>
      </c>
      <c r="V56">
        <f t="shared" ca="1" si="40"/>
        <v>0</v>
      </c>
      <c r="W56">
        <f t="shared" ca="1" si="40"/>
        <v>111612.15124260355</v>
      </c>
      <c r="X56">
        <f t="shared" ca="1" si="40"/>
        <v>95852.049694338435</v>
      </c>
      <c r="Y56">
        <f t="shared" ca="1" si="40"/>
        <v>99257.853120627886</v>
      </c>
      <c r="Z56">
        <f t="shared" ca="1" si="40"/>
        <v>102759.06898395746</v>
      </c>
      <c r="AA56">
        <f t="shared" ca="1" si="40"/>
        <v>106344.58112743912</v>
      </c>
      <c r="AB56">
        <f t="shared" ca="1" si="40"/>
        <v>110016.26392637499</v>
      </c>
      <c r="AC56">
        <f t="shared" ca="1" si="40"/>
        <v>113776.2957764992</v>
      </c>
      <c r="AD56">
        <f t="shared" ca="1" si="40"/>
        <v>117626.91640823318</v>
      </c>
      <c r="AE56">
        <f t="shared" ca="1" si="40"/>
        <v>121570.42344445942</v>
      </c>
      <c r="AF56">
        <f t="shared" ca="1" si="40"/>
        <v>125609.17358748089</v>
      </c>
      <c r="AG56">
        <f t="shared" ca="1" si="40"/>
        <v>129745.58393584289</v>
      </c>
      <c r="AH56">
        <f t="shared" ca="1" si="40"/>
        <v>133982.13334541873</v>
      </c>
      <c r="AI56">
        <f t="shared" ca="1" si="40"/>
        <v>138321.36383366497</v>
      </c>
      <c r="AJ56">
        <f t="shared" ca="1" si="40"/>
        <v>127899.16470321373</v>
      </c>
      <c r="AK56">
        <f t="shared" ca="1" si="40"/>
        <v>12651.631442494341</v>
      </c>
      <c r="AL56">
        <f t="shared" ca="1" si="40"/>
        <v>11439.686677480931</v>
      </c>
      <c r="AM56">
        <f t="shared" ca="1" si="40"/>
        <v>9885.0625467192149</v>
      </c>
      <c r="AN56">
        <f t="shared" ca="1" si="40"/>
        <v>13038.188276779605</v>
      </c>
      <c r="AO56">
        <f t="shared" ca="1" si="40"/>
        <v>11813.737619547988</v>
      </c>
      <c r="AP56">
        <f t="shared" ca="1" si="40"/>
        <v>15386.228296452668</v>
      </c>
      <c r="AQ56">
        <f t="shared" ca="1" si="40"/>
        <v>16307.394704262726</v>
      </c>
      <c r="AR56">
        <f t="shared" ca="1" si="40"/>
        <v>12291.599306936841</v>
      </c>
      <c r="AS56">
        <f t="shared" ca="1" si="40"/>
        <v>12735.723245039699</v>
      </c>
      <c r="AT56">
        <f t="shared" ca="1" si="40"/>
        <v>13774.489578821813</v>
      </c>
      <c r="AU56">
        <f t="shared" ca="1" si="40"/>
        <v>11662.550477045472</v>
      </c>
      <c r="AV56">
        <f t="shared" ca="1" si="40"/>
        <v>20156.040547495009</v>
      </c>
      <c r="AW56">
        <f t="shared" ca="1" si="40"/>
        <v>15042.071755901212</v>
      </c>
      <c r="AX56">
        <f t="shared" ca="1" si="40"/>
        <v>19263.384595625452</v>
      </c>
      <c r="AY56">
        <f t="shared" ca="1" si="40"/>
        <v>15513.881414286909</v>
      </c>
      <c r="AZ56">
        <f t="shared" ca="1" si="40"/>
        <v>20734.457306135446</v>
      </c>
      <c r="BA56">
        <f t="shared" ca="1" si="40"/>
        <v>0</v>
      </c>
      <c r="BB56">
        <f t="shared" ca="1" si="40"/>
        <v>0</v>
      </c>
      <c r="BC56">
        <f t="shared" ca="1" si="40"/>
        <v>0</v>
      </c>
      <c r="BD56">
        <f t="shared" ca="1" si="40"/>
        <v>0</v>
      </c>
      <c r="BE56">
        <f t="shared" ca="1" si="40"/>
        <v>0</v>
      </c>
      <c r="BF56">
        <f t="shared" ca="1" si="40"/>
        <v>0</v>
      </c>
      <c r="BG56">
        <f t="shared" ca="1" si="40"/>
        <v>0</v>
      </c>
      <c r="BH56">
        <f t="shared" ca="1" si="40"/>
        <v>0</v>
      </c>
      <c r="BI56">
        <f t="shared" ca="1" si="40"/>
        <v>0</v>
      </c>
      <c r="BJ56">
        <f t="shared" ca="1" si="40"/>
        <v>0</v>
      </c>
      <c r="BK56">
        <f t="shared" ca="1" si="40"/>
        <v>0</v>
      </c>
      <c r="BL56">
        <f t="shared" ca="1" si="40"/>
        <v>0</v>
      </c>
      <c r="BM56">
        <f t="shared" ca="1" si="40"/>
        <v>0</v>
      </c>
      <c r="BN56">
        <f t="shared" ca="1" si="40"/>
        <v>0</v>
      </c>
      <c r="BO56">
        <f t="shared" ca="1" si="40"/>
        <v>0</v>
      </c>
      <c r="BP56">
        <f t="shared" ref="BP56:CN56" ca="1" si="41">IF(BP$42&lt;(BO55-(0.08*(BO55+BO54))), BP$42, IF(AND(AND(BP$42&gt;(BO55-(0.08*(BO55+BO54))),0&lt;(BO55-(0.08*(BO55+BO54)))),BO55&gt;1), (BO55-(0.08*(BO55+BO54))), 0))</f>
        <v>0</v>
      </c>
      <c r="BQ56">
        <f t="shared" ca="1" si="41"/>
        <v>0</v>
      </c>
      <c r="BR56">
        <f t="shared" ca="1" si="41"/>
        <v>0</v>
      </c>
      <c r="BS56">
        <f t="shared" ca="1" si="41"/>
        <v>0</v>
      </c>
      <c r="BT56">
        <f t="shared" ca="1" si="41"/>
        <v>0</v>
      </c>
      <c r="BU56">
        <f t="shared" ca="1" si="41"/>
        <v>0</v>
      </c>
      <c r="BV56">
        <f t="shared" ca="1" si="41"/>
        <v>0</v>
      </c>
      <c r="BW56">
        <f t="shared" ca="1" si="41"/>
        <v>0</v>
      </c>
      <c r="BX56">
        <f t="shared" ca="1" si="41"/>
        <v>0</v>
      </c>
      <c r="BY56">
        <f t="shared" ca="1" si="41"/>
        <v>0</v>
      </c>
      <c r="BZ56">
        <f t="shared" ca="1" si="41"/>
        <v>0</v>
      </c>
      <c r="CA56">
        <f t="shared" ca="1" si="41"/>
        <v>0</v>
      </c>
      <c r="CB56">
        <f t="shared" ca="1" si="41"/>
        <v>0</v>
      </c>
      <c r="CC56">
        <f t="shared" ca="1" si="41"/>
        <v>0</v>
      </c>
      <c r="CD56">
        <f t="shared" ca="1" si="41"/>
        <v>0</v>
      </c>
      <c r="CE56">
        <f t="shared" ca="1" si="41"/>
        <v>0</v>
      </c>
      <c r="CF56">
        <f t="shared" ca="1" si="41"/>
        <v>0</v>
      </c>
      <c r="CG56">
        <f t="shared" ca="1" si="41"/>
        <v>0</v>
      </c>
      <c r="CH56">
        <f t="shared" ca="1" si="41"/>
        <v>0</v>
      </c>
      <c r="CI56">
        <f t="shared" ca="1" si="41"/>
        <v>0</v>
      </c>
      <c r="CJ56">
        <f t="shared" ca="1" si="41"/>
        <v>0</v>
      </c>
      <c r="CK56">
        <f t="shared" ca="1" si="41"/>
        <v>0</v>
      </c>
      <c r="CL56">
        <f t="shared" ca="1" si="41"/>
        <v>0</v>
      </c>
      <c r="CM56">
        <f t="shared" ca="1" si="41"/>
        <v>0</v>
      </c>
      <c r="CN56">
        <f t="shared" ca="1" si="41"/>
        <v>0</v>
      </c>
      <c r="CP56" s="5">
        <f ca="1">SUM(CP54:CP55)</f>
        <v>10813421.63849009</v>
      </c>
    </row>
    <row r="63" spans="1:94">
      <c r="A63" t="s">
        <v>75</v>
      </c>
      <c r="C63">
        <v>29000</v>
      </c>
      <c r="D63">
        <v>29000</v>
      </c>
      <c r="E63">
        <v>29000</v>
      </c>
      <c r="F63">
        <v>29000</v>
      </c>
      <c r="G63">
        <v>29000</v>
      </c>
      <c r="H63">
        <v>29000</v>
      </c>
      <c r="I63">
        <v>29000</v>
      </c>
      <c r="J63">
        <v>29000</v>
      </c>
      <c r="K63">
        <v>29000</v>
      </c>
      <c r="L63">
        <v>29000</v>
      </c>
      <c r="M63">
        <v>29000</v>
      </c>
      <c r="N63">
        <v>29000</v>
      </c>
      <c r="O63">
        <v>29000</v>
      </c>
      <c r="P63">
        <v>29000</v>
      </c>
      <c r="Q63">
        <v>29000</v>
      </c>
      <c r="R63">
        <v>29000</v>
      </c>
      <c r="S63">
        <v>29000</v>
      </c>
      <c r="T63">
        <v>29000</v>
      </c>
      <c r="U63">
        <v>29000</v>
      </c>
      <c r="V63">
        <v>29000</v>
      </c>
      <c r="W63">
        <v>29000</v>
      </c>
      <c r="X63">
        <v>29000</v>
      </c>
      <c r="Y63">
        <v>29000</v>
      </c>
      <c r="Z63">
        <v>29000</v>
      </c>
      <c r="AA63">
        <v>29000</v>
      </c>
      <c r="AB63">
        <v>29000</v>
      </c>
      <c r="AC63">
        <v>29000</v>
      </c>
      <c r="AD63">
        <v>29000</v>
      </c>
      <c r="AE63">
        <v>29000</v>
      </c>
      <c r="AF63">
        <v>29000</v>
      </c>
      <c r="AG63">
        <v>29000</v>
      </c>
      <c r="AH63">
        <v>29000</v>
      </c>
      <c r="AI63">
        <v>29000</v>
      </c>
      <c r="AJ63">
        <v>29000</v>
      </c>
      <c r="AK63">
        <v>29000</v>
      </c>
      <c r="AL63">
        <v>29000</v>
      </c>
      <c r="AM63">
        <v>29000</v>
      </c>
      <c r="AN63">
        <v>29000</v>
      </c>
      <c r="AO63">
        <v>29000</v>
      </c>
      <c r="AP63">
        <v>29000</v>
      </c>
      <c r="AQ63">
        <v>29000</v>
      </c>
      <c r="AR63">
        <v>29000</v>
      </c>
      <c r="AS63">
        <v>29000</v>
      </c>
      <c r="AT63">
        <v>29000</v>
      </c>
      <c r="AU63">
        <v>29000</v>
      </c>
      <c r="AV63">
        <v>29000</v>
      </c>
      <c r="AW63">
        <v>29000</v>
      </c>
      <c r="AX63">
        <v>29000</v>
      </c>
      <c r="AY63">
        <v>29000</v>
      </c>
      <c r="AZ63">
        <v>29000</v>
      </c>
      <c r="BA63">
        <v>29000</v>
      </c>
      <c r="BB63">
        <v>29000</v>
      </c>
      <c r="BC63">
        <v>29000</v>
      </c>
      <c r="BD63">
        <v>29000</v>
      </c>
      <c r="BE63">
        <v>29000</v>
      </c>
      <c r="BF63">
        <v>29000</v>
      </c>
      <c r="BG63">
        <v>29000</v>
      </c>
      <c r="BH63">
        <v>29000</v>
      </c>
      <c r="BI63">
        <v>29000</v>
      </c>
      <c r="BJ63">
        <v>29000</v>
      </c>
      <c r="BK63">
        <v>29000</v>
      </c>
      <c r="BL63">
        <v>29000</v>
      </c>
      <c r="BM63">
        <v>29000</v>
      </c>
      <c r="BN63">
        <v>29000</v>
      </c>
      <c r="BO63">
        <v>29000</v>
      </c>
      <c r="BP63">
        <v>29000</v>
      </c>
      <c r="BQ63">
        <v>29000</v>
      </c>
      <c r="BR63">
        <v>29000</v>
      </c>
      <c r="BS63">
        <v>29000</v>
      </c>
      <c r="BT63">
        <v>29000</v>
      </c>
      <c r="BU63">
        <v>29000</v>
      </c>
      <c r="BV63">
        <v>29000</v>
      </c>
      <c r="BW63">
        <v>29000</v>
      </c>
      <c r="BX63">
        <v>29000</v>
      </c>
      <c r="BY63">
        <v>29000</v>
      </c>
      <c r="BZ63">
        <v>29000</v>
      </c>
      <c r="CA63">
        <v>29000</v>
      </c>
      <c r="CB63">
        <v>29000</v>
      </c>
      <c r="CC63">
        <v>29000</v>
      </c>
      <c r="CD63">
        <v>29000</v>
      </c>
      <c r="CE63">
        <v>29000</v>
      </c>
      <c r="CF63">
        <v>29000</v>
      </c>
      <c r="CG63">
        <v>29000</v>
      </c>
      <c r="CH63">
        <v>29000</v>
      </c>
      <c r="CI63">
        <v>29000</v>
      </c>
      <c r="CJ63">
        <v>29000</v>
      </c>
      <c r="CK63">
        <v>29000</v>
      </c>
      <c r="CL63">
        <v>29000</v>
      </c>
      <c r="CM63">
        <v>29000</v>
      </c>
      <c r="CN63">
        <v>29000</v>
      </c>
    </row>
    <row r="64" spans="1:94">
      <c r="A64" t="s">
        <v>76</v>
      </c>
      <c r="C64">
        <f t="shared" ref="C64:AH64" si="42">C26-C63</f>
        <v>-29000</v>
      </c>
      <c r="D64">
        <f t="shared" si="42"/>
        <v>-29000</v>
      </c>
      <c r="E64">
        <f t="shared" si="42"/>
        <v>-29000</v>
      </c>
      <c r="F64">
        <f t="shared" si="42"/>
        <v>-29000</v>
      </c>
      <c r="G64">
        <f t="shared" si="42"/>
        <v>-29000</v>
      </c>
      <c r="H64">
        <f t="shared" si="42"/>
        <v>-29000</v>
      </c>
      <c r="I64">
        <f t="shared" si="42"/>
        <v>-29000</v>
      </c>
      <c r="J64">
        <f t="shared" si="42"/>
        <v>-29000</v>
      </c>
      <c r="K64">
        <f t="shared" si="42"/>
        <v>-29000</v>
      </c>
      <c r="L64">
        <f t="shared" si="42"/>
        <v>-29000</v>
      </c>
      <c r="M64">
        <f t="shared" si="42"/>
        <v>-29000</v>
      </c>
      <c r="N64">
        <f t="shared" si="42"/>
        <v>-29000</v>
      </c>
      <c r="O64">
        <f t="shared" si="42"/>
        <v>-29000</v>
      </c>
      <c r="P64">
        <f t="shared" si="42"/>
        <v>-29000</v>
      </c>
      <c r="Q64">
        <f t="shared" si="42"/>
        <v>-29000</v>
      </c>
      <c r="R64">
        <f t="shared" si="42"/>
        <v>-29000</v>
      </c>
      <c r="S64">
        <f t="shared" si="42"/>
        <v>-29000</v>
      </c>
      <c r="T64">
        <f t="shared" si="42"/>
        <v>-29000</v>
      </c>
      <c r="U64">
        <f t="shared" si="42"/>
        <v>-29000</v>
      </c>
      <c r="V64">
        <f t="shared" si="42"/>
        <v>-29000</v>
      </c>
      <c r="W64">
        <f t="shared" ca="1" si="42"/>
        <v>101000</v>
      </c>
      <c r="X64">
        <f t="shared" ca="1" si="42"/>
        <v>104250</v>
      </c>
      <c r="Y64">
        <f t="shared" ca="1" si="42"/>
        <v>107581.25</v>
      </c>
      <c r="Z64">
        <f t="shared" ca="1" si="42"/>
        <v>110995.78125</v>
      </c>
      <c r="AA64">
        <f t="shared" ca="1" si="42"/>
        <v>114495.67578125</v>
      </c>
      <c r="AB64">
        <f t="shared" ca="1" si="42"/>
        <v>118083.06767578123</v>
      </c>
      <c r="AC64">
        <f t="shared" ca="1" si="42"/>
        <v>121760.14436767576</v>
      </c>
      <c r="AD64">
        <f t="shared" ca="1" si="42"/>
        <v>125529.14797686765</v>
      </c>
      <c r="AE64">
        <f t="shared" ca="1" si="42"/>
        <v>129392.37667628934</v>
      </c>
      <c r="AF64">
        <f t="shared" ca="1" si="42"/>
        <v>133352.18609319656</v>
      </c>
      <c r="AG64">
        <f t="shared" ca="1" si="42"/>
        <v>137410.99074552648</v>
      </c>
      <c r="AH64">
        <f t="shared" ca="1" si="42"/>
        <v>141571.26551416461</v>
      </c>
      <c r="AI64">
        <f t="shared" ref="AI64:BN64" ca="1" si="43">AI26-AI63</f>
        <v>145835.5471520187</v>
      </c>
      <c r="AJ64">
        <f t="shared" ca="1" si="43"/>
        <v>150206.43583081916</v>
      </c>
      <c r="AK64">
        <f t="shared" ca="1" si="43"/>
        <v>178686.59672658963</v>
      </c>
      <c r="AL64">
        <f t="shared" ca="1" si="43"/>
        <v>159278.76164475436</v>
      </c>
      <c r="AM64">
        <f t="shared" ca="1" si="43"/>
        <v>191185.73068587319</v>
      </c>
      <c r="AN64">
        <f t="shared" ca="1" si="43"/>
        <v>168810.37395302</v>
      </c>
      <c r="AO64">
        <f t="shared" ca="1" si="43"/>
        <v>204155.63330184549</v>
      </c>
      <c r="AP64">
        <f t="shared" ca="1" si="43"/>
        <v>210824.5241343916</v>
      </c>
      <c r="AQ64">
        <f t="shared" ca="1" si="43"/>
        <v>184020.13723775136</v>
      </c>
      <c r="AR64">
        <f t="shared" ca="1" si="43"/>
        <v>189345.64066869512</v>
      </c>
      <c r="AS64">
        <f t="shared" ca="1" si="43"/>
        <v>194804.28168541248</v>
      </c>
      <c r="AT64">
        <f t="shared" ca="1" si="43"/>
        <v>200399.38872754778</v>
      </c>
      <c r="AU64">
        <f t="shared" ca="1" si="43"/>
        <v>246134.37344573648</v>
      </c>
      <c r="AV64">
        <f t="shared" ca="1" si="43"/>
        <v>212012.73278187984</v>
      </c>
      <c r="AW64">
        <f t="shared" ca="1" si="43"/>
        <v>261238.05110142683</v>
      </c>
      <c r="AX64">
        <f t="shared" ca="1" si="43"/>
        <v>224214.00237896244</v>
      </c>
      <c r="AY64">
        <f t="shared" ca="1" si="43"/>
        <v>276944.35243843647</v>
      </c>
      <c r="AZ64">
        <f t="shared" ca="1" si="43"/>
        <v>237032.96124939737</v>
      </c>
      <c r="BA64">
        <f t="shared" si="43"/>
        <v>-29000</v>
      </c>
      <c r="BB64">
        <f t="shared" si="43"/>
        <v>-29000</v>
      </c>
      <c r="BC64">
        <f t="shared" si="43"/>
        <v>-29000</v>
      </c>
      <c r="BD64">
        <f t="shared" si="43"/>
        <v>-29000</v>
      </c>
      <c r="BE64">
        <f t="shared" si="43"/>
        <v>-29000</v>
      </c>
      <c r="BF64">
        <f t="shared" si="43"/>
        <v>-29000</v>
      </c>
      <c r="BG64">
        <f t="shared" si="43"/>
        <v>-29000</v>
      </c>
      <c r="BH64">
        <f t="shared" si="43"/>
        <v>-29000</v>
      </c>
      <c r="BI64">
        <f t="shared" si="43"/>
        <v>-29000</v>
      </c>
      <c r="BJ64">
        <f t="shared" si="43"/>
        <v>-29000</v>
      </c>
      <c r="BK64">
        <f t="shared" si="43"/>
        <v>-29000</v>
      </c>
      <c r="BL64">
        <f t="shared" si="43"/>
        <v>-29000</v>
      </c>
      <c r="BM64">
        <f t="shared" si="43"/>
        <v>-29000</v>
      </c>
      <c r="BN64">
        <f t="shared" si="43"/>
        <v>-29000</v>
      </c>
      <c r="BO64">
        <f t="shared" ref="BO64:CN64" si="44">BO26-BO63</f>
        <v>-29000</v>
      </c>
      <c r="BP64">
        <f t="shared" si="44"/>
        <v>-29000</v>
      </c>
      <c r="BQ64">
        <f t="shared" si="44"/>
        <v>-29000</v>
      </c>
      <c r="BR64">
        <f t="shared" si="44"/>
        <v>-29000</v>
      </c>
      <c r="BS64">
        <f t="shared" si="44"/>
        <v>-29000</v>
      </c>
      <c r="BT64">
        <f t="shared" si="44"/>
        <v>-29000</v>
      </c>
      <c r="BU64">
        <f t="shared" si="44"/>
        <v>-29000</v>
      </c>
      <c r="BV64">
        <f t="shared" si="44"/>
        <v>-29000</v>
      </c>
      <c r="BW64">
        <f t="shared" si="44"/>
        <v>-29000</v>
      </c>
      <c r="BX64">
        <f t="shared" si="44"/>
        <v>-29000</v>
      </c>
      <c r="BY64">
        <f t="shared" si="44"/>
        <v>-29000</v>
      </c>
      <c r="BZ64">
        <f t="shared" si="44"/>
        <v>-29000</v>
      </c>
      <c r="CA64">
        <f t="shared" si="44"/>
        <v>-29000</v>
      </c>
      <c r="CB64">
        <f t="shared" si="44"/>
        <v>-29000</v>
      </c>
      <c r="CC64">
        <f t="shared" si="44"/>
        <v>-29000</v>
      </c>
      <c r="CD64">
        <f t="shared" si="44"/>
        <v>-29000</v>
      </c>
      <c r="CE64">
        <f t="shared" si="44"/>
        <v>-29000</v>
      </c>
      <c r="CF64">
        <f t="shared" si="44"/>
        <v>-29000</v>
      </c>
      <c r="CG64">
        <f t="shared" si="44"/>
        <v>-29000</v>
      </c>
      <c r="CH64">
        <f t="shared" si="44"/>
        <v>-29000</v>
      </c>
      <c r="CI64">
        <f t="shared" si="44"/>
        <v>-29000</v>
      </c>
      <c r="CJ64">
        <f t="shared" si="44"/>
        <v>-29000</v>
      </c>
      <c r="CK64">
        <f t="shared" si="44"/>
        <v>-29000</v>
      </c>
      <c r="CL64">
        <f t="shared" si="44"/>
        <v>-29000</v>
      </c>
      <c r="CM64">
        <f t="shared" si="44"/>
        <v>-29000</v>
      </c>
      <c r="CN64">
        <f t="shared" si="44"/>
        <v>-29000</v>
      </c>
    </row>
    <row r="65" spans="1:92">
      <c r="A65" t="s">
        <v>69</v>
      </c>
      <c r="C65">
        <f>IF(C9&gt;0, Input!$F$9, 0)</f>
        <v>4.2999999999999997E-2</v>
      </c>
      <c r="D65">
        <f>IF(D9&gt;0, Input!$F$9, 0)</f>
        <v>4.2999999999999997E-2</v>
      </c>
      <c r="E65">
        <f>IF(E9&gt;0, Input!$F$9, 0)</f>
        <v>4.2999999999999997E-2</v>
      </c>
      <c r="F65">
        <f>IF(F9&gt;0, Input!$F$9, 0)</f>
        <v>4.2999999999999997E-2</v>
      </c>
      <c r="G65">
        <f>IF(G9&gt;0, Input!$F$9, 0)</f>
        <v>4.2999999999999997E-2</v>
      </c>
      <c r="H65">
        <f>IF(H9&gt;0, Input!$F$9, 0)</f>
        <v>4.2999999999999997E-2</v>
      </c>
      <c r="I65">
        <f>IF(I9&gt;0, Input!$F$9, 0)</f>
        <v>4.2999999999999997E-2</v>
      </c>
      <c r="J65">
        <f>IF(J9&gt;0, Input!$F$9, 0)</f>
        <v>4.2999999999999997E-2</v>
      </c>
      <c r="K65">
        <f>IF(K9&gt;0, Input!$F$9, 0)</f>
        <v>4.2999999999999997E-2</v>
      </c>
      <c r="L65">
        <f>IF(L9&gt;0, Input!$F$9, 0)</f>
        <v>4.2999999999999997E-2</v>
      </c>
      <c r="M65">
        <f>IF(M9&gt;0, Input!$F$9, 0)</f>
        <v>4.2999999999999997E-2</v>
      </c>
      <c r="N65">
        <f>IF(N9&gt;0, Input!$F$9, 0)</f>
        <v>4.2999999999999997E-2</v>
      </c>
      <c r="O65">
        <f>IF(O9&gt;0, Input!$F$9, 0)</f>
        <v>4.2999999999999997E-2</v>
      </c>
      <c r="P65">
        <f>IF(P9&gt;0, Input!$F$9, 0)</f>
        <v>4.2999999999999997E-2</v>
      </c>
      <c r="Q65">
        <f>IF(Q9&gt;0, Input!$F$9, 0)</f>
        <v>4.2999999999999997E-2</v>
      </c>
      <c r="R65">
        <f>IF(R9&gt;0, Input!$F$9, 0)</f>
        <v>4.2999999999999997E-2</v>
      </c>
      <c r="S65">
        <f>IF(S9&gt;0, Input!$F$9, 0)</f>
        <v>4.2999999999999997E-2</v>
      </c>
      <c r="T65">
        <f>IF(T9&gt;0, Input!$F$9, 0)</f>
        <v>4.2999999999999997E-2</v>
      </c>
      <c r="U65">
        <f>IF(U9&gt;0, Input!$F$9, 0)</f>
        <v>4.2999999999999997E-2</v>
      </c>
      <c r="V65">
        <f>IF(V9&gt;0, Input!$F$9, 0)</f>
        <v>4.2999999999999997E-2</v>
      </c>
      <c r="W65">
        <f>IF(W9&gt;0, Input!$F$9, 0)</f>
        <v>4.2999999999999997E-2</v>
      </c>
      <c r="X65">
        <f>IF(X9&gt;0, Input!$F$9, 0)</f>
        <v>4.2999999999999997E-2</v>
      </c>
      <c r="Y65">
        <f>IF(Y9&gt;0, Input!$F$9, 0)</f>
        <v>4.2999999999999997E-2</v>
      </c>
      <c r="Z65">
        <f>IF(Z9&gt;0, Input!$F$9, 0)</f>
        <v>4.2999999999999997E-2</v>
      </c>
      <c r="AA65">
        <f>IF(AA9&gt;0, Input!$F$9, 0)</f>
        <v>4.2999999999999997E-2</v>
      </c>
      <c r="AB65">
        <f>IF(AB9&gt;0, Input!$F$9, 0)</f>
        <v>4.2999999999999997E-2</v>
      </c>
      <c r="AC65">
        <f>IF(AC9&gt;0, Input!$F$9, 0)</f>
        <v>4.2999999999999997E-2</v>
      </c>
      <c r="AD65">
        <f>IF(AD9&gt;0, Input!$F$9, 0)</f>
        <v>4.2999999999999997E-2</v>
      </c>
      <c r="AE65">
        <f>IF(AE9&gt;0, Input!$F$9, 0)</f>
        <v>4.2999999999999997E-2</v>
      </c>
      <c r="AF65">
        <f>IF(AF9&gt;0, Input!$F$9, 0)</f>
        <v>4.2999999999999997E-2</v>
      </c>
      <c r="AG65">
        <f>IF(AG9&gt;0, Input!$F$9, 0)</f>
        <v>4.2999999999999997E-2</v>
      </c>
      <c r="AH65">
        <f>IF(AH9&gt;0, Input!$F$9, 0)</f>
        <v>4.2999999999999997E-2</v>
      </c>
      <c r="AI65">
        <f>IF(AI9&gt;0, Input!$F$9, 0)</f>
        <v>4.2999999999999997E-2</v>
      </c>
      <c r="AJ65">
        <f>IF(AJ9&gt;0, Input!$F$9, 0)</f>
        <v>4.2999999999999997E-2</v>
      </c>
      <c r="AK65">
        <f>IF(AK9&gt;0, Input!$F$9, 0)</f>
        <v>4.2999999999999997E-2</v>
      </c>
      <c r="AL65">
        <f>IF(AL9&gt;0, Input!$F$9, 0)</f>
        <v>4.2999999999999997E-2</v>
      </c>
      <c r="AM65">
        <f>IF(AM9&gt;0, Input!$F$9, 0)</f>
        <v>4.2999999999999997E-2</v>
      </c>
      <c r="AN65">
        <f>IF(AN9&gt;0, Input!$F$9, 0)</f>
        <v>4.2999999999999997E-2</v>
      </c>
      <c r="AO65">
        <f>IF(AO9&gt;0, Input!$F$9, 0)</f>
        <v>4.2999999999999997E-2</v>
      </c>
      <c r="AP65">
        <f>IF(AP9&gt;0, Input!$F$9, 0)</f>
        <v>4.2999999999999997E-2</v>
      </c>
      <c r="AQ65">
        <f>IF(AQ9&gt;0, Input!$F$9, 0)</f>
        <v>4.2999999999999997E-2</v>
      </c>
      <c r="AR65">
        <f>IF(AR9&gt;0, Input!$F$9, 0)</f>
        <v>4.2999999999999997E-2</v>
      </c>
      <c r="AS65">
        <f>IF(AS9&gt;0, Input!$F$9, 0)</f>
        <v>4.2999999999999997E-2</v>
      </c>
      <c r="AT65">
        <f>IF(AT9&gt;0, Input!$F$9, 0)</f>
        <v>4.2999999999999997E-2</v>
      </c>
      <c r="AU65">
        <f>IF(AU9&gt;0, Input!$F$9, 0)</f>
        <v>4.2999999999999997E-2</v>
      </c>
      <c r="AV65">
        <f>IF(AV9&gt;0, Input!$F$9, 0)</f>
        <v>4.2999999999999997E-2</v>
      </c>
      <c r="AW65">
        <f>IF(AW9&gt;0, Input!$F$9, 0)</f>
        <v>4.2999999999999997E-2</v>
      </c>
      <c r="AX65">
        <f>IF(AX9&gt;0, Input!$F$9, 0)</f>
        <v>4.2999999999999997E-2</v>
      </c>
      <c r="AY65">
        <f>IF(AY9&gt;0, Input!$F$9, 0)</f>
        <v>4.2999999999999997E-2</v>
      </c>
      <c r="AZ65">
        <f>IF(AZ9&gt;0, Input!$F$9, 0)</f>
        <v>4.2999999999999997E-2</v>
      </c>
      <c r="BA65">
        <f>IF(BA9&gt;0, Input!$F$9, 0)</f>
        <v>0</v>
      </c>
      <c r="BB65">
        <f>IF(BB9&gt;0, Input!$F$9, 0)</f>
        <v>0</v>
      </c>
      <c r="BC65">
        <f>IF(BC9&gt;0, Input!$F$9, 0)</f>
        <v>0</v>
      </c>
      <c r="BD65">
        <f>IF(BD9&gt;0, Input!$F$9, 0)</f>
        <v>0</v>
      </c>
      <c r="BE65">
        <f>IF(BE9&gt;0, Input!$F$9, 0)</f>
        <v>0</v>
      </c>
      <c r="BF65">
        <f>IF(BF9&gt;0, Input!$F$9, 0)</f>
        <v>0</v>
      </c>
      <c r="BG65">
        <f>IF(BG9&gt;0, Input!$F$9, 0)</f>
        <v>0</v>
      </c>
      <c r="BH65">
        <f>IF(BH9&gt;0, Input!$F$9, 0)</f>
        <v>0</v>
      </c>
      <c r="BI65">
        <f>IF(BI9&gt;0, Input!$F$9, 0)</f>
        <v>0</v>
      </c>
      <c r="BJ65">
        <f>IF(BJ9&gt;0, Input!$F$9, 0)</f>
        <v>0</v>
      </c>
      <c r="BK65">
        <f>IF(BK9&gt;0, Input!$F$9, 0)</f>
        <v>0</v>
      </c>
      <c r="BL65">
        <f>IF(BL9&gt;0, Input!$F$9, 0)</f>
        <v>0</v>
      </c>
      <c r="BM65">
        <f>IF(BM9&gt;0, Input!$F$9, 0)</f>
        <v>0</v>
      </c>
      <c r="BN65">
        <f>IF(BN9&gt;0, Input!$F$9, 0)</f>
        <v>0</v>
      </c>
      <c r="BO65">
        <f>IF(BO9&gt;0, Input!$F$9, 0)</f>
        <v>0</v>
      </c>
      <c r="BP65">
        <f>IF(BP9&gt;0, Input!$F$9, 0)</f>
        <v>0</v>
      </c>
      <c r="BQ65">
        <f>IF(BQ9&gt;0, Input!$F$9, 0)</f>
        <v>0</v>
      </c>
      <c r="BR65">
        <f>IF(BR9&gt;0, Input!$F$9, 0)</f>
        <v>0</v>
      </c>
      <c r="BS65">
        <f>IF(BS9&gt;0, Input!$F$9, 0)</f>
        <v>0</v>
      </c>
      <c r="BT65">
        <f>IF(BT9&gt;0, Input!$F$9, 0)</f>
        <v>0</v>
      </c>
      <c r="BU65">
        <f>IF(BU9&gt;0, Input!$F$9, 0)</f>
        <v>0</v>
      </c>
      <c r="BV65">
        <f>IF(BV9&gt;0, Input!$F$9, 0)</f>
        <v>0</v>
      </c>
      <c r="BW65">
        <f>IF(BW9&gt;0, Input!$F$9, 0)</f>
        <v>0</v>
      </c>
      <c r="BX65">
        <f>IF(BX9&gt;0, Input!$F$9, 0)</f>
        <v>0</v>
      </c>
      <c r="BY65">
        <f>IF(BY9&gt;0, Input!$F$9, 0)</f>
        <v>0</v>
      </c>
      <c r="BZ65">
        <f>IF(BZ9&gt;0, Input!$F$9, 0)</f>
        <v>0</v>
      </c>
      <c r="CA65">
        <f>IF(CA9&gt;0, Input!$F$9, 0)</f>
        <v>0</v>
      </c>
      <c r="CB65">
        <f>IF(CB9&gt;0, Input!$F$9, 0)</f>
        <v>0</v>
      </c>
      <c r="CC65">
        <f>IF(CC9&gt;0, Input!$F$9, 0)</f>
        <v>0</v>
      </c>
      <c r="CD65">
        <f>IF(CD9&gt;0, Input!$F$9, 0)</f>
        <v>0</v>
      </c>
      <c r="CE65">
        <f>IF(CE9&gt;0, Input!$F$9, 0)</f>
        <v>0</v>
      </c>
      <c r="CF65">
        <f>IF(CF9&gt;0, Input!$F$9, 0)</f>
        <v>0</v>
      </c>
      <c r="CG65">
        <f>IF(CG9&gt;0, Input!$F$9, 0)</f>
        <v>0</v>
      </c>
      <c r="CH65">
        <f>IF(CH9&gt;0, Input!$F$9, 0)</f>
        <v>0</v>
      </c>
      <c r="CI65">
        <f>IF(CI9&gt;0, Input!$F$9, 0)</f>
        <v>0</v>
      </c>
      <c r="CJ65">
        <f>IF(CJ9&gt;0, Input!$F$9, 0)</f>
        <v>0</v>
      </c>
      <c r="CK65">
        <f>IF(CK9&gt;0, Input!$F$9, 0)</f>
        <v>0</v>
      </c>
      <c r="CL65">
        <f>IF(CL9&gt;0, Input!$F$9, 0)</f>
        <v>0</v>
      </c>
      <c r="CM65">
        <f>IF(CM9&gt;0, Input!$F$9, 0)</f>
        <v>0</v>
      </c>
      <c r="CN65">
        <f>IF(CN9&gt;0, Input!$F$9, 0)</f>
        <v>0</v>
      </c>
    </row>
    <row r="66" spans="1:92">
      <c r="A66" t="s">
        <v>0</v>
      </c>
      <c r="C66">
        <f>IF(C9=2, IF((C64+C63)&lt;24800, 0.1*(C64/(C64+C63)), IF((C64+C63)&lt;100800, (24800/(C64+C63))*0.1*(C64/(C64+C63)) + (((C64+C63)-24800)/C64)*0.12*(C64/(C64+C63)), IF((C64+C63)&lt;211400, (24800/(C64+C63))*0.1*(C64/(C64+C63)) + (76000/(C64+C63))*0.12*(C64/(C64+C63)) + (((C64+C63)-110600)/(C64+C63))*0.22*(C64/(C64+C63)), IF(C26&lt;512450, (24800/(C64+C63))*0.1*(C64/(C64+C63)) + (76000/(C64+C63))*0.12*(C64/(C64+C63)) + ((110600)/(C64+C63))*0.22*(C64/(C64+C63)) + (((C64+C63)-301050)/(C64+C63))*0.28*(C64/(C64+C63)))))), 0)</f>
        <v>0</v>
      </c>
      <c r="D66">
        <f t="shared" ref="D66:BO66" si="45">IF(D9=2, IF((D64+D63)&lt;24800, 0.1*(D64/(D64+D63)), IF((D64+D63)&lt;100800, (24800/(D64+D63))*0.1*(D64/(D64+D63)) + (((D64+D63)-24800)/D64)*0.12*(D64/(D64+D63)), IF((D64+D63)&lt;211400, (24800/(D64+D63))*0.1*(D64/(D64+D63)) + (76000/(D64+D63))*0.12*(D64/(D64+D63)) + (((D64+D63)-110600)/(D64+D63))*0.22*(D64/(D64+D63)), IF(D26&lt;512450, (24800/(D64+D63))*0.1*(D64/(D64+D63)) + (76000/(D64+D63))*0.12*(D64/(D64+D63)) + ((110600)/(D64+D63))*0.22*(D64/(D64+D63)) + (((D64+D63)-301050)/(D64+D63))*0.28*(D64/(D64+D63)))))), 0)</f>
        <v>0</v>
      </c>
      <c r="E66">
        <f t="shared" si="45"/>
        <v>0</v>
      </c>
      <c r="F66">
        <f t="shared" si="45"/>
        <v>0</v>
      </c>
      <c r="G66">
        <f t="shared" si="45"/>
        <v>0</v>
      </c>
      <c r="H66">
        <f t="shared" si="45"/>
        <v>0</v>
      </c>
      <c r="I66">
        <f t="shared" si="45"/>
        <v>0</v>
      </c>
      <c r="J66">
        <f t="shared" si="45"/>
        <v>0</v>
      </c>
      <c r="K66">
        <f t="shared" si="45"/>
        <v>0</v>
      </c>
      <c r="L66">
        <f t="shared" si="45"/>
        <v>0</v>
      </c>
      <c r="M66">
        <f t="shared" si="45"/>
        <v>0</v>
      </c>
      <c r="N66">
        <f t="shared" si="45"/>
        <v>0</v>
      </c>
      <c r="O66">
        <f t="shared" si="45"/>
        <v>0</v>
      </c>
      <c r="P66">
        <f t="shared" si="45"/>
        <v>0</v>
      </c>
      <c r="Q66">
        <f t="shared" si="45"/>
        <v>0</v>
      </c>
      <c r="R66">
        <f t="shared" si="45"/>
        <v>0</v>
      </c>
      <c r="S66">
        <f t="shared" si="45"/>
        <v>0</v>
      </c>
      <c r="T66">
        <f t="shared" si="45"/>
        <v>0</v>
      </c>
      <c r="U66">
        <f t="shared" si="45"/>
        <v>0</v>
      </c>
      <c r="V66">
        <f t="shared" si="45"/>
        <v>0</v>
      </c>
      <c r="W66">
        <f t="shared" ca="1" si="45"/>
        <v>9.4832426035502959E-2</v>
      </c>
      <c r="X66">
        <f t="shared" ca="1" si="45"/>
        <v>9.7365417175603416E-2</v>
      </c>
      <c r="Y66">
        <f t="shared" ca="1" si="45"/>
        <v>9.9861678607898449E-2</v>
      </c>
      <c r="Z66">
        <f t="shared" ca="1" si="45"/>
        <v>0.10232089910237246</v>
      </c>
      <c r="AA66">
        <f t="shared" ca="1" si="45"/>
        <v>0.10474283318369806</v>
      </c>
      <c r="AB66">
        <f t="shared" ca="1" si="45"/>
        <v>0.10712729672480978</v>
      </c>
      <c r="AC66">
        <f t="shared" ca="1" si="45"/>
        <v>0.10947416278299871</v>
      </c>
      <c r="AD66">
        <f t="shared" ca="1" si="45"/>
        <v>0.11178335766610645</v>
      </c>
      <c r="AE66">
        <f t="shared" ca="1" si="45"/>
        <v>0.11405485721701172</v>
      </c>
      <c r="AF66">
        <f t="shared" ca="1" si="45"/>
        <v>0.11628868330519035</v>
      </c>
      <c r="AG66">
        <f t="shared" ca="1" si="45"/>
        <v>0.11848490051468688</v>
      </c>
      <c r="AH66">
        <f t="shared" ca="1" si="45"/>
        <v>0.12064361301836628</v>
      </c>
      <c r="AI66">
        <f t="shared" ca="1" si="45"/>
        <v>0.12276496162881875</v>
      </c>
      <c r="AJ66">
        <f t="shared" ca="1" si="45"/>
        <v>0.12484912101677052</v>
      </c>
      <c r="AK66">
        <f t="shared" ca="1" si="45"/>
        <v>0.13653680620800346</v>
      </c>
      <c r="AL66">
        <f t="shared" ca="1" si="45"/>
        <v>0.12890672451267032</v>
      </c>
      <c r="AM66">
        <f t="shared" ca="1" si="45"/>
        <v>5.2408564550975617E-2</v>
      </c>
      <c r="AN66">
        <f t="shared" ca="1" si="45"/>
        <v>0.13281840207076617</v>
      </c>
      <c r="AO66">
        <f t="shared" ca="1" si="45"/>
        <v>6.3549243483140561E-2</v>
      </c>
      <c r="AP66">
        <f t="shared" ca="1" si="45"/>
        <v>6.8870705606897079E-2</v>
      </c>
      <c r="AQ66">
        <f t="shared" ca="1" si="45"/>
        <v>4.5758648732728086E-2</v>
      </c>
      <c r="AR66">
        <f t="shared" ca="1" si="45"/>
        <v>5.0736402327485192E-2</v>
      </c>
      <c r="AS66">
        <f t="shared" ca="1" si="45"/>
        <v>5.5628185404862612E-2</v>
      </c>
      <c r="AT66">
        <f t="shared" ca="1" si="45"/>
        <v>6.0434387200169692E-2</v>
      </c>
      <c r="AU66">
        <f t="shared" ca="1" si="45"/>
        <v>9.3238537136623778E-2</v>
      </c>
      <c r="AV66">
        <f t="shared" ca="1" si="45"/>
        <v>6.9791962088219972E-2</v>
      </c>
      <c r="AW66">
        <f t="shared" ca="1" si="45"/>
        <v>0.10204343496850063</v>
      </c>
      <c r="AX66">
        <f t="shared" ca="1" si="45"/>
        <v>7.8813595621860827E-2</v>
      </c>
      <c r="AY66">
        <f t="shared" ca="1" si="45"/>
        <v>0.11036836883078496</v>
      </c>
      <c r="AZ66">
        <f t="shared" ca="1" si="45"/>
        <v>8.7504663514347908E-2</v>
      </c>
      <c r="BA66">
        <f t="shared" si="45"/>
        <v>0</v>
      </c>
      <c r="BB66">
        <f t="shared" si="45"/>
        <v>0</v>
      </c>
      <c r="BC66">
        <f t="shared" si="45"/>
        <v>0</v>
      </c>
      <c r="BD66">
        <f t="shared" si="45"/>
        <v>0</v>
      </c>
      <c r="BE66">
        <f t="shared" si="45"/>
        <v>0</v>
      </c>
      <c r="BF66">
        <f t="shared" si="45"/>
        <v>0</v>
      </c>
      <c r="BG66">
        <f t="shared" si="45"/>
        <v>0</v>
      </c>
      <c r="BH66">
        <f t="shared" si="45"/>
        <v>0</v>
      </c>
      <c r="BI66">
        <f t="shared" si="45"/>
        <v>0</v>
      </c>
      <c r="BJ66">
        <f t="shared" si="45"/>
        <v>0</v>
      </c>
      <c r="BK66">
        <f t="shared" si="45"/>
        <v>0</v>
      </c>
      <c r="BL66">
        <f t="shared" si="45"/>
        <v>0</v>
      </c>
      <c r="BM66">
        <f t="shared" si="45"/>
        <v>0</v>
      </c>
      <c r="BN66">
        <f t="shared" si="45"/>
        <v>0</v>
      </c>
      <c r="BO66">
        <f t="shared" si="45"/>
        <v>0</v>
      </c>
      <c r="BP66">
        <f t="shared" ref="BP66:CN66" si="46">IF(BP9=2, IF((BP64+BP63)&lt;24800, 0.1*(BP64/(BP64+BP63)), IF((BP64+BP63)&lt;100800, (24800/(BP64+BP63))*0.1*(BP64/(BP64+BP63)) + (((BP64+BP63)-24800)/BP64)*0.12*(BP64/(BP64+BP63)), IF((BP64+BP63)&lt;211400, (24800/(BP64+BP63))*0.1*(BP64/(BP64+BP63)) + (76000/(BP64+BP63))*0.12*(BP64/(BP64+BP63)) + (((BP64+BP63)-110600)/(BP64+BP63))*0.22*(BP64/(BP64+BP63)), IF(BP26&lt;512450, (24800/(BP64+BP63))*0.1*(BP64/(BP64+BP63)) + (76000/(BP64+BP63))*0.12*(BP64/(BP64+BP63)) + ((110600)/(BP64+BP63))*0.22*(BP64/(BP64+BP63)) + (((BP64+BP63)-301050)/(BP64+BP63))*0.28*(BP64/(BP64+BP63)))))), 0)</f>
        <v>0</v>
      </c>
      <c r="BQ66">
        <f t="shared" si="46"/>
        <v>0</v>
      </c>
      <c r="BR66">
        <f t="shared" si="46"/>
        <v>0</v>
      </c>
      <c r="BS66">
        <f t="shared" si="46"/>
        <v>0</v>
      </c>
      <c r="BT66">
        <f t="shared" si="46"/>
        <v>0</v>
      </c>
      <c r="BU66">
        <f t="shared" si="46"/>
        <v>0</v>
      </c>
      <c r="BV66">
        <f t="shared" si="46"/>
        <v>0</v>
      </c>
      <c r="BW66">
        <f t="shared" si="46"/>
        <v>0</v>
      </c>
      <c r="BX66">
        <f t="shared" si="46"/>
        <v>0</v>
      </c>
      <c r="BY66">
        <f t="shared" si="46"/>
        <v>0</v>
      </c>
      <c r="BZ66">
        <f t="shared" si="46"/>
        <v>0</v>
      </c>
      <c r="CA66">
        <f t="shared" si="46"/>
        <v>0</v>
      </c>
      <c r="CB66">
        <f t="shared" si="46"/>
        <v>0</v>
      </c>
      <c r="CC66">
        <f t="shared" si="46"/>
        <v>0</v>
      </c>
      <c r="CD66">
        <f t="shared" si="46"/>
        <v>0</v>
      </c>
      <c r="CE66">
        <f t="shared" si="46"/>
        <v>0</v>
      </c>
      <c r="CF66">
        <f t="shared" si="46"/>
        <v>0</v>
      </c>
      <c r="CG66">
        <f t="shared" si="46"/>
        <v>0</v>
      </c>
      <c r="CH66">
        <f t="shared" si="46"/>
        <v>0</v>
      </c>
      <c r="CI66">
        <f t="shared" si="46"/>
        <v>0</v>
      </c>
      <c r="CJ66">
        <f t="shared" si="46"/>
        <v>0</v>
      </c>
      <c r="CK66">
        <f t="shared" si="46"/>
        <v>0</v>
      </c>
      <c r="CL66">
        <f t="shared" si="46"/>
        <v>0</v>
      </c>
      <c r="CM66">
        <f t="shared" si="46"/>
        <v>0</v>
      </c>
      <c r="CN66">
        <f t="shared" si="46"/>
        <v>0</v>
      </c>
    </row>
    <row r="67" spans="1:92">
      <c r="A67" t="s">
        <v>70</v>
      </c>
      <c r="C67">
        <f>IF(C9=2, Input!$F$20, 0)</f>
        <v>0</v>
      </c>
      <c r="D67">
        <f>IF(D9=2, Input!$F$20, 0)</f>
        <v>0</v>
      </c>
      <c r="E67">
        <f>IF(E9=2, Input!$F$20, 0)</f>
        <v>0</v>
      </c>
      <c r="F67">
        <f>IF(F9=2, Input!$F$20, 0)</f>
        <v>0</v>
      </c>
      <c r="G67">
        <f>IF(G9=2, Input!$F$20, 0)</f>
        <v>0</v>
      </c>
      <c r="H67">
        <f>IF(H9=2, Input!$F$20, 0)</f>
        <v>0</v>
      </c>
      <c r="I67">
        <f>IF(I9=2, Input!$F$20, 0)</f>
        <v>0</v>
      </c>
      <c r="J67">
        <f>IF(J9=2, Input!$F$20, 0)</f>
        <v>0</v>
      </c>
      <c r="K67">
        <f>IF(K9=2, Input!$F$20, 0)</f>
        <v>0</v>
      </c>
      <c r="L67">
        <f>IF(L9=2, Input!$F$20, 0)</f>
        <v>0</v>
      </c>
      <c r="M67">
        <f>IF(M9=2, Input!$F$20, 0)</f>
        <v>0</v>
      </c>
      <c r="N67">
        <f>IF(N9=2, Input!$F$20, 0)</f>
        <v>0</v>
      </c>
      <c r="O67">
        <f>IF(O9=2, Input!$F$20, 0)</f>
        <v>0</v>
      </c>
      <c r="P67">
        <f>IF(P9=2, Input!$F$20, 0)</f>
        <v>0</v>
      </c>
      <c r="Q67">
        <f>IF(Q9=2, Input!$F$20, 0)</f>
        <v>0</v>
      </c>
      <c r="R67">
        <f>IF(R9=2, Input!$F$20, 0)</f>
        <v>0</v>
      </c>
      <c r="S67">
        <f>IF(S9=2, Input!$F$20, 0)</f>
        <v>0</v>
      </c>
      <c r="T67">
        <f>IF(T9=2, Input!$F$20, 0)</f>
        <v>0</v>
      </c>
      <c r="U67">
        <f>IF(U9=2, Input!$F$20, 0)</f>
        <v>0</v>
      </c>
      <c r="V67">
        <f>IF(V9=2, Input!$F$20, 0)</f>
        <v>0</v>
      </c>
      <c r="W67">
        <f>IF(W9=2, Input!$F$20, 0)</f>
        <v>0.15</v>
      </c>
      <c r="X67">
        <f>IF(X9=2, Input!$F$20, 0)</f>
        <v>0.15</v>
      </c>
      <c r="Y67">
        <f>IF(Y9=2, Input!$F$20, 0)</f>
        <v>0.15</v>
      </c>
      <c r="Z67">
        <f>IF(Z9=2, Input!$F$20, 0)</f>
        <v>0.15</v>
      </c>
      <c r="AA67">
        <f>IF(AA9=2, Input!$F$20, 0)</f>
        <v>0.15</v>
      </c>
      <c r="AB67">
        <f>IF(AB9=2, Input!$F$20, 0)</f>
        <v>0.15</v>
      </c>
      <c r="AC67">
        <f>IF(AC9=2, Input!$F$20, 0)</f>
        <v>0.15</v>
      </c>
      <c r="AD67">
        <f>IF(AD9=2, Input!$F$20, 0)</f>
        <v>0.15</v>
      </c>
      <c r="AE67">
        <f>IF(AE9=2, Input!$F$20, 0)</f>
        <v>0.15</v>
      </c>
      <c r="AF67">
        <f>IF(AF9=2, Input!$F$20, 0)</f>
        <v>0.15</v>
      </c>
      <c r="AG67">
        <f>IF(AG9=2, Input!$F$20, 0)</f>
        <v>0.15</v>
      </c>
      <c r="AH67">
        <f>IF(AH9=2, Input!$F$20, 0)</f>
        <v>0.15</v>
      </c>
      <c r="AI67">
        <f>IF(AI9=2, Input!$F$20, 0)</f>
        <v>0.15</v>
      </c>
      <c r="AJ67">
        <f>IF(AJ9=2, Input!$F$20, 0)</f>
        <v>0.15</v>
      </c>
      <c r="AK67">
        <f>IF(AK9=2, Input!$F$20, 0)</f>
        <v>0.15</v>
      </c>
      <c r="AL67">
        <f>IF(AL9=2, Input!$F$20, 0)</f>
        <v>0.15</v>
      </c>
      <c r="AM67">
        <f>IF(AM9=2, Input!$F$20, 0)</f>
        <v>0.15</v>
      </c>
      <c r="AN67">
        <f>IF(AN9=2, Input!$F$20, 0)</f>
        <v>0.15</v>
      </c>
      <c r="AO67">
        <f>IF(AO9=2, Input!$F$20, 0)</f>
        <v>0.15</v>
      </c>
      <c r="AP67">
        <f>IF(AP9=2, Input!$F$20, 0)</f>
        <v>0.15</v>
      </c>
      <c r="AQ67">
        <f>IF(AQ9=2, Input!$F$20, 0)</f>
        <v>0.15</v>
      </c>
      <c r="AR67">
        <f>IF(AR9=2, Input!$F$20, 0)</f>
        <v>0.15</v>
      </c>
      <c r="AS67">
        <f>IF(AS9=2, Input!$F$20, 0)</f>
        <v>0.15</v>
      </c>
      <c r="AT67">
        <f>IF(AT9=2, Input!$F$20, 0)</f>
        <v>0.15</v>
      </c>
      <c r="AU67">
        <f>IF(AU9=2, Input!$F$20, 0)</f>
        <v>0.15</v>
      </c>
      <c r="AV67">
        <f>IF(AV9=2, Input!$F$20, 0)</f>
        <v>0.15</v>
      </c>
      <c r="AW67">
        <f>IF(AW9=2, Input!$F$20, 0)</f>
        <v>0.15</v>
      </c>
      <c r="AX67">
        <f>IF(AX9=2, Input!$F$20, 0)</f>
        <v>0.15</v>
      </c>
      <c r="AY67">
        <f>IF(AY9=2, Input!$F$20, 0)</f>
        <v>0.15</v>
      </c>
      <c r="AZ67">
        <f>IF(AZ9=2, Input!$F$20, 0)</f>
        <v>0.15</v>
      </c>
      <c r="BA67">
        <f>IF(BA9=2, Input!$F$20, 0)</f>
        <v>0</v>
      </c>
      <c r="BB67">
        <f>IF(BB9=2, Input!$F$20, 0)</f>
        <v>0</v>
      </c>
      <c r="BC67">
        <f>IF(BC9=2, Input!$F$20, 0)</f>
        <v>0</v>
      </c>
      <c r="BD67">
        <f>IF(BD9=2, Input!$F$20, 0)</f>
        <v>0</v>
      </c>
      <c r="BE67">
        <f>IF(BE9=2, Input!$F$20, 0)</f>
        <v>0</v>
      </c>
      <c r="BF67">
        <f>IF(BF9=2, Input!$F$20, 0)</f>
        <v>0</v>
      </c>
      <c r="BG67">
        <f>IF(BG9=2, Input!$F$20, 0)</f>
        <v>0</v>
      </c>
      <c r="BH67">
        <f>IF(BH9=2, Input!$F$20, 0)</f>
        <v>0</v>
      </c>
      <c r="BI67">
        <f>IF(BI9=2, Input!$F$20, 0)</f>
        <v>0</v>
      </c>
      <c r="BJ67">
        <f>IF(BJ9=2, Input!$F$20, 0)</f>
        <v>0</v>
      </c>
      <c r="BK67">
        <f>IF(BK9=2, Input!$F$20, 0)</f>
        <v>0</v>
      </c>
      <c r="BL67">
        <f>IF(BL9=2, Input!$F$20, 0)</f>
        <v>0</v>
      </c>
      <c r="BM67">
        <f>IF(BM9=2, Input!$F$20, 0)</f>
        <v>0</v>
      </c>
      <c r="BN67">
        <f>IF(BN9=2, Input!$F$20, 0)</f>
        <v>0</v>
      </c>
      <c r="BO67">
        <f>IF(BO9=2, Input!$F$20, 0)</f>
        <v>0</v>
      </c>
      <c r="BP67">
        <f>IF(BP9=2, Input!$F$20, 0)</f>
        <v>0</v>
      </c>
      <c r="BQ67">
        <f>IF(BQ9=2, Input!$F$20, 0)</f>
        <v>0</v>
      </c>
      <c r="BR67">
        <f>IF(BR9=2, Input!$F$20, 0)</f>
        <v>0</v>
      </c>
      <c r="BS67">
        <f>IF(BS9=2, Input!$F$20, 0)</f>
        <v>0</v>
      </c>
      <c r="BT67">
        <f>IF(BT9=2, Input!$F$20, 0)</f>
        <v>0</v>
      </c>
      <c r="BU67">
        <f>IF(BU9=2, Input!$F$20, 0)</f>
        <v>0</v>
      </c>
      <c r="BV67">
        <f>IF(BV9=2, Input!$F$20, 0)</f>
        <v>0</v>
      </c>
      <c r="BW67">
        <f>IF(BW9=2, Input!$F$20, 0)</f>
        <v>0</v>
      </c>
      <c r="BX67">
        <f>IF(BX9=2, Input!$F$20, 0)</f>
        <v>0</v>
      </c>
      <c r="BY67">
        <f>IF(BY9=2, Input!$F$20, 0)</f>
        <v>0</v>
      </c>
      <c r="BZ67">
        <f>IF(BZ9=2, Input!$F$20, 0)</f>
        <v>0</v>
      </c>
      <c r="CA67">
        <f>IF(CA9=2, Input!$F$20, 0)</f>
        <v>0</v>
      </c>
      <c r="CB67">
        <f>IF(CB9=2, Input!$F$20, 0)</f>
        <v>0</v>
      </c>
      <c r="CC67">
        <f>IF(CC9=2, Input!$F$20, 0)</f>
        <v>0</v>
      </c>
      <c r="CD67">
        <f>IF(CD9=2, Input!$F$20, 0)</f>
        <v>0</v>
      </c>
      <c r="CE67">
        <f>IF(CE9=2, Input!$F$20, 0)</f>
        <v>0</v>
      </c>
      <c r="CF67">
        <f>IF(CF9=2, Input!$F$20, 0)</f>
        <v>0</v>
      </c>
      <c r="CG67">
        <f>IF(CG9=2, Input!$F$20, 0)</f>
        <v>0</v>
      </c>
      <c r="CH67">
        <f>IF(CH9=2, Input!$F$20, 0)</f>
        <v>0</v>
      </c>
      <c r="CI67">
        <f>IF(CI9=2, Input!$F$20, 0)</f>
        <v>0</v>
      </c>
      <c r="CJ67">
        <f>IF(CJ9=2, Input!$F$20, 0)</f>
        <v>0</v>
      </c>
      <c r="CK67">
        <f>IF(CK9=2, Input!$F$20, 0)</f>
        <v>0</v>
      </c>
      <c r="CL67">
        <f>IF(CL9=2, Input!$F$20, 0)</f>
        <v>0</v>
      </c>
      <c r="CM67">
        <f>IF(CM9=2, Input!$F$20, 0)</f>
        <v>0</v>
      </c>
      <c r="CN67">
        <f>IF(CN9=2, Input!$F$20, 0)</f>
        <v>0</v>
      </c>
    </row>
    <row r="70" spans="1:92">
      <c r="A70" t="s">
        <v>330</v>
      </c>
      <c r="B70">
        <f>Input!C10*(1+Input!F19)</f>
        <v>0</v>
      </c>
      <c r="C70">
        <f>IF(C9=1,Input!$C16*(1+Input!$F19), 0)</f>
        <v>0</v>
      </c>
      <c r="D70">
        <f>IF(D9=1,Input!$C16*(1+Input!$F19), 0)</f>
        <v>0</v>
      </c>
      <c r="E70">
        <f>IF(E9=1,Input!$C16*(1+Input!$F19), 0)</f>
        <v>0</v>
      </c>
      <c r="F70">
        <f>IF(F9=1,Input!$C16*(1+Input!$F19), 0)</f>
        <v>0</v>
      </c>
      <c r="G70">
        <f>IF(G9=1,Input!$C16*(1+Input!$F19), 0)</f>
        <v>0</v>
      </c>
      <c r="H70">
        <f>IF(H9=1,Input!$C16*(1+Input!$F19), 0)</f>
        <v>0</v>
      </c>
      <c r="I70">
        <f>IF(I9=1,Input!$C16*(1+Input!$F19), 0)</f>
        <v>0</v>
      </c>
      <c r="J70">
        <f>IF(J9=1,Input!$C16*(1+Input!$F19), 0)</f>
        <v>0</v>
      </c>
      <c r="K70">
        <f>IF(K9=1,Input!$C16*(1+Input!$F19), 0)</f>
        <v>0</v>
      </c>
      <c r="L70">
        <f>IF(L9=1,Input!$C16*(1+Input!$F19), 0)</f>
        <v>0</v>
      </c>
      <c r="M70">
        <f>IF(M9=1,Input!$C16*(1+Input!$F19), 0)</f>
        <v>0</v>
      </c>
      <c r="N70">
        <f>IF(N9=1,Input!$C16*(1+Input!$F19), 0)</f>
        <v>0</v>
      </c>
      <c r="O70">
        <f>IF(O9=1,Input!$C16*(1+Input!$F19), 0)</f>
        <v>0</v>
      </c>
      <c r="P70">
        <f>IF(P9=1,Input!$C16*(1+Input!$F19), 0)</f>
        <v>0</v>
      </c>
      <c r="Q70">
        <f>IF(Q9=1,Input!$C16*(1+Input!$F19), 0)</f>
        <v>0</v>
      </c>
      <c r="R70">
        <f>IF(R9=1,Input!$C16*(1+Input!$F19), 0)</f>
        <v>0</v>
      </c>
      <c r="S70">
        <f>IF(S9=1,Input!$C16*(1+Input!$F19), 0)</f>
        <v>0</v>
      </c>
      <c r="T70">
        <f>IF(T9=1,Input!$C16*(1+Input!$F19), 0)</f>
        <v>0</v>
      </c>
      <c r="U70">
        <f>IF(U9=1,Input!$C16*(1+Input!$F19), 0)</f>
        <v>0</v>
      </c>
      <c r="V70">
        <f>IF(V9=1,Input!$C16*(1+Input!$F19), 0)</f>
        <v>0</v>
      </c>
      <c r="W70">
        <f>IF(W9=1,Input!$C16*(1+Input!$F19), 0)</f>
        <v>0</v>
      </c>
      <c r="X70">
        <f>IF(X9=1,Input!$C16*(1+Input!$F19), 0)</f>
        <v>0</v>
      </c>
      <c r="Y70">
        <f>IF(Y9=1,Input!$C16*(1+Input!$F19), 0)</f>
        <v>0</v>
      </c>
      <c r="Z70">
        <f>IF(Z9=1,Input!$C16*(1+Input!$F19), 0)</f>
        <v>0</v>
      </c>
      <c r="AA70">
        <f>IF(AA9=1,Input!$C16*(1+Input!$F19), 0)</f>
        <v>0</v>
      </c>
      <c r="AB70">
        <f>IF(AB9=1,Input!$C16*(1+Input!$F19), 0)</f>
        <v>0</v>
      </c>
      <c r="AC70">
        <f>IF(AC9=1,Input!$C16*(1+Input!$F19), 0)</f>
        <v>0</v>
      </c>
      <c r="AD70">
        <f>IF(AD9=1,Input!$C16*(1+Input!$F19), 0)</f>
        <v>0</v>
      </c>
      <c r="AE70">
        <f>IF(AE9=1,Input!$C16*(1+Input!$F19), 0)</f>
        <v>0</v>
      </c>
      <c r="AF70">
        <f>IF(AF9=1,Input!$C16*(1+Input!$F19), 0)</f>
        <v>0</v>
      </c>
      <c r="AG70">
        <f>IF(AG9=1,Input!$C16*(1+Input!$F19), 0)</f>
        <v>0</v>
      </c>
      <c r="AH70">
        <f>IF(AH9=1,Input!$C16*(1+Input!$F19), 0)</f>
        <v>0</v>
      </c>
      <c r="AI70">
        <f>IF(AI9=1,Input!$C16*(1+Input!$F19), 0)</f>
        <v>0</v>
      </c>
      <c r="AJ70">
        <f>IF(AJ9=1,Input!$C16*(1+Input!$F19), 0)</f>
        <v>0</v>
      </c>
      <c r="AK70">
        <f>IF(AK9=1,Input!$C16*(1+Input!$F19), 0)</f>
        <v>0</v>
      </c>
      <c r="AL70">
        <f>IF(AL9=1,Input!$C16*(1+Input!$F19), 0)</f>
        <v>0</v>
      </c>
      <c r="AM70">
        <f>IF(AM9=1,Input!$C16*(1+Input!$F19), 0)</f>
        <v>0</v>
      </c>
      <c r="AN70">
        <f>IF(AN9=1,Input!$C16*(1+Input!$F19), 0)</f>
        <v>0</v>
      </c>
      <c r="AO70">
        <f>IF(AO9=1,Input!$C16*(1+Input!$F19), 0)</f>
        <v>0</v>
      </c>
      <c r="AP70">
        <f>IF(AP9=1,Input!$C16*(1+Input!$F19), 0)</f>
        <v>0</v>
      </c>
      <c r="AQ70">
        <f>IF(AQ9=1,Input!$C16*(1+Input!$F19), 0)</f>
        <v>0</v>
      </c>
      <c r="AR70">
        <f>IF(AR9=1,Input!$C16*(1+Input!$F19), 0)</f>
        <v>0</v>
      </c>
      <c r="AS70">
        <f>IF(AS9=1,Input!$C16*(1+Input!$F19), 0)</f>
        <v>0</v>
      </c>
      <c r="AT70">
        <f>IF(AT9=1,Input!$C16*(1+Input!$F19), 0)</f>
        <v>0</v>
      </c>
      <c r="AU70">
        <f>IF(AU9=1,Input!$C16*(1+Input!$F19), 0)</f>
        <v>0</v>
      </c>
      <c r="AV70">
        <f>IF(AV9=1,Input!$C16*(1+Input!$F19), 0)</f>
        <v>0</v>
      </c>
      <c r="AW70">
        <f>IF(AW9=1,Input!$C16*(1+Input!$F19), 0)</f>
        <v>0</v>
      </c>
      <c r="AX70">
        <f>IF(AX9=1,Input!$C16*(1+Input!$F19), 0)</f>
        <v>0</v>
      </c>
      <c r="AY70">
        <f>IF(AY9=1,Input!$C16*(1+Input!$F19), 0)</f>
        <v>0</v>
      </c>
      <c r="AZ70">
        <f>IF(AZ9=1,Input!$C16*(1+Input!$F19), 0)</f>
        <v>0</v>
      </c>
      <c r="BA70">
        <f>IF(BA9=1,Input!$C16*(1+Input!$F19), 0)</f>
        <v>0</v>
      </c>
      <c r="BB70">
        <f>IF(BB9=1,Input!$C16*(1+Input!$F19), 0)</f>
        <v>0</v>
      </c>
      <c r="BC70">
        <f>IF(BC9=1,Input!$C16*(1+Input!$F19), 0)</f>
        <v>0</v>
      </c>
      <c r="BD70">
        <f>IF(BD9=1,Input!$C16*(1+Input!$F19), 0)</f>
        <v>0</v>
      </c>
      <c r="BE70">
        <f>IF(BE9=1,Input!$C16*(1+Input!$F19), 0)</f>
        <v>0</v>
      </c>
      <c r="BF70">
        <f>IF(BF9=1,Input!$C16*(1+Input!$F19), 0)</f>
        <v>0</v>
      </c>
      <c r="BG70">
        <f>IF(BG9=1,Input!$C16*(1+Input!$F19), 0)</f>
        <v>0</v>
      </c>
      <c r="BH70">
        <f>IF(BH9=1,Input!$C16*(1+Input!$F19), 0)</f>
        <v>0</v>
      </c>
      <c r="BI70">
        <f>IF(BI9=1,Input!$C16*(1+Input!$F19), 0)</f>
        <v>0</v>
      </c>
      <c r="BJ70">
        <f>IF(BJ9=1,Input!$C16*(1+Input!$F19), 0)</f>
        <v>0</v>
      </c>
      <c r="BK70">
        <f>IF(BK9=1,Input!$C16*(1+Input!$F19), 0)</f>
        <v>0</v>
      </c>
      <c r="BL70">
        <f>IF(BL9=1,Input!$C16*(1+Input!$F19), 0)</f>
        <v>0</v>
      </c>
      <c r="BM70">
        <f>IF(BM9=1,Input!$C16*(1+Input!$F19), 0)</f>
        <v>0</v>
      </c>
      <c r="BN70">
        <f>IF(BN9=1,Input!$C16*(1+Input!$F19), 0)</f>
        <v>0</v>
      </c>
      <c r="BO70">
        <f>IF(BO9=1,Input!$C16*(1+Input!$F19), 0)</f>
        <v>0</v>
      </c>
      <c r="BP70">
        <f>IF(BP9=1,Input!$C16*(1+Input!$F19), 0)</f>
        <v>0</v>
      </c>
      <c r="BQ70">
        <f>IF(BQ9=1,Input!$C16*(1+Input!$F19), 0)</f>
        <v>0</v>
      </c>
      <c r="BR70">
        <f>IF(BR9=1,Input!$C16*(1+Input!$F19), 0)</f>
        <v>0</v>
      </c>
      <c r="BS70">
        <f>IF(BS9=1,Input!$C16*(1+Input!$F19), 0)</f>
        <v>0</v>
      </c>
      <c r="BT70">
        <f>IF(BT9=1,Input!$C16*(1+Input!$F19), 0)</f>
        <v>0</v>
      </c>
      <c r="BU70">
        <f>IF(BU9=1,Input!$C16*(1+Input!$F19), 0)</f>
        <v>0</v>
      </c>
      <c r="BV70">
        <f>IF(BV9=1,Input!$C16*(1+Input!$F19), 0)</f>
        <v>0</v>
      </c>
      <c r="BW70">
        <f>IF(BW9=1,Input!$C16*(1+Input!$F19), 0)</f>
        <v>0</v>
      </c>
      <c r="BX70">
        <f>IF(BX9=1,Input!$C16*(1+Input!$F19), 0)</f>
        <v>0</v>
      </c>
      <c r="BY70">
        <f>IF(BY9=1,Input!$C16*(1+Input!$F19), 0)</f>
        <v>0</v>
      </c>
      <c r="BZ70">
        <f>IF(BZ9=1,Input!$C16*(1+Input!$F19), 0)</f>
        <v>0</v>
      </c>
      <c r="CA70">
        <f>IF(CA9=1,Input!$C16*(1+Input!$F19), 0)</f>
        <v>0</v>
      </c>
      <c r="CB70">
        <f>IF(CB9=1,Input!$C16*(1+Input!$F19), 0)</f>
        <v>0</v>
      </c>
      <c r="CC70">
        <f>IF(CC9=1,Input!$C16*(1+Input!$F19), 0)</f>
        <v>0</v>
      </c>
      <c r="CD70">
        <f>IF(CD9=1,Input!$C16*(1+Input!$F19), 0)</f>
        <v>0</v>
      </c>
      <c r="CE70">
        <f>IF(CE9=1,Input!$C16*(1+Input!$F19), 0)</f>
        <v>0</v>
      </c>
      <c r="CF70">
        <f>IF(CF9=1,Input!$C16*(1+Input!$F19), 0)</f>
        <v>0</v>
      </c>
      <c r="CG70">
        <f>IF(CG9=1,Input!$C16*(1+Input!$F19), 0)</f>
        <v>0</v>
      </c>
      <c r="CH70">
        <f>IF(CH9=1,Input!$C16*(1+Input!$F19), 0)</f>
        <v>0</v>
      </c>
      <c r="CI70">
        <f>IF(CI9=1,Input!$C16*(1+Input!$F19), 0)</f>
        <v>0</v>
      </c>
      <c r="CJ70">
        <f>IF(CJ9=1,Input!$C16*(1+Input!$F19), 0)</f>
        <v>0</v>
      </c>
      <c r="CK70">
        <f>IF(CK9=1,Input!$C16*(1+Input!$F19), 0)</f>
        <v>0</v>
      </c>
      <c r="CL70">
        <f>IF(CL9=1,Input!$C16*(1+Input!$F19), 0)</f>
        <v>0</v>
      </c>
      <c r="CM70">
        <f>IF(CM9=1,Input!$C16*(1+Input!$F19), 0)</f>
        <v>0</v>
      </c>
      <c r="CN70">
        <f>IF(CN9=1,Input!$C16*(1+Input!$F19), 0)</f>
        <v>0</v>
      </c>
    </row>
  </sheetData>
  <sheetProtection algorithmName="SHA-512" hashValue="wZGLw/Loa/KIhADEi3zY5kDo3++arDVFPKrGI01aWBA31LFVdvV/12t+3eLYX/bLGh4khtvfs5XqzBT8GqTvbw==" saltValue="H3clyNueSwGnwsAUhCClpQ==" spinCount="100000" sheet="1" selectLockedCells="1"/>
  <mergeCells count="1">
    <mergeCell ref="B1:Q1"/>
  </mergeCells>
  <dataValidations count="3">
    <dataValidation type="whole" allowBlank="1" showInputMessage="1" showErrorMessage="1" sqref="C21:CN21" xr:uid="{01570E90-916C-404B-A399-DCF160AEE149}">
      <formula1>-1000000</formula1>
      <formula2>1000000</formula2>
    </dataValidation>
    <dataValidation type="whole" allowBlank="1" showInputMessage="1" showErrorMessage="1" sqref="C22:CN22 C19:CN19" xr:uid="{C910A485-299C-44D0-8401-6CB90526F136}">
      <formula1>-1000000</formula1>
      <formula2>10000000</formula2>
    </dataValidation>
    <dataValidation type="decimal" allowBlank="1" showInputMessage="1" showErrorMessage="1" sqref="C40:CN40" xr:uid="{69364F22-F406-44DC-91B2-6525CF14AF4B}">
      <formula1>-1000000</formula1>
      <formula2>1000000</formula2>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6DB6-798F-43E0-9726-B581E09E7862}">
  <sheetPr codeName="Sheet16"/>
  <dimension ref="B1:AB83"/>
  <sheetViews>
    <sheetView workbookViewId="0">
      <pane xSplit="15" ySplit="4" topLeftCell="P5" activePane="bottomRight" state="frozen"/>
      <selection pane="topRight" activeCell="P1" sqref="P1"/>
      <selection pane="bottomLeft" activeCell="A5" sqref="A5"/>
      <selection pane="bottomRight" activeCell="M67" sqref="M67"/>
    </sheetView>
  </sheetViews>
  <sheetFormatPr defaultRowHeight="14.25"/>
  <cols>
    <col min="1" max="1" width="2.46484375" customWidth="1"/>
    <col min="2" max="2" width="8.53125" style="1" bestFit="1" customWidth="1"/>
    <col min="3" max="3" width="9.06640625" style="1"/>
    <col min="4" max="4" width="5.73046875" style="1" bestFit="1" customWidth="1"/>
    <col min="5" max="5" width="6.86328125" style="1" customWidth="1"/>
    <col min="6" max="6" width="11.265625" style="1" customWidth="1"/>
    <col min="7" max="7" width="14.59765625" style="1" customWidth="1"/>
    <col min="8" max="8" width="12.1328125" style="1" customWidth="1"/>
    <col min="9" max="9" width="12.6640625" style="1" customWidth="1"/>
    <col min="10" max="15" width="9.06640625" style="1"/>
    <col min="16" max="16" width="3.3984375" customWidth="1"/>
    <col min="17" max="17" width="14.796875" style="282" bestFit="1" customWidth="1"/>
    <col min="18" max="18" width="16.33203125" style="282" customWidth="1"/>
    <col min="19" max="19" width="12.06640625" style="282" customWidth="1"/>
    <col min="20" max="20" width="9.06640625" style="282"/>
    <col min="21" max="21" width="12.265625" style="282" customWidth="1"/>
    <col min="22" max="22" width="16.53125" style="282" customWidth="1"/>
    <col min="23" max="23" width="14.59765625" style="282" customWidth="1"/>
    <col min="26" max="26" width="9.06640625" style="1"/>
    <col min="27" max="28" width="9.06640625" style="302"/>
  </cols>
  <sheetData>
    <row r="1" spans="2:28" ht="51.75" customHeight="1">
      <c r="C1" s="404" t="s">
        <v>328</v>
      </c>
      <c r="D1" s="402"/>
      <c r="E1" s="402"/>
      <c r="F1" s="402"/>
      <c r="G1" s="402"/>
      <c r="H1" s="402"/>
      <c r="I1" s="402"/>
      <c r="J1" s="402"/>
      <c r="K1" s="402"/>
      <c r="L1" s="402"/>
      <c r="M1" s="402"/>
      <c r="N1" s="402"/>
    </row>
    <row r="3" spans="2:28">
      <c r="Z3" s="1" t="s">
        <v>308</v>
      </c>
    </row>
    <row r="4" spans="2:28" s="10" customFormat="1" ht="39" customHeight="1">
      <c r="B4" s="297" t="s">
        <v>291</v>
      </c>
      <c r="C4" s="298" t="s">
        <v>292</v>
      </c>
      <c r="D4" s="298" t="s">
        <v>302</v>
      </c>
      <c r="E4" s="298" t="s">
        <v>17</v>
      </c>
      <c r="F4" s="298" t="s">
        <v>303</v>
      </c>
      <c r="G4" s="298" t="s">
        <v>300</v>
      </c>
      <c r="H4" s="298" t="s">
        <v>9</v>
      </c>
      <c r="I4" s="298" t="s">
        <v>293</v>
      </c>
      <c r="J4" s="298" t="s">
        <v>298</v>
      </c>
      <c r="K4" s="298" t="s">
        <v>299</v>
      </c>
      <c r="L4" s="298" t="s">
        <v>294</v>
      </c>
      <c r="M4" s="298" t="s">
        <v>295</v>
      </c>
      <c r="N4" s="298" t="s">
        <v>296</v>
      </c>
      <c r="O4" s="298" t="s">
        <v>297</v>
      </c>
      <c r="Q4" s="283" t="s">
        <v>36</v>
      </c>
      <c r="R4" s="284" t="s">
        <v>28</v>
      </c>
      <c r="S4" s="285">
        <v>0</v>
      </c>
      <c r="T4" s="286"/>
      <c r="U4" s="284" t="s">
        <v>29</v>
      </c>
      <c r="V4" s="287">
        <v>400000</v>
      </c>
      <c r="W4" s="283" t="s">
        <v>36</v>
      </c>
      <c r="Z4" s="301" t="s">
        <v>309</v>
      </c>
      <c r="AA4" s="301" t="s">
        <v>310</v>
      </c>
      <c r="AB4" s="301" t="s">
        <v>311</v>
      </c>
    </row>
    <row r="5" spans="2:28" s="24" customFormat="1">
      <c r="B5" s="308">
        <v>70000</v>
      </c>
      <c r="C5" s="308">
        <v>67</v>
      </c>
      <c r="D5" s="308">
        <v>67</v>
      </c>
      <c r="E5" s="308">
        <f>(3750+2475)*12</f>
        <v>74700</v>
      </c>
      <c r="F5" s="308">
        <v>0</v>
      </c>
      <c r="G5" s="308">
        <v>1000000</v>
      </c>
      <c r="H5" s="308">
        <v>0</v>
      </c>
      <c r="I5" s="308">
        <v>30000</v>
      </c>
      <c r="J5" s="309">
        <v>0.3</v>
      </c>
      <c r="K5" s="309">
        <v>0.7</v>
      </c>
      <c r="L5" s="309">
        <v>0.3</v>
      </c>
      <c r="M5" s="309">
        <v>0.7</v>
      </c>
      <c r="N5" s="309">
        <v>0.2</v>
      </c>
      <c r="O5" s="309">
        <v>0.8</v>
      </c>
      <c r="Q5" s="310">
        <v>-1107878.7645733331</v>
      </c>
      <c r="R5" s="311" t="s">
        <v>26</v>
      </c>
      <c r="S5" s="312">
        <v>1</v>
      </c>
      <c r="T5" s="313"/>
      <c r="U5" s="314" t="s">
        <v>26</v>
      </c>
      <c r="V5" s="312">
        <v>0</v>
      </c>
      <c r="W5" s="310">
        <v>0</v>
      </c>
      <c r="Z5" s="315">
        <f>Sheet4!S5-Sheet5!S5</f>
        <v>0</v>
      </c>
      <c r="AA5" s="316">
        <f>Sheet4!S5-Sheet6!S5</f>
        <v>0</v>
      </c>
      <c r="AB5" s="316">
        <f>Sheet5!S5-Sheet6!S5</f>
        <v>0</v>
      </c>
    </row>
    <row r="6" spans="2:28">
      <c r="B6" s="299"/>
      <c r="C6" s="299"/>
      <c r="D6" s="299"/>
      <c r="E6" s="299"/>
      <c r="F6" s="299"/>
      <c r="G6" s="299"/>
      <c r="H6" s="299"/>
      <c r="I6" s="299"/>
      <c r="J6" s="299"/>
      <c r="K6" s="299"/>
      <c r="L6" s="299"/>
      <c r="M6" s="299"/>
      <c r="N6" s="299"/>
      <c r="O6" s="299"/>
      <c r="Q6" s="317">
        <v>0</v>
      </c>
      <c r="R6" s="293" t="s">
        <v>27</v>
      </c>
      <c r="S6" s="318">
        <v>0</v>
      </c>
      <c r="T6" s="291"/>
      <c r="U6" s="292" t="s">
        <v>27</v>
      </c>
      <c r="V6" s="318">
        <v>1</v>
      </c>
      <c r="W6" s="317">
        <v>1232418.9027</v>
      </c>
      <c r="Z6" s="319">
        <f>Sheet4!S6-Sheet5!S6</f>
        <v>0</v>
      </c>
      <c r="AA6" s="320">
        <f>Sheet4!S6-Sheet6!S6</f>
        <v>0</v>
      </c>
      <c r="AB6" s="320">
        <f>Sheet5!S6-Sheet6!S6</f>
        <v>0</v>
      </c>
    </row>
    <row r="7" spans="2:28">
      <c r="B7" s="299"/>
      <c r="C7" s="299"/>
      <c r="D7" s="299"/>
      <c r="E7" s="299"/>
      <c r="F7" s="299"/>
      <c r="G7" s="299"/>
      <c r="H7" s="299"/>
      <c r="I7" s="299"/>
      <c r="J7" s="299"/>
      <c r="K7" s="299"/>
      <c r="L7" s="299"/>
      <c r="M7" s="299" t="s">
        <v>301</v>
      </c>
      <c r="N7" s="299"/>
      <c r="O7" s="299"/>
      <c r="Q7" s="317">
        <v>-955047.76538000011</v>
      </c>
      <c r="R7" s="294" t="s">
        <v>30</v>
      </c>
      <c r="S7" s="318">
        <v>1</v>
      </c>
      <c r="T7" s="291"/>
      <c r="U7" s="292" t="s">
        <v>30</v>
      </c>
      <c r="V7" s="318">
        <v>0</v>
      </c>
      <c r="W7" s="317">
        <v>0</v>
      </c>
      <c r="Z7" s="319">
        <f>Sheet4!S7-Sheet5!S7</f>
        <v>0</v>
      </c>
      <c r="AA7" s="320">
        <f>Sheet4!S7-Sheet6!S7</f>
        <v>0</v>
      </c>
      <c r="AB7" s="320">
        <f>Sheet5!S7-Sheet6!S7</f>
        <v>0</v>
      </c>
    </row>
    <row r="8" spans="2:28" s="322" customFormat="1">
      <c r="B8" s="321"/>
      <c r="C8" s="321"/>
      <c r="D8" s="321"/>
      <c r="E8" s="321"/>
      <c r="F8" s="321"/>
      <c r="G8" s="321"/>
      <c r="H8" s="321"/>
      <c r="I8" s="321"/>
      <c r="J8" s="321"/>
      <c r="K8" s="321"/>
      <c r="L8" s="321"/>
      <c r="M8" s="321"/>
      <c r="N8" s="321"/>
      <c r="O8" s="321"/>
      <c r="Q8" s="323">
        <v>0</v>
      </c>
      <c r="R8" s="324" t="s">
        <v>67</v>
      </c>
      <c r="S8" s="325">
        <v>0</v>
      </c>
      <c r="T8" s="326"/>
      <c r="U8" s="327" t="s">
        <v>67</v>
      </c>
      <c r="V8" s="325">
        <v>1</v>
      </c>
      <c r="W8" s="323">
        <v>1814443.7603400003</v>
      </c>
      <c r="Z8" s="328">
        <f>Sheet4!S8-Sheet5!S8</f>
        <v>0</v>
      </c>
      <c r="AA8" s="329">
        <f>Sheet4!S8-Sheet6!S8</f>
        <v>0</v>
      </c>
      <c r="AB8" s="329">
        <f>Sheet5!S8-Sheet6!S8</f>
        <v>0</v>
      </c>
    </row>
    <row r="9" spans="2:28">
      <c r="B9" s="299"/>
      <c r="C9" s="299"/>
      <c r="D9" s="299"/>
      <c r="E9" s="299"/>
      <c r="F9" s="299"/>
      <c r="G9" s="299"/>
      <c r="H9" s="299"/>
      <c r="I9" s="299"/>
      <c r="J9" s="299"/>
      <c r="K9" s="299"/>
      <c r="L9" s="299"/>
      <c r="M9" s="299"/>
      <c r="N9" s="299"/>
      <c r="O9" s="299"/>
      <c r="Z9" s="301"/>
    </row>
    <row r="10" spans="2:28" s="24" customFormat="1">
      <c r="B10" s="308">
        <v>70000</v>
      </c>
      <c r="C10" s="308">
        <v>67</v>
      </c>
      <c r="D10" s="308">
        <v>68</v>
      </c>
      <c r="E10" s="308">
        <f>(3924+2664)*12</f>
        <v>79056</v>
      </c>
      <c r="F10" s="308">
        <v>0</v>
      </c>
      <c r="G10" s="308">
        <v>1000000</v>
      </c>
      <c r="H10" s="308">
        <v>0</v>
      </c>
      <c r="I10" s="308">
        <v>30000</v>
      </c>
      <c r="J10" s="309">
        <v>0.3</v>
      </c>
      <c r="K10" s="309">
        <v>0.7</v>
      </c>
      <c r="L10" s="309">
        <v>0.3</v>
      </c>
      <c r="M10" s="309">
        <v>0.7</v>
      </c>
      <c r="N10" s="309">
        <v>0.2</v>
      </c>
      <c r="O10" s="309">
        <v>0.8</v>
      </c>
      <c r="Q10" s="310">
        <v>-1080414.7873066666</v>
      </c>
      <c r="R10" s="311" t="s">
        <v>26</v>
      </c>
      <c r="S10" s="312">
        <v>1</v>
      </c>
      <c r="T10" s="313"/>
      <c r="U10" s="314" t="s">
        <v>26</v>
      </c>
      <c r="V10" s="312">
        <v>0</v>
      </c>
      <c r="W10" s="310">
        <v>0</v>
      </c>
      <c r="Z10" s="315">
        <f>Sheet4!S10-Sheet5!S10</f>
        <v>0</v>
      </c>
      <c r="AA10" s="316">
        <f>Sheet4!S10-Sheet6!S10</f>
        <v>0</v>
      </c>
      <c r="AB10" s="316">
        <f>Sheet5!S10-Sheet6!S10</f>
        <v>0</v>
      </c>
    </row>
    <row r="11" spans="2:28">
      <c r="B11" s="299"/>
      <c r="C11" s="299"/>
      <c r="D11" s="299"/>
      <c r="E11" s="299"/>
      <c r="F11" s="299"/>
      <c r="G11" s="299"/>
      <c r="H11" s="299"/>
      <c r="I11" s="299"/>
      <c r="J11" s="299"/>
      <c r="K11" s="299"/>
      <c r="L11" s="299"/>
      <c r="M11" s="299"/>
      <c r="N11" s="299"/>
      <c r="O11" s="299"/>
      <c r="Q11" s="317">
        <v>0</v>
      </c>
      <c r="R11" s="293" t="s">
        <v>27</v>
      </c>
      <c r="S11" s="318">
        <v>0</v>
      </c>
      <c r="T11" s="291"/>
      <c r="U11" s="292" t="s">
        <v>27</v>
      </c>
      <c r="V11" s="318">
        <v>1</v>
      </c>
      <c r="W11" s="317">
        <v>1312485.9642600003</v>
      </c>
      <c r="Z11" s="319">
        <f>Sheet4!S11-Sheet5!S11</f>
        <v>0</v>
      </c>
      <c r="AA11" s="320">
        <f>Sheet4!S11-Sheet6!S11</f>
        <v>0</v>
      </c>
      <c r="AB11" s="320">
        <f>Sheet5!S11-Sheet6!S11</f>
        <v>0</v>
      </c>
    </row>
    <row r="12" spans="2:28">
      <c r="B12" s="299"/>
      <c r="C12" s="299"/>
      <c r="D12" s="299"/>
      <c r="E12" s="299"/>
      <c r="F12" s="299"/>
      <c r="G12" s="299"/>
      <c r="H12" s="299"/>
      <c r="I12" s="299"/>
      <c r="J12" s="299"/>
      <c r="K12" s="299"/>
      <c r="L12" s="299"/>
      <c r="M12" s="299"/>
      <c r="N12" s="299"/>
      <c r="O12" s="299"/>
      <c r="Q12" s="317">
        <v>-918139.79092000006</v>
      </c>
      <c r="R12" s="294" t="s">
        <v>30</v>
      </c>
      <c r="S12" s="318">
        <v>1</v>
      </c>
      <c r="T12" s="291"/>
      <c r="U12" s="292" t="s">
        <v>30</v>
      </c>
      <c r="V12" s="318">
        <v>0</v>
      </c>
      <c r="W12" s="317">
        <v>0</v>
      </c>
      <c r="Z12" s="319">
        <f>Sheet4!S12-Sheet5!S12</f>
        <v>0</v>
      </c>
      <c r="AA12" s="320">
        <f>Sheet4!S12-Sheet6!S12</f>
        <v>0</v>
      </c>
      <c r="AB12" s="320">
        <f>Sheet5!S12-Sheet6!S12</f>
        <v>0</v>
      </c>
    </row>
    <row r="13" spans="2:28" s="322" customFormat="1">
      <c r="B13" s="321"/>
      <c r="C13" s="321"/>
      <c r="D13" s="321"/>
      <c r="E13" s="321"/>
      <c r="F13" s="321"/>
      <c r="G13" s="321"/>
      <c r="H13" s="321"/>
      <c r="I13" s="321"/>
      <c r="J13" s="321"/>
      <c r="K13" s="321"/>
      <c r="L13" s="321"/>
      <c r="M13" s="321"/>
      <c r="N13" s="321"/>
      <c r="O13" s="321"/>
      <c r="Q13" s="323">
        <v>0</v>
      </c>
      <c r="R13" s="324" t="s">
        <v>67</v>
      </c>
      <c r="S13" s="325">
        <v>0</v>
      </c>
      <c r="T13" s="326"/>
      <c r="U13" s="327" t="s">
        <v>67</v>
      </c>
      <c r="V13" s="325">
        <v>1</v>
      </c>
      <c r="W13" s="323">
        <v>1850957.1987099999</v>
      </c>
      <c r="Z13" s="328">
        <f>Sheet4!S13-Sheet5!S13</f>
        <v>0</v>
      </c>
      <c r="AA13" s="329">
        <f>Sheet4!S13-Sheet6!S13</f>
        <v>0</v>
      </c>
      <c r="AB13" s="329">
        <f>Sheet5!S13-Sheet6!S13</f>
        <v>0</v>
      </c>
    </row>
    <row r="14" spans="2:28">
      <c r="B14" s="299"/>
      <c r="C14" s="299"/>
      <c r="D14" s="299"/>
      <c r="E14" s="299"/>
      <c r="F14" s="299"/>
      <c r="G14" s="299"/>
      <c r="H14" s="299"/>
      <c r="I14" s="299"/>
      <c r="J14" s="299"/>
      <c r="K14" s="299"/>
      <c r="L14" s="299"/>
      <c r="M14" s="299"/>
      <c r="N14" s="299"/>
      <c r="O14" s="299"/>
      <c r="Z14" s="301"/>
    </row>
    <row r="15" spans="2:28" s="24" customFormat="1">
      <c r="B15" s="308">
        <v>70000</v>
      </c>
      <c r="C15" s="308">
        <v>67</v>
      </c>
      <c r="D15" s="308">
        <v>67</v>
      </c>
      <c r="E15" s="308">
        <f>(3750+2475)*12</f>
        <v>74700</v>
      </c>
      <c r="F15" s="308">
        <v>0</v>
      </c>
      <c r="G15" s="308">
        <v>1000000</v>
      </c>
      <c r="H15" s="308">
        <v>0</v>
      </c>
      <c r="I15" s="308">
        <v>30000</v>
      </c>
      <c r="J15" s="309">
        <v>0.3</v>
      </c>
      <c r="K15" s="309">
        <v>0.7</v>
      </c>
      <c r="L15" s="309">
        <v>0.35</v>
      </c>
      <c r="M15" s="309">
        <v>0.65</v>
      </c>
      <c r="N15" s="309">
        <v>0.3</v>
      </c>
      <c r="O15" s="309">
        <v>0.7</v>
      </c>
      <c r="Q15" s="310">
        <v>-1141332.3959600001</v>
      </c>
      <c r="R15" s="311" t="s">
        <v>26</v>
      </c>
      <c r="S15" s="312">
        <v>1</v>
      </c>
      <c r="T15" s="313"/>
      <c r="U15" s="314" t="s">
        <v>26</v>
      </c>
      <c r="V15" s="312">
        <v>0</v>
      </c>
      <c r="W15" s="310">
        <v>0</v>
      </c>
      <c r="Z15" s="315">
        <f>Sheet4!S15-Sheet5!S15</f>
        <v>0</v>
      </c>
      <c r="AA15" s="316">
        <f>Sheet4!S15-Sheet6!S15</f>
        <v>0</v>
      </c>
      <c r="AB15" s="316">
        <f>Sheet5!S15-Sheet6!S15</f>
        <v>0</v>
      </c>
    </row>
    <row r="16" spans="2:28">
      <c r="B16" s="299"/>
      <c r="C16" s="299"/>
      <c r="D16" s="299"/>
      <c r="E16" s="299"/>
      <c r="F16" s="299"/>
      <c r="G16" s="299"/>
      <c r="H16" s="299"/>
      <c r="I16" s="299"/>
      <c r="J16" s="299"/>
      <c r="K16" s="299"/>
      <c r="L16" s="299"/>
      <c r="M16" s="299"/>
      <c r="N16" s="299"/>
      <c r="O16" s="299"/>
      <c r="Q16" s="317">
        <v>0</v>
      </c>
      <c r="R16" s="293" t="s">
        <v>27</v>
      </c>
      <c r="S16" s="318">
        <v>0</v>
      </c>
      <c r="T16" s="291"/>
      <c r="U16" s="292" t="s">
        <v>27</v>
      </c>
      <c r="V16" s="318">
        <v>1</v>
      </c>
      <c r="W16" s="317">
        <v>1170254.1904500001</v>
      </c>
      <c r="Z16" s="319">
        <f>Sheet4!S16-Sheet5!S16</f>
        <v>0</v>
      </c>
      <c r="AA16" s="320">
        <f>Sheet4!S16-Sheet6!S16</f>
        <v>0</v>
      </c>
      <c r="AB16" s="320">
        <f>Sheet5!S16-Sheet6!S16</f>
        <v>0</v>
      </c>
    </row>
    <row r="17" spans="2:28">
      <c r="B17" s="299"/>
      <c r="C17" s="299"/>
      <c r="D17" s="299"/>
      <c r="E17" s="299"/>
      <c r="F17" s="299"/>
      <c r="G17" s="299"/>
      <c r="H17" s="299"/>
      <c r="I17" s="299"/>
      <c r="J17" s="299"/>
      <c r="K17" s="299"/>
      <c r="L17" s="299"/>
      <c r="M17" s="299"/>
      <c r="N17" s="299"/>
      <c r="O17" s="299"/>
      <c r="Q17" s="317">
        <v>-929595.72772000008</v>
      </c>
      <c r="R17" s="294" t="s">
        <v>30</v>
      </c>
      <c r="S17" s="318">
        <v>1</v>
      </c>
      <c r="T17" s="291"/>
      <c r="U17" s="292" t="s">
        <v>30</v>
      </c>
      <c r="V17" s="318">
        <v>0</v>
      </c>
      <c r="W17" s="317">
        <v>0</v>
      </c>
      <c r="Z17" s="319">
        <f>Sheet4!S17-Sheet5!S17</f>
        <v>0</v>
      </c>
      <c r="AA17" s="320">
        <f>Sheet4!S17-Sheet6!S17</f>
        <v>0</v>
      </c>
      <c r="AB17" s="320">
        <f>Sheet5!S17-Sheet6!S17</f>
        <v>0</v>
      </c>
    </row>
    <row r="18" spans="2:28" s="322" customFormat="1">
      <c r="B18" s="321"/>
      <c r="C18" s="321"/>
      <c r="D18" s="321"/>
      <c r="E18" s="321"/>
      <c r="F18" s="321"/>
      <c r="G18" s="321"/>
      <c r="H18" s="321"/>
      <c r="I18" s="321"/>
      <c r="J18" s="321"/>
      <c r="K18" s="321"/>
      <c r="L18" s="321"/>
      <c r="M18" s="321"/>
      <c r="N18" s="321"/>
      <c r="O18" s="321"/>
      <c r="Q18" s="323">
        <v>0</v>
      </c>
      <c r="R18" s="324" t="s">
        <v>67</v>
      </c>
      <c r="S18" s="325">
        <v>0</v>
      </c>
      <c r="T18" s="326"/>
      <c r="U18" s="327" t="s">
        <v>67</v>
      </c>
      <c r="V18" s="325">
        <v>1</v>
      </c>
      <c r="W18" s="323">
        <v>1979557.4437966668</v>
      </c>
      <c r="Z18" s="328">
        <f>Sheet4!S18-Sheet5!S18</f>
        <v>0</v>
      </c>
      <c r="AA18" s="329">
        <f>Sheet4!S18-Sheet6!S18</f>
        <v>0</v>
      </c>
      <c r="AB18" s="329">
        <f>Sheet5!S18-Sheet6!S18</f>
        <v>0</v>
      </c>
    </row>
    <row r="19" spans="2:28">
      <c r="B19" s="299"/>
      <c r="C19" s="299"/>
      <c r="D19" s="299"/>
      <c r="E19" s="299"/>
      <c r="F19" s="299"/>
      <c r="G19" s="299"/>
      <c r="H19" s="299"/>
      <c r="I19" s="299"/>
      <c r="J19" s="299"/>
      <c r="K19" s="299"/>
      <c r="L19" s="299"/>
      <c r="M19" s="299"/>
      <c r="N19" s="299"/>
      <c r="O19" s="299"/>
      <c r="Z19" s="301"/>
    </row>
    <row r="20" spans="2:28" s="24" customFormat="1">
      <c r="B20" s="308">
        <v>70000</v>
      </c>
      <c r="C20" s="308">
        <v>67</v>
      </c>
      <c r="D20" s="308">
        <v>68</v>
      </c>
      <c r="E20" s="308">
        <f>E10</f>
        <v>79056</v>
      </c>
      <c r="F20" s="308">
        <v>0</v>
      </c>
      <c r="G20" s="308">
        <v>1000000</v>
      </c>
      <c r="H20" s="308">
        <v>0</v>
      </c>
      <c r="I20" s="308">
        <v>30000</v>
      </c>
      <c r="J20" s="309">
        <v>0.3</v>
      </c>
      <c r="K20" s="309">
        <v>0.7</v>
      </c>
      <c r="L20" s="309">
        <v>0.35</v>
      </c>
      <c r="M20" s="309">
        <v>0.65</v>
      </c>
      <c r="N20" s="309">
        <v>0.3</v>
      </c>
      <c r="O20" s="309">
        <v>0.7</v>
      </c>
      <c r="Q20" s="310">
        <v>-1074915.2104800001</v>
      </c>
      <c r="R20" s="311" t="s">
        <v>26</v>
      </c>
      <c r="S20" s="312">
        <v>1</v>
      </c>
      <c r="T20" s="313"/>
      <c r="U20" s="314" t="s">
        <v>26</v>
      </c>
      <c r="V20" s="312">
        <v>0</v>
      </c>
      <c r="W20" s="310">
        <v>0</v>
      </c>
      <c r="Z20" s="315">
        <f>Sheet4!S20-Sheet5!S20</f>
        <v>0</v>
      </c>
      <c r="AA20" s="316">
        <f>Sheet4!S20-Sheet6!S20</f>
        <v>0</v>
      </c>
      <c r="AB20" s="316">
        <f>Sheet5!S20-Sheet6!S20</f>
        <v>0</v>
      </c>
    </row>
    <row r="21" spans="2:28">
      <c r="Q21" s="317">
        <v>0</v>
      </c>
      <c r="R21" s="293" t="s">
        <v>27</v>
      </c>
      <c r="S21" s="318">
        <v>0</v>
      </c>
      <c r="T21" s="291"/>
      <c r="U21" s="292" t="s">
        <v>27</v>
      </c>
      <c r="V21" s="318">
        <v>0.96666666666666667</v>
      </c>
      <c r="W21" s="317">
        <v>1199558.7954758622</v>
      </c>
      <c r="Z21" s="319">
        <f>Sheet4!S21-Sheet5!S21</f>
        <v>0</v>
      </c>
      <c r="AA21" s="320">
        <f>Sheet4!S21-Sheet6!S21</f>
        <v>0</v>
      </c>
      <c r="AB21" s="320">
        <f>Sheet5!S21-Sheet6!S21</f>
        <v>0</v>
      </c>
    </row>
    <row r="22" spans="2:28">
      <c r="Q22" s="317">
        <v>-878337.86605333339</v>
      </c>
      <c r="R22" s="294" t="s">
        <v>30</v>
      </c>
      <c r="S22" s="318">
        <v>1</v>
      </c>
      <c r="T22" s="291"/>
      <c r="U22" s="292" t="s">
        <v>30</v>
      </c>
      <c r="V22" s="318">
        <v>0</v>
      </c>
      <c r="W22" s="317">
        <v>0</v>
      </c>
      <c r="Z22" s="319">
        <f>Sheet4!S22-Sheet5!S22</f>
        <v>0</v>
      </c>
      <c r="AA22" s="320">
        <f>Sheet4!S22-Sheet6!S22</f>
        <v>0</v>
      </c>
      <c r="AB22" s="320">
        <f>Sheet5!S22-Sheet6!S22</f>
        <v>0</v>
      </c>
    </row>
    <row r="23" spans="2:28" s="322" customFormat="1">
      <c r="B23" s="330"/>
      <c r="C23" s="330"/>
      <c r="D23" s="330"/>
      <c r="E23" s="330"/>
      <c r="F23" s="330"/>
      <c r="G23" s="330"/>
      <c r="H23" s="330"/>
      <c r="I23" s="330"/>
      <c r="J23" s="330"/>
      <c r="K23" s="330"/>
      <c r="L23" s="330"/>
      <c r="M23" s="330"/>
      <c r="N23" s="330"/>
      <c r="O23" s="330"/>
      <c r="Q23" s="323">
        <v>0</v>
      </c>
      <c r="R23" s="324" t="s">
        <v>67</v>
      </c>
      <c r="S23" s="325">
        <v>0</v>
      </c>
      <c r="T23" s="326"/>
      <c r="U23" s="327" t="s">
        <v>67</v>
      </c>
      <c r="V23" s="325">
        <v>1</v>
      </c>
      <c r="W23" s="323">
        <v>1879828.9132399999</v>
      </c>
      <c r="Z23" s="328">
        <f>Sheet4!S23-Sheet5!S23</f>
        <v>0</v>
      </c>
      <c r="AA23" s="329">
        <f>Sheet4!S23-Sheet6!S23</f>
        <v>0</v>
      </c>
      <c r="AB23" s="329">
        <f>Sheet5!S23-Sheet6!S23</f>
        <v>0</v>
      </c>
    </row>
    <row r="24" spans="2:28" s="304" customFormat="1">
      <c r="B24" s="303"/>
      <c r="C24" s="303"/>
      <c r="D24" s="303"/>
      <c r="E24" s="303"/>
      <c r="F24" s="303"/>
      <c r="G24" s="303"/>
      <c r="H24" s="303"/>
      <c r="I24" s="303"/>
      <c r="J24" s="303"/>
      <c r="K24" s="303"/>
      <c r="L24" s="303"/>
      <c r="M24" s="303"/>
      <c r="N24" s="303"/>
      <c r="O24" s="303"/>
      <c r="Q24" s="305"/>
      <c r="R24" s="305"/>
      <c r="S24" s="305"/>
      <c r="T24" s="305"/>
      <c r="U24" s="305"/>
      <c r="V24" s="305"/>
      <c r="W24" s="305"/>
      <c r="Z24" s="306"/>
      <c r="AA24" s="307"/>
      <c r="AB24" s="307"/>
    </row>
    <row r="25" spans="2:28">
      <c r="B25" s="299">
        <v>80000</v>
      </c>
      <c r="C25" s="299">
        <v>67</v>
      </c>
      <c r="D25" s="299">
        <v>67</v>
      </c>
      <c r="E25" s="299">
        <f>(3750+2475)*12</f>
        <v>74700</v>
      </c>
      <c r="F25" s="299">
        <v>0</v>
      </c>
      <c r="G25" s="299">
        <v>1000000</v>
      </c>
      <c r="H25" s="299">
        <v>0</v>
      </c>
      <c r="I25" s="299">
        <v>30000</v>
      </c>
      <c r="J25" s="300">
        <v>0.3</v>
      </c>
      <c r="K25" s="300">
        <v>0.7</v>
      </c>
      <c r="L25" s="300">
        <v>0.3</v>
      </c>
      <c r="M25" s="300">
        <v>0.7</v>
      </c>
      <c r="N25" s="300">
        <v>0.2</v>
      </c>
      <c r="O25" s="300">
        <v>0.8</v>
      </c>
      <c r="Q25" s="288">
        <v>-1472143.241503333</v>
      </c>
      <c r="R25" s="289" t="s">
        <v>26</v>
      </c>
      <c r="S25" s="290">
        <v>1</v>
      </c>
      <c r="T25" s="291"/>
      <c r="U25" s="292" t="s">
        <v>26</v>
      </c>
      <c r="V25" s="290">
        <v>0</v>
      </c>
      <c r="W25" s="288">
        <v>0</v>
      </c>
      <c r="Z25" s="301">
        <f>Sheet4!S25-Sheet5!S25</f>
        <v>0</v>
      </c>
      <c r="AA25" s="302">
        <f>Sheet4!S25-Sheet6!S25</f>
        <v>0</v>
      </c>
      <c r="AB25" s="302">
        <f>Sheet5!S25-Sheet6!S25</f>
        <v>0</v>
      </c>
    </row>
    <row r="26" spans="2:28">
      <c r="B26" s="299"/>
      <c r="C26" s="299"/>
      <c r="D26" s="299"/>
      <c r="E26" s="299"/>
      <c r="F26" s="299"/>
      <c r="G26" s="299"/>
      <c r="H26" s="299"/>
      <c r="I26" s="299"/>
      <c r="J26" s="299"/>
      <c r="K26" s="299"/>
      <c r="L26" s="299"/>
      <c r="M26" s="299"/>
      <c r="N26" s="299"/>
      <c r="O26" s="299"/>
      <c r="Q26" s="288">
        <v>0</v>
      </c>
      <c r="R26" s="293" t="s">
        <v>27</v>
      </c>
      <c r="S26" s="290">
        <v>0</v>
      </c>
      <c r="T26" s="291"/>
      <c r="U26" s="292" t="s">
        <v>27</v>
      </c>
      <c r="V26" s="290">
        <v>0.8666666666666667</v>
      </c>
      <c r="W26" s="288">
        <v>717658.87300384603</v>
      </c>
      <c r="Z26" s="301">
        <f>Sheet4!S26-Sheet5!S26</f>
        <v>0</v>
      </c>
      <c r="AA26" s="302">
        <f>Sheet4!S26-Sheet6!S26</f>
        <v>-3.3333333333333333E-2</v>
      </c>
      <c r="AB26" s="302">
        <f>Sheet5!S26-Sheet6!S26</f>
        <v>-3.3333333333333333E-2</v>
      </c>
    </row>
    <row r="27" spans="2:28">
      <c r="B27" s="299"/>
      <c r="C27" s="299"/>
      <c r="D27" s="299"/>
      <c r="E27" s="299"/>
      <c r="F27" s="299"/>
      <c r="G27" s="299"/>
      <c r="H27" s="299"/>
      <c r="I27" s="299"/>
      <c r="J27" s="299"/>
      <c r="K27" s="299"/>
      <c r="L27" s="299"/>
      <c r="M27" s="299" t="s">
        <v>301</v>
      </c>
      <c r="N27" s="299"/>
      <c r="O27" s="299"/>
      <c r="Q27" s="288">
        <v>-1349915.6231733337</v>
      </c>
      <c r="R27" s="294" t="s">
        <v>30</v>
      </c>
      <c r="S27" s="290">
        <v>1</v>
      </c>
      <c r="T27" s="291"/>
      <c r="U27" s="292" t="s">
        <v>30</v>
      </c>
      <c r="V27" s="290">
        <v>0</v>
      </c>
      <c r="W27" s="288">
        <v>0</v>
      </c>
      <c r="Z27" s="301">
        <f>Sheet4!S27-Sheet5!S27</f>
        <v>0</v>
      </c>
      <c r="AA27" s="302">
        <f>Sheet4!S27-Sheet6!S27</f>
        <v>0</v>
      </c>
      <c r="AB27" s="302">
        <f>Sheet5!S27-Sheet6!S27</f>
        <v>0</v>
      </c>
    </row>
    <row r="28" spans="2:28">
      <c r="B28" s="299"/>
      <c r="C28" s="299"/>
      <c r="D28" s="299"/>
      <c r="E28" s="299"/>
      <c r="F28" s="299"/>
      <c r="G28" s="299"/>
      <c r="H28" s="299"/>
      <c r="I28" s="299"/>
      <c r="J28" s="299"/>
      <c r="K28" s="299"/>
      <c r="L28" s="299"/>
      <c r="M28" s="299"/>
      <c r="N28" s="299"/>
      <c r="O28" s="299"/>
      <c r="Q28" s="288">
        <v>0</v>
      </c>
      <c r="R28" s="295" t="s">
        <v>67</v>
      </c>
      <c r="S28" s="290">
        <v>0</v>
      </c>
      <c r="T28" s="291"/>
      <c r="U28" s="292" t="s">
        <v>67</v>
      </c>
      <c r="V28" s="290">
        <v>1</v>
      </c>
      <c r="W28" s="288">
        <v>1152460.1542400003</v>
      </c>
      <c r="Z28" s="301">
        <f>Sheet4!S28-Sheet5!S28</f>
        <v>0</v>
      </c>
      <c r="AA28" s="302">
        <f>Sheet4!S28-Sheet6!S28</f>
        <v>0</v>
      </c>
      <c r="AB28" s="302">
        <f>Sheet5!S28-Sheet6!S28</f>
        <v>0</v>
      </c>
    </row>
    <row r="29" spans="2:28">
      <c r="B29" s="299"/>
      <c r="C29" s="299"/>
      <c r="D29" s="299"/>
      <c r="E29" s="299"/>
      <c r="F29" s="299"/>
      <c r="G29" s="299"/>
      <c r="H29" s="299"/>
      <c r="I29" s="299"/>
      <c r="J29" s="299"/>
      <c r="K29" s="299"/>
      <c r="L29" s="299"/>
      <c r="M29" s="299"/>
      <c r="N29" s="299"/>
      <c r="O29" s="299"/>
      <c r="Z29" s="301"/>
    </row>
    <row r="30" spans="2:28">
      <c r="B30" s="299">
        <v>80000</v>
      </c>
      <c r="C30" s="299">
        <v>67</v>
      </c>
      <c r="D30" s="299">
        <v>68</v>
      </c>
      <c r="E30" s="299">
        <f>(3924+2664)*12</f>
        <v>79056</v>
      </c>
      <c r="F30" s="299">
        <v>0</v>
      </c>
      <c r="G30" s="299">
        <v>1000000</v>
      </c>
      <c r="H30" s="299">
        <v>0</v>
      </c>
      <c r="I30" s="299">
        <v>30000</v>
      </c>
      <c r="J30" s="300">
        <v>0.3</v>
      </c>
      <c r="K30" s="300">
        <v>0.7</v>
      </c>
      <c r="L30" s="300">
        <v>0.3</v>
      </c>
      <c r="M30" s="300">
        <v>0.7</v>
      </c>
      <c r="N30" s="300">
        <v>0.2</v>
      </c>
      <c r="O30" s="300">
        <v>0.8</v>
      </c>
      <c r="Q30" s="288">
        <v>-1491619.75661</v>
      </c>
      <c r="R30" s="289" t="s">
        <v>26</v>
      </c>
      <c r="S30" s="290">
        <v>1</v>
      </c>
      <c r="T30" s="291"/>
      <c r="U30" s="292" t="s">
        <v>26</v>
      </c>
      <c r="V30" s="290">
        <v>0</v>
      </c>
      <c r="W30" s="288">
        <v>0</v>
      </c>
      <c r="Z30" s="301">
        <f>Sheet4!S30-Sheet5!S30</f>
        <v>0</v>
      </c>
      <c r="AA30" s="302">
        <f>Sheet4!S30-Sheet6!S30</f>
        <v>0</v>
      </c>
      <c r="AB30" s="302">
        <f>Sheet5!S30-Sheet6!S30</f>
        <v>0</v>
      </c>
    </row>
    <row r="31" spans="2:28">
      <c r="B31" s="299"/>
      <c r="C31" s="299"/>
      <c r="D31" s="299"/>
      <c r="E31" s="299"/>
      <c r="F31" s="299"/>
      <c r="G31" s="299"/>
      <c r="H31" s="299"/>
      <c r="I31" s="299"/>
      <c r="J31" s="299"/>
      <c r="K31" s="299"/>
      <c r="L31" s="299"/>
      <c r="M31" s="299"/>
      <c r="N31" s="299"/>
      <c r="O31" s="299"/>
      <c r="Q31" s="288">
        <v>0</v>
      </c>
      <c r="R31" s="293" t="s">
        <v>27</v>
      </c>
      <c r="S31" s="290">
        <v>0</v>
      </c>
      <c r="T31" s="291"/>
      <c r="U31" s="292" t="s">
        <v>27</v>
      </c>
      <c r="V31" s="290">
        <v>0.73333333333333328</v>
      </c>
      <c r="W31" s="288">
        <v>699161.07625454536</v>
      </c>
      <c r="Z31" s="301">
        <f>Sheet4!S31-Sheet5!S31</f>
        <v>0</v>
      </c>
      <c r="AA31" s="302">
        <f>Sheet4!S31-Sheet6!S31</f>
        <v>0</v>
      </c>
      <c r="AB31" s="302">
        <f>Sheet5!S31-Sheet6!S31</f>
        <v>0</v>
      </c>
    </row>
    <row r="32" spans="2:28">
      <c r="B32" s="299"/>
      <c r="C32" s="299"/>
      <c r="D32" s="299"/>
      <c r="E32" s="299"/>
      <c r="F32" s="299"/>
      <c r="G32" s="299"/>
      <c r="H32" s="299"/>
      <c r="I32" s="299"/>
      <c r="J32" s="299"/>
      <c r="K32" s="299"/>
      <c r="L32" s="299"/>
      <c r="M32" s="299"/>
      <c r="N32" s="299"/>
      <c r="O32" s="299"/>
      <c r="Q32" s="288">
        <v>-1341490.2464566666</v>
      </c>
      <c r="R32" s="294" t="s">
        <v>30</v>
      </c>
      <c r="S32" s="290">
        <v>1</v>
      </c>
      <c r="T32" s="291"/>
      <c r="U32" s="292" t="s">
        <v>30</v>
      </c>
      <c r="V32" s="290">
        <v>0</v>
      </c>
      <c r="W32" s="288">
        <v>0</v>
      </c>
      <c r="Z32" s="301">
        <f>Sheet4!S32-Sheet5!S32</f>
        <v>0</v>
      </c>
      <c r="AA32" s="302">
        <f>Sheet4!S32-Sheet6!S32</f>
        <v>0</v>
      </c>
      <c r="AB32" s="302">
        <f>Sheet5!S32-Sheet6!S32</f>
        <v>0</v>
      </c>
    </row>
    <row r="33" spans="2:28">
      <c r="B33" s="299"/>
      <c r="C33" s="299"/>
      <c r="D33" s="299"/>
      <c r="E33" s="299"/>
      <c r="F33" s="299"/>
      <c r="G33" s="299"/>
      <c r="H33" s="299"/>
      <c r="I33" s="299"/>
      <c r="J33" s="299"/>
      <c r="K33" s="299"/>
      <c r="L33" s="299"/>
      <c r="M33" s="299"/>
      <c r="N33" s="299"/>
      <c r="O33" s="299"/>
      <c r="Q33" s="288">
        <v>0</v>
      </c>
      <c r="R33" s="295" t="s">
        <v>67</v>
      </c>
      <c r="S33" s="290">
        <v>0</v>
      </c>
      <c r="T33" s="291"/>
      <c r="U33" s="292" t="s">
        <v>67</v>
      </c>
      <c r="V33" s="290">
        <v>1</v>
      </c>
      <c r="W33" s="288">
        <v>1123378.6586900002</v>
      </c>
      <c r="Z33" s="301">
        <f>Sheet4!S33-Sheet5!S33</f>
        <v>0</v>
      </c>
      <c r="AA33" s="302">
        <f>Sheet4!S33-Sheet6!S33</f>
        <v>0</v>
      </c>
      <c r="AB33" s="302">
        <f>Sheet5!S33-Sheet6!S33</f>
        <v>0</v>
      </c>
    </row>
    <row r="34" spans="2:28">
      <c r="B34" s="299"/>
      <c r="C34" s="299"/>
      <c r="D34" s="299"/>
      <c r="E34" s="299"/>
      <c r="F34" s="299"/>
      <c r="G34" s="299"/>
      <c r="H34" s="299"/>
      <c r="I34" s="299"/>
      <c r="J34" s="299"/>
      <c r="K34" s="299"/>
      <c r="L34" s="299"/>
      <c r="M34" s="299"/>
      <c r="N34" s="299"/>
      <c r="O34" s="299"/>
      <c r="Z34" s="301"/>
    </row>
    <row r="35" spans="2:28">
      <c r="B35" s="299">
        <v>80000</v>
      </c>
      <c r="C35" s="299">
        <v>67</v>
      </c>
      <c r="D35" s="299">
        <v>67</v>
      </c>
      <c r="E35" s="299">
        <f>(3750+2475)*12</f>
        <v>74700</v>
      </c>
      <c r="F35" s="299">
        <v>0</v>
      </c>
      <c r="G35" s="299">
        <v>1000000</v>
      </c>
      <c r="H35" s="299">
        <v>0</v>
      </c>
      <c r="I35" s="299">
        <v>30000</v>
      </c>
      <c r="J35" s="300">
        <v>0.3</v>
      </c>
      <c r="K35" s="300">
        <v>0.7</v>
      </c>
      <c r="L35" s="300">
        <v>0.35</v>
      </c>
      <c r="M35" s="300">
        <v>0.65</v>
      </c>
      <c r="N35" s="300">
        <v>0.3</v>
      </c>
      <c r="O35" s="300">
        <v>0.7</v>
      </c>
      <c r="Q35" s="288">
        <v>-1464815.562663334</v>
      </c>
      <c r="R35" s="289" t="s">
        <v>26</v>
      </c>
      <c r="S35" s="290">
        <v>1</v>
      </c>
      <c r="T35" s="291"/>
      <c r="U35" s="292" t="s">
        <v>26</v>
      </c>
      <c r="V35" s="290">
        <v>0</v>
      </c>
      <c r="W35" s="288">
        <v>0</v>
      </c>
      <c r="Z35" s="301">
        <f>Sheet4!S35-Sheet5!S35</f>
        <v>0</v>
      </c>
      <c r="AA35" s="302">
        <f>Sheet4!S35-Sheet6!S35</f>
        <v>0</v>
      </c>
      <c r="AB35" s="302">
        <f>Sheet5!S35-Sheet6!S35</f>
        <v>0</v>
      </c>
    </row>
    <row r="36" spans="2:28">
      <c r="B36" s="299"/>
      <c r="C36" s="299"/>
      <c r="D36" s="299"/>
      <c r="E36" s="299"/>
      <c r="F36" s="299"/>
      <c r="G36" s="299"/>
      <c r="H36" s="299"/>
      <c r="I36" s="299"/>
      <c r="J36" s="299"/>
      <c r="K36" s="299"/>
      <c r="L36" s="299"/>
      <c r="M36" s="299"/>
      <c r="N36" s="299"/>
      <c r="O36" s="299"/>
      <c r="Q36" s="288">
        <v>0</v>
      </c>
      <c r="R36" s="293" t="s">
        <v>27</v>
      </c>
      <c r="S36" s="290">
        <v>0</v>
      </c>
      <c r="T36" s="291"/>
      <c r="U36" s="292" t="s">
        <v>27</v>
      </c>
      <c r="V36" s="290">
        <v>0.9</v>
      </c>
      <c r="W36" s="288">
        <v>686100.02830740728</v>
      </c>
      <c r="Z36" s="301">
        <f>Sheet4!S36-Sheet5!S36</f>
        <v>0</v>
      </c>
      <c r="AA36" s="302">
        <f>Sheet4!S36-Sheet6!S36</f>
        <v>-6.6666666666666666E-2</v>
      </c>
      <c r="AB36" s="302">
        <f>Sheet5!S36-Sheet6!S36</f>
        <v>-6.6666666666666666E-2</v>
      </c>
    </row>
    <row r="37" spans="2:28">
      <c r="B37" s="299"/>
      <c r="C37" s="299"/>
      <c r="D37" s="299"/>
      <c r="E37" s="299"/>
      <c r="F37" s="299"/>
      <c r="G37" s="299"/>
      <c r="H37" s="299"/>
      <c r="I37" s="299"/>
      <c r="J37" s="299"/>
      <c r="K37" s="299"/>
      <c r="L37" s="299"/>
      <c r="M37" s="299"/>
      <c r="N37" s="299"/>
      <c r="O37" s="299"/>
      <c r="Q37" s="288">
        <v>-1318252.5098900001</v>
      </c>
      <c r="R37" s="294" t="s">
        <v>30</v>
      </c>
      <c r="S37" s="290">
        <v>1</v>
      </c>
      <c r="T37" s="291"/>
      <c r="U37" s="292" t="s">
        <v>30</v>
      </c>
      <c r="V37" s="290">
        <v>0</v>
      </c>
      <c r="W37" s="288">
        <v>0</v>
      </c>
      <c r="Z37" s="301">
        <f>Sheet4!S37-Sheet5!S37</f>
        <v>0</v>
      </c>
      <c r="AA37" s="302">
        <f>Sheet4!S37-Sheet6!S37</f>
        <v>0</v>
      </c>
      <c r="AB37" s="302">
        <f>Sheet5!S37-Sheet6!S37</f>
        <v>0</v>
      </c>
    </row>
    <row r="38" spans="2:28">
      <c r="B38" s="299"/>
      <c r="C38" s="299"/>
      <c r="D38" s="299"/>
      <c r="E38" s="299"/>
      <c r="F38" s="299"/>
      <c r="G38" s="299"/>
      <c r="H38" s="299"/>
      <c r="I38" s="299"/>
      <c r="J38" s="299"/>
      <c r="K38" s="299"/>
      <c r="L38" s="299"/>
      <c r="M38" s="299"/>
      <c r="N38" s="299"/>
      <c r="O38" s="299"/>
      <c r="Q38" s="288">
        <v>0</v>
      </c>
      <c r="R38" s="295" t="s">
        <v>67</v>
      </c>
      <c r="S38" s="290">
        <v>0</v>
      </c>
      <c r="T38" s="291"/>
      <c r="U38" s="292" t="s">
        <v>67</v>
      </c>
      <c r="V38" s="290">
        <v>1</v>
      </c>
      <c r="W38" s="288">
        <v>1277878.9659699998</v>
      </c>
      <c r="Z38" s="301">
        <f>Sheet4!S38-Sheet5!S38</f>
        <v>0</v>
      </c>
      <c r="AA38" s="302">
        <f>Sheet4!S38-Sheet6!S38</f>
        <v>0</v>
      </c>
      <c r="AB38" s="302">
        <f>Sheet5!S38-Sheet6!S38</f>
        <v>0</v>
      </c>
    </row>
    <row r="39" spans="2:28">
      <c r="B39" s="299"/>
      <c r="C39" s="299"/>
      <c r="D39" s="299"/>
      <c r="E39" s="299"/>
      <c r="F39" s="299"/>
      <c r="G39" s="299"/>
      <c r="H39" s="299"/>
      <c r="I39" s="299"/>
      <c r="J39" s="299"/>
      <c r="K39" s="299"/>
      <c r="L39" s="299"/>
      <c r="M39" s="299"/>
      <c r="N39" s="299"/>
      <c r="O39" s="299"/>
      <c r="Z39" s="301"/>
    </row>
    <row r="40" spans="2:28">
      <c r="B40" s="299">
        <v>80000</v>
      </c>
      <c r="C40" s="299">
        <v>67</v>
      </c>
      <c r="D40" s="299">
        <v>68</v>
      </c>
      <c r="E40" s="299">
        <f>E30</f>
        <v>79056</v>
      </c>
      <c r="F40" s="299">
        <v>0</v>
      </c>
      <c r="G40" s="299">
        <v>1000000</v>
      </c>
      <c r="H40" s="299">
        <v>0</v>
      </c>
      <c r="I40" s="299">
        <v>30000</v>
      </c>
      <c r="J40" s="300">
        <v>0.3</v>
      </c>
      <c r="K40" s="300">
        <v>0.7</v>
      </c>
      <c r="L40" s="300">
        <v>0.35</v>
      </c>
      <c r="M40" s="300">
        <v>0.65</v>
      </c>
      <c r="N40" s="300">
        <v>0.3</v>
      </c>
      <c r="O40" s="300">
        <v>0.7</v>
      </c>
      <c r="Q40" s="288">
        <v>-1484718.2261000001</v>
      </c>
      <c r="R40" s="289" t="s">
        <v>26</v>
      </c>
      <c r="S40" s="290">
        <v>1</v>
      </c>
      <c r="T40" s="291"/>
      <c r="U40" s="292" t="s">
        <v>26</v>
      </c>
      <c r="V40" s="290">
        <v>0</v>
      </c>
      <c r="W40" s="288">
        <v>0</v>
      </c>
      <c r="Z40" s="301">
        <f>Sheet4!S40-Sheet5!S40</f>
        <v>0</v>
      </c>
      <c r="AA40" s="302">
        <f>Sheet4!S40-Sheet6!S40</f>
        <v>0</v>
      </c>
      <c r="AB40" s="302">
        <f>Sheet5!S40-Sheet6!S40</f>
        <v>0</v>
      </c>
    </row>
    <row r="41" spans="2:28">
      <c r="Q41" s="288">
        <v>0</v>
      </c>
      <c r="R41" s="293" t="s">
        <v>27</v>
      </c>
      <c r="S41" s="290">
        <v>0</v>
      </c>
      <c r="T41" s="291"/>
      <c r="U41" s="292" t="s">
        <v>27</v>
      </c>
      <c r="V41" s="290">
        <v>0.53333333333333333</v>
      </c>
      <c r="W41" s="288">
        <v>837837.92925624992</v>
      </c>
      <c r="Z41" s="301">
        <f>Sheet4!S41-Sheet5!S41</f>
        <v>0.02</v>
      </c>
      <c r="AA41" s="302">
        <f>Sheet4!S41-Sheet6!S41</f>
        <v>0.02</v>
      </c>
      <c r="AB41" s="302">
        <f>Sheet5!S41-Sheet6!S41</f>
        <v>0</v>
      </c>
    </row>
    <row r="42" spans="2:28">
      <c r="Q42" s="288">
        <v>-1336061.4610233328</v>
      </c>
      <c r="R42" s="294" t="s">
        <v>30</v>
      </c>
      <c r="S42" s="290">
        <v>1</v>
      </c>
      <c r="T42" s="291"/>
      <c r="U42" s="292" t="s">
        <v>30</v>
      </c>
      <c r="V42" s="290">
        <v>0</v>
      </c>
      <c r="W42" s="288">
        <v>0</v>
      </c>
      <c r="Z42" s="301">
        <f>Sheet4!S42-Sheet5!S42</f>
        <v>0</v>
      </c>
      <c r="AA42" s="302">
        <f>Sheet4!S42-Sheet6!S42</f>
        <v>0</v>
      </c>
      <c r="AB42" s="302">
        <f>Sheet5!S42-Sheet6!S42</f>
        <v>0</v>
      </c>
    </row>
    <row r="43" spans="2:28">
      <c r="Q43" s="288">
        <v>0</v>
      </c>
      <c r="R43" s="295" t="s">
        <v>67</v>
      </c>
      <c r="S43" s="290">
        <v>0</v>
      </c>
      <c r="T43" s="291"/>
      <c r="U43" s="292" t="s">
        <v>67</v>
      </c>
      <c r="V43" s="290">
        <v>1</v>
      </c>
      <c r="W43" s="288">
        <v>1151561.4889133333</v>
      </c>
      <c r="Z43" s="301">
        <f>Sheet4!S43-Sheet5!S43</f>
        <v>0</v>
      </c>
      <c r="AA43" s="302">
        <f>Sheet4!S43-Sheet6!S43</f>
        <v>0</v>
      </c>
      <c r="AB43" s="302">
        <f>Sheet5!S43-Sheet6!S43</f>
        <v>0</v>
      </c>
    </row>
    <row r="44" spans="2:28" s="304" customFormat="1">
      <c r="B44" s="303"/>
      <c r="C44" s="303"/>
      <c r="D44" s="303"/>
      <c r="E44" s="303"/>
      <c r="F44" s="303"/>
      <c r="G44" s="303"/>
      <c r="H44" s="303"/>
      <c r="I44" s="303"/>
      <c r="J44" s="303"/>
      <c r="K44" s="303"/>
      <c r="L44" s="303"/>
      <c r="M44" s="303"/>
      <c r="N44" s="303"/>
      <c r="O44" s="303"/>
      <c r="Q44" s="305"/>
      <c r="R44" s="305"/>
      <c r="S44" s="305"/>
      <c r="T44" s="305"/>
      <c r="U44" s="305"/>
      <c r="V44" s="305"/>
      <c r="W44" s="305"/>
      <c r="Z44" s="306"/>
      <c r="AA44" s="307"/>
      <c r="AB44" s="307"/>
    </row>
    <row r="45" spans="2:28">
      <c r="B45" s="299">
        <v>90000</v>
      </c>
      <c r="C45" s="299">
        <v>67</v>
      </c>
      <c r="D45" s="299">
        <v>67</v>
      </c>
      <c r="E45" s="299">
        <f>(3750+2475)*12</f>
        <v>74700</v>
      </c>
      <c r="F45" s="299">
        <v>0</v>
      </c>
      <c r="G45" s="299">
        <v>1000000</v>
      </c>
      <c r="H45" s="299">
        <v>0</v>
      </c>
      <c r="I45" s="299">
        <v>30000</v>
      </c>
      <c r="J45" s="300">
        <v>0.3</v>
      </c>
      <c r="K45" s="300">
        <v>0.7</v>
      </c>
      <c r="L45" s="300">
        <v>0.3</v>
      </c>
      <c r="M45" s="300">
        <v>0.7</v>
      </c>
      <c r="N45" s="300">
        <v>0.2</v>
      </c>
      <c r="O45" s="300">
        <v>0.8</v>
      </c>
      <c r="Q45" s="288">
        <v>-1784236.6670700004</v>
      </c>
      <c r="R45" s="289" t="s">
        <v>26</v>
      </c>
      <c r="S45" s="290">
        <v>1</v>
      </c>
      <c r="T45" s="291"/>
      <c r="U45" s="292" t="s">
        <v>26</v>
      </c>
      <c r="V45" s="290">
        <v>0</v>
      </c>
      <c r="W45" s="288">
        <v>0</v>
      </c>
      <c r="Z45" s="301">
        <f>Sheet4!S45-Sheet5!S45</f>
        <v>0</v>
      </c>
      <c r="AA45" s="302">
        <f>Sheet4!S45-Sheet6!S45</f>
        <v>0</v>
      </c>
      <c r="AB45" s="302">
        <f>Sheet5!S45-Sheet6!S45</f>
        <v>0</v>
      </c>
    </row>
    <row r="46" spans="2:28">
      <c r="B46" s="299"/>
      <c r="C46" s="299"/>
      <c r="D46" s="299"/>
      <c r="E46" s="299"/>
      <c r="F46" s="299"/>
      <c r="G46" s="299"/>
      <c r="H46" s="299"/>
      <c r="I46" s="299"/>
      <c r="J46" s="299"/>
      <c r="K46" s="299"/>
      <c r="L46" s="299"/>
      <c r="M46" s="299"/>
      <c r="N46" s="299"/>
      <c r="O46" s="299"/>
      <c r="Q46" s="288">
        <v>-120887.65332</v>
      </c>
      <c r="R46" s="293" t="s">
        <v>27</v>
      </c>
      <c r="S46" s="290">
        <v>0.16666666666666666</v>
      </c>
      <c r="T46" s="291"/>
      <c r="U46" s="292" t="s">
        <v>27</v>
      </c>
      <c r="V46" s="290">
        <v>0.23333333333333334</v>
      </c>
      <c r="W46" s="288">
        <v>484588.92747142859</v>
      </c>
      <c r="Z46" s="301">
        <f>Sheet4!S46-Sheet5!S46</f>
        <v>2.9999999999999971E-2</v>
      </c>
      <c r="AA46" s="302">
        <f>Sheet4!S46-Sheet6!S46</f>
        <v>-0.30333333333333329</v>
      </c>
      <c r="AB46" s="302">
        <f>Sheet5!S46-Sheet6!S46</f>
        <v>-0.33333333333333326</v>
      </c>
    </row>
    <row r="47" spans="2:28">
      <c r="B47" s="299"/>
      <c r="C47" s="299"/>
      <c r="D47" s="299"/>
      <c r="E47" s="299"/>
      <c r="F47" s="299"/>
      <c r="G47" s="299"/>
      <c r="H47" s="299"/>
      <c r="I47" s="299"/>
      <c r="J47" s="299"/>
      <c r="K47" s="299"/>
      <c r="L47" s="299"/>
      <c r="M47" s="299" t="s">
        <v>301</v>
      </c>
      <c r="N47" s="299"/>
      <c r="O47" s="299"/>
      <c r="Q47" s="288">
        <v>-1686145.6726733332</v>
      </c>
      <c r="R47" s="294" t="s">
        <v>30</v>
      </c>
      <c r="S47" s="290">
        <v>1</v>
      </c>
      <c r="T47" s="291"/>
      <c r="U47" s="292" t="s">
        <v>30</v>
      </c>
      <c r="V47" s="290">
        <v>0</v>
      </c>
      <c r="W47" s="288">
        <v>0</v>
      </c>
      <c r="Z47" s="301">
        <f>Sheet4!S47-Sheet5!S47</f>
        <v>0</v>
      </c>
      <c r="AA47" s="302">
        <f>Sheet4!S47-Sheet6!S47</f>
        <v>0</v>
      </c>
      <c r="AB47" s="302">
        <f>Sheet5!S47-Sheet6!S47</f>
        <v>0</v>
      </c>
    </row>
    <row r="48" spans="2:28">
      <c r="B48" s="299"/>
      <c r="C48" s="299"/>
      <c r="D48" s="299"/>
      <c r="E48" s="299"/>
      <c r="F48" s="299"/>
      <c r="G48" s="299"/>
      <c r="H48" s="299"/>
      <c r="I48" s="299"/>
      <c r="J48" s="299"/>
      <c r="K48" s="299"/>
      <c r="L48" s="299"/>
      <c r="M48" s="299"/>
      <c r="N48" s="299"/>
      <c r="O48" s="299"/>
      <c r="Q48" s="288">
        <v>0</v>
      </c>
      <c r="R48" s="295" t="s">
        <v>67</v>
      </c>
      <c r="S48" s="290">
        <v>0</v>
      </c>
      <c r="T48" s="291"/>
      <c r="U48" s="292" t="s">
        <v>67</v>
      </c>
      <c r="V48" s="290">
        <v>0.93333333333333335</v>
      </c>
      <c r="W48" s="288">
        <v>667623.35018571408</v>
      </c>
      <c r="Z48" s="301">
        <f>Sheet4!S48-Sheet5!S48</f>
        <v>0.02</v>
      </c>
      <c r="AA48" s="302">
        <f>Sheet4!S48-Sheet6!S48</f>
        <v>-4.6666666666666662E-2</v>
      </c>
      <c r="AB48" s="302">
        <f>Sheet5!S48-Sheet6!S48</f>
        <v>-6.6666666666666666E-2</v>
      </c>
    </row>
    <row r="49" spans="2:28">
      <c r="B49" s="299"/>
      <c r="C49" s="299"/>
      <c r="D49" s="299"/>
      <c r="E49" s="299"/>
      <c r="F49" s="299"/>
      <c r="G49" s="299"/>
      <c r="H49" s="299"/>
      <c r="I49" s="299"/>
      <c r="J49" s="299"/>
      <c r="K49" s="299"/>
      <c r="L49" s="299"/>
      <c r="M49" s="299"/>
      <c r="N49" s="299"/>
      <c r="O49" s="299"/>
      <c r="Z49" s="301"/>
    </row>
    <row r="50" spans="2:28">
      <c r="B50" s="299">
        <v>90000</v>
      </c>
      <c r="C50" s="299">
        <v>67</v>
      </c>
      <c r="D50" s="299">
        <v>68</v>
      </c>
      <c r="E50" s="299">
        <f>(3924+2664)*12</f>
        <v>79056</v>
      </c>
      <c r="F50" s="299">
        <v>0</v>
      </c>
      <c r="G50" s="299">
        <v>1000000</v>
      </c>
      <c r="H50" s="299">
        <v>0</v>
      </c>
      <c r="I50" s="299">
        <v>30000</v>
      </c>
      <c r="J50" s="300">
        <v>0.3</v>
      </c>
      <c r="K50" s="300">
        <v>0.7</v>
      </c>
      <c r="L50" s="300">
        <v>0.3</v>
      </c>
      <c r="M50" s="300">
        <v>0.7</v>
      </c>
      <c r="N50" s="300">
        <v>0.2</v>
      </c>
      <c r="O50" s="300">
        <v>0.8</v>
      </c>
      <c r="Q50" s="288">
        <v>-1757839.6769866666</v>
      </c>
      <c r="R50" s="289" t="s">
        <v>26</v>
      </c>
      <c r="S50" s="290">
        <v>1</v>
      </c>
      <c r="T50" s="291"/>
      <c r="U50" s="292" t="s">
        <v>26</v>
      </c>
      <c r="V50" s="290">
        <v>0</v>
      </c>
      <c r="W50" s="288">
        <v>0</v>
      </c>
      <c r="Z50" s="301">
        <f>Sheet4!S50-Sheet5!S50</f>
        <v>0</v>
      </c>
      <c r="AA50" s="302">
        <f>Sheet4!S50-Sheet6!S50</f>
        <v>0</v>
      </c>
      <c r="AB50" s="302">
        <f>Sheet5!S50-Sheet6!S50</f>
        <v>0</v>
      </c>
    </row>
    <row r="51" spans="2:28">
      <c r="B51" s="299"/>
      <c r="C51" s="299"/>
      <c r="D51" s="299"/>
      <c r="E51" s="299"/>
      <c r="F51" s="299"/>
      <c r="G51" s="299"/>
      <c r="H51" s="299"/>
      <c r="I51" s="299"/>
      <c r="J51" s="299"/>
      <c r="K51" s="299"/>
      <c r="L51" s="299"/>
      <c r="M51" s="299"/>
      <c r="N51" s="299"/>
      <c r="O51" s="299"/>
      <c r="Q51" s="288">
        <v>-96730.787316666669</v>
      </c>
      <c r="R51" s="293" t="s">
        <v>27</v>
      </c>
      <c r="S51" s="290">
        <v>0.2</v>
      </c>
      <c r="T51" s="291"/>
      <c r="U51" s="292" t="s">
        <v>27</v>
      </c>
      <c r="V51" s="290">
        <v>0.23333333333333334</v>
      </c>
      <c r="W51" s="288">
        <v>523571.80864285713</v>
      </c>
      <c r="Z51" s="301">
        <f>Sheet4!S51-Sheet5!S51</f>
        <v>0.12</v>
      </c>
      <c r="AA51" s="302">
        <f>Sheet4!S51-Sheet6!S51</f>
        <v>-0.14666666666666667</v>
      </c>
      <c r="AB51" s="302">
        <f>Sheet5!S51-Sheet6!S51</f>
        <v>-0.26666666666666666</v>
      </c>
    </row>
    <row r="52" spans="2:28">
      <c r="B52" s="299"/>
      <c r="C52" s="299"/>
      <c r="D52" s="299"/>
      <c r="E52" s="299"/>
      <c r="F52" s="299"/>
      <c r="G52" s="299"/>
      <c r="H52" s="299"/>
      <c r="I52" s="299"/>
      <c r="J52" s="299"/>
      <c r="K52" s="299"/>
      <c r="L52" s="299"/>
      <c r="M52" s="299"/>
      <c r="N52" s="299"/>
      <c r="O52" s="299"/>
      <c r="Q52" s="288">
        <v>-1651359.0582366667</v>
      </c>
      <c r="R52" s="294" t="s">
        <v>30</v>
      </c>
      <c r="S52" s="290">
        <v>1</v>
      </c>
      <c r="T52" s="291"/>
      <c r="U52" s="292" t="s">
        <v>30</v>
      </c>
      <c r="V52" s="290">
        <v>0</v>
      </c>
      <c r="W52" s="288">
        <v>0</v>
      </c>
      <c r="Z52" s="301">
        <f>Sheet4!S52-Sheet5!S52</f>
        <v>0</v>
      </c>
      <c r="AA52" s="302">
        <f>Sheet4!S52-Sheet6!S52</f>
        <v>0</v>
      </c>
      <c r="AB52" s="302">
        <f>Sheet5!S52-Sheet6!S52</f>
        <v>0</v>
      </c>
    </row>
    <row r="53" spans="2:28">
      <c r="B53" s="299"/>
      <c r="C53" s="299"/>
      <c r="D53" s="299"/>
      <c r="E53" s="299"/>
      <c r="F53" s="299"/>
      <c r="G53" s="299"/>
      <c r="H53" s="299"/>
      <c r="I53" s="299"/>
      <c r="J53" s="299"/>
      <c r="K53" s="299"/>
      <c r="L53" s="299"/>
      <c r="M53" s="299"/>
      <c r="N53" s="299"/>
      <c r="O53" s="299"/>
      <c r="Q53" s="288">
        <v>0</v>
      </c>
      <c r="R53" s="295" t="s">
        <v>67</v>
      </c>
      <c r="S53" s="290">
        <v>0</v>
      </c>
      <c r="T53" s="291"/>
      <c r="U53" s="292" t="s">
        <v>67</v>
      </c>
      <c r="V53" s="290">
        <v>0.8666666666666667</v>
      </c>
      <c r="W53" s="288">
        <v>643278.23794615385</v>
      </c>
      <c r="Z53" s="301">
        <f>Sheet4!S53-Sheet5!S53</f>
        <v>0</v>
      </c>
      <c r="AA53" s="302">
        <f>Sheet4!S53-Sheet6!S53</f>
        <v>-3.3333333333333333E-2</v>
      </c>
      <c r="AB53" s="302">
        <f>Sheet5!S53-Sheet6!S53</f>
        <v>-3.3333333333333333E-2</v>
      </c>
    </row>
    <row r="54" spans="2:28">
      <c r="B54" s="299"/>
      <c r="C54" s="299"/>
      <c r="D54" s="299"/>
      <c r="E54" s="299"/>
      <c r="F54" s="299"/>
      <c r="G54" s="299"/>
      <c r="H54" s="299"/>
      <c r="I54" s="299"/>
      <c r="J54" s="299"/>
      <c r="K54" s="299"/>
      <c r="L54" s="299"/>
      <c r="M54" s="299"/>
      <c r="N54" s="299"/>
      <c r="O54" s="299"/>
      <c r="Z54" s="301"/>
    </row>
    <row r="55" spans="2:28">
      <c r="B55" s="299">
        <v>90000</v>
      </c>
      <c r="C55" s="299">
        <v>67</v>
      </c>
      <c r="D55" s="299">
        <v>67</v>
      </c>
      <c r="E55" s="299">
        <f>(3750+2475)*12</f>
        <v>74700</v>
      </c>
      <c r="F55" s="299">
        <v>0</v>
      </c>
      <c r="G55" s="299">
        <v>1000000</v>
      </c>
      <c r="H55" s="299">
        <v>0</v>
      </c>
      <c r="I55" s="299">
        <v>30000</v>
      </c>
      <c r="J55" s="300">
        <v>0.3</v>
      </c>
      <c r="K55" s="300">
        <v>0.7</v>
      </c>
      <c r="L55" s="300">
        <v>0.35</v>
      </c>
      <c r="M55" s="300">
        <v>0.65</v>
      </c>
      <c r="N55" s="300">
        <v>0.3</v>
      </c>
      <c r="O55" s="300">
        <v>0.7</v>
      </c>
      <c r="Q55" s="288">
        <v>-1849339.8010433333</v>
      </c>
      <c r="R55" s="289" t="s">
        <v>26</v>
      </c>
      <c r="S55" s="290">
        <v>1</v>
      </c>
      <c r="T55" s="291"/>
      <c r="U55" s="292" t="s">
        <v>26</v>
      </c>
      <c r="V55" s="290">
        <v>0</v>
      </c>
      <c r="W55" s="288">
        <v>0</v>
      </c>
      <c r="Z55" s="301">
        <f>Sheet4!S55-Sheet5!S55</f>
        <v>0</v>
      </c>
      <c r="AA55" s="302">
        <f>Sheet4!S55-Sheet6!S55</f>
        <v>0</v>
      </c>
      <c r="AB55" s="302">
        <f>Sheet5!S55-Sheet6!S55</f>
        <v>0</v>
      </c>
    </row>
    <row r="56" spans="2:28">
      <c r="B56" s="299"/>
      <c r="C56" s="299"/>
      <c r="D56" s="299"/>
      <c r="E56" s="299"/>
      <c r="F56" s="299"/>
      <c r="G56" s="299"/>
      <c r="H56" s="299"/>
      <c r="I56" s="299"/>
      <c r="J56" s="299"/>
      <c r="K56" s="299"/>
      <c r="L56" s="299"/>
      <c r="M56" s="299"/>
      <c r="N56" s="299"/>
      <c r="O56" s="299"/>
      <c r="Q56" s="288">
        <v>-200460.19747692306</v>
      </c>
      <c r="R56" s="293" t="s">
        <v>27</v>
      </c>
      <c r="S56" s="290">
        <v>0.43333333333333335</v>
      </c>
      <c r="T56" s="291"/>
      <c r="U56" s="292" t="s">
        <v>27</v>
      </c>
      <c r="V56" s="290">
        <v>0.13333333333333333</v>
      </c>
      <c r="W56" s="288">
        <v>520092.30815000006</v>
      </c>
      <c r="Z56" s="301">
        <f>Sheet4!S56-Sheet5!S56</f>
        <v>0.41</v>
      </c>
      <c r="AA56" s="302">
        <f>Sheet4!S56-Sheet6!S56</f>
        <v>1.0000000000000009E-2</v>
      </c>
      <c r="AB56" s="302">
        <f>Sheet5!S56-Sheet6!S56</f>
        <v>-0.39999999999999997</v>
      </c>
    </row>
    <row r="57" spans="2:28">
      <c r="B57" s="299"/>
      <c r="C57" s="299"/>
      <c r="D57" s="299"/>
      <c r="E57" s="299"/>
      <c r="F57" s="299"/>
      <c r="G57" s="299"/>
      <c r="H57" s="299"/>
      <c r="I57" s="299"/>
      <c r="J57" s="299"/>
      <c r="K57" s="299"/>
      <c r="L57" s="299"/>
      <c r="M57" s="299"/>
      <c r="N57" s="299"/>
      <c r="O57" s="299"/>
      <c r="Q57" s="288">
        <v>-1703655.3793800003</v>
      </c>
      <c r="R57" s="294" t="s">
        <v>30</v>
      </c>
      <c r="S57" s="290">
        <v>1</v>
      </c>
      <c r="T57" s="291"/>
      <c r="U57" s="292" t="s">
        <v>30</v>
      </c>
      <c r="V57" s="290">
        <v>0</v>
      </c>
      <c r="W57" s="288">
        <v>0</v>
      </c>
      <c r="Z57" s="301">
        <f>Sheet4!S57-Sheet5!S57</f>
        <v>0</v>
      </c>
      <c r="AA57" s="302">
        <f>Sheet4!S57-Sheet6!S57</f>
        <v>0</v>
      </c>
      <c r="AB57" s="302">
        <f>Sheet5!S57-Sheet6!S57</f>
        <v>0</v>
      </c>
    </row>
    <row r="58" spans="2:28">
      <c r="B58" s="299"/>
      <c r="C58" s="299"/>
      <c r="D58" s="299"/>
      <c r="E58" s="299"/>
      <c r="F58" s="299"/>
      <c r="G58" s="299"/>
      <c r="H58" s="299"/>
      <c r="I58" s="299"/>
      <c r="J58" s="299"/>
      <c r="K58" s="299"/>
      <c r="L58" s="299"/>
      <c r="M58" s="299"/>
      <c r="N58" s="299"/>
      <c r="O58" s="299"/>
      <c r="Q58" s="288">
        <v>0</v>
      </c>
      <c r="R58" s="295" t="s">
        <v>67</v>
      </c>
      <c r="S58" s="290">
        <v>0</v>
      </c>
      <c r="T58" s="291"/>
      <c r="U58" s="292" t="s">
        <v>67</v>
      </c>
      <c r="V58" s="290">
        <v>0.8666666666666667</v>
      </c>
      <c r="W58" s="288">
        <v>697673.42251538485</v>
      </c>
      <c r="Z58" s="301">
        <f>Sheet4!S58-Sheet5!S58</f>
        <v>0.02</v>
      </c>
      <c r="AA58" s="302">
        <f>Sheet4!S58-Sheet6!S58</f>
        <v>-1.3333333333333332E-2</v>
      </c>
      <c r="AB58" s="302">
        <f>Sheet5!S58-Sheet6!S58</f>
        <v>-3.3333333333333333E-2</v>
      </c>
    </row>
    <row r="59" spans="2:28">
      <c r="B59" s="299"/>
      <c r="C59" s="299"/>
      <c r="D59" s="299"/>
      <c r="E59" s="299"/>
      <c r="F59" s="299"/>
      <c r="G59" s="299"/>
      <c r="H59" s="299"/>
      <c r="I59" s="299"/>
      <c r="J59" s="299"/>
      <c r="K59" s="299"/>
      <c r="L59" s="299"/>
      <c r="M59" s="299"/>
      <c r="N59" s="299"/>
      <c r="O59" s="299"/>
      <c r="Z59" s="301"/>
    </row>
    <row r="60" spans="2:28">
      <c r="B60" s="299">
        <v>90000</v>
      </c>
      <c r="C60" s="299">
        <v>67</v>
      </c>
      <c r="D60" s="299">
        <v>68</v>
      </c>
      <c r="E60" s="299">
        <f>E50</f>
        <v>79056</v>
      </c>
      <c r="F60" s="299">
        <v>0</v>
      </c>
      <c r="G60" s="299">
        <v>1000000</v>
      </c>
      <c r="H60" s="299">
        <v>0</v>
      </c>
      <c r="I60" s="299">
        <v>30000</v>
      </c>
      <c r="J60" s="300">
        <v>0.3</v>
      </c>
      <c r="K60" s="300">
        <v>0.7</v>
      </c>
      <c r="L60" s="300">
        <v>0.35</v>
      </c>
      <c r="M60" s="300">
        <v>0.65</v>
      </c>
      <c r="N60" s="300">
        <v>0.3</v>
      </c>
      <c r="O60" s="300">
        <v>0.7</v>
      </c>
      <c r="Q60" s="288">
        <v>-1874659.4761000001</v>
      </c>
      <c r="R60" s="289" t="s">
        <v>26</v>
      </c>
      <c r="S60" s="290">
        <v>1</v>
      </c>
      <c r="T60" s="291"/>
      <c r="U60" s="292" t="s">
        <v>26</v>
      </c>
      <c r="V60" s="290">
        <v>0</v>
      </c>
      <c r="W60" s="288">
        <v>0</v>
      </c>
      <c r="Z60" s="301">
        <f>Sheet4!S60-Sheet5!S60</f>
        <v>0</v>
      </c>
      <c r="AA60" s="302">
        <f>Sheet4!S60-Sheet6!S60</f>
        <v>0</v>
      </c>
      <c r="AB60" s="302">
        <f>Sheet5!S60-Sheet6!S60</f>
        <v>0</v>
      </c>
    </row>
    <row r="61" spans="2:28">
      <c r="Q61" s="288">
        <v>-244145.26878333336</v>
      </c>
      <c r="R61" s="293" t="s">
        <v>27</v>
      </c>
      <c r="S61" s="290">
        <v>0.6</v>
      </c>
      <c r="T61" s="291"/>
      <c r="U61" s="292" t="s">
        <v>27</v>
      </c>
      <c r="V61" s="290">
        <v>3.3333333333333333E-2</v>
      </c>
      <c r="W61" s="288">
        <v>725833.77830000001</v>
      </c>
      <c r="Z61" s="301">
        <f>Sheet4!S61-Sheet5!S61</f>
        <v>5.6666666666666643E-2</v>
      </c>
      <c r="AA61" s="302">
        <f>Sheet4!S61-Sheet6!S61</f>
        <v>-0.31000000000000005</v>
      </c>
      <c r="AB61" s="302">
        <f>Sheet5!S61-Sheet6!S61</f>
        <v>-0.3666666666666667</v>
      </c>
    </row>
    <row r="62" spans="2:28">
      <c r="Q62" s="288">
        <v>-1721354.9588066668</v>
      </c>
      <c r="R62" s="294" t="s">
        <v>30</v>
      </c>
      <c r="S62" s="290">
        <v>1</v>
      </c>
      <c r="T62" s="291"/>
      <c r="U62" s="292" t="s">
        <v>30</v>
      </c>
      <c r="V62" s="290">
        <v>0</v>
      </c>
      <c r="W62" s="288">
        <v>0</v>
      </c>
      <c r="Z62" s="301">
        <f>Sheet4!S62-Sheet5!S62</f>
        <v>0</v>
      </c>
      <c r="AA62" s="302">
        <f>Sheet4!S62-Sheet6!S62</f>
        <v>0</v>
      </c>
      <c r="AB62" s="302">
        <f>Sheet5!S62-Sheet6!S62</f>
        <v>0</v>
      </c>
    </row>
    <row r="63" spans="2:28">
      <c r="Q63" s="288">
        <v>0</v>
      </c>
      <c r="R63" s="295" t="s">
        <v>67</v>
      </c>
      <c r="S63" s="290">
        <v>0</v>
      </c>
      <c r="T63" s="291"/>
      <c r="U63" s="292" t="s">
        <v>67</v>
      </c>
      <c r="V63" s="290">
        <v>0.66666666666666663</v>
      </c>
      <c r="W63" s="288">
        <v>643814.17619999987</v>
      </c>
      <c r="Z63" s="301">
        <f>Sheet4!S63-Sheet5!S63</f>
        <v>0.03</v>
      </c>
      <c r="AA63" s="302">
        <f>Sheet4!S63-Sheet6!S63</f>
        <v>-3.333333333333334E-3</v>
      </c>
      <c r="AB63" s="302">
        <f>Sheet5!S63-Sheet6!S63</f>
        <v>-3.3333333333333333E-2</v>
      </c>
    </row>
    <row r="64" spans="2:28" s="304" customFormat="1">
      <c r="B64" s="303"/>
      <c r="C64" s="303"/>
      <c r="D64" s="303"/>
      <c r="E64" s="303"/>
      <c r="F64" s="303"/>
      <c r="G64" s="303"/>
      <c r="H64" s="303"/>
      <c r="I64" s="303"/>
      <c r="J64" s="303"/>
      <c r="K64" s="303"/>
      <c r="L64" s="303"/>
      <c r="M64" s="303"/>
      <c r="N64" s="303"/>
      <c r="O64" s="303"/>
      <c r="Q64" s="305"/>
      <c r="R64" s="305"/>
      <c r="S64" s="305"/>
      <c r="T64" s="305"/>
      <c r="U64" s="305"/>
      <c r="V64" s="305"/>
      <c r="W64" s="305"/>
      <c r="Z64" s="306"/>
      <c r="AA64" s="307"/>
      <c r="AB64" s="307"/>
    </row>
    <row r="65" spans="2:28">
      <c r="B65" s="299">
        <v>100000</v>
      </c>
      <c r="C65" s="299">
        <v>67</v>
      </c>
      <c r="D65" s="299">
        <v>67</v>
      </c>
      <c r="E65" s="299">
        <f>(3750+2475)*12</f>
        <v>74700</v>
      </c>
      <c r="F65" s="299">
        <v>0</v>
      </c>
      <c r="G65" s="299">
        <v>1000000</v>
      </c>
      <c r="H65" s="299">
        <v>0</v>
      </c>
      <c r="I65" s="299">
        <v>30000</v>
      </c>
      <c r="J65" s="300">
        <v>0.3</v>
      </c>
      <c r="K65" s="300">
        <v>0.7</v>
      </c>
      <c r="L65" s="300">
        <v>0.3</v>
      </c>
      <c r="M65" s="300">
        <v>0.7</v>
      </c>
      <c r="N65" s="300">
        <v>0.2</v>
      </c>
      <c r="O65" s="300">
        <v>0.8</v>
      </c>
      <c r="Q65" s="288">
        <v>-2176697.8322000001</v>
      </c>
      <c r="R65" s="289" t="s">
        <v>26</v>
      </c>
      <c r="S65" s="290">
        <v>1</v>
      </c>
      <c r="T65" s="291"/>
      <c r="U65" s="292" t="s">
        <v>26</v>
      </c>
      <c r="V65" s="290">
        <v>0</v>
      </c>
      <c r="W65" s="288">
        <v>0</v>
      </c>
      <c r="Z65" s="301">
        <f>Sheet4!S65-Sheet5!S65</f>
        <v>0</v>
      </c>
      <c r="AA65" s="302">
        <f>Sheet4!S65-Sheet6!S65</f>
        <v>0</v>
      </c>
      <c r="AB65" s="302">
        <f>Sheet5!S65-Sheet6!S65</f>
        <v>0</v>
      </c>
    </row>
    <row r="66" spans="2:28">
      <c r="B66" s="299"/>
      <c r="C66" s="299"/>
      <c r="D66" s="299"/>
      <c r="E66" s="299"/>
      <c r="F66" s="299"/>
      <c r="G66" s="299"/>
      <c r="H66" s="299"/>
      <c r="I66" s="299"/>
      <c r="J66" s="299"/>
      <c r="K66" s="299"/>
      <c r="L66" s="299"/>
      <c r="M66" s="299"/>
      <c r="N66" s="299"/>
      <c r="O66" s="299"/>
      <c r="Q66" s="288">
        <v>-414840.15021785715</v>
      </c>
      <c r="R66" s="293" t="s">
        <v>27</v>
      </c>
      <c r="S66" s="290">
        <v>0.93333333333333335</v>
      </c>
      <c r="T66" s="291"/>
      <c r="U66" s="292" t="s">
        <v>27</v>
      </c>
      <c r="V66" s="290">
        <v>0</v>
      </c>
      <c r="W66" s="288">
        <v>0</v>
      </c>
      <c r="Z66" s="301">
        <f>Sheet4!S66-Sheet5!S66</f>
        <v>0</v>
      </c>
      <c r="AA66" s="302">
        <f>Sheet4!S66-Sheet6!S66</f>
        <v>0</v>
      </c>
      <c r="AB66" s="302">
        <f>Sheet5!S66-Sheet6!S66</f>
        <v>0</v>
      </c>
    </row>
    <row r="67" spans="2:28">
      <c r="B67" s="299"/>
      <c r="C67" s="299"/>
      <c r="D67" s="299"/>
      <c r="E67" s="299"/>
      <c r="F67" s="299"/>
      <c r="G67" s="299"/>
      <c r="H67" s="299"/>
      <c r="I67" s="299"/>
      <c r="J67" s="299"/>
      <c r="K67" s="299"/>
      <c r="L67" s="299"/>
      <c r="M67" s="299" t="s">
        <v>301</v>
      </c>
      <c r="N67" s="299"/>
      <c r="O67" s="299"/>
      <c r="Q67" s="288">
        <v>-2066660.3799666667</v>
      </c>
      <c r="R67" s="294" t="s">
        <v>30</v>
      </c>
      <c r="S67" s="290">
        <v>1</v>
      </c>
      <c r="T67" s="291"/>
      <c r="U67" s="292" t="s">
        <v>30</v>
      </c>
      <c r="V67" s="290">
        <v>0</v>
      </c>
      <c r="W67" s="288">
        <v>0</v>
      </c>
      <c r="Z67" s="301">
        <f>Sheet4!S67-Sheet5!S67</f>
        <v>0</v>
      </c>
      <c r="AA67" s="302">
        <f>Sheet4!S67-Sheet6!S67</f>
        <v>0</v>
      </c>
      <c r="AB67" s="302">
        <f>Sheet5!S67-Sheet6!S67</f>
        <v>0</v>
      </c>
    </row>
    <row r="68" spans="2:28">
      <c r="B68" s="299"/>
      <c r="C68" s="299"/>
      <c r="D68" s="299"/>
      <c r="E68" s="299"/>
      <c r="F68" s="299"/>
      <c r="G68" s="299"/>
      <c r="H68" s="299"/>
      <c r="I68" s="299"/>
      <c r="J68" s="299"/>
      <c r="K68" s="299"/>
      <c r="L68" s="299"/>
      <c r="M68" s="299"/>
      <c r="N68" s="299"/>
      <c r="O68" s="299"/>
      <c r="Q68" s="288">
        <v>0</v>
      </c>
      <c r="R68" s="295" t="s">
        <v>67</v>
      </c>
      <c r="S68" s="290">
        <v>0.6</v>
      </c>
      <c r="T68" s="291"/>
      <c r="U68" s="292" t="s">
        <v>67</v>
      </c>
      <c r="V68" s="290">
        <v>3.3333333333333333E-2</v>
      </c>
      <c r="W68" s="288">
        <v>442335.34100000001</v>
      </c>
      <c r="Z68" s="301">
        <f>Sheet4!S68-Sheet5!S68</f>
        <v>0.23666666666666669</v>
      </c>
      <c r="AA68" s="302">
        <f>Sheet4!S68-Sheet6!S68</f>
        <v>6.9999999999999951E-2</v>
      </c>
      <c r="AB68" s="302">
        <f>Sheet5!S68-Sheet6!S68</f>
        <v>-0.16666666666666674</v>
      </c>
    </row>
    <row r="69" spans="2:28">
      <c r="B69" s="299"/>
      <c r="C69" s="299"/>
      <c r="D69" s="299"/>
      <c r="E69" s="299"/>
      <c r="F69" s="299"/>
      <c r="G69" s="299"/>
      <c r="H69" s="299"/>
      <c r="I69" s="299"/>
      <c r="J69" s="299"/>
      <c r="K69" s="299"/>
      <c r="L69" s="299"/>
      <c r="M69" s="299"/>
      <c r="N69" s="299"/>
      <c r="O69" s="299"/>
      <c r="Z69" s="301"/>
    </row>
    <row r="70" spans="2:28">
      <c r="B70" s="299">
        <v>100000</v>
      </c>
      <c r="C70" s="299">
        <v>67</v>
      </c>
      <c r="D70" s="299">
        <v>68</v>
      </c>
      <c r="E70" s="299">
        <f>(3924+2664)*12</f>
        <v>79056</v>
      </c>
      <c r="F70" s="299">
        <v>0</v>
      </c>
      <c r="G70" s="299">
        <v>1000000</v>
      </c>
      <c r="H70" s="299">
        <v>0</v>
      </c>
      <c r="I70" s="299">
        <v>30000</v>
      </c>
      <c r="J70" s="300">
        <v>0.3</v>
      </c>
      <c r="K70" s="300">
        <v>0.7</v>
      </c>
      <c r="L70" s="300">
        <v>0.3</v>
      </c>
      <c r="M70" s="300">
        <v>0.7</v>
      </c>
      <c r="N70" s="300">
        <v>0.2</v>
      </c>
      <c r="O70" s="300">
        <v>0.8</v>
      </c>
      <c r="Q70" s="288">
        <v>-2171565.9373266664</v>
      </c>
      <c r="R70" s="289" t="s">
        <v>26</v>
      </c>
      <c r="S70" s="290">
        <v>1</v>
      </c>
      <c r="T70" s="291"/>
      <c r="U70" s="292" t="s">
        <v>26</v>
      </c>
      <c r="V70" s="290">
        <v>0</v>
      </c>
      <c r="W70" s="288">
        <v>0</v>
      </c>
      <c r="Z70" s="301">
        <f>Sheet4!S70-Sheet5!S70</f>
        <v>0</v>
      </c>
      <c r="AA70" s="302">
        <f>Sheet4!S70-Sheet6!S70</f>
        <v>0</v>
      </c>
      <c r="AB70" s="302">
        <f>Sheet5!S70-Sheet6!S70</f>
        <v>0</v>
      </c>
    </row>
    <row r="71" spans="2:28">
      <c r="B71" s="299"/>
      <c r="C71" s="299"/>
      <c r="D71" s="299"/>
      <c r="E71" s="299"/>
      <c r="F71" s="299"/>
      <c r="G71" s="299"/>
      <c r="H71" s="299"/>
      <c r="I71" s="299"/>
      <c r="J71" s="299"/>
      <c r="K71" s="299"/>
      <c r="L71" s="299"/>
      <c r="M71" s="299"/>
      <c r="N71" s="299"/>
      <c r="O71" s="299"/>
      <c r="Q71" s="288">
        <v>-407814.6605517242</v>
      </c>
      <c r="R71" s="293" t="s">
        <v>27</v>
      </c>
      <c r="S71" s="290">
        <v>0.96666666666666667</v>
      </c>
      <c r="T71" s="291"/>
      <c r="U71" s="292" t="s">
        <v>27</v>
      </c>
      <c r="V71" s="290">
        <v>0</v>
      </c>
      <c r="W71" s="288">
        <v>0</v>
      </c>
      <c r="Z71" s="301">
        <f>Sheet4!S71-Sheet5!S71</f>
        <v>0</v>
      </c>
      <c r="AA71" s="302">
        <f>Sheet4!S71-Sheet6!S71</f>
        <v>0</v>
      </c>
      <c r="AB71" s="302">
        <f>Sheet5!S71-Sheet6!S71</f>
        <v>0</v>
      </c>
    </row>
    <row r="72" spans="2:28">
      <c r="B72" s="299"/>
      <c r="C72" s="299"/>
      <c r="D72" s="299"/>
      <c r="E72" s="299"/>
      <c r="F72" s="299"/>
      <c r="G72" s="299"/>
      <c r="H72" s="299"/>
      <c r="I72" s="299"/>
      <c r="J72" s="299"/>
      <c r="K72" s="299"/>
      <c r="L72" s="299"/>
      <c r="M72" s="299"/>
      <c r="N72" s="299"/>
      <c r="O72" s="299"/>
      <c r="Q72" s="288">
        <v>-2068701.6031766667</v>
      </c>
      <c r="R72" s="294" t="s">
        <v>30</v>
      </c>
      <c r="S72" s="290">
        <v>1</v>
      </c>
      <c r="T72" s="291"/>
      <c r="U72" s="292" t="s">
        <v>30</v>
      </c>
      <c r="V72" s="290">
        <v>0</v>
      </c>
      <c r="W72" s="288">
        <v>0</v>
      </c>
      <c r="Z72" s="301">
        <f>Sheet4!S72-Sheet5!S72</f>
        <v>0</v>
      </c>
      <c r="AA72" s="302">
        <f>Sheet4!S72-Sheet6!S72</f>
        <v>0</v>
      </c>
      <c r="AB72" s="302">
        <f>Sheet5!S72-Sheet6!S72</f>
        <v>0</v>
      </c>
    </row>
    <row r="73" spans="2:28">
      <c r="B73" s="299"/>
      <c r="C73" s="299"/>
      <c r="D73" s="299"/>
      <c r="E73" s="299"/>
      <c r="F73" s="299"/>
      <c r="G73" s="299"/>
      <c r="H73" s="299"/>
      <c r="I73" s="299"/>
      <c r="J73" s="299"/>
      <c r="K73" s="299"/>
      <c r="L73" s="299"/>
      <c r="M73" s="299"/>
      <c r="N73" s="299"/>
      <c r="O73" s="299"/>
      <c r="Q73" s="288">
        <v>0</v>
      </c>
      <c r="R73" s="295" t="s">
        <v>67</v>
      </c>
      <c r="S73" s="290">
        <v>0.66666666666666663</v>
      </c>
      <c r="T73" s="291"/>
      <c r="U73" s="292" t="s">
        <v>67</v>
      </c>
      <c r="V73" s="290">
        <v>0</v>
      </c>
      <c r="W73" s="288">
        <v>0</v>
      </c>
      <c r="Z73" s="301">
        <f>Sheet4!S73-Sheet5!S73</f>
        <v>3.6666666666666625E-2</v>
      </c>
      <c r="AA73" s="302">
        <f>Sheet4!S73-Sheet6!S73</f>
        <v>-3.0000000000000027E-2</v>
      </c>
      <c r="AB73" s="302">
        <f>Sheet5!S73-Sheet6!S73</f>
        <v>-6.6666666666666652E-2</v>
      </c>
    </row>
    <row r="74" spans="2:28">
      <c r="B74" s="299"/>
      <c r="C74" s="299"/>
      <c r="D74" s="299"/>
      <c r="E74" s="299"/>
      <c r="F74" s="299"/>
      <c r="G74" s="299"/>
      <c r="H74" s="299"/>
      <c r="I74" s="299"/>
      <c r="J74" s="299"/>
      <c r="K74" s="299"/>
      <c r="L74" s="299"/>
      <c r="M74" s="299"/>
      <c r="N74" s="299"/>
      <c r="O74" s="299"/>
      <c r="Z74" s="301"/>
    </row>
    <row r="75" spans="2:28">
      <c r="B75" s="299">
        <v>100000</v>
      </c>
      <c r="C75" s="299">
        <v>67</v>
      </c>
      <c r="D75" s="299">
        <v>67</v>
      </c>
      <c r="E75" s="299">
        <f>(3750+2475)*12</f>
        <v>74700</v>
      </c>
      <c r="F75" s="299">
        <v>0</v>
      </c>
      <c r="G75" s="299">
        <v>1000000</v>
      </c>
      <c r="H75" s="299">
        <v>0</v>
      </c>
      <c r="I75" s="299">
        <v>30000</v>
      </c>
      <c r="J75" s="300">
        <v>0.3</v>
      </c>
      <c r="K75" s="300">
        <v>0.7</v>
      </c>
      <c r="L75" s="300">
        <v>0.35</v>
      </c>
      <c r="M75" s="300">
        <v>0.65</v>
      </c>
      <c r="N75" s="300">
        <v>0.3</v>
      </c>
      <c r="O75" s="300">
        <v>0.7</v>
      </c>
      <c r="Q75" s="288">
        <v>-2174895.7906899997</v>
      </c>
      <c r="R75" s="289" t="s">
        <v>26</v>
      </c>
      <c r="S75" s="290">
        <v>1</v>
      </c>
      <c r="T75" s="291"/>
      <c r="U75" s="292" t="s">
        <v>26</v>
      </c>
      <c r="V75" s="290">
        <v>0</v>
      </c>
      <c r="W75" s="288">
        <v>0</v>
      </c>
      <c r="Z75" s="301">
        <f>Sheet4!S75-Sheet5!S75</f>
        <v>0</v>
      </c>
      <c r="AA75" s="302">
        <f>Sheet4!S75-Sheet6!S75</f>
        <v>0</v>
      </c>
      <c r="AB75" s="302">
        <f>Sheet5!S75-Sheet6!S75</f>
        <v>0</v>
      </c>
    </row>
    <row r="76" spans="2:28">
      <c r="B76" s="299"/>
      <c r="C76" s="299"/>
      <c r="D76" s="299"/>
      <c r="E76" s="299"/>
      <c r="F76" s="299"/>
      <c r="G76" s="299"/>
      <c r="H76" s="299"/>
      <c r="I76" s="299"/>
      <c r="J76" s="299"/>
      <c r="K76" s="299"/>
      <c r="L76" s="299"/>
      <c r="M76" s="299"/>
      <c r="N76" s="299"/>
      <c r="O76" s="299"/>
      <c r="Q76" s="288">
        <v>-418994.28623571433</v>
      </c>
      <c r="R76" s="293" t="s">
        <v>27</v>
      </c>
      <c r="S76" s="290">
        <v>0.93333333333333335</v>
      </c>
      <c r="T76" s="291"/>
      <c r="U76" s="292" t="s">
        <v>27</v>
      </c>
      <c r="V76" s="290">
        <v>0</v>
      </c>
      <c r="W76" s="288">
        <v>0</v>
      </c>
      <c r="Z76" s="301">
        <f>Sheet4!S76-Sheet5!S76</f>
        <v>9.9999999999999978E-2</v>
      </c>
      <c r="AA76" s="302">
        <f>Sheet4!S76-Sheet6!S76</f>
        <v>0</v>
      </c>
      <c r="AB76" s="302">
        <f>Sheet5!S76-Sheet6!S76</f>
        <v>-9.9999999999999978E-2</v>
      </c>
    </row>
    <row r="77" spans="2:28">
      <c r="B77" s="299"/>
      <c r="C77" s="299"/>
      <c r="D77" s="299"/>
      <c r="E77" s="299"/>
      <c r="F77" s="299"/>
      <c r="G77" s="299"/>
      <c r="H77" s="299"/>
      <c r="I77" s="299"/>
      <c r="J77" s="299"/>
      <c r="K77" s="299"/>
      <c r="L77" s="299"/>
      <c r="M77" s="299"/>
      <c r="N77" s="299"/>
      <c r="O77" s="299"/>
      <c r="Q77" s="288">
        <v>-2062830.5122833329</v>
      </c>
      <c r="R77" s="294" t="s">
        <v>30</v>
      </c>
      <c r="S77" s="290">
        <v>1</v>
      </c>
      <c r="T77" s="291"/>
      <c r="U77" s="292" t="s">
        <v>30</v>
      </c>
      <c r="V77" s="290">
        <v>0</v>
      </c>
      <c r="W77" s="288">
        <v>0</v>
      </c>
      <c r="Z77" s="301">
        <f>Sheet4!S77-Sheet5!S77</f>
        <v>0</v>
      </c>
      <c r="AA77" s="302">
        <f>Sheet4!S77-Sheet6!S77</f>
        <v>0</v>
      </c>
      <c r="AB77" s="302">
        <f>Sheet5!S77-Sheet6!S77</f>
        <v>0</v>
      </c>
    </row>
    <row r="78" spans="2:28">
      <c r="B78" s="299"/>
      <c r="C78" s="299"/>
      <c r="D78" s="299"/>
      <c r="E78" s="299"/>
      <c r="F78" s="299"/>
      <c r="G78" s="299"/>
      <c r="H78" s="299"/>
      <c r="I78" s="299"/>
      <c r="J78" s="299"/>
      <c r="K78" s="299"/>
      <c r="L78" s="299"/>
      <c r="M78" s="299"/>
      <c r="N78" s="299"/>
      <c r="O78" s="299"/>
      <c r="Q78" s="288">
        <v>0</v>
      </c>
      <c r="R78" s="295" t="s">
        <v>67</v>
      </c>
      <c r="S78" s="290">
        <v>0.56666666666666665</v>
      </c>
      <c r="T78" s="291"/>
      <c r="U78" s="292" t="s">
        <v>67</v>
      </c>
      <c r="V78" s="290">
        <v>0.1</v>
      </c>
      <c r="W78" s="288">
        <v>429087.04013333336</v>
      </c>
      <c r="Z78" s="301">
        <f>Sheet4!S78-Sheet5!S78</f>
        <v>0.20333333333333325</v>
      </c>
      <c r="AA78" s="302">
        <f>Sheet4!S78-Sheet6!S78</f>
        <v>3.3333333333332993E-3</v>
      </c>
      <c r="AB78" s="302">
        <f>Sheet5!S78-Sheet6!S78</f>
        <v>-0.19999999999999996</v>
      </c>
    </row>
    <row r="79" spans="2:28">
      <c r="B79" s="299"/>
      <c r="C79" s="299"/>
      <c r="D79" s="299"/>
      <c r="E79" s="299"/>
      <c r="F79" s="299"/>
      <c r="G79" s="299"/>
      <c r="H79" s="299"/>
      <c r="I79" s="299"/>
      <c r="J79" s="299"/>
      <c r="K79" s="299"/>
      <c r="L79" s="299"/>
      <c r="M79" s="299"/>
      <c r="N79" s="299"/>
      <c r="O79" s="299"/>
      <c r="Z79" s="301"/>
    </row>
    <row r="80" spans="2:28">
      <c r="B80" s="299">
        <v>100000</v>
      </c>
      <c r="C80" s="299">
        <v>67</v>
      </c>
      <c r="D80" s="299">
        <v>68</v>
      </c>
      <c r="E80" s="299">
        <f>E70</f>
        <v>79056</v>
      </c>
      <c r="F80" s="299">
        <v>0</v>
      </c>
      <c r="G80" s="299">
        <v>1000000</v>
      </c>
      <c r="H80" s="299">
        <v>0</v>
      </c>
      <c r="I80" s="299">
        <v>30000</v>
      </c>
      <c r="J80" s="300">
        <v>0.3</v>
      </c>
      <c r="K80" s="300">
        <v>0.7</v>
      </c>
      <c r="L80" s="300">
        <v>0.35</v>
      </c>
      <c r="M80" s="300">
        <v>0.65</v>
      </c>
      <c r="N80" s="300">
        <v>0.3</v>
      </c>
      <c r="O80" s="300">
        <v>0.7</v>
      </c>
      <c r="Q80" s="288">
        <v>-2167780.7837233339</v>
      </c>
      <c r="R80" s="289" t="s">
        <v>26</v>
      </c>
      <c r="S80" s="290">
        <v>1</v>
      </c>
      <c r="T80" s="291"/>
      <c r="U80" s="292" t="s">
        <v>26</v>
      </c>
      <c r="V80" s="290">
        <v>0</v>
      </c>
      <c r="W80" s="288">
        <v>0</v>
      </c>
      <c r="Z80" s="301">
        <f>Sheet4!S80-Sheet5!S80</f>
        <v>0</v>
      </c>
      <c r="AA80" s="302">
        <f>Sheet4!S80-Sheet6!S80</f>
        <v>0</v>
      </c>
      <c r="AB80" s="302">
        <f>Sheet5!S80-Sheet6!S80</f>
        <v>0</v>
      </c>
    </row>
    <row r="81" spans="17:28">
      <c r="Q81" s="288">
        <v>-467841.1381310345</v>
      </c>
      <c r="R81" s="293" t="s">
        <v>27</v>
      </c>
      <c r="S81" s="290">
        <v>0.96666666666666667</v>
      </c>
      <c r="T81" s="291"/>
      <c r="U81" s="292" t="s">
        <v>27</v>
      </c>
      <c r="V81" s="290">
        <v>0</v>
      </c>
      <c r="W81" s="288">
        <v>0</v>
      </c>
      <c r="Z81" s="301">
        <f>Sheet4!S81-Sheet5!S81</f>
        <v>0</v>
      </c>
      <c r="AA81" s="302">
        <f>Sheet4!S81-Sheet6!S81</f>
        <v>0</v>
      </c>
      <c r="AB81" s="302">
        <f>Sheet5!S81-Sheet6!S81</f>
        <v>0</v>
      </c>
    </row>
    <row r="82" spans="17:28">
      <c r="Q82" s="288">
        <v>-2063631.2907166667</v>
      </c>
      <c r="R82" s="294" t="s">
        <v>30</v>
      </c>
      <c r="S82" s="290">
        <v>1</v>
      </c>
      <c r="T82" s="291"/>
      <c r="U82" s="292" t="s">
        <v>30</v>
      </c>
      <c r="V82" s="290">
        <v>0</v>
      </c>
      <c r="W82" s="288">
        <v>0</v>
      </c>
      <c r="Z82" s="301">
        <f>Sheet4!S82-Sheet5!S82</f>
        <v>0</v>
      </c>
      <c r="AA82" s="302">
        <f>Sheet4!S82-Sheet6!S82</f>
        <v>0</v>
      </c>
      <c r="AB82" s="302">
        <f>Sheet5!S82-Sheet6!S82</f>
        <v>0</v>
      </c>
    </row>
    <row r="83" spans="17:28">
      <c r="Q83" s="288">
        <v>0</v>
      </c>
      <c r="R83" s="295" t="s">
        <v>67</v>
      </c>
      <c r="S83" s="290">
        <v>0.76666666666666672</v>
      </c>
      <c r="T83" s="291"/>
      <c r="U83" s="292" t="s">
        <v>67</v>
      </c>
      <c r="V83" s="290">
        <v>3.3333333333333333E-2</v>
      </c>
      <c r="W83" s="288">
        <v>417466.83789999998</v>
      </c>
      <c r="Z83" s="301">
        <f>Sheet4!S83-Sheet5!S83</f>
        <v>0.1366666666666666</v>
      </c>
      <c r="AA83" s="302">
        <f>Sheet4!S83-Sheet6!S83</f>
        <v>0.1366666666666666</v>
      </c>
      <c r="AB83" s="302">
        <f>Sheet5!S83-Sheet6!S83</f>
        <v>0</v>
      </c>
    </row>
  </sheetData>
  <sheetProtection algorithmName="SHA-512" hashValue="ifM5xD8iO/8RqNoBehD+6RK52Qi3k1G+Ilqutu8uq+78SwYixqwhdiDauCzWUr4lEQRLgvbSA7ZyPl6tgKw2/Q==" saltValue="Ix5ijiBoSlsrgxSoqRQ9wA==" spinCount="100000" sheet="1" objects="1" scenarios="1"/>
  <mergeCells count="1">
    <mergeCell ref="C1:N1"/>
  </mergeCells>
  <phoneticPr fontId="69" type="noConversion"/>
  <dataValidations count="1">
    <dataValidation type="whole" operator="greaterThanOrEqual" allowBlank="1" showInputMessage="1" showErrorMessage="1" sqref="V4 S4" xr:uid="{7521C108-00A3-4C77-9654-A3D4463A62D2}">
      <formula1>0</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EBB3C-0616-460C-B979-D97536ED1606}">
  <sheetPr codeName="Sheet20"/>
  <dimension ref="B1:Z83"/>
  <sheetViews>
    <sheetView workbookViewId="0">
      <selection activeCell="B87" sqref="B87"/>
    </sheetView>
  </sheetViews>
  <sheetFormatPr defaultRowHeight="14.25"/>
  <cols>
    <col min="6" max="6" width="10.73046875" customWidth="1"/>
    <col min="7" max="8" width="12.1328125" customWidth="1"/>
    <col min="9" max="9" width="12.6640625" customWidth="1"/>
    <col min="17" max="17" width="14.796875" style="282" bestFit="1" customWidth="1"/>
    <col min="18" max="18" width="16.33203125" style="282" customWidth="1"/>
    <col min="19" max="19" width="12.06640625" style="282" customWidth="1"/>
    <col min="20" max="20" width="9.06640625" style="282"/>
    <col min="21" max="21" width="12.265625" style="282" customWidth="1"/>
    <col min="22" max="22" width="16.53125" style="282" customWidth="1"/>
    <col min="23" max="23" width="14.59765625" style="282" customWidth="1"/>
  </cols>
  <sheetData>
    <row r="1" spans="2:23">
      <c r="B1" t="s">
        <v>307</v>
      </c>
    </row>
    <row r="4" spans="2:23" s="10" customFormat="1" ht="39" customHeight="1">
      <c r="B4" t="s">
        <v>291</v>
      </c>
      <c r="C4" s="10" t="s">
        <v>292</v>
      </c>
      <c r="D4" s="10" t="s">
        <v>302</v>
      </c>
      <c r="E4" s="10" t="s">
        <v>17</v>
      </c>
      <c r="F4" s="10" t="s">
        <v>303</v>
      </c>
      <c r="G4" s="10" t="s">
        <v>300</v>
      </c>
      <c r="H4" s="10" t="s">
        <v>9</v>
      </c>
      <c r="I4" s="10" t="s">
        <v>293</v>
      </c>
      <c r="J4" s="10" t="s">
        <v>298</v>
      </c>
      <c r="K4" s="10" t="s">
        <v>299</v>
      </c>
      <c r="L4" s="10" t="s">
        <v>294</v>
      </c>
      <c r="M4" s="10" t="s">
        <v>295</v>
      </c>
      <c r="N4" s="10" t="s">
        <v>296</v>
      </c>
      <c r="O4" s="10" t="s">
        <v>297</v>
      </c>
      <c r="Q4" s="283" t="s">
        <v>36</v>
      </c>
      <c r="R4" s="284" t="s">
        <v>28</v>
      </c>
      <c r="S4" s="285">
        <v>0</v>
      </c>
      <c r="T4" s="286"/>
      <c r="U4" s="284" t="s">
        <v>29</v>
      </c>
      <c r="V4" s="287">
        <v>400000</v>
      </c>
      <c r="W4" s="283" t="s">
        <v>36</v>
      </c>
    </row>
    <row r="5" spans="2:23">
      <c r="B5" s="276">
        <v>70000</v>
      </c>
      <c r="C5" s="276">
        <v>66</v>
      </c>
      <c r="D5" s="276">
        <v>66</v>
      </c>
      <c r="E5" s="276">
        <f>(3750+2475)*12</f>
        <v>74700</v>
      </c>
      <c r="F5" s="276">
        <v>0</v>
      </c>
      <c r="G5" s="276">
        <v>1000000</v>
      </c>
      <c r="H5" s="276">
        <v>0</v>
      </c>
      <c r="I5" s="276">
        <v>30000</v>
      </c>
      <c r="J5" s="296">
        <v>0.3</v>
      </c>
      <c r="K5" s="296">
        <v>0.7</v>
      </c>
      <c r="L5" s="296">
        <v>0.3</v>
      </c>
      <c r="M5" s="296">
        <v>0.7</v>
      </c>
      <c r="N5" s="296">
        <v>0.2</v>
      </c>
      <c r="O5" s="296">
        <v>0.8</v>
      </c>
      <c r="Q5" s="288">
        <v>-1258102.3893500001</v>
      </c>
      <c r="R5" s="289" t="s">
        <v>26</v>
      </c>
      <c r="S5" s="290">
        <v>1</v>
      </c>
      <c r="T5" s="291"/>
      <c r="U5" s="292" t="s">
        <v>26</v>
      </c>
      <c r="V5" s="290">
        <v>0</v>
      </c>
      <c r="W5" s="288">
        <v>0</v>
      </c>
    </row>
    <row r="6" spans="2:23">
      <c r="B6" s="276"/>
      <c r="C6" s="276"/>
      <c r="D6" s="276"/>
      <c r="E6" s="276"/>
      <c r="F6" s="276"/>
      <c r="G6" s="276"/>
      <c r="H6" s="276"/>
      <c r="I6" s="276"/>
      <c r="J6" s="276"/>
      <c r="K6" s="276"/>
      <c r="L6" s="276"/>
      <c r="M6" s="276"/>
      <c r="N6" s="276"/>
      <c r="O6" s="276"/>
      <c r="Q6" s="288">
        <v>0</v>
      </c>
      <c r="R6" s="293" t="s">
        <v>27</v>
      </c>
      <c r="S6" s="290">
        <v>0</v>
      </c>
      <c r="T6" s="291"/>
      <c r="U6" s="292" t="s">
        <v>27</v>
      </c>
      <c r="V6" s="290">
        <v>1</v>
      </c>
      <c r="W6" s="288">
        <v>1142290.0634500002</v>
      </c>
    </row>
    <row r="7" spans="2:23">
      <c r="B7" s="276"/>
      <c r="C7" s="276"/>
      <c r="D7" s="276"/>
      <c r="E7" s="276"/>
      <c r="F7" s="276"/>
      <c r="G7" s="276"/>
      <c r="H7" s="276"/>
      <c r="I7" s="276"/>
      <c r="J7" s="276"/>
      <c r="K7" s="276"/>
      <c r="L7" s="276"/>
      <c r="M7" s="276" t="s">
        <v>301</v>
      </c>
      <c r="N7" s="276"/>
      <c r="O7" s="276"/>
      <c r="Q7" s="288">
        <v>-1146257.74606</v>
      </c>
      <c r="R7" s="294" t="s">
        <v>30</v>
      </c>
      <c r="S7" s="290">
        <v>1</v>
      </c>
      <c r="T7" s="291"/>
      <c r="U7" s="292" t="s">
        <v>30</v>
      </c>
      <c r="V7" s="290">
        <v>0</v>
      </c>
      <c r="W7" s="288">
        <v>0</v>
      </c>
    </row>
    <row r="8" spans="2:23">
      <c r="B8" s="276"/>
      <c r="C8" s="276"/>
      <c r="D8" s="276"/>
      <c r="E8" s="276"/>
      <c r="F8" s="276"/>
      <c r="G8" s="276"/>
      <c r="H8" s="276"/>
      <c r="I8" s="276"/>
      <c r="J8" s="276"/>
      <c r="K8" s="276"/>
      <c r="L8" s="276"/>
      <c r="M8" s="276"/>
      <c r="N8" s="276"/>
      <c r="O8" s="276"/>
      <c r="Q8" s="288">
        <v>0</v>
      </c>
      <c r="R8" s="295" t="s">
        <v>67</v>
      </c>
      <c r="S8" s="290">
        <v>0</v>
      </c>
      <c r="T8" s="291"/>
      <c r="U8" s="292" t="s">
        <v>67</v>
      </c>
      <c r="V8" s="290">
        <v>1</v>
      </c>
      <c r="W8" s="288">
        <v>1688187.8396399999</v>
      </c>
    </row>
    <row r="9" spans="2:23">
      <c r="B9" s="276"/>
      <c r="C9" s="276"/>
      <c r="D9" s="276"/>
      <c r="E9" s="276"/>
      <c r="F9" s="276"/>
      <c r="G9" s="276"/>
      <c r="H9" s="276"/>
      <c r="I9" s="276"/>
      <c r="J9" s="276"/>
      <c r="K9" s="276"/>
      <c r="L9" s="276"/>
      <c r="M9" s="276"/>
      <c r="N9" s="276"/>
      <c r="O9" s="276"/>
    </row>
    <row r="10" spans="2:23">
      <c r="B10" s="276">
        <v>70000</v>
      </c>
      <c r="C10" s="276">
        <v>66</v>
      </c>
      <c r="D10" s="276">
        <v>68</v>
      </c>
      <c r="E10" s="276">
        <f>(4186+2885)*12</f>
        <v>84852</v>
      </c>
      <c r="F10" s="276">
        <v>0</v>
      </c>
      <c r="G10" s="276">
        <v>1000000</v>
      </c>
      <c r="H10" s="276">
        <v>0</v>
      </c>
      <c r="I10" s="276">
        <v>30000</v>
      </c>
      <c r="J10" s="296">
        <v>0.3</v>
      </c>
      <c r="K10" s="296">
        <v>0.7</v>
      </c>
      <c r="L10" s="296">
        <v>0.3</v>
      </c>
      <c r="M10" s="296">
        <v>0.7</v>
      </c>
      <c r="N10" s="296">
        <v>0.2</v>
      </c>
      <c r="O10" s="296">
        <v>0.8</v>
      </c>
      <c r="Q10" s="288">
        <v>-1246281.1879533331</v>
      </c>
      <c r="R10" s="289" t="s">
        <v>26</v>
      </c>
      <c r="S10" s="290">
        <v>1</v>
      </c>
      <c r="T10" s="291"/>
      <c r="U10" s="292" t="s">
        <v>26</v>
      </c>
      <c r="V10" s="290">
        <v>0</v>
      </c>
      <c r="W10" s="288">
        <v>0</v>
      </c>
    </row>
    <row r="11" spans="2:23">
      <c r="B11" s="276"/>
      <c r="C11" s="276"/>
      <c r="D11" s="276"/>
      <c r="E11" s="276"/>
      <c r="F11" s="276"/>
      <c r="G11" s="276"/>
      <c r="H11" s="276"/>
      <c r="I11" s="276"/>
      <c r="J11" s="276"/>
      <c r="K11" s="276"/>
      <c r="L11" s="276"/>
      <c r="M11" s="276"/>
      <c r="N11" s="276"/>
      <c r="O11" s="276"/>
      <c r="Q11" s="288">
        <v>0</v>
      </c>
      <c r="R11" s="293" t="s">
        <v>27</v>
      </c>
      <c r="S11" s="290">
        <v>0</v>
      </c>
      <c r="T11" s="291"/>
      <c r="U11" s="292" t="s">
        <v>27</v>
      </c>
      <c r="V11" s="290">
        <v>1</v>
      </c>
      <c r="W11" s="288">
        <v>1232840.3308600001</v>
      </c>
    </row>
    <row r="12" spans="2:23">
      <c r="B12" s="276"/>
      <c r="C12" s="276"/>
      <c r="D12" s="276"/>
      <c r="E12" s="276"/>
      <c r="F12" s="276"/>
      <c r="G12" s="276"/>
      <c r="H12" s="276"/>
      <c r="I12" s="276"/>
      <c r="J12" s="276"/>
      <c r="K12" s="276"/>
      <c r="L12" s="276"/>
      <c r="M12" s="276"/>
      <c r="N12" s="276"/>
      <c r="O12" s="276"/>
      <c r="Q12" s="288">
        <v>-1137644.7507866668</v>
      </c>
      <c r="R12" s="294" t="s">
        <v>30</v>
      </c>
      <c r="S12" s="290">
        <v>1</v>
      </c>
      <c r="T12" s="291"/>
      <c r="U12" s="292" t="s">
        <v>30</v>
      </c>
      <c r="V12" s="290">
        <v>0</v>
      </c>
      <c r="W12" s="288">
        <v>0</v>
      </c>
    </row>
    <row r="13" spans="2:23">
      <c r="B13" s="276"/>
      <c r="C13" s="276"/>
      <c r="D13" s="276"/>
      <c r="E13" s="276"/>
      <c r="F13" s="276"/>
      <c r="G13" s="276"/>
      <c r="H13" s="276"/>
      <c r="I13" s="276"/>
      <c r="J13" s="276"/>
      <c r="K13" s="276"/>
      <c r="L13" s="276"/>
      <c r="M13" s="276"/>
      <c r="N13" s="276"/>
      <c r="O13" s="276"/>
      <c r="Q13" s="288">
        <v>0</v>
      </c>
      <c r="R13" s="295" t="s">
        <v>67</v>
      </c>
      <c r="S13" s="290">
        <v>0</v>
      </c>
      <c r="T13" s="291"/>
      <c r="U13" s="292" t="s">
        <v>67</v>
      </c>
      <c r="V13" s="290">
        <v>1</v>
      </c>
      <c r="W13" s="288">
        <v>1700545.9087999996</v>
      </c>
    </row>
    <row r="14" spans="2:23">
      <c r="B14" s="276"/>
      <c r="C14" s="276"/>
      <c r="D14" s="276"/>
      <c r="E14" s="276"/>
      <c r="F14" s="276"/>
      <c r="G14" s="276"/>
      <c r="H14" s="276"/>
      <c r="I14" s="276"/>
      <c r="J14" s="276"/>
      <c r="K14" s="276"/>
      <c r="L14" s="276"/>
      <c r="M14" s="276"/>
      <c r="N14" s="276"/>
      <c r="O14" s="276"/>
    </row>
    <row r="15" spans="2:23">
      <c r="B15" s="276">
        <v>70000</v>
      </c>
      <c r="C15" s="276">
        <v>66</v>
      </c>
      <c r="D15" s="276">
        <v>66</v>
      </c>
      <c r="E15" s="276">
        <f>(3750+2475)*12</f>
        <v>74700</v>
      </c>
      <c r="F15" s="276">
        <v>0</v>
      </c>
      <c r="G15" s="276">
        <v>1000000</v>
      </c>
      <c r="H15" s="276">
        <v>0</v>
      </c>
      <c r="I15" s="276">
        <v>30000</v>
      </c>
      <c r="J15" s="296">
        <v>0.3</v>
      </c>
      <c r="K15" s="296">
        <v>0.7</v>
      </c>
      <c r="L15" s="296">
        <v>0.35</v>
      </c>
      <c r="M15" s="296">
        <v>0.65</v>
      </c>
      <c r="N15" s="296">
        <v>0.3</v>
      </c>
      <c r="O15" s="296">
        <v>0.7</v>
      </c>
      <c r="Q15" s="288">
        <v>-1304046.0844700001</v>
      </c>
      <c r="R15" s="289" t="s">
        <v>26</v>
      </c>
      <c r="S15" s="290">
        <v>1</v>
      </c>
      <c r="T15" s="291"/>
      <c r="U15" s="292" t="s">
        <v>26</v>
      </c>
      <c r="V15" s="290">
        <v>0</v>
      </c>
      <c r="W15" s="288">
        <v>0</v>
      </c>
    </row>
    <row r="16" spans="2:23">
      <c r="B16" s="276"/>
      <c r="C16" s="276"/>
      <c r="D16" s="276"/>
      <c r="E16" s="276"/>
      <c r="F16" s="276"/>
      <c r="G16" s="276"/>
      <c r="H16" s="276"/>
      <c r="I16" s="276"/>
      <c r="J16" s="276"/>
      <c r="K16" s="276"/>
      <c r="L16" s="276"/>
      <c r="M16" s="276"/>
      <c r="N16" s="276"/>
      <c r="O16" s="276"/>
      <c r="Q16" s="288">
        <v>0</v>
      </c>
      <c r="R16" s="293" t="s">
        <v>27</v>
      </c>
      <c r="S16" s="290">
        <v>0</v>
      </c>
      <c r="T16" s="291"/>
      <c r="U16" s="292" t="s">
        <v>27</v>
      </c>
      <c r="V16" s="290">
        <v>0.96666666666666667</v>
      </c>
      <c r="W16" s="288">
        <v>1014219.0445448277</v>
      </c>
    </row>
    <row r="17" spans="2:23">
      <c r="B17" s="276"/>
      <c r="C17" s="276"/>
      <c r="D17" s="276"/>
      <c r="E17" s="276"/>
      <c r="F17" s="276"/>
      <c r="G17" s="276"/>
      <c r="H17" s="276"/>
      <c r="I17" s="276"/>
      <c r="J17" s="276"/>
      <c r="K17" s="276"/>
      <c r="L17" s="276"/>
      <c r="M17" s="276"/>
      <c r="N17" s="276"/>
      <c r="O17" s="276"/>
      <c r="Q17" s="288">
        <v>-1160075.4050033332</v>
      </c>
      <c r="R17" s="294" t="s">
        <v>30</v>
      </c>
      <c r="S17" s="290">
        <v>1</v>
      </c>
      <c r="T17" s="291"/>
      <c r="U17" s="292" t="s">
        <v>30</v>
      </c>
      <c r="V17" s="290">
        <v>0</v>
      </c>
      <c r="W17" s="288">
        <v>0</v>
      </c>
    </row>
    <row r="18" spans="2:23">
      <c r="B18" s="276"/>
      <c r="C18" s="276"/>
      <c r="D18" s="276"/>
      <c r="E18" s="276"/>
      <c r="F18" s="276"/>
      <c r="G18" s="276"/>
      <c r="H18" s="276"/>
      <c r="I18" s="276"/>
      <c r="J18" s="276"/>
      <c r="K18" s="276"/>
      <c r="L18" s="276"/>
      <c r="M18" s="276"/>
      <c r="N18" s="276"/>
      <c r="O18" s="276"/>
      <c r="Q18" s="288">
        <v>0</v>
      </c>
      <c r="R18" s="295" t="s">
        <v>67</v>
      </c>
      <c r="S18" s="290">
        <v>0</v>
      </c>
      <c r="T18" s="291"/>
      <c r="U18" s="292" t="s">
        <v>67</v>
      </c>
      <c r="V18" s="290">
        <v>1</v>
      </c>
      <c r="W18" s="288">
        <v>1703682.9206466665</v>
      </c>
    </row>
    <row r="19" spans="2:23">
      <c r="B19" s="276"/>
      <c r="C19" s="276"/>
      <c r="D19" s="276"/>
      <c r="E19" s="276"/>
      <c r="F19" s="276"/>
      <c r="G19" s="276"/>
      <c r="H19" s="276"/>
      <c r="I19" s="276"/>
      <c r="J19" s="276"/>
      <c r="K19" s="276"/>
      <c r="L19" s="276"/>
      <c r="M19" s="276"/>
      <c r="N19" s="276"/>
      <c r="O19" s="276"/>
    </row>
    <row r="20" spans="2:23">
      <c r="B20" s="276">
        <v>70000</v>
      </c>
      <c r="C20" s="276">
        <v>66</v>
      </c>
      <c r="D20" s="276">
        <v>68</v>
      </c>
      <c r="E20" s="276">
        <f>E10</f>
        <v>84852</v>
      </c>
      <c r="F20" s="276">
        <v>0</v>
      </c>
      <c r="G20" s="276">
        <v>1000000</v>
      </c>
      <c r="H20" s="276">
        <v>0</v>
      </c>
      <c r="I20" s="276">
        <v>30000</v>
      </c>
      <c r="J20" s="296">
        <v>0.3</v>
      </c>
      <c r="K20" s="296">
        <v>0.7</v>
      </c>
      <c r="L20" s="296">
        <v>0.35</v>
      </c>
      <c r="M20" s="296">
        <v>0.65</v>
      </c>
      <c r="N20" s="296">
        <v>0.3</v>
      </c>
      <c r="O20" s="296">
        <v>0.7</v>
      </c>
      <c r="Q20" s="288">
        <v>-1309270.0260633333</v>
      </c>
      <c r="R20" s="289" t="s">
        <v>26</v>
      </c>
      <c r="S20" s="290">
        <v>1</v>
      </c>
      <c r="T20" s="291"/>
      <c r="U20" s="292" t="s">
        <v>26</v>
      </c>
      <c r="V20" s="290">
        <v>0</v>
      </c>
      <c r="W20" s="288">
        <v>0</v>
      </c>
    </row>
    <row r="21" spans="2:23">
      <c r="Q21" s="288">
        <v>0</v>
      </c>
      <c r="R21" s="293" t="s">
        <v>27</v>
      </c>
      <c r="S21" s="290">
        <v>0</v>
      </c>
      <c r="T21" s="291"/>
      <c r="U21" s="292" t="s">
        <v>27</v>
      </c>
      <c r="V21" s="290">
        <v>1</v>
      </c>
      <c r="W21" s="288">
        <v>1053708.0942033334</v>
      </c>
    </row>
    <row r="22" spans="2:23">
      <c r="Q22" s="288">
        <v>-1168988.0954566668</v>
      </c>
      <c r="R22" s="294" t="s">
        <v>30</v>
      </c>
      <c r="S22" s="290">
        <v>1</v>
      </c>
      <c r="T22" s="291"/>
      <c r="U22" s="292" t="s">
        <v>30</v>
      </c>
      <c r="V22" s="290">
        <v>0</v>
      </c>
      <c r="W22" s="288">
        <v>0</v>
      </c>
    </row>
    <row r="23" spans="2:23">
      <c r="Q23" s="288">
        <v>0</v>
      </c>
      <c r="R23" s="295" t="s">
        <v>67</v>
      </c>
      <c r="S23" s="290">
        <v>0</v>
      </c>
      <c r="T23" s="291"/>
      <c r="U23" s="292" t="s">
        <v>67</v>
      </c>
      <c r="V23" s="290">
        <v>1</v>
      </c>
      <c r="W23" s="288">
        <v>1691487.7179299996</v>
      </c>
    </row>
    <row r="25" spans="2:23">
      <c r="B25" s="276">
        <v>80000</v>
      </c>
      <c r="C25" s="276">
        <v>66</v>
      </c>
      <c r="D25" s="276">
        <v>66</v>
      </c>
      <c r="E25" s="276">
        <f>(3750+2475)*12</f>
        <v>74700</v>
      </c>
      <c r="F25" s="276">
        <v>0</v>
      </c>
      <c r="G25" s="276">
        <v>1000000</v>
      </c>
      <c r="H25" s="276">
        <v>0</v>
      </c>
      <c r="I25" s="276">
        <v>30000</v>
      </c>
      <c r="J25" s="296">
        <v>0.3</v>
      </c>
      <c r="K25" s="296">
        <v>0.7</v>
      </c>
      <c r="L25" s="296">
        <v>0.3</v>
      </c>
      <c r="M25" s="296">
        <v>0.7</v>
      </c>
      <c r="N25" s="296">
        <v>0.2</v>
      </c>
      <c r="O25" s="296">
        <v>0.8</v>
      </c>
      <c r="Q25" s="288">
        <v>-1641516.4390533334</v>
      </c>
      <c r="R25" s="289" t="s">
        <v>26</v>
      </c>
      <c r="S25" s="290">
        <v>1</v>
      </c>
      <c r="T25" s="291"/>
      <c r="U25" s="292" t="s">
        <v>26</v>
      </c>
      <c r="V25" s="290">
        <v>0</v>
      </c>
      <c r="W25" s="288">
        <v>0</v>
      </c>
    </row>
    <row r="26" spans="2:23">
      <c r="B26" s="276"/>
      <c r="C26" s="276"/>
      <c r="D26" s="276"/>
      <c r="E26" s="276"/>
      <c r="F26" s="276"/>
      <c r="G26" s="276"/>
      <c r="H26" s="276"/>
      <c r="I26" s="276"/>
      <c r="J26" s="276"/>
      <c r="K26" s="276"/>
      <c r="L26" s="276"/>
      <c r="M26" s="276"/>
      <c r="N26" s="276"/>
      <c r="O26" s="276"/>
      <c r="Q26" s="288">
        <v>-116365.42</v>
      </c>
      <c r="R26" s="293" t="s">
        <v>27</v>
      </c>
      <c r="S26" s="290">
        <v>3.3333333333333333E-2</v>
      </c>
      <c r="T26" s="291"/>
      <c r="U26" s="292" t="s">
        <v>27</v>
      </c>
      <c r="V26" s="290">
        <v>0.7</v>
      </c>
      <c r="W26" s="288">
        <v>756564.31224285695</v>
      </c>
    </row>
    <row r="27" spans="2:23">
      <c r="B27" s="276"/>
      <c r="C27" s="276"/>
      <c r="D27" s="276"/>
      <c r="E27" s="276"/>
      <c r="F27" s="276"/>
      <c r="G27" s="276"/>
      <c r="H27" s="276"/>
      <c r="I27" s="276"/>
      <c r="J27" s="276"/>
      <c r="K27" s="276"/>
      <c r="L27" s="276"/>
      <c r="M27" s="276" t="s">
        <v>301</v>
      </c>
      <c r="N27" s="276"/>
      <c r="O27" s="276"/>
      <c r="Q27" s="288">
        <v>-1547392.6755266669</v>
      </c>
      <c r="R27" s="294" t="s">
        <v>30</v>
      </c>
      <c r="S27" s="290">
        <v>1</v>
      </c>
      <c r="T27" s="291"/>
      <c r="U27" s="292" t="s">
        <v>30</v>
      </c>
      <c r="V27" s="290">
        <v>0</v>
      </c>
      <c r="W27" s="288">
        <v>0</v>
      </c>
    </row>
    <row r="28" spans="2:23">
      <c r="B28" s="276"/>
      <c r="C28" s="276"/>
      <c r="D28" s="276"/>
      <c r="E28" s="276"/>
      <c r="F28" s="276"/>
      <c r="G28" s="276"/>
      <c r="H28" s="276"/>
      <c r="I28" s="276"/>
      <c r="J28" s="276"/>
      <c r="K28" s="276"/>
      <c r="L28" s="276"/>
      <c r="M28" s="276"/>
      <c r="N28" s="276"/>
      <c r="O28" s="276"/>
      <c r="Q28" s="288">
        <v>0</v>
      </c>
      <c r="R28" s="295" t="s">
        <v>67</v>
      </c>
      <c r="S28" s="290">
        <v>0</v>
      </c>
      <c r="T28" s="291"/>
      <c r="U28" s="292" t="s">
        <v>67</v>
      </c>
      <c r="V28" s="290">
        <v>1</v>
      </c>
      <c r="W28" s="288">
        <v>1058666.7958600002</v>
      </c>
    </row>
    <row r="29" spans="2:23">
      <c r="B29" s="276"/>
      <c r="C29" s="276"/>
      <c r="D29" s="276"/>
      <c r="E29" s="276"/>
      <c r="F29" s="276"/>
      <c r="G29" s="276"/>
      <c r="H29" s="276"/>
      <c r="I29" s="276"/>
      <c r="J29" s="276"/>
      <c r="K29" s="276"/>
      <c r="L29" s="276"/>
      <c r="M29" s="276"/>
      <c r="N29" s="276"/>
      <c r="O29" s="276"/>
    </row>
    <row r="30" spans="2:23">
      <c r="B30" s="276">
        <v>80000</v>
      </c>
      <c r="C30" s="276">
        <v>66</v>
      </c>
      <c r="D30" s="276">
        <v>68</v>
      </c>
      <c r="E30" s="276">
        <f>(4186+2885)*12</f>
        <v>84852</v>
      </c>
      <c r="F30" s="276">
        <v>0</v>
      </c>
      <c r="G30" s="276">
        <v>1000000</v>
      </c>
      <c r="H30" s="276">
        <v>0</v>
      </c>
      <c r="I30" s="276">
        <v>30000</v>
      </c>
      <c r="J30" s="296">
        <v>0.3</v>
      </c>
      <c r="K30" s="296">
        <v>0.7</v>
      </c>
      <c r="L30" s="296">
        <v>0.3</v>
      </c>
      <c r="M30" s="296">
        <v>0.7</v>
      </c>
      <c r="N30" s="296">
        <v>0.2</v>
      </c>
      <c r="O30" s="296">
        <v>0.8</v>
      </c>
      <c r="Q30" s="288">
        <v>-1662949.2423066667</v>
      </c>
      <c r="R30" s="289" t="s">
        <v>26</v>
      </c>
      <c r="S30" s="290">
        <v>1</v>
      </c>
      <c r="T30" s="291"/>
      <c r="U30" s="292" t="s">
        <v>26</v>
      </c>
      <c r="V30" s="290">
        <v>0</v>
      </c>
      <c r="W30" s="288">
        <v>0</v>
      </c>
    </row>
    <row r="31" spans="2:23">
      <c r="B31" s="276"/>
      <c r="C31" s="276"/>
      <c r="D31" s="276"/>
      <c r="E31" s="276"/>
      <c r="F31" s="276"/>
      <c r="G31" s="276"/>
      <c r="H31" s="276"/>
      <c r="I31" s="276"/>
      <c r="J31" s="276"/>
      <c r="K31" s="276"/>
      <c r="L31" s="276"/>
      <c r="M31" s="276"/>
      <c r="N31" s="276"/>
      <c r="O31" s="276"/>
      <c r="Q31" s="288">
        <v>0</v>
      </c>
      <c r="R31" s="293" t="s">
        <v>27</v>
      </c>
      <c r="S31" s="290">
        <v>0</v>
      </c>
      <c r="T31" s="291"/>
      <c r="U31" s="292" t="s">
        <v>27</v>
      </c>
      <c r="V31" s="290">
        <v>0.66666666666666663</v>
      </c>
      <c r="W31" s="288">
        <v>644015.63401000004</v>
      </c>
    </row>
    <row r="32" spans="2:23">
      <c r="B32" s="276"/>
      <c r="C32" s="276"/>
      <c r="D32" s="276"/>
      <c r="E32" s="276"/>
      <c r="F32" s="276"/>
      <c r="G32" s="276"/>
      <c r="H32" s="276"/>
      <c r="I32" s="276"/>
      <c r="J32" s="276"/>
      <c r="K32" s="276"/>
      <c r="L32" s="276"/>
      <c r="M32" s="276"/>
      <c r="N32" s="276"/>
      <c r="O32" s="276"/>
      <c r="Q32" s="288">
        <v>-1565181.3279533335</v>
      </c>
      <c r="R32" s="294" t="s">
        <v>30</v>
      </c>
      <c r="S32" s="290">
        <v>1</v>
      </c>
      <c r="T32" s="291"/>
      <c r="U32" s="292" t="s">
        <v>30</v>
      </c>
      <c r="V32" s="290">
        <v>0</v>
      </c>
      <c r="W32" s="288">
        <v>0</v>
      </c>
    </row>
    <row r="33" spans="2:23">
      <c r="B33" s="276"/>
      <c r="C33" s="276"/>
      <c r="D33" s="276"/>
      <c r="E33" s="276"/>
      <c r="F33" s="276"/>
      <c r="G33" s="276"/>
      <c r="H33" s="276"/>
      <c r="I33" s="276"/>
      <c r="J33" s="276"/>
      <c r="K33" s="276"/>
      <c r="L33" s="276"/>
      <c r="M33" s="276"/>
      <c r="N33" s="276"/>
      <c r="O33" s="276"/>
      <c r="Q33" s="288">
        <v>0</v>
      </c>
      <c r="R33" s="295" t="s">
        <v>67</v>
      </c>
      <c r="S33" s="290">
        <v>0</v>
      </c>
      <c r="T33" s="291"/>
      <c r="U33" s="292" t="s">
        <v>67</v>
      </c>
      <c r="V33" s="290">
        <v>1</v>
      </c>
      <c r="W33" s="288">
        <v>963597.22672333347</v>
      </c>
    </row>
    <row r="34" spans="2:23">
      <c r="B34" s="276"/>
      <c r="C34" s="276"/>
      <c r="D34" s="276"/>
      <c r="E34" s="276"/>
      <c r="F34" s="276"/>
      <c r="G34" s="276"/>
      <c r="H34" s="276"/>
      <c r="I34" s="276"/>
      <c r="J34" s="276"/>
      <c r="K34" s="276"/>
      <c r="L34" s="276"/>
      <c r="M34" s="276"/>
      <c r="N34" s="276"/>
      <c r="O34" s="276"/>
    </row>
    <row r="35" spans="2:23">
      <c r="B35" s="276">
        <v>80000</v>
      </c>
      <c r="C35" s="276">
        <v>66</v>
      </c>
      <c r="D35" s="276">
        <v>66</v>
      </c>
      <c r="E35" s="276">
        <f>(3750+2475)*12</f>
        <v>74700</v>
      </c>
      <c r="F35" s="276">
        <v>0</v>
      </c>
      <c r="G35" s="276">
        <v>1000000</v>
      </c>
      <c r="H35" s="276">
        <v>0</v>
      </c>
      <c r="I35" s="276">
        <v>30000</v>
      </c>
      <c r="J35" s="296">
        <v>0.3</v>
      </c>
      <c r="K35" s="296">
        <v>0.7</v>
      </c>
      <c r="L35" s="296">
        <v>0.35</v>
      </c>
      <c r="M35" s="296">
        <v>0.65</v>
      </c>
      <c r="N35" s="296">
        <v>0.3</v>
      </c>
      <c r="O35" s="296">
        <v>0.7</v>
      </c>
      <c r="Q35" s="288">
        <v>-1667148.8287133335</v>
      </c>
      <c r="R35" s="289" t="s">
        <v>26</v>
      </c>
      <c r="S35" s="290">
        <v>1</v>
      </c>
      <c r="T35" s="291"/>
      <c r="U35" s="292" t="s">
        <v>26</v>
      </c>
      <c r="V35" s="290">
        <v>0</v>
      </c>
      <c r="W35" s="288">
        <v>0</v>
      </c>
    </row>
    <row r="36" spans="2:23">
      <c r="B36" s="276"/>
      <c r="C36" s="276"/>
      <c r="D36" s="276"/>
      <c r="E36" s="276"/>
      <c r="F36" s="276"/>
      <c r="G36" s="276"/>
      <c r="H36" s="276"/>
      <c r="I36" s="276"/>
      <c r="J36" s="276"/>
      <c r="K36" s="276"/>
      <c r="L36" s="276"/>
      <c r="M36" s="276"/>
      <c r="N36" s="276"/>
      <c r="O36" s="276"/>
      <c r="Q36" s="288">
        <v>-45577.449549999998</v>
      </c>
      <c r="R36" s="293" t="s">
        <v>27</v>
      </c>
      <c r="S36" s="290">
        <v>6.6666666666666666E-2</v>
      </c>
      <c r="T36" s="291"/>
      <c r="U36" s="292" t="s">
        <v>27</v>
      </c>
      <c r="V36" s="290">
        <v>0.6333333333333333</v>
      </c>
      <c r="W36" s="288">
        <v>691951.7083736842</v>
      </c>
    </row>
    <row r="37" spans="2:23">
      <c r="B37" s="276"/>
      <c r="C37" s="276"/>
      <c r="D37" s="276"/>
      <c r="E37" s="276"/>
      <c r="F37" s="276"/>
      <c r="G37" s="276"/>
      <c r="H37" s="276"/>
      <c r="I37" s="276"/>
      <c r="J37" s="276"/>
      <c r="K37" s="276"/>
      <c r="L37" s="276"/>
      <c r="M37" s="276"/>
      <c r="N37" s="276"/>
      <c r="O37" s="276"/>
      <c r="Q37" s="288">
        <v>-1554060.4912633332</v>
      </c>
      <c r="R37" s="294" t="s">
        <v>30</v>
      </c>
      <c r="S37" s="290">
        <v>1</v>
      </c>
      <c r="T37" s="291"/>
      <c r="U37" s="292" t="s">
        <v>30</v>
      </c>
      <c r="V37" s="290">
        <v>0</v>
      </c>
      <c r="W37" s="288">
        <v>0</v>
      </c>
    </row>
    <row r="38" spans="2:23">
      <c r="B38" s="276"/>
      <c r="C38" s="276"/>
      <c r="D38" s="276"/>
      <c r="E38" s="276"/>
      <c r="F38" s="276"/>
      <c r="G38" s="276"/>
      <c r="H38" s="276"/>
      <c r="I38" s="276"/>
      <c r="J38" s="276"/>
      <c r="K38" s="276"/>
      <c r="L38" s="276"/>
      <c r="M38" s="276"/>
      <c r="N38" s="276"/>
      <c r="O38" s="276"/>
      <c r="Q38" s="288">
        <v>0</v>
      </c>
      <c r="R38" s="295" t="s">
        <v>67</v>
      </c>
      <c r="S38" s="290">
        <v>0</v>
      </c>
      <c r="T38" s="291"/>
      <c r="U38" s="292" t="s">
        <v>67</v>
      </c>
      <c r="V38" s="290">
        <v>1</v>
      </c>
      <c r="W38" s="288">
        <v>1068778.1810599999</v>
      </c>
    </row>
    <row r="39" spans="2:23">
      <c r="B39" s="276"/>
      <c r="C39" s="276"/>
      <c r="D39" s="276"/>
      <c r="E39" s="276"/>
      <c r="F39" s="276"/>
      <c r="G39" s="276"/>
      <c r="H39" s="276"/>
      <c r="I39" s="276"/>
      <c r="J39" s="276"/>
      <c r="K39" s="276"/>
      <c r="L39" s="276"/>
      <c r="M39" s="276"/>
      <c r="N39" s="276"/>
      <c r="O39" s="276"/>
    </row>
    <row r="40" spans="2:23">
      <c r="B40" s="276">
        <v>80000</v>
      </c>
      <c r="C40" s="276">
        <v>66</v>
      </c>
      <c r="D40" s="276">
        <v>68</v>
      </c>
      <c r="E40" s="276">
        <f>E30</f>
        <v>84852</v>
      </c>
      <c r="F40" s="276">
        <v>0</v>
      </c>
      <c r="G40" s="276">
        <v>1000000</v>
      </c>
      <c r="H40" s="276">
        <v>0</v>
      </c>
      <c r="I40" s="276">
        <v>30000</v>
      </c>
      <c r="J40" s="296">
        <v>0.3</v>
      </c>
      <c r="K40" s="296">
        <v>0.7</v>
      </c>
      <c r="L40" s="296">
        <v>0.35</v>
      </c>
      <c r="M40" s="296">
        <v>0.65</v>
      </c>
      <c r="N40" s="296">
        <v>0.3</v>
      </c>
      <c r="O40" s="296">
        <v>0.7</v>
      </c>
      <c r="Q40" s="288">
        <v>-1644360.6925100002</v>
      </c>
      <c r="R40" s="289" t="s">
        <v>26</v>
      </c>
      <c r="S40" s="290">
        <v>1</v>
      </c>
      <c r="T40" s="291"/>
      <c r="U40" s="292" t="s">
        <v>26</v>
      </c>
      <c r="V40" s="290">
        <v>0</v>
      </c>
      <c r="W40" s="288">
        <v>0</v>
      </c>
    </row>
    <row r="41" spans="2:23">
      <c r="Q41" s="288">
        <v>0</v>
      </c>
      <c r="R41" s="293" t="s">
        <v>27</v>
      </c>
      <c r="S41" s="290">
        <v>0</v>
      </c>
      <c r="T41" s="291"/>
      <c r="U41" s="292" t="s">
        <v>27</v>
      </c>
      <c r="V41" s="290">
        <v>0.6</v>
      </c>
      <c r="W41" s="288">
        <v>682103.05945555563</v>
      </c>
    </row>
    <row r="42" spans="2:23">
      <c r="Q42" s="288">
        <v>-1543316.4475366666</v>
      </c>
      <c r="R42" s="294" t="s">
        <v>30</v>
      </c>
      <c r="S42" s="290">
        <v>1</v>
      </c>
      <c r="T42" s="291"/>
      <c r="U42" s="292" t="s">
        <v>30</v>
      </c>
      <c r="V42" s="290">
        <v>0</v>
      </c>
      <c r="W42" s="288">
        <v>0</v>
      </c>
    </row>
    <row r="43" spans="2:23">
      <c r="Q43" s="288">
        <v>0</v>
      </c>
      <c r="R43" s="295" t="s">
        <v>67</v>
      </c>
      <c r="S43" s="290">
        <v>0</v>
      </c>
      <c r="T43" s="291"/>
      <c r="U43" s="292" t="s">
        <v>67</v>
      </c>
      <c r="V43" s="290">
        <v>1</v>
      </c>
      <c r="W43" s="288">
        <v>1013953.2877366667</v>
      </c>
    </row>
    <row r="45" spans="2:23">
      <c r="B45" s="276">
        <v>90000</v>
      </c>
      <c r="C45" s="276">
        <v>66</v>
      </c>
      <c r="D45" s="276">
        <v>66</v>
      </c>
      <c r="E45" s="276">
        <f>(3750+2475)*12</f>
        <v>74700</v>
      </c>
      <c r="F45" s="276">
        <v>0</v>
      </c>
      <c r="G45" s="276">
        <v>1000000</v>
      </c>
      <c r="H45" s="276">
        <v>0</v>
      </c>
      <c r="I45" s="276">
        <v>30000</v>
      </c>
      <c r="J45" s="296">
        <v>0.3</v>
      </c>
      <c r="K45" s="296">
        <v>0.7</v>
      </c>
      <c r="L45" s="296">
        <v>0.3</v>
      </c>
      <c r="M45" s="296">
        <v>0.7</v>
      </c>
      <c r="N45" s="296">
        <v>0.2</v>
      </c>
      <c r="O45" s="296">
        <v>0.8</v>
      </c>
      <c r="Q45" s="288">
        <v>-2026561.0994599997</v>
      </c>
      <c r="R45" s="289" t="s">
        <v>26</v>
      </c>
      <c r="S45" s="290">
        <v>1</v>
      </c>
      <c r="T45" s="291"/>
      <c r="U45" s="292" t="s">
        <v>26</v>
      </c>
      <c r="V45" s="290">
        <v>0</v>
      </c>
      <c r="W45" s="288">
        <v>0</v>
      </c>
    </row>
    <row r="46" spans="2:23">
      <c r="B46" s="276"/>
      <c r="C46" s="276"/>
      <c r="D46" s="276"/>
      <c r="E46" s="276"/>
      <c r="F46" s="276"/>
      <c r="G46" s="276"/>
      <c r="H46" s="276"/>
      <c r="I46" s="276"/>
      <c r="J46" s="276"/>
      <c r="K46" s="276"/>
      <c r="L46" s="276"/>
      <c r="M46" s="276"/>
      <c r="N46" s="276"/>
      <c r="O46" s="276"/>
      <c r="Q46" s="288">
        <v>-186447.47495909091</v>
      </c>
      <c r="R46" s="293" t="s">
        <v>27</v>
      </c>
      <c r="S46" s="290">
        <v>0.73333333333333328</v>
      </c>
      <c r="T46" s="291"/>
      <c r="U46" s="292" t="s">
        <v>27</v>
      </c>
      <c r="V46" s="290">
        <v>0</v>
      </c>
      <c r="W46" s="288">
        <v>0</v>
      </c>
    </row>
    <row r="47" spans="2:23">
      <c r="B47" s="276"/>
      <c r="C47" s="276"/>
      <c r="D47" s="276"/>
      <c r="E47" s="276"/>
      <c r="F47" s="276"/>
      <c r="G47" s="276"/>
      <c r="H47" s="276"/>
      <c r="I47" s="276"/>
      <c r="J47" s="276"/>
      <c r="K47" s="276"/>
      <c r="L47" s="276"/>
      <c r="M47" s="276" t="s">
        <v>301</v>
      </c>
      <c r="N47" s="276"/>
      <c r="O47" s="276"/>
      <c r="Q47" s="288">
        <v>-1935523.4182333334</v>
      </c>
      <c r="R47" s="294" t="s">
        <v>30</v>
      </c>
      <c r="S47" s="290">
        <v>1</v>
      </c>
      <c r="T47" s="291"/>
      <c r="U47" s="292" t="s">
        <v>30</v>
      </c>
      <c r="V47" s="290">
        <v>0</v>
      </c>
      <c r="W47" s="288">
        <v>0</v>
      </c>
    </row>
    <row r="48" spans="2:23">
      <c r="B48" s="276"/>
      <c r="C48" s="276"/>
      <c r="D48" s="276"/>
      <c r="E48" s="276"/>
      <c r="F48" s="276"/>
      <c r="G48" s="276"/>
      <c r="H48" s="276"/>
      <c r="I48" s="276"/>
      <c r="J48" s="276"/>
      <c r="K48" s="276"/>
      <c r="L48" s="276"/>
      <c r="M48" s="276"/>
      <c r="N48" s="276"/>
      <c r="O48" s="276"/>
      <c r="Q48" s="288">
        <v>0</v>
      </c>
      <c r="R48" s="295" t="s">
        <v>67</v>
      </c>
      <c r="S48" s="290">
        <v>6.6666666666666666E-2</v>
      </c>
      <c r="T48" s="291"/>
      <c r="U48" s="292" t="s">
        <v>67</v>
      </c>
      <c r="V48" s="290">
        <v>0.23333333333333334</v>
      </c>
      <c r="W48" s="288">
        <v>553885.54552857135</v>
      </c>
    </row>
    <row r="49" spans="2:23">
      <c r="B49" s="276"/>
      <c r="C49" s="276"/>
      <c r="D49" s="276"/>
      <c r="E49" s="276"/>
      <c r="F49" s="276"/>
      <c r="G49" s="276"/>
      <c r="H49" s="276"/>
      <c r="I49" s="276"/>
      <c r="J49" s="276"/>
      <c r="K49" s="276"/>
      <c r="L49" s="276"/>
      <c r="M49" s="276"/>
      <c r="N49" s="276"/>
      <c r="O49" s="276"/>
    </row>
    <row r="50" spans="2:23">
      <c r="B50" s="276">
        <v>90000</v>
      </c>
      <c r="C50" s="276">
        <v>66</v>
      </c>
      <c r="D50" s="276">
        <v>68</v>
      </c>
      <c r="E50" s="276">
        <f>(4186+2885)*12</f>
        <v>84852</v>
      </c>
      <c r="F50" s="276">
        <v>0</v>
      </c>
      <c r="G50" s="276">
        <v>1000000</v>
      </c>
      <c r="H50" s="276">
        <v>0</v>
      </c>
      <c r="I50" s="276">
        <v>30000</v>
      </c>
      <c r="J50" s="296">
        <v>0.3</v>
      </c>
      <c r="K50" s="296">
        <v>0.7</v>
      </c>
      <c r="L50" s="296">
        <v>0.3</v>
      </c>
      <c r="M50" s="296">
        <v>0.7</v>
      </c>
      <c r="N50" s="296">
        <v>0.2</v>
      </c>
      <c r="O50" s="296">
        <v>0.8</v>
      </c>
      <c r="Q50" s="288">
        <v>-2037488.8671933333</v>
      </c>
      <c r="R50" s="289" t="s">
        <v>26</v>
      </c>
      <c r="S50" s="290">
        <v>1</v>
      </c>
      <c r="T50" s="291"/>
      <c r="U50" s="292" t="s">
        <v>26</v>
      </c>
      <c r="V50" s="290">
        <v>0</v>
      </c>
      <c r="W50" s="288">
        <v>0</v>
      </c>
    </row>
    <row r="51" spans="2:23">
      <c r="B51" s="276"/>
      <c r="C51" s="276"/>
      <c r="D51" s="276"/>
      <c r="E51" s="276"/>
      <c r="F51" s="276"/>
      <c r="G51" s="276"/>
      <c r="H51" s="276"/>
      <c r="I51" s="276"/>
      <c r="J51" s="276"/>
      <c r="K51" s="276"/>
      <c r="L51" s="276"/>
      <c r="M51" s="276"/>
      <c r="N51" s="276"/>
      <c r="O51" s="276"/>
      <c r="Q51" s="288">
        <v>-172090.90106470586</v>
      </c>
      <c r="R51" s="293" t="s">
        <v>27</v>
      </c>
      <c r="S51" s="290">
        <v>0.56666666666666665</v>
      </c>
      <c r="T51" s="291"/>
      <c r="U51" s="292" t="s">
        <v>27</v>
      </c>
      <c r="V51" s="290">
        <v>3.3333333333333333E-2</v>
      </c>
      <c r="W51" s="288">
        <v>442102.71500000003</v>
      </c>
    </row>
    <row r="52" spans="2:23">
      <c r="B52" s="276"/>
      <c r="C52" s="276"/>
      <c r="D52" s="276"/>
      <c r="E52" s="276"/>
      <c r="F52" s="276"/>
      <c r="G52" s="276"/>
      <c r="H52" s="276"/>
      <c r="I52" s="276"/>
      <c r="J52" s="276"/>
      <c r="K52" s="276"/>
      <c r="L52" s="276"/>
      <c r="M52" s="276"/>
      <c r="N52" s="276"/>
      <c r="O52" s="276"/>
      <c r="Q52" s="288">
        <v>-1955005.6502500004</v>
      </c>
      <c r="R52" s="294" t="s">
        <v>30</v>
      </c>
      <c r="S52" s="290">
        <v>1</v>
      </c>
      <c r="T52" s="291"/>
      <c r="U52" s="292" t="s">
        <v>30</v>
      </c>
      <c r="V52" s="290">
        <v>0</v>
      </c>
      <c r="W52" s="288">
        <v>0</v>
      </c>
    </row>
    <row r="53" spans="2:23">
      <c r="B53" s="276"/>
      <c r="C53" s="276"/>
      <c r="D53" s="276"/>
      <c r="E53" s="276"/>
      <c r="F53" s="276"/>
      <c r="G53" s="276"/>
      <c r="H53" s="276"/>
      <c r="I53" s="276"/>
      <c r="J53" s="276"/>
      <c r="K53" s="276"/>
      <c r="L53" s="276"/>
      <c r="M53" s="276"/>
      <c r="N53" s="276"/>
      <c r="O53" s="276"/>
      <c r="Q53" s="288">
        <v>0</v>
      </c>
      <c r="R53" s="295" t="s">
        <v>67</v>
      </c>
      <c r="S53" s="290">
        <v>3.3333333333333333E-2</v>
      </c>
      <c r="T53" s="291"/>
      <c r="U53" s="292" t="s">
        <v>67</v>
      </c>
      <c r="V53" s="290">
        <v>0.23333333333333334</v>
      </c>
      <c r="W53" s="288">
        <v>525796.85427142854</v>
      </c>
    </row>
    <row r="54" spans="2:23">
      <c r="B54" s="276"/>
      <c r="C54" s="276"/>
      <c r="D54" s="276"/>
      <c r="E54" s="276"/>
      <c r="F54" s="276"/>
      <c r="G54" s="276"/>
      <c r="H54" s="276"/>
      <c r="I54" s="276"/>
      <c r="J54" s="276"/>
      <c r="K54" s="276"/>
      <c r="L54" s="276"/>
      <c r="M54" s="276"/>
      <c r="N54" s="276"/>
      <c r="O54" s="276"/>
    </row>
    <row r="55" spans="2:23">
      <c r="B55" s="276">
        <v>90000</v>
      </c>
      <c r="C55" s="276">
        <v>66</v>
      </c>
      <c r="D55" s="276">
        <v>66</v>
      </c>
      <c r="E55" s="276">
        <f>(3750+2475)*12</f>
        <v>74700</v>
      </c>
      <c r="F55" s="276">
        <v>0</v>
      </c>
      <c r="G55" s="276">
        <v>1000000</v>
      </c>
      <c r="H55" s="276">
        <v>0</v>
      </c>
      <c r="I55" s="276">
        <v>30000</v>
      </c>
      <c r="J55" s="296">
        <v>0.3</v>
      </c>
      <c r="K55" s="296">
        <v>0.7</v>
      </c>
      <c r="L55" s="296">
        <v>0.35</v>
      </c>
      <c r="M55" s="296">
        <v>0.65</v>
      </c>
      <c r="N55" s="296">
        <v>0.3</v>
      </c>
      <c r="O55" s="296">
        <v>0.7</v>
      </c>
      <c r="Q55" s="288">
        <v>-2020283.5145933335</v>
      </c>
      <c r="R55" s="289" t="s">
        <v>26</v>
      </c>
      <c r="S55" s="290">
        <v>1</v>
      </c>
      <c r="T55" s="291"/>
      <c r="U55" s="292" t="s">
        <v>26</v>
      </c>
      <c r="V55" s="290">
        <v>0</v>
      </c>
      <c r="W55" s="288">
        <v>0</v>
      </c>
    </row>
    <row r="56" spans="2:23">
      <c r="B56" s="276"/>
      <c r="C56" s="276"/>
      <c r="D56" s="276"/>
      <c r="E56" s="276"/>
      <c r="F56" s="276"/>
      <c r="G56" s="276"/>
      <c r="H56" s="276"/>
      <c r="I56" s="276"/>
      <c r="J56" s="276"/>
      <c r="K56" s="276"/>
      <c r="L56" s="276"/>
      <c r="M56" s="276"/>
      <c r="N56" s="276"/>
      <c r="O56" s="276"/>
      <c r="Q56" s="288">
        <v>-173812.73153888888</v>
      </c>
      <c r="R56" s="293" t="s">
        <v>27</v>
      </c>
      <c r="S56" s="290">
        <v>0.6</v>
      </c>
      <c r="T56" s="291"/>
      <c r="U56" s="292" t="s">
        <v>27</v>
      </c>
      <c r="V56" s="290">
        <v>0</v>
      </c>
      <c r="W56" s="288">
        <v>0</v>
      </c>
    </row>
    <row r="57" spans="2:23">
      <c r="B57" s="276"/>
      <c r="C57" s="276"/>
      <c r="D57" s="276"/>
      <c r="E57" s="276"/>
      <c r="F57" s="276"/>
      <c r="G57" s="276"/>
      <c r="H57" s="276"/>
      <c r="I57" s="276"/>
      <c r="J57" s="276"/>
      <c r="K57" s="276"/>
      <c r="L57" s="276"/>
      <c r="M57" s="276"/>
      <c r="N57" s="276"/>
      <c r="O57" s="276"/>
      <c r="Q57" s="288">
        <v>-1936734.3985166668</v>
      </c>
      <c r="R57" s="294" t="s">
        <v>30</v>
      </c>
      <c r="S57" s="290">
        <v>1</v>
      </c>
      <c r="T57" s="291"/>
      <c r="U57" s="292" t="s">
        <v>30</v>
      </c>
      <c r="V57" s="290">
        <v>0</v>
      </c>
      <c r="W57" s="288">
        <v>0</v>
      </c>
    </row>
    <row r="58" spans="2:23">
      <c r="B58" s="276"/>
      <c r="C58" s="276"/>
      <c r="D58" s="276"/>
      <c r="E58" s="276"/>
      <c r="F58" s="276"/>
      <c r="G58" s="276"/>
      <c r="H58" s="276"/>
      <c r="I58" s="276"/>
      <c r="J58" s="276"/>
      <c r="K58" s="276"/>
      <c r="L58" s="276"/>
      <c r="M58" s="276"/>
      <c r="N58" s="276"/>
      <c r="O58" s="276"/>
      <c r="Q58" s="288">
        <v>0</v>
      </c>
      <c r="R58" s="295" t="s">
        <v>67</v>
      </c>
      <c r="S58" s="290">
        <v>3.3333333333333333E-2</v>
      </c>
      <c r="T58" s="291"/>
      <c r="U58" s="292" t="s">
        <v>67</v>
      </c>
      <c r="V58" s="290">
        <v>0.43333333333333335</v>
      </c>
      <c r="W58" s="288">
        <v>567574.29065384599</v>
      </c>
    </row>
    <row r="59" spans="2:23">
      <c r="B59" s="276"/>
      <c r="C59" s="276"/>
      <c r="D59" s="276"/>
      <c r="E59" s="276"/>
      <c r="F59" s="276"/>
      <c r="G59" s="276"/>
      <c r="H59" s="276"/>
      <c r="I59" s="276"/>
      <c r="J59" s="276"/>
      <c r="K59" s="276"/>
      <c r="L59" s="276"/>
      <c r="M59" s="276"/>
      <c r="N59" s="276"/>
      <c r="O59" s="276"/>
    </row>
    <row r="60" spans="2:23">
      <c r="B60" s="276">
        <v>90000</v>
      </c>
      <c r="C60" s="276">
        <v>66</v>
      </c>
      <c r="D60" s="276">
        <v>68</v>
      </c>
      <c r="E60" s="276">
        <f>E50</f>
        <v>84852</v>
      </c>
      <c r="F60" s="276">
        <v>0</v>
      </c>
      <c r="G60" s="276">
        <v>1000000</v>
      </c>
      <c r="H60" s="276">
        <v>0</v>
      </c>
      <c r="I60" s="276">
        <v>30000</v>
      </c>
      <c r="J60" s="296">
        <v>0.3</v>
      </c>
      <c r="K60" s="296">
        <v>0.7</v>
      </c>
      <c r="L60" s="296">
        <v>0.35</v>
      </c>
      <c r="M60" s="296">
        <v>0.65</v>
      </c>
      <c r="N60" s="296">
        <v>0.3</v>
      </c>
      <c r="O60" s="296">
        <v>0.7</v>
      </c>
      <c r="Q60" s="288">
        <v>-2045893.6597333332</v>
      </c>
      <c r="R60" s="289" t="s">
        <v>26</v>
      </c>
      <c r="S60" s="290">
        <v>1</v>
      </c>
      <c r="T60" s="291"/>
      <c r="U60" s="292" t="s">
        <v>26</v>
      </c>
      <c r="V60" s="290">
        <v>0</v>
      </c>
      <c r="W60" s="288">
        <v>0</v>
      </c>
    </row>
    <row r="61" spans="2:23">
      <c r="Q61" s="288">
        <v>-161686.11823333331</v>
      </c>
      <c r="R61" s="293" t="s">
        <v>27</v>
      </c>
      <c r="S61" s="290">
        <v>0.8</v>
      </c>
      <c r="T61" s="291"/>
      <c r="U61" s="292" t="s">
        <v>27</v>
      </c>
      <c r="V61" s="290">
        <v>0</v>
      </c>
      <c r="W61" s="288">
        <v>0</v>
      </c>
    </row>
    <row r="62" spans="2:23">
      <c r="Q62" s="288">
        <v>-1945458.6870199998</v>
      </c>
      <c r="R62" s="294" t="s">
        <v>30</v>
      </c>
      <c r="S62" s="290">
        <v>1</v>
      </c>
      <c r="T62" s="291"/>
      <c r="U62" s="292" t="s">
        <v>30</v>
      </c>
      <c r="V62" s="290">
        <v>0</v>
      </c>
      <c r="W62" s="288">
        <v>0</v>
      </c>
    </row>
    <row r="63" spans="2:23">
      <c r="Q63" s="288">
        <v>0</v>
      </c>
      <c r="R63" s="295" t="s">
        <v>67</v>
      </c>
      <c r="S63" s="290">
        <v>3.3333333333333333E-2</v>
      </c>
      <c r="T63" s="291"/>
      <c r="U63" s="292" t="s">
        <v>67</v>
      </c>
      <c r="V63" s="290">
        <v>0.36666666666666664</v>
      </c>
      <c r="W63" s="288">
        <v>504441.13839090912</v>
      </c>
    </row>
    <row r="65" spans="2:26">
      <c r="B65" s="276">
        <v>100000</v>
      </c>
      <c r="C65" s="276">
        <v>66</v>
      </c>
      <c r="D65" s="276">
        <v>66</v>
      </c>
      <c r="E65" s="276">
        <f>(3750+2475)*12</f>
        <v>74700</v>
      </c>
      <c r="F65" s="276">
        <v>0</v>
      </c>
      <c r="G65" s="276">
        <v>1000000</v>
      </c>
      <c r="H65" s="276">
        <v>0</v>
      </c>
      <c r="I65" s="276">
        <v>30000</v>
      </c>
      <c r="J65" s="296">
        <v>0.3</v>
      </c>
      <c r="K65" s="296">
        <v>0.7</v>
      </c>
      <c r="L65" s="296">
        <v>0.3</v>
      </c>
      <c r="M65" s="296">
        <v>0.7</v>
      </c>
      <c r="N65" s="296">
        <v>0.2</v>
      </c>
      <c r="O65" s="296">
        <v>0.8</v>
      </c>
      <c r="Q65" s="288">
        <v>-2356576.3398933336</v>
      </c>
      <c r="R65" s="289" t="s">
        <v>26</v>
      </c>
      <c r="S65" s="290">
        <v>1</v>
      </c>
      <c r="T65" s="291"/>
      <c r="U65" s="292" t="s">
        <v>26</v>
      </c>
      <c r="V65" s="290">
        <v>0</v>
      </c>
      <c r="W65" s="288">
        <v>0</v>
      </c>
    </row>
    <row r="66" spans="2:26">
      <c r="B66" s="276"/>
      <c r="C66" s="276"/>
      <c r="D66" s="276"/>
      <c r="E66" s="276"/>
      <c r="F66" s="276"/>
      <c r="G66" s="276"/>
      <c r="H66" s="276"/>
      <c r="I66" s="276"/>
      <c r="J66" s="276"/>
      <c r="K66" s="276"/>
      <c r="L66" s="276"/>
      <c r="M66" s="276"/>
      <c r="N66" s="276"/>
      <c r="O66" s="276"/>
      <c r="Q66" s="288">
        <v>-549645.79732333345</v>
      </c>
      <c r="R66" s="293" t="s">
        <v>27</v>
      </c>
      <c r="S66" s="290">
        <v>1</v>
      </c>
      <c r="T66" s="291"/>
      <c r="U66" s="292" t="s">
        <v>27</v>
      </c>
      <c r="V66" s="290">
        <v>0</v>
      </c>
      <c r="W66" s="288">
        <v>0</v>
      </c>
    </row>
    <row r="67" spans="2:26">
      <c r="B67" s="276"/>
      <c r="C67" s="276"/>
      <c r="D67" s="276"/>
      <c r="E67" s="276"/>
      <c r="F67" s="276"/>
      <c r="G67" s="276"/>
      <c r="H67" s="276"/>
      <c r="I67" s="276"/>
      <c r="J67" s="276"/>
      <c r="K67" s="276"/>
      <c r="L67" s="276"/>
      <c r="M67" s="276" t="s">
        <v>301</v>
      </c>
      <c r="N67" s="276"/>
      <c r="O67" s="276"/>
      <c r="Q67" s="288">
        <v>-2287763.4753866666</v>
      </c>
      <c r="R67" s="294" t="s">
        <v>30</v>
      </c>
      <c r="S67" s="290">
        <v>1</v>
      </c>
      <c r="T67" s="291"/>
      <c r="U67" s="292" t="s">
        <v>30</v>
      </c>
      <c r="V67" s="290">
        <v>0</v>
      </c>
      <c r="W67" s="288">
        <v>0</v>
      </c>
    </row>
    <row r="68" spans="2:26">
      <c r="B68" s="276"/>
      <c r="C68" s="276"/>
      <c r="D68" s="276"/>
      <c r="E68" s="276"/>
      <c r="F68" s="276"/>
      <c r="G68" s="276"/>
      <c r="H68" s="276"/>
      <c r="I68" s="276"/>
      <c r="J68" s="276"/>
      <c r="K68" s="276"/>
      <c r="L68" s="276"/>
      <c r="M68" s="276"/>
      <c r="N68" s="276"/>
      <c r="O68" s="276"/>
      <c r="Q68" s="288">
        <v>0</v>
      </c>
      <c r="R68" s="295" t="s">
        <v>67</v>
      </c>
      <c r="S68" s="290">
        <v>0.9</v>
      </c>
      <c r="T68" s="291"/>
      <c r="U68" s="292" t="s">
        <v>67</v>
      </c>
      <c r="V68" s="290">
        <v>0</v>
      </c>
      <c r="W68" s="288">
        <v>0</v>
      </c>
    </row>
    <row r="69" spans="2:26">
      <c r="B69" s="276"/>
      <c r="C69" s="276"/>
      <c r="D69" s="276"/>
      <c r="E69" s="276"/>
      <c r="F69" s="276"/>
      <c r="G69" s="276"/>
      <c r="H69" s="276"/>
      <c r="I69" s="276"/>
      <c r="J69" s="276"/>
      <c r="K69" s="276"/>
      <c r="L69" s="276"/>
      <c r="M69" s="276"/>
      <c r="N69" s="276"/>
      <c r="O69" s="276"/>
    </row>
    <row r="70" spans="2:26">
      <c r="B70" s="276">
        <v>100000</v>
      </c>
      <c r="C70" s="276">
        <v>66</v>
      </c>
      <c r="D70" s="276">
        <v>68</v>
      </c>
      <c r="E70" s="276">
        <f>(4186+2885)*12</f>
        <v>84852</v>
      </c>
      <c r="F70" s="276">
        <v>0</v>
      </c>
      <c r="G70" s="276">
        <v>1000000</v>
      </c>
      <c r="H70" s="276">
        <v>0</v>
      </c>
      <c r="I70" s="276">
        <v>30000</v>
      </c>
      <c r="J70" s="296">
        <v>0.3</v>
      </c>
      <c r="K70" s="296">
        <v>0.7</v>
      </c>
      <c r="L70" s="296">
        <v>0.3</v>
      </c>
      <c r="M70" s="296">
        <v>0.7</v>
      </c>
      <c r="N70" s="296">
        <v>0.2</v>
      </c>
      <c r="O70" s="296">
        <v>0.8</v>
      </c>
      <c r="Q70" s="288">
        <v>-2369004.1539433333</v>
      </c>
      <c r="R70" s="289" t="s">
        <v>26</v>
      </c>
      <c r="S70" s="290">
        <v>1</v>
      </c>
      <c r="T70" s="291"/>
      <c r="U70" s="292" t="s">
        <v>26</v>
      </c>
      <c r="V70" s="290">
        <v>0</v>
      </c>
      <c r="W70" s="288">
        <v>0</v>
      </c>
    </row>
    <row r="71" spans="2:26">
      <c r="B71" s="276"/>
      <c r="C71" s="276"/>
      <c r="D71" s="276"/>
      <c r="E71" s="276"/>
      <c r="F71" s="276"/>
      <c r="G71" s="276"/>
      <c r="H71" s="276"/>
      <c r="I71" s="276"/>
      <c r="J71" s="276"/>
      <c r="K71" s="276"/>
      <c r="L71" s="276"/>
      <c r="M71" s="276"/>
      <c r="N71" s="276"/>
      <c r="O71" s="276"/>
      <c r="Q71" s="288">
        <v>-553057.18939333328</v>
      </c>
      <c r="R71" s="293" t="s">
        <v>27</v>
      </c>
      <c r="S71" s="290">
        <v>1</v>
      </c>
      <c r="T71" s="291"/>
      <c r="U71" s="292" t="s">
        <v>27</v>
      </c>
      <c r="V71" s="290">
        <v>0</v>
      </c>
      <c r="W71" s="288">
        <v>0</v>
      </c>
    </row>
    <row r="72" spans="2:26">
      <c r="B72" s="276"/>
      <c r="C72" s="276"/>
      <c r="D72" s="276"/>
      <c r="E72" s="276"/>
      <c r="F72" s="276"/>
      <c r="G72" s="276"/>
      <c r="H72" s="276"/>
      <c r="I72" s="276"/>
      <c r="J72" s="276"/>
      <c r="K72" s="276"/>
      <c r="L72" s="276"/>
      <c r="M72" s="276"/>
      <c r="N72" s="276"/>
      <c r="O72" s="276"/>
      <c r="Q72" s="288">
        <v>-2303587.2786500002</v>
      </c>
      <c r="R72" s="294" t="s">
        <v>30</v>
      </c>
      <c r="S72" s="290">
        <v>1</v>
      </c>
      <c r="T72" s="291"/>
      <c r="U72" s="292" t="s">
        <v>30</v>
      </c>
      <c r="V72" s="290">
        <v>0</v>
      </c>
      <c r="W72" s="288">
        <v>0</v>
      </c>
    </row>
    <row r="73" spans="2:26">
      <c r="B73" s="276"/>
      <c r="C73" s="276"/>
      <c r="D73" s="276"/>
      <c r="E73" s="276"/>
      <c r="F73" s="276"/>
      <c r="G73" s="276"/>
      <c r="H73" s="276"/>
      <c r="I73" s="276"/>
      <c r="J73" s="276"/>
      <c r="K73" s="276"/>
      <c r="L73" s="276"/>
      <c r="M73" s="276"/>
      <c r="N73" s="276"/>
      <c r="O73" s="276"/>
      <c r="Q73" s="288">
        <v>0</v>
      </c>
      <c r="R73" s="295" t="s">
        <v>67</v>
      </c>
      <c r="S73" s="290">
        <v>1</v>
      </c>
      <c r="T73" s="291"/>
      <c r="U73" s="292" t="s">
        <v>67</v>
      </c>
      <c r="V73" s="290">
        <v>0</v>
      </c>
      <c r="W73" s="288">
        <v>0</v>
      </c>
    </row>
    <row r="74" spans="2:26">
      <c r="B74" s="276"/>
      <c r="C74" s="276"/>
      <c r="D74" s="276"/>
      <c r="E74" s="276"/>
      <c r="F74" s="276"/>
      <c r="G74" s="276"/>
      <c r="H74" s="276"/>
      <c r="I74" s="276"/>
      <c r="J74" s="276"/>
      <c r="K74" s="276"/>
      <c r="L74" s="276"/>
      <c r="M74" s="276"/>
      <c r="N74" s="276"/>
      <c r="O74" s="276"/>
    </row>
    <row r="75" spans="2:26">
      <c r="B75" s="276">
        <v>100000</v>
      </c>
      <c r="C75" s="276">
        <v>66</v>
      </c>
      <c r="D75" s="276">
        <v>66</v>
      </c>
      <c r="E75" s="276">
        <f>(3750+2475)*12</f>
        <v>74700</v>
      </c>
      <c r="F75" s="276">
        <v>0</v>
      </c>
      <c r="G75" s="276">
        <v>1000000</v>
      </c>
      <c r="H75" s="276">
        <v>0</v>
      </c>
      <c r="I75" s="276">
        <v>30000</v>
      </c>
      <c r="J75" s="296">
        <v>0.3</v>
      </c>
      <c r="K75" s="296">
        <v>0.7</v>
      </c>
      <c r="L75" s="296">
        <v>0.35</v>
      </c>
      <c r="M75" s="296">
        <v>0.65</v>
      </c>
      <c r="N75" s="296">
        <v>0.3</v>
      </c>
      <c r="O75" s="296">
        <v>0.7</v>
      </c>
      <c r="Q75" s="288">
        <v>-2366691.2681899997</v>
      </c>
      <c r="R75" s="289" t="s">
        <v>26</v>
      </c>
      <c r="S75" s="290">
        <v>1</v>
      </c>
      <c r="T75" s="291"/>
      <c r="U75" s="292" t="s">
        <v>26</v>
      </c>
      <c r="V75" s="290">
        <v>0</v>
      </c>
      <c r="W75" s="288">
        <v>0</v>
      </c>
    </row>
    <row r="76" spans="2:26">
      <c r="B76" s="276"/>
      <c r="C76" s="276"/>
      <c r="D76" s="276"/>
      <c r="E76" s="276"/>
      <c r="F76" s="276"/>
      <c r="G76" s="276"/>
      <c r="H76" s="276"/>
      <c r="I76" s="276"/>
      <c r="J76" s="276"/>
      <c r="K76" s="276"/>
      <c r="L76" s="276"/>
      <c r="M76" s="276"/>
      <c r="N76" s="276"/>
      <c r="O76" s="276"/>
      <c r="Q76" s="288">
        <v>-562183.86505999998</v>
      </c>
      <c r="R76" s="293" t="s">
        <v>27</v>
      </c>
      <c r="S76" s="290">
        <v>1</v>
      </c>
      <c r="T76" s="291"/>
      <c r="U76" s="292" t="s">
        <v>27</v>
      </c>
      <c r="V76" s="290">
        <v>0</v>
      </c>
      <c r="W76" s="288">
        <v>0</v>
      </c>
    </row>
    <row r="77" spans="2:26">
      <c r="B77" s="276"/>
      <c r="C77" s="276"/>
      <c r="D77" s="276"/>
      <c r="E77" s="276"/>
      <c r="F77" s="276"/>
      <c r="G77" s="276"/>
      <c r="H77" s="276"/>
      <c r="I77" s="276"/>
      <c r="J77" s="276"/>
      <c r="K77" s="276"/>
      <c r="L77" s="276"/>
      <c r="M77" s="276"/>
      <c r="N77" s="276"/>
      <c r="O77" s="276"/>
      <c r="Q77" s="288">
        <v>-2290459.8750766665</v>
      </c>
      <c r="R77" s="294" t="s">
        <v>30</v>
      </c>
      <c r="S77" s="290">
        <v>1</v>
      </c>
      <c r="T77" s="291"/>
      <c r="U77" s="292" t="s">
        <v>30</v>
      </c>
      <c r="V77" s="290">
        <v>0</v>
      </c>
      <c r="W77" s="288">
        <v>0</v>
      </c>
    </row>
    <row r="78" spans="2:26">
      <c r="B78" s="276"/>
      <c r="C78" s="276"/>
      <c r="D78" s="276"/>
      <c r="E78" s="276"/>
      <c r="F78" s="276"/>
      <c r="G78" s="276"/>
      <c r="H78" s="276"/>
      <c r="I78" s="276"/>
      <c r="J78" s="276"/>
      <c r="K78" s="276"/>
      <c r="L78" s="276"/>
      <c r="M78" s="276"/>
      <c r="N78" s="276"/>
      <c r="O78" s="276"/>
      <c r="Q78" s="288">
        <v>0</v>
      </c>
      <c r="R78" s="295" t="s">
        <v>67</v>
      </c>
      <c r="S78" s="290">
        <v>0.96666666666666667</v>
      </c>
      <c r="T78" s="291"/>
      <c r="U78" s="292" t="s">
        <v>67</v>
      </c>
      <c r="V78" s="290">
        <v>0</v>
      </c>
      <c r="W78" s="288">
        <v>0</v>
      </c>
    </row>
    <row r="79" spans="2:26">
      <c r="B79" s="276"/>
      <c r="C79" s="276"/>
      <c r="D79" s="276"/>
      <c r="E79" s="276"/>
      <c r="F79" s="276"/>
      <c r="G79" s="276"/>
      <c r="H79" s="276"/>
      <c r="I79" s="276"/>
      <c r="J79" s="276"/>
      <c r="K79" s="276"/>
      <c r="L79" s="276"/>
      <c r="M79" s="276"/>
      <c r="N79" s="276"/>
      <c r="O79" s="276"/>
    </row>
    <row r="80" spans="2:26">
      <c r="B80" s="276">
        <v>100000</v>
      </c>
      <c r="C80" s="276">
        <v>66</v>
      </c>
      <c r="D80" s="276">
        <v>68</v>
      </c>
      <c r="E80" s="276">
        <f>E70</f>
        <v>84852</v>
      </c>
      <c r="F80" s="276">
        <v>0</v>
      </c>
      <c r="G80" s="276">
        <v>1000000</v>
      </c>
      <c r="H80" s="276">
        <v>0</v>
      </c>
      <c r="I80" s="276">
        <v>30000</v>
      </c>
      <c r="J80" s="296">
        <v>0.3</v>
      </c>
      <c r="K80" s="296">
        <v>0.7</v>
      </c>
      <c r="L80" s="296">
        <v>0.35</v>
      </c>
      <c r="M80" s="296">
        <v>0.65</v>
      </c>
      <c r="N80" s="296">
        <v>0.3</v>
      </c>
      <c r="O80" s="296">
        <v>0.7</v>
      </c>
      <c r="Q80" s="288">
        <v>-2333264.3716100003</v>
      </c>
      <c r="R80" s="289" t="s">
        <v>26</v>
      </c>
      <c r="S80" s="290">
        <v>1</v>
      </c>
      <c r="T80" s="291"/>
      <c r="U80" s="292" t="s">
        <v>26</v>
      </c>
      <c r="V80" s="290">
        <v>0</v>
      </c>
      <c r="W80" s="288">
        <v>0</v>
      </c>
      <c r="Z80" t="s">
        <v>304</v>
      </c>
    </row>
    <row r="81" spans="17:23">
      <c r="Q81" s="288">
        <v>-509133.55068666674</v>
      </c>
      <c r="R81" s="293" t="s">
        <v>27</v>
      </c>
      <c r="S81" s="290">
        <v>1</v>
      </c>
      <c r="T81" s="291"/>
      <c r="U81" s="292" t="s">
        <v>27</v>
      </c>
      <c r="V81" s="290">
        <v>0</v>
      </c>
      <c r="W81" s="288">
        <v>0</v>
      </c>
    </row>
    <row r="82" spans="17:23">
      <c r="Q82" s="288">
        <v>-2261138.574763333</v>
      </c>
      <c r="R82" s="294" t="s">
        <v>30</v>
      </c>
      <c r="S82" s="290">
        <v>1</v>
      </c>
      <c r="T82" s="291"/>
      <c r="U82" s="292" t="s">
        <v>30</v>
      </c>
      <c r="V82" s="290">
        <v>0</v>
      </c>
      <c r="W82" s="288">
        <v>0</v>
      </c>
    </row>
    <row r="83" spans="17:23">
      <c r="Q83" s="288">
        <v>0</v>
      </c>
      <c r="R83" s="295" t="s">
        <v>67</v>
      </c>
      <c r="S83" s="290">
        <v>0.83333333333333337</v>
      </c>
      <c r="T83" s="291"/>
      <c r="U83" s="292" t="s">
        <v>67</v>
      </c>
      <c r="V83" s="290">
        <v>0</v>
      </c>
      <c r="W83" s="288">
        <v>0</v>
      </c>
    </row>
  </sheetData>
  <dataValidations count="1">
    <dataValidation type="whole" operator="greaterThanOrEqual" allowBlank="1" showInputMessage="1" showErrorMessage="1" sqref="V4 S4" xr:uid="{80D0A9E8-42F3-46BE-901D-1D97F9602D80}">
      <formula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494CA-73A9-4C0F-B33B-EF98909B99AA}">
  <sheetPr codeName="Sheet18"/>
  <dimension ref="B1:W83"/>
  <sheetViews>
    <sheetView workbookViewId="0">
      <selection activeCell="B1" sqref="B1"/>
    </sheetView>
  </sheetViews>
  <sheetFormatPr defaultRowHeight="14.25"/>
  <cols>
    <col min="6" max="6" width="10.73046875" customWidth="1"/>
    <col min="7" max="8" width="12.1328125" customWidth="1"/>
    <col min="9" max="9" width="12.6640625" customWidth="1"/>
    <col min="17" max="17" width="14.796875" style="282" bestFit="1" customWidth="1"/>
    <col min="18" max="18" width="16.33203125" style="282" customWidth="1"/>
    <col min="19" max="19" width="12.06640625" style="282" customWidth="1"/>
    <col min="20" max="20" width="9.06640625" style="282"/>
    <col min="21" max="21" width="12.265625" style="282" customWidth="1"/>
    <col min="22" max="22" width="16.53125" style="282" customWidth="1"/>
    <col min="23" max="23" width="14.59765625" style="282" customWidth="1"/>
  </cols>
  <sheetData>
    <row r="1" spans="2:23">
      <c r="B1" t="s">
        <v>306</v>
      </c>
    </row>
    <row r="4" spans="2:23" s="10" customFormat="1" ht="39" customHeight="1">
      <c r="B4" t="s">
        <v>291</v>
      </c>
      <c r="C4" s="10" t="s">
        <v>292</v>
      </c>
      <c r="D4" s="10" t="s">
        <v>302</v>
      </c>
      <c r="E4" s="10" t="s">
        <v>17</v>
      </c>
      <c r="F4" s="10" t="s">
        <v>303</v>
      </c>
      <c r="G4" s="10" t="s">
        <v>300</v>
      </c>
      <c r="H4" s="10" t="s">
        <v>9</v>
      </c>
      <c r="I4" s="10" t="s">
        <v>293</v>
      </c>
      <c r="J4" s="10" t="s">
        <v>298</v>
      </c>
      <c r="K4" s="10" t="s">
        <v>299</v>
      </c>
      <c r="L4" s="10" t="s">
        <v>294</v>
      </c>
      <c r="M4" s="10" t="s">
        <v>295</v>
      </c>
      <c r="N4" s="10" t="s">
        <v>296</v>
      </c>
      <c r="O4" s="10" t="s">
        <v>297</v>
      </c>
      <c r="Q4" s="283" t="s">
        <v>36</v>
      </c>
      <c r="R4" s="284" t="s">
        <v>28</v>
      </c>
      <c r="S4" s="285">
        <v>0</v>
      </c>
      <c r="T4" s="286"/>
      <c r="U4" s="284" t="s">
        <v>29</v>
      </c>
      <c r="V4" s="287">
        <v>400000</v>
      </c>
      <c r="W4" s="283" t="s">
        <v>36</v>
      </c>
    </row>
    <row r="5" spans="2:23">
      <c r="B5" s="276">
        <v>70000</v>
      </c>
      <c r="C5" s="276">
        <v>67</v>
      </c>
      <c r="D5" s="276">
        <v>67</v>
      </c>
      <c r="E5" s="276">
        <f>(3750+2475)*12</f>
        <v>74700</v>
      </c>
      <c r="F5" s="276">
        <v>0</v>
      </c>
      <c r="G5" s="276">
        <v>1000000</v>
      </c>
      <c r="H5" s="276">
        <v>0</v>
      </c>
      <c r="I5" s="276">
        <v>30000</v>
      </c>
      <c r="J5" s="296">
        <v>0.3</v>
      </c>
      <c r="K5" s="296">
        <v>0.7</v>
      </c>
      <c r="L5" s="296">
        <v>0.3</v>
      </c>
      <c r="M5" s="296">
        <v>0.7</v>
      </c>
      <c r="N5" s="296">
        <v>0.2</v>
      </c>
      <c r="O5" s="296">
        <v>0.8</v>
      </c>
      <c r="Q5" s="288">
        <v>-1121850.8419033333</v>
      </c>
      <c r="R5" s="289" t="s">
        <v>26</v>
      </c>
      <c r="S5" s="290">
        <v>1</v>
      </c>
      <c r="T5" s="291"/>
      <c r="U5" s="292" t="s">
        <v>26</v>
      </c>
      <c r="V5" s="290">
        <v>0</v>
      </c>
      <c r="W5" s="288">
        <v>0</v>
      </c>
    </row>
    <row r="6" spans="2:23">
      <c r="B6" s="276"/>
      <c r="C6" s="276"/>
      <c r="D6" s="276"/>
      <c r="E6" s="276"/>
      <c r="F6" s="276"/>
      <c r="G6" s="276"/>
      <c r="H6" s="276"/>
      <c r="I6" s="276"/>
      <c r="J6" s="276"/>
      <c r="K6" s="276"/>
      <c r="L6" s="276"/>
      <c r="M6" s="276"/>
      <c r="N6" s="276"/>
      <c r="O6" s="276"/>
      <c r="Q6" s="288">
        <v>0</v>
      </c>
      <c r="R6" s="293" t="s">
        <v>27</v>
      </c>
      <c r="S6" s="290">
        <v>0</v>
      </c>
      <c r="T6" s="291"/>
      <c r="U6" s="292" t="s">
        <v>27</v>
      </c>
      <c r="V6" s="290">
        <v>1</v>
      </c>
      <c r="W6" s="288">
        <v>1309837.5051333334</v>
      </c>
    </row>
    <row r="7" spans="2:23">
      <c r="B7" s="276"/>
      <c r="C7" s="276"/>
      <c r="D7" s="276"/>
      <c r="E7" s="276"/>
      <c r="F7" s="276"/>
      <c r="G7" s="276"/>
      <c r="H7" s="276"/>
      <c r="I7" s="276"/>
      <c r="J7" s="276"/>
      <c r="K7" s="276"/>
      <c r="L7" s="276"/>
      <c r="M7" s="276" t="s">
        <v>301</v>
      </c>
      <c r="N7" s="276"/>
      <c r="O7" s="276"/>
      <c r="Q7" s="288">
        <v>-1008829.2740800002</v>
      </c>
      <c r="R7" s="294" t="s">
        <v>30</v>
      </c>
      <c r="S7" s="290">
        <v>1</v>
      </c>
      <c r="T7" s="291"/>
      <c r="U7" s="292" t="s">
        <v>30</v>
      </c>
      <c r="V7" s="290">
        <v>0</v>
      </c>
      <c r="W7" s="288">
        <v>0</v>
      </c>
    </row>
    <row r="8" spans="2:23">
      <c r="B8" s="276"/>
      <c r="C8" s="276"/>
      <c r="D8" s="276"/>
      <c r="E8" s="276"/>
      <c r="F8" s="276"/>
      <c r="G8" s="276"/>
      <c r="H8" s="276"/>
      <c r="I8" s="276"/>
      <c r="J8" s="276"/>
      <c r="K8" s="276"/>
      <c r="L8" s="276"/>
      <c r="M8" s="276"/>
      <c r="N8" s="276"/>
      <c r="O8" s="276"/>
      <c r="Q8" s="288">
        <v>0</v>
      </c>
      <c r="R8" s="295" t="s">
        <v>67</v>
      </c>
      <c r="S8" s="290">
        <v>0</v>
      </c>
      <c r="T8" s="291"/>
      <c r="U8" s="292" t="s">
        <v>67</v>
      </c>
      <c r="V8" s="290">
        <v>1</v>
      </c>
      <c r="W8" s="288">
        <v>1830503.4869466673</v>
      </c>
    </row>
    <row r="9" spans="2:23">
      <c r="B9" s="276"/>
      <c r="C9" s="276"/>
      <c r="D9" s="276"/>
      <c r="E9" s="276"/>
      <c r="F9" s="276"/>
      <c r="G9" s="276"/>
      <c r="H9" s="276"/>
      <c r="I9" s="276"/>
      <c r="J9" s="276"/>
      <c r="K9" s="276"/>
      <c r="L9" s="276"/>
      <c r="M9" s="276"/>
      <c r="N9" s="276"/>
      <c r="O9" s="276"/>
    </row>
    <row r="10" spans="2:23">
      <c r="B10" s="276">
        <v>70000</v>
      </c>
      <c r="C10" s="276">
        <v>67</v>
      </c>
      <c r="D10" s="276">
        <v>68</v>
      </c>
      <c r="E10" s="276">
        <f>(3924+2664)*12</f>
        <v>79056</v>
      </c>
      <c r="F10" s="276">
        <v>0</v>
      </c>
      <c r="G10" s="276">
        <v>1000000</v>
      </c>
      <c r="H10" s="276">
        <v>0</v>
      </c>
      <c r="I10" s="276">
        <v>30000</v>
      </c>
      <c r="J10" s="296">
        <v>0.3</v>
      </c>
      <c r="K10" s="296">
        <v>0.7</v>
      </c>
      <c r="L10" s="296">
        <v>0.3</v>
      </c>
      <c r="M10" s="296">
        <v>0.7</v>
      </c>
      <c r="N10" s="296">
        <v>0.2</v>
      </c>
      <c r="O10" s="296">
        <v>0.8</v>
      </c>
      <c r="Q10" s="288">
        <v>-1168620.7213099999</v>
      </c>
      <c r="R10" s="289" t="s">
        <v>26</v>
      </c>
      <c r="S10" s="290">
        <v>1</v>
      </c>
      <c r="T10" s="291"/>
      <c r="U10" s="292" t="s">
        <v>26</v>
      </c>
      <c r="V10" s="290">
        <v>0</v>
      </c>
      <c r="W10" s="288">
        <v>0</v>
      </c>
    </row>
    <row r="11" spans="2:23">
      <c r="B11" s="276"/>
      <c r="C11" s="276"/>
      <c r="D11" s="276"/>
      <c r="E11" s="276"/>
      <c r="F11" s="276"/>
      <c r="G11" s="276"/>
      <c r="H11" s="276"/>
      <c r="I11" s="276"/>
      <c r="J11" s="276"/>
      <c r="K11" s="276"/>
      <c r="L11" s="276"/>
      <c r="M11" s="276"/>
      <c r="N11" s="276"/>
      <c r="O11" s="276"/>
      <c r="Q11" s="288">
        <v>0</v>
      </c>
      <c r="R11" s="293" t="s">
        <v>27</v>
      </c>
      <c r="S11" s="290">
        <v>0</v>
      </c>
      <c r="T11" s="291"/>
      <c r="U11" s="292" t="s">
        <v>27</v>
      </c>
      <c r="V11" s="290">
        <v>1</v>
      </c>
      <c r="W11" s="288">
        <v>1194144.8671800003</v>
      </c>
    </row>
    <row r="12" spans="2:23">
      <c r="B12" s="276"/>
      <c r="C12" s="276"/>
      <c r="D12" s="276"/>
      <c r="E12" s="276"/>
      <c r="F12" s="276"/>
      <c r="G12" s="276"/>
      <c r="H12" s="276"/>
      <c r="I12" s="276"/>
      <c r="J12" s="276"/>
      <c r="K12" s="276"/>
      <c r="L12" s="276"/>
      <c r="M12" s="276"/>
      <c r="N12" s="276"/>
      <c r="O12" s="276"/>
      <c r="Q12" s="288">
        <v>-1051011.9751433332</v>
      </c>
      <c r="R12" s="294" t="s">
        <v>30</v>
      </c>
      <c r="S12" s="290">
        <v>1</v>
      </c>
      <c r="T12" s="291"/>
      <c r="U12" s="292" t="s">
        <v>30</v>
      </c>
      <c r="V12" s="290">
        <v>0</v>
      </c>
      <c r="W12" s="288">
        <v>0</v>
      </c>
    </row>
    <row r="13" spans="2:23">
      <c r="B13" s="276"/>
      <c r="C13" s="276"/>
      <c r="D13" s="276"/>
      <c r="E13" s="276"/>
      <c r="F13" s="276"/>
      <c r="G13" s="276"/>
      <c r="H13" s="276"/>
      <c r="I13" s="276"/>
      <c r="J13" s="276"/>
      <c r="K13" s="276"/>
      <c r="L13" s="276"/>
      <c r="M13" s="276"/>
      <c r="N13" s="276"/>
      <c r="O13" s="276"/>
      <c r="Q13" s="288">
        <v>0</v>
      </c>
      <c r="R13" s="295" t="s">
        <v>67</v>
      </c>
      <c r="S13" s="290">
        <v>0</v>
      </c>
      <c r="T13" s="291"/>
      <c r="U13" s="292" t="s">
        <v>67</v>
      </c>
      <c r="V13" s="290">
        <v>1</v>
      </c>
      <c r="W13" s="288">
        <v>1679757.4651300001</v>
      </c>
    </row>
    <row r="14" spans="2:23">
      <c r="B14" s="276"/>
      <c r="C14" s="276"/>
      <c r="D14" s="276"/>
      <c r="E14" s="276"/>
      <c r="F14" s="276"/>
      <c r="G14" s="276"/>
      <c r="H14" s="276"/>
      <c r="I14" s="276"/>
      <c r="J14" s="276"/>
      <c r="K14" s="276"/>
      <c r="L14" s="276"/>
      <c r="M14" s="276"/>
      <c r="N14" s="276"/>
      <c r="O14" s="276"/>
    </row>
    <row r="15" spans="2:23">
      <c r="B15" s="276">
        <v>70000</v>
      </c>
      <c r="C15" s="276">
        <v>67</v>
      </c>
      <c r="D15" s="276">
        <v>67</v>
      </c>
      <c r="E15" s="276">
        <f>(3750+2475)*12</f>
        <v>74700</v>
      </c>
      <c r="F15" s="276">
        <v>0</v>
      </c>
      <c r="G15" s="276">
        <v>1000000</v>
      </c>
      <c r="H15" s="276">
        <v>0</v>
      </c>
      <c r="I15" s="276">
        <v>30000</v>
      </c>
      <c r="J15" s="296">
        <v>0.3</v>
      </c>
      <c r="K15" s="296">
        <v>0.7</v>
      </c>
      <c r="L15" s="296">
        <v>0.35</v>
      </c>
      <c r="M15" s="296">
        <v>0.65</v>
      </c>
      <c r="N15" s="296">
        <v>0.3</v>
      </c>
      <c r="O15" s="296">
        <v>0.7</v>
      </c>
      <c r="Q15" s="288">
        <v>-1149136.3640566666</v>
      </c>
      <c r="R15" s="289" t="s">
        <v>26</v>
      </c>
      <c r="S15" s="290">
        <v>1</v>
      </c>
      <c r="T15" s="291"/>
      <c r="U15" s="292" t="s">
        <v>26</v>
      </c>
      <c r="V15" s="290">
        <v>0</v>
      </c>
      <c r="W15" s="288">
        <v>0</v>
      </c>
    </row>
    <row r="16" spans="2:23">
      <c r="B16" s="276"/>
      <c r="C16" s="276"/>
      <c r="D16" s="276"/>
      <c r="E16" s="276"/>
      <c r="F16" s="276"/>
      <c r="G16" s="276"/>
      <c r="H16" s="276"/>
      <c r="I16" s="276"/>
      <c r="J16" s="276"/>
      <c r="K16" s="276"/>
      <c r="L16" s="276"/>
      <c r="M16" s="276"/>
      <c r="N16" s="276"/>
      <c r="O16" s="276"/>
      <c r="Q16" s="288">
        <v>0</v>
      </c>
      <c r="R16" s="293" t="s">
        <v>27</v>
      </c>
      <c r="S16" s="290">
        <v>0</v>
      </c>
      <c r="T16" s="291"/>
      <c r="U16" s="292" t="s">
        <v>27</v>
      </c>
      <c r="V16" s="290">
        <v>1</v>
      </c>
      <c r="W16" s="288">
        <v>1155725.3138299999</v>
      </c>
    </row>
    <row r="17" spans="2:23">
      <c r="B17" s="276"/>
      <c r="C17" s="276"/>
      <c r="D17" s="276"/>
      <c r="E17" s="276"/>
      <c r="F17" s="276"/>
      <c r="G17" s="276"/>
      <c r="H17" s="276"/>
      <c r="I17" s="276"/>
      <c r="J17" s="276"/>
      <c r="K17" s="276"/>
      <c r="L17" s="276"/>
      <c r="M17" s="276"/>
      <c r="N17" s="276"/>
      <c r="O17" s="276"/>
      <c r="Q17" s="288">
        <v>-1023061.9894466666</v>
      </c>
      <c r="R17" s="294" t="s">
        <v>30</v>
      </c>
      <c r="S17" s="290">
        <v>1</v>
      </c>
      <c r="T17" s="291"/>
      <c r="U17" s="292" t="s">
        <v>30</v>
      </c>
      <c r="V17" s="290">
        <v>0</v>
      </c>
      <c r="W17" s="288">
        <v>0</v>
      </c>
    </row>
    <row r="18" spans="2:23">
      <c r="B18" s="276"/>
      <c r="C18" s="276"/>
      <c r="D18" s="276"/>
      <c r="E18" s="276"/>
      <c r="F18" s="276"/>
      <c r="G18" s="276"/>
      <c r="H18" s="276"/>
      <c r="I18" s="276"/>
      <c r="J18" s="276"/>
      <c r="K18" s="276"/>
      <c r="L18" s="276"/>
      <c r="M18" s="276"/>
      <c r="N18" s="276"/>
      <c r="O18" s="276"/>
      <c r="Q18" s="288">
        <v>0</v>
      </c>
      <c r="R18" s="295" t="s">
        <v>67</v>
      </c>
      <c r="S18" s="290">
        <v>0</v>
      </c>
      <c r="T18" s="291"/>
      <c r="U18" s="292" t="s">
        <v>67</v>
      </c>
      <c r="V18" s="290">
        <v>1</v>
      </c>
      <c r="W18" s="288">
        <v>1762667.8292266664</v>
      </c>
    </row>
    <row r="19" spans="2:23">
      <c r="B19" s="276"/>
      <c r="C19" s="276"/>
      <c r="D19" s="276"/>
      <c r="E19" s="276"/>
      <c r="F19" s="276"/>
      <c r="G19" s="276"/>
      <c r="H19" s="276"/>
      <c r="I19" s="276"/>
      <c r="J19" s="276"/>
      <c r="K19" s="276"/>
      <c r="L19" s="276"/>
      <c r="M19" s="276"/>
      <c r="N19" s="276"/>
      <c r="O19" s="276"/>
    </row>
    <row r="20" spans="2:23">
      <c r="B20" s="276">
        <v>70000</v>
      </c>
      <c r="C20" s="276">
        <v>67</v>
      </c>
      <c r="D20" s="276">
        <v>68</v>
      </c>
      <c r="E20" s="276">
        <f>E10</f>
        <v>79056</v>
      </c>
      <c r="F20" s="276">
        <v>0</v>
      </c>
      <c r="G20" s="276">
        <v>1000000</v>
      </c>
      <c r="H20" s="276">
        <v>0</v>
      </c>
      <c r="I20" s="276">
        <v>30000</v>
      </c>
      <c r="J20" s="296">
        <v>0.3</v>
      </c>
      <c r="K20" s="296">
        <v>0.7</v>
      </c>
      <c r="L20" s="296">
        <v>0.35</v>
      </c>
      <c r="M20" s="296">
        <v>0.65</v>
      </c>
      <c r="N20" s="296">
        <v>0.3</v>
      </c>
      <c r="O20" s="296">
        <v>0.7</v>
      </c>
      <c r="Q20" s="288">
        <v>-1148893.6820366667</v>
      </c>
      <c r="R20" s="289" t="s">
        <v>26</v>
      </c>
      <c r="S20" s="290">
        <v>1</v>
      </c>
      <c r="T20" s="291"/>
      <c r="U20" s="292" t="s">
        <v>26</v>
      </c>
      <c r="V20" s="290">
        <v>0</v>
      </c>
      <c r="W20" s="288">
        <v>0</v>
      </c>
    </row>
    <row r="21" spans="2:23">
      <c r="Q21" s="288">
        <v>0</v>
      </c>
      <c r="R21" s="293" t="s">
        <v>27</v>
      </c>
      <c r="S21" s="290">
        <v>0</v>
      </c>
      <c r="T21" s="291"/>
      <c r="U21" s="292" t="s">
        <v>27</v>
      </c>
      <c r="V21" s="290">
        <v>1</v>
      </c>
      <c r="W21" s="288">
        <v>1196493.8725266668</v>
      </c>
    </row>
    <row r="22" spans="2:23">
      <c r="Q22" s="288">
        <v>-1017905.0218266669</v>
      </c>
      <c r="R22" s="294" t="s">
        <v>30</v>
      </c>
      <c r="S22" s="290">
        <v>1</v>
      </c>
      <c r="T22" s="291"/>
      <c r="U22" s="292" t="s">
        <v>30</v>
      </c>
      <c r="V22" s="290">
        <v>0</v>
      </c>
      <c r="W22" s="288">
        <v>0</v>
      </c>
    </row>
    <row r="23" spans="2:23">
      <c r="Q23" s="288">
        <v>0</v>
      </c>
      <c r="R23" s="295" t="s">
        <v>67</v>
      </c>
      <c r="S23" s="290">
        <v>0</v>
      </c>
      <c r="T23" s="291"/>
      <c r="U23" s="292" t="s">
        <v>67</v>
      </c>
      <c r="V23" s="290">
        <v>1</v>
      </c>
      <c r="W23" s="288">
        <v>1798905.0474866671</v>
      </c>
    </row>
    <row r="25" spans="2:23">
      <c r="B25" s="276">
        <v>80000</v>
      </c>
      <c r="C25" s="276">
        <v>67</v>
      </c>
      <c r="D25" s="276">
        <v>67</v>
      </c>
      <c r="E25" s="276">
        <f>(3750+2475)*12</f>
        <v>74700</v>
      </c>
      <c r="F25" s="276">
        <v>0</v>
      </c>
      <c r="G25" s="276">
        <v>1000000</v>
      </c>
      <c r="H25" s="276">
        <v>0</v>
      </c>
      <c r="I25" s="276">
        <v>30000</v>
      </c>
      <c r="J25" s="296">
        <v>0.3</v>
      </c>
      <c r="K25" s="296">
        <v>0.7</v>
      </c>
      <c r="L25" s="296">
        <v>0.3</v>
      </c>
      <c r="M25" s="296">
        <v>0.7</v>
      </c>
      <c r="N25" s="296">
        <v>0.2</v>
      </c>
      <c r="O25" s="296">
        <v>0.8</v>
      </c>
      <c r="Q25" s="288">
        <v>-1503508.7406133336</v>
      </c>
      <c r="R25" s="289" t="s">
        <v>26</v>
      </c>
      <c r="S25" s="290">
        <v>1</v>
      </c>
      <c r="T25" s="291"/>
      <c r="U25" s="292" t="s">
        <v>26</v>
      </c>
      <c r="V25" s="290">
        <v>0</v>
      </c>
      <c r="W25" s="288">
        <v>0</v>
      </c>
    </row>
    <row r="26" spans="2:23">
      <c r="B26" s="276"/>
      <c r="C26" s="276"/>
      <c r="D26" s="276"/>
      <c r="E26" s="276"/>
      <c r="F26" s="276"/>
      <c r="G26" s="276"/>
      <c r="H26" s="276"/>
      <c r="I26" s="276"/>
      <c r="J26" s="276"/>
      <c r="K26" s="276"/>
      <c r="L26" s="276"/>
      <c r="M26" s="276"/>
      <c r="N26" s="276"/>
      <c r="O26" s="276"/>
      <c r="Q26" s="288">
        <v>0</v>
      </c>
      <c r="R26" s="293" t="s">
        <v>27</v>
      </c>
      <c r="S26" s="290">
        <v>0</v>
      </c>
      <c r="T26" s="291"/>
      <c r="U26" s="292" t="s">
        <v>27</v>
      </c>
      <c r="V26" s="290">
        <v>0.8666666666666667</v>
      </c>
      <c r="W26" s="288">
        <v>756655.57883846154</v>
      </c>
    </row>
    <row r="27" spans="2:23">
      <c r="B27" s="276"/>
      <c r="C27" s="276"/>
      <c r="D27" s="276"/>
      <c r="E27" s="276"/>
      <c r="F27" s="276"/>
      <c r="G27" s="276"/>
      <c r="H27" s="276"/>
      <c r="I27" s="276"/>
      <c r="J27" s="276"/>
      <c r="K27" s="276"/>
      <c r="L27" s="276"/>
      <c r="M27" s="276" t="s">
        <v>301</v>
      </c>
      <c r="N27" s="276"/>
      <c r="O27" s="276"/>
      <c r="Q27" s="288">
        <v>-1405015.8152399999</v>
      </c>
      <c r="R27" s="294" t="s">
        <v>30</v>
      </c>
      <c r="S27" s="290">
        <v>1</v>
      </c>
      <c r="T27" s="291"/>
      <c r="U27" s="292" t="s">
        <v>30</v>
      </c>
      <c r="V27" s="290">
        <v>0</v>
      </c>
      <c r="W27" s="288">
        <v>0</v>
      </c>
    </row>
    <row r="28" spans="2:23">
      <c r="B28" s="276"/>
      <c r="C28" s="276"/>
      <c r="D28" s="276"/>
      <c r="E28" s="276"/>
      <c r="F28" s="276"/>
      <c r="G28" s="276"/>
      <c r="H28" s="276"/>
      <c r="I28" s="276"/>
      <c r="J28" s="276"/>
      <c r="K28" s="276"/>
      <c r="L28" s="276"/>
      <c r="M28" s="276"/>
      <c r="N28" s="276"/>
      <c r="O28" s="276"/>
      <c r="Q28" s="288">
        <v>0</v>
      </c>
      <c r="R28" s="295" t="s">
        <v>67</v>
      </c>
      <c r="S28" s="290">
        <v>0</v>
      </c>
      <c r="T28" s="291"/>
      <c r="U28" s="292" t="s">
        <v>67</v>
      </c>
      <c r="V28" s="290">
        <v>1</v>
      </c>
      <c r="W28" s="288">
        <v>1128448.40172</v>
      </c>
    </row>
    <row r="29" spans="2:23">
      <c r="B29" s="276"/>
      <c r="C29" s="276"/>
      <c r="D29" s="276"/>
      <c r="E29" s="276"/>
      <c r="F29" s="276"/>
      <c r="G29" s="276"/>
      <c r="H29" s="276"/>
      <c r="I29" s="276"/>
      <c r="J29" s="276"/>
      <c r="K29" s="276"/>
      <c r="L29" s="276"/>
      <c r="M29" s="276"/>
      <c r="N29" s="276"/>
      <c r="O29" s="276"/>
    </row>
    <row r="30" spans="2:23">
      <c r="B30" s="276">
        <v>80000</v>
      </c>
      <c r="C30" s="276">
        <v>67</v>
      </c>
      <c r="D30" s="276">
        <v>68</v>
      </c>
      <c r="E30" s="276">
        <f>(3924+2664)*12</f>
        <v>79056</v>
      </c>
      <c r="F30" s="276">
        <v>0</v>
      </c>
      <c r="G30" s="276">
        <v>1000000</v>
      </c>
      <c r="H30" s="276">
        <v>0</v>
      </c>
      <c r="I30" s="276">
        <v>30000</v>
      </c>
      <c r="J30" s="296">
        <v>0.3</v>
      </c>
      <c r="K30" s="296">
        <v>0.7</v>
      </c>
      <c r="L30" s="296">
        <v>0.3</v>
      </c>
      <c r="M30" s="296">
        <v>0.7</v>
      </c>
      <c r="N30" s="296">
        <v>0.2</v>
      </c>
      <c r="O30" s="296">
        <v>0.8</v>
      </c>
      <c r="Q30" s="288">
        <v>-1492137.922</v>
      </c>
      <c r="R30" s="289" t="s">
        <v>26</v>
      </c>
      <c r="S30" s="290">
        <v>1</v>
      </c>
      <c r="T30" s="291"/>
      <c r="U30" s="292" t="s">
        <v>26</v>
      </c>
      <c r="V30" s="290">
        <v>0</v>
      </c>
      <c r="W30" s="288">
        <v>0</v>
      </c>
    </row>
    <row r="31" spans="2:23">
      <c r="B31" s="276"/>
      <c r="C31" s="276"/>
      <c r="D31" s="276"/>
      <c r="E31" s="276"/>
      <c r="F31" s="276"/>
      <c r="G31" s="276"/>
      <c r="H31" s="276"/>
      <c r="I31" s="276"/>
      <c r="J31" s="276"/>
      <c r="K31" s="276"/>
      <c r="L31" s="276"/>
      <c r="M31" s="276"/>
      <c r="N31" s="276"/>
      <c r="O31" s="276"/>
      <c r="Q31" s="288">
        <v>0</v>
      </c>
      <c r="R31" s="293" t="s">
        <v>27</v>
      </c>
      <c r="S31" s="290">
        <v>0</v>
      </c>
      <c r="T31" s="291"/>
      <c r="U31" s="292" t="s">
        <v>27</v>
      </c>
      <c r="V31" s="290">
        <v>0.83333333333333337</v>
      </c>
      <c r="W31" s="288">
        <v>752867.15348800004</v>
      </c>
    </row>
    <row r="32" spans="2:23">
      <c r="B32" s="276"/>
      <c r="C32" s="276"/>
      <c r="D32" s="276"/>
      <c r="E32" s="276"/>
      <c r="F32" s="276"/>
      <c r="G32" s="276"/>
      <c r="H32" s="276"/>
      <c r="I32" s="276"/>
      <c r="J32" s="276"/>
      <c r="K32" s="276"/>
      <c r="L32" s="276"/>
      <c r="M32" s="276"/>
      <c r="N32" s="276"/>
      <c r="O32" s="276"/>
      <c r="Q32" s="288">
        <v>-1406794.56498</v>
      </c>
      <c r="R32" s="294" t="s">
        <v>30</v>
      </c>
      <c r="S32" s="290">
        <v>1</v>
      </c>
      <c r="T32" s="291"/>
      <c r="U32" s="292" t="s">
        <v>30</v>
      </c>
      <c r="V32" s="290">
        <v>0</v>
      </c>
      <c r="W32" s="288">
        <v>0</v>
      </c>
    </row>
    <row r="33" spans="2:23">
      <c r="B33" s="276"/>
      <c r="C33" s="276"/>
      <c r="D33" s="276"/>
      <c r="E33" s="276"/>
      <c r="F33" s="276"/>
      <c r="G33" s="276"/>
      <c r="H33" s="276"/>
      <c r="I33" s="276"/>
      <c r="J33" s="276"/>
      <c r="K33" s="276"/>
      <c r="L33" s="276"/>
      <c r="M33" s="276"/>
      <c r="N33" s="276"/>
      <c r="O33" s="276"/>
      <c r="Q33" s="288">
        <v>0</v>
      </c>
      <c r="R33" s="295" t="s">
        <v>67</v>
      </c>
      <c r="S33" s="290">
        <v>0</v>
      </c>
      <c r="T33" s="291"/>
      <c r="U33" s="292" t="s">
        <v>67</v>
      </c>
      <c r="V33" s="290">
        <v>1</v>
      </c>
      <c r="W33" s="288">
        <v>1077583.3313499999</v>
      </c>
    </row>
    <row r="34" spans="2:23">
      <c r="B34" s="276"/>
      <c r="C34" s="276"/>
      <c r="D34" s="276"/>
      <c r="E34" s="276"/>
      <c r="F34" s="276"/>
      <c r="G34" s="276"/>
      <c r="H34" s="276"/>
      <c r="I34" s="276"/>
      <c r="J34" s="276"/>
      <c r="K34" s="276"/>
      <c r="L34" s="276"/>
      <c r="M34" s="276"/>
      <c r="N34" s="276"/>
      <c r="O34" s="276"/>
    </row>
    <row r="35" spans="2:23">
      <c r="B35" s="276">
        <v>80000</v>
      </c>
      <c r="C35" s="276">
        <v>67</v>
      </c>
      <c r="D35" s="276">
        <v>67</v>
      </c>
      <c r="E35" s="276">
        <f>(3750+2475)*12</f>
        <v>74700</v>
      </c>
      <c r="F35" s="276">
        <v>0</v>
      </c>
      <c r="G35" s="276">
        <v>1000000</v>
      </c>
      <c r="H35" s="276">
        <v>0</v>
      </c>
      <c r="I35" s="276">
        <v>30000</v>
      </c>
      <c r="J35" s="296">
        <v>0.3</v>
      </c>
      <c r="K35" s="296">
        <v>0.7</v>
      </c>
      <c r="L35" s="296">
        <v>0.35</v>
      </c>
      <c r="M35" s="296">
        <v>0.65</v>
      </c>
      <c r="N35" s="296">
        <v>0.3</v>
      </c>
      <c r="O35" s="296">
        <v>0.7</v>
      </c>
      <c r="Q35" s="288">
        <v>-1487223.1721299998</v>
      </c>
      <c r="R35" s="289" t="s">
        <v>26</v>
      </c>
      <c r="S35" s="290">
        <v>1</v>
      </c>
      <c r="T35" s="291"/>
      <c r="U35" s="292" t="s">
        <v>26</v>
      </c>
      <c r="V35" s="290">
        <v>0</v>
      </c>
      <c r="W35" s="288">
        <v>0</v>
      </c>
    </row>
    <row r="36" spans="2:23">
      <c r="B36" s="276"/>
      <c r="C36" s="276"/>
      <c r="D36" s="276"/>
      <c r="E36" s="276"/>
      <c r="F36" s="276"/>
      <c r="G36" s="276"/>
      <c r="H36" s="276"/>
      <c r="I36" s="276"/>
      <c r="J36" s="276"/>
      <c r="K36" s="276"/>
      <c r="L36" s="276"/>
      <c r="M36" s="276"/>
      <c r="N36" s="276"/>
      <c r="O36" s="276"/>
      <c r="Q36" s="288">
        <v>0</v>
      </c>
      <c r="R36" s="293" t="s">
        <v>27</v>
      </c>
      <c r="S36" s="290">
        <v>0</v>
      </c>
      <c r="T36" s="291"/>
      <c r="U36" s="292" t="s">
        <v>27</v>
      </c>
      <c r="V36" s="290">
        <v>0.8</v>
      </c>
      <c r="W36" s="288">
        <v>787071.43295416655</v>
      </c>
    </row>
    <row r="37" spans="2:23">
      <c r="B37" s="276"/>
      <c r="C37" s="276"/>
      <c r="D37" s="276"/>
      <c r="E37" s="276"/>
      <c r="F37" s="276"/>
      <c r="G37" s="276"/>
      <c r="H37" s="276"/>
      <c r="I37" s="276"/>
      <c r="J37" s="276"/>
      <c r="K37" s="276"/>
      <c r="L37" s="276"/>
      <c r="M37" s="276"/>
      <c r="N37" s="276"/>
      <c r="O37" s="276"/>
      <c r="Q37" s="288">
        <v>-1383190.0143466666</v>
      </c>
      <c r="R37" s="294" t="s">
        <v>30</v>
      </c>
      <c r="S37" s="290">
        <v>1</v>
      </c>
      <c r="T37" s="291"/>
      <c r="U37" s="292" t="s">
        <v>30</v>
      </c>
      <c r="V37" s="290">
        <v>0</v>
      </c>
      <c r="W37" s="288">
        <v>0</v>
      </c>
    </row>
    <row r="38" spans="2:23">
      <c r="B38" s="276"/>
      <c r="C38" s="276"/>
      <c r="D38" s="276"/>
      <c r="E38" s="276"/>
      <c r="F38" s="276"/>
      <c r="G38" s="276"/>
      <c r="H38" s="276"/>
      <c r="I38" s="276"/>
      <c r="J38" s="276"/>
      <c r="K38" s="276"/>
      <c r="L38" s="276"/>
      <c r="M38" s="276"/>
      <c r="N38" s="276"/>
      <c r="O38" s="276"/>
      <c r="Q38" s="288">
        <v>0</v>
      </c>
      <c r="R38" s="295" t="s">
        <v>67</v>
      </c>
      <c r="S38" s="290">
        <v>0</v>
      </c>
      <c r="T38" s="291"/>
      <c r="U38" s="292" t="s">
        <v>67</v>
      </c>
      <c r="V38" s="290">
        <v>1</v>
      </c>
      <c r="W38" s="288">
        <v>1210213.7011400003</v>
      </c>
    </row>
    <row r="39" spans="2:23">
      <c r="B39" s="276"/>
      <c r="C39" s="276"/>
      <c r="D39" s="276"/>
      <c r="E39" s="276"/>
      <c r="F39" s="276"/>
      <c r="G39" s="276"/>
      <c r="H39" s="276"/>
      <c r="I39" s="276"/>
      <c r="J39" s="276"/>
      <c r="K39" s="276"/>
      <c r="L39" s="276"/>
      <c r="M39" s="276"/>
      <c r="N39" s="276"/>
      <c r="O39" s="276"/>
    </row>
    <row r="40" spans="2:23">
      <c r="B40" s="276">
        <v>80000</v>
      </c>
      <c r="C40" s="276">
        <v>67</v>
      </c>
      <c r="D40" s="276">
        <v>68</v>
      </c>
      <c r="E40" s="276">
        <f>E30</f>
        <v>79056</v>
      </c>
      <c r="F40" s="276">
        <v>0</v>
      </c>
      <c r="G40" s="276">
        <v>1000000</v>
      </c>
      <c r="H40" s="276">
        <v>0</v>
      </c>
      <c r="I40" s="276">
        <v>30000</v>
      </c>
      <c r="J40" s="296">
        <v>0.3</v>
      </c>
      <c r="K40" s="296">
        <v>0.7</v>
      </c>
      <c r="L40" s="296">
        <v>0.35</v>
      </c>
      <c r="M40" s="296">
        <v>0.65</v>
      </c>
      <c r="N40" s="296">
        <v>0.3</v>
      </c>
      <c r="O40" s="296">
        <v>0.7</v>
      </c>
      <c r="Q40" s="288">
        <v>-1506518.81972</v>
      </c>
      <c r="R40" s="289" t="s">
        <v>26</v>
      </c>
      <c r="S40" s="290">
        <v>1</v>
      </c>
      <c r="T40" s="291"/>
      <c r="U40" s="292" t="s">
        <v>26</v>
      </c>
      <c r="V40" s="290">
        <v>0</v>
      </c>
      <c r="W40" s="288">
        <v>0</v>
      </c>
    </row>
    <row r="41" spans="2:23">
      <c r="Q41" s="288">
        <v>0</v>
      </c>
      <c r="R41" s="293" t="s">
        <v>27</v>
      </c>
      <c r="S41" s="290">
        <v>0</v>
      </c>
      <c r="T41" s="291"/>
      <c r="U41" s="292" t="s">
        <v>27</v>
      </c>
      <c r="V41" s="290">
        <v>0.73333333333333328</v>
      </c>
      <c r="W41" s="288">
        <v>727029.02835909103</v>
      </c>
    </row>
    <row r="42" spans="2:23">
      <c r="Q42" s="288">
        <v>-1403902.0543266663</v>
      </c>
      <c r="R42" s="294" t="s">
        <v>30</v>
      </c>
      <c r="S42" s="290">
        <v>1</v>
      </c>
      <c r="T42" s="291"/>
      <c r="U42" s="292" t="s">
        <v>30</v>
      </c>
      <c r="V42" s="290">
        <v>0</v>
      </c>
      <c r="W42" s="288">
        <v>0</v>
      </c>
    </row>
    <row r="43" spans="2:23">
      <c r="Q43" s="288">
        <v>0</v>
      </c>
      <c r="R43" s="295" t="s">
        <v>67</v>
      </c>
      <c r="S43" s="290">
        <v>0</v>
      </c>
      <c r="T43" s="291"/>
      <c r="U43" s="292" t="s">
        <v>67</v>
      </c>
      <c r="V43" s="290">
        <v>1</v>
      </c>
      <c r="W43" s="288">
        <v>1159770.5963966667</v>
      </c>
    </row>
    <row r="45" spans="2:23">
      <c r="B45" s="276">
        <v>90000</v>
      </c>
      <c r="C45" s="276">
        <v>67</v>
      </c>
      <c r="D45" s="276">
        <v>67</v>
      </c>
      <c r="E45" s="276">
        <f>(3750+2475)*12</f>
        <v>74700</v>
      </c>
      <c r="F45" s="276">
        <v>0</v>
      </c>
      <c r="G45" s="276">
        <v>1000000</v>
      </c>
      <c r="H45" s="276">
        <v>0</v>
      </c>
      <c r="I45" s="276">
        <v>30000</v>
      </c>
      <c r="J45" s="296">
        <v>0.3</v>
      </c>
      <c r="K45" s="296">
        <v>0.7</v>
      </c>
      <c r="L45" s="296">
        <v>0.3</v>
      </c>
      <c r="M45" s="296">
        <v>0.7</v>
      </c>
      <c r="N45" s="296">
        <v>0.2</v>
      </c>
      <c r="O45" s="296">
        <v>0.8</v>
      </c>
      <c r="Q45" s="288">
        <v>-1877711.4305533331</v>
      </c>
      <c r="R45" s="289" t="s">
        <v>26</v>
      </c>
      <c r="S45" s="290">
        <v>1</v>
      </c>
      <c r="T45" s="291"/>
      <c r="U45" s="292" t="s">
        <v>26</v>
      </c>
      <c r="V45" s="290">
        <v>0</v>
      </c>
      <c r="W45" s="288">
        <v>0</v>
      </c>
    </row>
    <row r="46" spans="2:23">
      <c r="B46" s="276"/>
      <c r="C46" s="276"/>
      <c r="D46" s="276"/>
      <c r="E46" s="276"/>
      <c r="F46" s="276"/>
      <c r="G46" s="276"/>
      <c r="H46" s="276"/>
      <c r="I46" s="276"/>
      <c r="J46" s="276"/>
      <c r="K46" s="276"/>
      <c r="L46" s="276"/>
      <c r="M46" s="276"/>
      <c r="N46" s="276"/>
      <c r="O46" s="276"/>
      <c r="Q46" s="288">
        <v>-193821.10639166669</v>
      </c>
      <c r="R46" s="293" t="s">
        <v>27</v>
      </c>
      <c r="S46" s="290">
        <v>0.4</v>
      </c>
      <c r="T46" s="291"/>
      <c r="U46" s="292" t="s">
        <v>27</v>
      </c>
      <c r="V46" s="290">
        <v>0.13333333333333333</v>
      </c>
      <c r="W46" s="288">
        <v>535461.00232500001</v>
      </c>
    </row>
    <row r="47" spans="2:23">
      <c r="B47" s="276"/>
      <c r="C47" s="276"/>
      <c r="D47" s="276"/>
      <c r="E47" s="276"/>
      <c r="F47" s="276"/>
      <c r="G47" s="276"/>
      <c r="H47" s="276"/>
      <c r="I47" s="276"/>
      <c r="J47" s="276"/>
      <c r="K47" s="276"/>
      <c r="L47" s="276"/>
      <c r="M47" s="276" t="s">
        <v>301</v>
      </c>
      <c r="N47" s="276"/>
      <c r="O47" s="276"/>
      <c r="Q47" s="288">
        <v>-1787862.50982</v>
      </c>
      <c r="R47" s="294" t="s">
        <v>30</v>
      </c>
      <c r="S47" s="290">
        <v>1</v>
      </c>
      <c r="T47" s="291"/>
      <c r="U47" s="292" t="s">
        <v>30</v>
      </c>
      <c r="V47" s="290">
        <v>0</v>
      </c>
      <c r="W47" s="288">
        <v>0</v>
      </c>
    </row>
    <row r="48" spans="2:23">
      <c r="B48" s="276"/>
      <c r="C48" s="276"/>
      <c r="D48" s="276"/>
      <c r="E48" s="276"/>
      <c r="F48" s="276"/>
      <c r="G48" s="276"/>
      <c r="H48" s="276"/>
      <c r="I48" s="276"/>
      <c r="J48" s="276"/>
      <c r="K48" s="276"/>
      <c r="L48" s="276"/>
      <c r="M48" s="276"/>
      <c r="N48" s="276"/>
      <c r="O48" s="276"/>
      <c r="Q48" s="288">
        <v>0</v>
      </c>
      <c r="R48" s="295" t="s">
        <v>67</v>
      </c>
      <c r="S48" s="290">
        <v>0</v>
      </c>
      <c r="T48" s="291"/>
      <c r="U48" s="292" t="s">
        <v>67</v>
      </c>
      <c r="V48" s="290">
        <v>0.6</v>
      </c>
      <c r="W48" s="288">
        <v>625699.83072222222</v>
      </c>
    </row>
    <row r="49" spans="2:23">
      <c r="B49" s="276"/>
      <c r="C49" s="276"/>
      <c r="D49" s="276"/>
      <c r="E49" s="276"/>
      <c r="F49" s="276"/>
      <c r="G49" s="276"/>
      <c r="H49" s="276"/>
      <c r="I49" s="276"/>
      <c r="J49" s="276"/>
      <c r="K49" s="276"/>
      <c r="L49" s="276"/>
      <c r="M49" s="276"/>
      <c r="N49" s="276"/>
      <c r="O49" s="276"/>
    </row>
    <row r="50" spans="2:23">
      <c r="B50" s="276">
        <v>90000</v>
      </c>
      <c r="C50" s="276">
        <v>67</v>
      </c>
      <c r="D50" s="276">
        <v>68</v>
      </c>
      <c r="E50" s="276">
        <f>(3924+2664)*12</f>
        <v>79056</v>
      </c>
      <c r="F50" s="276">
        <v>0</v>
      </c>
      <c r="G50" s="276">
        <v>1000000</v>
      </c>
      <c r="H50" s="276">
        <v>0</v>
      </c>
      <c r="I50" s="276">
        <v>30000</v>
      </c>
      <c r="J50" s="296">
        <v>0.3</v>
      </c>
      <c r="K50" s="296">
        <v>0.7</v>
      </c>
      <c r="L50" s="296">
        <v>0.3</v>
      </c>
      <c r="M50" s="296">
        <v>0.7</v>
      </c>
      <c r="N50" s="296">
        <v>0.2</v>
      </c>
      <c r="O50" s="296">
        <v>0.8</v>
      </c>
      <c r="Q50" s="288">
        <v>-1826884.2955333332</v>
      </c>
      <c r="R50" s="289" t="s">
        <v>26</v>
      </c>
      <c r="S50" s="290">
        <v>1</v>
      </c>
      <c r="T50" s="291"/>
      <c r="U50" s="292" t="s">
        <v>26</v>
      </c>
      <c r="V50" s="290">
        <v>0</v>
      </c>
      <c r="W50" s="288">
        <v>0</v>
      </c>
    </row>
    <row r="51" spans="2:23">
      <c r="B51" s="276"/>
      <c r="C51" s="276"/>
      <c r="D51" s="276"/>
      <c r="E51" s="276"/>
      <c r="F51" s="276"/>
      <c r="G51" s="276"/>
      <c r="H51" s="276"/>
      <c r="I51" s="276"/>
      <c r="J51" s="276"/>
      <c r="K51" s="276"/>
      <c r="L51" s="276"/>
      <c r="M51" s="276"/>
      <c r="N51" s="276"/>
      <c r="O51" s="276"/>
      <c r="Q51" s="288">
        <v>-156308.46524444444</v>
      </c>
      <c r="R51" s="293" t="s">
        <v>27</v>
      </c>
      <c r="S51" s="290">
        <v>0.3</v>
      </c>
      <c r="T51" s="291"/>
      <c r="U51" s="292" t="s">
        <v>27</v>
      </c>
      <c r="V51" s="290">
        <v>3.3333333333333333E-2</v>
      </c>
      <c r="W51" s="288">
        <v>562861.43590000004</v>
      </c>
    </row>
    <row r="52" spans="2:23">
      <c r="B52" s="276"/>
      <c r="C52" s="276"/>
      <c r="D52" s="276"/>
      <c r="E52" s="276"/>
      <c r="F52" s="276"/>
      <c r="G52" s="276"/>
      <c r="H52" s="276"/>
      <c r="I52" s="276"/>
      <c r="J52" s="276"/>
      <c r="K52" s="276"/>
      <c r="L52" s="276"/>
      <c r="M52" s="276"/>
      <c r="N52" s="276"/>
      <c r="O52" s="276"/>
      <c r="Q52" s="288">
        <v>-1751956.2252633336</v>
      </c>
      <c r="R52" s="294" t="s">
        <v>30</v>
      </c>
      <c r="S52" s="290">
        <v>1</v>
      </c>
      <c r="T52" s="291"/>
      <c r="U52" s="292" t="s">
        <v>30</v>
      </c>
      <c r="V52" s="290">
        <v>0</v>
      </c>
      <c r="W52" s="288">
        <v>0</v>
      </c>
    </row>
    <row r="53" spans="2:23">
      <c r="B53" s="276"/>
      <c r="C53" s="276"/>
      <c r="D53" s="276"/>
      <c r="E53" s="276"/>
      <c r="F53" s="276"/>
      <c r="G53" s="276"/>
      <c r="H53" s="276"/>
      <c r="I53" s="276"/>
      <c r="J53" s="276"/>
      <c r="K53" s="276"/>
      <c r="L53" s="276"/>
      <c r="M53" s="276"/>
      <c r="N53" s="276"/>
      <c r="O53" s="276"/>
      <c r="Q53" s="288">
        <v>0</v>
      </c>
      <c r="R53" s="295" t="s">
        <v>67</v>
      </c>
      <c r="S53" s="290">
        <v>0</v>
      </c>
      <c r="T53" s="291"/>
      <c r="U53" s="292" t="s">
        <v>67</v>
      </c>
      <c r="V53" s="290">
        <v>0.6333333333333333</v>
      </c>
      <c r="W53" s="288">
        <v>587781.83496842103</v>
      </c>
    </row>
    <row r="54" spans="2:23">
      <c r="B54" s="276"/>
      <c r="C54" s="276"/>
      <c r="D54" s="276"/>
      <c r="E54" s="276"/>
      <c r="F54" s="276"/>
      <c r="G54" s="276"/>
      <c r="H54" s="276"/>
      <c r="I54" s="276"/>
      <c r="J54" s="276"/>
      <c r="K54" s="276"/>
      <c r="L54" s="276"/>
      <c r="M54" s="276"/>
      <c r="N54" s="276"/>
      <c r="O54" s="276"/>
    </row>
    <row r="55" spans="2:23">
      <c r="B55" s="276">
        <v>90000</v>
      </c>
      <c r="C55" s="276">
        <v>67</v>
      </c>
      <c r="D55" s="276">
        <v>67</v>
      </c>
      <c r="E55" s="276">
        <f>(3750+2475)*12</f>
        <v>74700</v>
      </c>
      <c r="F55" s="276">
        <v>0</v>
      </c>
      <c r="G55" s="276">
        <v>1000000</v>
      </c>
      <c r="H55" s="276">
        <v>0</v>
      </c>
      <c r="I55" s="276">
        <v>30000</v>
      </c>
      <c r="J55" s="296">
        <v>0.3</v>
      </c>
      <c r="K55" s="296">
        <v>0.7</v>
      </c>
      <c r="L55" s="296">
        <v>0.35</v>
      </c>
      <c r="M55" s="296">
        <v>0.65</v>
      </c>
      <c r="N55" s="296">
        <v>0.3</v>
      </c>
      <c r="O55" s="296">
        <v>0.7</v>
      </c>
      <c r="Q55" s="288">
        <v>-1803536.1285899999</v>
      </c>
      <c r="R55" s="289" t="s">
        <v>26</v>
      </c>
      <c r="S55" s="290">
        <v>1</v>
      </c>
      <c r="T55" s="291"/>
      <c r="U55" s="292" t="s">
        <v>26</v>
      </c>
      <c r="V55" s="290">
        <v>0</v>
      </c>
      <c r="W55" s="288">
        <v>0</v>
      </c>
    </row>
    <row r="56" spans="2:23">
      <c r="B56" s="276"/>
      <c r="C56" s="276"/>
      <c r="D56" s="276"/>
      <c r="E56" s="276"/>
      <c r="F56" s="276"/>
      <c r="G56" s="276"/>
      <c r="H56" s="276"/>
      <c r="I56" s="276"/>
      <c r="J56" s="276"/>
      <c r="K56" s="276"/>
      <c r="L56" s="276"/>
      <c r="M56" s="276"/>
      <c r="N56" s="276"/>
      <c r="O56" s="276"/>
      <c r="Q56" s="288">
        <v>-204715.16354999997</v>
      </c>
      <c r="R56" s="293" t="s">
        <v>27</v>
      </c>
      <c r="S56" s="290">
        <v>0.2</v>
      </c>
      <c r="T56" s="291"/>
      <c r="U56" s="292" t="s">
        <v>27</v>
      </c>
      <c r="V56" s="290">
        <v>0.16666666666666666</v>
      </c>
      <c r="W56" s="288">
        <v>586986.34054</v>
      </c>
    </row>
    <row r="57" spans="2:23">
      <c r="B57" s="276"/>
      <c r="C57" s="276"/>
      <c r="D57" s="276"/>
      <c r="E57" s="276"/>
      <c r="F57" s="276"/>
      <c r="G57" s="276"/>
      <c r="H57" s="276"/>
      <c r="I57" s="276"/>
      <c r="J57" s="276"/>
      <c r="K57" s="276"/>
      <c r="L57" s="276"/>
      <c r="M57" s="276"/>
      <c r="N57" s="276"/>
      <c r="O57" s="276"/>
      <c r="Q57" s="288">
        <v>-1719414.3753499999</v>
      </c>
      <c r="R57" s="294" t="s">
        <v>30</v>
      </c>
      <c r="S57" s="290">
        <v>1</v>
      </c>
      <c r="T57" s="291"/>
      <c r="U57" s="292" t="s">
        <v>30</v>
      </c>
      <c r="V57" s="290">
        <v>0</v>
      </c>
      <c r="W57" s="288">
        <v>0</v>
      </c>
    </row>
    <row r="58" spans="2:23">
      <c r="B58" s="276"/>
      <c r="C58" s="276"/>
      <c r="D58" s="276"/>
      <c r="E58" s="276"/>
      <c r="F58" s="276"/>
      <c r="G58" s="276"/>
      <c r="H58" s="276"/>
      <c r="I58" s="276"/>
      <c r="J58" s="276"/>
      <c r="K58" s="276"/>
      <c r="L58" s="276"/>
      <c r="M58" s="276"/>
      <c r="N58" s="276"/>
      <c r="O58" s="276"/>
      <c r="Q58" s="288">
        <v>0</v>
      </c>
      <c r="R58" s="295" t="s">
        <v>67</v>
      </c>
      <c r="S58" s="290">
        <v>0</v>
      </c>
      <c r="T58" s="291"/>
      <c r="U58" s="292" t="s">
        <v>67</v>
      </c>
      <c r="V58" s="290">
        <v>0.83333333333333337</v>
      </c>
      <c r="W58" s="288">
        <v>712518.95672800008</v>
      </c>
    </row>
    <row r="59" spans="2:23">
      <c r="B59" s="276"/>
      <c r="C59" s="276"/>
      <c r="D59" s="276"/>
      <c r="E59" s="276"/>
      <c r="F59" s="276"/>
      <c r="G59" s="276"/>
      <c r="H59" s="276"/>
      <c r="I59" s="276"/>
      <c r="J59" s="276"/>
      <c r="K59" s="276"/>
      <c r="L59" s="276"/>
      <c r="M59" s="276"/>
      <c r="N59" s="276"/>
      <c r="O59" s="276"/>
    </row>
    <row r="60" spans="2:23">
      <c r="B60" s="276">
        <v>90000</v>
      </c>
      <c r="C60" s="276">
        <v>67</v>
      </c>
      <c r="D60" s="276">
        <v>68</v>
      </c>
      <c r="E60" s="276">
        <f>E50</f>
        <v>79056</v>
      </c>
      <c r="F60" s="276">
        <v>0</v>
      </c>
      <c r="G60" s="276">
        <v>1000000</v>
      </c>
      <c r="H60" s="276">
        <v>0</v>
      </c>
      <c r="I60" s="276">
        <v>30000</v>
      </c>
      <c r="J60" s="296">
        <v>0.3</v>
      </c>
      <c r="K60" s="296">
        <v>0.7</v>
      </c>
      <c r="L60" s="296">
        <v>0.35</v>
      </c>
      <c r="M60" s="296">
        <v>0.65</v>
      </c>
      <c r="N60" s="296">
        <v>0.3</v>
      </c>
      <c r="O60" s="296">
        <v>0.7</v>
      </c>
      <c r="Q60" s="288">
        <v>-1843606.3159833329</v>
      </c>
      <c r="R60" s="289" t="s">
        <v>26</v>
      </c>
      <c r="S60" s="290">
        <v>1</v>
      </c>
      <c r="T60" s="291"/>
      <c r="U60" s="292" t="s">
        <v>26</v>
      </c>
      <c r="V60" s="290">
        <v>0</v>
      </c>
      <c r="W60" s="288">
        <v>0</v>
      </c>
    </row>
    <row r="61" spans="2:23">
      <c r="Q61" s="288">
        <v>-126422.23974615383</v>
      </c>
      <c r="R61" s="293" t="s">
        <v>27</v>
      </c>
      <c r="S61" s="290">
        <v>0.43333333333333335</v>
      </c>
      <c r="T61" s="291"/>
      <c r="U61" s="292" t="s">
        <v>27</v>
      </c>
      <c r="V61" s="290">
        <v>6.6666666666666666E-2</v>
      </c>
      <c r="W61" s="288">
        <v>483976.24860000005</v>
      </c>
    </row>
    <row r="62" spans="2:23">
      <c r="Q62" s="288">
        <v>-1753990.9786433331</v>
      </c>
      <c r="R62" s="294" t="s">
        <v>30</v>
      </c>
      <c r="S62" s="290">
        <v>1</v>
      </c>
      <c r="T62" s="291"/>
      <c r="U62" s="292" t="s">
        <v>30</v>
      </c>
      <c r="V62" s="290">
        <v>0</v>
      </c>
      <c r="W62" s="288">
        <v>0</v>
      </c>
    </row>
    <row r="63" spans="2:23">
      <c r="Q63" s="288">
        <v>0</v>
      </c>
      <c r="R63" s="295" t="s">
        <v>67</v>
      </c>
      <c r="S63" s="290">
        <v>0</v>
      </c>
      <c r="T63" s="291"/>
      <c r="U63" s="292" t="s">
        <v>67</v>
      </c>
      <c r="V63" s="290">
        <v>0.66666666666666663</v>
      </c>
      <c r="W63" s="288">
        <v>613362.44292499998</v>
      </c>
    </row>
    <row r="65" spans="2:23">
      <c r="B65" s="276">
        <v>100000</v>
      </c>
      <c r="C65" s="276">
        <v>67</v>
      </c>
      <c r="D65" s="276">
        <v>67</v>
      </c>
      <c r="E65" s="276">
        <f>(3750+2475)*12</f>
        <v>74700</v>
      </c>
      <c r="F65" s="276">
        <v>0</v>
      </c>
      <c r="G65" s="276">
        <v>1000000</v>
      </c>
      <c r="H65" s="276">
        <v>0</v>
      </c>
      <c r="I65" s="276">
        <v>30000</v>
      </c>
      <c r="J65" s="296">
        <v>0.3</v>
      </c>
      <c r="K65" s="296">
        <v>0.7</v>
      </c>
      <c r="L65" s="296">
        <v>0.3</v>
      </c>
      <c r="M65" s="296">
        <v>0.7</v>
      </c>
      <c r="N65" s="296">
        <v>0.2</v>
      </c>
      <c r="O65" s="296">
        <v>0.8</v>
      </c>
      <c r="Q65" s="288">
        <v>-2184092.4594633337</v>
      </c>
      <c r="R65" s="289" t="s">
        <v>26</v>
      </c>
      <c r="S65" s="290">
        <v>1</v>
      </c>
      <c r="T65" s="291"/>
      <c r="U65" s="292" t="s">
        <v>26</v>
      </c>
      <c r="V65" s="290">
        <v>0</v>
      </c>
      <c r="W65" s="288">
        <v>0</v>
      </c>
    </row>
    <row r="66" spans="2:23">
      <c r="B66" s="276"/>
      <c r="C66" s="276"/>
      <c r="D66" s="276"/>
      <c r="E66" s="276"/>
      <c r="F66" s="276"/>
      <c r="G66" s="276"/>
      <c r="H66" s="276"/>
      <c r="I66" s="276"/>
      <c r="J66" s="276"/>
      <c r="K66" s="276"/>
      <c r="L66" s="276"/>
      <c r="M66" s="276"/>
      <c r="N66" s="276"/>
      <c r="O66" s="276"/>
      <c r="Q66" s="288">
        <v>-362577.16796333337</v>
      </c>
      <c r="R66" s="293" t="s">
        <v>27</v>
      </c>
      <c r="S66" s="290">
        <v>1</v>
      </c>
      <c r="T66" s="291"/>
      <c r="U66" s="292" t="s">
        <v>27</v>
      </c>
      <c r="V66" s="290">
        <v>0</v>
      </c>
      <c r="W66" s="288">
        <v>0</v>
      </c>
    </row>
    <row r="67" spans="2:23">
      <c r="B67" s="276"/>
      <c r="C67" s="276"/>
      <c r="D67" s="276"/>
      <c r="E67" s="276"/>
      <c r="F67" s="276"/>
      <c r="G67" s="276"/>
      <c r="H67" s="276"/>
      <c r="I67" s="276"/>
      <c r="J67" s="276"/>
      <c r="K67" s="276"/>
      <c r="L67" s="276"/>
      <c r="M67" s="276" t="s">
        <v>301</v>
      </c>
      <c r="N67" s="276"/>
      <c r="O67" s="276"/>
      <c r="Q67" s="288">
        <v>-2113608.5038000001</v>
      </c>
      <c r="R67" s="294" t="s">
        <v>30</v>
      </c>
      <c r="S67" s="290">
        <v>1</v>
      </c>
      <c r="T67" s="291"/>
      <c r="U67" s="292" t="s">
        <v>30</v>
      </c>
      <c r="V67" s="290">
        <v>0</v>
      </c>
      <c r="W67" s="288">
        <v>0</v>
      </c>
    </row>
    <row r="68" spans="2:23">
      <c r="B68" s="276"/>
      <c r="C68" s="276"/>
      <c r="D68" s="276"/>
      <c r="E68" s="276"/>
      <c r="F68" s="276"/>
      <c r="G68" s="276"/>
      <c r="H68" s="276"/>
      <c r="I68" s="276"/>
      <c r="J68" s="276"/>
      <c r="K68" s="276"/>
      <c r="L68" s="276"/>
      <c r="M68" s="276"/>
      <c r="N68" s="276"/>
      <c r="O68" s="276"/>
      <c r="Q68" s="288">
        <v>0</v>
      </c>
      <c r="R68" s="295" t="s">
        <v>67</v>
      </c>
      <c r="S68" s="290">
        <v>0.73333333333333328</v>
      </c>
      <c r="T68" s="291"/>
      <c r="U68" s="292" t="s">
        <v>67</v>
      </c>
      <c r="V68" s="290">
        <v>0</v>
      </c>
      <c r="W68" s="288">
        <v>0</v>
      </c>
    </row>
    <row r="69" spans="2:23">
      <c r="B69" s="276"/>
      <c r="C69" s="276"/>
      <c r="D69" s="276"/>
      <c r="E69" s="276"/>
      <c r="F69" s="276"/>
      <c r="G69" s="276"/>
      <c r="H69" s="276"/>
      <c r="I69" s="276"/>
      <c r="J69" s="276"/>
      <c r="K69" s="276"/>
      <c r="L69" s="276"/>
      <c r="M69" s="276"/>
      <c r="N69" s="276"/>
      <c r="O69" s="276"/>
    </row>
    <row r="70" spans="2:23">
      <c r="B70" s="276">
        <v>100000</v>
      </c>
      <c r="C70" s="276">
        <v>67</v>
      </c>
      <c r="D70" s="276">
        <v>68</v>
      </c>
      <c r="E70" s="276">
        <f>(3924+2664)*12</f>
        <v>79056</v>
      </c>
      <c r="F70" s="276">
        <v>0</v>
      </c>
      <c r="G70" s="276">
        <v>1000000</v>
      </c>
      <c r="H70" s="276">
        <v>0</v>
      </c>
      <c r="I70" s="276">
        <v>30000</v>
      </c>
      <c r="J70" s="296">
        <v>0.3</v>
      </c>
      <c r="K70" s="296">
        <v>0.7</v>
      </c>
      <c r="L70" s="296">
        <v>0.3</v>
      </c>
      <c r="M70" s="296">
        <v>0.7</v>
      </c>
      <c r="N70" s="296">
        <v>0.2</v>
      </c>
      <c r="O70" s="296">
        <v>0.8</v>
      </c>
      <c r="Q70" s="288">
        <v>-2206481.3234766666</v>
      </c>
      <c r="R70" s="289" t="s">
        <v>26</v>
      </c>
      <c r="S70" s="290">
        <v>1</v>
      </c>
      <c r="T70" s="291"/>
      <c r="U70" s="292" t="s">
        <v>26</v>
      </c>
      <c r="V70" s="290">
        <v>0</v>
      </c>
      <c r="W70" s="288">
        <v>0</v>
      </c>
    </row>
    <row r="71" spans="2:23">
      <c r="B71" s="276"/>
      <c r="C71" s="276"/>
      <c r="D71" s="276"/>
      <c r="E71" s="276"/>
      <c r="F71" s="276"/>
      <c r="G71" s="276"/>
      <c r="H71" s="276"/>
      <c r="I71" s="276"/>
      <c r="J71" s="276"/>
      <c r="K71" s="276"/>
      <c r="L71" s="276"/>
      <c r="M71" s="276"/>
      <c r="N71" s="276"/>
      <c r="O71" s="276"/>
      <c r="Q71" s="288">
        <v>-439631.54962666676</v>
      </c>
      <c r="R71" s="293" t="s">
        <v>27</v>
      </c>
      <c r="S71" s="290">
        <v>1</v>
      </c>
      <c r="T71" s="291"/>
      <c r="U71" s="292" t="s">
        <v>27</v>
      </c>
      <c r="V71" s="290">
        <v>0</v>
      </c>
      <c r="W71" s="288">
        <v>0</v>
      </c>
    </row>
    <row r="72" spans="2:23">
      <c r="B72" s="276"/>
      <c r="C72" s="276"/>
      <c r="D72" s="276"/>
      <c r="E72" s="276"/>
      <c r="F72" s="276"/>
      <c r="G72" s="276"/>
      <c r="H72" s="276"/>
      <c r="I72" s="276"/>
      <c r="J72" s="276"/>
      <c r="K72" s="276"/>
      <c r="L72" s="276"/>
      <c r="M72" s="276"/>
      <c r="N72" s="276"/>
      <c r="O72" s="276"/>
      <c r="Q72" s="288">
        <v>-2134664.6626900001</v>
      </c>
      <c r="R72" s="294" t="s">
        <v>30</v>
      </c>
      <c r="S72" s="290">
        <v>1</v>
      </c>
      <c r="T72" s="291"/>
      <c r="U72" s="292" t="s">
        <v>30</v>
      </c>
      <c r="V72" s="290">
        <v>0</v>
      </c>
      <c r="W72" s="288">
        <v>0</v>
      </c>
    </row>
    <row r="73" spans="2:23">
      <c r="B73" s="276"/>
      <c r="C73" s="276"/>
      <c r="D73" s="276"/>
      <c r="E73" s="276"/>
      <c r="F73" s="276"/>
      <c r="G73" s="276"/>
      <c r="H73" s="276"/>
      <c r="I73" s="276"/>
      <c r="J73" s="276"/>
      <c r="K73" s="276"/>
      <c r="L73" s="276"/>
      <c r="M73" s="276"/>
      <c r="N73" s="276"/>
      <c r="O73" s="276"/>
      <c r="Q73" s="288">
        <v>0</v>
      </c>
      <c r="R73" s="295" t="s">
        <v>67</v>
      </c>
      <c r="S73" s="290">
        <v>0.93333333333333335</v>
      </c>
      <c r="T73" s="291"/>
      <c r="U73" s="292" t="s">
        <v>67</v>
      </c>
      <c r="V73" s="290">
        <v>0</v>
      </c>
      <c r="W73" s="288">
        <v>0</v>
      </c>
    </row>
    <row r="74" spans="2:23">
      <c r="B74" s="276"/>
      <c r="C74" s="276"/>
      <c r="D74" s="276"/>
      <c r="E74" s="276"/>
      <c r="F74" s="276"/>
      <c r="G74" s="276"/>
      <c r="H74" s="276"/>
      <c r="I74" s="276"/>
      <c r="J74" s="276"/>
      <c r="K74" s="276"/>
      <c r="L74" s="276"/>
      <c r="M74" s="276"/>
      <c r="N74" s="276"/>
      <c r="O74" s="276"/>
    </row>
    <row r="75" spans="2:23">
      <c r="B75" s="276">
        <v>100000</v>
      </c>
      <c r="C75" s="276">
        <v>67</v>
      </c>
      <c r="D75" s="276">
        <v>67</v>
      </c>
      <c r="E75" s="276">
        <f>(3750+2475)*12</f>
        <v>74700</v>
      </c>
      <c r="F75" s="276">
        <v>0</v>
      </c>
      <c r="G75" s="276">
        <v>1000000</v>
      </c>
      <c r="H75" s="276">
        <v>0</v>
      </c>
      <c r="I75" s="276">
        <v>30000</v>
      </c>
      <c r="J75" s="296">
        <v>0.3</v>
      </c>
      <c r="K75" s="296">
        <v>0.7</v>
      </c>
      <c r="L75" s="296">
        <v>0.35</v>
      </c>
      <c r="M75" s="296">
        <v>0.65</v>
      </c>
      <c r="N75" s="296">
        <v>0.3</v>
      </c>
      <c r="O75" s="296">
        <v>0.7</v>
      </c>
      <c r="Q75" s="288">
        <v>-2178543.8688466665</v>
      </c>
      <c r="R75" s="289" t="s">
        <v>26</v>
      </c>
      <c r="S75" s="290">
        <v>1</v>
      </c>
      <c r="T75" s="291"/>
      <c r="U75" s="292" t="s">
        <v>26</v>
      </c>
      <c r="V75" s="290">
        <v>0</v>
      </c>
      <c r="W75" s="288">
        <v>0</v>
      </c>
    </row>
    <row r="76" spans="2:23">
      <c r="B76" s="276"/>
      <c r="C76" s="276"/>
      <c r="D76" s="276"/>
      <c r="E76" s="276"/>
      <c r="F76" s="276"/>
      <c r="G76" s="276"/>
      <c r="H76" s="276"/>
      <c r="I76" s="276"/>
      <c r="J76" s="276"/>
      <c r="K76" s="276"/>
      <c r="L76" s="276"/>
      <c r="M76" s="276"/>
      <c r="N76" s="276"/>
      <c r="O76" s="276"/>
      <c r="Q76" s="288">
        <v>-425656.92560370377</v>
      </c>
      <c r="R76" s="293" t="s">
        <v>27</v>
      </c>
      <c r="S76" s="290">
        <v>0.9</v>
      </c>
      <c r="T76" s="291"/>
      <c r="U76" s="292" t="s">
        <v>27</v>
      </c>
      <c r="V76" s="290">
        <v>0</v>
      </c>
      <c r="W76" s="288">
        <v>0</v>
      </c>
    </row>
    <row r="77" spans="2:23">
      <c r="B77" s="276"/>
      <c r="C77" s="276"/>
      <c r="D77" s="276"/>
      <c r="E77" s="276"/>
      <c r="F77" s="276"/>
      <c r="G77" s="276"/>
      <c r="H77" s="276"/>
      <c r="I77" s="276"/>
      <c r="J77" s="276"/>
      <c r="K77" s="276"/>
      <c r="L77" s="276"/>
      <c r="M77" s="276"/>
      <c r="N77" s="276"/>
      <c r="O77" s="276"/>
      <c r="Q77" s="288">
        <v>-2107468.8901800001</v>
      </c>
      <c r="R77" s="294" t="s">
        <v>30</v>
      </c>
      <c r="S77" s="290">
        <v>1</v>
      </c>
      <c r="T77" s="291"/>
      <c r="U77" s="292" t="s">
        <v>30</v>
      </c>
      <c r="V77" s="290">
        <v>0</v>
      </c>
      <c r="W77" s="288">
        <v>0</v>
      </c>
    </row>
    <row r="78" spans="2:23">
      <c r="B78" s="276"/>
      <c r="C78" s="276"/>
      <c r="D78" s="276"/>
      <c r="E78" s="276"/>
      <c r="F78" s="276"/>
      <c r="G78" s="276"/>
      <c r="H78" s="276"/>
      <c r="I78" s="276"/>
      <c r="J78" s="276"/>
      <c r="K78" s="276"/>
      <c r="L78" s="276"/>
      <c r="M78" s="276"/>
      <c r="N78" s="276"/>
      <c r="O78" s="276"/>
      <c r="Q78" s="288">
        <v>0</v>
      </c>
      <c r="R78" s="295" t="s">
        <v>67</v>
      </c>
      <c r="S78" s="290">
        <v>0.76666666666666672</v>
      </c>
      <c r="T78" s="291"/>
      <c r="U78" s="292" t="s">
        <v>67</v>
      </c>
      <c r="V78" s="290">
        <v>6.6666666666666666E-2</v>
      </c>
      <c r="W78" s="288">
        <v>491659.46724999999</v>
      </c>
    </row>
    <row r="79" spans="2:23">
      <c r="B79" s="276"/>
      <c r="C79" s="276"/>
      <c r="D79" s="276"/>
      <c r="E79" s="276"/>
      <c r="F79" s="276"/>
      <c r="G79" s="276"/>
      <c r="H79" s="276"/>
      <c r="I79" s="276"/>
      <c r="J79" s="276"/>
      <c r="K79" s="276"/>
      <c r="L79" s="276"/>
      <c r="M79" s="276"/>
      <c r="N79" s="276"/>
      <c r="O79" s="276"/>
    </row>
    <row r="80" spans="2:23">
      <c r="B80" s="276">
        <v>100000</v>
      </c>
      <c r="C80" s="276">
        <v>67</v>
      </c>
      <c r="D80" s="276">
        <v>68</v>
      </c>
      <c r="E80" s="276">
        <f>E70</f>
        <v>79056</v>
      </c>
      <c r="F80" s="276">
        <v>0</v>
      </c>
      <c r="G80" s="276">
        <v>1000000</v>
      </c>
      <c r="H80" s="276">
        <v>0</v>
      </c>
      <c r="I80" s="276">
        <v>30000</v>
      </c>
      <c r="J80" s="296">
        <v>0.3</v>
      </c>
      <c r="K80" s="296">
        <v>0.7</v>
      </c>
      <c r="L80" s="296">
        <v>0.35</v>
      </c>
      <c r="M80" s="296">
        <v>0.65</v>
      </c>
      <c r="N80" s="296">
        <v>0.3</v>
      </c>
      <c r="O80" s="296">
        <v>0.7</v>
      </c>
      <c r="Q80" s="288">
        <v>-2212330.1771966671</v>
      </c>
      <c r="R80" s="289" t="s">
        <v>26</v>
      </c>
      <c r="S80" s="290">
        <v>1</v>
      </c>
      <c r="T80" s="291"/>
      <c r="U80" s="292" t="s">
        <v>26</v>
      </c>
      <c r="V80" s="290">
        <v>0</v>
      </c>
      <c r="W80" s="288">
        <v>0</v>
      </c>
    </row>
    <row r="81" spans="17:23">
      <c r="Q81" s="288">
        <v>-448158.23773666663</v>
      </c>
      <c r="R81" s="293" t="s">
        <v>27</v>
      </c>
      <c r="S81" s="290">
        <v>1</v>
      </c>
      <c r="T81" s="291"/>
      <c r="U81" s="292" t="s">
        <v>27</v>
      </c>
      <c r="V81" s="290">
        <v>0</v>
      </c>
      <c r="W81" s="288">
        <v>0</v>
      </c>
    </row>
    <row r="82" spans="17:23">
      <c r="Q82" s="288">
        <v>-2122638.4387766663</v>
      </c>
      <c r="R82" s="294" t="s">
        <v>30</v>
      </c>
      <c r="S82" s="290">
        <v>1</v>
      </c>
      <c r="T82" s="291"/>
      <c r="U82" s="292" t="s">
        <v>30</v>
      </c>
      <c r="V82" s="290">
        <v>0</v>
      </c>
      <c r="W82" s="288">
        <v>0</v>
      </c>
    </row>
    <row r="83" spans="17:23">
      <c r="Q83" s="288">
        <v>0</v>
      </c>
      <c r="R83" s="295" t="s">
        <v>67</v>
      </c>
      <c r="S83" s="290">
        <v>0.83333333333333337</v>
      </c>
      <c r="T83" s="291"/>
      <c r="U83" s="292" t="s">
        <v>67</v>
      </c>
      <c r="V83" s="290">
        <v>0</v>
      </c>
      <c r="W83" s="288">
        <v>0</v>
      </c>
    </row>
  </sheetData>
  <dataValidations count="1">
    <dataValidation type="whole" operator="greaterThanOrEqual" allowBlank="1" showInputMessage="1" showErrorMessage="1" sqref="V4 S4" xr:uid="{3D8E497E-88EE-48B7-A695-2587ACD5FD7A}">
      <formula1>0</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9BBA3-6A34-4655-8320-D1BF54809840}">
  <sheetPr codeName="Sheet17"/>
  <dimension ref="B1:W83"/>
  <sheetViews>
    <sheetView workbookViewId="0">
      <selection activeCell="S7" sqref="S7"/>
    </sheetView>
  </sheetViews>
  <sheetFormatPr defaultRowHeight="14.25"/>
  <cols>
    <col min="6" max="6" width="10.73046875" customWidth="1"/>
    <col min="7" max="8" width="12.1328125" customWidth="1"/>
    <col min="9" max="9" width="12.6640625" customWidth="1"/>
    <col min="17" max="17" width="14.796875" style="282" bestFit="1" customWidth="1"/>
    <col min="18" max="18" width="16.33203125" style="282" customWidth="1"/>
    <col min="19" max="19" width="12.06640625" style="282" customWidth="1"/>
    <col min="20" max="20" width="9.06640625" style="282"/>
    <col min="21" max="21" width="12.265625" style="282" customWidth="1"/>
    <col min="22" max="22" width="16.53125" style="282" customWidth="1"/>
    <col min="23" max="23" width="14.59765625" style="282" customWidth="1"/>
  </cols>
  <sheetData>
    <row r="1" spans="2:23">
      <c r="B1" t="s">
        <v>305</v>
      </c>
    </row>
    <row r="4" spans="2:23" s="10" customFormat="1" ht="39" customHeight="1">
      <c r="B4" t="s">
        <v>291</v>
      </c>
      <c r="C4" s="10" t="s">
        <v>292</v>
      </c>
      <c r="D4" s="10" t="s">
        <v>302</v>
      </c>
      <c r="E4" s="10" t="s">
        <v>17</v>
      </c>
      <c r="F4" s="10" t="s">
        <v>303</v>
      </c>
      <c r="G4" s="10" t="s">
        <v>300</v>
      </c>
      <c r="H4" s="10" t="s">
        <v>9</v>
      </c>
      <c r="I4" s="10" t="s">
        <v>293</v>
      </c>
      <c r="J4" s="10" t="s">
        <v>298</v>
      </c>
      <c r="K4" s="10" t="s">
        <v>299</v>
      </c>
      <c r="L4" s="10" t="s">
        <v>294</v>
      </c>
      <c r="M4" s="10" t="s">
        <v>295</v>
      </c>
      <c r="N4" s="10" t="s">
        <v>296</v>
      </c>
      <c r="O4" s="10" t="s">
        <v>297</v>
      </c>
      <c r="Q4" s="283" t="s">
        <v>36</v>
      </c>
      <c r="R4" s="284" t="s">
        <v>28</v>
      </c>
      <c r="S4" s="285">
        <v>0</v>
      </c>
      <c r="T4" s="286"/>
      <c r="U4" s="284" t="s">
        <v>29</v>
      </c>
      <c r="V4" s="287">
        <v>400000</v>
      </c>
      <c r="W4" s="283" t="s">
        <v>36</v>
      </c>
    </row>
    <row r="5" spans="2:23">
      <c r="B5" s="276">
        <v>70000</v>
      </c>
      <c r="C5" s="276">
        <v>67</v>
      </c>
      <c r="D5" s="276">
        <v>67</v>
      </c>
      <c r="E5" s="276">
        <f>(3750+2475)*12</f>
        <v>74700</v>
      </c>
      <c r="F5" s="276">
        <v>0</v>
      </c>
      <c r="G5" s="276">
        <v>1000000</v>
      </c>
      <c r="H5" s="276">
        <v>0</v>
      </c>
      <c r="I5" s="276">
        <v>30000</v>
      </c>
      <c r="J5" s="296">
        <v>0.3</v>
      </c>
      <c r="K5" s="296">
        <v>0.7</v>
      </c>
      <c r="L5" s="296">
        <v>0.3</v>
      </c>
      <c r="M5" s="296">
        <v>0.7</v>
      </c>
      <c r="N5" s="296">
        <v>0.2</v>
      </c>
      <c r="O5" s="296">
        <v>0.8</v>
      </c>
      <c r="Q5" s="288">
        <v>-1492458.0977950008</v>
      </c>
      <c r="R5" s="289" t="s">
        <v>26</v>
      </c>
      <c r="S5" s="290">
        <v>1</v>
      </c>
      <c r="T5" s="291"/>
      <c r="U5" s="292" t="s">
        <v>26</v>
      </c>
      <c r="V5" s="290">
        <v>0</v>
      </c>
      <c r="W5" s="288">
        <v>0</v>
      </c>
    </row>
    <row r="6" spans="2:23">
      <c r="B6" s="276"/>
      <c r="C6" s="276"/>
      <c r="D6" s="276"/>
      <c r="E6" s="276"/>
      <c r="F6" s="276"/>
      <c r="G6" s="276"/>
      <c r="H6" s="276"/>
      <c r="I6" s="276"/>
      <c r="J6" s="276"/>
      <c r="K6" s="276"/>
      <c r="L6" s="276"/>
      <c r="M6" s="276"/>
      <c r="N6" s="276"/>
      <c r="O6" s="276"/>
      <c r="Q6" s="288">
        <v>0</v>
      </c>
      <c r="R6" s="293" t="s">
        <v>27</v>
      </c>
      <c r="S6" s="290">
        <v>0</v>
      </c>
      <c r="T6" s="291"/>
      <c r="U6" s="292" t="s">
        <v>27</v>
      </c>
      <c r="V6" s="290">
        <v>1</v>
      </c>
      <c r="W6" s="288">
        <v>1391111.1203190004</v>
      </c>
    </row>
    <row r="7" spans="2:23">
      <c r="B7" s="276"/>
      <c r="C7" s="276"/>
      <c r="D7" s="276"/>
      <c r="E7" s="276"/>
      <c r="F7" s="276"/>
      <c r="G7" s="276"/>
      <c r="H7" s="276"/>
      <c r="I7" s="276"/>
      <c r="J7" s="276"/>
      <c r="K7" s="276"/>
      <c r="L7" s="276"/>
      <c r="M7" s="276" t="s">
        <v>301</v>
      </c>
      <c r="N7" s="276"/>
      <c r="O7" s="276"/>
      <c r="Q7" s="288">
        <v>-1381714.6791599998</v>
      </c>
      <c r="R7" s="294" t="s">
        <v>30</v>
      </c>
      <c r="S7" s="290">
        <v>1</v>
      </c>
      <c r="T7" s="291"/>
      <c r="U7" s="292" t="s">
        <v>30</v>
      </c>
      <c r="V7" s="290">
        <v>0</v>
      </c>
      <c r="W7" s="288">
        <v>0</v>
      </c>
    </row>
    <row r="8" spans="2:23">
      <c r="B8" s="276"/>
      <c r="C8" s="276"/>
      <c r="D8" s="276"/>
      <c r="E8" s="276"/>
      <c r="F8" s="276"/>
      <c r="G8" s="276"/>
      <c r="H8" s="276"/>
      <c r="I8" s="276"/>
      <c r="J8" s="276"/>
      <c r="K8" s="276"/>
      <c r="L8" s="276"/>
      <c r="M8" s="276"/>
      <c r="N8" s="276"/>
      <c r="O8" s="276"/>
      <c r="Q8" s="288">
        <v>0</v>
      </c>
      <c r="R8" s="295" t="s">
        <v>67</v>
      </c>
      <c r="S8" s="290">
        <v>0</v>
      </c>
      <c r="T8" s="291"/>
      <c r="U8" s="292" t="s">
        <v>67</v>
      </c>
      <c r="V8" s="290">
        <v>1</v>
      </c>
      <c r="W8" s="288">
        <v>1911778.5131949997</v>
      </c>
    </row>
    <row r="9" spans="2:23">
      <c r="B9" s="276"/>
      <c r="C9" s="276"/>
      <c r="D9" s="276"/>
      <c r="E9" s="276"/>
      <c r="F9" s="276"/>
      <c r="G9" s="276"/>
      <c r="H9" s="276"/>
      <c r="I9" s="276"/>
      <c r="J9" s="276"/>
      <c r="K9" s="276"/>
      <c r="L9" s="276"/>
      <c r="M9" s="276"/>
      <c r="N9" s="276"/>
      <c r="O9" s="276"/>
    </row>
    <row r="10" spans="2:23">
      <c r="B10" s="276">
        <v>70000</v>
      </c>
      <c r="C10" s="276">
        <v>67</v>
      </c>
      <c r="D10" s="276">
        <v>68</v>
      </c>
      <c r="E10" s="276">
        <f>(3924+2664)*12</f>
        <v>79056</v>
      </c>
      <c r="F10" s="276">
        <v>0</v>
      </c>
      <c r="G10" s="276">
        <v>1000000</v>
      </c>
      <c r="H10" s="276">
        <v>0</v>
      </c>
      <c r="I10" s="276">
        <v>30000</v>
      </c>
      <c r="J10" s="296">
        <v>0.3</v>
      </c>
      <c r="K10" s="296">
        <v>0.7</v>
      </c>
      <c r="L10" s="296">
        <v>0.3</v>
      </c>
      <c r="M10" s="296">
        <v>0.7</v>
      </c>
      <c r="N10" s="296">
        <v>0.2</v>
      </c>
      <c r="O10" s="296">
        <v>0.8</v>
      </c>
      <c r="Q10" s="288">
        <v>-1507342.9288230005</v>
      </c>
      <c r="R10" s="289" t="s">
        <v>26</v>
      </c>
      <c r="S10" s="290">
        <v>1</v>
      </c>
      <c r="T10" s="291"/>
      <c r="U10" s="292" t="s">
        <v>26</v>
      </c>
      <c r="V10" s="290">
        <v>0</v>
      </c>
      <c r="W10" s="288">
        <v>0</v>
      </c>
    </row>
    <row r="11" spans="2:23">
      <c r="B11" s="276"/>
      <c r="C11" s="276"/>
      <c r="D11" s="276"/>
      <c r="E11" s="276"/>
      <c r="F11" s="276"/>
      <c r="G11" s="276"/>
      <c r="H11" s="276"/>
      <c r="I11" s="276"/>
      <c r="J11" s="276"/>
      <c r="K11" s="276"/>
      <c r="L11" s="276"/>
      <c r="M11" s="276"/>
      <c r="N11" s="276"/>
      <c r="O11" s="276"/>
      <c r="Q11" s="288">
        <v>0</v>
      </c>
      <c r="R11" s="293" t="s">
        <v>27</v>
      </c>
      <c r="S11" s="290">
        <v>0</v>
      </c>
      <c r="T11" s="291"/>
      <c r="U11" s="292" t="s">
        <v>27</v>
      </c>
      <c r="V11" s="290">
        <v>1</v>
      </c>
      <c r="W11" s="288">
        <v>1373754.9705159997</v>
      </c>
    </row>
    <row r="12" spans="2:23">
      <c r="B12" s="276"/>
      <c r="C12" s="276"/>
      <c r="D12" s="276"/>
      <c r="E12" s="276"/>
      <c r="F12" s="276"/>
      <c r="G12" s="276"/>
      <c r="H12" s="276"/>
      <c r="I12" s="276"/>
      <c r="J12" s="276"/>
      <c r="K12" s="276"/>
      <c r="L12" s="276"/>
      <c r="M12" s="276"/>
      <c r="N12" s="276"/>
      <c r="O12" s="276"/>
      <c r="Q12" s="288">
        <v>-1393107.4456309995</v>
      </c>
      <c r="R12" s="294" t="s">
        <v>30</v>
      </c>
      <c r="S12" s="290">
        <v>1</v>
      </c>
      <c r="T12" s="291"/>
      <c r="U12" s="292" t="s">
        <v>30</v>
      </c>
      <c r="V12" s="290">
        <v>0</v>
      </c>
      <c r="W12" s="288">
        <v>0</v>
      </c>
    </row>
    <row r="13" spans="2:23">
      <c r="B13" s="276"/>
      <c r="C13" s="276"/>
      <c r="D13" s="276"/>
      <c r="E13" s="276"/>
      <c r="F13" s="276"/>
      <c r="G13" s="276"/>
      <c r="H13" s="276"/>
      <c r="I13" s="276"/>
      <c r="J13" s="276"/>
      <c r="K13" s="276"/>
      <c r="L13" s="276"/>
      <c r="M13" s="276"/>
      <c r="N13" s="276"/>
      <c r="O13" s="276"/>
      <c r="Q13" s="288">
        <v>0</v>
      </c>
      <c r="R13" s="295" t="s">
        <v>67</v>
      </c>
      <c r="S13" s="290">
        <v>0</v>
      </c>
      <c r="T13" s="291"/>
      <c r="U13" s="292" t="s">
        <v>67</v>
      </c>
      <c r="V13" s="290">
        <v>1</v>
      </c>
      <c r="W13" s="288">
        <v>1888938.9028130004</v>
      </c>
    </row>
    <row r="14" spans="2:23">
      <c r="B14" s="276"/>
      <c r="C14" s="276"/>
      <c r="D14" s="276"/>
      <c r="E14" s="276"/>
      <c r="F14" s="276"/>
      <c r="G14" s="276"/>
      <c r="H14" s="276"/>
      <c r="I14" s="276"/>
      <c r="J14" s="276"/>
      <c r="K14" s="276"/>
      <c r="L14" s="276"/>
      <c r="M14" s="276"/>
      <c r="N14" s="276"/>
      <c r="O14" s="276"/>
    </row>
    <row r="15" spans="2:23">
      <c r="B15" s="276">
        <v>70000</v>
      </c>
      <c r="C15" s="276">
        <v>67</v>
      </c>
      <c r="D15" s="276">
        <v>67</v>
      </c>
      <c r="E15" s="276">
        <f>(3750+2475)*12</f>
        <v>74700</v>
      </c>
      <c r="F15" s="276">
        <v>0</v>
      </c>
      <c r="G15" s="276">
        <v>1000000</v>
      </c>
      <c r="H15" s="276">
        <v>0</v>
      </c>
      <c r="I15" s="276">
        <v>30000</v>
      </c>
      <c r="J15" s="296">
        <v>0.3</v>
      </c>
      <c r="K15" s="296">
        <v>0.7</v>
      </c>
      <c r="L15" s="296">
        <v>0.35</v>
      </c>
      <c r="M15" s="296">
        <v>0.65</v>
      </c>
      <c r="N15" s="296">
        <v>0.3</v>
      </c>
      <c r="O15" s="296">
        <v>0.7</v>
      </c>
      <c r="Q15" s="288">
        <v>-1537427.6055759997</v>
      </c>
      <c r="R15" s="289" t="s">
        <v>26</v>
      </c>
      <c r="S15" s="290">
        <v>1</v>
      </c>
      <c r="T15" s="291"/>
      <c r="U15" s="292" t="s">
        <v>26</v>
      </c>
      <c r="V15" s="290">
        <v>0</v>
      </c>
      <c r="W15" s="288">
        <v>0</v>
      </c>
    </row>
    <row r="16" spans="2:23">
      <c r="B16" s="276"/>
      <c r="C16" s="276"/>
      <c r="D16" s="276"/>
      <c r="E16" s="276"/>
      <c r="F16" s="276"/>
      <c r="G16" s="276"/>
      <c r="H16" s="276"/>
      <c r="I16" s="276"/>
      <c r="J16" s="276"/>
      <c r="K16" s="276"/>
      <c r="L16" s="276"/>
      <c r="M16" s="276"/>
      <c r="N16" s="276"/>
      <c r="O16" s="276"/>
      <c r="Q16" s="288">
        <v>0</v>
      </c>
      <c r="R16" s="293" t="s">
        <v>27</v>
      </c>
      <c r="S16" s="290">
        <v>0</v>
      </c>
      <c r="T16" s="291"/>
      <c r="U16" s="292" t="s">
        <v>27</v>
      </c>
      <c r="V16" s="290">
        <v>0.99</v>
      </c>
      <c r="W16" s="288">
        <v>1240069.7727858589</v>
      </c>
    </row>
    <row r="17" spans="2:23">
      <c r="B17" s="276"/>
      <c r="C17" s="276"/>
      <c r="D17" s="276"/>
      <c r="E17" s="276"/>
      <c r="F17" s="276"/>
      <c r="G17" s="276"/>
      <c r="H17" s="276"/>
      <c r="I17" s="276"/>
      <c r="J17" s="276"/>
      <c r="K17" s="276"/>
      <c r="L17" s="276"/>
      <c r="M17" s="276"/>
      <c r="N17" s="276"/>
      <c r="O17" s="276"/>
      <c r="Q17" s="288">
        <v>-1403072.9609130002</v>
      </c>
      <c r="R17" s="294" t="s">
        <v>30</v>
      </c>
      <c r="S17" s="290">
        <v>1</v>
      </c>
      <c r="T17" s="291"/>
      <c r="U17" s="292" t="s">
        <v>30</v>
      </c>
      <c r="V17" s="290">
        <v>0</v>
      </c>
      <c r="W17" s="288">
        <v>0</v>
      </c>
    </row>
    <row r="18" spans="2:23">
      <c r="B18" s="276"/>
      <c r="C18" s="276"/>
      <c r="D18" s="276"/>
      <c r="E18" s="276"/>
      <c r="F18" s="276"/>
      <c r="G18" s="276"/>
      <c r="H18" s="276"/>
      <c r="I18" s="276"/>
      <c r="J18" s="276"/>
      <c r="K18" s="276"/>
      <c r="L18" s="276"/>
      <c r="M18" s="276"/>
      <c r="N18" s="276"/>
      <c r="O18" s="276"/>
      <c r="Q18" s="288">
        <v>0</v>
      </c>
      <c r="R18" s="295" t="s">
        <v>67</v>
      </c>
      <c r="S18" s="290">
        <v>0</v>
      </c>
      <c r="T18" s="291"/>
      <c r="U18" s="292" t="s">
        <v>67</v>
      </c>
      <c r="V18" s="290">
        <v>1</v>
      </c>
      <c r="W18" s="288">
        <v>1908086.8781560012</v>
      </c>
    </row>
    <row r="19" spans="2:23">
      <c r="B19" s="276"/>
      <c r="C19" s="276"/>
      <c r="D19" s="276"/>
      <c r="E19" s="276"/>
      <c r="F19" s="276"/>
      <c r="G19" s="276"/>
      <c r="H19" s="276"/>
      <c r="I19" s="276"/>
      <c r="J19" s="276"/>
      <c r="K19" s="276"/>
      <c r="L19" s="276"/>
      <c r="M19" s="276"/>
      <c r="N19" s="276"/>
      <c r="O19" s="276"/>
    </row>
    <row r="20" spans="2:23">
      <c r="B20" s="276">
        <v>70000</v>
      </c>
      <c r="C20" s="276">
        <v>67</v>
      </c>
      <c r="D20" s="276">
        <v>68</v>
      </c>
      <c r="E20" s="276">
        <f>E10</f>
        <v>79056</v>
      </c>
      <c r="F20" s="276">
        <v>0</v>
      </c>
      <c r="G20" s="276">
        <v>1000000</v>
      </c>
      <c r="H20" s="276">
        <v>0</v>
      </c>
      <c r="I20" s="276">
        <v>30000</v>
      </c>
      <c r="J20" s="296">
        <v>0.3</v>
      </c>
      <c r="K20" s="296">
        <v>0.7</v>
      </c>
      <c r="L20" s="296">
        <v>0.35</v>
      </c>
      <c r="M20" s="296">
        <v>0.65</v>
      </c>
      <c r="N20" s="296">
        <v>0.3</v>
      </c>
      <c r="O20" s="296">
        <v>0.7</v>
      </c>
      <c r="Q20" s="288">
        <v>-1526901.7913079998</v>
      </c>
      <c r="R20" s="289" t="s">
        <v>26</v>
      </c>
      <c r="S20" s="290">
        <v>1</v>
      </c>
      <c r="T20" s="291"/>
      <c r="U20" s="292" t="s">
        <v>26</v>
      </c>
      <c r="V20" s="290">
        <v>0</v>
      </c>
      <c r="W20" s="288">
        <v>0</v>
      </c>
    </row>
    <row r="21" spans="2:23">
      <c r="Q21" s="288">
        <v>0</v>
      </c>
      <c r="R21" s="293" t="s">
        <v>27</v>
      </c>
      <c r="S21" s="290">
        <v>0</v>
      </c>
      <c r="T21" s="291"/>
      <c r="U21" s="292" t="s">
        <v>27</v>
      </c>
      <c r="V21" s="290">
        <v>1</v>
      </c>
      <c r="W21" s="288">
        <v>1299501.6926300002</v>
      </c>
    </row>
    <row r="22" spans="2:23">
      <c r="Q22" s="288">
        <v>-1392916.2478469997</v>
      </c>
      <c r="R22" s="294" t="s">
        <v>30</v>
      </c>
      <c r="S22" s="290">
        <v>1</v>
      </c>
      <c r="T22" s="291"/>
      <c r="U22" s="292" t="s">
        <v>30</v>
      </c>
      <c r="V22" s="290">
        <v>0</v>
      </c>
      <c r="W22" s="288">
        <v>0</v>
      </c>
    </row>
    <row r="23" spans="2:23">
      <c r="Q23" s="288">
        <v>0</v>
      </c>
      <c r="R23" s="295" t="s">
        <v>67</v>
      </c>
      <c r="S23" s="290">
        <v>0</v>
      </c>
      <c r="T23" s="291"/>
      <c r="U23" s="292" t="s">
        <v>67</v>
      </c>
      <c r="V23" s="290">
        <v>1</v>
      </c>
      <c r="W23" s="288">
        <v>1946014.9095270003</v>
      </c>
    </row>
    <row r="25" spans="2:23">
      <c r="B25" s="276">
        <v>80000</v>
      </c>
      <c r="C25" s="276">
        <v>67</v>
      </c>
      <c r="D25" s="276">
        <v>67</v>
      </c>
      <c r="E25" s="276">
        <f>(3750+2475)*12</f>
        <v>74700</v>
      </c>
      <c r="F25" s="276">
        <v>0</v>
      </c>
      <c r="G25" s="276">
        <v>1000000</v>
      </c>
      <c r="H25" s="276">
        <v>0</v>
      </c>
      <c r="I25" s="276">
        <v>30000</v>
      </c>
      <c r="J25" s="296">
        <v>0.3</v>
      </c>
      <c r="K25" s="296">
        <v>0.7</v>
      </c>
      <c r="L25" s="296">
        <v>0.3</v>
      </c>
      <c r="M25" s="296">
        <v>0.7</v>
      </c>
      <c r="N25" s="296">
        <v>0.2</v>
      </c>
      <c r="O25" s="296">
        <v>0.8</v>
      </c>
      <c r="Q25" s="288">
        <v>-1923092.8710269995</v>
      </c>
      <c r="R25" s="289" t="s">
        <v>26</v>
      </c>
      <c r="S25" s="290">
        <v>1</v>
      </c>
      <c r="T25" s="291"/>
      <c r="U25" s="292" t="s">
        <v>26</v>
      </c>
      <c r="V25" s="290">
        <v>0</v>
      </c>
      <c r="W25" s="288">
        <v>0</v>
      </c>
    </row>
    <row r="26" spans="2:23">
      <c r="B26" s="276"/>
      <c r="C26" s="276"/>
      <c r="D26" s="276"/>
      <c r="E26" s="276"/>
      <c r="F26" s="276"/>
      <c r="G26" s="276"/>
      <c r="H26" s="276"/>
      <c r="I26" s="276"/>
      <c r="J26" s="276"/>
      <c r="K26" s="276"/>
      <c r="L26" s="276"/>
      <c r="M26" s="276"/>
      <c r="N26" s="276"/>
      <c r="O26" s="276"/>
      <c r="Q26" s="288">
        <v>0</v>
      </c>
      <c r="R26" s="293" t="s">
        <v>27</v>
      </c>
      <c r="S26" s="290">
        <v>0</v>
      </c>
      <c r="T26" s="291"/>
      <c r="U26" s="292" t="s">
        <v>27</v>
      </c>
      <c r="V26" s="290">
        <v>0.87</v>
      </c>
      <c r="W26" s="288">
        <v>725629.72154942504</v>
      </c>
    </row>
    <row r="27" spans="2:23">
      <c r="B27" s="276"/>
      <c r="C27" s="276"/>
      <c r="D27" s="276"/>
      <c r="E27" s="276"/>
      <c r="F27" s="276"/>
      <c r="G27" s="276"/>
      <c r="H27" s="276"/>
      <c r="I27" s="276"/>
      <c r="J27" s="276"/>
      <c r="K27" s="276"/>
      <c r="L27" s="276"/>
      <c r="M27" s="276" t="s">
        <v>301</v>
      </c>
      <c r="N27" s="276"/>
      <c r="O27" s="276"/>
      <c r="Q27" s="288">
        <v>-1834037.3520050002</v>
      </c>
      <c r="R27" s="294" t="s">
        <v>30</v>
      </c>
      <c r="S27" s="290">
        <v>1</v>
      </c>
      <c r="T27" s="291"/>
      <c r="U27" s="292" t="s">
        <v>30</v>
      </c>
      <c r="V27" s="290">
        <v>0</v>
      </c>
      <c r="W27" s="288">
        <v>0</v>
      </c>
    </row>
    <row r="28" spans="2:23">
      <c r="B28" s="276"/>
      <c r="C28" s="276"/>
      <c r="D28" s="276"/>
      <c r="E28" s="276"/>
      <c r="F28" s="276"/>
      <c r="G28" s="276"/>
      <c r="H28" s="276"/>
      <c r="I28" s="276"/>
      <c r="J28" s="276"/>
      <c r="K28" s="276"/>
      <c r="L28" s="276"/>
      <c r="M28" s="276"/>
      <c r="N28" s="276"/>
      <c r="O28" s="276"/>
      <c r="Q28" s="288">
        <v>0</v>
      </c>
      <c r="R28" s="295" t="s">
        <v>67</v>
      </c>
      <c r="S28" s="290">
        <v>0</v>
      </c>
      <c r="T28" s="291"/>
      <c r="U28" s="292" t="s">
        <v>67</v>
      </c>
      <c r="V28" s="290">
        <v>1</v>
      </c>
      <c r="W28" s="288">
        <v>1101284.3974549999</v>
      </c>
    </row>
    <row r="29" spans="2:23">
      <c r="B29" s="276"/>
      <c r="C29" s="276"/>
      <c r="D29" s="276"/>
      <c r="E29" s="276"/>
      <c r="F29" s="276"/>
      <c r="G29" s="276"/>
      <c r="H29" s="276"/>
      <c r="I29" s="276"/>
      <c r="J29" s="276"/>
      <c r="K29" s="276"/>
      <c r="L29" s="276"/>
      <c r="M29" s="276"/>
      <c r="N29" s="276"/>
      <c r="O29" s="276"/>
    </row>
    <row r="30" spans="2:23">
      <c r="B30" s="276">
        <v>80000</v>
      </c>
      <c r="C30" s="276">
        <v>67</v>
      </c>
      <c r="D30" s="276">
        <v>68</v>
      </c>
      <c r="E30" s="276">
        <f>(3924+2664)*12</f>
        <v>79056</v>
      </c>
      <c r="F30" s="276">
        <v>0</v>
      </c>
      <c r="G30" s="276">
        <v>1000000</v>
      </c>
      <c r="H30" s="276">
        <v>0</v>
      </c>
      <c r="I30" s="276">
        <v>30000</v>
      </c>
      <c r="J30" s="296">
        <v>0.3</v>
      </c>
      <c r="K30" s="296">
        <v>0.7</v>
      </c>
      <c r="L30" s="296">
        <v>0.3</v>
      </c>
      <c r="M30" s="296">
        <v>0.7</v>
      </c>
      <c r="N30" s="296">
        <v>0.2</v>
      </c>
      <c r="O30" s="296">
        <v>0.8</v>
      </c>
      <c r="Q30" s="288">
        <v>-1914664.1205979993</v>
      </c>
      <c r="R30" s="289" t="s">
        <v>26</v>
      </c>
      <c r="S30" s="290">
        <v>1</v>
      </c>
      <c r="T30" s="291"/>
      <c r="U30" s="292" t="s">
        <v>26</v>
      </c>
      <c r="V30" s="290">
        <v>0</v>
      </c>
      <c r="W30" s="288">
        <v>0</v>
      </c>
    </row>
    <row r="31" spans="2:23">
      <c r="B31" s="276"/>
      <c r="C31" s="276"/>
      <c r="D31" s="276"/>
      <c r="E31" s="276"/>
      <c r="F31" s="276"/>
      <c r="G31" s="276"/>
      <c r="H31" s="276"/>
      <c r="I31" s="276"/>
      <c r="J31" s="276"/>
      <c r="K31" s="276"/>
      <c r="L31" s="276"/>
      <c r="M31" s="276"/>
      <c r="N31" s="276"/>
      <c r="O31" s="276"/>
      <c r="Q31" s="288">
        <v>0</v>
      </c>
      <c r="R31" s="293" t="s">
        <v>27</v>
      </c>
      <c r="S31" s="290">
        <v>0</v>
      </c>
      <c r="T31" s="291"/>
      <c r="U31" s="292" t="s">
        <v>27</v>
      </c>
      <c r="V31" s="290">
        <v>0.93</v>
      </c>
      <c r="W31" s="288">
        <v>709687.73999354825</v>
      </c>
    </row>
    <row r="32" spans="2:23">
      <c r="B32" s="276"/>
      <c r="C32" s="276"/>
      <c r="D32" s="276"/>
      <c r="E32" s="276"/>
      <c r="F32" s="276"/>
      <c r="G32" s="276"/>
      <c r="H32" s="276"/>
      <c r="I32" s="276"/>
      <c r="J32" s="276"/>
      <c r="K32" s="276"/>
      <c r="L32" s="276"/>
      <c r="M32" s="276"/>
      <c r="N32" s="276"/>
      <c r="O32" s="276"/>
      <c r="Q32" s="288">
        <v>-1821565.0455680008</v>
      </c>
      <c r="R32" s="294" t="s">
        <v>30</v>
      </c>
      <c r="S32" s="290">
        <v>1</v>
      </c>
      <c r="T32" s="291"/>
      <c r="U32" s="292" t="s">
        <v>30</v>
      </c>
      <c r="V32" s="290">
        <v>0</v>
      </c>
      <c r="W32" s="288">
        <v>0</v>
      </c>
    </row>
    <row r="33" spans="2:23">
      <c r="B33" s="276"/>
      <c r="C33" s="276"/>
      <c r="D33" s="276"/>
      <c r="E33" s="276"/>
      <c r="F33" s="276"/>
      <c r="G33" s="276"/>
      <c r="H33" s="276"/>
      <c r="I33" s="276"/>
      <c r="J33" s="276"/>
      <c r="K33" s="276"/>
      <c r="L33" s="276"/>
      <c r="M33" s="276"/>
      <c r="N33" s="276"/>
      <c r="O33" s="276"/>
      <c r="Q33" s="288">
        <v>0</v>
      </c>
      <c r="R33" s="295" t="s">
        <v>67</v>
      </c>
      <c r="S33" s="290">
        <v>0</v>
      </c>
      <c r="T33" s="291"/>
      <c r="U33" s="292" t="s">
        <v>67</v>
      </c>
      <c r="V33" s="290">
        <v>1</v>
      </c>
      <c r="W33" s="288">
        <v>1131636.3309089998</v>
      </c>
    </row>
    <row r="34" spans="2:23">
      <c r="B34" s="276"/>
      <c r="C34" s="276"/>
      <c r="D34" s="276"/>
      <c r="E34" s="276"/>
      <c r="F34" s="276"/>
      <c r="G34" s="276"/>
      <c r="H34" s="276"/>
      <c r="I34" s="276"/>
      <c r="J34" s="276"/>
      <c r="K34" s="276"/>
      <c r="L34" s="276"/>
      <c r="M34" s="276"/>
      <c r="N34" s="276"/>
      <c r="O34" s="276"/>
    </row>
    <row r="35" spans="2:23">
      <c r="B35" s="276">
        <v>80000</v>
      </c>
      <c r="C35" s="276">
        <v>67</v>
      </c>
      <c r="D35" s="276">
        <v>67</v>
      </c>
      <c r="E35" s="276">
        <f>(3750+2475)*12</f>
        <v>74700</v>
      </c>
      <c r="F35" s="276">
        <v>0</v>
      </c>
      <c r="G35" s="276">
        <v>1000000</v>
      </c>
      <c r="H35" s="276">
        <v>0</v>
      </c>
      <c r="I35" s="276">
        <v>30000</v>
      </c>
      <c r="J35" s="296">
        <v>0.3</v>
      </c>
      <c r="K35" s="296">
        <v>0.7</v>
      </c>
      <c r="L35" s="296">
        <v>0.35</v>
      </c>
      <c r="M35" s="296">
        <v>0.65</v>
      </c>
      <c r="N35" s="296">
        <v>0.3</v>
      </c>
      <c r="O35" s="296">
        <v>0.7</v>
      </c>
      <c r="Q35" s="288">
        <v>-1921822.426069</v>
      </c>
      <c r="R35" s="289" t="s">
        <v>26</v>
      </c>
      <c r="S35" s="290">
        <v>1</v>
      </c>
      <c r="T35" s="291"/>
      <c r="U35" s="292" t="s">
        <v>26</v>
      </c>
      <c r="V35" s="290">
        <v>0</v>
      </c>
      <c r="W35" s="288">
        <v>0</v>
      </c>
    </row>
    <row r="36" spans="2:23">
      <c r="B36" s="276"/>
      <c r="C36" s="276"/>
      <c r="D36" s="276"/>
      <c r="E36" s="276"/>
      <c r="F36" s="276"/>
      <c r="G36" s="276"/>
      <c r="H36" s="276"/>
      <c r="I36" s="276"/>
      <c r="J36" s="276"/>
      <c r="K36" s="276"/>
      <c r="L36" s="276"/>
      <c r="M36" s="276"/>
      <c r="N36" s="276"/>
      <c r="O36" s="276"/>
      <c r="Q36" s="288">
        <v>0</v>
      </c>
      <c r="R36" s="293" t="s">
        <v>27</v>
      </c>
      <c r="S36" s="290">
        <v>0</v>
      </c>
      <c r="T36" s="291"/>
      <c r="U36" s="292" t="s">
        <v>27</v>
      </c>
      <c r="V36" s="290">
        <v>0.83</v>
      </c>
      <c r="W36" s="288">
        <v>707858.38772289164</v>
      </c>
    </row>
    <row r="37" spans="2:23">
      <c r="B37" s="276"/>
      <c r="C37" s="276"/>
      <c r="D37" s="276"/>
      <c r="E37" s="276"/>
      <c r="F37" s="276"/>
      <c r="G37" s="276"/>
      <c r="H37" s="276"/>
      <c r="I37" s="276"/>
      <c r="J37" s="276"/>
      <c r="K37" s="276"/>
      <c r="L37" s="276"/>
      <c r="M37" s="276"/>
      <c r="N37" s="276"/>
      <c r="O37" s="276"/>
      <c r="Q37" s="288">
        <v>-1808184.2831939999</v>
      </c>
      <c r="R37" s="294" t="s">
        <v>30</v>
      </c>
      <c r="S37" s="290">
        <v>1</v>
      </c>
      <c r="T37" s="291"/>
      <c r="U37" s="292" t="s">
        <v>30</v>
      </c>
      <c r="V37" s="290">
        <v>0</v>
      </c>
      <c r="W37" s="288">
        <v>0</v>
      </c>
    </row>
    <row r="38" spans="2:23">
      <c r="B38" s="276"/>
      <c r="C38" s="276"/>
      <c r="D38" s="276"/>
      <c r="E38" s="276"/>
      <c r="F38" s="276"/>
      <c r="G38" s="276"/>
      <c r="H38" s="276"/>
      <c r="I38" s="276"/>
      <c r="J38" s="276"/>
      <c r="K38" s="276"/>
      <c r="L38" s="276"/>
      <c r="M38" s="276"/>
      <c r="N38" s="276"/>
      <c r="O38" s="276"/>
      <c r="Q38" s="288">
        <v>0</v>
      </c>
      <c r="R38" s="295" t="s">
        <v>67</v>
      </c>
      <c r="S38" s="290">
        <v>0</v>
      </c>
      <c r="T38" s="291"/>
      <c r="U38" s="292" t="s">
        <v>67</v>
      </c>
      <c r="V38" s="290">
        <v>1</v>
      </c>
      <c r="W38" s="288">
        <v>1203691.2123999996</v>
      </c>
    </row>
    <row r="39" spans="2:23">
      <c r="B39" s="276"/>
      <c r="C39" s="276"/>
      <c r="D39" s="276"/>
      <c r="E39" s="276"/>
      <c r="F39" s="276"/>
      <c r="G39" s="276"/>
      <c r="H39" s="276"/>
      <c r="I39" s="276"/>
      <c r="J39" s="276"/>
      <c r="K39" s="276"/>
      <c r="L39" s="276"/>
      <c r="M39" s="276"/>
      <c r="N39" s="276"/>
      <c r="O39" s="276"/>
    </row>
    <row r="40" spans="2:23">
      <c r="B40" s="276">
        <v>80000</v>
      </c>
      <c r="C40" s="276">
        <v>67</v>
      </c>
      <c r="D40" s="276">
        <v>68</v>
      </c>
      <c r="E40" s="276">
        <f>E30</f>
        <v>79056</v>
      </c>
      <c r="F40" s="276">
        <v>0</v>
      </c>
      <c r="G40" s="276">
        <v>1000000</v>
      </c>
      <c r="H40" s="276">
        <v>0</v>
      </c>
      <c r="I40" s="276">
        <v>30000</v>
      </c>
      <c r="J40" s="296">
        <v>0.3</v>
      </c>
      <c r="K40" s="296">
        <v>0.7</v>
      </c>
      <c r="L40" s="296">
        <v>0.35</v>
      </c>
      <c r="M40" s="296">
        <v>0.65</v>
      </c>
      <c r="N40" s="296">
        <v>0.3</v>
      </c>
      <c r="O40" s="296">
        <v>0.7</v>
      </c>
      <c r="Q40" s="288">
        <v>-1916681.4585950002</v>
      </c>
      <c r="R40" s="289" t="s">
        <v>26</v>
      </c>
      <c r="S40" s="290">
        <v>1</v>
      </c>
      <c r="T40" s="291"/>
      <c r="U40" s="292" t="s">
        <v>26</v>
      </c>
      <c r="V40" s="290">
        <v>0</v>
      </c>
      <c r="W40" s="288">
        <v>0</v>
      </c>
    </row>
    <row r="41" spans="2:23">
      <c r="Q41" s="288">
        <v>-45839.555500000002</v>
      </c>
      <c r="R41" s="293" t="s">
        <v>27</v>
      </c>
      <c r="S41" s="290">
        <v>0.02</v>
      </c>
      <c r="T41" s="291"/>
      <c r="U41" s="292" t="s">
        <v>27</v>
      </c>
      <c r="V41" s="290">
        <v>0.85</v>
      </c>
      <c r="W41" s="288">
        <v>721021.43129882356</v>
      </c>
    </row>
    <row r="42" spans="2:23">
      <c r="Q42" s="288">
        <v>-1807276.3176680005</v>
      </c>
      <c r="R42" s="294" t="s">
        <v>30</v>
      </c>
      <c r="S42" s="290">
        <v>1</v>
      </c>
      <c r="T42" s="291"/>
      <c r="U42" s="292" t="s">
        <v>30</v>
      </c>
      <c r="V42" s="290">
        <v>0</v>
      </c>
      <c r="W42" s="288">
        <v>0</v>
      </c>
    </row>
    <row r="43" spans="2:23">
      <c r="Q43" s="288">
        <v>0</v>
      </c>
      <c r="R43" s="295" t="s">
        <v>67</v>
      </c>
      <c r="S43" s="290">
        <v>0</v>
      </c>
      <c r="T43" s="291"/>
      <c r="U43" s="292" t="s">
        <v>67</v>
      </c>
      <c r="V43" s="290">
        <v>1</v>
      </c>
      <c r="W43" s="288">
        <v>1201984.5526850002</v>
      </c>
    </row>
    <row r="45" spans="2:23">
      <c r="B45" s="276">
        <v>90000</v>
      </c>
      <c r="C45" s="276">
        <v>67</v>
      </c>
      <c r="D45" s="276">
        <v>67</v>
      </c>
      <c r="E45" s="276">
        <f>(3750+2475)*12</f>
        <v>74700</v>
      </c>
      <c r="F45" s="276">
        <v>0</v>
      </c>
      <c r="G45" s="276">
        <v>1000000</v>
      </c>
      <c r="H45" s="276">
        <v>0</v>
      </c>
      <c r="I45" s="276">
        <v>30000</v>
      </c>
      <c r="J45" s="296">
        <v>0.3</v>
      </c>
      <c r="K45" s="296">
        <v>0.7</v>
      </c>
      <c r="L45" s="296">
        <v>0.3</v>
      </c>
      <c r="M45" s="296">
        <v>0.7</v>
      </c>
      <c r="N45" s="296">
        <v>0.2</v>
      </c>
      <c r="O45" s="296">
        <v>0.8</v>
      </c>
      <c r="Q45" s="288">
        <v>-2309647.2045570002</v>
      </c>
      <c r="R45" s="289" t="s">
        <v>26</v>
      </c>
      <c r="S45" s="290">
        <v>1</v>
      </c>
      <c r="T45" s="291"/>
      <c r="U45" s="292" t="s">
        <v>26</v>
      </c>
      <c r="V45" s="290">
        <v>0</v>
      </c>
      <c r="W45" s="288">
        <v>0</v>
      </c>
    </row>
    <row r="46" spans="2:23">
      <c r="B46" s="276"/>
      <c r="C46" s="276"/>
      <c r="D46" s="276"/>
      <c r="E46" s="276"/>
      <c r="F46" s="276"/>
      <c r="G46" s="276"/>
      <c r="H46" s="276"/>
      <c r="I46" s="276"/>
      <c r="J46" s="276"/>
      <c r="K46" s="276"/>
      <c r="L46" s="276"/>
      <c r="M46" s="276"/>
      <c r="N46" s="276"/>
      <c r="O46" s="276"/>
      <c r="Q46" s="288">
        <v>-160562.80873720927</v>
      </c>
      <c r="R46" s="293" t="s">
        <v>27</v>
      </c>
      <c r="S46" s="290">
        <v>0.43</v>
      </c>
      <c r="T46" s="291"/>
      <c r="U46" s="292" t="s">
        <v>27</v>
      </c>
      <c r="V46" s="290">
        <v>0.06</v>
      </c>
      <c r="W46" s="288">
        <v>524842.26466666663</v>
      </c>
    </row>
    <row r="47" spans="2:23">
      <c r="B47" s="276"/>
      <c r="C47" s="276"/>
      <c r="D47" s="276"/>
      <c r="E47" s="276"/>
      <c r="F47" s="276"/>
      <c r="G47" s="276"/>
      <c r="H47" s="276"/>
      <c r="I47" s="276"/>
      <c r="J47" s="276"/>
      <c r="K47" s="276"/>
      <c r="L47" s="276"/>
      <c r="M47" s="276" t="s">
        <v>301</v>
      </c>
      <c r="N47" s="276"/>
      <c r="O47" s="276"/>
      <c r="Q47" s="288">
        <v>-2232680.5063420003</v>
      </c>
      <c r="R47" s="294" t="s">
        <v>30</v>
      </c>
      <c r="S47" s="290">
        <v>1</v>
      </c>
      <c r="T47" s="291"/>
      <c r="U47" s="292" t="s">
        <v>30</v>
      </c>
      <c r="V47" s="290">
        <v>0</v>
      </c>
      <c r="W47" s="288">
        <v>0</v>
      </c>
    </row>
    <row r="48" spans="2:23">
      <c r="B48" s="276"/>
      <c r="C48" s="276"/>
      <c r="D48" s="276"/>
      <c r="E48" s="276"/>
      <c r="F48" s="276"/>
      <c r="G48" s="276"/>
      <c r="H48" s="276"/>
      <c r="I48" s="276"/>
      <c r="J48" s="276"/>
      <c r="K48" s="276"/>
      <c r="L48" s="276"/>
      <c r="M48" s="276"/>
      <c r="N48" s="276"/>
      <c r="O48" s="276"/>
      <c r="Q48" s="288">
        <v>0</v>
      </c>
      <c r="R48" s="295" t="s">
        <v>67</v>
      </c>
      <c r="S48" s="290">
        <v>0.02</v>
      </c>
      <c r="T48" s="291"/>
      <c r="U48" s="292" t="s">
        <v>67</v>
      </c>
      <c r="V48" s="290">
        <v>0.52</v>
      </c>
      <c r="W48" s="288">
        <v>527469.8221057693</v>
      </c>
    </row>
    <row r="49" spans="2:23">
      <c r="B49" s="276"/>
      <c r="C49" s="276"/>
      <c r="D49" s="276"/>
      <c r="E49" s="276"/>
      <c r="F49" s="276"/>
      <c r="G49" s="276"/>
      <c r="H49" s="276"/>
      <c r="I49" s="276"/>
      <c r="J49" s="276"/>
      <c r="K49" s="276"/>
      <c r="L49" s="276"/>
      <c r="M49" s="276"/>
      <c r="N49" s="276"/>
      <c r="O49" s="276"/>
    </row>
    <row r="50" spans="2:23">
      <c r="B50" s="276">
        <v>90000</v>
      </c>
      <c r="C50" s="276">
        <v>67</v>
      </c>
      <c r="D50" s="276">
        <v>68</v>
      </c>
      <c r="E50" s="276">
        <f>(3924+2664)*12</f>
        <v>79056</v>
      </c>
      <c r="F50" s="276">
        <v>0</v>
      </c>
      <c r="G50" s="276">
        <v>1000000</v>
      </c>
      <c r="H50" s="276">
        <v>0</v>
      </c>
      <c r="I50" s="276">
        <v>30000</v>
      </c>
      <c r="J50" s="296">
        <v>0.3</v>
      </c>
      <c r="K50" s="296">
        <v>0.7</v>
      </c>
      <c r="L50" s="296">
        <v>0.3</v>
      </c>
      <c r="M50" s="296">
        <v>0.7</v>
      </c>
      <c r="N50" s="296">
        <v>0.2</v>
      </c>
      <c r="O50" s="296">
        <v>0.8</v>
      </c>
      <c r="Q50" s="288">
        <v>-2305960.444151999</v>
      </c>
      <c r="R50" s="289" t="s">
        <v>26</v>
      </c>
      <c r="S50" s="290">
        <v>1</v>
      </c>
      <c r="T50" s="291"/>
      <c r="U50" s="292" t="s">
        <v>26</v>
      </c>
      <c r="V50" s="290">
        <v>0</v>
      </c>
      <c r="W50" s="288">
        <v>0</v>
      </c>
    </row>
    <row r="51" spans="2:23">
      <c r="B51" s="276"/>
      <c r="C51" s="276"/>
      <c r="D51" s="276"/>
      <c r="E51" s="276"/>
      <c r="F51" s="276"/>
      <c r="G51" s="276"/>
      <c r="H51" s="276"/>
      <c r="I51" s="276"/>
      <c r="J51" s="276"/>
      <c r="K51" s="276"/>
      <c r="L51" s="276"/>
      <c r="M51" s="276"/>
      <c r="N51" s="276"/>
      <c r="O51" s="276"/>
      <c r="Q51" s="288">
        <v>-129843.57087142856</v>
      </c>
      <c r="R51" s="293" t="s">
        <v>27</v>
      </c>
      <c r="S51" s="290">
        <v>0.42</v>
      </c>
      <c r="T51" s="291"/>
      <c r="U51" s="292" t="s">
        <v>27</v>
      </c>
      <c r="V51" s="290">
        <v>0.04</v>
      </c>
      <c r="W51" s="288">
        <v>526540.40214999998</v>
      </c>
    </row>
    <row r="52" spans="2:23">
      <c r="B52" s="276"/>
      <c r="C52" s="276"/>
      <c r="D52" s="276"/>
      <c r="E52" s="276"/>
      <c r="F52" s="276"/>
      <c r="G52" s="276"/>
      <c r="H52" s="276"/>
      <c r="I52" s="276"/>
      <c r="J52" s="276"/>
      <c r="K52" s="276"/>
      <c r="L52" s="276"/>
      <c r="M52" s="276"/>
      <c r="N52" s="276"/>
      <c r="O52" s="276"/>
      <c r="Q52" s="288">
        <v>-2235180.0436810013</v>
      </c>
      <c r="R52" s="294" t="s">
        <v>30</v>
      </c>
      <c r="S52" s="290">
        <v>1</v>
      </c>
      <c r="T52" s="291"/>
      <c r="U52" s="292" t="s">
        <v>30</v>
      </c>
      <c r="V52" s="290">
        <v>0</v>
      </c>
      <c r="W52" s="288">
        <v>0</v>
      </c>
    </row>
    <row r="53" spans="2:23">
      <c r="B53" s="276"/>
      <c r="C53" s="276"/>
      <c r="D53" s="276"/>
      <c r="E53" s="276"/>
      <c r="F53" s="276"/>
      <c r="G53" s="276"/>
      <c r="H53" s="276"/>
      <c r="I53" s="276"/>
      <c r="J53" s="276"/>
      <c r="K53" s="276"/>
      <c r="L53" s="276"/>
      <c r="M53" s="276"/>
      <c r="N53" s="276"/>
      <c r="O53" s="276"/>
      <c r="Q53" s="288">
        <v>0</v>
      </c>
      <c r="R53" s="295" t="s">
        <v>67</v>
      </c>
      <c r="S53" s="290">
        <v>0</v>
      </c>
      <c r="T53" s="291"/>
      <c r="U53" s="292" t="s">
        <v>67</v>
      </c>
      <c r="V53" s="290">
        <v>0.38</v>
      </c>
      <c r="W53" s="288">
        <v>544323.46108684223</v>
      </c>
    </row>
    <row r="54" spans="2:23">
      <c r="B54" s="276"/>
      <c r="C54" s="276"/>
      <c r="D54" s="276"/>
      <c r="E54" s="276"/>
      <c r="F54" s="276"/>
      <c r="G54" s="276"/>
      <c r="H54" s="276"/>
      <c r="I54" s="276"/>
      <c r="J54" s="276"/>
      <c r="K54" s="276"/>
      <c r="L54" s="276"/>
      <c r="M54" s="276"/>
      <c r="N54" s="276"/>
      <c r="O54" s="276"/>
    </row>
    <row r="55" spans="2:23">
      <c r="B55" s="276">
        <v>90000</v>
      </c>
      <c r="C55" s="276">
        <v>67</v>
      </c>
      <c r="D55" s="276">
        <v>67</v>
      </c>
      <c r="E55" s="276">
        <f>(3750+2475)*12</f>
        <v>74700</v>
      </c>
      <c r="F55" s="276">
        <v>0</v>
      </c>
      <c r="G55" s="276">
        <v>1000000</v>
      </c>
      <c r="H55" s="276">
        <v>0</v>
      </c>
      <c r="I55" s="276">
        <v>30000</v>
      </c>
      <c r="J55" s="296">
        <v>0.3</v>
      </c>
      <c r="K55" s="296">
        <v>0.7</v>
      </c>
      <c r="L55" s="296">
        <v>0.35</v>
      </c>
      <c r="M55" s="296">
        <v>0.65</v>
      </c>
      <c r="N55" s="296">
        <v>0.3</v>
      </c>
      <c r="O55" s="296">
        <v>0.7</v>
      </c>
      <c r="Q55" s="288">
        <v>-2334661.3276310014</v>
      </c>
      <c r="R55" s="289" t="s">
        <v>26</v>
      </c>
      <c r="S55" s="290">
        <v>1</v>
      </c>
      <c r="T55" s="291"/>
      <c r="U55" s="292" t="s">
        <v>26</v>
      </c>
      <c r="V55" s="290">
        <v>0</v>
      </c>
      <c r="W55" s="288">
        <v>0</v>
      </c>
    </row>
    <row r="56" spans="2:23">
      <c r="B56" s="276"/>
      <c r="C56" s="276"/>
      <c r="D56" s="276"/>
      <c r="E56" s="276"/>
      <c r="F56" s="276"/>
      <c r="G56" s="276"/>
      <c r="H56" s="276"/>
      <c r="I56" s="276"/>
      <c r="J56" s="276"/>
      <c r="K56" s="276"/>
      <c r="L56" s="276"/>
      <c r="M56" s="276"/>
      <c r="N56" s="276"/>
      <c r="O56" s="276"/>
      <c r="Q56" s="288">
        <v>-182781.95149180331</v>
      </c>
      <c r="R56" s="293" t="s">
        <v>27</v>
      </c>
      <c r="S56" s="290">
        <v>0.61</v>
      </c>
      <c r="T56" s="291"/>
      <c r="U56" s="292" t="s">
        <v>27</v>
      </c>
      <c r="V56" s="290">
        <v>7.0000000000000007E-2</v>
      </c>
      <c r="W56" s="288">
        <v>539832.28114285716</v>
      </c>
    </row>
    <row r="57" spans="2:23">
      <c r="B57" s="276"/>
      <c r="C57" s="276"/>
      <c r="D57" s="276"/>
      <c r="E57" s="276"/>
      <c r="F57" s="276"/>
      <c r="G57" s="276"/>
      <c r="H57" s="276"/>
      <c r="I57" s="276"/>
      <c r="J57" s="276"/>
      <c r="K57" s="276"/>
      <c r="L57" s="276"/>
      <c r="M57" s="276"/>
      <c r="N57" s="276"/>
      <c r="O57" s="276"/>
      <c r="Q57" s="288">
        <v>-2239528.8863719995</v>
      </c>
      <c r="R57" s="294" t="s">
        <v>30</v>
      </c>
      <c r="S57" s="290">
        <v>1</v>
      </c>
      <c r="T57" s="291"/>
      <c r="U57" s="292" t="s">
        <v>30</v>
      </c>
      <c r="V57" s="290">
        <v>0</v>
      </c>
      <c r="W57" s="288">
        <v>0</v>
      </c>
    </row>
    <row r="58" spans="2:23">
      <c r="B58" s="276"/>
      <c r="C58" s="276"/>
      <c r="D58" s="276"/>
      <c r="E58" s="276"/>
      <c r="F58" s="276"/>
      <c r="G58" s="276"/>
      <c r="H58" s="276"/>
      <c r="I58" s="276"/>
      <c r="J58" s="276"/>
      <c r="K58" s="276"/>
      <c r="L58" s="276"/>
      <c r="M58" s="276"/>
      <c r="N58" s="276"/>
      <c r="O58" s="276"/>
      <c r="Q58" s="288">
        <v>0</v>
      </c>
      <c r="R58" s="295" t="s">
        <v>67</v>
      </c>
      <c r="S58" s="290">
        <v>0.02</v>
      </c>
      <c r="T58" s="291"/>
      <c r="U58" s="292" t="s">
        <v>67</v>
      </c>
      <c r="V58" s="290">
        <v>0.5</v>
      </c>
      <c r="W58" s="288">
        <v>582974.924596</v>
      </c>
    </row>
    <row r="59" spans="2:23">
      <c r="B59" s="276"/>
      <c r="C59" s="276"/>
      <c r="D59" s="276"/>
      <c r="E59" s="276"/>
      <c r="F59" s="276"/>
      <c r="G59" s="276"/>
      <c r="H59" s="276"/>
      <c r="I59" s="276"/>
      <c r="J59" s="276"/>
      <c r="K59" s="276"/>
      <c r="L59" s="276"/>
      <c r="M59" s="276"/>
      <c r="N59" s="276"/>
      <c r="O59" s="276"/>
    </row>
    <row r="60" spans="2:23">
      <c r="B60" s="276">
        <v>90000</v>
      </c>
      <c r="C60" s="276">
        <v>67</v>
      </c>
      <c r="D60" s="276">
        <v>68</v>
      </c>
      <c r="E60" s="276">
        <f>E50</f>
        <v>79056</v>
      </c>
      <c r="F60" s="276">
        <v>0</v>
      </c>
      <c r="G60" s="276">
        <v>1000000</v>
      </c>
      <c r="H60" s="276">
        <v>0</v>
      </c>
      <c r="I60" s="276">
        <v>30000</v>
      </c>
      <c r="J60" s="296">
        <v>0.3</v>
      </c>
      <c r="K60" s="296">
        <v>0.7</v>
      </c>
      <c r="L60" s="296">
        <v>0.35</v>
      </c>
      <c r="M60" s="296">
        <v>0.65</v>
      </c>
      <c r="N60" s="296">
        <v>0.3</v>
      </c>
      <c r="O60" s="296">
        <v>0.7</v>
      </c>
      <c r="Q60" s="288">
        <v>-2317135.1453860002</v>
      </c>
      <c r="R60" s="289" t="s">
        <v>26</v>
      </c>
      <c r="S60" s="290">
        <v>1</v>
      </c>
      <c r="T60" s="291"/>
      <c r="U60" s="292" t="s">
        <v>26</v>
      </c>
      <c r="V60" s="290">
        <v>0</v>
      </c>
      <c r="W60" s="288">
        <v>0</v>
      </c>
    </row>
    <row r="61" spans="2:23">
      <c r="Q61" s="288">
        <v>-187163.24649795928</v>
      </c>
      <c r="R61" s="293" t="s">
        <v>27</v>
      </c>
      <c r="S61" s="290">
        <v>0.49</v>
      </c>
      <c r="T61" s="291"/>
      <c r="U61" s="292" t="s">
        <v>27</v>
      </c>
      <c r="V61" s="290">
        <v>0.03</v>
      </c>
      <c r="W61" s="288">
        <v>613402.74196666665</v>
      </c>
    </row>
    <row r="62" spans="2:23">
      <c r="Q62" s="288">
        <v>-2218309.6372450003</v>
      </c>
      <c r="R62" s="294" t="s">
        <v>30</v>
      </c>
      <c r="S62" s="290">
        <v>1</v>
      </c>
      <c r="T62" s="291"/>
      <c r="U62" s="292" t="s">
        <v>30</v>
      </c>
      <c r="V62" s="290">
        <v>0</v>
      </c>
      <c r="W62" s="288">
        <v>0</v>
      </c>
    </row>
    <row r="63" spans="2:23">
      <c r="Q63" s="288">
        <v>0</v>
      </c>
      <c r="R63" s="295" t="s">
        <v>67</v>
      </c>
      <c r="S63" s="290">
        <v>0.03</v>
      </c>
      <c r="T63" s="291"/>
      <c r="U63" s="292" t="s">
        <v>67</v>
      </c>
      <c r="V63" s="290">
        <v>0.61</v>
      </c>
      <c r="W63" s="288">
        <v>593734.64724098356</v>
      </c>
    </row>
    <row r="65" spans="2:23">
      <c r="B65" s="276">
        <v>100000</v>
      </c>
      <c r="C65" s="276">
        <v>67</v>
      </c>
      <c r="D65" s="276">
        <v>67</v>
      </c>
      <c r="E65" s="276">
        <f>(3750+2475)*12</f>
        <v>74700</v>
      </c>
      <c r="F65" s="276">
        <v>0</v>
      </c>
      <c r="G65" s="276">
        <v>1000000</v>
      </c>
      <c r="H65" s="276">
        <v>0</v>
      </c>
      <c r="I65" s="276">
        <v>30000</v>
      </c>
      <c r="J65" s="296">
        <v>0.3</v>
      </c>
      <c r="K65" s="296">
        <v>0.7</v>
      </c>
      <c r="L65" s="296">
        <v>0.3</v>
      </c>
      <c r="M65" s="296">
        <v>0.7</v>
      </c>
      <c r="N65" s="296">
        <v>0.2</v>
      </c>
      <c r="O65" s="296">
        <v>0.8</v>
      </c>
      <c r="Q65" s="288">
        <v>-2702974.4348299997</v>
      </c>
      <c r="R65" s="289" t="s">
        <v>26</v>
      </c>
      <c r="S65" s="290">
        <v>1</v>
      </c>
      <c r="T65" s="291"/>
      <c r="U65" s="292" t="s">
        <v>26</v>
      </c>
      <c r="V65" s="290">
        <v>0</v>
      </c>
      <c r="W65" s="288">
        <v>0</v>
      </c>
    </row>
    <row r="66" spans="2:23">
      <c r="B66" s="276"/>
      <c r="C66" s="276"/>
      <c r="D66" s="276"/>
      <c r="E66" s="276"/>
      <c r="F66" s="276"/>
      <c r="G66" s="276"/>
      <c r="H66" s="276"/>
      <c r="I66" s="276"/>
      <c r="J66" s="276"/>
      <c r="K66" s="276"/>
      <c r="L66" s="276"/>
      <c r="M66" s="276"/>
      <c r="N66" s="276"/>
      <c r="O66" s="276"/>
      <c r="Q66" s="288">
        <v>-533834.39530799969</v>
      </c>
      <c r="R66" s="293" t="s">
        <v>27</v>
      </c>
      <c r="S66" s="290">
        <v>1</v>
      </c>
      <c r="T66" s="291"/>
      <c r="U66" s="292" t="s">
        <v>27</v>
      </c>
      <c r="V66" s="290">
        <v>0</v>
      </c>
      <c r="W66" s="288">
        <v>0</v>
      </c>
    </row>
    <row r="67" spans="2:23">
      <c r="B67" s="276"/>
      <c r="C67" s="276"/>
      <c r="D67" s="276"/>
      <c r="E67" s="276"/>
      <c r="F67" s="276"/>
      <c r="G67" s="276"/>
      <c r="H67" s="276"/>
      <c r="I67" s="276"/>
      <c r="J67" s="276"/>
      <c r="K67" s="276"/>
      <c r="L67" s="276"/>
      <c r="M67" s="276" t="s">
        <v>301</v>
      </c>
      <c r="N67" s="276"/>
      <c r="O67" s="276"/>
      <c r="Q67" s="288">
        <v>-2636741.9274950004</v>
      </c>
      <c r="R67" s="294" t="s">
        <v>30</v>
      </c>
      <c r="S67" s="290">
        <v>1</v>
      </c>
      <c r="T67" s="291"/>
      <c r="U67" s="292" t="s">
        <v>30</v>
      </c>
      <c r="V67" s="290">
        <v>0</v>
      </c>
      <c r="W67" s="288">
        <v>0</v>
      </c>
    </row>
    <row r="68" spans="2:23">
      <c r="B68" s="276"/>
      <c r="C68" s="276"/>
      <c r="D68" s="276"/>
      <c r="E68" s="276"/>
      <c r="F68" s="276"/>
      <c r="G68" s="276"/>
      <c r="H68" s="276"/>
      <c r="I68" s="276"/>
      <c r="J68" s="276"/>
      <c r="K68" s="276"/>
      <c r="L68" s="276"/>
      <c r="M68" s="276"/>
      <c r="N68" s="276"/>
      <c r="O68" s="276"/>
      <c r="Q68" s="288">
        <v>0</v>
      </c>
      <c r="R68" s="295" t="s">
        <v>67</v>
      </c>
      <c r="S68" s="290">
        <v>0.97</v>
      </c>
      <c r="T68" s="291"/>
      <c r="U68" s="292" t="s">
        <v>67</v>
      </c>
      <c r="V68" s="290">
        <v>0</v>
      </c>
      <c r="W68" s="288">
        <v>0</v>
      </c>
    </row>
    <row r="69" spans="2:23">
      <c r="B69" s="276"/>
      <c r="C69" s="276"/>
      <c r="D69" s="276"/>
      <c r="E69" s="276"/>
      <c r="F69" s="276"/>
      <c r="G69" s="276"/>
      <c r="H69" s="276"/>
      <c r="I69" s="276"/>
      <c r="J69" s="276"/>
      <c r="K69" s="276"/>
      <c r="L69" s="276"/>
      <c r="M69" s="276"/>
      <c r="N69" s="276"/>
      <c r="O69" s="276"/>
    </row>
    <row r="70" spans="2:23">
      <c r="B70" s="276">
        <v>100000</v>
      </c>
      <c r="C70" s="276">
        <v>67</v>
      </c>
      <c r="D70" s="276">
        <v>68</v>
      </c>
      <c r="E70" s="276">
        <f>(3924+2664)*12</f>
        <v>79056</v>
      </c>
      <c r="F70" s="276">
        <v>0</v>
      </c>
      <c r="G70" s="276">
        <v>1000000</v>
      </c>
      <c r="H70" s="276">
        <v>0</v>
      </c>
      <c r="I70" s="276">
        <v>30000</v>
      </c>
      <c r="J70" s="296">
        <v>0.3</v>
      </c>
      <c r="K70" s="296">
        <v>0.7</v>
      </c>
      <c r="L70" s="296">
        <v>0.3</v>
      </c>
      <c r="M70" s="296">
        <v>0.7</v>
      </c>
      <c r="N70" s="296">
        <v>0.2</v>
      </c>
      <c r="O70" s="296">
        <v>0.8</v>
      </c>
      <c r="Q70" s="288">
        <v>-2698620.4283249998</v>
      </c>
      <c r="R70" s="289" t="s">
        <v>26</v>
      </c>
      <c r="S70" s="290">
        <v>1</v>
      </c>
      <c r="T70" s="291"/>
      <c r="U70" s="292" t="s">
        <v>26</v>
      </c>
      <c r="V70" s="290">
        <v>0</v>
      </c>
      <c r="W70" s="288">
        <v>0</v>
      </c>
    </row>
    <row r="71" spans="2:23">
      <c r="B71" s="276"/>
      <c r="C71" s="276"/>
      <c r="D71" s="276"/>
      <c r="E71" s="276"/>
      <c r="F71" s="276"/>
      <c r="G71" s="276"/>
      <c r="H71" s="276"/>
      <c r="I71" s="276"/>
      <c r="J71" s="276"/>
      <c r="K71" s="276"/>
      <c r="L71" s="276"/>
      <c r="M71" s="276"/>
      <c r="N71" s="276"/>
      <c r="O71" s="276"/>
      <c r="Q71" s="288">
        <v>-498665.30873899983</v>
      </c>
      <c r="R71" s="293" t="s">
        <v>27</v>
      </c>
      <c r="S71" s="290">
        <v>1</v>
      </c>
      <c r="T71" s="291"/>
      <c r="U71" s="292" t="s">
        <v>27</v>
      </c>
      <c r="V71" s="290">
        <v>0</v>
      </c>
      <c r="W71" s="288">
        <v>0</v>
      </c>
    </row>
    <row r="72" spans="2:23">
      <c r="B72" s="276"/>
      <c r="C72" s="276"/>
      <c r="D72" s="276"/>
      <c r="E72" s="276"/>
      <c r="F72" s="276"/>
      <c r="G72" s="276"/>
      <c r="H72" s="276"/>
      <c r="I72" s="276"/>
      <c r="J72" s="276"/>
      <c r="K72" s="276"/>
      <c r="L72" s="276"/>
      <c r="M72" s="276"/>
      <c r="N72" s="276"/>
      <c r="O72" s="276"/>
      <c r="Q72" s="288">
        <v>-2632679.3598139994</v>
      </c>
      <c r="R72" s="294" t="s">
        <v>30</v>
      </c>
      <c r="S72" s="290">
        <v>1</v>
      </c>
      <c r="T72" s="291"/>
      <c r="U72" s="292" t="s">
        <v>30</v>
      </c>
      <c r="V72" s="290">
        <v>0</v>
      </c>
      <c r="W72" s="288">
        <v>0</v>
      </c>
    </row>
    <row r="73" spans="2:23">
      <c r="B73" s="276"/>
      <c r="C73" s="276"/>
      <c r="D73" s="276"/>
      <c r="E73" s="276"/>
      <c r="F73" s="276"/>
      <c r="G73" s="276"/>
      <c r="H73" s="276"/>
      <c r="I73" s="276"/>
      <c r="J73" s="276"/>
      <c r="K73" s="276"/>
      <c r="L73" s="276"/>
      <c r="M73" s="276"/>
      <c r="N73" s="276"/>
      <c r="O73" s="276"/>
      <c r="Q73" s="288">
        <v>0</v>
      </c>
      <c r="R73" s="295" t="s">
        <v>67</v>
      </c>
      <c r="S73" s="290">
        <v>0.97</v>
      </c>
      <c r="T73" s="291"/>
      <c r="U73" s="292" t="s">
        <v>67</v>
      </c>
      <c r="V73" s="290">
        <v>0</v>
      </c>
      <c r="W73" s="288">
        <v>0</v>
      </c>
    </row>
    <row r="74" spans="2:23">
      <c r="B74" s="276"/>
      <c r="C74" s="276"/>
      <c r="D74" s="276"/>
      <c r="E74" s="276"/>
      <c r="F74" s="276"/>
      <c r="G74" s="276"/>
      <c r="H74" s="276"/>
      <c r="I74" s="276"/>
      <c r="J74" s="276"/>
      <c r="K74" s="276"/>
      <c r="L74" s="276"/>
      <c r="M74" s="276"/>
      <c r="N74" s="276"/>
      <c r="O74" s="276"/>
    </row>
    <row r="75" spans="2:23">
      <c r="B75" s="276">
        <v>100000</v>
      </c>
      <c r="C75" s="276">
        <v>67</v>
      </c>
      <c r="D75" s="276">
        <v>67</v>
      </c>
      <c r="E75" s="276">
        <f>(3750+2475)*12</f>
        <v>74700</v>
      </c>
      <c r="F75" s="276">
        <v>0</v>
      </c>
      <c r="G75" s="276">
        <v>1000000</v>
      </c>
      <c r="H75" s="276">
        <v>0</v>
      </c>
      <c r="I75" s="276">
        <v>30000</v>
      </c>
      <c r="J75" s="296">
        <v>0.3</v>
      </c>
      <c r="K75" s="296">
        <v>0.7</v>
      </c>
      <c r="L75" s="296">
        <v>0.35</v>
      </c>
      <c r="M75" s="296">
        <v>0.65</v>
      </c>
      <c r="N75" s="296">
        <v>0.3</v>
      </c>
      <c r="O75" s="296">
        <v>0.7</v>
      </c>
      <c r="Q75" s="288">
        <v>-2724136.3769400013</v>
      </c>
      <c r="R75" s="289" t="s">
        <v>26</v>
      </c>
      <c r="S75" s="290">
        <v>1</v>
      </c>
      <c r="T75" s="291"/>
      <c r="U75" s="292" t="s">
        <v>26</v>
      </c>
      <c r="V75" s="290">
        <v>0</v>
      </c>
      <c r="W75" s="288">
        <v>0</v>
      </c>
    </row>
    <row r="76" spans="2:23">
      <c r="B76" s="276"/>
      <c r="C76" s="276"/>
      <c r="D76" s="276"/>
      <c r="E76" s="276"/>
      <c r="F76" s="276"/>
      <c r="G76" s="276"/>
      <c r="H76" s="276"/>
      <c r="I76" s="276"/>
      <c r="J76" s="276"/>
      <c r="K76" s="276"/>
      <c r="L76" s="276"/>
      <c r="M76" s="276"/>
      <c r="N76" s="276"/>
      <c r="O76" s="276"/>
      <c r="Q76" s="288">
        <v>-588975.57519400003</v>
      </c>
      <c r="R76" s="293" t="s">
        <v>27</v>
      </c>
      <c r="S76" s="290">
        <v>1</v>
      </c>
      <c r="T76" s="291"/>
      <c r="U76" s="292" t="s">
        <v>27</v>
      </c>
      <c r="V76" s="290">
        <v>0</v>
      </c>
      <c r="W76" s="288">
        <v>0</v>
      </c>
    </row>
    <row r="77" spans="2:23">
      <c r="B77" s="276"/>
      <c r="C77" s="276"/>
      <c r="D77" s="276"/>
      <c r="E77" s="276"/>
      <c r="F77" s="276"/>
      <c r="G77" s="276"/>
      <c r="H77" s="276"/>
      <c r="I77" s="276"/>
      <c r="J77" s="276"/>
      <c r="K77" s="276"/>
      <c r="L77" s="276"/>
      <c r="M77" s="276"/>
      <c r="N77" s="276"/>
      <c r="O77" s="276"/>
      <c r="Q77" s="288">
        <v>-2635888.9408480008</v>
      </c>
      <c r="R77" s="294" t="s">
        <v>30</v>
      </c>
      <c r="S77" s="290">
        <v>1</v>
      </c>
      <c r="T77" s="291"/>
      <c r="U77" s="292" t="s">
        <v>30</v>
      </c>
      <c r="V77" s="290">
        <v>0</v>
      </c>
      <c r="W77" s="288">
        <v>0</v>
      </c>
    </row>
    <row r="78" spans="2:23">
      <c r="B78" s="276"/>
      <c r="C78" s="276"/>
      <c r="D78" s="276"/>
      <c r="E78" s="276"/>
      <c r="F78" s="276"/>
      <c r="G78" s="276"/>
      <c r="H78" s="276"/>
      <c r="I78" s="276"/>
      <c r="J78" s="276"/>
      <c r="K78" s="276"/>
      <c r="L78" s="276"/>
      <c r="M78" s="276"/>
      <c r="N78" s="276"/>
      <c r="O78" s="276"/>
      <c r="Q78" s="288">
        <v>0</v>
      </c>
      <c r="R78" s="295" t="s">
        <v>67</v>
      </c>
      <c r="S78" s="290">
        <v>0.97</v>
      </c>
      <c r="T78" s="291"/>
      <c r="U78" s="292" t="s">
        <v>67</v>
      </c>
      <c r="V78" s="290">
        <v>0</v>
      </c>
      <c r="W78" s="288">
        <v>0</v>
      </c>
    </row>
    <row r="79" spans="2:23">
      <c r="B79" s="276"/>
      <c r="C79" s="276"/>
      <c r="D79" s="276"/>
      <c r="E79" s="276"/>
      <c r="F79" s="276"/>
      <c r="G79" s="276"/>
      <c r="H79" s="276"/>
      <c r="I79" s="276"/>
      <c r="J79" s="276"/>
      <c r="K79" s="276"/>
      <c r="L79" s="276"/>
      <c r="M79" s="276"/>
      <c r="N79" s="276"/>
      <c r="O79" s="276"/>
    </row>
    <row r="80" spans="2:23">
      <c r="B80" s="276">
        <v>100000</v>
      </c>
      <c r="C80" s="276">
        <v>67</v>
      </c>
      <c r="D80" s="276">
        <v>68</v>
      </c>
      <c r="E80" s="276">
        <f>E70</f>
        <v>79056</v>
      </c>
      <c r="F80" s="276">
        <v>0</v>
      </c>
      <c r="G80" s="276">
        <v>1000000</v>
      </c>
      <c r="H80" s="276">
        <v>0</v>
      </c>
      <c r="I80" s="276">
        <v>30000</v>
      </c>
      <c r="J80" s="296">
        <v>0.3</v>
      </c>
      <c r="K80" s="296">
        <v>0.7</v>
      </c>
      <c r="L80" s="296">
        <v>0.35</v>
      </c>
      <c r="M80" s="296">
        <v>0.65</v>
      </c>
      <c r="N80" s="296">
        <v>0.3</v>
      </c>
      <c r="O80" s="296">
        <v>0.7</v>
      </c>
      <c r="Q80" s="288">
        <v>-2726287.0839980002</v>
      </c>
      <c r="R80" s="289" t="s">
        <v>26</v>
      </c>
      <c r="S80" s="290">
        <v>1</v>
      </c>
      <c r="T80" s="291"/>
      <c r="U80" s="292" t="s">
        <v>26</v>
      </c>
      <c r="V80" s="290">
        <v>0</v>
      </c>
      <c r="W80" s="288">
        <v>0</v>
      </c>
    </row>
    <row r="81" spans="17:23">
      <c r="Q81" s="288">
        <v>-570714.73405300011</v>
      </c>
      <c r="R81" s="293" t="s">
        <v>27</v>
      </c>
      <c r="S81" s="290">
        <v>1</v>
      </c>
      <c r="T81" s="291"/>
      <c r="U81" s="292" t="s">
        <v>27</v>
      </c>
      <c r="V81" s="290">
        <v>0</v>
      </c>
      <c r="W81" s="288">
        <v>0</v>
      </c>
    </row>
    <row r="82" spans="17:23">
      <c r="Q82" s="288">
        <v>-2644260.3502060007</v>
      </c>
      <c r="R82" s="294" t="s">
        <v>30</v>
      </c>
      <c r="S82" s="290">
        <v>1</v>
      </c>
      <c r="T82" s="291"/>
      <c r="U82" s="292" t="s">
        <v>30</v>
      </c>
      <c r="V82" s="290">
        <v>0</v>
      </c>
      <c r="W82" s="288">
        <v>0</v>
      </c>
    </row>
    <row r="83" spans="17:23">
      <c r="Q83" s="288">
        <v>0</v>
      </c>
      <c r="R83" s="295" t="s">
        <v>67</v>
      </c>
      <c r="S83" s="290">
        <v>0.97</v>
      </c>
      <c r="T83" s="291"/>
      <c r="U83" s="292" t="s">
        <v>67</v>
      </c>
      <c r="V83" s="290">
        <v>0</v>
      </c>
      <c r="W83" s="288">
        <v>0</v>
      </c>
    </row>
  </sheetData>
  <dataValidations count="1">
    <dataValidation type="whole" operator="greaterThanOrEqual" allowBlank="1" showInputMessage="1" showErrorMessage="1" sqref="V4 S4" xr:uid="{3446C529-F2FC-45A9-ACC6-226A164A1C61}">
      <formula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E94E9-FD42-4A7D-8889-2EE845FD5DDA}">
  <sheetPr codeName="Sheet6"/>
  <dimension ref="A1:AF153"/>
  <sheetViews>
    <sheetView zoomScaleNormal="100" workbookViewId="0">
      <selection activeCell="F14" sqref="F14"/>
    </sheetView>
  </sheetViews>
  <sheetFormatPr defaultColWidth="10.73046875" defaultRowHeight="15.4"/>
  <cols>
    <col min="1" max="1" width="15.59765625" style="34" bestFit="1" customWidth="1"/>
    <col min="2" max="2" width="8.59765625" style="34" customWidth="1"/>
    <col min="3" max="3" width="20.53125" style="34" customWidth="1"/>
    <col min="4" max="4" width="13.73046875" style="34" customWidth="1"/>
    <col min="5" max="7" width="12.86328125" style="34" customWidth="1"/>
    <col min="8" max="8" width="18.59765625" style="34" customWidth="1"/>
    <col min="9" max="9" width="12.86328125" style="34" bestFit="1" customWidth="1"/>
    <col min="10" max="13" width="12.3984375" style="34" customWidth="1"/>
    <col min="14" max="14" width="12.86328125" style="34" customWidth="1"/>
    <col min="15" max="15" width="13.86328125" style="34" customWidth="1"/>
    <col min="16" max="19" width="10.73046875" style="34"/>
    <col min="20" max="20" width="10.73046875" style="32"/>
    <col min="21" max="16384" width="10.73046875" style="34"/>
  </cols>
  <sheetData>
    <row r="1" spans="1:20" ht="15.75">
      <c r="A1" s="101" t="s">
        <v>145</v>
      </c>
      <c r="B1" s="374">
        <v>43830</v>
      </c>
      <c r="C1" s="375"/>
      <c r="D1" s="375"/>
      <c r="E1" s="375"/>
      <c r="F1" s="375"/>
      <c r="G1" s="375"/>
      <c r="H1" s="375"/>
      <c r="I1" s="376"/>
    </row>
    <row r="2" spans="1:20" ht="15.75">
      <c r="A2" s="102" t="s">
        <v>146</v>
      </c>
      <c r="B2" s="361" t="s">
        <v>147</v>
      </c>
      <c r="C2" s="362"/>
      <c r="D2" s="362"/>
      <c r="E2" s="362"/>
      <c r="F2" s="362"/>
      <c r="G2" s="362"/>
      <c r="H2" s="362"/>
      <c r="I2" s="363"/>
    </row>
    <row r="3" spans="1:20" ht="15.75">
      <c r="A3" s="102" t="s">
        <v>148</v>
      </c>
      <c r="B3" s="377" t="s">
        <v>149</v>
      </c>
      <c r="C3" s="378"/>
      <c r="D3" s="378"/>
      <c r="E3" s="379"/>
      <c r="F3" s="103"/>
      <c r="G3" s="103"/>
      <c r="H3" s="377" t="s">
        <v>150</v>
      </c>
      <c r="I3" s="380"/>
      <c r="J3" s="104"/>
      <c r="K3" s="104"/>
      <c r="L3" s="104"/>
      <c r="M3" s="104"/>
      <c r="N3" s="104"/>
    </row>
    <row r="4" spans="1:20" ht="15.75">
      <c r="A4" s="102" t="s">
        <v>151</v>
      </c>
      <c r="B4" s="381" t="s">
        <v>152</v>
      </c>
      <c r="C4" s="382"/>
      <c r="D4" s="382"/>
      <c r="E4" s="382"/>
      <c r="F4" s="382"/>
      <c r="G4" s="382"/>
      <c r="H4" s="382"/>
      <c r="I4" s="383"/>
    </row>
    <row r="5" spans="1:20" ht="15.75">
      <c r="A5" s="102" t="s">
        <v>153</v>
      </c>
      <c r="B5" s="371" t="s">
        <v>154</v>
      </c>
      <c r="C5" s="372"/>
      <c r="D5" s="372"/>
      <c r="E5" s="372"/>
      <c r="F5" s="372"/>
      <c r="G5" s="372"/>
      <c r="H5" s="372"/>
      <c r="I5" s="373"/>
    </row>
    <row r="6" spans="1:20" ht="15.75">
      <c r="A6" s="102" t="s">
        <v>155</v>
      </c>
      <c r="B6" s="361" t="s">
        <v>156</v>
      </c>
      <c r="C6" s="362"/>
      <c r="D6" s="362"/>
      <c r="E6" s="362"/>
      <c r="F6" s="362"/>
      <c r="G6" s="362"/>
      <c r="H6" s="362"/>
      <c r="I6" s="363"/>
    </row>
    <row r="7" spans="1:20" ht="16.149999999999999" thickBot="1">
      <c r="A7" s="105" t="s">
        <v>157</v>
      </c>
      <c r="B7" s="364" t="s">
        <v>158</v>
      </c>
      <c r="C7" s="365"/>
      <c r="D7" s="365"/>
      <c r="E7" s="365"/>
      <c r="F7" s="365"/>
      <c r="G7" s="365"/>
      <c r="H7" s="365"/>
      <c r="I7" s="366"/>
    </row>
    <row r="8" spans="1:20" s="107" customFormat="1" ht="17.649999999999999">
      <c r="A8" s="106" t="s">
        <v>159</v>
      </c>
      <c r="B8" s="106"/>
      <c r="C8" s="106"/>
      <c r="D8" s="106"/>
      <c r="E8" s="106"/>
      <c r="F8" s="106"/>
      <c r="G8" s="106"/>
      <c r="H8" s="106"/>
      <c r="I8" s="106"/>
      <c r="T8" s="108"/>
    </row>
    <row r="9" spans="1:20">
      <c r="A9" s="34" t="s">
        <v>160</v>
      </c>
      <c r="C9" s="109" t="s">
        <v>161</v>
      </c>
      <c r="H9" s="110" t="s">
        <v>162</v>
      </c>
      <c r="I9" s="111"/>
      <c r="J9" s="111"/>
      <c r="K9" s="111"/>
      <c r="L9" s="111"/>
      <c r="M9" s="111"/>
      <c r="N9" s="111"/>
      <c r="O9" s="112"/>
    </row>
    <row r="10" spans="1:20">
      <c r="A10" s="34" t="s">
        <v>163</v>
      </c>
      <c r="C10" s="109">
        <v>2000</v>
      </c>
      <c r="H10" s="113" t="s">
        <v>164</v>
      </c>
      <c r="I10" s="114"/>
      <c r="K10" s="114"/>
      <c r="L10" s="114"/>
      <c r="M10" s="114"/>
      <c r="N10" s="114"/>
      <c r="O10" s="115"/>
    </row>
    <row r="11" spans="1:20">
      <c r="E11" s="32"/>
      <c r="F11" s="32"/>
      <c r="G11" s="32"/>
      <c r="J11" s="116"/>
    </row>
    <row r="12" spans="1:20">
      <c r="A12" s="34" t="s">
        <v>165</v>
      </c>
      <c r="D12" s="117">
        <f>IF(C10=1928,100,VLOOKUP(C10-1,A21:M116,8))</f>
        <v>156658.0490724665</v>
      </c>
      <c r="E12" s="118"/>
      <c r="S12" s="32"/>
      <c r="T12" s="34"/>
    </row>
    <row r="13" spans="1:20">
      <c r="A13" s="34" t="s">
        <v>166</v>
      </c>
      <c r="D13" s="117">
        <f>IF(C10=1928,100,VLOOKUP(C10-1,A21:J116,9))</f>
        <v>1516.0468253839256</v>
      </c>
      <c r="E13" s="118"/>
      <c r="S13" s="32"/>
      <c r="T13" s="34"/>
    </row>
    <row r="14" spans="1:20">
      <c r="A14" s="34" t="s">
        <v>167</v>
      </c>
      <c r="D14" s="117">
        <f>IF(C10=1928,100,VLOOKUP(C10-1,A20:J116,10))</f>
        <v>2912.8788088601259</v>
      </c>
      <c r="E14" s="118"/>
      <c r="I14" s="116"/>
      <c r="S14" s="32"/>
      <c r="T14" s="34"/>
    </row>
    <row r="15" spans="1:20">
      <c r="A15" s="34" t="s">
        <v>168</v>
      </c>
      <c r="D15" s="117">
        <f>IF(C10=1928,100,VLOOKUP(C10-1,A20:L116,12))</f>
        <v>1705.0958509641575</v>
      </c>
      <c r="E15" s="118"/>
      <c r="S15" s="32"/>
      <c r="T15" s="34"/>
    </row>
    <row r="16" spans="1:20">
      <c r="A16" s="34" t="s">
        <v>169</v>
      </c>
      <c r="D16" s="117">
        <f>IF(C10=1928,100,VLOOKUP(C10-1,A20:M116,13))</f>
        <v>1406.2499999999995</v>
      </c>
      <c r="E16" s="118"/>
      <c r="S16" s="32"/>
      <c r="T16" s="34"/>
    </row>
    <row r="17" spans="1:32">
      <c r="A17" s="34" t="s">
        <v>170</v>
      </c>
      <c r="D17" s="119">
        <f>IF(C9="ST",(H116/D12)^(1/(A116-C10+1))-(I116/D13)^(1/(A116-C10+1)),(H116/D12)^(1/(A116-C10+1))-(J116/D14)^(1/(A116-C10+1)))</f>
        <v>3.0675495800587704E-2</v>
      </c>
      <c r="E17" s="41"/>
      <c r="S17" s="32"/>
      <c r="T17" s="34"/>
    </row>
    <row r="18" spans="1:32" ht="15.75" thickBot="1"/>
    <row r="19" spans="1:32" ht="15.75" thickBot="1">
      <c r="B19" s="367" t="s">
        <v>171</v>
      </c>
      <c r="C19" s="367"/>
      <c r="D19" s="367"/>
      <c r="E19" s="367"/>
      <c r="F19" s="367"/>
      <c r="G19" s="367"/>
      <c r="H19" s="354" t="s">
        <v>172</v>
      </c>
      <c r="I19" s="355"/>
      <c r="J19" s="355"/>
      <c r="K19" s="355"/>
      <c r="L19" s="355"/>
      <c r="M19" s="355"/>
      <c r="N19" s="368" t="s">
        <v>173</v>
      </c>
      <c r="O19" s="369"/>
      <c r="P19" s="369"/>
      <c r="Q19" s="370"/>
      <c r="R19" s="355" t="s">
        <v>174</v>
      </c>
      <c r="S19" s="355"/>
      <c r="T19" s="355"/>
      <c r="U19" s="355"/>
      <c r="V19" s="355"/>
      <c r="W19" s="355"/>
      <c r="X19" s="355"/>
      <c r="Y19" s="354" t="s">
        <v>175</v>
      </c>
      <c r="Z19" s="355"/>
      <c r="AA19" s="355"/>
      <c r="AB19" s="355"/>
      <c r="AC19" s="355"/>
      <c r="AD19" s="356"/>
      <c r="AE19" s="357" t="s">
        <v>176</v>
      </c>
      <c r="AF19" s="358"/>
    </row>
    <row r="20" spans="1:32" s="129" customFormat="1" ht="63">
      <c r="A20" s="120" t="s">
        <v>77</v>
      </c>
      <c r="B20" s="121" t="s">
        <v>177</v>
      </c>
      <c r="C20" s="122" t="s">
        <v>178</v>
      </c>
      <c r="D20" s="122" t="s">
        <v>179</v>
      </c>
      <c r="E20" s="121" t="s">
        <v>180</v>
      </c>
      <c r="F20" s="123" t="s">
        <v>137</v>
      </c>
      <c r="G20" s="124" t="s">
        <v>181</v>
      </c>
      <c r="H20" s="125" t="s">
        <v>182</v>
      </c>
      <c r="I20" s="125" t="s">
        <v>183</v>
      </c>
      <c r="J20" s="125" t="s">
        <v>184</v>
      </c>
      <c r="K20" s="125" t="s">
        <v>185</v>
      </c>
      <c r="L20" s="125" t="s">
        <v>186</v>
      </c>
      <c r="M20" s="125" t="s">
        <v>187</v>
      </c>
      <c r="N20" s="126" t="s">
        <v>188</v>
      </c>
      <c r="O20" s="126" t="s">
        <v>189</v>
      </c>
      <c r="P20" s="127" t="s">
        <v>190</v>
      </c>
      <c r="Q20" s="127" t="s">
        <v>191</v>
      </c>
      <c r="R20" s="126" t="s">
        <v>192</v>
      </c>
      <c r="S20" s="126" t="s">
        <v>193</v>
      </c>
      <c r="T20" s="126" t="s">
        <v>194</v>
      </c>
      <c r="U20" s="126" t="s">
        <v>195</v>
      </c>
      <c r="V20" s="126" t="s">
        <v>196</v>
      </c>
      <c r="W20" s="126" t="s">
        <v>197</v>
      </c>
      <c r="X20" s="126" t="s">
        <v>198</v>
      </c>
      <c r="Y20" s="125" t="s">
        <v>182</v>
      </c>
      <c r="Z20" s="125" t="s">
        <v>183</v>
      </c>
      <c r="AA20" s="125" t="s">
        <v>184</v>
      </c>
      <c r="AB20" s="125" t="s">
        <v>185</v>
      </c>
      <c r="AC20" s="125" t="s">
        <v>186</v>
      </c>
      <c r="AD20" s="125" t="s">
        <v>187</v>
      </c>
      <c r="AE20" s="128" t="s">
        <v>199</v>
      </c>
      <c r="AF20" s="128" t="s">
        <v>200</v>
      </c>
    </row>
    <row r="21" spans="1:32" ht="15.75">
      <c r="A21" s="130">
        <v>1928</v>
      </c>
      <c r="B21" s="131">
        <f>('[1]S&amp;P 500 &amp; Raw Data'!B4-'[1]S&amp;P 500 &amp; Raw Data'!B3+'[1]S&amp;P 500 &amp; Raw Data'!C4)/'[1]S&amp;P 500 &amp; Raw Data'!B3</f>
        <v>0.43811155152887893</v>
      </c>
      <c r="C21" s="131">
        <v>3.0800000000000001E-2</v>
      </c>
      <c r="D21" s="131">
        <f>'[1]S&amp;P 500 &amp; Raw Data'!F4</f>
        <v>8.354708589799302E-3</v>
      </c>
      <c r="E21" s="131">
        <f>'[1]S&amp;P 500 &amp; Raw Data'!J4</f>
        <v>3.2195514702324381E-2</v>
      </c>
      <c r="F21" s="131">
        <f>'[1]Home Prices'!B4/'[1]Home Prices'!B3-1</f>
        <v>1.491053677932408E-2</v>
      </c>
      <c r="G21" s="131">
        <f>'[1]Gold Prices'!B3/'[1]Gold Prices'!B2-1</f>
        <v>9.6899224806201723E-4</v>
      </c>
      <c r="H21" s="132">
        <f t="shared" ref="H21:M21" si="0">100*(1+B21)</f>
        <v>143.81115515288789</v>
      </c>
      <c r="I21" s="133">
        <f t="shared" si="0"/>
        <v>103.08</v>
      </c>
      <c r="J21" s="133">
        <f t="shared" si="0"/>
        <v>100.83547085897993</v>
      </c>
      <c r="K21" s="133">
        <f t="shared" si="0"/>
        <v>103.21955147023243</v>
      </c>
      <c r="L21" s="133">
        <f t="shared" si="0"/>
        <v>101.49105367793241</v>
      </c>
      <c r="M21" s="133">
        <f t="shared" si="0"/>
        <v>100.09689922480621</v>
      </c>
      <c r="N21" s="134">
        <f t="shared" ref="N21:N84" si="1">B21-C21</f>
        <v>0.40731155152887893</v>
      </c>
      <c r="O21" s="134">
        <f t="shared" ref="O21:O84" si="2">B21-D21</f>
        <v>0.42975684293907962</v>
      </c>
      <c r="P21" s="135">
        <f t="shared" ref="P21:P84" si="3">B21-E21</f>
        <v>0.40591603682655453</v>
      </c>
      <c r="Q21" s="130"/>
      <c r="R21" s="42">
        <f>'[1]Inflation Rate'!C26</f>
        <v>-1.15607E-2</v>
      </c>
      <c r="S21" s="136">
        <f t="shared" ref="S21:X52" si="4">(1+B21)/(1+$R21)-1</f>
        <v>0.45493157903462444</v>
      </c>
      <c r="T21" s="136">
        <f t="shared" si="4"/>
        <v>4.2856147059308514E-2</v>
      </c>
      <c r="U21" s="136">
        <f t="shared" si="4"/>
        <v>2.0148337474844569E-2</v>
      </c>
      <c r="V21" s="136">
        <f t="shared" si="4"/>
        <v>4.4267983580098758E-2</v>
      </c>
      <c r="W21" s="136">
        <f t="shared" si="4"/>
        <v>2.678084206012854E-2</v>
      </c>
      <c r="X21" s="136">
        <f t="shared" si="4"/>
        <v>1.2676238437769438E-2</v>
      </c>
      <c r="Y21" s="132">
        <f t="shared" ref="Y21:AD21" si="5">100*(1+S21)</f>
        <v>145.49315790346245</v>
      </c>
      <c r="Z21" s="133">
        <f t="shared" si="5"/>
        <v>104.28561470593085</v>
      </c>
      <c r="AA21" s="133">
        <f t="shared" si="5"/>
        <v>102.01483374748446</v>
      </c>
      <c r="AB21" s="133">
        <f t="shared" si="5"/>
        <v>104.42679835800988</v>
      </c>
      <c r="AC21" s="133">
        <f t="shared" si="5"/>
        <v>102.67808420601285</v>
      </c>
      <c r="AD21" s="133">
        <f t="shared" si="5"/>
        <v>101.26762384377695</v>
      </c>
      <c r="AE21" s="137">
        <f>Table1[[#This Row],[S&amp;P 500 (includes dividends)2]]-Table1[[#This Row],[3-month T. Bill (Real)]]</f>
        <v>0.41207543197531593</v>
      </c>
      <c r="AF21" s="137">
        <f>Table1[[#This Row],[S&amp;P 500 (includes dividends)2]]-Table1[[#This Row],[!0-year T.Bonds]]</f>
        <v>0.43478324155977988</v>
      </c>
    </row>
    <row r="22" spans="1:32" ht="15.75">
      <c r="A22" s="130">
        <v>1929</v>
      </c>
      <c r="B22" s="138">
        <f>('[1]S&amp;P 500 &amp; Raw Data'!B5-'[1]S&amp;P 500 &amp; Raw Data'!B4+'[1]S&amp;P 500 &amp; Raw Data'!C5)/'[1]S&amp;P 500 &amp; Raw Data'!B4</f>
        <v>-8.2979466119096595E-2</v>
      </c>
      <c r="C22" s="138">
        <v>3.1600000000000003E-2</v>
      </c>
      <c r="D22" s="138">
        <f>'[1]S&amp;P 500 &amp; Raw Data'!F5</f>
        <v>4.2038041563204259E-2</v>
      </c>
      <c r="E22" s="138">
        <f>'[1]S&amp;P 500 &amp; Raw Data'!J5</f>
        <v>3.0178562399040432E-2</v>
      </c>
      <c r="F22" s="138">
        <f>'[1]Home Prices'!B5/'[1]Home Prices'!B4-1</f>
        <v>-2.0568070519098924E-2</v>
      </c>
      <c r="G22" s="138">
        <f>'[1]Gold Prices'!B4/'[1]Gold Prices'!B3-1</f>
        <v>-1.4520813165538327E-3</v>
      </c>
      <c r="H22" s="139">
        <f t="shared" ref="H22:M37" si="6">H21*(1+B22)</f>
        <v>131.87778227633069</v>
      </c>
      <c r="I22" s="133">
        <f t="shared" si="6"/>
        <v>106.337328</v>
      </c>
      <c r="J22" s="133">
        <f t="shared" si="6"/>
        <v>105.074396573995</v>
      </c>
      <c r="K22" s="133">
        <f t="shared" si="6"/>
        <v>106.33456914507781</v>
      </c>
      <c r="L22" s="133">
        <f t="shared" si="6"/>
        <v>99.40357852882704</v>
      </c>
      <c r="M22" s="133">
        <f t="shared" si="6"/>
        <v>99.951550387596896</v>
      </c>
      <c r="N22" s="134">
        <f t="shared" si="1"/>
        <v>-0.1145794661190966</v>
      </c>
      <c r="O22" s="134">
        <f t="shared" si="2"/>
        <v>-0.12501750768230085</v>
      </c>
      <c r="P22" s="135">
        <f t="shared" si="3"/>
        <v>-0.11315802851813703</v>
      </c>
      <c r="Q22" s="130"/>
      <c r="R22" s="42">
        <f>'[1]Inflation Rate'!C27</f>
        <v>5.8479999999999999E-3</v>
      </c>
      <c r="S22" s="137">
        <f t="shared" si="4"/>
        <v>-8.8311023255100762E-2</v>
      </c>
      <c r="T22" s="137">
        <f t="shared" si="4"/>
        <v>2.5602277878963742E-2</v>
      </c>
      <c r="U22" s="137">
        <f t="shared" si="4"/>
        <v>3.5979632671342188E-2</v>
      </c>
      <c r="V22" s="137">
        <f t="shared" si="4"/>
        <v>2.4189104515831783E-2</v>
      </c>
      <c r="W22" s="137">
        <f t="shared" si="4"/>
        <v>-2.6262487492244357E-2</v>
      </c>
      <c r="X22" s="137">
        <f t="shared" si="4"/>
        <v>-7.2576386457535724E-3</v>
      </c>
      <c r="Y22" s="139">
        <f t="shared" ref="Y22:AD37" si="7">Y21*(1+S22)</f>
        <v>132.64450825239172</v>
      </c>
      <c r="Z22" s="133">
        <f t="shared" si="7"/>
        <v>106.95556399241065</v>
      </c>
      <c r="AA22" s="133">
        <f t="shared" si="7"/>
        <v>105.68528999274699</v>
      </c>
      <c r="AB22" s="133">
        <f t="shared" si="7"/>
        <v>106.95278909774547</v>
      </c>
      <c r="AC22" s="133">
        <f t="shared" si="7"/>
        <v>99.981502303824826</v>
      </c>
      <c r="AD22" s="133">
        <f t="shared" si="7"/>
        <v>100.53266002340472</v>
      </c>
      <c r="AE22" s="137">
        <f>Table1[[#This Row],[S&amp;P 500 (includes dividends)2]]-Table1[[#This Row],[3-month T. Bill (Real)]]</f>
        <v>-0.1139133011340645</v>
      </c>
      <c r="AF22" s="137">
        <f>Table1[[#This Row],[S&amp;P 500 (includes dividends)2]]-Table1[[#This Row],[!0-year T.Bonds]]</f>
        <v>-0.12429065592644295</v>
      </c>
    </row>
    <row r="23" spans="1:32" ht="15.75">
      <c r="A23" s="130">
        <v>1930</v>
      </c>
      <c r="B23" s="138">
        <f>('[1]S&amp;P 500 &amp; Raw Data'!B6-'[1]S&amp;P 500 &amp; Raw Data'!B5+'[1]S&amp;P 500 &amp; Raw Data'!C6)/'[1]S&amp;P 500 &amp; Raw Data'!B5</f>
        <v>-0.25123636363636365</v>
      </c>
      <c r="C23" s="138">
        <v>4.5499999999999999E-2</v>
      </c>
      <c r="D23" s="138">
        <f>'[1]S&amp;P 500 &amp; Raw Data'!F6</f>
        <v>4.5409314348970366E-2</v>
      </c>
      <c r="E23" s="138">
        <f>'[1]S&amp;P 500 &amp; Raw Data'!J6</f>
        <v>5.3978094648238287E-3</v>
      </c>
      <c r="F23" s="138">
        <f>'[1]Home Prices'!B6/'[1]Home Prices'!B5-1</f>
        <v>-4.2999999999999927E-2</v>
      </c>
      <c r="G23" s="138">
        <f>'[1]Gold Prices'!B5/'[1]Gold Prices'!B4-1</f>
        <v>9.6946194861846635E-4</v>
      </c>
      <c r="H23" s="140">
        <f t="shared" si="6"/>
        <v>98.745287812797272</v>
      </c>
      <c r="I23" s="133">
        <f t="shared" si="6"/>
        <v>111.17567642400002</v>
      </c>
      <c r="J23" s="133">
        <f t="shared" si="6"/>
        <v>109.84575287805193</v>
      </c>
      <c r="K23" s="133">
        <f t="shared" si="6"/>
        <v>106.90854288884708</v>
      </c>
      <c r="L23" s="133">
        <f t="shared" si="6"/>
        <v>95.129224652087487</v>
      </c>
      <c r="M23" s="133">
        <f t="shared" si="6"/>
        <v>100.04844961240309</v>
      </c>
      <c r="N23" s="134">
        <f t="shared" si="1"/>
        <v>-0.29673636363636363</v>
      </c>
      <c r="O23" s="134">
        <f t="shared" si="2"/>
        <v>-0.29664567798533403</v>
      </c>
      <c r="P23" s="135">
        <f t="shared" si="3"/>
        <v>-0.25663417310118747</v>
      </c>
      <c r="Q23" s="130"/>
      <c r="R23" s="42">
        <f>'[1]Inflation Rate'!C28</f>
        <v>-6.3953499999999996E-2</v>
      </c>
      <c r="S23" s="137">
        <f t="shared" si="4"/>
        <v>-0.20007858972429649</v>
      </c>
      <c r="T23" s="137">
        <f t="shared" si="4"/>
        <v>0.11693169089356137</v>
      </c>
      <c r="U23" s="137">
        <f t="shared" si="4"/>
        <v>0.11683480932728285</v>
      </c>
      <c r="V23" s="137">
        <f t="shared" si="4"/>
        <v>7.4089598609496266E-2</v>
      </c>
      <c r="W23" s="137">
        <f t="shared" si="4"/>
        <v>2.2385105868138133E-2</v>
      </c>
      <c r="X23" s="137">
        <f t="shared" si="4"/>
        <v>6.9358693129687898E-2</v>
      </c>
      <c r="Y23" s="140">
        <f t="shared" si="7"/>
        <v>106.10518210658037</v>
      </c>
      <c r="Z23" s="133">
        <f t="shared" si="7"/>
        <v>119.46205894051774</v>
      </c>
      <c r="AA23" s="133">
        <f t="shared" si="7"/>
        <v>118.03301069774818</v>
      </c>
      <c r="AB23" s="133">
        <f t="shared" si="7"/>
        <v>114.87687831216354</v>
      </c>
      <c r="AC23" s="133">
        <f t="shared" si="7"/>
        <v>102.21959881775145</v>
      </c>
      <c r="AD23" s="133">
        <f t="shared" si="7"/>
        <v>107.50547393947929</v>
      </c>
      <c r="AE23" s="137">
        <f>Table1[[#This Row],[S&amp;P 500 (includes dividends)2]]-Table1[[#This Row],[3-month T. Bill (Real)]]</f>
        <v>-0.31701028061785785</v>
      </c>
      <c r="AF23" s="137">
        <f>Table1[[#This Row],[S&amp;P 500 (includes dividends)2]]-Table1[[#This Row],[!0-year T.Bonds]]</f>
        <v>-0.31691339905157934</v>
      </c>
    </row>
    <row r="24" spans="1:32" ht="15.75">
      <c r="A24" s="130">
        <v>1931</v>
      </c>
      <c r="B24" s="138">
        <f>('[1]S&amp;P 500 &amp; Raw Data'!B7-'[1]S&amp;P 500 &amp; Raw Data'!B6+'[1]S&amp;P 500 &amp; Raw Data'!C7)/'[1]S&amp;P 500 &amp; Raw Data'!B6</f>
        <v>-0.43837548891786188</v>
      </c>
      <c r="C24" s="138">
        <v>2.3099999999999999E-2</v>
      </c>
      <c r="D24" s="138">
        <f>'[1]S&amp;P 500 &amp; Raw Data'!F7</f>
        <v>-2.5588559619422531E-2</v>
      </c>
      <c r="E24" s="138">
        <f>'[1]S&amp;P 500 &amp; Raw Data'!J7</f>
        <v>-0.15680775082667592</v>
      </c>
      <c r="F24" s="138">
        <f>'[1]Home Prices'!B7/'[1]Home Prices'!B6-1</f>
        <v>-8.1504702194357348E-2</v>
      </c>
      <c r="G24" s="138">
        <f>'[1]Gold Prices'!B6/'[1]Gold Prices'!B5-1</f>
        <v>-0.17384987893462467</v>
      </c>
      <c r="H24" s="132">
        <f t="shared" si="6"/>
        <v>55.457773989527276</v>
      </c>
      <c r="I24" s="133">
        <f t="shared" si="6"/>
        <v>113.74383454939441</v>
      </c>
      <c r="J24" s="133">
        <f t="shared" si="6"/>
        <v>107.03495828159154</v>
      </c>
      <c r="K24" s="133">
        <f t="shared" si="6"/>
        <v>90.144454734289752</v>
      </c>
      <c r="L24" s="133">
        <f t="shared" si="6"/>
        <v>87.375745526838983</v>
      </c>
      <c r="M24" s="133">
        <f t="shared" si="6"/>
        <v>82.655038759689916</v>
      </c>
      <c r="N24" s="134">
        <f t="shared" si="1"/>
        <v>-0.46147548891786189</v>
      </c>
      <c r="O24" s="134">
        <f t="shared" si="2"/>
        <v>-0.41278692929843935</v>
      </c>
      <c r="P24" s="135">
        <f t="shared" si="3"/>
        <v>-0.28156773809118596</v>
      </c>
      <c r="Q24" s="130"/>
      <c r="R24" s="42">
        <f>'[1]Inflation Rate'!C29</f>
        <v>-9.3167700000000006E-2</v>
      </c>
      <c r="S24" s="137">
        <f t="shared" si="4"/>
        <v>-0.38067434179159909</v>
      </c>
      <c r="T24" s="137">
        <f t="shared" si="4"/>
        <v>0.1282130113803841</v>
      </c>
      <c r="U24" s="137">
        <f t="shared" si="4"/>
        <v>7.4522202595317166E-2</v>
      </c>
      <c r="V24" s="137">
        <f t="shared" si="4"/>
        <v>-7.0178412068775953E-2</v>
      </c>
      <c r="W24" s="137">
        <f t="shared" si="4"/>
        <v>1.2861250978425165E-2</v>
      </c>
      <c r="X24" s="137">
        <f t="shared" si="4"/>
        <v>-8.8971443710843423E-2</v>
      </c>
      <c r="Y24" s="132">
        <f t="shared" si="7"/>
        <v>65.713661747480131</v>
      </c>
      <c r="Z24" s="133">
        <f t="shared" si="7"/>
        <v>134.77864926298244</v>
      </c>
      <c r="AA24" s="133">
        <f t="shared" si="7"/>
        <v>126.829090633901</v>
      </c>
      <c r="AB24" s="133">
        <f t="shared" si="7"/>
        <v>106.8150014087979</v>
      </c>
      <c r="AC24" s="133">
        <f t="shared" si="7"/>
        <v>103.53427073306048</v>
      </c>
      <c r="AD24" s="133">
        <f t="shared" si="7"/>
        <v>97.940556716265363</v>
      </c>
      <c r="AE24" s="137">
        <f>Table1[[#This Row],[S&amp;P 500 (includes dividends)2]]-Table1[[#This Row],[3-month T. Bill (Real)]]</f>
        <v>-0.50888735317198319</v>
      </c>
      <c r="AF24" s="137">
        <f>Table1[[#This Row],[S&amp;P 500 (includes dividends)2]]-Table1[[#This Row],[!0-year T.Bonds]]</f>
        <v>-0.45519654438691626</v>
      </c>
    </row>
    <row r="25" spans="1:32" ht="15.75">
      <c r="A25" s="130">
        <v>1932</v>
      </c>
      <c r="B25" s="138">
        <f>('[1]S&amp;P 500 &amp; Raw Data'!B8-'[1]S&amp;P 500 &amp; Raw Data'!B7+'[1]S&amp;P 500 &amp; Raw Data'!C8)/'[1]S&amp;P 500 &amp; Raw Data'!B7</f>
        <v>-8.642364532019696E-2</v>
      </c>
      <c r="C25" s="138">
        <v>1.0699999999999999E-2</v>
      </c>
      <c r="D25" s="138">
        <f>'[1]S&amp;P 500 &amp; Raw Data'!F8</f>
        <v>8.7903069904773257E-2</v>
      </c>
      <c r="E25" s="138">
        <f>'[1]S&amp;P 500 &amp; Raw Data'!J8</f>
        <v>0.23589601675740196</v>
      </c>
      <c r="F25" s="138">
        <f>'[1]Home Prices'!B8/'[1]Home Prices'!B7-1</f>
        <v>-0.10466439135381123</v>
      </c>
      <c r="G25" s="138">
        <f>'[1]Gold Prices'!B7/'[1]Gold Prices'!B6-1</f>
        <v>0.21277842907385724</v>
      </c>
      <c r="H25" s="132">
        <f t="shared" si="6"/>
        <v>50.664911000008722</v>
      </c>
      <c r="I25" s="133">
        <f t="shared" si="6"/>
        <v>114.96089357907292</v>
      </c>
      <c r="J25" s="133">
        <f t="shared" si="6"/>
        <v>116.44365970167279</v>
      </c>
      <c r="K25" s="133">
        <f t="shared" si="6"/>
        <v>111.40917253887663</v>
      </c>
      <c r="L25" s="133">
        <f t="shared" si="6"/>
        <v>78.230616302186888</v>
      </c>
      <c r="M25" s="133">
        <f t="shared" si="6"/>
        <v>100.24224806201552</v>
      </c>
      <c r="N25" s="134">
        <f t="shared" si="1"/>
        <v>-9.7123645320196961E-2</v>
      </c>
      <c r="O25" s="134">
        <f t="shared" si="2"/>
        <v>-0.17432671522497023</v>
      </c>
      <c r="P25" s="135">
        <f t="shared" si="3"/>
        <v>-0.32231966207759893</v>
      </c>
      <c r="Q25" s="130"/>
      <c r="R25" s="42">
        <f>'[1]Inflation Rate'!C30</f>
        <v>-0.1027397</v>
      </c>
      <c r="S25" s="137">
        <f t="shared" si="4"/>
        <v>1.8184304688174668E-2</v>
      </c>
      <c r="T25" s="137">
        <f t="shared" si="4"/>
        <v>0.12642897495854877</v>
      </c>
      <c r="U25" s="137">
        <f t="shared" si="4"/>
        <v>0.21247208853971733</v>
      </c>
      <c r="V25" s="137">
        <f t="shared" si="4"/>
        <v>0.37741078788106641</v>
      </c>
      <c r="W25" s="137">
        <f t="shared" si="4"/>
        <v>-2.1450757977492518E-3</v>
      </c>
      <c r="X25" s="137">
        <f t="shared" si="4"/>
        <v>0.35164614892005952</v>
      </c>
      <c r="Y25" s="132">
        <f t="shared" si="7"/>
        <v>66.908618994871958</v>
      </c>
      <c r="Z25" s="133">
        <f t="shared" si="7"/>
        <v>151.81857573559907</v>
      </c>
      <c r="AA25" s="133">
        <f t="shared" si="7"/>
        <v>153.77673240847906</v>
      </c>
      <c r="AB25" s="133">
        <f t="shared" si="7"/>
        <v>147.12813524800953</v>
      </c>
      <c r="AC25" s="133">
        <f t="shared" si="7"/>
        <v>103.31218187467337</v>
      </c>
      <c r="AD25" s="133">
        <f t="shared" si="7"/>
        <v>132.38097630862674</v>
      </c>
      <c r="AE25" s="137">
        <f>Table1[[#This Row],[S&amp;P 500 (includes dividends)2]]-Table1[[#This Row],[3-month T. Bill (Real)]]</f>
        <v>-0.1082446702703741</v>
      </c>
      <c r="AF25" s="137">
        <f>Table1[[#This Row],[S&amp;P 500 (includes dividends)2]]-Table1[[#This Row],[!0-year T.Bonds]]</f>
        <v>-0.19428778385154266</v>
      </c>
    </row>
    <row r="26" spans="1:32" ht="15.75">
      <c r="A26" s="130">
        <v>1933</v>
      </c>
      <c r="B26" s="138">
        <f>('[1]S&amp;P 500 &amp; Raw Data'!B9-'[1]S&amp;P 500 &amp; Raw Data'!B8+'[1]S&amp;P 500 &amp; Raw Data'!C9)/'[1]S&amp;P 500 &amp; Raw Data'!B8</f>
        <v>0.49982225433526023</v>
      </c>
      <c r="C26" s="138">
        <v>9.5999999999999992E-3</v>
      </c>
      <c r="D26" s="138">
        <f>'[1]S&amp;P 500 &amp; Raw Data'!F9</f>
        <v>1.8552720891857361E-2</v>
      </c>
      <c r="E26" s="138">
        <f>'[1]S&amp;P 500 &amp; Raw Data'!J9</f>
        <v>0.1296689369754826</v>
      </c>
      <c r="F26" s="138">
        <f>'[1]Home Prices'!B9/'[1]Home Prices'!B8-1</f>
        <v>-3.811944091486652E-2</v>
      </c>
      <c r="G26" s="138">
        <f>'[1]Gold Prices'!B8/'[1]Gold Prices'!B7-1</f>
        <v>0.27259545674238739</v>
      </c>
      <c r="H26" s="132">
        <f t="shared" si="6"/>
        <v>75.988361031728402</v>
      </c>
      <c r="I26" s="133">
        <f t="shared" si="6"/>
        <v>116.06451815743202</v>
      </c>
      <c r="J26" s="133">
        <f t="shared" si="6"/>
        <v>118.60400641974435</v>
      </c>
      <c r="K26" s="133">
        <f t="shared" si="6"/>
        <v>125.8554815113109</v>
      </c>
      <c r="L26" s="133">
        <f t="shared" si="6"/>
        <v>75.248508946322076</v>
      </c>
      <c r="M26" s="133">
        <f t="shared" si="6"/>
        <v>127.56782945736434</v>
      </c>
      <c r="N26" s="134">
        <f t="shared" si="1"/>
        <v>0.49022225433526023</v>
      </c>
      <c r="O26" s="134">
        <f t="shared" si="2"/>
        <v>0.48126953344340284</v>
      </c>
      <c r="P26" s="135">
        <f t="shared" si="3"/>
        <v>0.37015331735977763</v>
      </c>
      <c r="Q26" s="130"/>
      <c r="R26" s="42">
        <f>'[1]Inflation Rate'!C31</f>
        <v>7.6336000000000008E-3</v>
      </c>
      <c r="S26" s="137">
        <f t="shared" si="4"/>
        <v>0.48845994648775148</v>
      </c>
      <c r="T26" s="137">
        <f t="shared" si="4"/>
        <v>1.9515030066485917E-3</v>
      </c>
      <c r="U26" s="137">
        <f t="shared" si="4"/>
        <v>1.0836400147690162E-2</v>
      </c>
      <c r="V26" s="137">
        <f t="shared" si="4"/>
        <v>0.12111082537887063</v>
      </c>
      <c r="W26" s="137">
        <f t="shared" si="4"/>
        <v>-4.5406426418160728E-2</v>
      </c>
      <c r="X26" s="137">
        <f t="shared" si="4"/>
        <v>0.26295456676155649</v>
      </c>
      <c r="Y26" s="132">
        <f t="shared" si="7"/>
        <v>99.590799448676464</v>
      </c>
      <c r="Z26" s="133">
        <f t="shared" si="7"/>
        <v>152.1148501426122</v>
      </c>
      <c r="AA26" s="133">
        <f t="shared" si="7"/>
        <v>155.44311861426161</v>
      </c>
      <c r="AB26" s="133">
        <f t="shared" si="7"/>
        <v>164.94694514435008</v>
      </c>
      <c r="AC26" s="133">
        <f t="shared" si="7"/>
        <v>98.621144890281371</v>
      </c>
      <c r="AD26" s="133">
        <f t="shared" si="7"/>
        <v>167.19115858133355</v>
      </c>
      <c r="AE26" s="137">
        <f>Table1[[#This Row],[S&amp;P 500 (includes dividends)2]]-Table1[[#This Row],[3-month T. Bill (Real)]]</f>
        <v>0.48650844348110289</v>
      </c>
      <c r="AF26" s="137">
        <f>Table1[[#This Row],[S&amp;P 500 (includes dividends)2]]-Table1[[#This Row],[!0-year T.Bonds]]</f>
        <v>0.47762354634006132</v>
      </c>
    </row>
    <row r="27" spans="1:32" ht="15.75">
      <c r="A27" s="130">
        <v>1934</v>
      </c>
      <c r="B27" s="138">
        <f>('[1]S&amp;P 500 &amp; Raw Data'!B10-'[1]S&amp;P 500 &amp; Raw Data'!B9+'[1]S&amp;P 500 &amp; Raw Data'!C10)/'[1]S&amp;P 500 &amp; Raw Data'!B9</f>
        <v>-1.1885656970912803E-2</v>
      </c>
      <c r="C27" s="138">
        <f>'[1]T. Bill rates'!C12</f>
        <v>2.7833333333333334E-3</v>
      </c>
      <c r="D27" s="138">
        <f>'[1]S&amp;P 500 &amp; Raw Data'!F10</f>
        <v>7.9634426179656104E-2</v>
      </c>
      <c r="E27" s="138">
        <f>'[1]S&amp;P 500 &amp; Raw Data'!J10</f>
        <v>0.18816429268482648</v>
      </c>
      <c r="F27" s="138">
        <f>'[1]Home Prices'!B10/'[1]Home Prices'!B9-1</f>
        <v>2.9062087186261465E-2</v>
      </c>
      <c r="G27" s="138">
        <f>'[1]Gold Prices'!B9/'[1]Gold Prices'!B8-1</f>
        <v>0.31750854538549178</v>
      </c>
      <c r="H27" s="132">
        <f t="shared" si="6"/>
        <v>75.085189438723404</v>
      </c>
      <c r="I27" s="133">
        <f t="shared" si="6"/>
        <v>116.38756439963687</v>
      </c>
      <c r="J27" s="133">
        <f t="shared" si="6"/>
        <v>128.04896841358894</v>
      </c>
      <c r="K27" s="133">
        <f t="shared" si="6"/>
        <v>149.53698917039497</v>
      </c>
      <c r="L27" s="133">
        <f t="shared" si="6"/>
        <v>77.435387673956271</v>
      </c>
      <c r="M27" s="133">
        <f t="shared" si="6"/>
        <v>168.07170542635657</v>
      </c>
      <c r="N27" s="134">
        <f t="shared" si="1"/>
        <v>-1.4668990304246137E-2</v>
      </c>
      <c r="O27" s="134">
        <f t="shared" si="2"/>
        <v>-9.1520083150568907E-2</v>
      </c>
      <c r="P27" s="135">
        <f t="shared" si="3"/>
        <v>-0.2000499496557393</v>
      </c>
      <c r="Q27" s="130"/>
      <c r="R27" s="42">
        <f>'[1]Inflation Rate'!C32</f>
        <v>1.51515E-2</v>
      </c>
      <c r="S27" s="137">
        <f t="shared" si="4"/>
        <v>-2.6633617712147228E-2</v>
      </c>
      <c r="T27" s="137">
        <f t="shared" si="4"/>
        <v>-1.2183567346023327E-2</v>
      </c>
      <c r="U27" s="137">
        <f t="shared" si="4"/>
        <v>6.3520495393698306E-2</v>
      </c>
      <c r="V27" s="137">
        <f t="shared" si="4"/>
        <v>0.17043051474073234</v>
      </c>
      <c r="W27" s="137">
        <f t="shared" si="4"/>
        <v>1.370296668651072E-2</v>
      </c>
      <c r="X27" s="137">
        <f t="shared" si="4"/>
        <v>0.29784425810875703</v>
      </c>
      <c r="Y27" s="132">
        <f t="shared" si="7"/>
        <v>96.938336168513288</v>
      </c>
      <c r="Z27" s="133">
        <f t="shared" si="7"/>
        <v>150.26154862156943</v>
      </c>
      <c r="AA27" s="133">
        <f t="shared" si="7"/>
        <v>165.31694251418091</v>
      </c>
      <c r="AB27" s="133">
        <f t="shared" si="7"/>
        <v>193.05893791021302</v>
      </c>
      <c r="AC27" s="133">
        <f t="shared" si="7"/>
        <v>99.97254715329845</v>
      </c>
      <c r="AD27" s="133">
        <f t="shared" si="7"/>
        <v>216.9880851713344</v>
      </c>
      <c r="AE27" s="137">
        <f>Table1[[#This Row],[S&amp;P 500 (includes dividends)2]]-Table1[[#This Row],[3-month T. Bill (Real)]]</f>
        <v>-1.4450050366123901E-2</v>
      </c>
      <c r="AF27" s="137">
        <f>Table1[[#This Row],[S&amp;P 500 (includes dividends)2]]-Table1[[#This Row],[!0-year T.Bonds]]</f>
        <v>-9.0154113105845535E-2</v>
      </c>
    </row>
    <row r="28" spans="1:32" ht="15.75">
      <c r="A28" s="130">
        <v>1935</v>
      </c>
      <c r="B28" s="138">
        <f>('[1]S&amp;P 500 &amp; Raw Data'!B11-'[1]S&amp;P 500 &amp; Raw Data'!B10+'[1]S&amp;P 500 &amp; Raw Data'!C11)/'[1]S&amp;P 500 &amp; Raw Data'!B10</f>
        <v>0.46740421052631581</v>
      </c>
      <c r="C28" s="138">
        <f>'[1]T. Bill rates'!C13</f>
        <v>1.6750000000000001E-3</v>
      </c>
      <c r="D28" s="138">
        <f>'[1]S&amp;P 500 &amp; Raw Data'!F11</f>
        <v>4.4720477296566127E-2</v>
      </c>
      <c r="E28" s="138">
        <f>'[1]S&amp;P 500 &amp; Raw Data'!J11</f>
        <v>0.1330773186567917</v>
      </c>
      <c r="F28" s="138">
        <f>'[1]Home Prices'!B11/'[1]Home Prices'!B10-1</f>
        <v>9.7658337262297445E-2</v>
      </c>
      <c r="G28" s="138">
        <f>'[1]Gold Prices'!B10/'[1]Gold Prices'!B9-1</f>
        <v>4.3240126837706949E-3</v>
      </c>
      <c r="H28" s="132">
        <f t="shared" si="6"/>
        <v>110.18032313054879</v>
      </c>
      <c r="I28" s="133">
        <f t="shared" si="6"/>
        <v>116.58251357000627</v>
      </c>
      <c r="J28" s="133">
        <f t="shared" si="6"/>
        <v>133.77537939837757</v>
      </c>
      <c r="K28" s="133">
        <f t="shared" si="6"/>
        <v>169.43697072920085</v>
      </c>
      <c r="L28" s="133">
        <f t="shared" si="6"/>
        <v>84.997598879456248</v>
      </c>
      <c r="M28" s="133">
        <f t="shared" si="6"/>
        <v>168.79844961240312</v>
      </c>
      <c r="N28" s="134">
        <f t="shared" si="1"/>
        <v>0.46572921052631583</v>
      </c>
      <c r="O28" s="134">
        <f t="shared" si="2"/>
        <v>0.42268373322974967</v>
      </c>
      <c r="P28" s="135">
        <f t="shared" si="3"/>
        <v>0.33432689186952413</v>
      </c>
      <c r="Q28" s="130"/>
      <c r="R28" s="42">
        <f>'[1]Inflation Rate'!C33</f>
        <v>2.9850699999999997E-2</v>
      </c>
      <c r="S28" s="137">
        <f t="shared" si="4"/>
        <v>0.42487081916467706</v>
      </c>
      <c r="T28" s="137">
        <f t="shared" si="4"/>
        <v>-2.7359014272651194E-2</v>
      </c>
      <c r="U28" s="137">
        <f t="shared" si="4"/>
        <v>1.4438769907682891E-2</v>
      </c>
      <c r="V28" s="137">
        <f t="shared" si="4"/>
        <v>0.10023454725698766</v>
      </c>
      <c r="W28" s="137">
        <f t="shared" si="4"/>
        <v>6.5842201459199501E-2</v>
      </c>
      <c r="X28" s="137">
        <f t="shared" si="4"/>
        <v>-2.4786784449657762E-2</v>
      </c>
      <c r="Y28" s="132">
        <f t="shared" si="7"/>
        <v>138.12460646489038</v>
      </c>
      <c r="Z28" s="133">
        <f t="shared" si="7"/>
        <v>146.15054076820124</v>
      </c>
      <c r="AA28" s="133">
        <f t="shared" si="7"/>
        <v>167.70391580898482</v>
      </c>
      <c r="AB28" s="133">
        <f t="shared" si="7"/>
        <v>212.41011314555811</v>
      </c>
      <c r="AC28" s="133">
        <f t="shared" si="7"/>
        <v>106.55495974335525</v>
      </c>
      <c r="AD28" s="133">
        <f t="shared" si="7"/>
        <v>211.60964827604855</v>
      </c>
      <c r="AE28" s="137">
        <f>Table1[[#This Row],[S&amp;P 500 (includes dividends)2]]-Table1[[#This Row],[3-month T. Bill (Real)]]</f>
        <v>0.45222983343732825</v>
      </c>
      <c r="AF28" s="137">
        <f>Table1[[#This Row],[S&amp;P 500 (includes dividends)2]]-Table1[[#This Row],[!0-year T.Bonds]]</f>
        <v>0.41043204925699417</v>
      </c>
    </row>
    <row r="29" spans="1:32" ht="15.75">
      <c r="A29" s="130">
        <v>1936</v>
      </c>
      <c r="B29" s="138">
        <f>('[1]S&amp;P 500 &amp; Raw Data'!B12-'[1]S&amp;P 500 &amp; Raw Data'!B11+'[1]S&amp;P 500 &amp; Raw Data'!C12)/'[1]S&amp;P 500 &amp; Raw Data'!B11</f>
        <v>0.31943410275502609</v>
      </c>
      <c r="C29" s="138">
        <f>'[1]T. Bill rates'!C14</f>
        <v>1.725E-3</v>
      </c>
      <c r="D29" s="138">
        <f>'[1]S&amp;P 500 &amp; Raw Data'!F12</f>
        <v>5.0178754045450601E-2</v>
      </c>
      <c r="E29" s="138">
        <f>'[1]S&amp;P 500 &amp; Raw Data'!J12</f>
        <v>0.11383815871922703</v>
      </c>
      <c r="F29" s="138">
        <f>'[1]Home Prices'!B12/'[1]Home Prices'!B11-1</f>
        <v>3.2186014546704111E-2</v>
      </c>
      <c r="G29" s="138">
        <f>'[1]Gold Prices'!B11/'[1]Gold Prices'!B10-1</f>
        <v>8.61079219288019E-4</v>
      </c>
      <c r="H29" s="132">
        <f t="shared" si="6"/>
        <v>145.37567579101449</v>
      </c>
      <c r="I29" s="133">
        <f t="shared" si="6"/>
        <v>116.78361840591452</v>
      </c>
      <c r="J29" s="133">
        <f t="shared" si="6"/>
        <v>140.4880612585456</v>
      </c>
      <c r="K29" s="133">
        <f t="shared" si="6"/>
        <v>188.72536349597664</v>
      </c>
      <c r="L29" s="133">
        <f t="shared" si="6"/>
        <v>87.733332833425351</v>
      </c>
      <c r="M29" s="133">
        <f t="shared" si="6"/>
        <v>168.94379844961239</v>
      </c>
      <c r="N29" s="134">
        <f t="shared" si="1"/>
        <v>0.31770910275502612</v>
      </c>
      <c r="O29" s="134">
        <f t="shared" si="2"/>
        <v>0.26925534870957551</v>
      </c>
      <c r="P29" s="135">
        <f t="shared" si="3"/>
        <v>0.20559594403579906</v>
      </c>
      <c r="Q29" s="130"/>
      <c r="R29" s="42">
        <f>'[1]Inflation Rate'!C34</f>
        <v>1.4492799999999998E-2</v>
      </c>
      <c r="S29" s="137">
        <f t="shared" si="4"/>
        <v>0.30058498468892636</v>
      </c>
      <c r="T29" s="137">
        <f t="shared" si="4"/>
        <v>-1.2585402281810154E-2</v>
      </c>
      <c r="U29" s="137">
        <f t="shared" si="4"/>
        <v>3.5176153093891438E-2</v>
      </c>
      <c r="V29" s="137">
        <f t="shared" si="4"/>
        <v>9.7926134832329037E-2</v>
      </c>
      <c r="W29" s="137">
        <f t="shared" si="4"/>
        <v>1.7440453541616163E-2</v>
      </c>
      <c r="X29" s="137">
        <f t="shared" si="4"/>
        <v>-1.3436981298154071E-2</v>
      </c>
      <c r="Y29" s="132">
        <f t="shared" si="7"/>
        <v>179.64278918430344</v>
      </c>
      <c r="Z29" s="133">
        <f t="shared" si="7"/>
        <v>144.31117741892933</v>
      </c>
      <c r="AA29" s="133">
        <f t="shared" si="7"/>
        <v>173.60309442592674</v>
      </c>
      <c r="AB29" s="133">
        <f t="shared" si="7"/>
        <v>233.2106145252003</v>
      </c>
      <c r="AC29" s="133">
        <f t="shared" si="7"/>
        <v>108.41332656838803</v>
      </c>
      <c r="AD29" s="133">
        <f t="shared" si="7"/>
        <v>208.76625338965431</v>
      </c>
      <c r="AE29" s="137">
        <f>Table1[[#This Row],[S&amp;P 500 (includes dividends)2]]-Table1[[#This Row],[3-month T. Bill (Real)]]</f>
        <v>0.31317038697073651</v>
      </c>
      <c r="AF29" s="137">
        <f>Table1[[#This Row],[S&amp;P 500 (includes dividends)2]]-Table1[[#This Row],[!0-year T.Bonds]]</f>
        <v>0.26540883159503492</v>
      </c>
    </row>
    <row r="30" spans="1:32" ht="15.75">
      <c r="A30" s="130">
        <v>1937</v>
      </c>
      <c r="B30" s="138">
        <f>('[1]S&amp;P 500 &amp; Raw Data'!B13-'[1]S&amp;P 500 &amp; Raw Data'!B12+'[1]S&amp;P 500 &amp; Raw Data'!C13)/'[1]S&amp;P 500 &amp; Raw Data'!B12</f>
        <v>-0.35336728754365537</v>
      </c>
      <c r="C30" s="138">
        <f>'[1]T. Bill rates'!C15</f>
        <v>2.7583333333333331E-3</v>
      </c>
      <c r="D30" s="138">
        <f>'[1]S&amp;P 500 &amp; Raw Data'!F13</f>
        <v>1.379146059646038E-2</v>
      </c>
      <c r="E30" s="138">
        <f>'[1]S&amp;P 500 &amp; Raw Data'!J13</f>
        <v>-4.4161916839982614E-2</v>
      </c>
      <c r="F30" s="138">
        <f>'[1]Home Prices'!B13/'[1]Home Prices'!B12-1</f>
        <v>2.5633912223270494E-2</v>
      </c>
      <c r="G30" s="138">
        <f>'[1]Gold Prices'!B12/'[1]Gold Prices'!B11-1</f>
        <v>-2.2942357327214724E-3</v>
      </c>
      <c r="H30" s="132">
        <f t="shared" si="6"/>
        <v>94.004667561917856</v>
      </c>
      <c r="I30" s="133">
        <f t="shared" si="6"/>
        <v>117.10574655335085</v>
      </c>
      <c r="J30" s="133">
        <f t="shared" si="6"/>
        <v>142.42559681966594</v>
      </c>
      <c r="K30" s="133">
        <f t="shared" si="6"/>
        <v>180.39088968767183</v>
      </c>
      <c r="L30" s="133">
        <f t="shared" si="6"/>
        <v>89.982281386332346</v>
      </c>
      <c r="M30" s="133">
        <f t="shared" si="6"/>
        <v>168.55620155038758</v>
      </c>
      <c r="N30" s="134">
        <f t="shared" si="1"/>
        <v>-0.35612562087698868</v>
      </c>
      <c r="O30" s="134">
        <f t="shared" si="2"/>
        <v>-0.36715874814011573</v>
      </c>
      <c r="P30" s="135">
        <f t="shared" si="3"/>
        <v>-0.30920537070367277</v>
      </c>
      <c r="Q30" s="130"/>
      <c r="R30" s="42">
        <f>'[1]Inflation Rate'!C35</f>
        <v>2.8571399999999997E-2</v>
      </c>
      <c r="S30" s="137">
        <f t="shared" si="4"/>
        <v>-0.37132928987103397</v>
      </c>
      <c r="T30" s="137">
        <f t="shared" si="4"/>
        <v>-2.5096037734149035E-2</v>
      </c>
      <c r="U30" s="137">
        <f t="shared" si="4"/>
        <v>-1.4369385930368517E-2</v>
      </c>
      <c r="V30" s="137">
        <f t="shared" si="4"/>
        <v>-7.0712948892009408E-2</v>
      </c>
      <c r="W30" s="137">
        <f t="shared" si="4"/>
        <v>-2.8558909733727988E-3</v>
      </c>
      <c r="X30" s="137">
        <f t="shared" si="4"/>
        <v>-3.0008257795930748E-2</v>
      </c>
      <c r="Y30" s="132">
        <f t="shared" si="7"/>
        <v>112.93615984604418</v>
      </c>
      <c r="Z30" s="133">
        <f t="shared" si="7"/>
        <v>140.6895386649644</v>
      </c>
      <c r="AA30" s="133">
        <f t="shared" si="7"/>
        <v>171.10852456341439</v>
      </c>
      <c r="AB30" s="133">
        <f t="shared" si="7"/>
        <v>216.71960425920571</v>
      </c>
      <c r="AC30" s="133">
        <f t="shared" si="7"/>
        <v>108.10370992764805</v>
      </c>
      <c r="AD30" s="133">
        <f t="shared" si="7"/>
        <v>202.50154183884698</v>
      </c>
      <c r="AE30" s="137">
        <f>Table1[[#This Row],[S&amp;P 500 (includes dividends)2]]-Table1[[#This Row],[3-month T. Bill (Real)]]</f>
        <v>-0.34623325213688494</v>
      </c>
      <c r="AF30" s="137">
        <f>Table1[[#This Row],[S&amp;P 500 (includes dividends)2]]-Table1[[#This Row],[!0-year T.Bonds]]</f>
        <v>-0.35695990394066546</v>
      </c>
    </row>
    <row r="31" spans="1:32" ht="15.75">
      <c r="A31" s="130">
        <v>1938</v>
      </c>
      <c r="B31" s="138">
        <f>('[1]S&amp;P 500 &amp; Raw Data'!B14-'[1]S&amp;P 500 &amp; Raw Data'!B13+'[1]S&amp;P 500 &amp; Raw Data'!C14)/'[1]S&amp;P 500 &amp; Raw Data'!B13</f>
        <v>0.29282654028436017</v>
      </c>
      <c r="C31" s="138">
        <f>'[1]T. Bill rates'!C16</f>
        <v>6.4999999999999997E-4</v>
      </c>
      <c r="D31" s="138">
        <f>'[1]S&amp;P 500 &amp; Raw Data'!F14</f>
        <v>4.2132485322046068E-2</v>
      </c>
      <c r="E31" s="138">
        <f>'[1]S&amp;P 500 &amp; Raw Data'!J14</f>
        <v>9.2358817136874202E-2</v>
      </c>
      <c r="F31" s="138">
        <f>'[1]Home Prices'!B14/'[1]Home Prices'!B13-1</f>
        <v>-8.7368136326751999E-3</v>
      </c>
      <c r="G31" s="138">
        <f>'[1]Gold Prices'!B13/'[1]Gold Prices'!B12-1</f>
        <v>1.7246335153779935E-3</v>
      </c>
      <c r="H31" s="132">
        <f t="shared" si="6"/>
        <v>121.53172913465568</v>
      </c>
      <c r="I31" s="133">
        <f t="shared" si="6"/>
        <v>117.18186528861054</v>
      </c>
      <c r="J31" s="133">
        <f t="shared" si="6"/>
        <v>148.42634118715418</v>
      </c>
      <c r="K31" s="133">
        <f t="shared" si="6"/>
        <v>197.05157888149355</v>
      </c>
      <c r="L31" s="133">
        <f t="shared" si="6"/>
        <v>89.196122963617029</v>
      </c>
      <c r="M31" s="133">
        <f t="shared" si="6"/>
        <v>168.84689922480618</v>
      </c>
      <c r="N31" s="134">
        <f t="shared" si="1"/>
        <v>0.29217654028436019</v>
      </c>
      <c r="O31" s="134">
        <f t="shared" si="2"/>
        <v>0.25069405496231412</v>
      </c>
      <c r="P31" s="135">
        <f t="shared" si="3"/>
        <v>0.20046772314748595</v>
      </c>
      <c r="Q31" s="130"/>
      <c r="R31" s="42">
        <f>'[1]Inflation Rate'!C36</f>
        <v>-2.7777799999999998E-2</v>
      </c>
      <c r="S31" s="137">
        <f t="shared" si="4"/>
        <v>0.32976447182995838</v>
      </c>
      <c r="T31" s="137">
        <f t="shared" si="4"/>
        <v>2.9240023525486158E-2</v>
      </c>
      <c r="U31" s="137">
        <f t="shared" si="4"/>
        <v>7.1907723689138336E-2</v>
      </c>
      <c r="V31" s="137">
        <f t="shared" si="4"/>
        <v>0.12356909473664968</v>
      </c>
      <c r="W31" s="137">
        <f t="shared" si="4"/>
        <v>1.9585014996905903E-2</v>
      </c>
      <c r="X31" s="137">
        <f t="shared" si="4"/>
        <v>3.0345360880854155E-2</v>
      </c>
      <c r="Y31" s="132">
        <f t="shared" si="7"/>
        <v>150.1784929481787</v>
      </c>
      <c r="Z31" s="133">
        <f t="shared" si="7"/>
        <v>144.80330408531776</v>
      </c>
      <c r="AA31" s="133">
        <f t="shared" si="7"/>
        <v>183.41254906857654</v>
      </c>
      <c r="AB31" s="133">
        <f t="shared" si="7"/>
        <v>243.49944956920072</v>
      </c>
      <c r="AC31" s="133">
        <f t="shared" si="7"/>
        <v>110.2209227078022</v>
      </c>
      <c r="AD31" s="133">
        <f t="shared" si="7"/>
        <v>208.64652420487619</v>
      </c>
      <c r="AE31" s="137">
        <f>Table1[[#This Row],[S&amp;P 500 (includes dividends)2]]-Table1[[#This Row],[3-month T. Bill (Real)]]</f>
        <v>0.30052444830447222</v>
      </c>
      <c r="AF31" s="137">
        <f>Table1[[#This Row],[S&amp;P 500 (includes dividends)2]]-Table1[[#This Row],[!0-year T.Bonds]]</f>
        <v>0.25785674814082005</v>
      </c>
    </row>
    <row r="32" spans="1:32" ht="15.75">
      <c r="A32" s="130">
        <v>1939</v>
      </c>
      <c r="B32" s="138">
        <f>('[1]S&amp;P 500 &amp; Raw Data'!B15-'[1]S&amp;P 500 &amp; Raw Data'!B14+'[1]S&amp;P 500 &amp; Raw Data'!C15)/'[1]S&amp;P 500 &amp; Raw Data'!B14</f>
        <v>-1.0975646879756443E-2</v>
      </c>
      <c r="C32" s="138">
        <f>'[1]T. Bill rates'!C17</f>
        <v>4.5833333333333332E-4</v>
      </c>
      <c r="D32" s="138">
        <f>'[1]S&amp;P 500 &amp; Raw Data'!F15</f>
        <v>4.4122613942060671E-2</v>
      </c>
      <c r="E32" s="138">
        <f>'[1]S&amp;P 500 &amp; Raw Data'!J15</f>
        <v>7.9831377653461405E-2</v>
      </c>
      <c r="F32" s="138">
        <f>'[1]Home Prices'!B15/'[1]Home Prices'!B14-1</f>
        <v>-1.3016072256937905E-2</v>
      </c>
      <c r="G32" s="138">
        <f>'[1]Gold Prices'!B14/'[1]Gold Prices'!B13-1</f>
        <v>-1.2338593974175027E-2</v>
      </c>
      <c r="H32" s="132">
        <f t="shared" si="6"/>
        <v>120.19783979098749</v>
      </c>
      <c r="I32" s="133">
        <f t="shared" si="6"/>
        <v>117.23557364353447</v>
      </c>
      <c r="J32" s="133">
        <f t="shared" si="6"/>
        <v>154.97529933818757</v>
      </c>
      <c r="K32" s="133">
        <f t="shared" si="6"/>
        <v>212.7824778923929</v>
      </c>
      <c r="L32" s="133">
        <f t="shared" si="6"/>
        <v>88.035139782083874</v>
      </c>
      <c r="M32" s="133">
        <f t="shared" si="6"/>
        <v>166.76356589147284</v>
      </c>
      <c r="N32" s="134">
        <f t="shared" si="1"/>
        <v>-1.1433980213089777E-2</v>
      </c>
      <c r="O32" s="134">
        <f t="shared" si="2"/>
        <v>-5.509826082181711E-2</v>
      </c>
      <c r="P32" s="135">
        <f t="shared" si="3"/>
        <v>-9.0807024533217845E-2</v>
      </c>
      <c r="Q32" s="130"/>
      <c r="R32" s="42">
        <f>'[1]Inflation Rate'!C37</f>
        <v>0</v>
      </c>
      <c r="S32" s="137">
        <f t="shared" si="4"/>
        <v>-1.0975646879756495E-2</v>
      </c>
      <c r="T32" s="137">
        <f t="shared" si="4"/>
        <v>4.5833333333322734E-4</v>
      </c>
      <c r="U32" s="137">
        <f t="shared" si="4"/>
        <v>4.412261394206074E-2</v>
      </c>
      <c r="V32" s="137">
        <f t="shared" si="4"/>
        <v>7.9831377653461377E-2</v>
      </c>
      <c r="W32" s="137">
        <f t="shared" si="4"/>
        <v>-1.3016072256937905E-2</v>
      </c>
      <c r="X32" s="137">
        <f t="shared" si="4"/>
        <v>-1.2338593974175027E-2</v>
      </c>
      <c r="Y32" s="132">
        <f t="shared" si="7"/>
        <v>148.53018684064548</v>
      </c>
      <c r="Z32" s="133">
        <f t="shared" si="7"/>
        <v>144.86967226635684</v>
      </c>
      <c r="AA32" s="133">
        <f t="shared" si="7"/>
        <v>191.50519016325862</v>
      </c>
      <c r="AB32" s="133">
        <f t="shared" si="7"/>
        <v>262.93834608616953</v>
      </c>
      <c r="AC32" s="133">
        <f t="shared" si="7"/>
        <v>108.78627921361108</v>
      </c>
      <c r="AD32" s="133">
        <f t="shared" si="7"/>
        <v>206.07211945858933</v>
      </c>
      <c r="AE32" s="137">
        <f>Table1[[#This Row],[S&amp;P 500 (includes dividends)2]]-Table1[[#This Row],[3-month T. Bill (Real)]]</f>
        <v>-1.1433980213089723E-2</v>
      </c>
      <c r="AF32" s="137">
        <f>Table1[[#This Row],[S&amp;P 500 (includes dividends)2]]-Table1[[#This Row],[!0-year T.Bonds]]</f>
        <v>-5.5098260821817235E-2</v>
      </c>
    </row>
    <row r="33" spans="1:32" ht="15.75">
      <c r="A33" s="130">
        <v>1940</v>
      </c>
      <c r="B33" s="138">
        <f>('[1]S&amp;P 500 &amp; Raw Data'!B16-'[1]S&amp;P 500 &amp; Raw Data'!B15+'[1]S&amp;P 500 &amp; Raw Data'!C16)/'[1]S&amp;P 500 &amp; Raw Data'!B15</f>
        <v>-0.10672873194221515</v>
      </c>
      <c r="C33" s="138">
        <f>'[1]T. Bill rates'!C18</f>
        <v>3.5833333333333333E-4</v>
      </c>
      <c r="D33" s="138">
        <f>'[1]S&amp;P 500 &amp; Raw Data'!F16</f>
        <v>5.4024815962845509E-2</v>
      </c>
      <c r="E33" s="138">
        <f>'[1]S&amp;P 500 &amp; Raw Data'!J16</f>
        <v>8.6481371775829569E-2</v>
      </c>
      <c r="F33" s="138">
        <f>'[1]Home Prices'!B16/'[1]Home Prices'!B15-1</f>
        <v>3.306607685927565E-2</v>
      </c>
      <c r="G33" s="138">
        <f>'[1]Gold Prices'!B15/'[1]Gold Prices'!B14-1</f>
        <v>-1.6560139453805967E-2</v>
      </c>
      <c r="H33" s="132">
        <f t="shared" si="6"/>
        <v>107.36927676790187</v>
      </c>
      <c r="I33" s="133">
        <f t="shared" si="6"/>
        <v>117.27758305742339</v>
      </c>
      <c r="J33" s="133">
        <f t="shared" si="6"/>
        <v>163.34781136372007</v>
      </c>
      <c r="K33" s="133">
        <f t="shared" si="6"/>
        <v>231.18419847038714</v>
      </c>
      <c r="L33" s="133">
        <f t="shared" si="6"/>
        <v>90.946116480435336</v>
      </c>
      <c r="M33" s="133">
        <f t="shared" si="6"/>
        <v>164.0019379844961</v>
      </c>
      <c r="N33" s="134">
        <f t="shared" si="1"/>
        <v>-0.10708706527554848</v>
      </c>
      <c r="O33" s="134">
        <f t="shared" si="2"/>
        <v>-0.16075354790506066</v>
      </c>
      <c r="P33" s="135">
        <f t="shared" si="3"/>
        <v>-0.1932101037180447</v>
      </c>
      <c r="Q33" s="130"/>
      <c r="R33" s="42">
        <f>'[1]Inflation Rate'!C38</f>
        <v>7.1428999999999998E-3</v>
      </c>
      <c r="S33" s="137">
        <f t="shared" si="4"/>
        <v>-0.1130640269044394</v>
      </c>
      <c r="T33" s="137">
        <f t="shared" si="4"/>
        <v>-6.7364488859196214E-3</v>
      </c>
      <c r="U33" s="137">
        <f t="shared" si="4"/>
        <v>4.6549418124126607E-2</v>
      </c>
      <c r="V33" s="137">
        <f t="shared" si="4"/>
        <v>7.8775784226676748E-2</v>
      </c>
      <c r="W33" s="137">
        <f t="shared" si="4"/>
        <v>2.5739323445834295E-2</v>
      </c>
      <c r="X33" s="137">
        <f t="shared" si="4"/>
        <v>-2.3534931789526592E-2</v>
      </c>
      <c r="Y33" s="132">
        <f t="shared" si="7"/>
        <v>131.73676579957333</v>
      </c>
      <c r="Z33" s="133">
        <f t="shared" si="7"/>
        <v>143.89376512401461</v>
      </c>
      <c r="AA33" s="133">
        <f t="shared" si="7"/>
        <v>200.41964533310852</v>
      </c>
      <c r="AB33" s="133">
        <f t="shared" si="7"/>
        <v>283.65152050237288</v>
      </c>
      <c r="AC33" s="133">
        <f t="shared" si="7"/>
        <v>111.58636444075906</v>
      </c>
      <c r="AD33" s="133">
        <f t="shared" si="7"/>
        <v>201.22222618340825</v>
      </c>
      <c r="AE33" s="137">
        <f>Table1[[#This Row],[S&amp;P 500 (includes dividends)2]]-Table1[[#This Row],[3-month T. Bill (Real)]]</f>
        <v>-0.10632757801851977</v>
      </c>
      <c r="AF33" s="137">
        <f>Table1[[#This Row],[S&amp;P 500 (includes dividends)2]]-Table1[[#This Row],[!0-year T.Bonds]]</f>
        <v>-0.159613445028566</v>
      </c>
    </row>
    <row r="34" spans="1:32" ht="15.75">
      <c r="A34" s="130">
        <v>1941</v>
      </c>
      <c r="B34" s="138">
        <f>('[1]S&amp;P 500 &amp; Raw Data'!B17-'[1]S&amp;P 500 &amp; Raw Data'!B16+'[1]S&amp;P 500 &amp; Raw Data'!C17)/'[1]S&amp;P 500 &amp; Raw Data'!B16</f>
        <v>-0.12771455576559551</v>
      </c>
      <c r="C34" s="138">
        <f>'[1]T. Bill rates'!C19</f>
        <v>1.2916666666666669E-3</v>
      </c>
      <c r="D34" s="138">
        <f>'[1]S&amp;P 500 &amp; Raw Data'!F17</f>
        <v>-2.0221975848580105E-2</v>
      </c>
      <c r="E34" s="138">
        <f>'[1]S&amp;P 500 &amp; Raw Data'!J17</f>
        <v>5.0071728572759232E-2</v>
      </c>
      <c r="F34" s="138">
        <f>'[1]Home Prices'!B17/'[1]Home Prices'!B16-1</f>
        <v>-8.384627736444894E-2</v>
      </c>
      <c r="G34" s="138">
        <f>'[1]Gold Prices'!B16/'[1]Gold Prices'!B15-1</f>
        <v>0</v>
      </c>
      <c r="H34" s="132">
        <f t="shared" si="6"/>
        <v>93.656657282615996</v>
      </c>
      <c r="I34" s="133">
        <f t="shared" si="6"/>
        <v>117.42906660220589</v>
      </c>
      <c r="J34" s="133">
        <f t="shared" si="6"/>
        <v>160.0445958674045</v>
      </c>
      <c r="K34" s="133">
        <f t="shared" si="6"/>
        <v>242.75999090650726</v>
      </c>
      <c r="L34" s="133">
        <f t="shared" si="6"/>
        <v>83.320623172797269</v>
      </c>
      <c r="M34" s="133">
        <f t="shared" si="6"/>
        <v>164.0019379844961</v>
      </c>
      <c r="N34" s="134">
        <f t="shared" si="1"/>
        <v>-0.12900622243226217</v>
      </c>
      <c r="O34" s="134">
        <f t="shared" si="2"/>
        <v>-0.10749257991701541</v>
      </c>
      <c r="P34" s="135">
        <f t="shared" si="3"/>
        <v>-0.17778628433835475</v>
      </c>
      <c r="Q34" s="130"/>
      <c r="R34" s="42">
        <f>'[1]Inflation Rate'!C39</f>
        <v>9.9290800000000012E-2</v>
      </c>
      <c r="S34" s="137">
        <f t="shared" si="4"/>
        <v>-0.20650164248222169</v>
      </c>
      <c r="T34" s="137">
        <f t="shared" si="4"/>
        <v>-8.9147597099269116E-2</v>
      </c>
      <c r="U34" s="137">
        <f t="shared" si="4"/>
        <v>-0.10871807154993018</v>
      </c>
      <c r="V34" s="137">
        <f t="shared" si="4"/>
        <v>-4.4773477070162548E-2</v>
      </c>
      <c r="W34" s="137">
        <f t="shared" si="4"/>
        <v>-0.16659566091560929</v>
      </c>
      <c r="X34" s="137">
        <f t="shared" si="4"/>
        <v>-9.0322597078043354E-2</v>
      </c>
      <c r="Y34" s="132">
        <f t="shared" si="7"/>
        <v>104.53290728666568</v>
      </c>
      <c r="Z34" s="133">
        <f t="shared" si="7"/>
        <v>131.0659817256421</v>
      </c>
      <c r="AA34" s="133">
        <f t="shared" si="7"/>
        <v>178.63040799177199</v>
      </c>
      <c r="AB34" s="133">
        <f t="shared" si="7"/>
        <v>270.95145565324316</v>
      </c>
      <c r="AC34" s="133">
        <f t="shared" si="7"/>
        <v>92.996560307580765</v>
      </c>
      <c r="AD34" s="133">
        <f t="shared" si="7"/>
        <v>183.04731212469736</v>
      </c>
      <c r="AE34" s="137">
        <f>Table1[[#This Row],[S&amp;P 500 (includes dividends)2]]-Table1[[#This Row],[3-month T. Bill (Real)]]</f>
        <v>-0.11735404538295258</v>
      </c>
      <c r="AF34" s="137">
        <f>Table1[[#This Row],[S&amp;P 500 (includes dividends)2]]-Table1[[#This Row],[!0-year T.Bonds]]</f>
        <v>-9.7783570932291508E-2</v>
      </c>
    </row>
    <row r="35" spans="1:32" ht="15.75">
      <c r="A35" s="130">
        <v>1942</v>
      </c>
      <c r="B35" s="138">
        <f>('[1]S&amp;P 500 &amp; Raw Data'!B18-'[1]S&amp;P 500 &amp; Raw Data'!B17+'[1]S&amp;P 500 &amp; Raw Data'!C18)/'[1]S&amp;P 500 &amp; Raw Data'!B17</f>
        <v>0.19173762945914843</v>
      </c>
      <c r="C35" s="138">
        <f>'[1]T. Bill rates'!C20</f>
        <v>3.4250000000000001E-3</v>
      </c>
      <c r="D35" s="138">
        <f>'[1]S&amp;P 500 &amp; Raw Data'!F18</f>
        <v>2.2948682374484164E-2</v>
      </c>
      <c r="E35" s="138">
        <f>'[1]S&amp;P 500 &amp; Raw Data'!J18</f>
        <v>5.1799010426587015E-2</v>
      </c>
      <c r="F35" s="138">
        <f>'[1]Home Prices'!B18/'[1]Home Prices'!B17-1</f>
        <v>3.3330412175386348E-2</v>
      </c>
      <c r="G35" s="138">
        <f>'[1]Gold Prices'!B17/'[1]Gold Prices'!B16-1</f>
        <v>0</v>
      </c>
      <c r="H35" s="132">
        <f t="shared" si="6"/>
        <v>111.61416273305268</v>
      </c>
      <c r="I35" s="133">
        <f t="shared" si="6"/>
        <v>117.83126115531844</v>
      </c>
      <c r="J35" s="133">
        <f t="shared" si="6"/>
        <v>163.71740846371824</v>
      </c>
      <c r="K35" s="133">
        <f t="shared" si="6"/>
        <v>255.33471820663161</v>
      </c>
      <c r="L35" s="133">
        <f t="shared" si="6"/>
        <v>86.097733885856655</v>
      </c>
      <c r="M35" s="133">
        <f t="shared" si="6"/>
        <v>164.0019379844961</v>
      </c>
      <c r="N35" s="134">
        <f t="shared" si="1"/>
        <v>0.18831262945914842</v>
      </c>
      <c r="O35" s="134">
        <f t="shared" si="2"/>
        <v>0.16878894708466427</v>
      </c>
      <c r="P35" s="135">
        <f t="shared" si="3"/>
        <v>0.13993861903256141</v>
      </c>
      <c r="Q35" s="130"/>
      <c r="R35" s="42">
        <f>'[1]Inflation Rate'!C40</f>
        <v>9.0322600000000003E-2</v>
      </c>
      <c r="S35" s="137">
        <f t="shared" si="4"/>
        <v>9.3013782764063135E-2</v>
      </c>
      <c r="T35" s="137">
        <f t="shared" si="4"/>
        <v>-7.9698980833745825E-2</v>
      </c>
      <c r="U35" s="137">
        <f t="shared" si="4"/>
        <v>-6.1792645246017797E-2</v>
      </c>
      <c r="V35" s="137">
        <f t="shared" si="4"/>
        <v>-3.5332285667941665E-2</v>
      </c>
      <c r="W35" s="137">
        <f t="shared" si="4"/>
        <v>-5.2270940568060809E-2</v>
      </c>
      <c r="X35" s="137">
        <f t="shared" si="4"/>
        <v>-8.2840252967332773E-2</v>
      </c>
      <c r="Y35" s="132">
        <f t="shared" si="7"/>
        <v>114.25590841672354</v>
      </c>
      <c r="Z35" s="133">
        <f t="shared" si="7"/>
        <v>120.62015656013408</v>
      </c>
      <c r="AA35" s="133">
        <f t="shared" si="7"/>
        <v>167.592362560585</v>
      </c>
      <c r="AB35" s="133">
        <f t="shared" si="7"/>
        <v>261.37812141995812</v>
      </c>
      <c r="AC35" s="133">
        <f t="shared" si="7"/>
        <v>88.135542630709125</v>
      </c>
      <c r="AD35" s="133">
        <f t="shared" si="7"/>
        <v>167.88362648329712</v>
      </c>
      <c r="AE35" s="137">
        <f>Table1[[#This Row],[S&amp;P 500 (includes dividends)2]]-Table1[[#This Row],[3-month T. Bill (Real)]]</f>
        <v>0.17271276359780896</v>
      </c>
      <c r="AF35" s="137">
        <f>Table1[[#This Row],[S&amp;P 500 (includes dividends)2]]-Table1[[#This Row],[!0-year T.Bonds]]</f>
        <v>0.15480642801008093</v>
      </c>
    </row>
    <row r="36" spans="1:32" ht="15.75">
      <c r="A36" s="130">
        <v>1943</v>
      </c>
      <c r="B36" s="138">
        <f>('[1]S&amp;P 500 &amp; Raw Data'!B19-'[1]S&amp;P 500 &amp; Raw Data'!B18+'[1]S&amp;P 500 &amp; Raw Data'!C19)/'[1]S&amp;P 500 &amp; Raw Data'!B18</f>
        <v>0.25061310133060394</v>
      </c>
      <c r="C36" s="138">
        <f>'[1]T. Bill rates'!C21</f>
        <v>3.8E-3</v>
      </c>
      <c r="D36" s="138">
        <f>'[1]S&amp;P 500 &amp; Raw Data'!F19</f>
        <v>2.4899999999999999E-2</v>
      </c>
      <c r="E36" s="138">
        <f>'[1]S&amp;P 500 &amp; Raw Data'!J19</f>
        <v>8.044670060105924E-2</v>
      </c>
      <c r="F36" s="138">
        <f>'[1]Home Prices'!B19/'[1]Home Prices'!B18-1</f>
        <v>0.11446259964945993</v>
      </c>
      <c r="G36" s="138">
        <f>'[1]Gold Prices'!B18/'[1]Gold Prices'!B17-1</f>
        <v>0</v>
      </c>
      <c r="H36" s="132">
        <f t="shared" si="6"/>
        <v>139.58613420800171</v>
      </c>
      <c r="I36" s="133">
        <f t="shared" si="6"/>
        <v>118.27901994770866</v>
      </c>
      <c r="J36" s="133">
        <f t="shared" si="6"/>
        <v>167.79397193446482</v>
      </c>
      <c r="K36" s="133">
        <f t="shared" si="6"/>
        <v>275.87555383525631</v>
      </c>
      <c r="L36" s="133">
        <f t="shared" si="6"/>
        <v>95.952704330359211</v>
      </c>
      <c r="M36" s="133">
        <f t="shared" si="6"/>
        <v>164.0019379844961</v>
      </c>
      <c r="N36" s="134">
        <f t="shared" si="1"/>
        <v>0.24681310133060394</v>
      </c>
      <c r="O36" s="134">
        <f t="shared" si="2"/>
        <v>0.22571310133060393</v>
      </c>
      <c r="P36" s="135">
        <f t="shared" si="3"/>
        <v>0.1701664007295447</v>
      </c>
      <c r="Q36" s="130"/>
      <c r="R36" s="42">
        <f>'[1]Inflation Rate'!C41</f>
        <v>2.9585799999999999E-2</v>
      </c>
      <c r="S36" s="137">
        <f t="shared" si="4"/>
        <v>0.21467594185021199</v>
      </c>
      <c r="T36" s="137">
        <f t="shared" si="4"/>
        <v>-2.504482870684499E-2</v>
      </c>
      <c r="U36" s="137">
        <f t="shared" si="4"/>
        <v>-4.5511505694815213E-3</v>
      </c>
      <c r="V36" s="137">
        <f t="shared" si="4"/>
        <v>4.9399380412064042E-2</v>
      </c>
      <c r="W36" s="137">
        <f t="shared" si="4"/>
        <v>8.2437811059029587E-2</v>
      </c>
      <c r="X36" s="137">
        <f t="shared" si="4"/>
        <v>-2.873563330030382E-2</v>
      </c>
      <c r="Y36" s="132">
        <f t="shared" si="7"/>
        <v>138.78390316803524</v>
      </c>
      <c r="Z36" s="133">
        <f t="shared" si="7"/>
        <v>117.59924540049269</v>
      </c>
      <c r="AA36" s="133">
        <f t="shared" si="7"/>
        <v>166.82962448427665</v>
      </c>
      <c r="AB36" s="133">
        <f t="shared" si="7"/>
        <v>274.29003867137328</v>
      </c>
      <c r="AC36" s="133">
        <f t="shared" si="7"/>
        <v>95.401243841684575</v>
      </c>
      <c r="AD36" s="133">
        <f t="shared" si="7"/>
        <v>163.05938415554792</v>
      </c>
      <c r="AE36" s="137">
        <f>Table1[[#This Row],[S&amp;P 500 (includes dividends)2]]-Table1[[#This Row],[3-month T. Bill (Real)]]</f>
        <v>0.23972077055705698</v>
      </c>
      <c r="AF36" s="137">
        <f>Table1[[#This Row],[S&amp;P 500 (includes dividends)2]]-Table1[[#This Row],[!0-year T.Bonds]]</f>
        <v>0.21922709241969351</v>
      </c>
    </row>
    <row r="37" spans="1:32" ht="15.75">
      <c r="A37" s="130">
        <v>1944</v>
      </c>
      <c r="B37" s="138">
        <f>('[1]S&amp;P 500 &amp; Raw Data'!B20-'[1]S&amp;P 500 &amp; Raw Data'!B19+'[1]S&amp;P 500 &amp; Raw Data'!C20)/'[1]S&amp;P 500 &amp; Raw Data'!B19</f>
        <v>0.19030676949443009</v>
      </c>
      <c r="C37" s="138">
        <f>'[1]T. Bill rates'!C22</f>
        <v>3.8E-3</v>
      </c>
      <c r="D37" s="138">
        <f>'[1]S&amp;P 500 &amp; Raw Data'!F20</f>
        <v>2.5776111579070303E-2</v>
      </c>
      <c r="E37" s="138">
        <f>'[1]S&amp;P 500 &amp; Raw Data'!J20</f>
        <v>6.5658635882561697E-2</v>
      </c>
      <c r="F37" s="138">
        <f>'[1]Home Prices'!B20/'[1]Home Prices'!B19-1</f>
        <v>0.16584227481419478</v>
      </c>
      <c r="G37" s="138">
        <f>'[1]Gold Prices'!B19/'[1]Gold Prices'!B18-1</f>
        <v>0</v>
      </c>
      <c r="H37" s="132">
        <f t="shared" si="6"/>
        <v>166.15032047534245</v>
      </c>
      <c r="I37" s="133">
        <f t="shared" si="6"/>
        <v>118.72848022350996</v>
      </c>
      <c r="J37" s="133">
        <f t="shared" si="6"/>
        <v>172.11904807734297</v>
      </c>
      <c r="K37" s="133">
        <f t="shared" si="6"/>
        <v>293.98916637342546</v>
      </c>
      <c r="L37" s="133">
        <f t="shared" si="6"/>
        <v>111.86571909107982</v>
      </c>
      <c r="M37" s="133">
        <f t="shared" si="6"/>
        <v>164.0019379844961</v>
      </c>
      <c r="N37" s="134">
        <f t="shared" si="1"/>
        <v>0.1865067694944301</v>
      </c>
      <c r="O37" s="134">
        <f t="shared" si="2"/>
        <v>0.16453065791535978</v>
      </c>
      <c r="P37" s="135">
        <f t="shared" si="3"/>
        <v>0.1246481336118684</v>
      </c>
      <c r="Q37" s="130"/>
      <c r="R37" s="42">
        <f>'[1]Inflation Rate'!C42</f>
        <v>2.2988499999999999E-2</v>
      </c>
      <c r="S37" s="137">
        <f t="shared" si="4"/>
        <v>0.16355830930106241</v>
      </c>
      <c r="T37" s="137">
        <f t="shared" si="4"/>
        <v>-1.8757297858187139E-2</v>
      </c>
      <c r="U37" s="137">
        <f t="shared" si="4"/>
        <v>2.7249686375458992E-3</v>
      </c>
      <c r="V37" s="137">
        <f t="shared" si="4"/>
        <v>4.171125665885933E-2</v>
      </c>
      <c r="W37" s="137">
        <f t="shared" si="4"/>
        <v>0.13964357841187325</v>
      </c>
      <c r="X37" s="137">
        <f t="shared" si="4"/>
        <v>-2.2471904620628758E-2</v>
      </c>
      <c r="Y37" s="132">
        <f t="shared" si="7"/>
        <v>161.48316372840145</v>
      </c>
      <c r="Z37" s="133">
        <f t="shared" si="7"/>
        <v>115.39340132661761</v>
      </c>
      <c r="AA37" s="133">
        <f t="shared" si="7"/>
        <v>167.28422997880986</v>
      </c>
      <c r="AB37" s="133">
        <f t="shared" si="7"/>
        <v>285.73102087336338</v>
      </c>
      <c r="AC37" s="133">
        <f t="shared" si="7"/>
        <v>108.72341491668109</v>
      </c>
      <c r="AD37" s="133">
        <f t="shared" si="7"/>
        <v>159.39512922730597</v>
      </c>
      <c r="AE37" s="137">
        <f>Table1[[#This Row],[S&amp;P 500 (includes dividends)2]]-Table1[[#This Row],[3-month T. Bill (Real)]]</f>
        <v>0.18231560715924955</v>
      </c>
      <c r="AF37" s="137">
        <f>Table1[[#This Row],[S&amp;P 500 (includes dividends)2]]-Table1[[#This Row],[!0-year T.Bonds]]</f>
        <v>0.16083334066351651</v>
      </c>
    </row>
    <row r="38" spans="1:32" ht="15.75">
      <c r="A38" s="130">
        <v>1945</v>
      </c>
      <c r="B38" s="138">
        <f>('[1]S&amp;P 500 &amp; Raw Data'!B21-'[1]S&amp;P 500 &amp; Raw Data'!B20+'[1]S&amp;P 500 &amp; Raw Data'!C21)/'[1]S&amp;P 500 &amp; Raw Data'!B20</f>
        <v>0.35821084337349401</v>
      </c>
      <c r="C38" s="138">
        <f>'[1]T. Bill rates'!C23</f>
        <v>3.8E-3</v>
      </c>
      <c r="D38" s="138">
        <f>'[1]S&amp;P 500 &amp; Raw Data'!F21</f>
        <v>3.8044173419237229E-2</v>
      </c>
      <c r="E38" s="138">
        <f>'[1]S&amp;P 500 &amp; Raw Data'!J21</f>
        <v>6.799865477817886E-2</v>
      </c>
      <c r="F38" s="138">
        <f>'[1]Home Prices'!B21/'[1]Home Prices'!B20-1</f>
        <v>0.11777376471356127</v>
      </c>
      <c r="G38" s="138">
        <f>'[1]Gold Prices'!B20/'[1]Gold Prices'!B19-1</f>
        <v>2.5406203840472763E-2</v>
      </c>
      <c r="H38" s="132">
        <f t="shared" ref="H38:M53" si="8">H37*(1+B38)</f>
        <v>225.66716689959119</v>
      </c>
      <c r="I38" s="133">
        <f t="shared" si="8"/>
        <v>119.1796484483593</v>
      </c>
      <c r="J38" s="133">
        <f t="shared" si="8"/>
        <v>178.66717499115143</v>
      </c>
      <c r="K38" s="133">
        <f t="shared" si="8"/>
        <v>313.98003420617658</v>
      </c>
      <c r="L38" s="133">
        <f t="shared" si="8"/>
        <v>125.04056597082599</v>
      </c>
      <c r="M38" s="133">
        <f t="shared" si="8"/>
        <v>168.16860465116278</v>
      </c>
      <c r="N38" s="134">
        <f t="shared" si="1"/>
        <v>0.35441084337349399</v>
      </c>
      <c r="O38" s="134">
        <f t="shared" si="2"/>
        <v>0.3201666699542568</v>
      </c>
      <c r="P38" s="135">
        <f t="shared" si="3"/>
        <v>0.29021218859531517</v>
      </c>
      <c r="Q38" s="130"/>
      <c r="R38" s="42">
        <f>'[1]Inflation Rate'!C43</f>
        <v>2.24719E-2</v>
      </c>
      <c r="S38" s="137">
        <f t="shared" si="4"/>
        <v>0.32836006874467061</v>
      </c>
      <c r="T38" s="137">
        <f t="shared" si="4"/>
        <v>-1.8261528752037015E-2</v>
      </c>
      <c r="U38" s="137">
        <f t="shared" si="4"/>
        <v>1.5230025802408065E-2</v>
      </c>
      <c r="V38" s="137">
        <f t="shared" si="4"/>
        <v>4.4526167201444755E-2</v>
      </c>
      <c r="W38" s="137">
        <f t="shared" si="4"/>
        <v>9.320731915817082E-2</v>
      </c>
      <c r="X38" s="137">
        <f t="shared" si="4"/>
        <v>2.8698136745595182E-3</v>
      </c>
      <c r="Y38" s="132">
        <f t="shared" ref="Y38:AD53" si="9">Y37*(1+S38)</f>
        <v>214.50778647136624</v>
      </c>
      <c r="Z38" s="133">
        <f t="shared" si="9"/>
        <v>113.28614141049623</v>
      </c>
      <c r="AA38" s="133">
        <f t="shared" si="9"/>
        <v>169.83197311772309</v>
      </c>
      <c r="AB38" s="133">
        <f t="shared" si="9"/>
        <v>298.45352808341028</v>
      </c>
      <c r="AC38" s="133">
        <f t="shared" si="9"/>
        <v>118.85723295078643</v>
      </c>
      <c r="AD38" s="133">
        <f t="shared" si="9"/>
        <v>159.85256354882068</v>
      </c>
      <c r="AE38" s="137">
        <f>Table1[[#This Row],[S&amp;P 500 (includes dividends)2]]-Table1[[#This Row],[3-month T. Bill (Real)]]</f>
        <v>0.34662159749670762</v>
      </c>
      <c r="AF38" s="137">
        <f>Table1[[#This Row],[S&amp;P 500 (includes dividends)2]]-Table1[[#This Row],[!0-year T.Bonds]]</f>
        <v>0.31313004294226254</v>
      </c>
    </row>
    <row r="39" spans="1:32" ht="15.75">
      <c r="A39" s="130">
        <v>1946</v>
      </c>
      <c r="B39" s="138">
        <f>('[1]S&amp;P 500 &amp; Raw Data'!B22-'[1]S&amp;P 500 &amp; Raw Data'!B21+'[1]S&amp;P 500 &amp; Raw Data'!C22)/'[1]S&amp;P 500 &amp; Raw Data'!B21</f>
        <v>-8.4291474654377807E-2</v>
      </c>
      <c r="C39" s="138">
        <f>'[1]T. Bill rates'!C24</f>
        <v>3.8E-3</v>
      </c>
      <c r="D39" s="138">
        <f>'[1]S&amp;P 500 &amp; Raw Data'!F22</f>
        <v>3.1283745375695685E-2</v>
      </c>
      <c r="E39" s="138">
        <f>'[1]S&amp;P 500 &amp; Raw Data'!J22</f>
        <v>2.5080329773195936E-2</v>
      </c>
      <c r="F39" s="138">
        <f>'[1]Home Prices'!B22/'[1]Home Prices'!B21-1</f>
        <v>0.24101685677580131</v>
      </c>
      <c r="G39" s="138">
        <f>'[1]Gold Prices'!B21/'[1]Gold Prices'!B20-1</f>
        <v>0</v>
      </c>
      <c r="H39" s="132">
        <f t="shared" si="8"/>
        <v>206.64534862054904</v>
      </c>
      <c r="I39" s="133">
        <f t="shared" si="8"/>
        <v>119.63253111246307</v>
      </c>
      <c r="J39" s="133">
        <f t="shared" si="8"/>
        <v>184.25655340056949</v>
      </c>
      <c r="K39" s="133">
        <f t="shared" si="8"/>
        <v>321.85475700626682</v>
      </c>
      <c r="L39" s="133">
        <f t="shared" si="8"/>
        <v>155.17745015058171</v>
      </c>
      <c r="M39" s="133">
        <f t="shared" si="8"/>
        <v>168.16860465116278</v>
      </c>
      <c r="N39" s="134">
        <f t="shared" si="1"/>
        <v>-8.8091474654377805E-2</v>
      </c>
      <c r="O39" s="134">
        <f t="shared" si="2"/>
        <v>-0.11557522003007349</v>
      </c>
      <c r="P39" s="135">
        <f t="shared" si="3"/>
        <v>-0.10937180442757374</v>
      </c>
      <c r="Q39" s="130"/>
      <c r="R39" s="42">
        <f>'[1]Inflation Rate'!C44</f>
        <v>0.1813187</v>
      </c>
      <c r="S39" s="137">
        <f t="shared" si="4"/>
        <v>-0.22484209777969133</v>
      </c>
      <c r="T39" s="137">
        <f t="shared" si="4"/>
        <v>-0.15027164134454152</v>
      </c>
      <c r="U39" s="137">
        <f t="shared" si="4"/>
        <v>-0.12700633167349695</v>
      </c>
      <c r="V39" s="137">
        <f t="shared" si="4"/>
        <v>-0.13225759503070944</v>
      </c>
      <c r="W39" s="137">
        <f t="shared" si="4"/>
        <v>5.0535183076168444E-2</v>
      </c>
      <c r="X39" s="137">
        <f t="shared" si="4"/>
        <v>-0.15348838547971855</v>
      </c>
      <c r="Y39" s="132">
        <f t="shared" si="9"/>
        <v>166.27740577106616</v>
      </c>
      <c r="Z39" s="133">
        <f t="shared" si="9"/>
        <v>96.262446999151123</v>
      </c>
      <c r="AA39" s="133">
        <f t="shared" si="9"/>
        <v>148.26223721116915</v>
      </c>
      <c r="AB39" s="133">
        <f t="shared" si="9"/>
        <v>258.98078223066813</v>
      </c>
      <c r="AC39" s="133">
        <f t="shared" si="9"/>
        <v>124.86370497788121</v>
      </c>
      <c r="AD39" s="133">
        <f t="shared" si="9"/>
        <v>135.31705165491809</v>
      </c>
      <c r="AE39" s="137">
        <f>Table1[[#This Row],[S&amp;P 500 (includes dividends)2]]-Table1[[#This Row],[3-month T. Bill (Real)]]</f>
        <v>-7.4570456435149812E-2</v>
      </c>
      <c r="AF39" s="137">
        <f>Table1[[#This Row],[S&amp;P 500 (includes dividends)2]]-Table1[[#This Row],[!0-year T.Bonds]]</f>
        <v>-9.7835766106194377E-2</v>
      </c>
    </row>
    <row r="40" spans="1:32" ht="15.75">
      <c r="A40" s="130">
        <v>1947</v>
      </c>
      <c r="B40" s="138">
        <f>('[1]S&amp;P 500 &amp; Raw Data'!B23-'[1]S&amp;P 500 &amp; Raw Data'!B22+'[1]S&amp;P 500 &amp; Raw Data'!C23)/'[1]S&amp;P 500 &amp; Raw Data'!B22</f>
        <v>5.1999999999999998E-2</v>
      </c>
      <c r="C40" s="138">
        <f>'[1]T. Bill rates'!C25</f>
        <v>6.0083333333333334E-3</v>
      </c>
      <c r="D40" s="138">
        <f>'[1]S&amp;P 500 &amp; Raw Data'!F23</f>
        <v>9.1969680628322358E-3</v>
      </c>
      <c r="E40" s="138">
        <f>'[1]S&amp;P 500 &amp; Raw Data'!J23</f>
        <v>2.6212022665691934E-3</v>
      </c>
      <c r="F40" s="138">
        <f>'[1]Home Prices'!B23/'[1]Home Prices'!B22-1</f>
        <v>0.2126388104648973</v>
      </c>
      <c r="G40" s="138">
        <f>'[1]Gold Prices'!B22/'[1]Gold Prices'!B21-1</f>
        <v>0</v>
      </c>
      <c r="H40" s="132">
        <f t="shared" si="8"/>
        <v>217.3909067488176</v>
      </c>
      <c r="I40" s="133">
        <f t="shared" si="8"/>
        <v>120.35132323689713</v>
      </c>
      <c r="J40" s="133">
        <f t="shared" si="8"/>
        <v>185.95115503756207</v>
      </c>
      <c r="K40" s="133">
        <f t="shared" si="8"/>
        <v>322.69840342483775</v>
      </c>
      <c r="L40" s="133">
        <f t="shared" si="8"/>
        <v>188.1741985615773</v>
      </c>
      <c r="M40" s="133">
        <f t="shared" si="8"/>
        <v>168.16860465116278</v>
      </c>
      <c r="N40" s="134">
        <f t="shared" si="1"/>
        <v>4.5991666666666667E-2</v>
      </c>
      <c r="O40" s="134">
        <f t="shared" si="2"/>
        <v>4.2803031937167765E-2</v>
      </c>
      <c r="P40" s="135">
        <f t="shared" si="3"/>
        <v>4.9378797733430804E-2</v>
      </c>
      <c r="Q40" s="130"/>
      <c r="R40" s="42">
        <f>'[1]Inflation Rate'!C45</f>
        <v>8.8372100000000009E-2</v>
      </c>
      <c r="S40" s="137">
        <f t="shared" si="4"/>
        <v>-3.3418809614836564E-2</v>
      </c>
      <c r="T40" s="137">
        <f t="shared" si="4"/>
        <v>-7.5676109913757061E-2</v>
      </c>
      <c r="U40" s="137">
        <f t="shared" si="4"/>
        <v>-7.2746381441758379E-2</v>
      </c>
      <c r="V40" s="137">
        <f t="shared" si="4"/>
        <v>-7.8788217497885782E-2</v>
      </c>
      <c r="W40" s="137">
        <f t="shared" si="4"/>
        <v>0.11417667768670059</v>
      </c>
      <c r="X40" s="137">
        <f t="shared" si="4"/>
        <v>-8.1196587086346583E-2</v>
      </c>
      <c r="Y40" s="132">
        <f t="shared" si="9"/>
        <v>160.72061280435398</v>
      </c>
      <c r="Z40" s="133">
        <f t="shared" si="9"/>
        <v>88.977679479476151</v>
      </c>
      <c r="AA40" s="133">
        <f t="shared" si="9"/>
        <v>137.47669594959697</v>
      </c>
      <c r="AB40" s="133">
        <f t="shared" si="9"/>
        <v>238.57614803250564</v>
      </c>
      <c r="AC40" s="133">
        <f t="shared" si="9"/>
        <v>139.12022797590802</v>
      </c>
      <c r="AD40" s="133">
        <f t="shared" si="9"/>
        <v>124.32976888595188</v>
      </c>
      <c r="AE40" s="137">
        <f>Table1[[#This Row],[S&amp;P 500 (includes dividends)2]]-Table1[[#This Row],[3-month T. Bill (Real)]]</f>
        <v>4.2257300298920497E-2</v>
      </c>
      <c r="AF40" s="137">
        <f>Table1[[#This Row],[S&amp;P 500 (includes dividends)2]]-Table1[[#This Row],[!0-year T.Bonds]]</f>
        <v>3.9327571826921814E-2</v>
      </c>
    </row>
    <row r="41" spans="1:32" ht="15.75">
      <c r="A41" s="130">
        <v>1948</v>
      </c>
      <c r="B41" s="138">
        <f>('[1]S&amp;P 500 &amp; Raw Data'!B24-'[1]S&amp;P 500 &amp; Raw Data'!B23+'[1]S&amp;P 500 &amp; Raw Data'!C24)/'[1]S&amp;P 500 &amp; Raw Data'!B23</f>
        <v>5.7045751633986834E-2</v>
      </c>
      <c r="C41" s="138">
        <f>'[1]T. Bill rates'!C26</f>
        <v>1.0449999999999999E-2</v>
      </c>
      <c r="D41" s="138">
        <f>'[1]S&amp;P 500 &amp; Raw Data'!F24</f>
        <v>1.9510369413175046E-2</v>
      </c>
      <c r="E41" s="138">
        <f>'[1]S&amp;P 500 &amp; Raw Data'!J24</f>
        <v>3.4369595605103213E-2</v>
      </c>
      <c r="F41" s="138">
        <f>'[1]Home Prices'!B24/'[1]Home Prices'!B23-1</f>
        <v>2.0585153855108507E-2</v>
      </c>
      <c r="G41" s="138">
        <f>'[1]Gold Prices'!B23/'[1]Gold Prices'!B22-1</f>
        <v>0</v>
      </c>
      <c r="H41" s="132">
        <f t="shared" si="8"/>
        <v>229.79213442269784</v>
      </c>
      <c r="I41" s="133">
        <f t="shared" si="8"/>
        <v>121.60899456472271</v>
      </c>
      <c r="J41" s="133">
        <f t="shared" si="8"/>
        <v>189.57913076515149</v>
      </c>
      <c r="K41" s="133">
        <f t="shared" si="8"/>
        <v>333.78941705296182</v>
      </c>
      <c r="L41" s="133">
        <f t="shared" si="8"/>
        <v>192.04779339052911</v>
      </c>
      <c r="M41" s="133">
        <f t="shared" si="8"/>
        <v>168.16860465116278</v>
      </c>
      <c r="N41" s="134">
        <f t="shared" si="1"/>
        <v>4.6595751633986833E-2</v>
      </c>
      <c r="O41" s="134">
        <f t="shared" si="2"/>
        <v>3.7535382220811792E-2</v>
      </c>
      <c r="P41" s="135">
        <f t="shared" si="3"/>
        <v>2.2676156028883621E-2</v>
      </c>
      <c r="Q41" s="130"/>
      <c r="R41" s="42">
        <f>'[1]Inflation Rate'!C46</f>
        <v>2.7338700000000001E-2</v>
      </c>
      <c r="S41" s="137">
        <f t="shared" si="4"/>
        <v>2.8916511793030564E-2</v>
      </c>
      <c r="T41" s="137">
        <f t="shared" si="4"/>
        <v>-1.6439271683233558E-2</v>
      </c>
      <c r="U41" s="137">
        <f t="shared" si="4"/>
        <v>-7.620009434887387E-3</v>
      </c>
      <c r="V41" s="137">
        <f t="shared" si="4"/>
        <v>6.8437951428317323E-3</v>
      </c>
      <c r="W41" s="137">
        <f t="shared" si="4"/>
        <v>-6.5738262803606284E-3</v>
      </c>
      <c r="X41" s="137">
        <f t="shared" si="4"/>
        <v>-2.6611184802052157E-2</v>
      </c>
      <c r="Y41" s="132">
        <f t="shared" si="9"/>
        <v>165.36809229989419</v>
      </c>
      <c r="Z41" s="133">
        <f t="shared" si="9"/>
        <v>87.514951232769363</v>
      </c>
      <c r="AA41" s="133">
        <f t="shared" si="9"/>
        <v>136.42912222938389</v>
      </c>
      <c r="AB41" s="133">
        <f t="shared" si="9"/>
        <v>240.20891431560602</v>
      </c>
      <c r="AC41" s="133">
        <f t="shared" si="9"/>
        <v>138.20567576511024</v>
      </c>
      <c r="AD41" s="133">
        <f t="shared" si="9"/>
        <v>121.02120642973138</v>
      </c>
      <c r="AE41" s="137">
        <f>Table1[[#This Row],[S&amp;P 500 (includes dividends)2]]-Table1[[#This Row],[3-month T. Bill (Real)]]</f>
        <v>4.5355783476264122E-2</v>
      </c>
      <c r="AF41" s="137">
        <f>Table1[[#This Row],[S&amp;P 500 (includes dividends)2]]-Table1[[#This Row],[!0-year T.Bonds]]</f>
        <v>3.6536521227917951E-2</v>
      </c>
    </row>
    <row r="42" spans="1:32" ht="15.75">
      <c r="A42" s="130">
        <v>1949</v>
      </c>
      <c r="B42" s="138">
        <f>('[1]S&amp;P 500 &amp; Raw Data'!B25-'[1]S&amp;P 500 &amp; Raw Data'!B24+'[1]S&amp;P 500 &amp; Raw Data'!C25)/'[1]S&amp;P 500 &amp; Raw Data'!B24</f>
        <v>0.18303223684210526</v>
      </c>
      <c r="C42" s="138">
        <f>'[1]T. Bill rates'!C27</f>
        <v>1.115E-2</v>
      </c>
      <c r="D42" s="138">
        <f>'[1]S&amp;P 500 &amp; Raw Data'!F25</f>
        <v>4.6634851827973139E-2</v>
      </c>
      <c r="E42" s="138">
        <f>'[1]S&amp;P 500 &amp; Raw Data'!J25</f>
        <v>5.3773011179658936E-2</v>
      </c>
      <c r="F42" s="138">
        <f>'[1]Home Prices'!B25/'[1]Home Prices'!B24-1</f>
        <v>8.9348516244314169E-4</v>
      </c>
      <c r="G42" s="138">
        <f>'[1]Gold Prices'!B24/'[1]Gold Prices'!B23-1</f>
        <v>-8.7006626332469028E-2</v>
      </c>
      <c r="H42" s="132">
        <f t="shared" si="8"/>
        <v>271.85150279480598</v>
      </c>
      <c r="I42" s="133">
        <f t="shared" si="8"/>
        <v>122.96493485411936</v>
      </c>
      <c r="J42" s="133">
        <f t="shared" si="8"/>
        <v>198.42012543806027</v>
      </c>
      <c r="K42" s="133">
        <f t="shared" si="8"/>
        <v>351.73827910780261</v>
      </c>
      <c r="L42" s="133">
        <f t="shared" si="8"/>
        <v>192.2193852444035</v>
      </c>
      <c r="M42" s="133">
        <f t="shared" si="8"/>
        <v>153.53682170542635</v>
      </c>
      <c r="N42" s="134">
        <f t="shared" si="1"/>
        <v>0.17188223684210527</v>
      </c>
      <c r="O42" s="134">
        <f t="shared" si="2"/>
        <v>0.13639738501413212</v>
      </c>
      <c r="P42" s="135">
        <f t="shared" si="3"/>
        <v>0.12925922566244633</v>
      </c>
      <c r="Q42" s="130"/>
      <c r="R42" s="42">
        <f>'[1]Inflation Rate'!C47</f>
        <v>-1.8295200000000001E-2</v>
      </c>
      <c r="S42" s="137">
        <f t="shared" si="4"/>
        <v>0.20507940558312976</v>
      </c>
      <c r="T42" s="137">
        <f t="shared" si="4"/>
        <v>2.9993945226711727E-2</v>
      </c>
      <c r="U42" s="137">
        <f t="shared" si="4"/>
        <v>6.614009815167754E-2</v>
      </c>
      <c r="V42" s="137">
        <f t="shared" si="4"/>
        <v>7.3411285326973053E-2</v>
      </c>
      <c r="W42" s="137">
        <f t="shared" si="4"/>
        <v>1.954628841831374E-2</v>
      </c>
      <c r="X42" s="137">
        <f t="shared" si="4"/>
        <v>-6.9991942926701634E-2</v>
      </c>
      <c r="Y42" s="132">
        <f t="shared" si="9"/>
        <v>199.28168237117262</v>
      </c>
      <c r="Z42" s="133">
        <f t="shared" si="9"/>
        <v>90.139869886563389</v>
      </c>
      <c r="AA42" s="133">
        <f t="shared" si="9"/>
        <v>145.45255776438256</v>
      </c>
      <c r="AB42" s="133">
        <f t="shared" si="9"/>
        <v>257.84295946251137</v>
      </c>
      <c r="AC42" s="133">
        <f t="shared" si="9"/>
        <v>140.90708376466304</v>
      </c>
      <c r="AD42" s="133">
        <f t="shared" si="9"/>
        <v>112.55069705638104</v>
      </c>
      <c r="AE42" s="137">
        <f>Table1[[#This Row],[S&amp;P 500 (includes dividends)2]]-Table1[[#This Row],[3-month T. Bill (Real)]]</f>
        <v>0.17508546035641803</v>
      </c>
      <c r="AF42" s="137">
        <f>Table1[[#This Row],[S&amp;P 500 (includes dividends)2]]-Table1[[#This Row],[!0-year T.Bonds]]</f>
        <v>0.13893930743145222</v>
      </c>
    </row>
    <row r="43" spans="1:32" ht="15.75">
      <c r="A43" s="130">
        <v>1950</v>
      </c>
      <c r="B43" s="138">
        <f>('[1]S&amp;P 500 &amp; Raw Data'!B26-'[1]S&amp;P 500 &amp; Raw Data'!B25+'[1]S&amp;P 500 &amp; Raw Data'!C26)/'[1]S&amp;P 500 &amp; Raw Data'!B25</f>
        <v>0.30805539011316263</v>
      </c>
      <c r="C43" s="138">
        <f>'[1]T. Bill rates'!C28</f>
        <v>1.2033333333333333E-2</v>
      </c>
      <c r="D43" s="138">
        <f>'[1]S&amp;P 500 &amp; Raw Data'!F26</f>
        <v>4.2959574171096103E-3</v>
      </c>
      <c r="E43" s="138">
        <f>'[1]S&amp;P 500 &amp; Raw Data'!J26</f>
        <v>4.2388173056720914E-2</v>
      </c>
      <c r="F43" s="138">
        <f>'[1]Home Prices'!B26/'[1]Home Prices'!B25-1</f>
        <v>3.6403925292814332E-2</v>
      </c>
      <c r="G43" s="138">
        <f>'[1]Gold Prices'!B25/'[1]Gold Prices'!B24-1</f>
        <v>9.5613758283370043E-2</v>
      </c>
      <c r="H43" s="132">
        <f t="shared" si="8"/>
        <v>355.59682354110947</v>
      </c>
      <c r="I43" s="133">
        <f t="shared" si="8"/>
        <v>124.4446129035306</v>
      </c>
      <c r="J43" s="133">
        <f t="shared" si="8"/>
        <v>199.2725298476397</v>
      </c>
      <c r="K43" s="133">
        <f t="shared" si="8"/>
        <v>366.64782215329734</v>
      </c>
      <c r="L43" s="133">
        <f t="shared" si="8"/>
        <v>199.21692538467147</v>
      </c>
      <c r="M43" s="133">
        <f t="shared" si="8"/>
        <v>168.21705426356587</v>
      </c>
      <c r="N43" s="134">
        <f t="shared" si="1"/>
        <v>0.29602205677982929</v>
      </c>
      <c r="O43" s="134">
        <f t="shared" si="2"/>
        <v>0.30375943269605304</v>
      </c>
      <c r="P43" s="135">
        <f t="shared" si="3"/>
        <v>0.2656672170564417</v>
      </c>
      <c r="Q43" s="130"/>
      <c r="R43" s="42">
        <f>'[1]Inflation Rate'!C48</f>
        <v>5.8026299999999996E-2</v>
      </c>
      <c r="S43" s="137">
        <f t="shared" si="4"/>
        <v>0.2363165170026138</v>
      </c>
      <c r="T43" s="137">
        <f t="shared" si="4"/>
        <v>-4.3470532506296622E-2</v>
      </c>
      <c r="U43" s="137">
        <f t="shared" si="4"/>
        <v>-5.0783560468100397E-2</v>
      </c>
      <c r="V43" s="137">
        <f t="shared" si="4"/>
        <v>-1.4780470904437126E-2</v>
      </c>
      <c r="W43" s="137">
        <f t="shared" si="4"/>
        <v>-2.0436519117895013E-2</v>
      </c>
      <c r="X43" s="137">
        <f t="shared" si="4"/>
        <v>3.5526015074833106E-2</v>
      </c>
      <c r="Y43" s="132">
        <f t="shared" si="9"/>
        <v>246.37523545154932</v>
      </c>
      <c r="Z43" s="133">
        <f t="shared" si="9"/>
        <v>86.22144174254619</v>
      </c>
      <c r="AA43" s="133">
        <f t="shared" si="9"/>
        <v>138.06595900191516</v>
      </c>
      <c r="AB43" s="133">
        <f t="shared" si="9"/>
        <v>254.03191910226175</v>
      </c>
      <c r="AC43" s="133">
        <f t="shared" si="9"/>
        <v>138.02743345345968</v>
      </c>
      <c r="AD43" s="133">
        <f t="shared" si="9"/>
        <v>116.549174816689</v>
      </c>
      <c r="AE43" s="137">
        <f>Table1[[#This Row],[S&amp;P 500 (includes dividends)2]]-Table1[[#This Row],[3-month T. Bill (Real)]]</f>
        <v>0.27978704950891042</v>
      </c>
      <c r="AF43" s="137">
        <f>Table1[[#This Row],[S&amp;P 500 (includes dividends)2]]-Table1[[#This Row],[!0-year T.Bonds]]</f>
        <v>0.2871000774707142</v>
      </c>
    </row>
    <row r="44" spans="1:32" ht="15.75">
      <c r="A44" s="130">
        <v>1951</v>
      </c>
      <c r="B44" s="138">
        <f>('[1]S&amp;P 500 &amp; Raw Data'!B27-'[1]S&amp;P 500 &amp; Raw Data'!B26+'[1]S&amp;P 500 &amp; Raw Data'!C27)/'[1]S&amp;P 500 &amp; Raw Data'!B26</f>
        <v>0.23678463044542339</v>
      </c>
      <c r="C44" s="138">
        <f>'[1]T. Bill rates'!C29</f>
        <v>1.5175000000000001E-2</v>
      </c>
      <c r="D44" s="138">
        <f>'[1]S&amp;P 500 &amp; Raw Data'!F27</f>
        <v>-2.9531392208319886E-3</v>
      </c>
      <c r="E44" s="138">
        <f>'[1]S&amp;P 500 &amp; Raw Data'!J27</f>
        <v>-1.9098091301369691E-3</v>
      </c>
      <c r="F44" s="138">
        <f>'[1]Home Prices'!B27/'[1]Home Prices'!B26-1</f>
        <v>6.0476481368356705E-2</v>
      </c>
      <c r="G44" s="138">
        <f>'[1]Gold Prices'!B26/'[1]Gold Prices'!B25-1</f>
        <v>0</v>
      </c>
      <c r="H44" s="132">
        <f t="shared" si="8"/>
        <v>439.7966859908575</v>
      </c>
      <c r="I44" s="133">
        <f t="shared" si="8"/>
        <v>126.33305990434167</v>
      </c>
      <c r="J44" s="133">
        <f t="shared" si="8"/>
        <v>198.68405032411223</v>
      </c>
      <c r="K44" s="133">
        <f t="shared" si="8"/>
        <v>365.94759479500414</v>
      </c>
      <c r="L44" s="133">
        <f t="shared" si="8"/>
        <v>211.26486406095887</v>
      </c>
      <c r="M44" s="133">
        <f t="shared" si="8"/>
        <v>168.21705426356587</v>
      </c>
      <c r="N44" s="134">
        <f t="shared" si="1"/>
        <v>0.22160963044542339</v>
      </c>
      <c r="O44" s="134">
        <f t="shared" si="2"/>
        <v>0.23973776966625537</v>
      </c>
      <c r="P44" s="135">
        <f t="shared" si="3"/>
        <v>0.23869443957556036</v>
      </c>
      <c r="Q44" s="130"/>
      <c r="R44" s="42">
        <f>'[1]Inflation Rate'!C49</f>
        <v>5.9647699999999998E-2</v>
      </c>
      <c r="S44" s="137">
        <f t="shared" si="4"/>
        <v>0.16716587073743794</v>
      </c>
      <c r="T44" s="137">
        <f t="shared" si="4"/>
        <v>-4.196932622040328E-2</v>
      </c>
      <c r="U44" s="137">
        <f t="shared" si="4"/>
        <v>-5.9077030243949835E-2</v>
      </c>
      <c r="V44" s="137">
        <f t="shared" si="4"/>
        <v>-5.8092429333010287E-2</v>
      </c>
      <c r="W44" s="137">
        <f t="shared" si="4"/>
        <v>7.8212916269881916E-4</v>
      </c>
      <c r="X44" s="137">
        <f t="shared" si="4"/>
        <v>-5.6290123594851305E-2</v>
      </c>
      <c r="Y44" s="132">
        <f t="shared" si="9"/>
        <v>287.56076621394885</v>
      </c>
      <c r="Z44" s="133">
        <f t="shared" si="9"/>
        <v>82.602785926859767</v>
      </c>
      <c r="AA44" s="133">
        <f t="shared" si="9"/>
        <v>129.90943216629907</v>
      </c>
      <c r="AB44" s="133">
        <f t="shared" si="9"/>
        <v>239.27458779348461</v>
      </c>
      <c r="AC44" s="133">
        <f t="shared" si="9"/>
        <v>138.1353887344161</v>
      </c>
      <c r="AD44" s="133">
        <f t="shared" si="9"/>
        <v>109.98860736137965</v>
      </c>
      <c r="AE44" s="137">
        <f>Table1[[#This Row],[S&amp;P 500 (includes dividends)2]]-Table1[[#This Row],[3-month T. Bill (Real)]]</f>
        <v>0.20913519695784122</v>
      </c>
      <c r="AF44" s="137">
        <f>Table1[[#This Row],[S&amp;P 500 (includes dividends)2]]-Table1[[#This Row],[!0-year T.Bonds]]</f>
        <v>0.22624290098138777</v>
      </c>
    </row>
    <row r="45" spans="1:32" ht="15.75">
      <c r="A45" s="130">
        <v>1952</v>
      </c>
      <c r="B45" s="138">
        <f>('[1]S&amp;P 500 &amp; Raw Data'!B28-'[1]S&amp;P 500 &amp; Raw Data'!B27+'[1]S&amp;P 500 &amp; Raw Data'!C28)/'[1]S&amp;P 500 &amp; Raw Data'!B27</f>
        <v>0.18150988641144306</v>
      </c>
      <c r="C45" s="138">
        <f>'[1]T. Bill rates'!C30</f>
        <v>1.7225000000000001E-2</v>
      </c>
      <c r="D45" s="138">
        <f>'[1]S&amp;P 500 &amp; Raw Data'!F28</f>
        <v>2.2679961918305656E-2</v>
      </c>
      <c r="E45" s="138">
        <f>'[1]S&amp;P 500 &amp; Raw Data'!J28</f>
        <v>4.4412415047400768E-2</v>
      </c>
      <c r="F45" s="138">
        <f>'[1]Home Prices'!B28/'[1]Home Prices'!B27-1</f>
        <v>4.4066820276497776E-2</v>
      </c>
      <c r="G45" s="138">
        <f>'[1]Gold Prices'!B27/'[1]Gold Prices'!B26-1</f>
        <v>-3.4562211981565838E-3</v>
      </c>
      <c r="H45" s="132">
        <f t="shared" si="8"/>
        <v>519.62413250918712</v>
      </c>
      <c r="I45" s="133">
        <f t="shared" si="8"/>
        <v>128.50914686119395</v>
      </c>
      <c r="J45" s="133">
        <f t="shared" si="8"/>
        <v>203.19019701923781</v>
      </c>
      <c r="K45" s="133">
        <f t="shared" si="8"/>
        <v>382.2002112606379</v>
      </c>
      <c r="L45" s="133">
        <f t="shared" si="8"/>
        <v>220.57463485627187</v>
      </c>
      <c r="M45" s="133">
        <f t="shared" si="8"/>
        <v>167.63565891472868</v>
      </c>
      <c r="N45" s="134">
        <f t="shared" si="1"/>
        <v>0.16428488641144307</v>
      </c>
      <c r="O45" s="134">
        <f t="shared" si="2"/>
        <v>0.1588299244931374</v>
      </c>
      <c r="P45" s="135">
        <f t="shared" si="3"/>
        <v>0.13709747136404229</v>
      </c>
      <c r="Q45" s="130"/>
      <c r="R45" s="42">
        <f>'[1]Inflation Rate'!C50</f>
        <v>9.0668999999999993E-3</v>
      </c>
      <c r="S45" s="137">
        <f t="shared" si="4"/>
        <v>0.17089351202724323</v>
      </c>
      <c r="T45" s="137">
        <f t="shared" si="4"/>
        <v>8.0847959634786637E-3</v>
      </c>
      <c r="U45" s="137">
        <f t="shared" si="4"/>
        <v>1.3490742703289094E-2</v>
      </c>
      <c r="V45" s="137">
        <f t="shared" si="4"/>
        <v>3.5027920395962475E-2</v>
      </c>
      <c r="W45" s="137">
        <f t="shared" si="4"/>
        <v>3.4685430942683393E-2</v>
      </c>
      <c r="X45" s="137">
        <f t="shared" si="4"/>
        <v>-1.2410595569190441E-2</v>
      </c>
      <c r="Y45" s="132">
        <f t="shared" si="9"/>
        <v>336.70303547349562</v>
      </c>
      <c r="Z45" s="133">
        <f t="shared" si="9"/>
        <v>83.270612597093333</v>
      </c>
      <c r="AA45" s="133">
        <f t="shared" si="9"/>
        <v>131.66200689038499</v>
      </c>
      <c r="AB45" s="133">
        <f t="shared" si="9"/>
        <v>247.65587900749154</v>
      </c>
      <c r="AC45" s="133">
        <f t="shared" si="9"/>
        <v>142.92667422110441</v>
      </c>
      <c r="AD45" s="133">
        <f t="shared" si="9"/>
        <v>108.62358323819909</v>
      </c>
      <c r="AE45" s="137">
        <f>Table1[[#This Row],[S&amp;P 500 (includes dividends)2]]-Table1[[#This Row],[3-month T. Bill (Real)]]</f>
        <v>0.16280871606376457</v>
      </c>
      <c r="AF45" s="137">
        <f>Table1[[#This Row],[S&amp;P 500 (includes dividends)2]]-Table1[[#This Row],[!0-year T.Bonds]]</f>
        <v>0.15740276932395414</v>
      </c>
    </row>
    <row r="46" spans="1:32" ht="15.75">
      <c r="A46" s="130">
        <v>1953</v>
      </c>
      <c r="B46" s="138">
        <f>('[1]S&amp;P 500 &amp; Raw Data'!B29-'[1]S&amp;P 500 &amp; Raw Data'!B28+'[1]S&amp;P 500 &amp; Raw Data'!C29)/'[1]S&amp;P 500 &amp; Raw Data'!B28</f>
        <v>-1.2082047421904465E-2</v>
      </c>
      <c r="C46" s="138">
        <f>'[1]T. Bill rates'!C31</f>
        <v>1.8908333333333333E-2</v>
      </c>
      <c r="D46" s="138">
        <f>'[1]S&amp;P 500 &amp; Raw Data'!F29</f>
        <v>4.1438402589088513E-2</v>
      </c>
      <c r="E46" s="138">
        <f>'[1]S&amp;P 500 &amp; Raw Data'!J29</f>
        <v>1.6201123818443276E-2</v>
      </c>
      <c r="F46" s="138">
        <f>'[1]Home Prices'!B29/'[1]Home Prices'!B28-1</f>
        <v>0.11516568544995809</v>
      </c>
      <c r="G46" s="138">
        <f>'[1]Gold Prices'!B28/'[1]Gold Prices'!B27-1</f>
        <v>6.9364161849712058E-3</v>
      </c>
      <c r="H46" s="132">
        <f t="shared" si="8"/>
        <v>513.34600909864514</v>
      </c>
      <c r="I46" s="133">
        <f t="shared" si="8"/>
        <v>130.93904064642769</v>
      </c>
      <c r="J46" s="133">
        <f t="shared" si="8"/>
        <v>211.61007420547722</v>
      </c>
      <c r="K46" s="133">
        <f t="shared" si="8"/>
        <v>388.39228420670662</v>
      </c>
      <c r="L46" s="133">
        <f t="shared" si="8"/>
        <v>245.97726387236864</v>
      </c>
      <c r="M46" s="133">
        <f t="shared" si="8"/>
        <v>168.79844961240312</v>
      </c>
      <c r="N46" s="134">
        <f t="shared" si="1"/>
        <v>-3.0990380755237797E-2</v>
      </c>
      <c r="O46" s="134">
        <f t="shared" si="2"/>
        <v>-5.3520450010992981E-2</v>
      </c>
      <c r="P46" s="135">
        <f t="shared" si="3"/>
        <v>-2.8283171240347741E-2</v>
      </c>
      <c r="Q46" s="130"/>
      <c r="R46" s="42">
        <f>'[1]Inflation Rate'!C51</f>
        <v>5.9902999999999996E-3</v>
      </c>
      <c r="S46" s="137">
        <f t="shared" si="4"/>
        <v>-1.7964733280136369E-2</v>
      </c>
      <c r="T46" s="137">
        <f t="shared" si="4"/>
        <v>1.2841111224763724E-2</v>
      </c>
      <c r="U46" s="137">
        <f t="shared" si="4"/>
        <v>3.5237022254676509E-2</v>
      </c>
      <c r="V46" s="137">
        <f t="shared" si="4"/>
        <v>1.0150022140813286E-2</v>
      </c>
      <c r="W46" s="137">
        <f t="shared" si="4"/>
        <v>0.10852528642667658</v>
      </c>
      <c r="X46" s="137">
        <f t="shared" si="4"/>
        <v>9.4048241317179482E-4</v>
      </c>
      <c r="Y46" s="132">
        <f t="shared" si="9"/>
        <v>330.65425524660196</v>
      </c>
      <c r="Z46" s="133">
        <f t="shared" si="9"/>
        <v>84.339899795206819</v>
      </c>
      <c r="AA46" s="133">
        <f t="shared" si="9"/>
        <v>136.30138395727684</v>
      </c>
      <c r="AB46" s="133">
        <f t="shared" si="9"/>
        <v>250.16959166272014</v>
      </c>
      <c r="AC46" s="133">
        <f t="shared" si="9"/>
        <v>158.43783247896206</v>
      </c>
      <c r="AD46" s="133">
        <f t="shared" si="9"/>
        <v>108.72574180789032</v>
      </c>
      <c r="AE46" s="137">
        <f>Table1[[#This Row],[S&amp;P 500 (includes dividends)2]]-Table1[[#This Row],[3-month T. Bill (Real)]]</f>
        <v>-3.0805844504900093E-2</v>
      </c>
      <c r="AF46" s="137">
        <f>Table1[[#This Row],[S&amp;P 500 (includes dividends)2]]-Table1[[#This Row],[!0-year T.Bonds]]</f>
        <v>-5.3201755534812878E-2</v>
      </c>
    </row>
    <row r="47" spans="1:32" ht="15.75">
      <c r="A47" s="130">
        <v>1954</v>
      </c>
      <c r="B47" s="138">
        <f>('[1]S&amp;P 500 &amp; Raw Data'!B30-'[1]S&amp;P 500 &amp; Raw Data'!B29+'[1]S&amp;P 500 &amp; Raw Data'!C30)/'[1]S&amp;P 500 &amp; Raw Data'!B29</f>
        <v>0.52563321241434902</v>
      </c>
      <c r="C47" s="138">
        <f>'[1]T. Bill rates'!C32</f>
        <v>9.3752000000000002E-3</v>
      </c>
      <c r="D47" s="138">
        <f>'[1]S&amp;P 500 &amp; Raw Data'!F30</f>
        <v>3.2898034558095555E-2</v>
      </c>
      <c r="E47" s="138">
        <f>'[1]S&amp;P 500 &amp; Raw Data'!J30</f>
        <v>6.1579051817707856E-2</v>
      </c>
      <c r="F47" s="138">
        <f>'[1]Home Prices'!B30/'[1]Home Prices'!B29-1</f>
        <v>9.2272202998846531E-3</v>
      </c>
      <c r="G47" s="138">
        <f>'[1]Gold Prices'!B29/'[1]Gold Prices'!B28-1</f>
        <v>5.7405281285876075E-3</v>
      </c>
      <c r="H47" s="132">
        <f t="shared" si="8"/>
        <v>783.17772094125166</v>
      </c>
      <c r="I47" s="133">
        <f t="shared" si="8"/>
        <v>132.16662034029608</v>
      </c>
      <c r="J47" s="133">
        <f t="shared" si="8"/>
        <v>218.57162973953018</v>
      </c>
      <c r="K47" s="133">
        <f t="shared" si="8"/>
        <v>412.30911280146938</v>
      </c>
      <c r="L47" s="133">
        <f t="shared" si="8"/>
        <v>248.24695027488184</v>
      </c>
      <c r="M47" s="133">
        <f t="shared" si="8"/>
        <v>169.76744186046508</v>
      </c>
      <c r="N47" s="134">
        <f t="shared" si="1"/>
        <v>0.51625801241434899</v>
      </c>
      <c r="O47" s="134">
        <f t="shared" si="2"/>
        <v>0.49273517785625348</v>
      </c>
      <c r="P47" s="135">
        <f t="shared" si="3"/>
        <v>0.46405416059664117</v>
      </c>
      <c r="Q47" s="130"/>
      <c r="R47" s="42">
        <f>'[1]Inflation Rate'!C52</f>
        <v>-3.7215999999999998E-3</v>
      </c>
      <c r="S47" s="137">
        <f t="shared" si="4"/>
        <v>0.53133221839834022</v>
      </c>
      <c r="T47" s="137">
        <f t="shared" si="4"/>
        <v>1.3145723123175301E-2</v>
      </c>
      <c r="U47" s="137">
        <f t="shared" si="4"/>
        <v>3.6756427277852888E-2</v>
      </c>
      <c r="V47" s="137">
        <f t="shared" si="4"/>
        <v>6.5544582536074092E-2</v>
      </c>
      <c r="W47" s="137">
        <f t="shared" si="4"/>
        <v>1.2997190644587597E-2</v>
      </c>
      <c r="X47" s="137">
        <f t="shared" si="4"/>
        <v>9.4974739275563991E-3</v>
      </c>
      <c r="Y47" s="132">
        <f t="shared" si="9"/>
        <v>506.34151420963002</v>
      </c>
      <c r="Z47" s="133">
        <f t="shared" si="9"/>
        <v>85.448608766150954</v>
      </c>
      <c r="AA47" s="133">
        <f t="shared" si="9"/>
        <v>141.31133586457318</v>
      </c>
      <c r="AB47" s="133">
        <f t="shared" si="9"/>
        <v>266.56685311147322</v>
      </c>
      <c r="AC47" s="133">
        <f t="shared" si="9"/>
        <v>160.49707919300636</v>
      </c>
      <c r="AD47" s="133">
        <f t="shared" si="9"/>
        <v>109.75836170596499</v>
      </c>
      <c r="AE47" s="137">
        <f>Table1[[#This Row],[S&amp;P 500 (includes dividends)2]]-Table1[[#This Row],[3-month T. Bill (Real)]]</f>
        <v>0.51818649527516492</v>
      </c>
      <c r="AF47" s="137">
        <f>Table1[[#This Row],[S&amp;P 500 (includes dividends)2]]-Table1[[#This Row],[!0-year T.Bonds]]</f>
        <v>0.49457579112048733</v>
      </c>
    </row>
    <row r="48" spans="1:32" ht="15.75">
      <c r="A48" s="130">
        <v>1955</v>
      </c>
      <c r="B48" s="138">
        <f>('[1]S&amp;P 500 &amp; Raw Data'!B31-'[1]S&amp;P 500 &amp; Raw Data'!B30+'[1]S&amp;P 500 &amp; Raw Data'!C31)/'[1]S&amp;P 500 &amp; Raw Data'!B30</f>
        <v>0.32597331851028349</v>
      </c>
      <c r="C48" s="138">
        <f>'[1]T. Bill rates'!C33</f>
        <v>1.7243426294820716E-2</v>
      </c>
      <c r="D48" s="138">
        <f>'[1]S&amp;P 500 &amp; Raw Data'!F31</f>
        <v>-1.3364391288618781E-2</v>
      </c>
      <c r="E48" s="138">
        <f>'[1]S&amp;P 500 &amp; Raw Data'!J31</f>
        <v>2.044690004344954E-2</v>
      </c>
      <c r="F48" s="138">
        <f>'[1]Home Prices'!B31/'[1]Home Prices'!B30-1</f>
        <v>0</v>
      </c>
      <c r="G48" s="138">
        <f>'[1]Gold Prices'!B30/'[1]Gold Prices'!B29-1</f>
        <v>-2.8538812785383616E-4</v>
      </c>
      <c r="H48" s="132">
        <f t="shared" si="8"/>
        <v>1038.4727616197922</v>
      </c>
      <c r="I48" s="133">
        <f t="shared" si="8"/>
        <v>134.44562571676951</v>
      </c>
      <c r="J48" s="133">
        <f t="shared" si="8"/>
        <v>215.65055295509998</v>
      </c>
      <c r="K48" s="133">
        <f t="shared" si="8"/>
        <v>420.73955601792437</v>
      </c>
      <c r="L48" s="133">
        <f t="shared" si="8"/>
        <v>248.24695027488184</v>
      </c>
      <c r="M48" s="133">
        <f t="shared" si="8"/>
        <v>169.71899224806199</v>
      </c>
      <c r="N48" s="134">
        <f t="shared" si="1"/>
        <v>0.30872989221546276</v>
      </c>
      <c r="O48" s="134">
        <f t="shared" si="2"/>
        <v>0.33933770979890227</v>
      </c>
      <c r="P48" s="135">
        <f t="shared" si="3"/>
        <v>0.30552641846683393</v>
      </c>
      <c r="Q48" s="130"/>
      <c r="R48" s="42">
        <f>'[1]Inflation Rate'!C53</f>
        <v>3.7355000000000001E-3</v>
      </c>
      <c r="S48" s="137">
        <f t="shared" si="4"/>
        <v>0.32103857889880727</v>
      </c>
      <c r="T48" s="137">
        <f t="shared" si="4"/>
        <v>1.3457655223732434E-2</v>
      </c>
      <c r="U48" s="137">
        <f t="shared" si="4"/>
        <v>-1.7036252367898408E-2</v>
      </c>
      <c r="V48" s="137">
        <f t="shared" si="4"/>
        <v>1.6649206930958949E-2</v>
      </c>
      <c r="W48" s="137">
        <f t="shared" si="4"/>
        <v>-3.7215979707800884E-3</v>
      </c>
      <c r="X48" s="137">
        <f t="shared" si="4"/>
        <v>-4.0059239987563222E-3</v>
      </c>
      <c r="Y48" s="132">
        <f t="shared" si="9"/>
        <v>668.89667436895991</v>
      </c>
      <c r="Z48" s="133">
        <f t="shared" si="9"/>
        <v>86.598546682273408</v>
      </c>
      <c r="AA48" s="133">
        <f t="shared" si="9"/>
        <v>138.90392028433945</v>
      </c>
      <c r="AB48" s="133">
        <f t="shared" si="9"/>
        <v>271.00497980986069</v>
      </c>
      <c r="AC48" s="133">
        <f t="shared" si="9"/>
        <v>159.89977358876553</v>
      </c>
      <c r="AD48" s="133">
        <f t="shared" si="9"/>
        <v>109.31867805074289</v>
      </c>
      <c r="AE48" s="137">
        <f>Table1[[#This Row],[S&amp;P 500 (includes dividends)2]]-Table1[[#This Row],[3-month T. Bill (Real)]]</f>
        <v>0.30758092367507484</v>
      </c>
      <c r="AF48" s="137">
        <f>Table1[[#This Row],[S&amp;P 500 (includes dividends)2]]-Table1[[#This Row],[!0-year T.Bonds]]</f>
        <v>0.33807483126670568</v>
      </c>
    </row>
    <row r="49" spans="1:32" ht="15.75">
      <c r="A49" s="130">
        <v>1956</v>
      </c>
      <c r="B49" s="138">
        <f>('[1]S&amp;P 500 &amp; Raw Data'!B32-'[1]S&amp;P 500 &amp; Raw Data'!B31+'[1]S&amp;P 500 &amp; Raw Data'!C32)/'[1]S&amp;P 500 &amp; Raw Data'!B31</f>
        <v>7.4395118733509347E-2</v>
      </c>
      <c r="C49" s="138">
        <f>'[1]T. Bill rates'!C34</f>
        <v>2.6213888888888887E-2</v>
      </c>
      <c r="D49" s="138">
        <f>'[1]S&amp;P 500 &amp; Raw Data'!F32</f>
        <v>-2.2557738173154165E-2</v>
      </c>
      <c r="E49" s="138">
        <f>'[1]S&amp;P 500 &amp; Raw Data'!J32</f>
        <v>-2.3526541979620903E-2</v>
      </c>
      <c r="F49" s="138">
        <f>'[1]Home Prices'!B32/'[1]Home Prices'!B31-1</f>
        <v>9.1428571428571193E-3</v>
      </c>
      <c r="G49" s="138">
        <f>'[1]Gold Prices'!B31/'[1]Gold Prices'!B30-1</f>
        <v>-1.1418783899515006E-3</v>
      </c>
      <c r="H49" s="132">
        <f t="shared" si="8"/>
        <v>1115.7300660220119</v>
      </c>
      <c r="I49" s="133">
        <f t="shared" si="8"/>
        <v>137.96996841090606</v>
      </c>
      <c r="J49" s="133">
        <f t="shared" si="8"/>
        <v>210.78596424464291</v>
      </c>
      <c r="K49" s="133">
        <f t="shared" si="8"/>
        <v>410.84100919078162</v>
      </c>
      <c r="L49" s="133">
        <f t="shared" si="8"/>
        <v>250.51663667739504</v>
      </c>
      <c r="M49" s="133">
        <f t="shared" si="8"/>
        <v>169.52519379844958</v>
      </c>
      <c r="N49" s="134">
        <f t="shared" si="1"/>
        <v>4.8181229844620463E-2</v>
      </c>
      <c r="O49" s="134">
        <f t="shared" si="2"/>
        <v>9.6952856906663512E-2</v>
      </c>
      <c r="P49" s="135">
        <f t="shared" si="3"/>
        <v>9.7921660713130243E-2</v>
      </c>
      <c r="Q49" s="130"/>
      <c r="R49" s="42">
        <f>'[1]Inflation Rate'!C54</f>
        <v>2.8284299999999998E-2</v>
      </c>
      <c r="S49" s="137">
        <f t="shared" si="4"/>
        <v>4.4842480560589371E-2</v>
      </c>
      <c r="T49" s="137">
        <f t="shared" si="4"/>
        <v>-2.0134617547996614E-3</v>
      </c>
      <c r="U49" s="137">
        <f t="shared" si="4"/>
        <v>-4.9443561642586675E-2</v>
      </c>
      <c r="V49" s="137">
        <f t="shared" si="4"/>
        <v>-5.038571723755858E-2</v>
      </c>
      <c r="W49" s="137">
        <f t="shared" si="4"/>
        <v>-1.8614932521232475E-2</v>
      </c>
      <c r="X49" s="137">
        <f t="shared" si="4"/>
        <v>-2.861677299745935E-2</v>
      </c>
      <c r="Y49" s="132">
        <f t="shared" si="9"/>
        <v>698.89166048639288</v>
      </c>
      <c r="Z49" s="133">
        <f t="shared" si="9"/>
        <v>86.424183820507423</v>
      </c>
      <c r="AA49" s="133">
        <f t="shared" si="9"/>
        <v>132.03601573936376</v>
      </c>
      <c r="AB49" s="133">
        <f t="shared" si="9"/>
        <v>257.3501995271908</v>
      </c>
      <c r="AC49" s="133">
        <f t="shared" si="9"/>
        <v>156.92325009325032</v>
      </c>
      <c r="AD49" s="133">
        <f t="shared" si="9"/>
        <v>106.19033025658244</v>
      </c>
      <c r="AE49" s="137">
        <f>Table1[[#This Row],[S&amp;P 500 (includes dividends)2]]-Table1[[#This Row],[3-month T. Bill (Real)]]</f>
        <v>4.6855942315389032E-2</v>
      </c>
      <c r="AF49" s="137">
        <f>Table1[[#This Row],[S&amp;P 500 (includes dividends)2]]-Table1[[#This Row],[!0-year T.Bonds]]</f>
        <v>9.4286042203176046E-2</v>
      </c>
    </row>
    <row r="50" spans="1:32" ht="15.75">
      <c r="A50" s="130">
        <v>1957</v>
      </c>
      <c r="B50" s="138">
        <f>('[1]S&amp;P 500 &amp; Raw Data'!B33-'[1]S&amp;P 500 &amp; Raw Data'!B32+'[1]S&amp;P 500 &amp; Raw Data'!C33)/'[1]S&amp;P 500 &amp; Raw Data'!B32</f>
        <v>-0.1045736018855796</v>
      </c>
      <c r="C50" s="138">
        <f>'[1]T. Bill rates'!C35</f>
        <v>3.2245669291338583E-2</v>
      </c>
      <c r="D50" s="138">
        <f>'[1]S&amp;P 500 &amp; Raw Data'!F33</f>
        <v>6.7970128466249904E-2</v>
      </c>
      <c r="E50" s="138">
        <f>'[1]S&amp;P 500 &amp; Raw Data'!J33</f>
        <v>-7.1892844025423647E-3</v>
      </c>
      <c r="F50" s="138">
        <f>'[1]Home Prices'!B33/'[1]Home Prices'!B32-1</f>
        <v>2.7180067950169917E-2</v>
      </c>
      <c r="G50" s="138">
        <f>'[1]Gold Prices'!B32/'[1]Gold Prices'!B31-1</f>
        <v>-1.1431837667904565E-3</v>
      </c>
      <c r="H50" s="132">
        <f t="shared" si="8"/>
        <v>999.05415428605454</v>
      </c>
      <c r="I50" s="133">
        <f t="shared" si="8"/>
        <v>142.41890238442059</v>
      </c>
      <c r="J50" s="133">
        <f t="shared" si="8"/>
        <v>225.11311331323367</v>
      </c>
      <c r="K50" s="133">
        <f t="shared" si="8"/>
        <v>407.88735633148156</v>
      </c>
      <c r="L50" s="133">
        <f t="shared" si="8"/>
        <v>257.32569588493465</v>
      </c>
      <c r="M50" s="133">
        <f t="shared" si="8"/>
        <v>169.33139534883719</v>
      </c>
      <c r="N50" s="134">
        <f t="shared" si="1"/>
        <v>-0.13681927117691817</v>
      </c>
      <c r="O50" s="134">
        <f t="shared" si="2"/>
        <v>-0.17254373035182952</v>
      </c>
      <c r="P50" s="135">
        <f t="shared" si="3"/>
        <v>-9.7384317483037233E-2</v>
      </c>
      <c r="Q50" s="130"/>
      <c r="R50" s="42">
        <f>'[1]Inflation Rate'!C55</f>
        <v>3.0401699999999997E-2</v>
      </c>
      <c r="S50" s="137">
        <f t="shared" si="4"/>
        <v>-0.13099289518406243</v>
      </c>
      <c r="T50" s="137">
        <f t="shared" si="4"/>
        <v>1.7895635181295333E-3</v>
      </c>
      <c r="U50" s="137">
        <f t="shared" si="4"/>
        <v>3.6459983001047025E-2</v>
      </c>
      <c r="V50" s="137">
        <f t="shared" si="4"/>
        <v>-3.648187343105358E-2</v>
      </c>
      <c r="W50" s="137">
        <f t="shared" si="4"/>
        <v>-3.126578740922259E-3</v>
      </c>
      <c r="X50" s="137">
        <f t="shared" si="4"/>
        <v>-3.0614161221580449E-2</v>
      </c>
      <c r="Y50" s="132">
        <f t="shared" si="9"/>
        <v>607.34181845928345</v>
      </c>
      <c r="Z50" s="133">
        <f t="shared" si="9"/>
        <v>86.578845386956729</v>
      </c>
      <c r="AA50" s="133">
        <f t="shared" si="9"/>
        <v>136.85004662874695</v>
      </c>
      <c r="AB50" s="133">
        <f t="shared" si="9"/>
        <v>247.96158212058344</v>
      </c>
      <c r="AC50" s="133">
        <f t="shared" si="9"/>
        <v>156.43261719555233</v>
      </c>
      <c r="AD50" s="133">
        <f t="shared" si="9"/>
        <v>102.93940236593455</v>
      </c>
      <c r="AE50" s="137">
        <f>Table1[[#This Row],[S&amp;P 500 (includes dividends)2]]-Table1[[#This Row],[3-month T. Bill (Real)]]</f>
        <v>-0.13278245870219196</v>
      </c>
      <c r="AF50" s="137">
        <f>Table1[[#This Row],[S&amp;P 500 (includes dividends)2]]-Table1[[#This Row],[!0-year T.Bonds]]</f>
        <v>-0.16745287818510945</v>
      </c>
    </row>
    <row r="51" spans="1:32" ht="15.75">
      <c r="A51" s="130">
        <v>1958</v>
      </c>
      <c r="B51" s="138">
        <f>('[1]S&amp;P 500 &amp; Raw Data'!B34-'[1]S&amp;P 500 &amp; Raw Data'!B33+'[1]S&amp;P 500 &amp; Raw Data'!C34)/'[1]S&amp;P 500 &amp; Raw Data'!B33</f>
        <v>0.43719954988747184</v>
      </c>
      <c r="C51" s="138">
        <f>'[1]T. Bill rates'!C36</f>
        <v>1.7665461847389558E-2</v>
      </c>
      <c r="D51" s="138">
        <f>'[1]S&amp;P 500 &amp; Raw Data'!F34</f>
        <v>-2.0990181755274694E-2</v>
      </c>
      <c r="E51" s="138">
        <f>'[1]S&amp;P 500 &amp; Raw Data'!J34</f>
        <v>6.4300928973360261E-2</v>
      </c>
      <c r="F51" s="138">
        <f>'[1]Home Prices'!B34/'[1]Home Prices'!B33-1</f>
        <v>6.6152149944873617E-3</v>
      </c>
      <c r="G51" s="138">
        <f>'[1]Gold Prices'!B33/'[1]Gold Prices'!B32-1</f>
        <v>4.2918454935620964E-3</v>
      </c>
      <c r="H51" s="132">
        <f t="shared" si="8"/>
        <v>1435.8401808531264</v>
      </c>
      <c r="I51" s="133">
        <f t="shared" si="8"/>
        <v>144.93479807083966</v>
      </c>
      <c r="J51" s="133">
        <f t="shared" si="8"/>
        <v>220.38794814929315</v>
      </c>
      <c r="K51" s="133">
        <f t="shared" si="8"/>
        <v>434.11489226008382</v>
      </c>
      <c r="L51" s="133">
        <f t="shared" si="8"/>
        <v>259.02796068681954</v>
      </c>
      <c r="M51" s="133">
        <f t="shared" si="8"/>
        <v>170.05813953488368</v>
      </c>
      <c r="N51" s="134">
        <f t="shared" si="1"/>
        <v>0.4195340880400823</v>
      </c>
      <c r="O51" s="134">
        <f t="shared" si="2"/>
        <v>0.45818973164274651</v>
      </c>
      <c r="P51" s="135">
        <f t="shared" si="3"/>
        <v>0.37289862091411158</v>
      </c>
      <c r="Q51" s="130"/>
      <c r="R51" s="42">
        <f>'[1]Inflation Rate'!C56</f>
        <v>1.7562299999999999E-2</v>
      </c>
      <c r="S51" s="137">
        <f t="shared" si="4"/>
        <v>0.4123946513028951</v>
      </c>
      <c r="T51" s="137">
        <f t="shared" si="4"/>
        <v>1.0138135757342681E-4</v>
      </c>
      <c r="U51" s="137">
        <f t="shared" si="4"/>
        <v>-3.788709718832417E-2</v>
      </c>
      <c r="V51" s="137">
        <f t="shared" si="4"/>
        <v>4.5931958144833196E-2</v>
      </c>
      <c r="W51" s="137">
        <f t="shared" si="4"/>
        <v>-1.0758147196994861E-2</v>
      </c>
      <c r="X51" s="137">
        <f t="shared" si="4"/>
        <v>-1.3041417224712415E-2</v>
      </c>
      <c r="Y51" s="132">
        <f t="shared" si="9"/>
        <v>857.80633590446587</v>
      </c>
      <c r="Z51" s="133">
        <f t="shared" si="9"/>
        <v>86.587622867839201</v>
      </c>
      <c r="AA51" s="133">
        <f t="shared" si="9"/>
        <v>131.66519561189693</v>
      </c>
      <c r="AB51" s="133">
        <f t="shared" si="9"/>
        <v>259.3509431320727</v>
      </c>
      <c r="AC51" s="133">
        <f t="shared" si="9"/>
        <v>154.74969207335141</v>
      </c>
      <c r="AD51" s="133">
        <f t="shared" si="9"/>
        <v>101.59692667081785</v>
      </c>
      <c r="AE51" s="137">
        <f>Table1[[#This Row],[S&amp;P 500 (includes dividends)2]]-Table1[[#This Row],[3-month T. Bill (Real)]]</f>
        <v>0.41229326994532167</v>
      </c>
      <c r="AF51" s="137">
        <f>Table1[[#This Row],[S&amp;P 500 (includes dividends)2]]-Table1[[#This Row],[!0-year T.Bonds]]</f>
        <v>0.45028174849121927</v>
      </c>
    </row>
    <row r="52" spans="1:32" ht="15.75">
      <c r="A52" s="130">
        <v>1959</v>
      </c>
      <c r="B52" s="138">
        <f>('[1]S&amp;P 500 &amp; Raw Data'!B35-'[1]S&amp;P 500 &amp; Raw Data'!B34+'[1]S&amp;P 500 &amp; Raw Data'!C35)/'[1]S&amp;P 500 &amp; Raw Data'!B34</f>
        <v>0.12056457163557326</v>
      </c>
      <c r="C52" s="138">
        <f>'[1]T. Bill rates'!C37</f>
        <v>3.3860159362549803E-2</v>
      </c>
      <c r="D52" s="138">
        <f>'[1]S&amp;P 500 &amp; Raw Data'!F35</f>
        <v>-2.6466312591385065E-2</v>
      </c>
      <c r="E52" s="138">
        <f>'[1]S&amp;P 500 &amp; Raw Data'!J35</f>
        <v>1.5743430895022732E-2</v>
      </c>
      <c r="F52" s="138">
        <f>'[1]Home Prices'!B35/'[1]Home Prices'!B34-1</f>
        <v>1.0952902519167917E-3</v>
      </c>
      <c r="G52" s="138">
        <f>'[1]Gold Prices'!B34/'[1]Gold Prices'!B33-1</f>
        <v>0</v>
      </c>
      <c r="H52" s="132">
        <f t="shared" si="8"/>
        <v>1608.9516371948275</v>
      </c>
      <c r="I52" s="133">
        <f t="shared" si="8"/>
        <v>149.84231343069726</v>
      </c>
      <c r="J52" s="133">
        <f t="shared" si="8"/>
        <v>214.55509182219998</v>
      </c>
      <c r="K52" s="133">
        <f t="shared" si="8"/>
        <v>440.94935006688075</v>
      </c>
      <c r="L52" s="133">
        <f t="shared" si="8"/>
        <v>259.31167148713371</v>
      </c>
      <c r="M52" s="133">
        <f t="shared" si="8"/>
        <v>170.05813953488368</v>
      </c>
      <c r="N52" s="134">
        <f t="shared" si="1"/>
        <v>8.6704412273023446E-2</v>
      </c>
      <c r="O52" s="134">
        <f t="shared" si="2"/>
        <v>0.14703088422695831</v>
      </c>
      <c r="P52" s="135">
        <f t="shared" si="3"/>
        <v>0.10482114074055052</v>
      </c>
      <c r="Q52" s="130"/>
      <c r="R52" s="42">
        <f>'[1]Inflation Rate'!C57</f>
        <v>1.51881E-2</v>
      </c>
      <c r="S52" s="137">
        <f t="shared" si="4"/>
        <v>0.10379994765066014</v>
      </c>
      <c r="T52" s="137">
        <f t="shared" si="4"/>
        <v>1.8392709058104417E-2</v>
      </c>
      <c r="U52" s="137">
        <f t="shared" si="4"/>
        <v>-4.1031226224366835E-2</v>
      </c>
      <c r="V52" s="137">
        <f t="shared" si="4"/>
        <v>5.4702266015804746E-4</v>
      </c>
      <c r="W52" s="137">
        <f t="shared" si="4"/>
        <v>-1.3881969014494233E-2</v>
      </c>
      <c r="X52" s="137">
        <f t="shared" si="4"/>
        <v>-1.4960872768307709E-2</v>
      </c>
      <c r="Y52" s="132">
        <f t="shared" si="9"/>
        <v>946.84658866575398</v>
      </c>
      <c r="Z52" s="133">
        <f t="shared" si="9"/>
        <v>88.180203823280237</v>
      </c>
      <c r="AA52" s="133">
        <f t="shared" si="9"/>
        <v>126.26281118486968</v>
      </c>
      <c r="AB52" s="133">
        <f t="shared" si="9"/>
        <v>259.49281397489932</v>
      </c>
      <c r="AC52" s="133">
        <f t="shared" si="9"/>
        <v>152.60146164298664</v>
      </c>
      <c r="AD52" s="133">
        <f t="shared" si="9"/>
        <v>100.07694797724466</v>
      </c>
      <c r="AE52" s="137">
        <f>Table1[[#This Row],[S&amp;P 500 (includes dividends)2]]-Table1[[#This Row],[3-month T. Bill (Real)]]</f>
        <v>8.5407238592555723E-2</v>
      </c>
      <c r="AF52" s="137">
        <f>Table1[[#This Row],[S&amp;P 500 (includes dividends)2]]-Table1[[#This Row],[!0-year T.Bonds]]</f>
        <v>0.14483117387502698</v>
      </c>
    </row>
    <row r="53" spans="1:32" ht="15.75">
      <c r="A53" s="130">
        <v>1960</v>
      </c>
      <c r="B53" s="138">
        <f>('[1]S&amp;P 500 &amp; Raw Data'!B36-'[1]S&amp;P 500 &amp; Raw Data'!B35+'[1]S&amp;P 500 &amp; Raw Data'!C36)/'[1]S&amp;P 500 &amp; Raw Data'!B35</f>
        <v>3.36535314743695E-3</v>
      </c>
      <c r="C53" s="138">
        <f>'[1]T. Bill rates'!C38</f>
        <v>2.8729718875502006E-2</v>
      </c>
      <c r="D53" s="138">
        <f>'[1]S&amp;P 500 &amp; Raw Data'!F36</f>
        <v>0.11639503690963365</v>
      </c>
      <c r="E53" s="138">
        <f>'[1]S&amp;P 500 &amp; Raw Data'!J36</f>
        <v>6.6631871633034342E-2</v>
      </c>
      <c r="F53" s="138">
        <f>'[1]Home Prices'!B36/'[1]Home Prices'!B35-1</f>
        <v>7.6586433260392717E-3</v>
      </c>
      <c r="G53" s="138">
        <f>'[1]Gold Prices'!B35/'[1]Gold Prices'!B34-1</f>
        <v>4.8433048433049741E-3</v>
      </c>
      <c r="H53" s="132">
        <f t="shared" si="8"/>
        <v>1614.366327651135</v>
      </c>
      <c r="I53" s="133">
        <f t="shared" si="8"/>
        <v>154.14724097121606</v>
      </c>
      <c r="J53" s="133">
        <f t="shared" si="8"/>
        <v>239.52823965399477</v>
      </c>
      <c r="K53" s="133">
        <f t="shared" si="8"/>
        <v>470.33063055720703</v>
      </c>
      <c r="L53" s="133">
        <f t="shared" si="8"/>
        <v>261.29764708933271</v>
      </c>
      <c r="M53" s="133">
        <f t="shared" si="8"/>
        <v>170.8817829457364</v>
      </c>
      <c r="N53" s="134">
        <f t="shared" si="1"/>
        <v>-2.5364365728065056E-2</v>
      </c>
      <c r="O53" s="134">
        <f t="shared" si="2"/>
        <v>-0.1130296837621967</v>
      </c>
      <c r="P53" s="135">
        <f t="shared" si="3"/>
        <v>-6.3266518485597389E-2</v>
      </c>
      <c r="Q53" s="135">
        <f t="shared" ref="Q53:Q114" si="10">((H53/100)^(1/(A53-$A$21+1)))-((J53/100)^(1/(A53-$A$21+1)))</f>
        <v>6.1119788031217315E-2</v>
      </c>
      <c r="R53" s="42">
        <f>'[1]Inflation Rate'!C58</f>
        <v>1.36008E-2</v>
      </c>
      <c r="S53" s="137">
        <f t="shared" ref="S53:X84" si="11">(1+B53)/(1+$R53)-1</f>
        <v>-1.0098104552169973E-2</v>
      </c>
      <c r="T53" s="137">
        <f t="shared" si="11"/>
        <v>1.4925914497602832E-2</v>
      </c>
      <c r="U53" s="137">
        <f t="shared" si="11"/>
        <v>0.10141491296142768</v>
      </c>
      <c r="V53" s="137">
        <f t="shared" si="11"/>
        <v>5.2319484784378867E-2</v>
      </c>
      <c r="W53" s="137">
        <f t="shared" si="11"/>
        <v>-5.8624230308034209E-3</v>
      </c>
      <c r="X53" s="137">
        <f t="shared" si="11"/>
        <v>-8.639984456104477E-3</v>
      </c>
      <c r="Y53" s="132">
        <f t="shared" si="9"/>
        <v>937.28523281854177</v>
      </c>
      <c r="Z53" s="133">
        <f t="shared" si="9"/>
        <v>89.496374005927706</v>
      </c>
      <c r="AA53" s="133">
        <f t="shared" si="9"/>
        <v>139.06774319144841</v>
      </c>
      <c r="AB53" s="133">
        <f t="shared" si="9"/>
        <v>273.06934430731474</v>
      </c>
      <c r="AC53" s="133">
        <f t="shared" si="9"/>
        <v>151.70684731971653</v>
      </c>
      <c r="AD53" s="133">
        <f t="shared" si="9"/>
        <v>99.212284702306889</v>
      </c>
      <c r="AE53" s="137">
        <f>Table1[[#This Row],[S&amp;P 500 (includes dividends)2]]-Table1[[#This Row],[3-month T. Bill (Real)]]</f>
        <v>-2.5024019049772805E-2</v>
      </c>
      <c r="AF53" s="137">
        <f>Table1[[#This Row],[S&amp;P 500 (includes dividends)2]]-Table1[[#This Row],[!0-year T.Bonds]]</f>
        <v>-0.11151301751359766</v>
      </c>
    </row>
    <row r="54" spans="1:32" ht="15.75">
      <c r="A54" s="130">
        <v>1961</v>
      </c>
      <c r="B54" s="138">
        <f>('[1]S&amp;P 500 &amp; Raw Data'!B37-'[1]S&amp;P 500 &amp; Raw Data'!B36+'[1]S&amp;P 500 &amp; Raw Data'!C37)/'[1]S&amp;P 500 &amp; Raw Data'!B36</f>
        <v>0.26637712958182752</v>
      </c>
      <c r="C54" s="138">
        <f>'[1]T. Bill rates'!C39</f>
        <v>2.3524899598393576E-2</v>
      </c>
      <c r="D54" s="138">
        <f>'[1]S&amp;P 500 &amp; Raw Data'!F37</f>
        <v>2.0609208076323167E-2</v>
      </c>
      <c r="E54" s="138">
        <f>'[1]S&amp;P 500 &amp; Raw Data'!J37</f>
        <v>5.0999999999999997E-2</v>
      </c>
      <c r="F54" s="138">
        <f>'[1]Home Prices'!B37/'[1]Home Prices'!B36-1</f>
        <v>9.7719869706840434E-3</v>
      </c>
      <c r="G54" s="138">
        <f>'[1]Gold Prices'!B36/'[1]Gold Prices'!B35-1</f>
        <v>-5.6705415367175327E-4</v>
      </c>
      <c r="H54" s="132">
        <f t="shared" ref="H54:M69" si="12">H53*(1+B54)</f>
        <v>2044.3965961044005</v>
      </c>
      <c r="I54" s="133">
        <f t="shared" si="12"/>
        <v>157.77353933843332</v>
      </c>
      <c r="J54" s="133">
        <f t="shared" si="12"/>
        <v>244.46472698517934</v>
      </c>
      <c r="K54" s="133">
        <f t="shared" si="12"/>
        <v>494.31749271562455</v>
      </c>
      <c r="L54" s="133">
        <f t="shared" si="12"/>
        <v>263.85104429216005</v>
      </c>
      <c r="M54" s="133">
        <f t="shared" si="12"/>
        <v>170.7848837209302</v>
      </c>
      <c r="N54" s="134">
        <f t="shared" si="1"/>
        <v>0.24285222998343395</v>
      </c>
      <c r="O54" s="134">
        <f t="shared" si="2"/>
        <v>0.24576792150550436</v>
      </c>
      <c r="P54" s="135">
        <f t="shared" si="3"/>
        <v>0.21537712958182753</v>
      </c>
      <c r="Q54" s="135">
        <f t="shared" si="10"/>
        <v>6.6173591829972622E-2</v>
      </c>
      <c r="R54" s="42">
        <f>'[1]Inflation Rate'!C59</f>
        <v>6.7091999999999994E-3</v>
      </c>
      <c r="S54" s="137">
        <f t="shared" si="11"/>
        <v>0.25793737613784362</v>
      </c>
      <c r="T54" s="137">
        <f t="shared" si="11"/>
        <v>1.6703631593307788E-2</v>
      </c>
      <c r="U54" s="137">
        <f t="shared" si="11"/>
        <v>1.3807371658392631E-2</v>
      </c>
      <c r="V54" s="137">
        <f t="shared" si="11"/>
        <v>4.3995624555730695E-2</v>
      </c>
      <c r="W54" s="137">
        <f t="shared" si="11"/>
        <v>3.0423750678787442E-3</v>
      </c>
      <c r="X54" s="137">
        <f t="shared" si="11"/>
        <v>-7.2277616551748025E-3</v>
      </c>
      <c r="Y54" s="132">
        <f t="shared" ref="Y54:AD69" si="13">Y53*(1+S54)</f>
        <v>1179.0461264645044</v>
      </c>
      <c r="Z54" s="133">
        <f t="shared" si="13"/>
        <v>90.991288466259604</v>
      </c>
      <c r="AA54" s="133">
        <f t="shared" si="13"/>
        <v>140.98790320738664</v>
      </c>
      <c r="AB54" s="133">
        <f t="shared" si="13"/>
        <v>285.08320065713889</v>
      </c>
      <c r="AC54" s="133">
        <f t="shared" si="13"/>
        <v>152.16839644962852</v>
      </c>
      <c r="AD54" s="133">
        <f t="shared" si="13"/>
        <v>98.495201955213275</v>
      </c>
      <c r="AE54" s="137">
        <f>Table1[[#This Row],[S&amp;P 500 (includes dividends)2]]-Table1[[#This Row],[3-month T. Bill (Real)]]</f>
        <v>0.24123374454453583</v>
      </c>
      <c r="AF54" s="137">
        <f>Table1[[#This Row],[S&amp;P 500 (includes dividends)2]]-Table1[[#This Row],[!0-year T.Bonds]]</f>
        <v>0.24413000447945099</v>
      </c>
    </row>
    <row r="55" spans="1:32" ht="15.75">
      <c r="A55" s="130">
        <v>1962</v>
      </c>
      <c r="B55" s="138">
        <f>('[1]S&amp;P 500 &amp; Raw Data'!B38-'[1]S&amp;P 500 &amp; Raw Data'!B37+'[1]S&amp;P 500 &amp; Raw Data'!C38)/'[1]S&amp;P 500 &amp; Raw Data'!B37</f>
        <v>-8.8114605171208879E-2</v>
      </c>
      <c r="C55" s="138">
        <f>'[1]T. Bill rates'!C40</f>
        <v>2.7723694779116466E-2</v>
      </c>
      <c r="D55" s="138">
        <f>'[1]S&amp;P 500 &amp; Raw Data'!F38</f>
        <v>5.693544054008462E-2</v>
      </c>
      <c r="E55" s="138">
        <f>'[1]S&amp;P 500 &amp; Raw Data'!J38</f>
        <v>6.4953279936065755E-2</v>
      </c>
      <c r="F55" s="138">
        <f>'[1]Home Prices'!B38/'[1]Home Prices'!B37-1</f>
        <v>3.2258064516126339E-3</v>
      </c>
      <c r="G55" s="138">
        <f>'[1]Gold Prices'!B37/'[1]Gold Prices'!B36-1</f>
        <v>-5.6737588652489013E-4</v>
      </c>
      <c r="H55" s="132">
        <f t="shared" si="12"/>
        <v>1864.2553972252979</v>
      </c>
      <c r="I55" s="133">
        <f t="shared" si="12"/>
        <v>162.14760478727297</v>
      </c>
      <c r="J55" s="133">
        <f t="shared" si="12"/>
        <v>258.38343391259201</v>
      </c>
      <c r="K55" s="133">
        <f t="shared" si="12"/>
        <v>526.42503519727666</v>
      </c>
      <c r="L55" s="133">
        <f t="shared" si="12"/>
        <v>264.70217669310244</v>
      </c>
      <c r="M55" s="133">
        <f t="shared" si="12"/>
        <v>170.68798449612399</v>
      </c>
      <c r="N55" s="134">
        <f t="shared" si="1"/>
        <v>-0.11583829995032535</v>
      </c>
      <c r="O55" s="134">
        <f t="shared" si="2"/>
        <v>-0.14505004571129348</v>
      </c>
      <c r="P55" s="135">
        <f t="shared" si="3"/>
        <v>-0.15306788510727465</v>
      </c>
      <c r="Q55" s="135">
        <f t="shared" si="10"/>
        <v>5.9683465378989942E-2</v>
      </c>
      <c r="R55" s="42">
        <f>'[1]Inflation Rate'!C60</f>
        <v>1.23292E-2</v>
      </c>
      <c r="S55" s="137">
        <f t="shared" si="11"/>
        <v>-9.9220495833972522E-2</v>
      </c>
      <c r="T55" s="137">
        <f t="shared" si="11"/>
        <v>1.5207004578270178E-2</v>
      </c>
      <c r="U55" s="137">
        <f t="shared" si="11"/>
        <v>4.4062979256238588E-2</v>
      </c>
      <c r="V55" s="137">
        <f t="shared" si="11"/>
        <v>5.1983169048236189E-2</v>
      </c>
      <c r="W55" s="137">
        <f t="shared" si="11"/>
        <v>-8.9925229346217161E-3</v>
      </c>
      <c r="X55" s="137">
        <f t="shared" si="11"/>
        <v>-1.2739507945167317E-2</v>
      </c>
      <c r="Y55" s="132">
        <f t="shared" si="13"/>
        <v>1062.0605851855717</v>
      </c>
      <c r="Z55" s="133">
        <f t="shared" si="13"/>
        <v>92.374993406548711</v>
      </c>
      <c r="AA55" s="133">
        <f t="shared" si="13"/>
        <v>147.20025026179428</v>
      </c>
      <c r="AB55" s="133">
        <f t="shared" si="13"/>
        <v>299.90272886971115</v>
      </c>
      <c r="AC55" s="133">
        <f t="shared" si="13"/>
        <v>150.80001865463063</v>
      </c>
      <c r="AD55" s="133">
        <f t="shared" si="13"/>
        <v>97.240421547343971</v>
      </c>
      <c r="AE55" s="137">
        <f>Table1[[#This Row],[S&amp;P 500 (includes dividends)2]]-Table1[[#This Row],[3-month T. Bill (Real)]]</f>
        <v>-0.1144275004122427</v>
      </c>
      <c r="AF55" s="137">
        <f>Table1[[#This Row],[S&amp;P 500 (includes dividends)2]]-Table1[[#This Row],[!0-year T.Bonds]]</f>
        <v>-0.14328347509021111</v>
      </c>
    </row>
    <row r="56" spans="1:32" ht="15.75">
      <c r="A56" s="130">
        <v>1963</v>
      </c>
      <c r="B56" s="138">
        <f>('[1]S&amp;P 500 &amp; Raw Data'!B39-'[1]S&amp;P 500 &amp; Raw Data'!B38+'[1]S&amp;P 500 &amp; Raw Data'!C39)/'[1]S&amp;P 500 &amp; Raw Data'!B38</f>
        <v>0.22611927099841514</v>
      </c>
      <c r="C56" s="138">
        <f>'[1]T. Bill rates'!C41</f>
        <v>3.1560240963855422E-2</v>
      </c>
      <c r="D56" s="138">
        <f>'[1]S&amp;P 500 &amp; Raw Data'!F39</f>
        <v>1.6841620739546127E-2</v>
      </c>
      <c r="E56" s="138">
        <f>'[1]S&amp;P 500 &amp; Raw Data'!J39</f>
        <v>5.4644805711862345E-2</v>
      </c>
      <c r="F56" s="138">
        <f>'[1]Home Prices'!B39/'[1]Home Prices'!B38-1</f>
        <v>2.143622722400873E-2</v>
      </c>
      <c r="G56" s="138">
        <f>'[1]Gold Prices'!B38/'[1]Gold Prices'!B37-1</f>
        <v>-3.9738858927048648E-3</v>
      </c>
      <c r="H56" s="132">
        <f t="shared" si="12"/>
        <v>2285.7994686007432</v>
      </c>
      <c r="I56" s="133">
        <f t="shared" si="12"/>
        <v>167.2650222660713</v>
      </c>
      <c r="J56" s="133">
        <f t="shared" si="12"/>
        <v>262.73502971192949</v>
      </c>
      <c r="K56" s="133">
        <f t="shared" si="12"/>
        <v>555.19142896749213</v>
      </c>
      <c r="L56" s="133">
        <f t="shared" si="12"/>
        <v>270.37639269938552</v>
      </c>
      <c r="M56" s="133">
        <f t="shared" si="12"/>
        <v>170.00968992248062</v>
      </c>
      <c r="N56" s="134">
        <f t="shared" si="1"/>
        <v>0.19455903003455971</v>
      </c>
      <c r="O56" s="134">
        <f t="shared" si="2"/>
        <v>0.20927765025886902</v>
      </c>
      <c r="P56" s="135">
        <f t="shared" si="3"/>
        <v>0.1714744652865528</v>
      </c>
      <c r="Q56" s="135">
        <f t="shared" si="10"/>
        <v>6.3618993911514821E-2</v>
      </c>
      <c r="R56" s="42">
        <f>'[1]Inflation Rate'!C61</f>
        <v>1.6458199999999999E-2</v>
      </c>
      <c r="S56" s="137">
        <f t="shared" si="11"/>
        <v>0.20626629899627469</v>
      </c>
      <c r="T56" s="137">
        <f t="shared" si="11"/>
        <v>1.4857513042696002E-2</v>
      </c>
      <c r="U56" s="137">
        <f t="shared" si="11"/>
        <v>3.7721250076594437E-4</v>
      </c>
      <c r="V56" s="137">
        <f t="shared" si="11"/>
        <v>3.7568299131102822E-2</v>
      </c>
      <c r="W56" s="137">
        <f t="shared" si="11"/>
        <v>4.8974244332022909E-3</v>
      </c>
      <c r="X56" s="137">
        <f t="shared" si="11"/>
        <v>-2.0101255410901131E-2</v>
      </c>
      <c r="Y56" s="132">
        <f t="shared" si="13"/>
        <v>1281.1278914016173</v>
      </c>
      <c r="Z56" s="133">
        <f t="shared" si="13"/>
        <v>93.747456075905461</v>
      </c>
      <c r="AA56" s="133">
        <f t="shared" si="13"/>
        <v>147.2557760363089</v>
      </c>
      <c r="AB56" s="133">
        <f t="shared" si="13"/>
        <v>311.16956429812251</v>
      </c>
      <c r="AC56" s="133">
        <f t="shared" si="13"/>
        <v>151.53855035051717</v>
      </c>
      <c r="AD56" s="133">
        <f t="shared" si="13"/>
        <v>95.285766997557118</v>
      </c>
      <c r="AE56" s="137">
        <f>Table1[[#This Row],[S&amp;P 500 (includes dividends)2]]-Table1[[#This Row],[3-month T. Bill (Real)]]</f>
        <v>0.19140878595357869</v>
      </c>
      <c r="AF56" s="137">
        <f>Table1[[#This Row],[S&amp;P 500 (includes dividends)2]]-Table1[[#This Row],[!0-year T.Bonds]]</f>
        <v>0.20588908649550874</v>
      </c>
    </row>
    <row r="57" spans="1:32" ht="15.75">
      <c r="A57" s="130">
        <v>1964</v>
      </c>
      <c r="B57" s="138">
        <f>('[1]S&amp;P 500 &amp; Raw Data'!B40-'[1]S&amp;P 500 &amp; Raw Data'!B39+'[1]S&amp;P 500 &amp; Raw Data'!C40)/'[1]S&amp;P 500 &amp; Raw Data'!B39</f>
        <v>0.16415455878432425</v>
      </c>
      <c r="C57" s="138">
        <f>'[1]T. Bill rates'!C42</f>
        <v>3.5457370517928286E-2</v>
      </c>
      <c r="D57" s="138">
        <f>'[1]S&amp;P 500 &amp; Raw Data'!F40</f>
        <v>3.7280648911540815E-2</v>
      </c>
      <c r="E57" s="138">
        <f>'[1]S&amp;P 500 &amp; Raw Data'!J40</f>
        <v>5.1617392722850271E-2</v>
      </c>
      <c r="F57" s="138">
        <f>'[1]Home Prices'!B40/'[1]Home Prices'!B39-1</f>
        <v>1.2591815320041944E-2</v>
      </c>
      <c r="G57" s="138">
        <f>'[1]Gold Prices'!B39/'[1]Gold Prices'!B38-1</f>
        <v>2.8498147620403813E-4</v>
      </c>
      <c r="H57" s="132">
        <f t="shared" si="12"/>
        <v>2661.0238718383412</v>
      </c>
      <c r="I57" s="133">
        <f t="shared" si="12"/>
        <v>173.1958001352489</v>
      </c>
      <c r="J57" s="133">
        <f t="shared" si="12"/>
        <v>272.52996211138321</v>
      </c>
      <c r="K57" s="133">
        <f t="shared" si="12"/>
        <v>583.84896299286754</v>
      </c>
      <c r="L57" s="133">
        <f t="shared" si="12"/>
        <v>273.78092230315531</v>
      </c>
      <c r="M57" s="133">
        <f t="shared" si="12"/>
        <v>170.05813953488371</v>
      </c>
      <c r="N57" s="134">
        <f t="shared" si="1"/>
        <v>0.12869718826639598</v>
      </c>
      <c r="O57" s="134">
        <f t="shared" si="2"/>
        <v>0.12687390987278344</v>
      </c>
      <c r="P57" s="135">
        <f t="shared" si="3"/>
        <v>0.11253716606147399</v>
      </c>
      <c r="Q57" s="135">
        <f t="shared" si="10"/>
        <v>6.5267777442658215E-2</v>
      </c>
      <c r="R57" s="42">
        <f>'[1]Inflation Rate'!C62</f>
        <v>1.19819E-2</v>
      </c>
      <c r="S57" s="137">
        <f t="shared" si="11"/>
        <v>0.15037092934599339</v>
      </c>
      <c r="T57" s="137">
        <f t="shared" si="11"/>
        <v>2.3197520151228002E-2</v>
      </c>
      <c r="U57" s="137">
        <f t="shared" si="11"/>
        <v>2.4999210866855304E-2</v>
      </c>
      <c r="V57" s="137">
        <f t="shared" si="11"/>
        <v>3.9166207145453935E-2</v>
      </c>
      <c r="W57" s="137">
        <f t="shared" si="11"/>
        <v>6.0269390197764672E-4</v>
      </c>
      <c r="X57" s="137">
        <f t="shared" si="11"/>
        <v>-1.1558426611974038E-2</v>
      </c>
      <c r="Y57" s="132">
        <f t="shared" si="13"/>
        <v>1473.7722830427513</v>
      </c>
      <c r="Z57" s="133">
        <f t="shared" si="13"/>
        <v>95.922164577352646</v>
      </c>
      <c r="AA57" s="133">
        <f t="shared" si="13"/>
        <v>150.93705423280301</v>
      </c>
      <c r="AB57" s="133">
        <f t="shared" si="13"/>
        <v>323.35689591078341</v>
      </c>
      <c r="AC57" s="133">
        <f t="shared" si="13"/>
        <v>151.62988171072797</v>
      </c>
      <c r="AD57" s="133">
        <f t="shared" si="13"/>
        <v>94.184413452550203</v>
      </c>
      <c r="AE57" s="137">
        <f>Table1[[#This Row],[S&amp;P 500 (includes dividends)2]]-Table1[[#This Row],[3-month T. Bill (Real)]]</f>
        <v>0.12717340919476539</v>
      </c>
      <c r="AF57" s="137">
        <f>Table1[[#This Row],[S&amp;P 500 (includes dividends)2]]-Table1[[#This Row],[!0-year T.Bonds]]</f>
        <v>0.12537171847913808</v>
      </c>
    </row>
    <row r="58" spans="1:32" ht="15.75">
      <c r="A58" s="130">
        <v>1965</v>
      </c>
      <c r="B58" s="138">
        <f>('[1]S&amp;P 500 &amp; Raw Data'!B41-'[1]S&amp;P 500 &amp; Raw Data'!B40+'[1]S&amp;P 500 &amp; Raw Data'!C41)/'[1]S&amp;P 500 &amp; Raw Data'!B40</f>
        <v>0.12399242477876114</v>
      </c>
      <c r="C58" s="138">
        <f>'[1]T. Bill rates'!C43</f>
        <v>3.9490763052208833E-2</v>
      </c>
      <c r="D58" s="138">
        <f>'[1]S&amp;P 500 &amp; Raw Data'!F41</f>
        <v>7.1885509359262342E-3</v>
      </c>
      <c r="E58" s="138">
        <f>'[1]S&amp;P 500 &amp; Raw Data'!J41</f>
        <v>3.1900094622538809E-2</v>
      </c>
      <c r="F58" s="138">
        <f>'[1]Home Prices'!B41/'[1]Home Prices'!B40-1</f>
        <v>1.6580310880829119E-2</v>
      </c>
      <c r="G58" s="138">
        <f>'[1]Gold Prices'!B40/'[1]Gold Prices'!B39-1</f>
        <v>5.6980056980049376E-4</v>
      </c>
      <c r="H58" s="132">
        <f t="shared" si="12"/>
        <v>2990.9706741017444</v>
      </c>
      <c r="I58" s="133">
        <f t="shared" si="12"/>
        <v>180.03543444002773</v>
      </c>
      <c r="J58" s="133">
        <f t="shared" si="12"/>
        <v>274.48905762558695</v>
      </c>
      <c r="K58" s="133">
        <f t="shared" si="12"/>
        <v>602.47380015761109</v>
      </c>
      <c r="L58" s="133">
        <f t="shared" si="12"/>
        <v>278.32029510818177</v>
      </c>
      <c r="M58" s="133">
        <f t="shared" si="12"/>
        <v>170.15503875968989</v>
      </c>
      <c r="N58" s="134">
        <f t="shared" si="1"/>
        <v>8.450166172655231E-2</v>
      </c>
      <c r="O58" s="134">
        <f t="shared" si="2"/>
        <v>0.11680387384283492</v>
      </c>
      <c r="P58" s="135">
        <f t="shared" si="3"/>
        <v>9.2092330156222341E-2</v>
      </c>
      <c r="Q58" s="135">
        <f t="shared" si="10"/>
        <v>6.6617941689874449E-2</v>
      </c>
      <c r="R58" s="42">
        <f>'[1]Inflation Rate'!C63</f>
        <v>1.9199999999999998E-2</v>
      </c>
      <c r="S58" s="137">
        <f t="shared" si="11"/>
        <v>0.10281831316597434</v>
      </c>
      <c r="T58" s="137">
        <f t="shared" si="11"/>
        <v>1.9908519478226694E-2</v>
      </c>
      <c r="U58" s="137">
        <f t="shared" si="11"/>
        <v>-1.1785173728486975E-2</v>
      </c>
      <c r="V58" s="137">
        <f t="shared" si="11"/>
        <v>1.2460846372192469E-2</v>
      </c>
      <c r="W58" s="137">
        <f t="shared" si="11"/>
        <v>-2.5703386177109433E-3</v>
      </c>
      <c r="X58" s="137">
        <f t="shared" si="11"/>
        <v>-1.827923805945797E-2</v>
      </c>
      <c r="Y58" s="132">
        <f t="shared" si="13"/>
        <v>1625.3030631759739</v>
      </c>
      <c r="Z58" s="133">
        <f t="shared" si="13"/>
        <v>97.831832859234538</v>
      </c>
      <c r="AA58" s="133">
        <f t="shared" si="13"/>
        <v>149.15823482660338</v>
      </c>
      <c r="AB58" s="133">
        <f t="shared" si="13"/>
        <v>327.3861965141167</v>
      </c>
      <c r="AC58" s="133">
        <f t="shared" si="13"/>
        <v>151.24014157016794</v>
      </c>
      <c r="AD58" s="133">
        <f t="shared" si="13"/>
        <v>92.462794137560621</v>
      </c>
      <c r="AE58" s="137">
        <f>Table1[[#This Row],[S&amp;P 500 (includes dividends)2]]-Table1[[#This Row],[3-month T. Bill (Real)]]</f>
        <v>8.2909793687747646E-2</v>
      </c>
      <c r="AF58" s="137">
        <f>Table1[[#This Row],[S&amp;P 500 (includes dividends)2]]-Table1[[#This Row],[!0-year T.Bonds]]</f>
        <v>0.11460348689446131</v>
      </c>
    </row>
    <row r="59" spans="1:32" ht="15.75">
      <c r="A59" s="130">
        <v>1966</v>
      </c>
      <c r="B59" s="138">
        <f>('[1]S&amp;P 500 &amp; Raw Data'!B42-'[1]S&amp;P 500 &amp; Raw Data'!B41+'[1]S&amp;P 500 &amp; Raw Data'!C42)/'[1]S&amp;P 500 &amp; Raw Data'!B41</f>
        <v>-9.9709542356377898E-2</v>
      </c>
      <c r="C59" s="138">
        <f>'[1]T. Bill rates'!C44</f>
        <v>4.8557199999999995E-2</v>
      </c>
      <c r="D59" s="138">
        <f>'[1]S&amp;P 500 &amp; Raw Data'!F42</f>
        <v>2.9079409324299622E-2</v>
      </c>
      <c r="E59" s="138">
        <f>'[1]S&amp;P 500 &amp; Raw Data'!J42</f>
        <v>-3.4453615975776369E-2</v>
      </c>
      <c r="F59" s="138">
        <f>'[1]Home Prices'!B42/'[1]Home Prices'!B41-1</f>
        <v>1.2232415902140525E-2</v>
      </c>
      <c r="G59" s="138">
        <f>'[1]Gold Prices'!B41/'[1]Gold Prices'!B40-1</f>
        <v>2.8473804100248579E-4</v>
      </c>
      <c r="H59" s="132">
        <f t="shared" si="12"/>
        <v>2692.7423569857124</v>
      </c>
      <c r="I59" s="133">
        <f t="shared" si="12"/>
        <v>188.77745103721907</v>
      </c>
      <c r="J59" s="133">
        <f t="shared" si="12"/>
        <v>282.47103728732264</v>
      </c>
      <c r="K59" s="133">
        <f t="shared" si="12"/>
        <v>581.71639921151416</v>
      </c>
      <c r="L59" s="133">
        <f t="shared" si="12"/>
        <v>281.72482471195156</v>
      </c>
      <c r="M59" s="133">
        <f t="shared" si="12"/>
        <v>170.20348837209303</v>
      </c>
      <c r="N59" s="134">
        <f t="shared" si="1"/>
        <v>-0.14826674235637788</v>
      </c>
      <c r="O59" s="134">
        <f t="shared" si="2"/>
        <v>-0.12878895168067753</v>
      </c>
      <c r="P59" s="135">
        <f t="shared" si="3"/>
        <v>-6.5255926380601528E-2</v>
      </c>
      <c r="Q59" s="135">
        <f t="shared" si="10"/>
        <v>6.1123719679815336E-2</v>
      </c>
      <c r="R59" s="42">
        <f>'[1]Inflation Rate'!C64</f>
        <v>3.3595E-2</v>
      </c>
      <c r="S59" s="137">
        <f t="shared" si="11"/>
        <v>-0.12897173685667784</v>
      </c>
      <c r="T59" s="137">
        <f t="shared" si="11"/>
        <v>1.4475882720020872E-2</v>
      </c>
      <c r="U59" s="137">
        <f t="shared" si="11"/>
        <v>-4.3688201623464096E-3</v>
      </c>
      <c r="V59" s="137">
        <f t="shared" si="11"/>
        <v>-6.5836827747595916E-2</v>
      </c>
      <c r="W59" s="137">
        <f t="shared" si="11"/>
        <v>-2.0668234751386683E-2</v>
      </c>
      <c r="X59" s="137">
        <f t="shared" si="11"/>
        <v>-3.2227576525619361E-2</v>
      </c>
      <c r="Y59" s="132">
        <f t="shared" si="13"/>
        <v>1415.6849041996898</v>
      </c>
      <c r="Z59" s="133">
        <f t="shared" si="13"/>
        <v>99.248034997989507</v>
      </c>
      <c r="AA59" s="133">
        <f t="shared" si="13"/>
        <v>148.5065893229129</v>
      </c>
      <c r="AB59" s="133">
        <f t="shared" si="13"/>
        <v>305.83212788727622</v>
      </c>
      <c r="AC59" s="133">
        <f t="shared" si="13"/>
        <v>148.11427482036274</v>
      </c>
      <c r="AD59" s="133">
        <f t="shared" si="13"/>
        <v>89.4829423637198</v>
      </c>
      <c r="AE59" s="137">
        <f>Table1[[#This Row],[S&amp;P 500 (includes dividends)2]]-Table1[[#This Row],[3-month T. Bill (Real)]]</f>
        <v>-0.14344761957669871</v>
      </c>
      <c r="AF59" s="137">
        <f>Table1[[#This Row],[S&amp;P 500 (includes dividends)2]]-Table1[[#This Row],[!0-year T.Bonds]]</f>
        <v>-0.12460291669433143</v>
      </c>
    </row>
    <row r="60" spans="1:32" ht="15.75">
      <c r="A60" s="130">
        <v>1967</v>
      </c>
      <c r="B60" s="138">
        <f>('[1]S&amp;P 500 &amp; Raw Data'!B43-'[1]S&amp;P 500 &amp; Raw Data'!B42+'[1]S&amp;P 500 &amp; Raw Data'!C43)/'[1]S&amp;P 500 &amp; Raw Data'!B42</f>
        <v>0.23802966513133328</v>
      </c>
      <c r="C60" s="138">
        <f>'[1]T. Bill rates'!C45</f>
        <v>4.2934538152610439E-2</v>
      </c>
      <c r="D60" s="138">
        <f>'[1]S&amp;P 500 &amp; Raw Data'!F43</f>
        <v>-1.5806209932824666E-2</v>
      </c>
      <c r="E60" s="138">
        <f>'[1]S&amp;P 500 &amp; Raw Data'!J43</f>
        <v>8.9522661484468247E-3</v>
      </c>
      <c r="F60" s="138">
        <f>'[1]Home Prices'!B43/'[1]Home Prices'!B42-1</f>
        <v>2.3162134944612278E-2</v>
      </c>
      <c r="G60" s="138">
        <f>'[1]Gold Prices'!B42/'[1]Gold Prices'!B41-1</f>
        <v>-5.1238257899230977E-3</v>
      </c>
      <c r="H60" s="132">
        <f t="shared" si="12"/>
        <v>3333.6949185039784</v>
      </c>
      <c r="I60" s="133">
        <f t="shared" si="12"/>
        <v>196.8825237111291</v>
      </c>
      <c r="J60" s="133">
        <f t="shared" si="12"/>
        <v>278.0062407720165</v>
      </c>
      <c r="K60" s="133">
        <f t="shared" si="12"/>
        <v>586.92407924017186</v>
      </c>
      <c r="L60" s="133">
        <f t="shared" si="12"/>
        <v>288.25017311917702</v>
      </c>
      <c r="M60" s="133">
        <f t="shared" si="12"/>
        <v>169.33139534883722</v>
      </c>
      <c r="N60" s="134">
        <f t="shared" si="1"/>
        <v>0.19509512697872283</v>
      </c>
      <c r="O60" s="134">
        <f t="shared" si="2"/>
        <v>0.25383587506415795</v>
      </c>
      <c r="P60" s="135">
        <f t="shared" si="3"/>
        <v>0.22907739898288645</v>
      </c>
      <c r="Q60" s="135">
        <f t="shared" si="10"/>
        <v>6.5732838776739522E-2</v>
      </c>
      <c r="R60" s="42">
        <f>'[1]Inflation Rate'!C65</f>
        <v>3.2806799999999997E-2</v>
      </c>
      <c r="S60" s="137">
        <f t="shared" si="11"/>
        <v>0.1987040220216727</v>
      </c>
      <c r="T60" s="137">
        <f t="shared" si="11"/>
        <v>9.806033570470829E-3</v>
      </c>
      <c r="U60" s="137">
        <f t="shared" si="11"/>
        <v>-4.7068832169602892E-2</v>
      </c>
      <c r="V60" s="137">
        <f t="shared" si="11"/>
        <v>-2.3096801697619518E-2</v>
      </c>
      <c r="W60" s="137">
        <f t="shared" si="11"/>
        <v>-9.3383051461198852E-3</v>
      </c>
      <c r="X60" s="137">
        <f t="shared" si="11"/>
        <v>-3.6725770773316957E-2</v>
      </c>
      <c r="Y60" s="132">
        <f t="shared" si="13"/>
        <v>1696.9871885795344</v>
      </c>
      <c r="Z60" s="133">
        <f t="shared" si="13"/>
        <v>100.22126456098306</v>
      </c>
      <c r="AA60" s="133">
        <f t="shared" si="13"/>
        <v>141.51655759399259</v>
      </c>
      <c r="AB60" s="133">
        <f t="shared" si="13"/>
        <v>298.76838387670279</v>
      </c>
      <c r="AC60" s="133">
        <f t="shared" si="13"/>
        <v>146.73113852559393</v>
      </c>
      <c r="AD60" s="133">
        <f t="shared" si="13"/>
        <v>86.19661233434789</v>
      </c>
      <c r="AE60" s="137">
        <f>Table1[[#This Row],[S&amp;P 500 (includes dividends)2]]-Table1[[#This Row],[3-month T. Bill (Real)]]</f>
        <v>0.18889798845120187</v>
      </c>
      <c r="AF60" s="137">
        <f>Table1[[#This Row],[S&amp;P 500 (includes dividends)2]]-Table1[[#This Row],[!0-year T.Bonds]]</f>
        <v>0.24577285419127559</v>
      </c>
    </row>
    <row r="61" spans="1:32" ht="15.75">
      <c r="A61" s="130">
        <v>1968</v>
      </c>
      <c r="B61" s="138">
        <f>('[1]S&amp;P 500 &amp; Raw Data'!B44-'[1]S&amp;P 500 &amp; Raw Data'!B43+'[1]S&amp;P 500 &amp; Raw Data'!C44)/'[1]S&amp;P 500 &amp; Raw Data'!B43</f>
        <v>0.10814862651601535</v>
      </c>
      <c r="C61" s="138">
        <f>'[1]T. Bill rates'!C46</f>
        <v>5.3376E-2</v>
      </c>
      <c r="D61" s="138">
        <f>'[1]S&amp;P 500 &amp; Raw Data'!F44</f>
        <v>3.2746196950768365E-2</v>
      </c>
      <c r="E61" s="138">
        <f>'[1]S&amp;P 500 &amp; Raw Data'!J44</f>
        <v>4.845146224309746E-2</v>
      </c>
      <c r="F61" s="138">
        <f>'[1]Home Prices'!B44/'[1]Home Prices'!B43-1</f>
        <v>4.1338582677165281E-2</v>
      </c>
      <c r="G61" s="138">
        <f>'[1]Gold Prices'!B43/'[1]Gold Prices'!B42-1</f>
        <v>0.12474964234620889</v>
      </c>
      <c r="H61" s="132">
        <f t="shared" si="12"/>
        <v>3694.2294451636035</v>
      </c>
      <c r="I61" s="133">
        <f t="shared" si="12"/>
        <v>207.39132529673435</v>
      </c>
      <c r="J61" s="133">
        <f t="shared" si="12"/>
        <v>287.10988788587969</v>
      </c>
      <c r="K61" s="133">
        <f t="shared" si="12"/>
        <v>615.36140910504173</v>
      </c>
      <c r="L61" s="133">
        <f t="shared" si="12"/>
        <v>300.16602673237134</v>
      </c>
      <c r="M61" s="133">
        <f t="shared" si="12"/>
        <v>190.45542635658916</v>
      </c>
      <c r="N61" s="134">
        <f t="shared" si="1"/>
        <v>5.4772626516015353E-2</v>
      </c>
      <c r="O61" s="134">
        <f t="shared" si="2"/>
        <v>7.5402429565246981E-2</v>
      </c>
      <c r="P61" s="135">
        <f t="shared" si="3"/>
        <v>5.9697164272917894E-2</v>
      </c>
      <c r="Q61" s="135">
        <f t="shared" si="10"/>
        <v>6.596627828748769E-2</v>
      </c>
      <c r="R61" s="42">
        <f>'[1]Inflation Rate'!C66</f>
        <v>4.7058799999999998E-2</v>
      </c>
      <c r="S61" s="137">
        <f t="shared" si="11"/>
        <v>5.8344217646626229E-2</v>
      </c>
      <c r="T61" s="137">
        <f t="shared" si="11"/>
        <v>6.033281034455884E-3</v>
      </c>
      <c r="U61" s="137">
        <f t="shared" si="11"/>
        <v>-1.3669340298015475E-2</v>
      </c>
      <c r="V61" s="137">
        <f t="shared" si="11"/>
        <v>1.3300707114989319E-3</v>
      </c>
      <c r="W61" s="137">
        <f t="shared" si="11"/>
        <v>-5.4631290265979571E-3</v>
      </c>
      <c r="X61" s="137">
        <f t="shared" si="11"/>
        <v>7.4199120762089787E-2</v>
      </c>
      <c r="Y61" s="132">
        <f t="shared" si="13"/>
        <v>1795.996578453555</v>
      </c>
      <c r="Z61" s="133">
        <f t="shared" si="13"/>
        <v>100.82592761570803</v>
      </c>
      <c r="AA61" s="133">
        <f t="shared" si="13"/>
        <v>139.58211961043659</v>
      </c>
      <c r="AB61" s="133">
        <f t="shared" si="13"/>
        <v>299.16576695361908</v>
      </c>
      <c r="AC61" s="133">
        <f t="shared" si="13"/>
        <v>145.92952738360898</v>
      </c>
      <c r="AD61" s="133">
        <f t="shared" si="13"/>
        <v>92.592325182227214</v>
      </c>
      <c r="AE61" s="137">
        <f>Table1[[#This Row],[S&amp;P 500 (includes dividends)2]]-Table1[[#This Row],[3-month T. Bill (Real)]]</f>
        <v>5.2310936612170345E-2</v>
      </c>
      <c r="AF61" s="137">
        <f>Table1[[#This Row],[S&amp;P 500 (includes dividends)2]]-Table1[[#This Row],[!0-year T.Bonds]]</f>
        <v>7.2013557944641704E-2</v>
      </c>
    </row>
    <row r="62" spans="1:32" ht="15.75">
      <c r="A62" s="130">
        <v>1969</v>
      </c>
      <c r="B62" s="138">
        <f>('[1]S&amp;P 500 &amp; Raw Data'!B45-'[1]S&amp;P 500 &amp; Raw Data'!B44+'[1]S&amp;P 500 &amp; Raw Data'!C45)/'[1]S&amp;P 500 &amp; Raw Data'!B44</f>
        <v>-8.2413710764490639E-2</v>
      </c>
      <c r="C62" s="138">
        <f>'[1]T. Bill rates'!C47</f>
        <v>6.668467741935484E-2</v>
      </c>
      <c r="D62" s="138">
        <f>'[1]S&amp;P 500 &amp; Raw Data'!F45</f>
        <v>-5.0140493209926106E-2</v>
      </c>
      <c r="E62" s="138">
        <f>'[1]S&amp;P 500 &amp; Raw Data'!J45</f>
        <v>-2.0251642507921469E-2</v>
      </c>
      <c r="F62" s="138">
        <f>'[1]Home Prices'!B45/'[1]Home Prices'!B44-1</f>
        <v>6.9943289224952743E-2</v>
      </c>
      <c r="G62" s="138">
        <f>'[1]Gold Prices'!B44/'[1]Gold Prices'!B43-1</f>
        <v>5.0114474688374377E-2</v>
      </c>
      <c r="H62" s="132">
        <f t="shared" si="12"/>
        <v>3389.7742881722256</v>
      </c>
      <c r="I62" s="133">
        <f t="shared" si="12"/>
        <v>221.22114892371957</v>
      </c>
      <c r="J62" s="133">
        <f t="shared" si="12"/>
        <v>272.7140565018351</v>
      </c>
      <c r="K62" s="133">
        <f t="shared" si="12"/>
        <v>602.89932983467565</v>
      </c>
      <c r="L62" s="133">
        <f t="shared" si="12"/>
        <v>321.16062595561846</v>
      </c>
      <c r="M62" s="133">
        <f t="shared" si="12"/>
        <v>200</v>
      </c>
      <c r="N62" s="134">
        <f t="shared" si="1"/>
        <v>-0.14909838818384546</v>
      </c>
      <c r="O62" s="134">
        <f t="shared" si="2"/>
        <v>-3.2273217554564533E-2</v>
      </c>
      <c r="P62" s="135">
        <f t="shared" si="3"/>
        <v>-6.216206825656917E-2</v>
      </c>
      <c r="Q62" s="135">
        <f t="shared" si="10"/>
        <v>6.3333872734198771E-2</v>
      </c>
      <c r="R62" s="42">
        <f>'[1]Inflation Rate'!C67</f>
        <v>5.8988800000000001E-2</v>
      </c>
      <c r="S62" s="137">
        <f t="shared" si="11"/>
        <v>-0.13352597380113063</v>
      </c>
      <c r="T62" s="137">
        <f t="shared" si="11"/>
        <v>7.2671943455442367E-3</v>
      </c>
      <c r="U62" s="137">
        <f t="shared" si="11"/>
        <v>-0.10305046966495413</v>
      </c>
      <c r="V62" s="137">
        <f t="shared" si="11"/>
        <v>-7.4826516114166131E-2</v>
      </c>
      <c r="W62" s="137">
        <f t="shared" si="11"/>
        <v>1.034429186121022E-2</v>
      </c>
      <c r="X62" s="137">
        <f t="shared" si="11"/>
        <v>-8.3799992139913515E-3</v>
      </c>
      <c r="Y62" s="132">
        <f t="shared" si="13"/>
        <v>1556.1843863720453</v>
      </c>
      <c r="Z62" s="133">
        <f t="shared" si="13"/>
        <v>101.55864922676115</v>
      </c>
      <c r="AA62" s="133">
        <f t="shared" si="13"/>
        <v>125.1981166277513</v>
      </c>
      <c r="AB62" s="133">
        <f t="shared" si="13"/>
        <v>276.78023487185726</v>
      </c>
      <c r="AC62" s="133">
        <f t="shared" si="13"/>
        <v>147.4390650060335</v>
      </c>
      <c r="AD62" s="133">
        <f t="shared" si="13"/>
        <v>91.816401569978524</v>
      </c>
      <c r="AE62" s="137">
        <f>Table1[[#This Row],[S&amp;P 500 (includes dividends)2]]-Table1[[#This Row],[3-month T. Bill (Real)]]</f>
        <v>-0.14079316814667486</v>
      </c>
      <c r="AF62" s="137">
        <f>Table1[[#This Row],[S&amp;P 500 (includes dividends)2]]-Table1[[#This Row],[!0-year T.Bonds]]</f>
        <v>-3.0475504136176501E-2</v>
      </c>
    </row>
    <row r="63" spans="1:32" ht="15.75">
      <c r="A63" s="130">
        <v>1970</v>
      </c>
      <c r="B63" s="138">
        <f>('[1]S&amp;P 500 &amp; Raw Data'!B46-'[1]S&amp;P 500 &amp; Raw Data'!B45+'[1]S&amp;P 500 &amp; Raw Data'!C46)/'[1]S&amp;P 500 &amp; Raw Data'!B45</f>
        <v>3.5611449054964189E-2</v>
      </c>
      <c r="C63" s="138">
        <f>'[1]T. Bill rates'!C48</f>
        <v>6.3909999999999995E-2</v>
      </c>
      <c r="D63" s="138">
        <f>'[1]S&amp;P 500 &amp; Raw Data'!F46</f>
        <v>0.16754737183412338</v>
      </c>
      <c r="E63" s="138">
        <f>'[1]S&amp;P 500 &amp; Raw Data'!J46</f>
        <v>5.6495676569888728E-2</v>
      </c>
      <c r="F63" s="138">
        <f>'[1]Home Prices'!B46/'[1]Home Prices'!B45-1</f>
        <v>8.2155477031802038E-2</v>
      </c>
      <c r="G63" s="138">
        <f>'[1]Gold Prices'!B45/'[1]Gold Prices'!B44-1</f>
        <v>-9.4476744186046457E-2</v>
      </c>
      <c r="H63" s="132">
        <f t="shared" si="12"/>
        <v>3510.4890625432981</v>
      </c>
      <c r="I63" s="133">
        <f t="shared" si="12"/>
        <v>235.35939255143447</v>
      </c>
      <c r="J63" s="133">
        <f t="shared" si="12"/>
        <v>318.40657993094021</v>
      </c>
      <c r="K63" s="133">
        <f t="shared" si="12"/>
        <v>636.96053537721821</v>
      </c>
      <c r="L63" s="133">
        <f t="shared" si="12"/>
        <v>347.54573038483443</v>
      </c>
      <c r="M63" s="133">
        <f t="shared" si="12"/>
        <v>181.1046511627907</v>
      </c>
      <c r="N63" s="134">
        <f t="shared" si="1"/>
        <v>-2.8298550945035805E-2</v>
      </c>
      <c r="O63" s="134">
        <f t="shared" si="2"/>
        <v>-0.13193592277915919</v>
      </c>
      <c r="P63" s="135">
        <f t="shared" si="3"/>
        <v>-2.0884227514924539E-2</v>
      </c>
      <c r="Q63" s="135">
        <f t="shared" si="10"/>
        <v>5.8972566666315007E-2</v>
      </c>
      <c r="R63" s="42">
        <f>'[1]Inflation Rate'!C68</f>
        <v>5.57029E-2</v>
      </c>
      <c r="S63" s="137">
        <f t="shared" si="11"/>
        <v>-1.9031349582383283E-2</v>
      </c>
      <c r="T63" s="137">
        <f t="shared" si="11"/>
        <v>7.7740621911712715E-3</v>
      </c>
      <c r="U63" s="137">
        <f t="shared" si="11"/>
        <v>0.10594313213890327</v>
      </c>
      <c r="V63" s="137">
        <f t="shared" si="11"/>
        <v>7.5094666301356305E-4</v>
      </c>
      <c r="W63" s="137">
        <f t="shared" si="11"/>
        <v>2.5056838464498021E-2</v>
      </c>
      <c r="X63" s="137">
        <f t="shared" si="11"/>
        <v>-0.14225559500314577</v>
      </c>
      <c r="Y63" s="132">
        <f t="shared" si="13"/>
        <v>1526.5680973003523</v>
      </c>
      <c r="Z63" s="133">
        <f t="shared" si="13"/>
        <v>102.34817248190134</v>
      </c>
      <c r="AA63" s="133">
        <f t="shared" si="13"/>
        <v>138.46199724118699</v>
      </c>
      <c r="AB63" s="133">
        <f t="shared" si="13"/>
        <v>276.98808206562239</v>
      </c>
      <c r="AC63" s="133">
        <f t="shared" si="13"/>
        <v>151.1334218412463</v>
      </c>
      <c r="AD63" s="133">
        <f t="shared" si="13"/>
        <v>78.755004733593466</v>
      </c>
      <c r="AE63" s="137">
        <f>Table1[[#This Row],[S&amp;P 500 (includes dividends)2]]-Table1[[#This Row],[3-month T. Bill (Real)]]</f>
        <v>-2.6805411773554555E-2</v>
      </c>
      <c r="AF63" s="137">
        <f>Table1[[#This Row],[S&amp;P 500 (includes dividends)2]]-Table1[[#This Row],[!0-year T.Bonds]]</f>
        <v>-0.12497448172128656</v>
      </c>
    </row>
    <row r="64" spans="1:32" ht="15.75">
      <c r="A64" s="130">
        <v>1971</v>
      </c>
      <c r="B64" s="138">
        <f>('[1]S&amp;P 500 &amp; Raw Data'!B47-'[1]S&amp;P 500 &amp; Raw Data'!B46+'[1]S&amp;P 500 &amp; Raw Data'!C47)/'[1]S&amp;P 500 &amp; Raw Data'!B46</f>
        <v>0.14221150298426474</v>
      </c>
      <c r="C64" s="138">
        <f>'[1]T. Bill rates'!C49</f>
        <v>4.3342570281124503E-2</v>
      </c>
      <c r="D64" s="138">
        <f>'[1]S&amp;P 500 &amp; Raw Data'!F47</f>
        <v>9.7868966197122972E-2</v>
      </c>
      <c r="E64" s="138">
        <f>'[1]S&amp;P 500 &amp; Raw Data'!J47</f>
        <v>0.1400146617421994</v>
      </c>
      <c r="F64" s="138">
        <f>'[1]Home Prices'!B47/'[1]Home Prices'!B46-1</f>
        <v>4.24489795918368E-2</v>
      </c>
      <c r="G64" s="138">
        <f>'[1]Gold Prices'!B46/'[1]Gold Prices'!B45-1</f>
        <v>0.16693418940609939</v>
      </c>
      <c r="H64" s="132">
        <f t="shared" si="12"/>
        <v>4009.720988337403</v>
      </c>
      <c r="I64" s="133">
        <f t="shared" si="12"/>
        <v>245.5604735644178</v>
      </c>
      <c r="J64" s="133">
        <f t="shared" si="12"/>
        <v>349.56870273914296</v>
      </c>
      <c r="K64" s="133">
        <f t="shared" si="12"/>
        <v>726.14434928118965</v>
      </c>
      <c r="L64" s="133">
        <f t="shared" si="12"/>
        <v>362.29869200117025</v>
      </c>
      <c r="M64" s="133">
        <f t="shared" si="12"/>
        <v>211.33720930232556</v>
      </c>
      <c r="N64" s="134">
        <f t="shared" si="1"/>
        <v>9.8868932703140233E-2</v>
      </c>
      <c r="O64" s="134">
        <f t="shared" si="2"/>
        <v>4.434253678714177E-2</v>
      </c>
      <c r="P64" s="135">
        <f t="shared" si="3"/>
        <v>2.1968412420653449E-3</v>
      </c>
      <c r="Q64" s="135">
        <f t="shared" si="10"/>
        <v>5.8660636809878541E-2</v>
      </c>
      <c r="R64" s="42">
        <f>'[1]Inflation Rate'!C69</f>
        <v>3.2663299999999999E-2</v>
      </c>
      <c r="S64" s="137">
        <f t="shared" si="11"/>
        <v>0.10608317636955311</v>
      </c>
      <c r="T64" s="137">
        <f t="shared" si="11"/>
        <v>1.0341483309346255E-2</v>
      </c>
      <c r="U64" s="137">
        <f t="shared" si="11"/>
        <v>6.3143200883698514E-2</v>
      </c>
      <c r="V64" s="137">
        <f t="shared" si="11"/>
        <v>0.10395582155597016</v>
      </c>
      <c r="W64" s="137">
        <f t="shared" si="11"/>
        <v>9.4761570318580013E-3</v>
      </c>
      <c r="X64" s="137">
        <f t="shared" si="11"/>
        <v>0.13002388039363777</v>
      </c>
      <c r="Y64" s="132">
        <f t="shared" si="13"/>
        <v>1688.5112900063987</v>
      </c>
      <c r="Z64" s="133">
        <f t="shared" si="13"/>
        <v>103.40660439936502</v>
      </c>
      <c r="AA64" s="133">
        <f t="shared" si="13"/>
        <v>147.20493094774537</v>
      </c>
      <c r="AB64" s="133">
        <f t="shared" si="13"/>
        <v>305.78260569796663</v>
      </c>
      <c r="AC64" s="133">
        <f t="shared" si="13"/>
        <v>152.56558587937599</v>
      </c>
      <c r="AD64" s="133">
        <f t="shared" si="13"/>
        <v>88.995036049474606</v>
      </c>
      <c r="AE64" s="137">
        <f>Table1[[#This Row],[S&amp;P 500 (includes dividends)2]]-Table1[[#This Row],[3-month T. Bill (Real)]]</f>
        <v>9.5741693060206856E-2</v>
      </c>
      <c r="AF64" s="137">
        <f>Table1[[#This Row],[S&amp;P 500 (includes dividends)2]]-Table1[[#This Row],[!0-year T.Bonds]]</f>
        <v>4.2939975485854598E-2</v>
      </c>
    </row>
    <row r="65" spans="1:32" ht="15.75">
      <c r="A65" s="130">
        <v>1972</v>
      </c>
      <c r="B65" s="138">
        <f>('[1]S&amp;P 500 &amp; Raw Data'!B48-'[1]S&amp;P 500 &amp; Raw Data'!B47+'[1]S&amp;P 500 &amp; Raw Data'!C48)/'[1]S&amp;P 500 &amp; Raw Data'!B47</f>
        <v>0.18755362915074925</v>
      </c>
      <c r="C65" s="138">
        <f>'[1]T. Bill rates'!C50</f>
        <v>4.0618399999999999E-2</v>
      </c>
      <c r="D65" s="138">
        <f>'[1]S&amp;P 500 &amp; Raw Data'!F48</f>
        <v>2.818449050444969E-2</v>
      </c>
      <c r="E65" s="138">
        <f>'[1]S&amp;P 500 &amp; Raw Data'!J48</f>
        <v>0.11409093579389698</v>
      </c>
      <c r="F65" s="138">
        <f>'[1]Home Prices'!B48/'[1]Home Prices'!B47-1</f>
        <v>2.9757243539545897E-2</v>
      </c>
      <c r="G65" s="138">
        <f>'[1]Gold Prices'!B47/'[1]Gold Prices'!B46-1</f>
        <v>0.48784961027051832</v>
      </c>
      <c r="H65" s="132">
        <f t="shared" si="12"/>
        <v>4761.7587115820115</v>
      </c>
      <c r="I65" s="133">
        <f t="shared" si="12"/>
        <v>255.53474710384677</v>
      </c>
      <c r="J65" s="133">
        <f t="shared" si="12"/>
        <v>359.42111852214714</v>
      </c>
      <c r="K65" s="133">
        <f t="shared" si="12"/>
        <v>808.99083761213103</v>
      </c>
      <c r="L65" s="133">
        <f t="shared" si="12"/>
        <v>373.07970241310801</v>
      </c>
      <c r="M65" s="133">
        <f t="shared" si="12"/>
        <v>314.43798449612405</v>
      </c>
      <c r="N65" s="134">
        <f t="shared" si="1"/>
        <v>0.14693522915074925</v>
      </c>
      <c r="O65" s="134">
        <f t="shared" si="2"/>
        <v>0.15936913864629956</v>
      </c>
      <c r="P65" s="135">
        <f t="shared" si="3"/>
        <v>7.3462693356852266E-2</v>
      </c>
      <c r="Q65" s="135">
        <f t="shared" si="10"/>
        <v>6.0804303728189568E-2</v>
      </c>
      <c r="R65" s="42">
        <f>'[1]Inflation Rate'!C70</f>
        <v>3.4063299999999998E-2</v>
      </c>
      <c r="S65" s="137">
        <f t="shared" si="11"/>
        <v>0.14843417143877868</v>
      </c>
      <c r="T65" s="137">
        <f t="shared" si="11"/>
        <v>6.3391670509920228E-3</v>
      </c>
      <c r="U65" s="137">
        <f t="shared" si="11"/>
        <v>-5.6851543764778745E-3</v>
      </c>
      <c r="V65" s="137">
        <f t="shared" si="11"/>
        <v>7.739142835249746E-2</v>
      </c>
      <c r="W65" s="137">
        <f t="shared" si="11"/>
        <v>-4.1642097349882112E-3</v>
      </c>
      <c r="X65" s="137">
        <f t="shared" si="11"/>
        <v>0.43883803851323067</v>
      </c>
      <c r="Y65" s="132">
        <f t="shared" si="13"/>
        <v>1939.1440643035219</v>
      </c>
      <c r="Z65" s="133">
        <f t="shared" si="13"/>
        <v>104.06211613882844</v>
      </c>
      <c r="AA65" s="133">
        <f t="shared" si="13"/>
        <v>146.36804819032866</v>
      </c>
      <c r="AB65" s="133">
        <f t="shared" si="13"/>
        <v>329.44755831828081</v>
      </c>
      <c r="AC65" s="133">
        <f t="shared" si="13"/>
        <v>151.93027078143291</v>
      </c>
      <c r="AD65" s="133">
        <f t="shared" si="13"/>
        <v>128.0494431068403</v>
      </c>
      <c r="AE65" s="137">
        <f>Table1[[#This Row],[S&amp;P 500 (includes dividends)2]]-Table1[[#This Row],[3-month T. Bill (Real)]]</f>
        <v>0.14209500438778666</v>
      </c>
      <c r="AF65" s="137">
        <f>Table1[[#This Row],[S&amp;P 500 (includes dividends)2]]-Table1[[#This Row],[!0-year T.Bonds]]</f>
        <v>0.15411932581525656</v>
      </c>
    </row>
    <row r="66" spans="1:32" ht="15.75">
      <c r="A66" s="130">
        <v>1973</v>
      </c>
      <c r="B66" s="138">
        <f>('[1]S&amp;P 500 &amp; Raw Data'!B49-'[1]S&amp;P 500 &amp; Raw Data'!B48+'[1]S&amp;P 500 &amp; Raw Data'!C49)/'[1]S&amp;P 500 &amp; Raw Data'!B48</f>
        <v>-0.14308047437526472</v>
      </c>
      <c r="C66" s="138">
        <f>'[1]T. Bill rates'!C51</f>
        <v>7.0354435483870964E-2</v>
      </c>
      <c r="D66" s="138">
        <f>'[1]S&amp;P 500 &amp; Raw Data'!F49</f>
        <v>3.6586646024150085E-2</v>
      </c>
      <c r="E66" s="138">
        <f>'[1]S&amp;P 500 &amp; Raw Data'!J49</f>
        <v>4.3180404854323576E-2</v>
      </c>
      <c r="F66" s="138">
        <f>'[1]Home Prices'!B49/'[1]Home Prices'!B48-1</f>
        <v>3.4220532319391594E-2</v>
      </c>
      <c r="G66" s="138">
        <f>'[1]Gold Prices'!B48/'[1]Gold Prices'!B47-1</f>
        <v>0.72958397534668706</v>
      </c>
      <c r="H66" s="132">
        <f t="shared" si="12"/>
        <v>4080.4440162683081</v>
      </c>
      <c r="I66" s="133">
        <f t="shared" si="12"/>
        <v>273.51274998285163</v>
      </c>
      <c r="J66" s="133">
        <f t="shared" si="12"/>
        <v>372.57113175912104</v>
      </c>
      <c r="K66" s="133">
        <f t="shared" si="12"/>
        <v>843.92338950366127</v>
      </c>
      <c r="L66" s="133">
        <f t="shared" si="12"/>
        <v>385.84668842724477</v>
      </c>
      <c r="M66" s="133">
        <f t="shared" si="12"/>
        <v>543.84689922480618</v>
      </c>
      <c r="N66" s="134">
        <f t="shared" si="1"/>
        <v>-0.21343490985913569</v>
      </c>
      <c r="O66" s="134">
        <f t="shared" si="2"/>
        <v>-0.17966712039941479</v>
      </c>
      <c r="P66" s="135">
        <f t="shared" si="3"/>
        <v>-0.18626087922958828</v>
      </c>
      <c r="Q66" s="135">
        <f t="shared" si="10"/>
        <v>5.4960045718843054E-2</v>
      </c>
      <c r="R66" s="42">
        <f>'[1]Inflation Rate'!C71</f>
        <v>8.9411799999999986E-2</v>
      </c>
      <c r="S66" s="137">
        <f t="shared" si="11"/>
        <v>-0.21341082809573453</v>
      </c>
      <c r="T66" s="137">
        <f t="shared" si="11"/>
        <v>-1.7493260598176907E-2</v>
      </c>
      <c r="U66" s="137">
        <f t="shared" si="11"/>
        <v>-4.8489610609917855E-2</v>
      </c>
      <c r="V66" s="137">
        <f t="shared" si="11"/>
        <v>-4.2437024406818735E-2</v>
      </c>
      <c r="W66" s="137">
        <f t="shared" si="11"/>
        <v>-5.0661529167031594E-2</v>
      </c>
      <c r="X66" s="137">
        <f t="shared" si="11"/>
        <v>0.58763102744681772</v>
      </c>
      <c r="Y66" s="132">
        <f t="shared" si="13"/>
        <v>1525.3097237435791</v>
      </c>
      <c r="Z66" s="133">
        <f t="shared" si="13"/>
        <v>102.24173042281417</v>
      </c>
      <c r="AA66" s="133">
        <f t="shared" si="13"/>
        <v>139.27071852784593</v>
      </c>
      <c r="AB66" s="133">
        <f t="shared" si="13"/>
        <v>315.46678424516108</v>
      </c>
      <c r="AC66" s="133">
        <f t="shared" si="13"/>
        <v>144.23325093688433</v>
      </c>
      <c r="AD66" s="133">
        <f t="shared" si="13"/>
        <v>203.29526892370569</v>
      </c>
      <c r="AE66" s="137">
        <f>Table1[[#This Row],[S&amp;P 500 (includes dividends)2]]-Table1[[#This Row],[3-month T. Bill (Real)]]</f>
        <v>-0.19591756749755762</v>
      </c>
      <c r="AF66" s="137">
        <f>Table1[[#This Row],[S&amp;P 500 (includes dividends)2]]-Table1[[#This Row],[!0-year T.Bonds]]</f>
        <v>-0.16492121748581667</v>
      </c>
    </row>
    <row r="67" spans="1:32" ht="15.75">
      <c r="A67" s="130">
        <v>1974</v>
      </c>
      <c r="B67" s="138">
        <f>('[1]S&amp;P 500 &amp; Raw Data'!B50-'[1]S&amp;P 500 &amp; Raw Data'!B49+'[1]S&amp;P 500 &amp; Raw Data'!C50)/'[1]S&amp;P 500 &amp; Raw Data'!B49</f>
        <v>-0.25901785750896972</v>
      </c>
      <c r="C67" s="138">
        <f>'[1]T. Bill rates'!C52</f>
        <v>7.8457831325301208E-2</v>
      </c>
      <c r="D67" s="138">
        <f>'[1]S&amp;P 500 &amp; Raw Data'!F50</f>
        <v>1.9886086932378574E-2</v>
      </c>
      <c r="E67" s="138">
        <f>'[1]S&amp;P 500 &amp; Raw Data'!J50</f>
        <v>-4.3807197977191667E-2</v>
      </c>
      <c r="F67" s="138">
        <f>'[1]Home Prices'!B50/'[1]Home Prices'!B49-1</f>
        <v>0.10073529411764692</v>
      </c>
      <c r="G67" s="138">
        <f>'[1]Gold Prices'!B49/'[1]Gold Prices'!B48-1</f>
        <v>0.66146993318485525</v>
      </c>
      <c r="H67" s="132">
        <f t="shared" si="12"/>
        <v>3023.5361494891954</v>
      </c>
      <c r="I67" s="133">
        <f t="shared" si="12"/>
        <v>294.97196718632551</v>
      </c>
      <c r="J67" s="133">
        <f t="shared" si="12"/>
        <v>379.98011367377757</v>
      </c>
      <c r="K67" s="133">
        <f t="shared" si="12"/>
        <v>806.9534705020917</v>
      </c>
      <c r="L67" s="133">
        <f t="shared" si="12"/>
        <v>424.71506807028334</v>
      </c>
      <c r="M67" s="133">
        <f t="shared" si="12"/>
        <v>903.58527131782944</v>
      </c>
      <c r="N67" s="134">
        <f t="shared" si="1"/>
        <v>-0.33747568883427093</v>
      </c>
      <c r="O67" s="134">
        <f t="shared" si="2"/>
        <v>-0.27890394444134831</v>
      </c>
      <c r="P67" s="135">
        <f t="shared" si="3"/>
        <v>-0.21521065953177804</v>
      </c>
      <c r="Q67" s="135">
        <f t="shared" si="10"/>
        <v>4.6417018581159875E-2</v>
      </c>
      <c r="R67" s="42">
        <f>'[1]Inflation Rate'!C72</f>
        <v>0.1209503</v>
      </c>
      <c r="S67" s="137">
        <f t="shared" si="11"/>
        <v>-0.33896967377498333</v>
      </c>
      <c r="T67" s="137">
        <f t="shared" si="11"/>
        <v>-3.7907540302811626E-2</v>
      </c>
      <c r="U67" s="137">
        <f t="shared" si="11"/>
        <v>-9.0159405878763366E-2</v>
      </c>
      <c r="V67" s="137">
        <f t="shared" si="11"/>
        <v>-0.14698019883414259</v>
      </c>
      <c r="W67" s="137">
        <f t="shared" si="11"/>
        <v>-1.8033811028333013E-2</v>
      </c>
      <c r="X67" s="137">
        <f t="shared" si="11"/>
        <v>0.48219767922347234</v>
      </c>
      <c r="Y67" s="132">
        <f t="shared" si="13"/>
        <v>1008.2759842804081</v>
      </c>
      <c r="Z67" s="133">
        <f t="shared" si="13"/>
        <v>98.365997906182145</v>
      </c>
      <c r="AA67" s="133">
        <f t="shared" si="13"/>
        <v>126.71415328906686</v>
      </c>
      <c r="AB67" s="133">
        <f t="shared" si="13"/>
        <v>269.09941357123972</v>
      </c>
      <c r="AC67" s="133">
        <f t="shared" si="13"/>
        <v>141.63217574548642</v>
      </c>
      <c r="AD67" s="133">
        <f t="shared" si="13"/>
        <v>301.32377579582828</v>
      </c>
      <c r="AE67" s="137">
        <f>Table1[[#This Row],[S&amp;P 500 (includes dividends)2]]-Table1[[#This Row],[3-month T. Bill (Real)]]</f>
        <v>-0.3010621334721717</v>
      </c>
      <c r="AF67" s="137">
        <f>Table1[[#This Row],[S&amp;P 500 (includes dividends)2]]-Table1[[#This Row],[!0-year T.Bonds]]</f>
        <v>-0.24881026789621996</v>
      </c>
    </row>
    <row r="68" spans="1:32" ht="15.75">
      <c r="A68" s="130">
        <v>1975</v>
      </c>
      <c r="B68" s="138">
        <f>('[1]S&amp;P 500 &amp; Raw Data'!B51-'[1]S&amp;P 500 &amp; Raw Data'!B50+'[1]S&amp;P 500 &amp; Raw Data'!C51)/'[1]S&amp;P 500 &amp; Raw Data'!B50</f>
        <v>0.36995137106184356</v>
      </c>
      <c r="C68" s="138">
        <f>'[1]T. Bill rates'!C53</f>
        <v>5.7863855421686747E-2</v>
      </c>
      <c r="D68" s="138">
        <f>'[1]S&amp;P 500 &amp; Raw Data'!F51</f>
        <v>3.6052536026033838E-2</v>
      </c>
      <c r="E68" s="138">
        <f>'[1]S&amp;P 500 &amp; Raw Data'!J51</f>
        <v>0.11049964074144952</v>
      </c>
      <c r="F68" s="138">
        <f>'[1]Home Prices'!B51/'[1]Home Prices'!B50-1</f>
        <v>6.7737093749264288E-2</v>
      </c>
      <c r="G68" s="138">
        <f>'[1]Gold Prices'!B50/'[1]Gold Prices'!B49-1</f>
        <v>-0.24798927613941024</v>
      </c>
      <c r="H68" s="132">
        <f t="shared" si="12"/>
        <v>4142.0974934477708</v>
      </c>
      <c r="I68" s="133">
        <f t="shared" si="12"/>
        <v>312.04018244904557</v>
      </c>
      <c r="J68" s="133">
        <f t="shared" si="12"/>
        <v>393.67936041117781</v>
      </c>
      <c r="K68" s="133">
        <f t="shared" si="12"/>
        <v>896.12153908763878</v>
      </c>
      <c r="L68" s="133">
        <f t="shared" si="12"/>
        <v>453.48403245288529</v>
      </c>
      <c r="M68" s="133">
        <f t="shared" si="12"/>
        <v>679.50581395348831</v>
      </c>
      <c r="N68" s="134">
        <f t="shared" si="1"/>
        <v>0.3120875156401568</v>
      </c>
      <c r="O68" s="134">
        <f t="shared" si="2"/>
        <v>0.33389883503580975</v>
      </c>
      <c r="P68" s="135">
        <f t="shared" si="3"/>
        <v>0.25945173032039404</v>
      </c>
      <c r="Q68" s="135">
        <f t="shared" si="10"/>
        <v>5.1706756781676244E-2</v>
      </c>
      <c r="R68" s="42">
        <f>'[1]Inflation Rate'!C73</f>
        <v>7.129089999999999E-2</v>
      </c>
      <c r="S68" s="137">
        <f t="shared" si="11"/>
        <v>0.27878559508145151</v>
      </c>
      <c r="T68" s="137">
        <f t="shared" si="11"/>
        <v>-1.2533518746694394E-2</v>
      </c>
      <c r="U68" s="137">
        <f t="shared" si="11"/>
        <v>-3.2893366287313874E-2</v>
      </c>
      <c r="V68" s="137">
        <f t="shared" si="11"/>
        <v>3.6599527487304995E-2</v>
      </c>
      <c r="W68" s="137">
        <f t="shared" si="11"/>
        <v>-3.3173120865076511E-3</v>
      </c>
      <c r="X68" s="137">
        <f t="shared" si="11"/>
        <v>-0.29803312633329582</v>
      </c>
      <c r="Y68" s="132">
        <f t="shared" si="13"/>
        <v>1289.368804564358</v>
      </c>
      <c r="Z68" s="133">
        <f t="shared" si="13"/>
        <v>97.133125827387715</v>
      </c>
      <c r="AA68" s="133">
        <f t="shared" si="13"/>
        <v>122.54609823114274</v>
      </c>
      <c r="AB68" s="133">
        <f t="shared" si="13"/>
        <v>278.94832495505796</v>
      </c>
      <c r="AC68" s="133">
        <f t="shared" si="13"/>
        <v>141.16233761704754</v>
      </c>
      <c r="AD68" s="133">
        <f t="shared" si="13"/>
        <v>211.51930885684448</v>
      </c>
      <c r="AE68" s="137">
        <f>Table1[[#This Row],[S&amp;P 500 (includes dividends)2]]-Table1[[#This Row],[3-month T. Bill (Real)]]</f>
        <v>0.2913191138281459</v>
      </c>
      <c r="AF68" s="137">
        <f>Table1[[#This Row],[S&amp;P 500 (includes dividends)2]]-Table1[[#This Row],[!0-year T.Bonds]]</f>
        <v>0.31167896136876538</v>
      </c>
    </row>
    <row r="69" spans="1:32" ht="15.75">
      <c r="A69" s="130">
        <v>1976</v>
      </c>
      <c r="B69" s="138">
        <f>('[1]S&amp;P 500 &amp; Raw Data'!B52-'[1]S&amp;P 500 &amp; Raw Data'!B51+'[1]S&amp;P 500 &amp; Raw Data'!C52)/'[1]S&amp;P 500 &amp; Raw Data'!B51</f>
        <v>0.23830999002106662</v>
      </c>
      <c r="C69" s="138">
        <f>'[1]T. Bill rates'!C54</f>
        <v>4.9766000000000005E-2</v>
      </c>
      <c r="D69" s="138">
        <f>'[1]S&amp;P 500 &amp; Raw Data'!F52</f>
        <v>0.1598456074290921</v>
      </c>
      <c r="E69" s="138">
        <f>'[1]S&amp;P 500 &amp; Raw Data'!J52</f>
        <v>0.19752813987098014</v>
      </c>
      <c r="F69" s="138">
        <f>'[1]Home Prices'!B52/'[1]Home Prices'!B51-1</f>
        <v>8.1778348568406711E-2</v>
      </c>
      <c r="G69" s="138">
        <f>'[1]Gold Prices'!B51/'[1]Gold Prices'!B50-1</f>
        <v>-4.099821746880572E-2</v>
      </c>
      <c r="H69" s="132">
        <f t="shared" si="12"/>
        <v>5129.2007057775936</v>
      </c>
      <c r="I69" s="133">
        <f t="shared" si="12"/>
        <v>327.56917416880475</v>
      </c>
      <c r="J69" s="133">
        <f t="shared" si="12"/>
        <v>456.607276908399</v>
      </c>
      <c r="K69" s="133">
        <f t="shared" si="12"/>
        <v>1073.1307598019398</v>
      </c>
      <c r="L69" s="133">
        <f t="shared" si="12"/>
        <v>490.56920772902401</v>
      </c>
      <c r="M69" s="133">
        <f t="shared" si="12"/>
        <v>651.64728682170539</v>
      </c>
      <c r="N69" s="134">
        <f t="shared" si="1"/>
        <v>0.18854399002106662</v>
      </c>
      <c r="O69" s="134">
        <f t="shared" si="2"/>
        <v>7.8464382591974524E-2</v>
      </c>
      <c r="P69" s="135">
        <f t="shared" si="3"/>
        <v>4.0781850150086479E-2</v>
      </c>
      <c r="Q69" s="135">
        <f t="shared" si="10"/>
        <v>5.2196588038950109E-2</v>
      </c>
      <c r="R69" s="42">
        <f>'[1]Inflation Rate'!C74</f>
        <v>5.03597E-2</v>
      </c>
      <c r="S69" s="137">
        <f t="shared" si="11"/>
        <v>0.1789389768296199</v>
      </c>
      <c r="T69" s="137">
        <f t="shared" si="11"/>
        <v>-5.6523493808835479E-4</v>
      </c>
      <c r="U69" s="137">
        <f t="shared" si="11"/>
        <v>0.10423658431401361</v>
      </c>
      <c r="V69" s="137">
        <f t="shared" si="11"/>
        <v>0.14011242041272154</v>
      </c>
      <c r="W69" s="137">
        <f t="shared" si="11"/>
        <v>2.9912275355201468E-2</v>
      </c>
      <c r="X69" s="137">
        <f t="shared" si="11"/>
        <v>-8.6977744356343534E-2</v>
      </c>
      <c r="Y69" s="132">
        <f t="shared" si="13"/>
        <v>1520.0871392091344</v>
      </c>
      <c r="Z69" s="133">
        <f t="shared" si="13"/>
        <v>97.078222791024345</v>
      </c>
      <c r="AA69" s="133">
        <f t="shared" si="13"/>
        <v>135.31988493176664</v>
      </c>
      <c r="AB69" s="133">
        <f t="shared" si="13"/>
        <v>318.03244993458549</v>
      </c>
      <c r="AC69" s="133">
        <f t="shared" si="13"/>
        <v>145.38482432963258</v>
      </c>
      <c r="AD69" s="133">
        <f t="shared" si="13"/>
        <v>193.12183648466339</v>
      </c>
      <c r="AE69" s="137">
        <f>Table1[[#This Row],[S&amp;P 500 (includes dividends)2]]-Table1[[#This Row],[3-month T. Bill (Real)]]</f>
        <v>0.17950421176770825</v>
      </c>
      <c r="AF69" s="137">
        <f>Table1[[#This Row],[S&amp;P 500 (includes dividends)2]]-Table1[[#This Row],[!0-year T.Bonds]]</f>
        <v>7.4702392515606286E-2</v>
      </c>
    </row>
    <row r="70" spans="1:32" ht="15.75">
      <c r="A70" s="130">
        <v>1977</v>
      </c>
      <c r="B70" s="138">
        <f>('[1]S&amp;P 500 &amp; Raw Data'!B53-'[1]S&amp;P 500 &amp; Raw Data'!B52+'[1]S&amp;P 500 &amp; Raw Data'!C53)/'[1]S&amp;P 500 &amp; Raw Data'!B52</f>
        <v>-6.9797040759352322E-2</v>
      </c>
      <c r="C70" s="138">
        <f>'[1]T. Bill rates'!C55</f>
        <v>5.2609638554216867E-2</v>
      </c>
      <c r="D70" s="138">
        <f>'[1]S&amp;P 500 &amp; Raw Data'!F53</f>
        <v>1.2899606071070449E-2</v>
      </c>
      <c r="E70" s="138">
        <f>'[1]S&amp;P 500 &amp; Raw Data'!J53</f>
        <v>9.9546628520906386E-2</v>
      </c>
      <c r="F70" s="138">
        <f>'[1]Home Prices'!B53/'[1]Home Prices'!B52-1</f>
        <v>0.14654841300324728</v>
      </c>
      <c r="G70" s="138">
        <f>'[1]Gold Prices'!B52/'[1]Gold Prices'!B51-1</f>
        <v>0.2263940520446095</v>
      </c>
      <c r="H70" s="132">
        <f t="shared" ref="H70:M85" si="14">H69*(1+B70)</f>
        <v>4771.1976750535359</v>
      </c>
      <c r="I70" s="133">
        <f t="shared" si="14"/>
        <v>344.80247002332891</v>
      </c>
      <c r="J70" s="133">
        <f t="shared" si="14"/>
        <v>462.49733090970153</v>
      </c>
      <c r="K70" s="133">
        <f t="shared" si="14"/>
        <v>1179.9573089023015</v>
      </c>
      <c r="L70" s="133">
        <f t="shared" si="14"/>
        <v>562.46134658997278</v>
      </c>
      <c r="M70" s="133">
        <f t="shared" si="14"/>
        <v>799.17635658914719</v>
      </c>
      <c r="N70" s="134">
        <f t="shared" si="1"/>
        <v>-0.12240667931356919</v>
      </c>
      <c r="O70" s="134">
        <f t="shared" si="2"/>
        <v>-8.2696646830422771E-2</v>
      </c>
      <c r="P70" s="135">
        <f t="shared" si="3"/>
        <v>-0.16934366928025871</v>
      </c>
      <c r="Q70" s="135">
        <f t="shared" si="10"/>
        <v>4.9266761357046551E-2</v>
      </c>
      <c r="R70" s="42">
        <f>'[1]Inflation Rate'!C75</f>
        <v>6.6780800000000001E-2</v>
      </c>
      <c r="S70" s="137">
        <f t="shared" si="11"/>
        <v>-0.12802802671303459</v>
      </c>
      <c r="T70" s="137">
        <f t="shared" si="11"/>
        <v>-1.3284042462878176E-2</v>
      </c>
      <c r="U70" s="137">
        <f t="shared" si="11"/>
        <v>-5.0508214929374073E-2</v>
      </c>
      <c r="V70" s="137">
        <f t="shared" si="11"/>
        <v>3.0714677767828436E-2</v>
      </c>
      <c r="W70" s="137">
        <f t="shared" si="11"/>
        <v>7.4774136357953935E-2</v>
      </c>
      <c r="X70" s="137">
        <f t="shared" si="11"/>
        <v>0.14962141430049125</v>
      </c>
      <c r="Y70" s="132">
        <f t="shared" ref="Y70:AD85" si="15">Y69*(1+S70)</f>
        <v>1325.4733823443271</v>
      </c>
      <c r="Z70" s="133">
        <f t="shared" si="15"/>
        <v>95.788631557247626</v>
      </c>
      <c r="AA70" s="133">
        <f t="shared" si="15"/>
        <v>128.48511909941479</v>
      </c>
      <c r="AB70" s="133">
        <f t="shared" si="15"/>
        <v>327.80071415403933</v>
      </c>
      <c r="AC70" s="133">
        <f t="shared" si="15"/>
        <v>156.2558490084337</v>
      </c>
      <c r="AD70" s="133">
        <f t="shared" si="15"/>
        <v>222.01699879180694</v>
      </c>
      <c r="AE70" s="137">
        <f>Table1[[#This Row],[S&amp;P 500 (includes dividends)2]]-Table1[[#This Row],[3-month T. Bill (Real)]]</f>
        <v>-0.11474398425015642</v>
      </c>
      <c r="AF70" s="137">
        <f>Table1[[#This Row],[S&amp;P 500 (includes dividends)2]]-Table1[[#This Row],[!0-year T.Bonds]]</f>
        <v>-7.7519811783660519E-2</v>
      </c>
    </row>
    <row r="71" spans="1:32" ht="15.75">
      <c r="A71" s="130">
        <v>1978</v>
      </c>
      <c r="B71" s="138">
        <f>('[1]S&amp;P 500 &amp; Raw Data'!B54-'[1]S&amp;P 500 &amp; Raw Data'!B53+'[1]S&amp;P 500 &amp; Raw Data'!C54)/'[1]S&amp;P 500 &amp; Raw Data'!B53</f>
        <v>6.50928391167193E-2</v>
      </c>
      <c r="C71" s="138">
        <f>'[1]T. Bill rates'!C56</f>
        <v>7.1783064516129036E-2</v>
      </c>
      <c r="D71" s="138">
        <f>'[1]S&amp;P 500 &amp; Raw Data'!F54</f>
        <v>-7.7758069075086478E-3</v>
      </c>
      <c r="E71" s="138">
        <f>'[1]S&amp;P 500 &amp; Raw Data'!J54</f>
        <v>3.1375849771690861E-2</v>
      </c>
      <c r="F71" s="138">
        <f>'[1]Home Prices'!B54/'[1]Home Prices'!B53-1</f>
        <v>0.15723596053112443</v>
      </c>
      <c r="G71" s="138">
        <f>'[1]Gold Prices'!B53/'[1]Gold Prices'!B52-1</f>
        <v>0.37011215519854512</v>
      </c>
      <c r="H71" s="132">
        <f t="shared" si="14"/>
        <v>5081.7684777098611</v>
      </c>
      <c r="I71" s="133">
        <f t="shared" si="14"/>
        <v>369.55344797433418</v>
      </c>
      <c r="J71" s="133">
        <f t="shared" si="14"/>
        <v>458.90104096930958</v>
      </c>
      <c r="K71" s="133">
        <f t="shared" si="14"/>
        <v>1216.9794721634289</v>
      </c>
      <c r="L71" s="133">
        <f t="shared" si="14"/>
        <v>650.90049668267682</v>
      </c>
      <c r="M71" s="133">
        <f t="shared" si="14"/>
        <v>1094.9612403100775</v>
      </c>
      <c r="N71" s="134">
        <f t="shared" si="1"/>
        <v>-6.6902253994097355E-3</v>
      </c>
      <c r="O71" s="134">
        <f t="shared" si="2"/>
        <v>7.2868646024227948E-2</v>
      </c>
      <c r="P71" s="135">
        <f t="shared" si="3"/>
        <v>3.3716989345028439E-2</v>
      </c>
      <c r="Q71" s="135">
        <f t="shared" si="10"/>
        <v>4.9741898913203242E-2</v>
      </c>
      <c r="R71" s="42">
        <f>'[1]Inflation Rate'!C76</f>
        <v>8.9887599999999998E-2</v>
      </c>
      <c r="S71" s="137">
        <f t="shared" si="11"/>
        <v>-2.2749832994962582E-2</v>
      </c>
      <c r="T71" s="137">
        <f t="shared" si="11"/>
        <v>-1.6611378534695631E-2</v>
      </c>
      <c r="U71" s="137">
        <f t="shared" si="11"/>
        <v>-8.9608696261438969E-2</v>
      </c>
      <c r="V71" s="137">
        <f t="shared" si="11"/>
        <v>-5.3686040861744888E-2</v>
      </c>
      <c r="W71" s="137">
        <f t="shared" si="11"/>
        <v>6.1793858863175011E-2</v>
      </c>
      <c r="X71" s="137">
        <f t="shared" si="11"/>
        <v>0.25711326121936362</v>
      </c>
      <c r="Y71" s="132">
        <f t="shared" si="15"/>
        <v>1295.3190842567255</v>
      </c>
      <c r="Z71" s="133">
        <f t="shared" si="15"/>
        <v>94.197450339129688</v>
      </c>
      <c r="AA71" s="133">
        <f t="shared" si="15"/>
        <v>116.97173508792052</v>
      </c>
      <c r="AB71" s="133">
        <f t="shared" si="15"/>
        <v>310.20239161945642</v>
      </c>
      <c r="AC71" s="133">
        <f t="shared" si="15"/>
        <v>165.91150088860644</v>
      </c>
      <c r="AD71" s="133">
        <f t="shared" si="15"/>
        <v>279.10051339730393</v>
      </c>
      <c r="AE71" s="137">
        <f>Table1[[#This Row],[S&amp;P 500 (includes dividends)2]]-Table1[[#This Row],[3-month T. Bill (Real)]]</f>
        <v>-6.1384544602669511E-3</v>
      </c>
      <c r="AF71" s="137">
        <f>Table1[[#This Row],[S&amp;P 500 (includes dividends)2]]-Table1[[#This Row],[!0-year T.Bonds]]</f>
        <v>6.6858863266476387E-2</v>
      </c>
    </row>
    <row r="72" spans="1:32" ht="15.75">
      <c r="A72" s="130">
        <v>1979</v>
      </c>
      <c r="B72" s="138">
        <f>('[1]S&amp;P 500 &amp; Raw Data'!B55-'[1]S&amp;P 500 &amp; Raw Data'!B54+'[1]S&amp;P 500 &amp; Raw Data'!C55)/'[1]S&amp;P 500 &amp; Raw Data'!B54</f>
        <v>0.18519490167516386</v>
      </c>
      <c r="C72" s="138">
        <f>'[1]T. Bill rates'!C57</f>
        <v>0.10054274193548388</v>
      </c>
      <c r="D72" s="138">
        <f>'[1]S&amp;P 500 &amp; Raw Data'!F55</f>
        <v>6.7072031247235459E-3</v>
      </c>
      <c r="E72" s="138">
        <f>'[1]S&amp;P 500 &amp; Raw Data'!J55</f>
        <v>-2.0091101436615355E-2</v>
      </c>
      <c r="F72" s="138">
        <f>'[1]Home Prices'!B55/'[1]Home Prices'!B54-1</f>
        <v>0.13742466907023854</v>
      </c>
      <c r="G72" s="138">
        <f>'[1]Gold Prices'!B54/'[1]Gold Prices'!B53-1</f>
        <v>1.2654867256637168</v>
      </c>
      <c r="H72" s="132">
        <f t="shared" si="14"/>
        <v>6022.8860912752862</v>
      </c>
      <c r="I72" s="133">
        <f t="shared" si="14"/>
        <v>406.7093649253859</v>
      </c>
      <c r="J72" s="133">
        <f t="shared" si="14"/>
        <v>461.97898346523777</v>
      </c>
      <c r="K72" s="133">
        <f t="shared" si="14"/>
        <v>1192.5290141419148</v>
      </c>
      <c r="L72" s="133">
        <f t="shared" si="14"/>
        <v>740.35028203694753</v>
      </c>
      <c r="M72" s="133">
        <f t="shared" si="14"/>
        <v>2480.6201550387595</v>
      </c>
      <c r="N72" s="134">
        <f t="shared" si="1"/>
        <v>8.4652159739679989E-2</v>
      </c>
      <c r="O72" s="134">
        <f t="shared" si="2"/>
        <v>0.17848769855044033</v>
      </c>
      <c r="P72" s="135">
        <f t="shared" si="3"/>
        <v>0.20528600311177922</v>
      </c>
      <c r="Q72" s="135">
        <f t="shared" si="10"/>
        <v>5.2132252828986925E-2</v>
      </c>
      <c r="R72" s="42">
        <f>'[1]Inflation Rate'!C77</f>
        <v>0.1325479</v>
      </c>
      <c r="S72" s="137">
        <f t="shared" si="11"/>
        <v>4.648545255804537E-2</v>
      </c>
      <c r="T72" s="137">
        <f t="shared" si="11"/>
        <v>-2.8259429967170679E-2</v>
      </c>
      <c r="U72" s="137">
        <f t="shared" si="11"/>
        <v>-0.11111291352469643</v>
      </c>
      <c r="V72" s="137">
        <f t="shared" si="11"/>
        <v>-0.13477487480804606</v>
      </c>
      <c r="W72" s="137">
        <f t="shared" si="11"/>
        <v>4.3060157281105127E-3</v>
      </c>
      <c r="X72" s="137">
        <f t="shared" si="11"/>
        <v>1.0003451736246358</v>
      </c>
      <c r="Y72" s="132">
        <f t="shared" si="15"/>
        <v>1355.5325780954724</v>
      </c>
      <c r="Z72" s="133">
        <f t="shared" si="15"/>
        <v>91.535484088185015</v>
      </c>
      <c r="AA72" s="133">
        <f t="shared" si="15"/>
        <v>103.97466480226271</v>
      </c>
      <c r="AB72" s="133">
        <f t="shared" si="15"/>
        <v>268.39490312378769</v>
      </c>
      <c r="AC72" s="133">
        <f t="shared" si="15"/>
        <v>166.6259184209072</v>
      </c>
      <c r="AD72" s="133">
        <f t="shared" si="15"/>
        <v>558.29736493045493</v>
      </c>
      <c r="AE72" s="137">
        <f>Table1[[#This Row],[S&amp;P 500 (includes dividends)2]]-Table1[[#This Row],[3-month T. Bill (Real)]]</f>
        <v>7.474488252521605E-2</v>
      </c>
      <c r="AF72" s="137">
        <f>Table1[[#This Row],[S&amp;P 500 (includes dividends)2]]-Table1[[#This Row],[!0-year T.Bonds]]</f>
        <v>0.1575983660827418</v>
      </c>
    </row>
    <row r="73" spans="1:32" ht="15.75">
      <c r="A73" s="130">
        <v>1980</v>
      </c>
      <c r="B73" s="138">
        <f>('[1]S&amp;P 500 &amp; Raw Data'!B56-'[1]S&amp;P 500 &amp; Raw Data'!B55+'[1]S&amp;P 500 &amp; Raw Data'!C56)/'[1]S&amp;P 500 &amp; Raw Data'!B55</f>
        <v>0.3173524550676301</v>
      </c>
      <c r="C73" s="138">
        <f>'[1]T. Bill rates'!C58</f>
        <v>0.1139188</v>
      </c>
      <c r="D73" s="138">
        <f>'[1]S&amp;P 500 &amp; Raw Data'!F56</f>
        <v>-2.989744251999403E-2</v>
      </c>
      <c r="E73" s="138">
        <f>'[1]S&amp;P 500 &amp; Raw Data'!J56</f>
        <v>-3.3156783371910456E-2</v>
      </c>
      <c r="F73" s="138">
        <f>'[1]Home Prices'!B56/'[1]Home Prices'!B55-1</f>
        <v>7.3968672635987165E-2</v>
      </c>
      <c r="G73" s="138">
        <f>'[1]Gold Prices'!B55/'[1]Gold Prices'!B54-1</f>
        <v>0.15185546875</v>
      </c>
      <c r="H73" s="132">
        <f t="shared" si="14"/>
        <v>7934.2637789341807</v>
      </c>
      <c r="I73" s="133">
        <f t="shared" si="14"/>
        <v>453.04120772644796</v>
      </c>
      <c r="J73" s="133">
        <f t="shared" si="14"/>
        <v>448.16699336164055</v>
      </c>
      <c r="K73" s="133">
        <f t="shared" si="14"/>
        <v>1152.9885879552935</v>
      </c>
      <c r="L73" s="133">
        <f t="shared" si="14"/>
        <v>795.11300968489923</v>
      </c>
      <c r="M73" s="133">
        <f t="shared" si="14"/>
        <v>2857.3158914728679</v>
      </c>
      <c r="N73" s="134">
        <f t="shared" si="1"/>
        <v>0.20343365506763011</v>
      </c>
      <c r="O73" s="134">
        <f t="shared" si="2"/>
        <v>0.34724989758762415</v>
      </c>
      <c r="P73" s="135">
        <f t="shared" si="3"/>
        <v>0.35050923843954057</v>
      </c>
      <c r="Q73" s="135">
        <f t="shared" si="10"/>
        <v>5.7318705257589642E-2</v>
      </c>
      <c r="R73" s="42">
        <f>'[1]Inflation Rate'!C78</f>
        <v>0.1235371</v>
      </c>
      <c r="S73" s="137">
        <f t="shared" si="11"/>
        <v>0.17250463297351737</v>
      </c>
      <c r="T73" s="137">
        <f t="shared" si="11"/>
        <v>-8.5607319954099648E-3</v>
      </c>
      <c r="U73" s="137">
        <f t="shared" si="11"/>
        <v>-0.13656384156784329</v>
      </c>
      <c r="V73" s="137">
        <f t="shared" si="11"/>
        <v>-0.13946480572106645</v>
      </c>
      <c r="W73" s="137">
        <f t="shared" si="11"/>
        <v>-4.4118193661796257E-2</v>
      </c>
      <c r="X73" s="137">
        <f t="shared" si="11"/>
        <v>2.5204658350845621E-2</v>
      </c>
      <c r="Y73" s="132">
        <f t="shared" si="15"/>
        <v>1589.3682279634777</v>
      </c>
      <c r="Z73" s="133">
        <f t="shared" si="15"/>
        <v>90.751873340835957</v>
      </c>
      <c r="AA73" s="133">
        <f t="shared" si="15"/>
        <v>89.775485151136891</v>
      </c>
      <c r="AB73" s="133">
        <f t="shared" si="15"/>
        <v>230.96326010310418</v>
      </c>
      <c r="AC73" s="133">
        <f t="shared" si="15"/>
        <v>159.27468388293894</v>
      </c>
      <c r="AD73" s="133">
        <f t="shared" si="15"/>
        <v>572.36905927170437</v>
      </c>
      <c r="AE73" s="137">
        <f>Table1[[#This Row],[S&amp;P 500 (includes dividends)2]]-Table1[[#This Row],[3-month T. Bill (Real)]]</f>
        <v>0.18106536496892733</v>
      </c>
      <c r="AF73" s="137">
        <f>Table1[[#This Row],[S&amp;P 500 (includes dividends)2]]-Table1[[#This Row],[!0-year T.Bonds]]</f>
        <v>0.30906847454136066</v>
      </c>
    </row>
    <row r="74" spans="1:32" ht="15.75">
      <c r="A74" s="130">
        <v>1981</v>
      </c>
      <c r="B74" s="138">
        <f>('[1]S&amp;P 500 &amp; Raw Data'!B57-'[1]S&amp;P 500 &amp; Raw Data'!B56+'[1]S&amp;P 500 &amp; Raw Data'!C57)/'[1]S&amp;P 500 &amp; Raw Data'!B56</f>
        <v>-4.7023902474955762E-2</v>
      </c>
      <c r="C74" s="138">
        <f>'[1]T. Bill rates'!C59</f>
        <v>0.14036184738955823</v>
      </c>
      <c r="D74" s="138">
        <f>'[1]S&amp;P 500 &amp; Raw Data'!F57</f>
        <v>8.1992153358923542E-2</v>
      </c>
      <c r="E74" s="138">
        <f>'[1]S&amp;P 500 &amp; Raw Data'!J57</f>
        <v>8.4623994808912056E-2</v>
      </c>
      <c r="F74" s="138">
        <f>'[1]Home Prices'!B57/'[1]Home Prices'!B56-1</f>
        <v>5.0950062475763724E-2</v>
      </c>
      <c r="G74" s="138">
        <f>'[1]Gold Prices'!B56/'[1]Gold Prices'!B55-1</f>
        <v>-0.32598558711318359</v>
      </c>
      <c r="H74" s="132">
        <f t="shared" si="14"/>
        <v>7561.1637327830058</v>
      </c>
      <c r="I74" s="133">
        <f t="shared" si="14"/>
        <v>516.63090858652879</v>
      </c>
      <c r="J74" s="133">
        <f t="shared" si="14"/>
        <v>484.91317021175587</v>
      </c>
      <c r="K74" s="133">
        <f t="shared" si="14"/>
        <v>1250.5590882371571</v>
      </c>
      <c r="L74" s="133">
        <f t="shared" si="14"/>
        <v>835.62406720363742</v>
      </c>
      <c r="M74" s="133">
        <f t="shared" si="14"/>
        <v>1925.8720930232555</v>
      </c>
      <c r="N74" s="134">
        <f t="shared" si="1"/>
        <v>-0.18738574986451401</v>
      </c>
      <c r="O74" s="134">
        <f t="shared" si="2"/>
        <v>-0.12901605583387932</v>
      </c>
      <c r="P74" s="135">
        <f t="shared" si="3"/>
        <v>-0.13164789728386783</v>
      </c>
      <c r="Q74" s="135">
        <f t="shared" si="10"/>
        <v>5.3730990468644491E-2</v>
      </c>
      <c r="R74" s="42">
        <f>'[1]Inflation Rate'!C79</f>
        <v>8.9120399999999989E-2</v>
      </c>
      <c r="S74" s="137">
        <f t="shared" si="11"/>
        <v>-0.12500390450399779</v>
      </c>
      <c r="T74" s="137">
        <f t="shared" si="11"/>
        <v>4.7048469011835792E-2</v>
      </c>
      <c r="U74" s="137">
        <f t="shared" si="11"/>
        <v>-6.5449574180012071E-3</v>
      </c>
      <c r="V74" s="137">
        <f t="shared" si="11"/>
        <v>-4.1284739419884531E-3</v>
      </c>
      <c r="W74" s="137">
        <f t="shared" si="11"/>
        <v>-3.504694019525878E-2</v>
      </c>
      <c r="X74" s="137">
        <f t="shared" si="11"/>
        <v>-0.38113874931842584</v>
      </c>
      <c r="Y74" s="132">
        <f t="shared" si="15"/>
        <v>1390.6909937734429</v>
      </c>
      <c r="Z74" s="133">
        <f t="shared" si="15"/>
        <v>95.021610041478326</v>
      </c>
      <c r="AA74" s="133">
        <f t="shared" si="15"/>
        <v>89.187908423642298</v>
      </c>
      <c r="AB74" s="133">
        <f t="shared" si="15"/>
        <v>230.0097343022118</v>
      </c>
      <c r="AC74" s="133">
        <f t="shared" si="15"/>
        <v>153.69259356227482</v>
      </c>
      <c r="AD74" s="133">
        <f t="shared" si="15"/>
        <v>354.21703187232299</v>
      </c>
      <c r="AE74" s="137">
        <f>Table1[[#This Row],[S&amp;P 500 (includes dividends)2]]-Table1[[#This Row],[3-month T. Bill (Real)]]</f>
        <v>-0.17205237351583358</v>
      </c>
      <c r="AF74" s="137">
        <f>Table1[[#This Row],[S&amp;P 500 (includes dividends)2]]-Table1[[#This Row],[!0-year T.Bonds]]</f>
        <v>-0.11845894708599658</v>
      </c>
    </row>
    <row r="75" spans="1:32" ht="15.75">
      <c r="A75" s="130">
        <v>1982</v>
      </c>
      <c r="B75" s="138">
        <f>('[1]S&amp;P 500 &amp; Raw Data'!B58-'[1]S&amp;P 500 &amp; Raw Data'!B57+'[1]S&amp;P 500 &amp; Raw Data'!C58)/'[1]S&amp;P 500 &amp; Raw Data'!B57</f>
        <v>0.20419055079559353</v>
      </c>
      <c r="C75" s="138">
        <f>'[1]T. Bill rates'!C60</f>
        <v>0.10603413654618475</v>
      </c>
      <c r="D75" s="138">
        <f>'[1]S&amp;P 500 &amp; Raw Data'!F58</f>
        <v>0.32814549486295586</v>
      </c>
      <c r="E75" s="138">
        <f>'[1]S&amp;P 500 &amp; Raw Data'!J58</f>
        <v>0.2905245565590866</v>
      </c>
      <c r="F75" s="138">
        <f>'[1]Home Prices'!B58/'[1]Home Prices'!B57-1</f>
        <v>5.6372096837011831E-3</v>
      </c>
      <c r="G75" s="138">
        <f>'[1]Gold Prices'!B57/'[1]Gold Prices'!B56-1</f>
        <v>0.15622641509433977</v>
      </c>
      <c r="H75" s="132">
        <f t="shared" si="14"/>
        <v>9105.0819200356327</v>
      </c>
      <c r="I75" s="133">
        <f t="shared" si="14"/>
        <v>571.41142089157233</v>
      </c>
      <c r="J75" s="133">
        <f t="shared" si="14"/>
        <v>644.03524241645721</v>
      </c>
      <c r="K75" s="133">
        <f t="shared" si="14"/>
        <v>1613.8772127981929</v>
      </c>
      <c r="L75" s="133">
        <f t="shared" si="14"/>
        <v>840.33465528721149</v>
      </c>
      <c r="M75" s="133">
        <f t="shared" si="14"/>
        <v>2226.7441860465115</v>
      </c>
      <c r="N75" s="134">
        <f t="shared" si="1"/>
        <v>9.8156414249408783E-2</v>
      </c>
      <c r="O75" s="134">
        <f t="shared" si="2"/>
        <v>-0.12395494406736232</v>
      </c>
      <c r="P75" s="135">
        <f t="shared" si="3"/>
        <v>-8.6334005763493066E-2</v>
      </c>
      <c r="Q75" s="135">
        <f t="shared" si="10"/>
        <v>5.1038688692139678E-2</v>
      </c>
      <c r="R75" s="42">
        <f>'[1]Inflation Rate'!C80</f>
        <v>3.8257199999999998E-2</v>
      </c>
      <c r="S75" s="137">
        <f t="shared" si="11"/>
        <v>0.15981911880369659</v>
      </c>
      <c r="T75" s="137">
        <f t="shared" si="11"/>
        <v>6.5279524713322212E-2</v>
      </c>
      <c r="U75" s="137">
        <f t="shared" si="11"/>
        <v>0.27920663094169318</v>
      </c>
      <c r="V75" s="137">
        <f t="shared" si="11"/>
        <v>0.2429719308077869</v>
      </c>
      <c r="W75" s="137">
        <f t="shared" si="11"/>
        <v>-3.1418024663155686E-2</v>
      </c>
      <c r="X75" s="137">
        <f t="shared" si="11"/>
        <v>0.11362234241606006</v>
      </c>
      <c r="Y75" s="132">
        <f t="shared" si="15"/>
        <v>1612.9500029265516</v>
      </c>
      <c r="Z75" s="133">
        <f t="shared" si="15"/>
        <v>101.22457558248068</v>
      </c>
      <c r="AA75" s="133">
        <f t="shared" si="15"/>
        <v>114.08976385534372</v>
      </c>
      <c r="AB75" s="133">
        <f t="shared" si="15"/>
        <v>285.89564355020627</v>
      </c>
      <c r="AC75" s="133">
        <f t="shared" si="15"/>
        <v>148.8638758671909</v>
      </c>
      <c r="AD75" s="133">
        <f t="shared" si="15"/>
        <v>394.46400075732055</v>
      </c>
      <c r="AE75" s="137">
        <f>Table1[[#This Row],[S&amp;P 500 (includes dividends)2]]-Table1[[#This Row],[3-month T. Bill (Real)]]</f>
        <v>9.4539594090374379E-2</v>
      </c>
      <c r="AF75" s="137">
        <f>Table1[[#This Row],[S&amp;P 500 (includes dividends)2]]-Table1[[#This Row],[!0-year T.Bonds]]</f>
        <v>-0.11938751213799659</v>
      </c>
    </row>
    <row r="76" spans="1:32" ht="15.75">
      <c r="A76" s="130">
        <v>1983</v>
      </c>
      <c r="B76" s="138">
        <f>('[1]S&amp;P 500 &amp; Raw Data'!B59-'[1]S&amp;P 500 &amp; Raw Data'!B58+'[1]S&amp;P 500 &amp; Raw Data'!C59)/'[1]S&amp;P 500 &amp; Raw Data'!B58</f>
        <v>0.22337155858930619</v>
      </c>
      <c r="C76" s="138">
        <f>'[1]T. Bill rates'!C61</f>
        <v>8.61764E-2</v>
      </c>
      <c r="D76" s="138">
        <f>'[1]S&amp;P 500 &amp; Raw Data'!F59</f>
        <v>3.2002094451429264E-2</v>
      </c>
      <c r="E76" s="138">
        <f>'[1]S&amp;P 500 &amp; Raw Data'!J59</f>
        <v>0.16194289622798344</v>
      </c>
      <c r="F76" s="138">
        <f>'[1]Home Prices'!B59/'[1]Home Prices'!B58-1</f>
        <v>4.7494802071017972E-2</v>
      </c>
      <c r="G76" s="138">
        <f>'[1]Gold Prices'!B58/'[1]Gold Prices'!B57-1</f>
        <v>-0.16797214969538743</v>
      </c>
      <c r="H76" s="132">
        <f t="shared" si="14"/>
        <v>11138.898259597305</v>
      </c>
      <c r="I76" s="133">
        <f t="shared" si="14"/>
        <v>620.65360006289291</v>
      </c>
      <c r="J76" s="133">
        <f t="shared" si="14"/>
        <v>664.64571907431775</v>
      </c>
      <c r="K76" s="133">
        <f t="shared" si="14"/>
        <v>1875.2331627950778</v>
      </c>
      <c r="L76" s="133">
        <f t="shared" si="14"/>
        <v>880.24618341349469</v>
      </c>
      <c r="M76" s="133">
        <f t="shared" si="14"/>
        <v>1852.7131782945733</v>
      </c>
      <c r="N76" s="134">
        <f t="shared" si="1"/>
        <v>0.1371951585893062</v>
      </c>
      <c r="O76" s="134">
        <f t="shared" si="2"/>
        <v>0.19136946413787692</v>
      </c>
      <c r="P76" s="135">
        <f t="shared" si="3"/>
        <v>6.1428662361322744E-2</v>
      </c>
      <c r="Q76" s="135">
        <f t="shared" si="10"/>
        <v>5.3402830654563971E-2</v>
      </c>
      <c r="R76" s="42">
        <f>'[1]Inflation Rate'!C81</f>
        <v>3.7871000000000002E-2</v>
      </c>
      <c r="S76" s="137">
        <f t="shared" si="11"/>
        <v>0.17873180635098795</v>
      </c>
      <c r="T76" s="137">
        <f t="shared" si="11"/>
        <v>4.6542778437782761E-2</v>
      </c>
      <c r="U76" s="137">
        <f t="shared" si="11"/>
        <v>-5.654754346706703E-3</v>
      </c>
      <c r="V76" s="137">
        <f t="shared" si="11"/>
        <v>0.11954462185375969</v>
      </c>
      <c r="W76" s="137">
        <f t="shared" si="11"/>
        <v>9.272637997417732E-3</v>
      </c>
      <c r="X76" s="137">
        <f t="shared" si="11"/>
        <v>-0.19833211419857322</v>
      </c>
      <c r="Y76" s="132">
        <f t="shared" si="15"/>
        <v>1901.2354705034454</v>
      </c>
      <c r="Z76" s="133">
        <f t="shared" si="15"/>
        <v>105.93584857627468</v>
      </c>
      <c r="AA76" s="133">
        <f t="shared" si="15"/>
        <v>113.44461426726798</v>
      </c>
      <c r="AB76" s="133">
        <f t="shared" si="15"/>
        <v>320.07293014805293</v>
      </c>
      <c r="AC76" s="133">
        <f t="shared" si="15"/>
        <v>150.24423669899988</v>
      </c>
      <c r="AD76" s="133">
        <f t="shared" si="15"/>
        <v>316.2291215118936</v>
      </c>
      <c r="AE76" s="137">
        <f>Table1[[#This Row],[S&amp;P 500 (includes dividends)2]]-Table1[[#This Row],[3-month T. Bill (Real)]]</f>
        <v>0.13218902791320519</v>
      </c>
      <c r="AF76" s="137">
        <f>Table1[[#This Row],[S&amp;P 500 (includes dividends)2]]-Table1[[#This Row],[!0-year T.Bonds]]</f>
        <v>0.18438656069769466</v>
      </c>
    </row>
    <row r="77" spans="1:32" ht="15.75">
      <c r="A77" s="130">
        <v>1984</v>
      </c>
      <c r="B77" s="138">
        <f>('[1]S&amp;P 500 &amp; Raw Data'!B60-'[1]S&amp;P 500 &amp; Raw Data'!B59+'[1]S&amp;P 500 &amp; Raw Data'!C60)/'[1]S&amp;P 500 &amp; Raw Data'!B59</f>
        <v>6.14614199963621E-2</v>
      </c>
      <c r="C77" s="138">
        <f>'[1]T. Bill rates'!C62</f>
        <v>9.5402811244979929E-2</v>
      </c>
      <c r="D77" s="138">
        <f>'[1]S&amp;P 500 &amp; Raw Data'!F60</f>
        <v>0.13733364344102345</v>
      </c>
      <c r="E77" s="138">
        <f>'[1]S&amp;P 500 &amp; Raw Data'!J60</f>
        <v>0.15619207332454216</v>
      </c>
      <c r="F77" s="138">
        <f>'[1]Home Prices'!B60/'[1]Home Prices'!B59-1</f>
        <v>4.6781349731454869E-2</v>
      </c>
      <c r="G77" s="138">
        <f>'[1]Gold Prices'!B59/'[1]Gold Prices'!B58-1</f>
        <v>-0.193776150627615</v>
      </c>
      <c r="H77" s="132">
        <f t="shared" si="14"/>
        <v>11823.510763827162</v>
      </c>
      <c r="I77" s="133">
        <f t="shared" si="14"/>
        <v>679.86569831821032</v>
      </c>
      <c r="J77" s="133">
        <f t="shared" si="14"/>
        <v>755.92393727227272</v>
      </c>
      <c r="K77" s="133">
        <f t="shared" si="14"/>
        <v>2168.1297184589794</v>
      </c>
      <c r="L77" s="133">
        <f t="shared" si="14"/>
        <v>921.4252879695398</v>
      </c>
      <c r="M77" s="133">
        <f t="shared" si="14"/>
        <v>1493.7015503875966</v>
      </c>
      <c r="N77" s="134">
        <f t="shared" si="1"/>
        <v>-3.3941391248617829E-2</v>
      </c>
      <c r="O77" s="134">
        <f t="shared" si="2"/>
        <v>-7.5872223444661352E-2</v>
      </c>
      <c r="P77" s="135">
        <f t="shared" si="3"/>
        <v>-9.4730653328180064E-2</v>
      </c>
      <c r="Q77" s="135">
        <f t="shared" si="10"/>
        <v>5.1212126318051387E-2</v>
      </c>
      <c r="R77" s="42">
        <f>'[1]Inflation Rate'!C82</f>
        <v>4.0433899999999995E-2</v>
      </c>
      <c r="S77" s="137">
        <f t="shared" si="11"/>
        <v>2.0210337241377996E-2</v>
      </c>
      <c r="T77" s="137">
        <f t="shared" si="11"/>
        <v>5.2832679947260264E-2</v>
      </c>
      <c r="U77" s="137">
        <f t="shared" si="11"/>
        <v>9.3133973663318326E-2</v>
      </c>
      <c r="V77" s="137">
        <f t="shared" si="11"/>
        <v>0.11125951713467042</v>
      </c>
      <c r="W77" s="137">
        <f t="shared" si="11"/>
        <v>6.1007717371135417E-3</v>
      </c>
      <c r="X77" s="137">
        <f t="shared" si="11"/>
        <v>-0.22510805407975942</v>
      </c>
      <c r="Y77" s="132">
        <f t="shared" si="15"/>
        <v>1939.6600805375899</v>
      </c>
      <c r="Z77" s="133">
        <f t="shared" si="15"/>
        <v>111.53272335904643</v>
      </c>
      <c r="AA77" s="133">
        <f t="shared" si="15"/>
        <v>124.01016198468102</v>
      </c>
      <c r="AB77" s="133">
        <f t="shared" si="15"/>
        <v>355.6840898042044</v>
      </c>
      <c r="AC77" s="133">
        <f t="shared" si="15"/>
        <v>151.16084249191735</v>
      </c>
      <c r="AD77" s="133">
        <f t="shared" si="15"/>
        <v>245.04339932499943</v>
      </c>
      <c r="AE77" s="137">
        <f>Table1[[#This Row],[S&amp;P 500 (includes dividends)2]]-Table1[[#This Row],[3-month T. Bill (Real)]]</f>
        <v>-3.2622342705882268E-2</v>
      </c>
      <c r="AF77" s="137">
        <f>Table1[[#This Row],[S&amp;P 500 (includes dividends)2]]-Table1[[#This Row],[!0-year T.Bonds]]</f>
        <v>-7.292363642194033E-2</v>
      </c>
    </row>
    <row r="78" spans="1:32" ht="15.75">
      <c r="A78" s="130">
        <v>1985</v>
      </c>
      <c r="B78" s="138">
        <f>('[1]S&amp;P 500 &amp; Raw Data'!B61-'[1]S&amp;P 500 &amp; Raw Data'!B60+'[1]S&amp;P 500 &amp; Raw Data'!C61)/'[1]S&amp;P 500 &amp; Raw Data'!B60</f>
        <v>0.31235149485768948</v>
      </c>
      <c r="C78" s="138">
        <f>'[1]T. Bill rates'!C63</f>
        <v>7.4711290322580642E-2</v>
      </c>
      <c r="D78" s="138">
        <f>'[1]S&amp;P 500 &amp; Raw Data'!F61</f>
        <v>0.2571248821260641</v>
      </c>
      <c r="E78" s="138">
        <f>'[1]S&amp;P 500 &amp; Raw Data'!J61</f>
        <v>0.23862641849916477</v>
      </c>
      <c r="F78" s="138">
        <f>'[1]Home Prices'!B61/'[1]Home Prices'!B60-1</f>
        <v>7.4713712076145189E-2</v>
      </c>
      <c r="G78" s="138">
        <f>'[1]Gold Prices'!B60/'[1]Gold Prices'!B59-1</f>
        <v>6.0006487187804103E-2</v>
      </c>
      <c r="H78" s="132">
        <f t="shared" si="14"/>
        <v>15516.602025374559</v>
      </c>
      <c r="I78" s="133">
        <f t="shared" si="14"/>
        <v>730.65934188562619</v>
      </c>
      <c r="J78" s="133">
        <f t="shared" si="14"/>
        <v>950.2907905396761</v>
      </c>
      <c r="K78" s="133">
        <f t="shared" si="14"/>
        <v>2685.5027480164476</v>
      </c>
      <c r="L78" s="133">
        <f t="shared" si="14"/>
        <v>990.26839163457521</v>
      </c>
      <c r="M78" s="133">
        <f t="shared" si="14"/>
        <v>1583.333333333333</v>
      </c>
      <c r="N78" s="134">
        <f t="shared" si="1"/>
        <v>0.23764020453510884</v>
      </c>
      <c r="O78" s="134">
        <f t="shared" si="2"/>
        <v>5.522661273162538E-2</v>
      </c>
      <c r="P78" s="135">
        <f t="shared" si="3"/>
        <v>7.372507635852471E-2</v>
      </c>
      <c r="Q78" s="135">
        <f t="shared" si="10"/>
        <v>5.1284365102581608E-2</v>
      </c>
      <c r="R78" s="42">
        <f>'[1]Inflation Rate'!C83</f>
        <v>3.7914699999999996E-2</v>
      </c>
      <c r="S78" s="137">
        <f t="shared" si="11"/>
        <v>0.26441170440855077</v>
      </c>
      <c r="T78" s="137">
        <f t="shared" si="11"/>
        <v>3.5452422364362635E-2</v>
      </c>
      <c r="U78" s="137">
        <f t="shared" si="11"/>
        <v>0.21120250260070894</v>
      </c>
      <c r="V78" s="137">
        <f t="shared" si="11"/>
        <v>0.19337978207569928</v>
      </c>
      <c r="W78" s="137">
        <f t="shared" si="11"/>
        <v>3.5454755652025272E-2</v>
      </c>
      <c r="X78" s="137">
        <f t="shared" si="11"/>
        <v>2.1284781097911099E-2</v>
      </c>
      <c r="Y78" s="132">
        <f t="shared" si="15"/>
        <v>2452.5289084057608</v>
      </c>
      <c r="Z78" s="133">
        <f t="shared" si="15"/>
        <v>115.48682857501896</v>
      </c>
      <c r="AA78" s="133">
        <f t="shared" si="15"/>
        <v>150.20141854376496</v>
      </c>
      <c r="AB78" s="133">
        <f t="shared" si="15"/>
        <v>424.4662015783349</v>
      </c>
      <c r="AC78" s="133">
        <f t="shared" si="15"/>
        <v>156.52021322662256</v>
      </c>
      <c r="AD78" s="133">
        <f t="shared" si="15"/>
        <v>250.25909443912005</v>
      </c>
      <c r="AE78" s="137">
        <f>Table1[[#This Row],[S&amp;P 500 (includes dividends)2]]-Table1[[#This Row],[3-month T. Bill (Real)]]</f>
        <v>0.22895928204418814</v>
      </c>
      <c r="AF78" s="137">
        <f>Table1[[#This Row],[S&amp;P 500 (includes dividends)2]]-Table1[[#This Row],[!0-year T.Bonds]]</f>
        <v>5.3209201807841833E-2</v>
      </c>
    </row>
    <row r="79" spans="1:32" ht="15.75">
      <c r="A79" s="130">
        <v>1986</v>
      </c>
      <c r="B79" s="138">
        <f>('[1]S&amp;P 500 &amp; Raw Data'!B62-'[1]S&amp;P 500 &amp; Raw Data'!B61+'[1]S&amp;P 500 &amp; Raw Data'!C62)/'[1]S&amp;P 500 &amp; Raw Data'!B61</f>
        <v>0.18494578758046187</v>
      </c>
      <c r="C79" s="138">
        <f>'[1]T. Bill rates'!C64</f>
        <v>5.9692800000000004E-2</v>
      </c>
      <c r="D79" s="138">
        <f>'[1]S&amp;P 500 &amp; Raw Data'!F62</f>
        <v>0.24284215141767618</v>
      </c>
      <c r="E79" s="138">
        <f>'[1]S&amp;P 500 &amp; Raw Data'!J62</f>
        <v>0.21354060117746398</v>
      </c>
      <c r="F79" s="138">
        <f>'[1]Home Prices'!B62/'[1]Home Prices'!B61-1</f>
        <v>9.6123575098164826E-2</v>
      </c>
      <c r="G79" s="138">
        <f>'[1]Gold Prices'!B61/'[1]Gold Prices'!B60-1</f>
        <v>0.18956548347613222</v>
      </c>
      <c r="H79" s="132">
        <f t="shared" si="14"/>
        <v>18386.332207530046</v>
      </c>
      <c r="I79" s="133">
        <f t="shared" si="14"/>
        <v>774.27444384893658</v>
      </c>
      <c r="J79" s="133">
        <f t="shared" si="14"/>
        <v>1181.0614505867354</v>
      </c>
      <c r="K79" s="133">
        <f t="shared" si="14"/>
        <v>3258.9666192916111</v>
      </c>
      <c r="L79" s="133">
        <f t="shared" si="14"/>
        <v>1085.4565297452002</v>
      </c>
      <c r="M79" s="133">
        <f t="shared" si="14"/>
        <v>1883.4786821705422</v>
      </c>
      <c r="N79" s="134">
        <f t="shared" si="1"/>
        <v>0.12525298758046188</v>
      </c>
      <c r="O79" s="134">
        <f t="shared" si="2"/>
        <v>-5.7896363837214304E-2</v>
      </c>
      <c r="P79" s="135">
        <f t="shared" si="3"/>
        <v>-2.8594813597002111E-2</v>
      </c>
      <c r="Q79" s="135">
        <f t="shared" si="10"/>
        <v>4.9663565599739057E-2</v>
      </c>
      <c r="R79" s="42">
        <f>'[1]Inflation Rate'!C84</f>
        <v>1.1872100000000002E-2</v>
      </c>
      <c r="S79" s="137">
        <f t="shared" si="11"/>
        <v>0.17104304741721998</v>
      </c>
      <c r="T79" s="137">
        <f t="shared" si="11"/>
        <v>4.7259628959035682E-2</v>
      </c>
      <c r="U79" s="137">
        <f t="shared" si="11"/>
        <v>0.22826012439484811</v>
      </c>
      <c r="V79" s="137">
        <f t="shared" si="11"/>
        <v>0.19930236358672593</v>
      </c>
      <c r="W79" s="137">
        <f t="shared" si="11"/>
        <v>8.3262968806200766E-2</v>
      </c>
      <c r="X79" s="137">
        <f t="shared" si="11"/>
        <v>0.17560854131281256</v>
      </c>
      <c r="Y79" s="132">
        <f t="shared" si="15"/>
        <v>2872.0169267783103</v>
      </c>
      <c r="Z79" s="133">
        <f t="shared" si="15"/>
        <v>120.94469324313012</v>
      </c>
      <c r="AA79" s="133">
        <f t="shared" si="15"/>
        <v>184.48641302484739</v>
      </c>
      <c r="AB79" s="133">
        <f t="shared" si="15"/>
        <v>509.06331881557668</v>
      </c>
      <c r="AC79" s="133">
        <f t="shared" si="15"/>
        <v>169.55255085805072</v>
      </c>
      <c r="AD79" s="133">
        <f t="shared" si="15"/>
        <v>294.20672896383934</v>
      </c>
      <c r="AE79" s="137">
        <f>Table1[[#This Row],[S&amp;P 500 (includes dividends)2]]-Table1[[#This Row],[3-month T. Bill (Real)]]</f>
        <v>0.1237834184581843</v>
      </c>
      <c r="AF79" s="137">
        <f>Table1[[#This Row],[S&amp;P 500 (includes dividends)2]]-Table1[[#This Row],[!0-year T.Bonds]]</f>
        <v>-5.7217076977628123E-2</v>
      </c>
    </row>
    <row r="80" spans="1:32" ht="15.75">
      <c r="A80" s="130">
        <v>1987</v>
      </c>
      <c r="B80" s="138">
        <f>('[1]S&amp;P 500 &amp; Raw Data'!B63-'[1]S&amp;P 500 &amp; Raw Data'!B62+'[1]S&amp;P 500 &amp; Raw Data'!C63)/'[1]S&amp;P 500 &amp; Raw Data'!B62</f>
        <v>5.8127216418218712E-2</v>
      </c>
      <c r="C80" s="138">
        <f>'[1]T. Bill rates'!C65</f>
        <v>5.7773600000000001E-2</v>
      </c>
      <c r="D80" s="138">
        <f>'[1]S&amp;P 500 &amp; Raw Data'!F63</f>
        <v>-4.9605089379262279E-2</v>
      </c>
      <c r="E80" s="138">
        <f>'[1]S&amp;P 500 &amp; Raw Data'!J63</f>
        <v>2.8125853555458283E-2</v>
      </c>
      <c r="F80" s="138">
        <f>'[1]Home Prices'!B63/'[1]Home Prices'!B62-1</f>
        <v>7.852543870723383E-2</v>
      </c>
      <c r="G80" s="138">
        <f>'[1]Gold Prices'!B62/'[1]Gold Prices'!B61-1</f>
        <v>0.24527331189710622</v>
      </c>
      <c r="H80" s="132">
        <f t="shared" si="14"/>
        <v>19455.07851889441</v>
      </c>
      <c r="I80" s="133">
        <f t="shared" si="14"/>
        <v>819.00706585808746</v>
      </c>
      <c r="J80" s="133">
        <f t="shared" si="14"/>
        <v>1122.4747917679792</v>
      </c>
      <c r="K80" s="133">
        <f t="shared" si="14"/>
        <v>3350.6278371679336</v>
      </c>
      <c r="L80" s="133">
        <f t="shared" si="14"/>
        <v>1170.6924799410738</v>
      </c>
      <c r="M80" s="133">
        <f t="shared" si="14"/>
        <v>2345.4457364341083</v>
      </c>
      <c r="N80" s="134">
        <f t="shared" si="1"/>
        <v>3.536164182187107E-4</v>
      </c>
      <c r="O80" s="134">
        <f t="shared" si="2"/>
        <v>0.107732305797481</v>
      </c>
      <c r="P80" s="135">
        <f t="shared" si="3"/>
        <v>3.0001362862760429E-2</v>
      </c>
      <c r="Q80" s="135">
        <f t="shared" si="10"/>
        <v>5.0693590437507208E-2</v>
      </c>
      <c r="R80" s="42">
        <f>'[1]Inflation Rate'!C85</f>
        <v>4.33213E-2</v>
      </c>
      <c r="S80" s="137">
        <f t="shared" si="11"/>
        <v>1.419113787691173E-2</v>
      </c>
      <c r="T80" s="137">
        <f t="shared" si="11"/>
        <v>1.3852204493476794E-2</v>
      </c>
      <c r="U80" s="137">
        <f t="shared" si="11"/>
        <v>-8.906785414930396E-2</v>
      </c>
      <c r="V80" s="137">
        <f t="shared" si="11"/>
        <v>-1.4564493645957022E-2</v>
      </c>
      <c r="W80" s="137">
        <f t="shared" si="11"/>
        <v>3.3742375150621395E-2</v>
      </c>
      <c r="X80" s="137">
        <f t="shared" si="11"/>
        <v>0.19356646116312048</v>
      </c>
      <c r="Y80" s="132">
        <f t="shared" si="15"/>
        <v>2912.7741149710455</v>
      </c>
      <c r="Z80" s="133">
        <f t="shared" si="15"/>
        <v>122.62004386633478</v>
      </c>
      <c r="AA80" s="133">
        <f t="shared" si="15"/>
        <v>168.05460409702204</v>
      </c>
      <c r="AB80" s="133">
        <f t="shared" si="15"/>
        <v>501.64906934329741</v>
      </c>
      <c r="AC80" s="133">
        <f t="shared" si="15"/>
        <v>175.27365663684787</v>
      </c>
      <c r="AD80" s="133">
        <f t="shared" si="15"/>
        <v>351.15528433974708</v>
      </c>
      <c r="AE80" s="137">
        <f>Table1[[#This Row],[S&amp;P 500 (includes dividends)2]]-Table1[[#This Row],[3-month T. Bill (Real)]]</f>
        <v>3.3893338343493618E-4</v>
      </c>
      <c r="AF80" s="137">
        <f>Table1[[#This Row],[S&amp;P 500 (includes dividends)2]]-Table1[[#This Row],[!0-year T.Bonds]]</f>
        <v>0.10325899202621569</v>
      </c>
    </row>
    <row r="81" spans="1:32" ht="15.75">
      <c r="A81" s="130">
        <v>1988</v>
      </c>
      <c r="B81" s="138">
        <f>('[1]S&amp;P 500 &amp; Raw Data'!B64-'[1]S&amp;P 500 &amp; Raw Data'!B63+'[1]S&amp;P 500 &amp; Raw Data'!C64)/'[1]S&amp;P 500 &amp; Raw Data'!B63</f>
        <v>0.16537192812044688</v>
      </c>
      <c r="C81" s="138">
        <f>'[1]T. Bill rates'!C66</f>
        <v>6.6684400000000005E-2</v>
      </c>
      <c r="D81" s="138">
        <f>'[1]S&amp;P 500 &amp; Raw Data'!F64</f>
        <v>8.2235958434841674E-2</v>
      </c>
      <c r="E81" s="138">
        <f>'[1]S&amp;P 500 &amp; Raw Data'!J64</f>
        <v>0.14382285179475657</v>
      </c>
      <c r="F81" s="138">
        <f>'[1]Home Prices'!B64/'[1]Home Prices'!B63-1</f>
        <v>7.2208240664871859E-2</v>
      </c>
      <c r="G81" s="138">
        <f>'[1]Gold Prices'!B63/'[1]Gold Prices'!B62-1</f>
        <v>-0.15255112580045449</v>
      </c>
      <c r="H81" s="132">
        <f t="shared" si="14"/>
        <v>22672.402365298665</v>
      </c>
      <c r="I81" s="133">
        <f t="shared" si="14"/>
        <v>873.62206064059444</v>
      </c>
      <c r="J81" s="133">
        <f t="shared" si="14"/>
        <v>1214.7825820879684</v>
      </c>
      <c r="K81" s="133">
        <f t="shared" si="14"/>
        <v>3832.5246880123232</v>
      </c>
      <c r="L81" s="133">
        <f t="shared" si="14"/>
        <v>1255.2261242772145</v>
      </c>
      <c r="M81" s="133">
        <f t="shared" si="14"/>
        <v>1987.645348837209</v>
      </c>
      <c r="N81" s="134">
        <f t="shared" si="1"/>
        <v>9.8687528120446871E-2</v>
      </c>
      <c r="O81" s="134">
        <f t="shared" si="2"/>
        <v>8.3135969685605202E-2</v>
      </c>
      <c r="P81" s="135">
        <f t="shared" si="3"/>
        <v>2.1549076325690308E-2</v>
      </c>
      <c r="Q81" s="135">
        <f t="shared" si="10"/>
        <v>5.1199933578993884E-2</v>
      </c>
      <c r="R81" s="42">
        <f>'[1]Inflation Rate'!C86</f>
        <v>4.41176E-2</v>
      </c>
      <c r="S81" s="137">
        <f t="shared" si="11"/>
        <v>0.11613091103956763</v>
      </c>
      <c r="T81" s="137">
        <f t="shared" si="11"/>
        <v>2.1613274213555966E-2</v>
      </c>
      <c r="U81" s="137">
        <f t="shared" si="11"/>
        <v>3.6507725216816223E-2</v>
      </c>
      <c r="V81" s="137">
        <f t="shared" si="11"/>
        <v>9.5492358135478739E-2</v>
      </c>
      <c r="W81" s="137">
        <f t="shared" si="11"/>
        <v>2.6903713398636064E-2</v>
      </c>
      <c r="X81" s="137">
        <f t="shared" si="11"/>
        <v>-0.1883587881292822</v>
      </c>
      <c r="Y81" s="132">
        <f t="shared" si="15"/>
        <v>3251.0372265951032</v>
      </c>
      <c r="Z81" s="133">
        <f t="shared" si="15"/>
        <v>125.27026449849613</v>
      </c>
      <c r="AA81" s="133">
        <f t="shared" si="15"/>
        <v>174.18989540481695</v>
      </c>
      <c r="AB81" s="133">
        <f t="shared" si="15"/>
        <v>549.55272193135715</v>
      </c>
      <c r="AC81" s="133">
        <f t="shared" si="15"/>
        <v>179.98916886133657</v>
      </c>
      <c r="AD81" s="133">
        <f t="shared" si="15"/>
        <v>285.01210053631883</v>
      </c>
      <c r="AE81" s="137">
        <f>Table1[[#This Row],[S&amp;P 500 (includes dividends)2]]-Table1[[#This Row],[3-month T. Bill (Real)]]</f>
        <v>9.4517636826011664E-2</v>
      </c>
      <c r="AF81" s="137">
        <f>Table1[[#This Row],[S&amp;P 500 (includes dividends)2]]-Table1[[#This Row],[!0-year T.Bonds]]</f>
        <v>7.9623185822751408E-2</v>
      </c>
    </row>
    <row r="82" spans="1:32" ht="15.75">
      <c r="A82" s="130">
        <v>1989</v>
      </c>
      <c r="B82" s="138">
        <f>('[1]S&amp;P 500 &amp; Raw Data'!B65-'[1]S&amp;P 500 &amp; Raw Data'!B64+'[1]S&amp;P 500 &amp; Raw Data'!C65)/'[1]S&amp;P 500 &amp; Raw Data'!B64</f>
        <v>0.31475183638196724</v>
      </c>
      <c r="C82" s="138">
        <f>'[1]T. Bill rates'!C67</f>
        <v>8.111560000000001E-2</v>
      </c>
      <c r="D82" s="138">
        <f>'[1]S&amp;P 500 &amp; Raw Data'!F65</f>
        <v>0.17693647159446219</v>
      </c>
      <c r="E82" s="138">
        <f>'[1]S&amp;P 500 &amp; Raw Data'!J65</f>
        <v>0.15948974901357249</v>
      </c>
      <c r="F82" s="138">
        <f>'[1]Home Prices'!B65/'[1]Home Prices'!B64-1</f>
        <v>4.3928001200889799E-2</v>
      </c>
      <c r="G82" s="138">
        <f>'[1]Gold Prices'!B64/'[1]Gold Prices'!B63-1</f>
        <v>-2.8397318708104802E-2</v>
      </c>
      <c r="H82" s="132">
        <f t="shared" si="14"/>
        <v>29808.582644967279</v>
      </c>
      <c r="I82" s="133">
        <f t="shared" si="14"/>
        <v>944.48643826269256</v>
      </c>
      <c r="J82" s="133">
        <f t="shared" si="14"/>
        <v>1429.7219259170236</v>
      </c>
      <c r="K82" s="133">
        <f t="shared" si="14"/>
        <v>4443.773088591729</v>
      </c>
      <c r="L82" s="133">
        <f t="shared" si="14"/>
        <v>1310.3656989718522</v>
      </c>
      <c r="M82" s="133">
        <f t="shared" si="14"/>
        <v>1931.2015503875966</v>
      </c>
      <c r="N82" s="134">
        <f t="shared" si="1"/>
        <v>0.23363623638196723</v>
      </c>
      <c r="O82" s="134">
        <f t="shared" si="2"/>
        <v>0.13781536478750506</v>
      </c>
      <c r="P82" s="135">
        <f t="shared" si="3"/>
        <v>0.15526208736839475</v>
      </c>
      <c r="Q82" s="135">
        <f t="shared" si="10"/>
        <v>5.240982169336883E-2</v>
      </c>
      <c r="R82" s="42">
        <f>'[1]Inflation Rate'!C87</f>
        <v>4.6396E-2</v>
      </c>
      <c r="S82" s="137">
        <f t="shared" si="11"/>
        <v>0.25645724599670405</v>
      </c>
      <c r="T82" s="137">
        <f t="shared" si="11"/>
        <v>3.3180172707082178E-2</v>
      </c>
      <c r="U82" s="137">
        <f t="shared" si="11"/>
        <v>0.12475245661724821</v>
      </c>
      <c r="V82" s="137">
        <f t="shared" si="11"/>
        <v>0.10807930173048486</v>
      </c>
      <c r="W82" s="137">
        <f t="shared" si="11"/>
        <v>-2.3585705594347806E-3</v>
      </c>
      <c r="X82" s="137">
        <f t="shared" si="11"/>
        <v>-7.1477068631861096E-2</v>
      </c>
      <c r="Y82" s="132">
        <f t="shared" si="15"/>
        <v>4084.7892803604459</v>
      </c>
      <c r="Z82" s="133">
        <f t="shared" si="15"/>
        <v>129.42675350961809</v>
      </c>
      <c r="AA82" s="133">
        <f t="shared" si="15"/>
        <v>195.92051277446939</v>
      </c>
      <c r="AB82" s="133">
        <f t="shared" si="15"/>
        <v>608.94799638178552</v>
      </c>
      <c r="AC82" s="133">
        <f t="shared" si="15"/>
        <v>179.56465170664308</v>
      </c>
      <c r="AD82" s="133">
        <f t="shared" si="15"/>
        <v>264.6402710653735</v>
      </c>
      <c r="AE82" s="137">
        <f>Table1[[#This Row],[S&amp;P 500 (includes dividends)2]]-Table1[[#This Row],[3-month T. Bill (Real)]]</f>
        <v>0.22327707328962187</v>
      </c>
      <c r="AF82" s="137">
        <f>Table1[[#This Row],[S&amp;P 500 (includes dividends)2]]-Table1[[#This Row],[!0-year T.Bonds]]</f>
        <v>0.13170478937945584</v>
      </c>
    </row>
    <row r="83" spans="1:32" ht="15.75">
      <c r="A83" s="130">
        <v>1990</v>
      </c>
      <c r="B83" s="138">
        <f>('[1]S&amp;P 500 &amp; Raw Data'!B66-'[1]S&amp;P 500 &amp; Raw Data'!B65+'[1]S&amp;P 500 &amp; Raw Data'!C66)/'[1]S&amp;P 500 &amp; Raw Data'!B65</f>
        <v>-3.0644516129032118E-2</v>
      </c>
      <c r="C83" s="138">
        <f>'[1]T. Bill rates'!C68</f>
        <v>7.4964799999999998E-2</v>
      </c>
      <c r="D83" s="138">
        <f>'[1]S&amp;P 500 &amp; Raw Data'!F66</f>
        <v>6.2353753335533363E-2</v>
      </c>
      <c r="E83" s="138">
        <f>'[1]S&amp;P 500 &amp; Raw Data'!J66</f>
        <v>6.2807165619478592E-2</v>
      </c>
      <c r="F83" s="138">
        <f>'[1]Home Prices'!B66/'[1]Home Prices'!B65-1</f>
        <v>-6.8759967580853676E-3</v>
      </c>
      <c r="G83" s="138">
        <f>'[1]Gold Prices'!B65/'[1]Gold Prices'!B64-1</f>
        <v>-3.1108881083793394E-2</v>
      </c>
      <c r="H83" s="132">
        <f t="shared" si="14"/>
        <v>28895.113053319994</v>
      </c>
      <c r="I83" s="133">
        <f t="shared" si="14"/>
        <v>1015.2896752097677</v>
      </c>
      <c r="J83" s="133">
        <f t="shared" si="14"/>
        <v>1518.8704542240573</v>
      </c>
      <c r="K83" s="133">
        <f t="shared" si="14"/>
        <v>4722.8738809422921</v>
      </c>
      <c r="L83" s="133">
        <f t="shared" si="14"/>
        <v>1301.3556286738155</v>
      </c>
      <c r="M83" s="133">
        <f t="shared" si="14"/>
        <v>1871.1240310077515</v>
      </c>
      <c r="N83" s="134">
        <f t="shared" si="1"/>
        <v>-0.10560931612903211</v>
      </c>
      <c r="O83" s="134">
        <f t="shared" si="2"/>
        <v>-9.2998269464565478E-2</v>
      </c>
      <c r="P83" s="135">
        <f t="shared" si="3"/>
        <v>-9.3451681748510707E-2</v>
      </c>
      <c r="Q83" s="135">
        <f t="shared" si="10"/>
        <v>4.9979953137364364E-2</v>
      </c>
      <c r="R83" s="42">
        <f>'[1]Inflation Rate'!C88</f>
        <v>6.2549499999999994E-2</v>
      </c>
      <c r="S83" s="137">
        <f t="shared" si="11"/>
        <v>-8.7707929022631026E-2</v>
      </c>
      <c r="T83" s="137">
        <f t="shared" si="11"/>
        <v>1.1684443877673534E-2</v>
      </c>
      <c r="U83" s="137">
        <f t="shared" si="11"/>
        <v>-1.8422357214098461E-4</v>
      </c>
      <c r="V83" s="137">
        <f t="shared" si="11"/>
        <v>2.4249752080129916E-4</v>
      </c>
      <c r="W83" s="137">
        <f t="shared" si="11"/>
        <v>-6.5338599997539326E-2</v>
      </c>
      <c r="X83" s="137">
        <f t="shared" si="11"/>
        <v>-8.8144958031407872E-2</v>
      </c>
      <c r="Y83" s="132">
        <f t="shared" si="15"/>
        <v>3726.5208720861879</v>
      </c>
      <c r="Z83" s="133">
        <f t="shared" si="15"/>
        <v>130.93903314727072</v>
      </c>
      <c r="AA83" s="133">
        <f t="shared" si="15"/>
        <v>195.88441959775039</v>
      </c>
      <c r="AB83" s="133">
        <f t="shared" si="15"/>
        <v>609.09566476120506</v>
      </c>
      <c r="AC83" s="133">
        <f t="shared" si="15"/>
        <v>167.83214875508526</v>
      </c>
      <c r="AD83" s="133">
        <f t="shared" si="15"/>
        <v>241.31356547889575</v>
      </c>
      <c r="AE83" s="137">
        <f>Table1[[#This Row],[S&amp;P 500 (includes dividends)2]]-Table1[[#This Row],[3-month T. Bill (Real)]]</f>
        <v>-9.939237290030456E-2</v>
      </c>
      <c r="AF83" s="137">
        <f>Table1[[#This Row],[S&amp;P 500 (includes dividends)2]]-Table1[[#This Row],[!0-year T.Bonds]]</f>
        <v>-8.7523705450490041E-2</v>
      </c>
    </row>
    <row r="84" spans="1:32" ht="15.75">
      <c r="A84" s="130">
        <v>1991</v>
      </c>
      <c r="B84" s="138">
        <f>('[1]S&amp;P 500 &amp; Raw Data'!B67-'[1]S&amp;P 500 &amp; Raw Data'!B66+'[1]S&amp;P 500 &amp; Raw Data'!C67)/'[1]S&amp;P 500 &amp; Raw Data'!B66</f>
        <v>0.30234843134879757</v>
      </c>
      <c r="C84" s="138">
        <f>'[1]T. Bill rates'!C69</f>
        <v>5.3756000000000005E-2</v>
      </c>
      <c r="D84" s="138">
        <f>'[1]S&amp;P 500 &amp; Raw Data'!F67</f>
        <v>0.15004510019517303</v>
      </c>
      <c r="E84" s="138">
        <f>'[1]S&amp;P 500 &amp; Raw Data'!J67</f>
        <v>0.18928042873950041</v>
      </c>
      <c r="F84" s="138">
        <f>'[1]Home Prices'!B67/'[1]Home Prices'!B66-1</f>
        <v>-1.6979939977885827E-3</v>
      </c>
      <c r="G84" s="138">
        <f>'[1]Gold Prices'!B66/'[1]Gold Prices'!B65-1</f>
        <v>-8.5577421025375466E-2</v>
      </c>
      <c r="H84" s="132">
        <f t="shared" si="14"/>
        <v>37631.505158637461</v>
      </c>
      <c r="I84" s="133">
        <f t="shared" si="14"/>
        <v>1069.8675869903439</v>
      </c>
      <c r="J84" s="133">
        <f t="shared" si="14"/>
        <v>1746.769523711594</v>
      </c>
      <c r="K84" s="133">
        <f t="shared" si="14"/>
        <v>5616.8214740096373</v>
      </c>
      <c r="L84" s="133">
        <f t="shared" si="14"/>
        <v>1299.1459346273391</v>
      </c>
      <c r="M84" s="133">
        <f t="shared" si="14"/>
        <v>1710.9980620155034</v>
      </c>
      <c r="N84" s="134">
        <f t="shared" si="1"/>
        <v>0.24859243134879758</v>
      </c>
      <c r="O84" s="134">
        <f t="shared" si="2"/>
        <v>0.15230333115362454</v>
      </c>
      <c r="P84" s="135">
        <f t="shared" si="3"/>
        <v>0.11306800260929717</v>
      </c>
      <c r="Q84" s="135">
        <f t="shared" si="10"/>
        <v>5.13850639844049E-2</v>
      </c>
      <c r="R84" s="42">
        <f>'[1]Inflation Rate'!C89</f>
        <v>2.9806300000000001E-2</v>
      </c>
      <c r="S84" s="137">
        <f t="shared" si="11"/>
        <v>0.26465378134586826</v>
      </c>
      <c r="T84" s="137">
        <f t="shared" si="11"/>
        <v>2.3256509500864331E-2</v>
      </c>
      <c r="U84" s="137">
        <f t="shared" si="11"/>
        <v>0.11675865664753959</v>
      </c>
      <c r="V84" s="137">
        <f t="shared" si="11"/>
        <v>0.15485837359851118</v>
      </c>
      <c r="W84" s="137">
        <f t="shared" si="11"/>
        <v>-3.0592446363737036E-2</v>
      </c>
      <c r="X84" s="137">
        <f t="shared" si="11"/>
        <v>-0.1120441009395412</v>
      </c>
      <c r="Y84" s="132">
        <f t="shared" si="15"/>
        <v>4712.7587121481001</v>
      </c>
      <c r="Z84" s="133">
        <f t="shared" si="15"/>
        <v>133.98421801569421</v>
      </c>
      <c r="AA84" s="133">
        <f t="shared" si="15"/>
        <v>218.75562128816671</v>
      </c>
      <c r="AB84" s="133">
        <f t="shared" si="15"/>
        <v>703.41922877202921</v>
      </c>
      <c r="AC84" s="133">
        <f t="shared" si="15"/>
        <v>162.69775274618456</v>
      </c>
      <c r="AD84" s="133">
        <f t="shared" si="15"/>
        <v>214.27580399029776</v>
      </c>
      <c r="AE84" s="137">
        <f>Table1[[#This Row],[S&amp;P 500 (includes dividends)2]]-Table1[[#This Row],[3-month T. Bill (Real)]]</f>
        <v>0.24139727184500392</v>
      </c>
      <c r="AF84" s="137">
        <f>Table1[[#This Row],[S&amp;P 500 (includes dividends)2]]-Table1[[#This Row],[!0-year T.Bonds]]</f>
        <v>0.14789512469832866</v>
      </c>
    </row>
    <row r="85" spans="1:32" ht="15.75">
      <c r="A85" s="130">
        <v>1992</v>
      </c>
      <c r="B85" s="138">
        <f>('[1]S&amp;P 500 &amp; Raw Data'!B68-'[1]S&amp;P 500 &amp; Raw Data'!B67+'[1]S&amp;P 500 &amp; Raw Data'!C68)/'[1]S&amp;P 500 &amp; Raw Data'!B67</f>
        <v>7.493727972380064E-2</v>
      </c>
      <c r="C85" s="138">
        <f>'[1]T. Bill rates'!C70</f>
        <v>3.4313147410358569E-2</v>
      </c>
      <c r="D85" s="138">
        <f>'[1]S&amp;P 500 &amp; Raw Data'!F68</f>
        <v>9.3616373162079422E-2</v>
      </c>
      <c r="E85" s="138">
        <f>'[1]S&amp;P 500 &amp; Raw Data'!J68</f>
        <v>0.11305244549445928</v>
      </c>
      <c r="F85" s="138">
        <f>'[1]Home Prices'!B68/'[1]Home Prices'!B67-1</f>
        <v>8.1747821156863409E-3</v>
      </c>
      <c r="G85" s="138">
        <f>'[1]Gold Prices'!B67/'[1]Gold Prices'!B66-1</f>
        <v>-5.7341073198357684E-2</v>
      </c>
      <c r="H85" s="132">
        <f t="shared" si="14"/>
        <v>40451.507787137925</v>
      </c>
      <c r="I85" s="133">
        <f t="shared" si="14"/>
        <v>1106.5781112123082</v>
      </c>
      <c r="J85" s="133">
        <f t="shared" si="14"/>
        <v>1910.2957512715263</v>
      </c>
      <c r="K85" s="133">
        <f t="shared" si="14"/>
        <v>6251.8168775522199</v>
      </c>
      <c r="L85" s="133">
        <f t="shared" si="14"/>
        <v>1309.7661695793972</v>
      </c>
      <c r="M85" s="133">
        <f t="shared" si="14"/>
        <v>1612.8875968992243</v>
      </c>
      <c r="N85" s="134">
        <f t="shared" ref="N85:N114" si="16">B85-C85</f>
        <v>4.0624132313442071E-2</v>
      </c>
      <c r="O85" s="134">
        <f t="shared" ref="O85:O114" si="17">B85-D85</f>
        <v>-1.8679093438278782E-2</v>
      </c>
      <c r="P85" s="135">
        <f t="shared" ref="P85:P115" si="18">B85-E85</f>
        <v>-3.8115165770658641E-2</v>
      </c>
      <c r="Q85" s="135">
        <f t="shared" si="10"/>
        <v>5.0319857010869606E-2</v>
      </c>
      <c r="R85" s="42">
        <f>'[1]Inflation Rate'!C90</f>
        <v>2.9667099999999998E-2</v>
      </c>
      <c r="S85" s="137">
        <f t="shared" ref="S85:X115" si="19">(1+B85)/(1+$R85)-1</f>
        <v>4.3965840730271655E-2</v>
      </c>
      <c r="T85" s="137">
        <f t="shared" si="19"/>
        <v>4.5121839965156507E-3</v>
      </c>
      <c r="U85" s="137">
        <f t="shared" si="19"/>
        <v>6.2106746114428013E-2</v>
      </c>
      <c r="V85" s="137">
        <f t="shared" si="19"/>
        <v>8.0982820073069561E-2</v>
      </c>
      <c r="W85" s="137">
        <f t="shared" si="19"/>
        <v>-2.0873074301697714E-2</v>
      </c>
      <c r="X85" s="137">
        <f t="shared" si="19"/>
        <v>-8.4501265698746386E-2</v>
      </c>
      <c r="Y85" s="132">
        <f t="shared" si="15"/>
        <v>4919.959111086604</v>
      </c>
      <c r="Z85" s="133">
        <f t="shared" si="15"/>
        <v>134.5887794600103</v>
      </c>
      <c r="AA85" s="133">
        <f t="shared" si="15"/>
        <v>232.34182112061484</v>
      </c>
      <c r="AB85" s="133">
        <f t="shared" si="15"/>
        <v>760.38410161161187</v>
      </c>
      <c r="AC85" s="133">
        <f t="shared" si="15"/>
        <v>159.30175046439422</v>
      </c>
      <c r="AD85" s="133">
        <f t="shared" si="15"/>
        <v>196.16922734450111</v>
      </c>
      <c r="AE85" s="137">
        <f>Table1[[#This Row],[S&amp;P 500 (includes dividends)2]]-Table1[[#This Row],[3-month T. Bill (Real)]]</f>
        <v>3.9453656733756004E-2</v>
      </c>
      <c r="AF85" s="137">
        <f>Table1[[#This Row],[S&amp;P 500 (includes dividends)2]]-Table1[[#This Row],[!0-year T.Bonds]]</f>
        <v>-1.8140905384156358E-2</v>
      </c>
    </row>
    <row r="86" spans="1:32" ht="15.75">
      <c r="A86" s="130">
        <v>1993</v>
      </c>
      <c r="B86" s="138">
        <f>('[1]S&amp;P 500 &amp; Raw Data'!B69-'[1]S&amp;P 500 &amp; Raw Data'!B68+'[1]S&amp;P 500 &amp; Raw Data'!C69)/'[1]S&amp;P 500 &amp; Raw Data'!B68</f>
        <v>9.96705147919488E-2</v>
      </c>
      <c r="C86" s="138">
        <f>'[1]T. Bill rates'!C71</f>
        <v>2.9971199999999996E-2</v>
      </c>
      <c r="D86" s="138">
        <f>'[1]S&amp;P 500 &amp; Raw Data'!F69</f>
        <v>0.14210957589263107</v>
      </c>
      <c r="E86" s="138">
        <f>'[1]S&amp;P 500 &amp; Raw Data'!J69</f>
        <v>0.15472450683005834</v>
      </c>
      <c r="F86" s="138">
        <f>'[1]Home Prices'!B69/'[1]Home Prices'!B68-1</f>
        <v>2.1565986163242234E-2</v>
      </c>
      <c r="G86" s="138">
        <f>'[1]Gold Prices'!B68/'[1]Gold Prices'!B67-1</f>
        <v>0.17677981375788532</v>
      </c>
      <c r="H86" s="132">
        <f t="shared" ref="H86:M101" si="20">H85*(1+B86)</f>
        <v>44483.33039239249</v>
      </c>
      <c r="I86" s="133">
        <f t="shared" si="20"/>
        <v>1139.7435850990746</v>
      </c>
      <c r="J86" s="133">
        <f t="shared" si="20"/>
        <v>2181.7670703142176</v>
      </c>
      <c r="K86" s="133">
        <f t="shared" si="20"/>
        <v>7219.1261607233218</v>
      </c>
      <c r="L86" s="133">
        <f t="shared" si="20"/>
        <v>1338.0125686696292</v>
      </c>
      <c r="M86" s="133">
        <f t="shared" si="20"/>
        <v>1898.0135658914724</v>
      </c>
      <c r="N86" s="134">
        <f t="shared" si="16"/>
        <v>6.9699314791948797E-2</v>
      </c>
      <c r="O86" s="134">
        <f t="shared" si="17"/>
        <v>-4.2439061100682268E-2</v>
      </c>
      <c r="P86" s="135">
        <f t="shared" si="18"/>
        <v>-5.5053992038109539E-2</v>
      </c>
      <c r="Q86" s="135">
        <f t="shared" si="10"/>
        <v>4.8975937931758473E-2</v>
      </c>
      <c r="R86" s="42">
        <f>'[1]Inflation Rate'!C91</f>
        <v>2.8109600000000002E-2</v>
      </c>
      <c r="S86" s="137">
        <f t="shared" si="19"/>
        <v>6.9604363962702642E-2</v>
      </c>
      <c r="T86" s="137">
        <f t="shared" si="19"/>
        <v>1.8107018940394237E-3</v>
      </c>
      <c r="U86" s="137">
        <f t="shared" si="19"/>
        <v>0.11088309640589955</v>
      </c>
      <c r="V86" s="137">
        <f t="shared" si="19"/>
        <v>0.12315312183648341</v>
      </c>
      <c r="W86" s="137">
        <f t="shared" si="19"/>
        <v>-6.3647045380743617E-3</v>
      </c>
      <c r="X86" s="137">
        <f t="shared" si="19"/>
        <v>0.14460541342857347</v>
      </c>
      <c r="Y86" s="132">
        <f t="shared" ref="Y86:AD101" si="21">Y85*(1+S86)</f>
        <v>5262.4097357362907</v>
      </c>
      <c r="Z86" s="133">
        <f t="shared" si="21"/>
        <v>134.83247961789499</v>
      </c>
      <c r="AA86" s="133">
        <f t="shared" si="21"/>
        <v>258.10460167105424</v>
      </c>
      <c r="AB86" s="133">
        <f t="shared" si="21"/>
        <v>854.02777751991164</v>
      </c>
      <c r="AC86" s="133">
        <f t="shared" si="21"/>
        <v>158.28784189029031</v>
      </c>
      <c r="AD86" s="133">
        <f t="shared" si="21"/>
        <v>224.53635956661651</v>
      </c>
      <c r="AE86" s="137">
        <f>Table1[[#This Row],[S&amp;P 500 (includes dividends)2]]-Table1[[#This Row],[3-month T. Bill (Real)]]</f>
        <v>6.7793662068663219E-2</v>
      </c>
      <c r="AF86" s="137">
        <f>Table1[[#This Row],[S&amp;P 500 (includes dividends)2]]-Table1[[#This Row],[!0-year T.Bonds]]</f>
        <v>-4.1278732443196908E-2</v>
      </c>
    </row>
    <row r="87" spans="1:32" ht="15.75">
      <c r="A87" s="130">
        <v>1994</v>
      </c>
      <c r="B87" s="138">
        <f>('[1]S&amp;P 500 &amp; Raw Data'!B70-'[1]S&amp;P 500 &amp; Raw Data'!B69+'[1]S&amp;P 500 &amp; Raw Data'!C70)/'[1]S&amp;P 500 &amp; Raw Data'!B69</f>
        <v>1.3259206774573897E-2</v>
      </c>
      <c r="C87" s="138">
        <f>'[1]T. Bill rates'!C72</f>
        <v>4.2522489959839357E-2</v>
      </c>
      <c r="D87" s="138">
        <f>'[1]S&amp;P 500 &amp; Raw Data'!F70</f>
        <v>-8.0366555509985921E-2</v>
      </c>
      <c r="E87" s="138">
        <f>'[1]S&amp;P 500 &amp; Raw Data'!J70</f>
        <v>-9.6826953788543557E-3</v>
      </c>
      <c r="F87" s="138">
        <f>'[1]Home Prices'!B70/'[1]Home Prices'!B69-1</f>
        <v>2.5156185989348767E-2</v>
      </c>
      <c r="G87" s="138">
        <f>'[1]Gold Prices'!B69/'[1]Gold Prices'!B68-1</f>
        <v>-2.1697511167836581E-2</v>
      </c>
      <c r="H87" s="132">
        <f t="shared" si="20"/>
        <v>45073.144068086905</v>
      </c>
      <c r="I87" s="133">
        <f t="shared" si="20"/>
        <v>1188.2083202532413</v>
      </c>
      <c r="J87" s="133">
        <f t="shared" si="20"/>
        <v>2006.4259659479505</v>
      </c>
      <c r="K87" s="133">
        <f t="shared" si="20"/>
        <v>7149.2255612075196</v>
      </c>
      <c r="L87" s="133">
        <f t="shared" si="20"/>
        <v>1371.6718617031686</v>
      </c>
      <c r="M87" s="133">
        <f t="shared" si="20"/>
        <v>1856.8313953488368</v>
      </c>
      <c r="N87" s="134">
        <f t="shared" si="16"/>
        <v>-2.926328318526546E-2</v>
      </c>
      <c r="O87" s="134">
        <f t="shared" si="17"/>
        <v>9.3625762284559821E-2</v>
      </c>
      <c r="P87" s="135">
        <f t="shared" si="18"/>
        <v>2.2941902153428253E-2</v>
      </c>
      <c r="Q87" s="135">
        <f t="shared" si="10"/>
        <v>4.9718636171719899E-2</v>
      </c>
      <c r="R87" s="42">
        <f>'[1]Inflation Rate'!C92</f>
        <v>2.5974000000000001E-2</v>
      </c>
      <c r="S87" s="137">
        <f t="shared" si="19"/>
        <v>-1.2392900039792543E-2</v>
      </c>
      <c r="T87" s="137">
        <f t="shared" si="19"/>
        <v>1.6129541255274882E-2</v>
      </c>
      <c r="U87" s="137">
        <f t="shared" si="19"/>
        <v>-0.10364839217171773</v>
      </c>
      <c r="V87" s="137">
        <f t="shared" si="19"/>
        <v>-3.4753995109870539E-2</v>
      </c>
      <c r="W87" s="137">
        <f t="shared" si="19"/>
        <v>-7.9710987866277172E-4</v>
      </c>
      <c r="X87" s="137">
        <f t="shared" si="19"/>
        <v>-4.6464638643704981E-2</v>
      </c>
      <c r="Y87" s="132">
        <f t="shared" si="21"/>
        <v>5197.1932179128798</v>
      </c>
      <c r="Z87" s="133">
        <f t="shared" si="21"/>
        <v>137.00726566044284</v>
      </c>
      <c r="AA87" s="133">
        <f t="shared" si="21"/>
        <v>231.35247469572781</v>
      </c>
      <c r="AB87" s="133">
        <f t="shared" si="21"/>
        <v>824.346900316291</v>
      </c>
      <c r="AC87" s="133">
        <f t="shared" si="21"/>
        <v>158.16166908784734</v>
      </c>
      <c r="AD87" s="133">
        <f t="shared" si="21"/>
        <v>214.10335875698067</v>
      </c>
      <c r="AE87" s="137">
        <f>Table1[[#This Row],[S&amp;P 500 (includes dividends)2]]-Table1[[#This Row],[3-month T. Bill (Real)]]</f>
        <v>-2.8522441295067424E-2</v>
      </c>
      <c r="AF87" s="137">
        <f>Table1[[#This Row],[S&amp;P 500 (includes dividends)2]]-Table1[[#This Row],[!0-year T.Bonds]]</f>
        <v>9.1255492131925187E-2</v>
      </c>
    </row>
    <row r="88" spans="1:32" ht="15.75">
      <c r="A88" s="130">
        <v>1995</v>
      </c>
      <c r="B88" s="138">
        <f>('[1]S&amp;P 500 &amp; Raw Data'!B71-'[1]S&amp;P 500 &amp; Raw Data'!B70+'[1]S&amp;P 500 &amp; Raw Data'!C71)/'[1]S&amp;P 500 &amp; Raw Data'!B70</f>
        <v>0.37195198902606308</v>
      </c>
      <c r="C88" s="138">
        <f>'[1]T. Bill rates'!C73</f>
        <v>5.4896E-2</v>
      </c>
      <c r="D88" s="138">
        <f>'[1]S&amp;P 500 &amp; Raw Data'!F71</f>
        <v>0.23480780112538907</v>
      </c>
      <c r="E88" s="138">
        <f>'[1]S&amp;P 500 &amp; Raw Data'!J71</f>
        <v>0.21287256523842943</v>
      </c>
      <c r="F88" s="138">
        <f>'[1]Home Prices'!B71/'[1]Home Prices'!B70-1</f>
        <v>1.7920251757683303E-2</v>
      </c>
      <c r="G88" s="138">
        <f>'[1]Gold Prices'!B70/'[1]Gold Prices'!B69-1</f>
        <v>9.7847358121330164E-3</v>
      </c>
      <c r="H88" s="132">
        <f t="shared" si="20"/>
        <v>61838.189655870119</v>
      </c>
      <c r="I88" s="133">
        <f t="shared" si="20"/>
        <v>1253.4362042018633</v>
      </c>
      <c r="J88" s="133">
        <f t="shared" si="20"/>
        <v>2477.5504351330737</v>
      </c>
      <c r="K88" s="133">
        <f t="shared" si="20"/>
        <v>8671.0995458899142</v>
      </c>
      <c r="L88" s="133">
        <f t="shared" si="20"/>
        <v>1396.2525667938196</v>
      </c>
      <c r="M88" s="133">
        <f t="shared" si="20"/>
        <v>1874.9999999999995</v>
      </c>
      <c r="N88" s="134">
        <f t="shared" si="16"/>
        <v>0.31705598902606308</v>
      </c>
      <c r="O88" s="134">
        <f t="shared" si="17"/>
        <v>0.13714418790067401</v>
      </c>
      <c r="P88" s="135">
        <f t="shared" si="18"/>
        <v>0.15907942378763365</v>
      </c>
      <c r="Q88" s="135">
        <f t="shared" si="10"/>
        <v>5.0791451119413633E-2</v>
      </c>
      <c r="R88" s="42">
        <f>'[1]Inflation Rate'!C93</f>
        <v>2.5316499999999999E-2</v>
      </c>
      <c r="S88" s="137">
        <f t="shared" si="19"/>
        <v>0.33807657345420949</v>
      </c>
      <c r="T88" s="137">
        <f t="shared" si="19"/>
        <v>2.8849140728741007E-2</v>
      </c>
      <c r="U88" s="137">
        <f t="shared" si="19"/>
        <v>0.20431866757765937</v>
      </c>
      <c r="V88" s="137">
        <f t="shared" si="19"/>
        <v>0.1829250433777565</v>
      </c>
      <c r="W88" s="137">
        <f t="shared" si="19"/>
        <v>-7.2136245172262914E-3</v>
      </c>
      <c r="X88" s="137">
        <f t="shared" si="19"/>
        <v>-1.514826318299467E-2</v>
      </c>
      <c r="Y88" s="132">
        <f t="shared" si="21"/>
        <v>6954.2424926043232</v>
      </c>
      <c r="Z88" s="133">
        <f t="shared" si="21"/>
        <v>140.95980754834096</v>
      </c>
      <c r="AA88" s="133">
        <f t="shared" si="21"/>
        <v>278.62210406635307</v>
      </c>
      <c r="AB88" s="133">
        <f t="shared" si="21"/>
        <v>975.14059281496759</v>
      </c>
      <c r="AC88" s="133">
        <f t="shared" si="21"/>
        <v>157.02075019402983</v>
      </c>
      <c r="AD88" s="133">
        <f t="shared" si="21"/>
        <v>210.86006473016681</v>
      </c>
      <c r="AE88" s="137">
        <f>Table1[[#This Row],[S&amp;P 500 (includes dividends)2]]-Table1[[#This Row],[3-month T. Bill (Real)]]</f>
        <v>0.30922743272546849</v>
      </c>
      <c r="AF88" s="137">
        <f>Table1[[#This Row],[S&amp;P 500 (includes dividends)2]]-Table1[[#This Row],[!0-year T.Bonds]]</f>
        <v>0.13375790587655012</v>
      </c>
    </row>
    <row r="89" spans="1:32" ht="15.75">
      <c r="A89" s="130">
        <v>1996</v>
      </c>
      <c r="B89" s="138">
        <f>('[1]S&amp;P 500 &amp; Raw Data'!B72-'[1]S&amp;P 500 &amp; Raw Data'!B71+'[1]S&amp;P 500 &amp; Raw Data'!C72)/'[1]S&amp;P 500 &amp; Raw Data'!B71</f>
        <v>0.22680966018865789</v>
      </c>
      <c r="C89" s="138">
        <f>'[1]T. Bill rates'!C74</f>
        <v>5.005396825396826E-2</v>
      </c>
      <c r="D89" s="138">
        <f>'[1]S&amp;P 500 &amp; Raw Data'!F72</f>
        <v>1.428607793401844E-2</v>
      </c>
      <c r="E89" s="138">
        <f>'[1]S&amp;P 500 &amp; Raw Data'!J72</f>
        <v>3.4156893562299034E-2</v>
      </c>
      <c r="F89" s="138">
        <f>'[1]Home Prices'!B72/'[1]Home Prices'!B71-1</f>
        <v>2.4254097556188015E-2</v>
      </c>
      <c r="G89" s="138">
        <f>'[1]Gold Prices'!B71/'[1]Gold Prices'!B70-1</f>
        <v>-4.5865633074935408E-2</v>
      </c>
      <c r="H89" s="132">
        <f t="shared" si="20"/>
        <v>75863.688438399797</v>
      </c>
      <c r="I89" s="133">
        <f t="shared" si="20"/>
        <v>1316.175660175358</v>
      </c>
      <c r="J89" s="133">
        <f t="shared" si="20"/>
        <v>2512.9449137348461</v>
      </c>
      <c r="K89" s="133">
        <f t="shared" si="20"/>
        <v>8967.277370146976</v>
      </c>
      <c r="L89" s="133">
        <f t="shared" si="20"/>
        <v>1430.1174127619149</v>
      </c>
      <c r="M89" s="133">
        <f t="shared" si="20"/>
        <v>1789.0019379844957</v>
      </c>
      <c r="N89" s="134">
        <f t="shared" si="16"/>
        <v>0.17675569193468962</v>
      </c>
      <c r="O89" s="134">
        <f t="shared" si="17"/>
        <v>0.21252358225463946</v>
      </c>
      <c r="P89" s="135">
        <f t="shared" si="18"/>
        <v>0.19265276662635886</v>
      </c>
      <c r="Q89" s="135">
        <f t="shared" si="10"/>
        <v>5.304503967737495E-2</v>
      </c>
      <c r="R89" s="42">
        <f>'[1]Inflation Rate'!C94</f>
        <v>3.3788200000000004E-2</v>
      </c>
      <c r="S89" s="137">
        <f t="shared" si="19"/>
        <v>0.18671277171538403</v>
      </c>
      <c r="T89" s="137">
        <f t="shared" si="19"/>
        <v>1.5734139985316364E-2</v>
      </c>
      <c r="U89" s="137">
        <f t="shared" si="19"/>
        <v>-1.8864717227360162E-2</v>
      </c>
      <c r="V89" s="137">
        <f t="shared" si="19"/>
        <v>3.5664322953099514E-4</v>
      </c>
      <c r="W89" s="137">
        <f t="shared" si="19"/>
        <v>-9.2224910710065888E-3</v>
      </c>
      <c r="X89" s="137">
        <f t="shared" si="19"/>
        <v>-7.7050437483166756E-2</v>
      </c>
      <c r="Y89" s="132">
        <f t="shared" si="21"/>
        <v>8252.6883835793778</v>
      </c>
      <c r="Z89" s="133">
        <f t="shared" si="21"/>
        <v>143.17768889260981</v>
      </c>
      <c r="AA89" s="133">
        <f t="shared" si="21"/>
        <v>273.36597685984918</v>
      </c>
      <c r="AB89" s="133">
        <f t="shared" si="21"/>
        <v>975.48837010523584</v>
      </c>
      <c r="AC89" s="133">
        <f t="shared" si="21"/>
        <v>155.57262772740265</v>
      </c>
      <c r="AD89" s="133">
        <f t="shared" si="21"/>
        <v>194.61320449497859</v>
      </c>
      <c r="AE89" s="137">
        <f>Table1[[#This Row],[S&amp;P 500 (includes dividends)2]]-Table1[[#This Row],[3-month T. Bill (Real)]]</f>
        <v>0.17097863173006767</v>
      </c>
      <c r="AF89" s="137">
        <f>Table1[[#This Row],[S&amp;P 500 (includes dividends)2]]-Table1[[#This Row],[!0-year T.Bonds]]</f>
        <v>0.20557748894274419</v>
      </c>
    </row>
    <row r="90" spans="1:32" ht="15.75">
      <c r="A90" s="130">
        <v>1997</v>
      </c>
      <c r="B90" s="138">
        <f>('[1]S&amp;P 500 &amp; Raw Data'!B73-'[1]S&amp;P 500 &amp; Raw Data'!B72+'[1]S&amp;P 500 &amp; Raw Data'!C73)/'[1]S&amp;P 500 &amp; Raw Data'!B72</f>
        <v>0.33103653103653097</v>
      </c>
      <c r="C90" s="138">
        <f>'[1]T. Bill rates'!C75</f>
        <v>5.0620800000000001E-2</v>
      </c>
      <c r="D90" s="138">
        <f>'[1]S&amp;P 500 &amp; Raw Data'!F73</f>
        <v>9.939130272977531E-2</v>
      </c>
      <c r="E90" s="138">
        <f>'[1]S&amp;P 500 &amp; Raw Data'!J73</f>
        <v>0.12754162725001839</v>
      </c>
      <c r="F90" s="138">
        <f>'[1]Home Prices'!B73/'[1]Home Prices'!B72-1</f>
        <v>4.0220867419660244E-2</v>
      </c>
      <c r="G90" s="138">
        <f>'[1]Gold Prices'!B72/'[1]Gold Prices'!B71-1</f>
        <v>-0.21408259986459044</v>
      </c>
      <c r="H90" s="132">
        <f t="shared" si="20"/>
        <v>100977.34069068384</v>
      </c>
      <c r="I90" s="133">
        <f t="shared" si="20"/>
        <v>1382.8015250339627</v>
      </c>
      <c r="J90" s="133">
        <f t="shared" si="20"/>
        <v>2762.7097823991153</v>
      </c>
      <c r="K90" s="133">
        <f t="shared" si="20"/>
        <v>10110.978517937787</v>
      </c>
      <c r="L90" s="133">
        <f t="shared" si="20"/>
        <v>1487.6379756151593</v>
      </c>
      <c r="M90" s="133">
        <f t="shared" si="20"/>
        <v>1406.007751937984</v>
      </c>
      <c r="N90" s="134">
        <f t="shared" si="16"/>
        <v>0.28041573103653095</v>
      </c>
      <c r="O90" s="134">
        <f t="shared" si="17"/>
        <v>0.23164522830675566</v>
      </c>
      <c r="P90" s="135">
        <f t="shared" si="18"/>
        <v>0.20349490378651258</v>
      </c>
      <c r="Q90" s="135">
        <f t="shared" si="10"/>
        <v>5.5315584903303572E-2</v>
      </c>
      <c r="R90" s="42">
        <f>'[1]Inflation Rate'!C95</f>
        <v>1.6970499999999999E-2</v>
      </c>
      <c r="S90" s="137">
        <f t="shared" si="19"/>
        <v>0.30882511443206151</v>
      </c>
      <c r="T90" s="137">
        <f t="shared" si="19"/>
        <v>3.3088767078297554E-2</v>
      </c>
      <c r="U90" s="137">
        <f t="shared" si="19"/>
        <v>8.104542140580806E-2</v>
      </c>
      <c r="V90" s="137">
        <f t="shared" si="19"/>
        <v>0.10872599278938622</v>
      </c>
      <c r="W90" s="137">
        <f t="shared" si="19"/>
        <v>2.2862381376510088E-2</v>
      </c>
      <c r="X90" s="137">
        <f t="shared" si="19"/>
        <v>-0.2271974456138014</v>
      </c>
      <c r="Y90" s="132">
        <f t="shared" si="21"/>
        <v>10801.325818010424</v>
      </c>
      <c r="Z90" s="133">
        <f t="shared" si="21"/>
        <v>147.91526209118632</v>
      </c>
      <c r="AA90" s="133">
        <f t="shared" si="21"/>
        <v>295.52103765246602</v>
      </c>
      <c r="AB90" s="133">
        <f t="shared" si="21"/>
        <v>1081.5493115994279</v>
      </c>
      <c r="AC90" s="133">
        <f t="shared" si="21"/>
        <v>159.12938847425235</v>
      </c>
      <c r="AD90" s="133">
        <f t="shared" si="21"/>
        <v>150.39758155100307</v>
      </c>
      <c r="AE90" s="137">
        <f>Table1[[#This Row],[S&amp;P 500 (includes dividends)2]]-Table1[[#This Row],[3-month T. Bill (Real)]]</f>
        <v>0.27573634735376396</v>
      </c>
      <c r="AF90" s="137">
        <f>Table1[[#This Row],[S&amp;P 500 (includes dividends)2]]-Table1[[#This Row],[!0-year T.Bonds]]</f>
        <v>0.22777969302625345</v>
      </c>
    </row>
    <row r="91" spans="1:32" ht="15.75">
      <c r="A91" s="130">
        <v>1998</v>
      </c>
      <c r="B91" s="138">
        <f>('[1]S&amp;P 500 &amp; Raw Data'!B74-'[1]S&amp;P 500 &amp; Raw Data'!B73+'[1]S&amp;P 500 &amp; Raw Data'!C74)/'[1]S&amp;P 500 &amp; Raw Data'!B73</f>
        <v>0.28337953278443584</v>
      </c>
      <c r="C91" s="138">
        <f>'[1]T. Bill rates'!C76</f>
        <v>4.7759600000000006E-2</v>
      </c>
      <c r="D91" s="138">
        <f>'[1]S&amp;P 500 &amp; Raw Data'!F74</f>
        <v>0.14921431922606215</v>
      </c>
      <c r="E91" s="138">
        <f>'[1]S&amp;P 500 &amp; Raw Data'!J74</f>
        <v>7.6274756292817242E-2</v>
      </c>
      <c r="F91" s="138">
        <f>'[1]Home Prices'!B74/'[1]Home Prices'!B73-1</f>
        <v>6.4423641576565771E-2</v>
      </c>
      <c r="G91" s="138">
        <f>'[1]Gold Prices'!B73/'[1]Gold Prices'!B72-1</f>
        <v>-8.2701585113713616E-3</v>
      </c>
      <c r="H91" s="132">
        <f t="shared" si="20"/>
        <v>129592.25231742462</v>
      </c>
      <c r="I91" s="133">
        <f t="shared" si="20"/>
        <v>1448.8435727489748</v>
      </c>
      <c r="J91" s="133">
        <f t="shared" si="20"/>
        <v>3174.9456417989818</v>
      </c>
      <c r="K91" s="133">
        <f t="shared" si="20"/>
        <v>10882.190940275401</v>
      </c>
      <c r="L91" s="133">
        <f t="shared" si="20"/>
        <v>1583.4770313518782</v>
      </c>
      <c r="M91" s="133">
        <f t="shared" si="20"/>
        <v>1394.37984496124</v>
      </c>
      <c r="N91" s="134">
        <f t="shared" si="16"/>
        <v>0.23561993278443583</v>
      </c>
      <c r="O91" s="134">
        <f t="shared" si="17"/>
        <v>0.13416521355837369</v>
      </c>
      <c r="P91" s="135">
        <f t="shared" si="18"/>
        <v>0.2071047764916186</v>
      </c>
      <c r="Q91" s="135">
        <f t="shared" si="10"/>
        <v>5.6306048135548625E-2</v>
      </c>
      <c r="R91" s="42">
        <f>'[1]Inflation Rate'!C96</f>
        <v>1.6069199999999999E-2</v>
      </c>
      <c r="S91" s="137">
        <f t="shared" si="19"/>
        <v>0.2630828026126919</v>
      </c>
      <c r="T91" s="137">
        <f t="shared" si="19"/>
        <v>3.1189214277925092E-2</v>
      </c>
      <c r="U91" s="137">
        <f t="shared" si="19"/>
        <v>0.13103942056905393</v>
      </c>
      <c r="V91" s="137">
        <f t="shared" si="19"/>
        <v>5.9253401532904704E-2</v>
      </c>
      <c r="W91" s="137">
        <f t="shared" si="19"/>
        <v>4.7589712961052077E-2</v>
      </c>
      <c r="X91" s="137">
        <f t="shared" si="19"/>
        <v>-2.3954429985055481E-2</v>
      </c>
      <c r="Y91" s="132">
        <f t="shared" si="21"/>
        <v>13642.968886145432</v>
      </c>
      <c r="Z91" s="133">
        <f t="shared" si="21"/>
        <v>152.52862289552377</v>
      </c>
      <c r="AA91" s="133">
        <f t="shared" si="21"/>
        <v>334.24594319241072</v>
      </c>
      <c r="AB91" s="133">
        <f t="shared" si="21"/>
        <v>1145.6347872372655</v>
      </c>
      <c r="AC91" s="133">
        <f t="shared" si="21"/>
        <v>166.70231039540977</v>
      </c>
      <c r="AD91" s="133">
        <f t="shared" si="21"/>
        <v>146.79489321381789</v>
      </c>
      <c r="AE91" s="137">
        <f>Table1[[#This Row],[S&amp;P 500 (includes dividends)2]]-Table1[[#This Row],[3-month T. Bill (Real)]]</f>
        <v>0.23189358833476681</v>
      </c>
      <c r="AF91" s="137">
        <f>Table1[[#This Row],[S&amp;P 500 (includes dividends)2]]-Table1[[#This Row],[!0-year T.Bonds]]</f>
        <v>0.13204338204363797</v>
      </c>
    </row>
    <row r="92" spans="1:32" ht="15.75">
      <c r="A92" s="130">
        <v>1999</v>
      </c>
      <c r="B92" s="138">
        <f>('[1]S&amp;P 500 &amp; Raw Data'!B75-'[1]S&amp;P 500 &amp; Raw Data'!B74+'[1]S&amp;P 500 &amp; Raw Data'!C75)/'[1]S&amp;P 500 &amp; Raw Data'!B74</f>
        <v>0.20885350992084475</v>
      </c>
      <c r="C92" s="138">
        <f>'[1]T. Bill rates'!C77</f>
        <v>4.6384063745019917E-2</v>
      </c>
      <c r="D92" s="138">
        <f>'[1]S&amp;P 500 &amp; Raw Data'!F75</f>
        <v>-8.2542147962685761E-2</v>
      </c>
      <c r="E92" s="138">
        <f>'[1]S&amp;P 500 &amp; Raw Data'!J75</f>
        <v>9.0685450376237486E-3</v>
      </c>
      <c r="F92" s="138">
        <f>'[1]Home Prices'!B75/'[1]Home Prices'!B74-1</f>
        <v>7.6804915514592897E-2</v>
      </c>
      <c r="G92" s="138">
        <f>'[1]Gold Prices'!B74/'[1]Gold Prices'!B73-1</f>
        <v>8.5128561501042199E-3</v>
      </c>
      <c r="H92" s="132">
        <f t="shared" si="20"/>
        <v>156658.0490724665</v>
      </c>
      <c r="I92" s="133">
        <f t="shared" si="20"/>
        <v>1516.0468253839256</v>
      </c>
      <c r="J92" s="133">
        <f t="shared" si="20"/>
        <v>2912.8788088601259</v>
      </c>
      <c r="K92" s="133">
        <f t="shared" si="20"/>
        <v>10980.87657892531</v>
      </c>
      <c r="L92" s="133">
        <f t="shared" si="20"/>
        <v>1705.0958509641575</v>
      </c>
      <c r="M92" s="133">
        <f t="shared" si="20"/>
        <v>1406.2499999999995</v>
      </c>
      <c r="N92" s="134">
        <f t="shared" si="16"/>
        <v>0.16246944617582484</v>
      </c>
      <c r="O92" s="134">
        <f t="shared" si="17"/>
        <v>0.2913956578835305</v>
      </c>
      <c r="P92" s="135">
        <f t="shared" si="18"/>
        <v>0.19978496488322101</v>
      </c>
      <c r="Q92" s="135">
        <f t="shared" si="10"/>
        <v>5.9634694818320177E-2</v>
      </c>
      <c r="R92" s="42">
        <f>'[1]Inflation Rate'!C97</f>
        <v>2.6764E-2</v>
      </c>
      <c r="S92" s="137">
        <f t="shared" si="19"/>
        <v>0.17734309921349478</v>
      </c>
      <c r="T92" s="137">
        <f t="shared" si="19"/>
        <v>1.9108640101347385E-2</v>
      </c>
      <c r="U92" s="137">
        <f t="shared" si="19"/>
        <v>-0.10645693456596239</v>
      </c>
      <c r="V92" s="137">
        <f t="shared" si="19"/>
        <v>-1.7234198863980699E-2</v>
      </c>
      <c r="W92" s="137">
        <f t="shared" si="19"/>
        <v>4.8736530998937377E-2</v>
      </c>
      <c r="X92" s="137">
        <f t="shared" si="19"/>
        <v>-1.7775402964942066E-2</v>
      </c>
      <c r="Y92" s="132">
        <f t="shared" si="21"/>
        <v>16062.455270887744</v>
      </c>
      <c r="Z92" s="133">
        <f t="shared" si="21"/>
        <v>155.44323745558847</v>
      </c>
      <c r="AA92" s="133">
        <f t="shared" si="21"/>
        <v>298.66314468903789</v>
      </c>
      <c r="AB92" s="133">
        <f t="shared" si="21"/>
        <v>1125.8906894885242</v>
      </c>
      <c r="AC92" s="133">
        <f t="shared" si="21"/>
        <v>174.82680271359013</v>
      </c>
      <c r="AD92" s="133">
        <f t="shared" si="21"/>
        <v>144.18555483374664</v>
      </c>
      <c r="AE92" s="137">
        <f>Table1[[#This Row],[S&amp;P 500 (includes dividends)2]]-Table1[[#This Row],[3-month T. Bill (Real)]]</f>
        <v>0.1582344591121474</v>
      </c>
      <c r="AF92" s="137">
        <f>Table1[[#This Row],[S&amp;P 500 (includes dividends)2]]-Table1[[#This Row],[!0-year T.Bonds]]</f>
        <v>0.28380003377945717</v>
      </c>
    </row>
    <row r="93" spans="1:32" ht="15.75">
      <c r="A93" s="130">
        <v>2000</v>
      </c>
      <c r="B93" s="138">
        <f>('[1]S&amp;P 500 &amp; Raw Data'!B76-'[1]S&amp;P 500 &amp; Raw Data'!B75+'[1]S&amp;P 500 &amp; Raw Data'!C76)/'[1]S&amp;P 500 &amp; Raw Data'!B75</f>
        <v>-9.0318189552492781E-2</v>
      </c>
      <c r="C93" s="138">
        <f>'[1]T. Bill rates'!C78</f>
        <v>5.8198007968127491E-2</v>
      </c>
      <c r="D93" s="138">
        <f>'[1]S&amp;P 500 &amp; Raw Data'!F76</f>
        <v>0.16655267125397488</v>
      </c>
      <c r="E93" s="138">
        <f>'[1]S&amp;P 500 &amp; Raw Data'!J76</f>
        <v>9.3878146518094577E-2</v>
      </c>
      <c r="F93" s="138">
        <f>'[1]Home Prices'!B76/'[1]Home Prices'!B75-1</f>
        <v>9.2915553233810844E-2</v>
      </c>
      <c r="G93" s="138">
        <f>'[1]Gold Prices'!B75/'[1]Gold Prices'!B74-1</f>
        <v>-5.4435831180017269E-2</v>
      </c>
      <c r="H93" s="132">
        <f t="shared" si="20"/>
        <v>142508.97770141574</v>
      </c>
      <c r="I93" s="133">
        <f t="shared" si="20"/>
        <v>1604.2777306076737</v>
      </c>
      <c r="J93" s="133">
        <f t="shared" si="20"/>
        <v>3398.0265555148762</v>
      </c>
      <c r="K93" s="133">
        <f t="shared" si="20"/>
        <v>12011.740919298774</v>
      </c>
      <c r="L93" s="133">
        <f t="shared" si="20"/>
        <v>1863.5257752731677</v>
      </c>
      <c r="M93" s="133">
        <f t="shared" si="20"/>
        <v>1329.6996124031002</v>
      </c>
      <c r="N93" s="134">
        <f t="shared" si="16"/>
        <v>-0.14851619752062029</v>
      </c>
      <c r="O93" s="134">
        <f t="shared" si="17"/>
        <v>-0.25687086080646765</v>
      </c>
      <c r="P93" s="135">
        <f t="shared" si="18"/>
        <v>-0.18419633607058736</v>
      </c>
      <c r="Q93" s="135">
        <f t="shared" si="10"/>
        <v>5.5111895842923087E-2</v>
      </c>
      <c r="R93" s="42">
        <f>'[1]Inflation Rate'!C98</f>
        <v>3.43602E-2</v>
      </c>
      <c r="S93" s="137">
        <f t="shared" si="19"/>
        <v>-0.12053672362151302</v>
      </c>
      <c r="T93" s="137">
        <f t="shared" si="19"/>
        <v>2.3045944699078058E-2</v>
      </c>
      <c r="U93" s="137">
        <f t="shared" si="19"/>
        <v>0.1278011965792718</v>
      </c>
      <c r="V93" s="137">
        <f t="shared" si="19"/>
        <v>5.7540832021663935E-2</v>
      </c>
      <c r="W93" s="137">
        <f t="shared" si="19"/>
        <v>5.661021492688012E-2</v>
      </c>
      <c r="X93" s="137">
        <f t="shared" si="19"/>
        <v>-8.5846333975357236E-2</v>
      </c>
      <c r="Y93" s="132">
        <f t="shared" si="21"/>
        <v>14126.339539217832</v>
      </c>
      <c r="Z93" s="133">
        <f t="shared" si="21"/>
        <v>159.02557370983561</v>
      </c>
      <c r="AA93" s="133">
        <f t="shared" si="21"/>
        <v>336.8326519544251</v>
      </c>
      <c r="AB93" s="133">
        <f t="shared" si="21"/>
        <v>1190.6753765271387</v>
      </c>
      <c r="AC93" s="133">
        <f t="shared" si="21"/>
        <v>184.72378559018574</v>
      </c>
      <c r="AD93" s="133">
        <f t="shared" si="21"/>
        <v>131.80775353906662</v>
      </c>
      <c r="AE93" s="137">
        <f>Table1[[#This Row],[S&amp;P 500 (includes dividends)2]]-Table1[[#This Row],[3-month T. Bill (Real)]]</f>
        <v>-0.14358266832059108</v>
      </c>
      <c r="AF93" s="137">
        <f>Table1[[#This Row],[S&amp;P 500 (includes dividends)2]]-Table1[[#This Row],[!0-year T.Bonds]]</f>
        <v>-0.24833792020078482</v>
      </c>
    </row>
    <row r="94" spans="1:32" ht="15.75">
      <c r="A94" s="130">
        <v>2001</v>
      </c>
      <c r="B94" s="138">
        <f>('[1]S&amp;P 500 &amp; Raw Data'!B77-'[1]S&amp;P 500 &amp; Raw Data'!B76+'[1]S&amp;P 500 &amp; Raw Data'!C77)/'[1]S&amp;P 500 &amp; Raw Data'!B76</f>
        <v>-0.11849759142000185</v>
      </c>
      <c r="C94" s="138">
        <f>'[1]T. Bill rates'!C79</f>
        <v>3.3993548387096777E-2</v>
      </c>
      <c r="D94" s="138">
        <f>'[1]S&amp;P 500 &amp; Raw Data'!F77</f>
        <v>5.5721811892492555E-2</v>
      </c>
      <c r="E94" s="138">
        <f>'[1]S&amp;P 500 &amp; Raw Data'!J77</f>
        <v>8.5387489183019236E-2</v>
      </c>
      <c r="F94" s="138">
        <f>'[1]Home Prices'!B77/'[1]Home Prices'!B76-1</f>
        <v>6.6779421091818225E-2</v>
      </c>
      <c r="G94" s="138">
        <f>'[1]Gold Prices'!B76/'[1]Gold Prices'!B75-1</f>
        <v>7.4694844233922364E-3</v>
      </c>
      <c r="H94" s="132">
        <f t="shared" si="20"/>
        <v>125622.00708807123</v>
      </c>
      <c r="I94" s="133">
        <f t="shared" si="20"/>
        <v>1658.8128232694276</v>
      </c>
      <c r="J94" s="133">
        <f t="shared" si="20"/>
        <v>3587.3707520469702</v>
      </c>
      <c r="K94" s="133">
        <f t="shared" si="20"/>
        <v>13037.393317114629</v>
      </c>
      <c r="L94" s="133">
        <f t="shared" si="20"/>
        <v>1987.9709477355916</v>
      </c>
      <c r="M94" s="133">
        <f t="shared" si="20"/>
        <v>1339.6317829457359</v>
      </c>
      <c r="N94" s="134">
        <f t="shared" si="16"/>
        <v>-0.15249113980709864</v>
      </c>
      <c r="O94" s="134">
        <f t="shared" si="17"/>
        <v>-0.17421940331249441</v>
      </c>
      <c r="P94" s="135">
        <f t="shared" si="18"/>
        <v>-0.20388508060302107</v>
      </c>
      <c r="Q94" s="135">
        <f t="shared" si="10"/>
        <v>5.1665345512908356E-2</v>
      </c>
      <c r="R94" s="42">
        <f>'[1]Inflation Rate'!C99</f>
        <v>1.6036700000000001E-2</v>
      </c>
      <c r="S94" s="137">
        <f t="shared" si="19"/>
        <v>-0.13241085821014309</v>
      </c>
      <c r="T94" s="137">
        <f t="shared" si="19"/>
        <v>1.7673424972834972E-2</v>
      </c>
      <c r="U94" s="137">
        <f t="shared" si="19"/>
        <v>3.9058738618883204E-2</v>
      </c>
      <c r="V94" s="137">
        <f t="shared" si="19"/>
        <v>6.8256185217541177E-2</v>
      </c>
      <c r="W94" s="137">
        <f t="shared" si="19"/>
        <v>4.9941819121118725E-2</v>
      </c>
      <c r="X94" s="137">
        <f t="shared" si="19"/>
        <v>-8.4319942149803095E-3</v>
      </c>
      <c r="Y94" s="132">
        <f t="shared" si="21"/>
        <v>12255.85879746212</v>
      </c>
      <c r="Z94" s="133">
        <f t="shared" si="21"/>
        <v>161.83610025555842</v>
      </c>
      <c r="AA94" s="133">
        <f t="shared" si="21"/>
        <v>349.98891046541826</v>
      </c>
      <c r="AB94" s="133">
        <f t="shared" si="21"/>
        <v>1271.9463355613407</v>
      </c>
      <c r="AC94" s="133">
        <f t="shared" si="21"/>
        <v>193.94922747749911</v>
      </c>
      <c r="AD94" s="133">
        <f t="shared" si="21"/>
        <v>130.69635132373566</v>
      </c>
      <c r="AE94" s="137">
        <f>Table1[[#This Row],[S&amp;P 500 (includes dividends)2]]-Table1[[#This Row],[3-month T. Bill (Real)]]</f>
        <v>-0.15008428318297806</v>
      </c>
      <c r="AF94" s="137">
        <f>Table1[[#This Row],[S&amp;P 500 (includes dividends)2]]-Table1[[#This Row],[!0-year T.Bonds]]</f>
        <v>-0.17146959682902629</v>
      </c>
    </row>
    <row r="95" spans="1:32" ht="15.75">
      <c r="A95" s="130">
        <v>2002</v>
      </c>
      <c r="B95" s="138">
        <f>('[1]S&amp;P 500 &amp; Raw Data'!B78-'[1]S&amp;P 500 &amp; Raw Data'!B77+'[1]S&amp;P 500 &amp; Raw Data'!C78)/'[1]S&amp;P 500 &amp; Raw Data'!B77</f>
        <v>-0.21966047957912699</v>
      </c>
      <c r="C95" s="138">
        <f>'[1]T. Bill rates'!C80</f>
        <v>1.60532E-2</v>
      </c>
      <c r="D95" s="138">
        <f>'[1]S&amp;P 500 &amp; Raw Data'!F78</f>
        <v>0.15116400378109285</v>
      </c>
      <c r="E95" s="138">
        <f>'[1]S&amp;P 500 &amp; Raw Data'!J78</f>
        <v>0.12143658327667134</v>
      </c>
      <c r="F95" s="138">
        <f>'[1]Home Prices'!B78/'[1]Home Prices'!B77-1</f>
        <v>9.5600399806989866E-2</v>
      </c>
      <c r="G95" s="138">
        <f>'[1]Gold Prices'!B77/'[1]Gold Prices'!B76-1</f>
        <v>0.2556962025316456</v>
      </c>
      <c r="H95" s="132">
        <f t="shared" si="20"/>
        <v>98027.816765413008</v>
      </c>
      <c r="I95" s="133">
        <f t="shared" si="20"/>
        <v>1685.4420772839362</v>
      </c>
      <c r="J95" s="133">
        <f t="shared" si="20"/>
        <v>4129.6520779735802</v>
      </c>
      <c r="K95" s="133">
        <f t="shared" si="20"/>
        <v>14620.609816379138</v>
      </c>
      <c r="L95" s="133">
        <f t="shared" si="20"/>
        <v>2178.0217651437947</v>
      </c>
      <c r="M95" s="133">
        <f t="shared" si="20"/>
        <v>1682.1705426356584</v>
      </c>
      <c r="N95" s="134">
        <f t="shared" si="16"/>
        <v>-0.23571367957912698</v>
      </c>
      <c r="O95" s="134">
        <f t="shared" si="17"/>
        <v>-0.37082448336021984</v>
      </c>
      <c r="P95" s="135">
        <f t="shared" si="18"/>
        <v>-0.34109706285579833</v>
      </c>
      <c r="Q95" s="135">
        <f t="shared" si="10"/>
        <v>4.5325449773477855E-2</v>
      </c>
      <c r="R95" s="42">
        <f>'[1]Inflation Rate'!C100</f>
        <v>2.48027E-2</v>
      </c>
      <c r="S95" s="137">
        <f t="shared" si="19"/>
        <v>-0.23854658031163167</v>
      </c>
      <c r="T95" s="137">
        <f t="shared" si="19"/>
        <v>-8.5377409719938901E-3</v>
      </c>
      <c r="U95" s="137">
        <f t="shared" si="19"/>
        <v>0.12330305509645223</v>
      </c>
      <c r="V95" s="137">
        <f t="shared" si="19"/>
        <v>9.4295109953039136E-2</v>
      </c>
      <c r="W95" s="137">
        <f t="shared" si="19"/>
        <v>6.9084224511693826E-2</v>
      </c>
      <c r="X95" s="137">
        <f t="shared" si="19"/>
        <v>0.22530532221631105</v>
      </c>
      <c r="Y95" s="132">
        <f t="shared" si="21"/>
        <v>9332.2655925453055</v>
      </c>
      <c r="Z95" s="133">
        <f t="shared" si="21"/>
        <v>160.45438555165882</v>
      </c>
      <c r="AA95" s="133">
        <f t="shared" si="21"/>
        <v>393.14361237568301</v>
      </c>
      <c r="AB95" s="133">
        <f t="shared" si="21"/>
        <v>1391.8846551274626</v>
      </c>
      <c r="AC95" s="133">
        <f t="shared" si="21"/>
        <v>207.34805945242422</v>
      </c>
      <c r="AD95" s="133">
        <f t="shared" si="21"/>
        <v>160.14293487122612</v>
      </c>
      <c r="AE95" s="137">
        <f>Table1[[#This Row],[S&amp;P 500 (includes dividends)2]]-Table1[[#This Row],[3-month T. Bill (Real)]]</f>
        <v>-0.23000883933963778</v>
      </c>
      <c r="AF95" s="137">
        <f>Table1[[#This Row],[S&amp;P 500 (includes dividends)2]]-Table1[[#This Row],[!0-year T.Bonds]]</f>
        <v>-0.3618496354080839</v>
      </c>
    </row>
    <row r="96" spans="1:32" ht="15.75">
      <c r="A96" s="130">
        <v>2003</v>
      </c>
      <c r="B96" s="138">
        <f>('[1]S&amp;P 500 &amp; Raw Data'!B79-'[1]S&amp;P 500 &amp; Raw Data'!B78+'[1]S&amp;P 500 &amp; Raw Data'!C79)/'[1]S&amp;P 500 &amp; Raw Data'!B78</f>
        <v>0.28355800050010233</v>
      </c>
      <c r="C96" s="138">
        <f>'[1]T. Bill rates'!C81</f>
        <v>1.00836E-2</v>
      </c>
      <c r="D96" s="138">
        <f>'[1]S&amp;P 500 &amp; Raw Data'!F79</f>
        <v>3.7531858817758529E-3</v>
      </c>
      <c r="E96" s="138">
        <f>'[1]S&amp;P 500 &amp; Raw Data'!J79</f>
        <v>0.12316378506833342</v>
      </c>
      <c r="F96" s="138">
        <f>'[1]Home Prices'!B79/'[1]Home Prices'!B78-1</f>
        <v>9.8119558635008763E-2</v>
      </c>
      <c r="G96" s="138">
        <f>'[1]Gold Prices'!B78/'[1]Gold Prices'!B77-1</f>
        <v>0.1988767281105992</v>
      </c>
      <c r="H96" s="132">
        <f t="shared" si="20"/>
        <v>125824.38848080393</v>
      </c>
      <c r="I96" s="133">
        <f t="shared" si="20"/>
        <v>1702.4374010144365</v>
      </c>
      <c r="J96" s="133">
        <f t="shared" si="20"/>
        <v>4145.1514298492766</v>
      </c>
      <c r="K96" s="133">
        <f t="shared" si="20"/>
        <v>16421.339461371623</v>
      </c>
      <c r="L96" s="133">
        <f t="shared" si="20"/>
        <v>2391.7282994371467</v>
      </c>
      <c r="M96" s="133">
        <f t="shared" si="20"/>
        <v>2016.7151162790694</v>
      </c>
      <c r="N96" s="134">
        <f t="shared" si="16"/>
        <v>0.2734744005001023</v>
      </c>
      <c r="O96" s="134">
        <f t="shared" si="17"/>
        <v>0.27980481461832646</v>
      </c>
      <c r="P96" s="135">
        <f t="shared" si="18"/>
        <v>0.16039421543176891</v>
      </c>
      <c r="Q96" s="135">
        <f t="shared" si="10"/>
        <v>4.8237796117156506E-2</v>
      </c>
      <c r="R96" s="42">
        <f>'[1]Inflation Rate'!C101</f>
        <v>2.0352000000000002E-2</v>
      </c>
      <c r="S96" s="137">
        <f t="shared" si="19"/>
        <v>0.25795607839265511</v>
      </c>
      <c r="T96" s="137">
        <f t="shared" si="19"/>
        <v>-1.0063585899767857E-2</v>
      </c>
      <c r="U96" s="137">
        <f t="shared" si="19"/>
        <v>-1.6267733211895563E-2</v>
      </c>
      <c r="V96" s="137">
        <f t="shared" si="19"/>
        <v>0.10076109525764987</v>
      </c>
      <c r="W96" s="137">
        <f t="shared" si="19"/>
        <v>7.6216402413097573E-2</v>
      </c>
      <c r="X96" s="137">
        <f t="shared" si="19"/>
        <v>0.17496386355943772</v>
      </c>
      <c r="Y96" s="132">
        <f t="shared" si="21"/>
        <v>11739.580227317001</v>
      </c>
      <c r="Z96" s="133">
        <f t="shared" si="21"/>
        <v>158.83963905966522</v>
      </c>
      <c r="AA96" s="133">
        <f t="shared" si="21"/>
        <v>386.74805697559452</v>
      </c>
      <c r="AB96" s="133">
        <f t="shared" si="21"/>
        <v>1532.1324774504219</v>
      </c>
      <c r="AC96" s="133">
        <f t="shared" si="21"/>
        <v>223.15138259122506</v>
      </c>
      <c r="AD96" s="133">
        <f t="shared" si="21"/>
        <v>188.16216147804323</v>
      </c>
      <c r="AE96" s="137">
        <f>Table1[[#This Row],[S&amp;P 500 (includes dividends)2]]-Table1[[#This Row],[3-month T. Bill (Real)]]</f>
        <v>0.26801966429242297</v>
      </c>
      <c r="AF96" s="137">
        <f>Table1[[#This Row],[S&amp;P 500 (includes dividends)2]]-Table1[[#This Row],[!0-year T.Bonds]]</f>
        <v>0.27422381160455067</v>
      </c>
    </row>
    <row r="97" spans="1:32" ht="15.75">
      <c r="A97" s="130">
        <v>2004</v>
      </c>
      <c r="B97" s="138">
        <f>('[1]S&amp;P 500 &amp; Raw Data'!B80-'[1]S&amp;P 500 &amp; Raw Data'!B79+'[1]S&amp;P 500 &amp; Raw Data'!C80)/'[1]S&amp;P 500 &amp; Raw Data'!B79</f>
        <v>0.10742775944096193</v>
      </c>
      <c r="C97" s="138">
        <f>'[1]T. Bill rates'!C82</f>
        <v>1.3746400000000001E-2</v>
      </c>
      <c r="D97" s="138">
        <f>'[1]S&amp;P 500 &amp; Raw Data'!F80</f>
        <v>4.490683702274547E-2</v>
      </c>
      <c r="E97" s="138">
        <f>'[1]S&amp;P 500 &amp; Raw Data'!J80</f>
        <v>0.10345924468934715</v>
      </c>
      <c r="F97" s="138">
        <f>'[1]Home Prices'!B80/'[1]Home Prices'!B79-1</f>
        <v>0.13638479663675351</v>
      </c>
      <c r="G97" s="138">
        <f>'[1]Gold Prices'!B79/'[1]Gold Prices'!B78-1</f>
        <v>4.6486486486486456E-2</v>
      </c>
      <c r="H97" s="132">
        <f t="shared" si="20"/>
        <v>139341.42061832585</v>
      </c>
      <c r="I97" s="133">
        <f t="shared" si="20"/>
        <v>1725.8397865037414</v>
      </c>
      <c r="J97" s="133">
        <f t="shared" si="20"/>
        <v>4331.2970695441181</v>
      </c>
      <c r="K97" s="133">
        <f t="shared" si="20"/>
        <v>18120.278838832503</v>
      </c>
      <c r="L97" s="133">
        <f t="shared" si="20"/>
        <v>2717.9236771662504</v>
      </c>
      <c r="M97" s="133">
        <f t="shared" si="20"/>
        <v>2110.4651162790692</v>
      </c>
      <c r="N97" s="134">
        <f t="shared" si="16"/>
        <v>9.3681359440961925E-2</v>
      </c>
      <c r="O97" s="134">
        <f t="shared" si="17"/>
        <v>6.2520922418216468E-2</v>
      </c>
      <c r="P97" s="135">
        <f t="shared" si="18"/>
        <v>3.9685147516147767E-3</v>
      </c>
      <c r="Q97" s="135">
        <f t="shared" si="10"/>
        <v>4.842299846885445E-2</v>
      </c>
      <c r="R97" s="42">
        <f>'[1]Inflation Rate'!C102</f>
        <v>3.34232E-2</v>
      </c>
      <c r="S97" s="137">
        <f t="shared" si="19"/>
        <v>7.1611087733429724E-2</v>
      </c>
      <c r="T97" s="137">
        <f t="shared" si="19"/>
        <v>-1.9040408614786286E-2</v>
      </c>
      <c r="U97" s="137">
        <f t="shared" si="19"/>
        <v>1.1112230713172799E-2</v>
      </c>
      <c r="V97" s="137">
        <f t="shared" si="19"/>
        <v>6.7770923557112894E-2</v>
      </c>
      <c r="W97" s="137">
        <f t="shared" si="19"/>
        <v>9.9631590075347054E-2</v>
      </c>
      <c r="X97" s="137">
        <f t="shared" si="19"/>
        <v>1.2640790807179725E-2</v>
      </c>
      <c r="Y97" s="132">
        <f t="shared" si="21"/>
        <v>12580.264336929036</v>
      </c>
      <c r="Z97" s="133">
        <f t="shared" si="21"/>
        <v>155.81526742774403</v>
      </c>
      <c r="AA97" s="133">
        <f t="shared" si="21"/>
        <v>391.04569061257865</v>
      </c>
      <c r="AB97" s="133">
        <f t="shared" si="21"/>
        <v>1635.9665104590845</v>
      </c>
      <c r="AC97" s="133">
        <f t="shared" si="21"/>
        <v>245.38430966630094</v>
      </c>
      <c r="AD97" s="133">
        <f t="shared" si="21"/>
        <v>190.54067999911393</v>
      </c>
      <c r="AE97" s="137">
        <f>Table1[[#This Row],[S&amp;P 500 (includes dividends)2]]-Table1[[#This Row],[3-month T. Bill (Real)]]</f>
        <v>9.065149634821601E-2</v>
      </c>
      <c r="AF97" s="137">
        <f>Table1[[#This Row],[S&amp;P 500 (includes dividends)2]]-Table1[[#This Row],[!0-year T.Bonds]]</f>
        <v>6.0498857020256924E-2</v>
      </c>
    </row>
    <row r="98" spans="1:32" ht="15.75">
      <c r="A98" s="130">
        <v>2005</v>
      </c>
      <c r="B98" s="138">
        <f>('[1]S&amp;P 500 &amp; Raw Data'!B81-'[1]S&amp;P 500 &amp; Raw Data'!B80+'[1]S&amp;P 500 &amp; Raw Data'!C81)/'[1]S&amp;P 500 &amp; Raw Data'!B80</f>
        <v>4.8344775232688535E-2</v>
      </c>
      <c r="C98" s="138">
        <f>'[1]T. Bill rates'!C83</f>
        <v>3.1491600000000002E-2</v>
      </c>
      <c r="D98" s="138">
        <f>'[1]S&amp;P 500 &amp; Raw Data'!F81</f>
        <v>2.8675329597779506E-2</v>
      </c>
      <c r="E98" s="138">
        <f>'[1]S&amp;P 500 &amp; Raw Data'!J81</f>
        <v>5.2983848835185088E-2</v>
      </c>
      <c r="F98" s="138">
        <f>'[1]Home Prices'!B81/'[1]Home Prices'!B80-1</f>
        <v>0.13510430453141753</v>
      </c>
      <c r="G98" s="138">
        <f>'[1]Gold Prices'!B80/'[1]Gold Prices'!B79-1</f>
        <v>0.1776859504132231</v>
      </c>
      <c r="H98" s="132">
        <f t="shared" si="20"/>
        <v>146077.8502787223</v>
      </c>
      <c r="I98" s="133">
        <f t="shared" si="20"/>
        <v>1780.1892427244027</v>
      </c>
      <c r="J98" s="133">
        <f t="shared" si="20"/>
        <v>4455.4984405991927</v>
      </c>
      <c r="K98" s="133">
        <f t="shared" si="20"/>
        <v>19080.360953680607</v>
      </c>
      <c r="L98" s="133">
        <f t="shared" si="20"/>
        <v>3085.1268653392694</v>
      </c>
      <c r="M98" s="133">
        <f t="shared" si="20"/>
        <v>2485.4651162790692</v>
      </c>
      <c r="N98" s="134">
        <f t="shared" si="16"/>
        <v>1.6853175232688533E-2</v>
      </c>
      <c r="O98" s="134">
        <f t="shared" si="17"/>
        <v>1.9669445634909029E-2</v>
      </c>
      <c r="P98" s="135">
        <f t="shared" si="18"/>
        <v>-4.6390736024965532E-3</v>
      </c>
      <c r="Q98" s="135">
        <f t="shared" si="10"/>
        <v>4.8042189402255131E-2</v>
      </c>
      <c r="R98" s="42">
        <f>'[1]Inflation Rate'!C103</f>
        <v>3.3385499999999999E-2</v>
      </c>
      <c r="S98" s="137">
        <f t="shared" si="19"/>
        <v>1.4475987163249604E-2</v>
      </c>
      <c r="T98" s="137">
        <f t="shared" si="19"/>
        <v>-1.8327139291194339E-3</v>
      </c>
      <c r="U98" s="137">
        <f t="shared" si="19"/>
        <v>-4.5579993160543841E-3</v>
      </c>
      <c r="V98" s="137">
        <f t="shared" si="19"/>
        <v>1.8965186598016937E-2</v>
      </c>
      <c r="W98" s="137">
        <f t="shared" si="19"/>
        <v>9.8432583514494354E-2</v>
      </c>
      <c r="X98" s="137">
        <f t="shared" si="19"/>
        <v>0.13963854767966355</v>
      </c>
      <c r="Y98" s="132">
        <f t="shared" si="21"/>
        <v>12762.376081980708</v>
      </c>
      <c r="Z98" s="133">
        <f t="shared" si="21"/>
        <v>155.52970261675975</v>
      </c>
      <c r="AA98" s="133">
        <f t="shared" si="21"/>
        <v>389.26330462222052</v>
      </c>
      <c r="AB98" s="133">
        <f t="shared" si="21"/>
        <v>1666.9929205980477</v>
      </c>
      <c r="AC98" s="133">
        <f t="shared" si="21"/>
        <v>269.53812122067563</v>
      </c>
      <c r="AD98" s="133">
        <f t="shared" si="21"/>
        <v>217.14750382808572</v>
      </c>
      <c r="AE98" s="137">
        <f>Table1[[#This Row],[S&amp;P 500 (includes dividends)2]]-Table1[[#This Row],[3-month T. Bill (Real)]]</f>
        <v>1.6308701092369038E-2</v>
      </c>
      <c r="AF98" s="137">
        <f>Table1[[#This Row],[S&amp;P 500 (includes dividends)2]]-Table1[[#This Row],[!0-year T.Bonds]]</f>
        <v>1.9033986479303988E-2</v>
      </c>
    </row>
    <row r="99" spans="1:32" ht="15.75">
      <c r="A99" s="130">
        <v>2006</v>
      </c>
      <c r="B99" s="138">
        <f>('[1]S&amp;P 500 &amp; Raw Data'!B82-'[1]S&amp;P 500 &amp; Raw Data'!B81+'[1]S&amp;P 500 &amp; Raw Data'!C82)/'[1]S&amp;P 500 &amp; Raw Data'!B81</f>
        <v>0.15612557979315703</v>
      </c>
      <c r="C99" s="138">
        <f>'[1]T. Bill rates'!C84</f>
        <v>4.7300000000000002E-2</v>
      </c>
      <c r="D99" s="138">
        <f>'[1]S&amp;P 500 &amp; Raw Data'!F82</f>
        <v>1.9610012417568386E-2</v>
      </c>
      <c r="E99" s="138">
        <f>'[1]S&amp;P 500 &amp; Raw Data'!J82</f>
        <v>5.1964610076620635E-2</v>
      </c>
      <c r="F99" s="138">
        <f>'[1]Home Prices'!B82/'[1]Home Prices'!B81-1</f>
        <v>1.7334140261067166E-2</v>
      </c>
      <c r="G99" s="138">
        <f>'[1]Gold Prices'!B81/'[1]Gold Prices'!B80-1</f>
        <v>0.23196881091617927</v>
      </c>
      <c r="H99" s="132">
        <f t="shared" si="20"/>
        <v>168884.33934842583</v>
      </c>
      <c r="I99" s="133">
        <f t="shared" si="20"/>
        <v>1864.3921939052668</v>
      </c>
      <c r="J99" s="133">
        <f t="shared" si="20"/>
        <v>4542.8708203458</v>
      </c>
      <c r="K99" s="133">
        <f t="shared" si="20"/>
        <v>20071.8644707598</v>
      </c>
      <c r="L99" s="133">
        <f t="shared" si="20"/>
        <v>3138.6048871462467</v>
      </c>
      <c r="M99" s="133">
        <f t="shared" si="20"/>
        <v>3062.0155038759681</v>
      </c>
      <c r="N99" s="134">
        <f t="shared" si="16"/>
        <v>0.10882557979315702</v>
      </c>
      <c r="O99" s="134">
        <f t="shared" si="17"/>
        <v>0.13651556737558865</v>
      </c>
      <c r="P99" s="135">
        <f t="shared" si="18"/>
        <v>0.10416096971653639</v>
      </c>
      <c r="Q99" s="135">
        <f t="shared" si="10"/>
        <v>4.9149036004805913E-2</v>
      </c>
      <c r="R99" s="42">
        <f>'[1]Inflation Rate'!C104</f>
        <v>2.52398E-2</v>
      </c>
      <c r="S99" s="137">
        <f t="shared" si="19"/>
        <v>0.12766357665119621</v>
      </c>
      <c r="T99" s="137">
        <f t="shared" si="19"/>
        <v>2.1517112386780113E-2</v>
      </c>
      <c r="U99" s="137">
        <f t="shared" si="19"/>
        <v>-5.4911910193415903E-3</v>
      </c>
      <c r="V99" s="137">
        <f t="shared" si="19"/>
        <v>2.6066887060588684E-2</v>
      </c>
      <c r="W99" s="137">
        <f t="shared" si="19"/>
        <v>-7.7110347637039389E-3</v>
      </c>
      <c r="X99" s="137">
        <f t="shared" si="19"/>
        <v>0.20163966607244399</v>
      </c>
      <c r="Y99" s="132">
        <f t="shared" si="21"/>
        <v>14391.666659174045</v>
      </c>
      <c r="Z99" s="133">
        <f t="shared" si="21"/>
        <v>158.87625270744707</v>
      </c>
      <c r="AA99" s="133">
        <f t="shared" si="21"/>
        <v>387.12578545971974</v>
      </c>
      <c r="AB99" s="133">
        <f t="shared" si="21"/>
        <v>1710.4462367900778</v>
      </c>
      <c r="AC99" s="133">
        <f t="shared" si="21"/>
        <v>267.45970339779956</v>
      </c>
      <c r="AD99" s="133">
        <f t="shared" si="21"/>
        <v>260.93305398844569</v>
      </c>
      <c r="AE99" s="137">
        <f>Table1[[#This Row],[S&amp;P 500 (includes dividends)2]]-Table1[[#This Row],[3-month T. Bill (Real)]]</f>
        <v>0.1061464642644161</v>
      </c>
      <c r="AF99" s="137">
        <f>Table1[[#This Row],[S&amp;P 500 (includes dividends)2]]-Table1[[#This Row],[!0-year T.Bonds]]</f>
        <v>0.1331547676705378</v>
      </c>
    </row>
    <row r="100" spans="1:32" ht="15.75">
      <c r="A100" s="130">
        <v>2007</v>
      </c>
      <c r="B100" s="138">
        <f>('[1]S&amp;P 500 &amp; Raw Data'!B83-'[1]S&amp;P 500 &amp; Raw Data'!B82+'[1]S&amp;P 500 &amp; Raw Data'!C83)/'[1]S&amp;P 500 &amp; Raw Data'!B82</f>
        <v>5.4847352464217694E-2</v>
      </c>
      <c r="C100" s="138">
        <f>'[1]T. Bill rates'!C85</f>
        <v>4.3619521912350592E-2</v>
      </c>
      <c r="D100" s="138">
        <f>'[1]S&amp;P 500 &amp; Raw Data'!F83</f>
        <v>0.10209921930012807</v>
      </c>
      <c r="E100" s="138">
        <f>'[1]S&amp;P 500 &amp; Raw Data'!J83</f>
        <v>4.8445754357525184E-2</v>
      </c>
      <c r="F100" s="138">
        <f>'[1]Home Prices'!B83/'[1]Home Prices'!B82-1</f>
        <v>-5.3981629545541421E-2</v>
      </c>
      <c r="G100" s="138">
        <f>'[1]Gold Prices'!B82/'[1]Gold Prices'!B81-1</f>
        <v>0.31922468354430378</v>
      </c>
      <c r="H100" s="132">
        <f t="shared" si="20"/>
        <v>178147.19823435548</v>
      </c>
      <c r="I100" s="133">
        <f t="shared" si="20"/>
        <v>1945.7160900605329</v>
      </c>
      <c r="J100" s="133">
        <f t="shared" si="20"/>
        <v>5006.6943844844382</v>
      </c>
      <c r="K100" s="133">
        <f t="shared" si="20"/>
        <v>21044.261086407765</v>
      </c>
      <c r="L100" s="133">
        <f t="shared" si="20"/>
        <v>2969.177880838492</v>
      </c>
      <c r="M100" s="133">
        <f t="shared" si="20"/>
        <v>4039.4864341085258</v>
      </c>
      <c r="N100" s="134">
        <f t="shared" si="16"/>
        <v>1.1227830551867102E-2</v>
      </c>
      <c r="O100" s="134">
        <f t="shared" si="17"/>
        <v>-4.7251866835910372E-2</v>
      </c>
      <c r="P100" s="135">
        <f t="shared" si="18"/>
        <v>6.4015981066925104E-3</v>
      </c>
      <c r="Q100" s="135">
        <f t="shared" si="10"/>
        <v>4.7948712238125024E-2</v>
      </c>
      <c r="R100" s="42">
        <f>'[1]Inflation Rate'!C105</f>
        <v>4.1088100000000002E-2</v>
      </c>
      <c r="S100" s="137">
        <f t="shared" si="19"/>
        <v>1.3216222973077452E-2</v>
      </c>
      <c r="T100" s="137">
        <f t="shared" si="19"/>
        <v>2.431515557953734E-3</v>
      </c>
      <c r="U100" s="137">
        <f t="shared" si="19"/>
        <v>5.8603224165301615E-2</v>
      </c>
      <c r="V100" s="137">
        <f t="shared" si="19"/>
        <v>7.067273516549788E-3</v>
      </c>
      <c r="W100" s="137">
        <f t="shared" si="19"/>
        <v>-9.1317660383920862E-2</v>
      </c>
      <c r="X100" s="137">
        <f t="shared" si="19"/>
        <v>0.26715950700455005</v>
      </c>
      <c r="Y100" s="132">
        <f t="shared" si="21"/>
        <v>14581.870134695893</v>
      </c>
      <c r="Z100" s="133">
        <f t="shared" si="21"/>
        <v>159.26256278769461</v>
      </c>
      <c r="AA100" s="133">
        <f t="shared" si="21"/>
        <v>409.81260464518414</v>
      </c>
      <c r="AB100" s="133">
        <f t="shared" si="21"/>
        <v>1722.5344281808266</v>
      </c>
      <c r="AC100" s="133">
        <f t="shared" si="21"/>
        <v>243.03590903653509</v>
      </c>
      <c r="AD100" s="133">
        <f t="shared" si="21"/>
        <v>330.64380005319049</v>
      </c>
      <c r="AE100" s="137">
        <f>Table1[[#This Row],[S&amp;P 500 (includes dividends)2]]-Table1[[#This Row],[3-month T. Bill (Real)]]</f>
        <v>1.0784707415123718E-2</v>
      </c>
      <c r="AF100" s="137">
        <f>Table1[[#This Row],[S&amp;P 500 (includes dividends)2]]-Table1[[#This Row],[!0-year T.Bonds]]</f>
        <v>-4.5387001192224163E-2</v>
      </c>
    </row>
    <row r="101" spans="1:32" ht="15.75">
      <c r="A101" s="130">
        <v>2008</v>
      </c>
      <c r="B101" s="138">
        <f>('[1]S&amp;P 500 &amp; Raw Data'!B84-'[1]S&amp;P 500 &amp; Raw Data'!B83+'[1]S&amp;P 500 &amp; Raw Data'!C84)/'[1]S&amp;P 500 &amp; Raw Data'!B83</f>
        <v>-0.36552344111798191</v>
      </c>
      <c r="C101" s="138">
        <f>'[1]T. Bill rates'!C86</f>
        <v>1.3713147410358567E-2</v>
      </c>
      <c r="D101" s="138">
        <f>'[1]S&amp;P 500 &amp; Raw Data'!F84</f>
        <v>0.20101279926977011</v>
      </c>
      <c r="E101" s="138">
        <f>'[1]S&amp;P 500 &amp; Raw Data'!J84</f>
        <v>-3.540309867144642E-2</v>
      </c>
      <c r="F101" s="138">
        <f>'[1]Home Prices'!B84/'[1]Home Prices'!B83-1</f>
        <v>-0.11995638578961343</v>
      </c>
      <c r="G101" s="138">
        <f>'[1]Gold Prices'!B83/'[1]Gold Prices'!B82-1</f>
        <v>4.3178410794602717E-2</v>
      </c>
      <c r="H101" s="132">
        <f t="shared" si="20"/>
        <v>113030.22131020659</v>
      </c>
      <c r="I101" s="133">
        <f t="shared" si="20"/>
        <v>1972.3979816222397</v>
      </c>
      <c r="J101" s="133">
        <f t="shared" si="20"/>
        <v>6013.1040377978934</v>
      </c>
      <c r="K101" s="133">
        <f t="shared" si="20"/>
        <v>20299.22903469799</v>
      </c>
      <c r="L101" s="133">
        <f t="shared" si="20"/>
        <v>2613.006033486643</v>
      </c>
      <c r="M101" s="133">
        <f t="shared" si="20"/>
        <v>4213.905038759689</v>
      </c>
      <c r="N101" s="134">
        <f t="shared" si="16"/>
        <v>-0.37923658852834047</v>
      </c>
      <c r="O101" s="134">
        <f t="shared" si="17"/>
        <v>-0.56653624038775208</v>
      </c>
      <c r="P101" s="135">
        <f t="shared" si="18"/>
        <v>-0.33012034244653549</v>
      </c>
      <c r="Q101" s="135">
        <f t="shared" si="10"/>
        <v>3.8795868868689798E-2</v>
      </c>
      <c r="R101" s="42">
        <f>'[1]Inflation Rate'!C106</f>
        <v>-2.2230000000000001E-4</v>
      </c>
      <c r="S101" s="137">
        <f t="shared" si="19"/>
        <v>-0.36538236561785886</v>
      </c>
      <c r="T101" s="137">
        <f t="shared" si="19"/>
        <v>1.3938545949123249E-2</v>
      </c>
      <c r="U101" s="137">
        <f t="shared" si="19"/>
        <v>0.20127984377904218</v>
      </c>
      <c r="V101" s="137">
        <f t="shared" si="19"/>
        <v>-3.5188621101917339E-2</v>
      </c>
      <c r="W101" s="137">
        <f t="shared" si="19"/>
        <v>-0.1197607085951341</v>
      </c>
      <c r="X101" s="137">
        <f t="shared" si="19"/>
        <v>4.3410360917834678E-2</v>
      </c>
      <c r="Y101" s="132">
        <f t="shared" si="21"/>
        <v>9253.9119297483012</v>
      </c>
      <c r="Z101" s="133">
        <f t="shared" si="21"/>
        <v>161.48245133708602</v>
      </c>
      <c r="AA101" s="133">
        <f t="shared" si="21"/>
        <v>492.29962168684915</v>
      </c>
      <c r="AB101" s="133">
        <f t="shared" si="21"/>
        <v>1661.9208168525636</v>
      </c>
      <c r="AC101" s="133">
        <f t="shared" si="21"/>
        <v>213.92975635625709</v>
      </c>
      <c r="AD101" s="133">
        <f t="shared" si="21"/>
        <v>344.99716674874384</v>
      </c>
      <c r="AE101" s="137">
        <f>Table1[[#This Row],[S&amp;P 500 (includes dividends)2]]-Table1[[#This Row],[3-month T. Bill (Real)]]</f>
        <v>-0.37932091156698211</v>
      </c>
      <c r="AF101" s="137">
        <f>Table1[[#This Row],[S&amp;P 500 (includes dividends)2]]-Table1[[#This Row],[!0-year T.Bonds]]</f>
        <v>-0.56666220939690104</v>
      </c>
    </row>
    <row r="102" spans="1:32" ht="15.75">
      <c r="A102" s="130">
        <v>2009</v>
      </c>
      <c r="B102" s="138">
        <f>('[1]S&amp;P 500 &amp; Raw Data'!B85-'[1]S&amp;P 500 &amp; Raw Data'!B84+'[1]S&amp;P 500 &amp; Raw Data'!C85)/'[1]S&amp;P 500 &amp; Raw Data'!B84</f>
        <v>0.25935233877663982</v>
      </c>
      <c r="C102" s="138">
        <f>'[1]T. Bill rates'!C87</f>
        <v>1.5051999999999999E-3</v>
      </c>
      <c r="D102" s="138">
        <f>'[1]S&amp;P 500 &amp; Raw Data'!F85</f>
        <v>-0.11116695313259162</v>
      </c>
      <c r="E102" s="138">
        <f>'[1]S&amp;P 500 &amp; Raw Data'!J85</f>
        <v>0.20209649577883115</v>
      </c>
      <c r="F102" s="138">
        <f>'[1]Home Prices'!B85/'[1]Home Prices'!B84-1</f>
        <v>-3.8552558261496617E-2</v>
      </c>
      <c r="G102" s="138">
        <f>'[1]Gold Prices'!B84/'[1]Gold Prices'!B83-1</f>
        <v>0.25035929864903705</v>
      </c>
      <c r="H102" s="132">
        <f t="shared" ref="H102:M116" si="22">H101*(1+B102)</f>
        <v>142344.87355944986</v>
      </c>
      <c r="I102" s="133">
        <f t="shared" si="22"/>
        <v>1975.3668350641774</v>
      </c>
      <c r="J102" s="133">
        <f t="shared" si="22"/>
        <v>5344.6455830466175</v>
      </c>
      <c r="K102" s="133">
        <f t="shared" si="22"/>
        <v>24401.632089622359</v>
      </c>
      <c r="L102" s="133">
        <f t="shared" si="22"/>
        <v>2512.267966143007</v>
      </c>
      <c r="M102" s="133">
        <f t="shared" si="22"/>
        <v>5268.8953488372081</v>
      </c>
      <c r="N102" s="134">
        <f t="shared" si="16"/>
        <v>0.25784713877663984</v>
      </c>
      <c r="O102" s="134">
        <f t="shared" si="17"/>
        <v>0.37051929190923144</v>
      </c>
      <c r="P102" s="135">
        <f t="shared" si="18"/>
        <v>5.725584299780867E-2</v>
      </c>
      <c r="Q102" s="135">
        <f t="shared" si="10"/>
        <v>4.2868506133348472E-2</v>
      </c>
      <c r="R102" s="42">
        <f>'[1]Inflation Rate'!C107</f>
        <v>2.8141199999999998E-2</v>
      </c>
      <c r="S102" s="137">
        <f t="shared" si="19"/>
        <v>0.2248826705676612</v>
      </c>
      <c r="T102" s="137">
        <f t="shared" si="19"/>
        <v>-2.5906947411503456E-2</v>
      </c>
      <c r="U102" s="137">
        <f t="shared" si="19"/>
        <v>-0.13549515682533853</v>
      </c>
      <c r="V102" s="137">
        <f t="shared" si="19"/>
        <v>0.16919397430900651</v>
      </c>
      <c r="W102" s="137">
        <f t="shared" si="19"/>
        <v>-6.4868286828206778E-2</v>
      </c>
      <c r="X102" s="137">
        <f t="shared" si="19"/>
        <v>0.21613577847968446</v>
      </c>
      <c r="Y102" s="132">
        <f t="shared" ref="Y102:AD116" si="23">Y101*(1+S102)</f>
        <v>11334.956357708039</v>
      </c>
      <c r="Z102" s="133">
        <f t="shared" si="23"/>
        <v>157.29893396241548</v>
      </c>
      <c r="AA102" s="133">
        <f t="shared" si="23"/>
        <v>425.59540724133467</v>
      </c>
      <c r="AB102" s="133">
        <f t="shared" si="23"/>
        <v>1943.1078048427194</v>
      </c>
      <c r="AC102" s="133">
        <f t="shared" si="23"/>
        <v>200.05249955985101</v>
      </c>
      <c r="AD102" s="133">
        <f t="shared" si="23"/>
        <v>419.5633979572691</v>
      </c>
      <c r="AE102" s="137">
        <f>Table1[[#This Row],[S&amp;P 500 (includes dividends)2]]-Table1[[#This Row],[3-month T. Bill (Real)]]</f>
        <v>0.25078961797916466</v>
      </c>
      <c r="AF102" s="137">
        <f>Table1[[#This Row],[S&amp;P 500 (includes dividends)2]]-Table1[[#This Row],[!0-year T.Bonds]]</f>
        <v>0.36037782739299973</v>
      </c>
    </row>
    <row r="103" spans="1:32" ht="15.75">
      <c r="A103" s="130">
        <v>2010</v>
      </c>
      <c r="B103" s="138">
        <f>('[1]S&amp;P 500 &amp; Raw Data'!B86-'[1]S&amp;P 500 &amp; Raw Data'!B85+'[1]S&amp;P 500 &amp; Raw Data'!C86)/'[1]S&amp;P 500 &amp; Raw Data'!B85</f>
        <v>0.14821092278719414</v>
      </c>
      <c r="C103" s="138">
        <f>'[1]T. Bill rates'!C88</f>
        <v>1.3844621513944221E-3</v>
      </c>
      <c r="D103" s="138">
        <f>'[1]S&amp;P 500 &amp; Raw Data'!F86</f>
        <v>8.4629338803557719E-2</v>
      </c>
      <c r="E103" s="138">
        <f>'[1]S&amp;P 500 &amp; Raw Data'!J86</f>
        <v>9.4104971085132647E-2</v>
      </c>
      <c r="F103" s="138">
        <f>'[1]Home Prices'!B86/'[1]Home Prices'!B85-1</f>
        <v>-4.1128020509463736E-2</v>
      </c>
      <c r="G103" s="138">
        <f>'[1]Gold Prices'!B85/'[1]Gold Prices'!B84-1</f>
        <v>0.29241379310344828</v>
      </c>
      <c r="H103" s="132">
        <f t="shared" si="22"/>
        <v>163441.93862372241</v>
      </c>
      <c r="I103" s="133">
        <f t="shared" si="22"/>
        <v>1978.1016556824434</v>
      </c>
      <c r="J103" s="133">
        <f t="shared" si="22"/>
        <v>5796.9594048792078</v>
      </c>
      <c r="K103" s="133">
        <f t="shared" si="22"/>
        <v>26697.946971846319</v>
      </c>
      <c r="L103" s="133">
        <f t="shared" si="22"/>
        <v>2408.9433577062086</v>
      </c>
      <c r="M103" s="133">
        <f t="shared" si="22"/>
        <v>6809.5930232558121</v>
      </c>
      <c r="N103" s="134">
        <f t="shared" si="16"/>
        <v>0.14682646063579971</v>
      </c>
      <c r="O103" s="134">
        <f t="shared" si="17"/>
        <v>6.3581583983636419E-2</v>
      </c>
      <c r="P103" s="135">
        <f t="shared" si="18"/>
        <v>5.4105951702061492E-2</v>
      </c>
      <c r="Q103" s="135">
        <f t="shared" si="10"/>
        <v>4.3108516433475463E-2</v>
      </c>
      <c r="R103" s="42">
        <f>'[1]Inflation Rate'!C108</f>
        <v>1.4377899999999999E-2</v>
      </c>
      <c r="S103" s="137">
        <f t="shared" si="19"/>
        <v>0.1319360593198986</v>
      </c>
      <c r="T103" s="137">
        <f t="shared" si="19"/>
        <v>-1.2809267481680764E-2</v>
      </c>
      <c r="U103" s="137">
        <f t="shared" si="19"/>
        <v>6.9255687454899961E-2</v>
      </c>
      <c r="V103" s="137">
        <f t="shared" si="19"/>
        <v>7.8597011118965332E-2</v>
      </c>
      <c r="W103" s="137">
        <f t="shared" si="19"/>
        <v>-5.4719173701895163E-2</v>
      </c>
      <c r="X103" s="137">
        <f t="shared" si="19"/>
        <v>0.27409498284953604</v>
      </c>
      <c r="Y103" s="132">
        <f t="shared" si="23"/>
        <v>12830.445832107069</v>
      </c>
      <c r="Z103" s="133">
        <f t="shared" si="23"/>
        <v>155.28404984270765</v>
      </c>
      <c r="AA103" s="133">
        <f t="shared" si="23"/>
        <v>455.07030974748142</v>
      </c>
      <c r="AB103" s="133">
        <f t="shared" si="23"/>
        <v>2095.8302705852907</v>
      </c>
      <c r="AC103" s="133">
        <f t="shared" si="23"/>
        <v>189.10579208693721</v>
      </c>
      <c r="AD103" s="133">
        <f t="shared" si="23"/>
        <v>534.56362032465984</v>
      </c>
      <c r="AE103" s="137">
        <f>Table1[[#This Row],[S&amp;P 500 (includes dividends)2]]-Table1[[#This Row],[3-month T. Bill (Real)]]</f>
        <v>0.14474532680157937</v>
      </c>
      <c r="AF103" s="137">
        <f>Table1[[#This Row],[S&amp;P 500 (includes dividends)2]]-Table1[[#This Row],[!0-year T.Bonds]]</f>
        <v>6.2680371864998641E-2</v>
      </c>
    </row>
    <row r="104" spans="1:32" ht="15.75">
      <c r="A104" s="130">
        <v>2011</v>
      </c>
      <c r="B104" s="138">
        <f>('[1]S&amp;P 500 &amp; Raw Data'!B87-'[1]S&amp;P 500 &amp; Raw Data'!B86+'[1]S&amp;P 500 &amp; Raw Data'!C87)/'[1]S&amp;P 500 &amp; Raw Data'!B86</f>
        <v>2.09837473362805E-2</v>
      </c>
      <c r="C104" s="138">
        <f>'[1]T. Bill rates'!C89</f>
        <v>5.2839999999999994E-4</v>
      </c>
      <c r="D104" s="138">
        <f>'[1]S&amp;P 500 &amp; Raw Data'!F87</f>
        <v>0.16035334999461354</v>
      </c>
      <c r="E104" s="138">
        <f>'[1]S&amp;P 500 &amp; Raw Data'!J87</f>
        <v>0.12262911319384322</v>
      </c>
      <c r="F104" s="138">
        <f>'[1]Home Prices'!B87/'[1]Home Prices'!B86-1</f>
        <v>-3.8853177086296098E-2</v>
      </c>
      <c r="G104" s="138">
        <f>'[1]Gold Prices'!B86/'[1]Gold Prices'!B85-1</f>
        <v>0.1202419067947349</v>
      </c>
      <c r="H104" s="132">
        <f t="shared" si="22"/>
        <v>166871.56296795449</v>
      </c>
      <c r="I104" s="133">
        <f t="shared" si="22"/>
        <v>1979.1468845973061</v>
      </c>
      <c r="J104" s="133">
        <f t="shared" si="22"/>
        <v>6726.5212652343698</v>
      </c>
      <c r="K104" s="133">
        <f t="shared" si="22"/>
        <v>29971.892533100086</v>
      </c>
      <c r="L104" s="133">
        <f t="shared" si="22"/>
        <v>2315.3482548383927</v>
      </c>
      <c r="M104" s="133">
        <f t="shared" si="22"/>
        <v>7628.3914728682148</v>
      </c>
      <c r="N104" s="134">
        <f t="shared" si="16"/>
        <v>2.0455347336280502E-2</v>
      </c>
      <c r="O104" s="134">
        <f t="shared" si="17"/>
        <v>-0.13936960265833304</v>
      </c>
      <c r="P104" s="135">
        <f t="shared" si="18"/>
        <v>-0.10164536585756272</v>
      </c>
      <c r="Q104" s="135">
        <f t="shared" si="10"/>
        <v>4.0970429004248521E-2</v>
      </c>
      <c r="R104" s="42">
        <f>'[1]Inflation Rate'!C109</f>
        <v>3.0620699999999997E-2</v>
      </c>
      <c r="S104" s="137">
        <f t="shared" si="19"/>
        <v>-9.3506298327983295E-3</v>
      </c>
      <c r="T104" s="137">
        <f t="shared" si="19"/>
        <v>-2.9198229765809991E-2</v>
      </c>
      <c r="U104" s="137">
        <f t="shared" si="19"/>
        <v>0.12587817224572873</v>
      </c>
      <c r="V104" s="137">
        <f t="shared" si="19"/>
        <v>8.927475762309367E-2</v>
      </c>
      <c r="W104" s="137">
        <f t="shared" si="19"/>
        <v>-6.7409743551915979E-2</v>
      </c>
      <c r="X104" s="137">
        <f t="shared" si="19"/>
        <v>8.6958477347422569E-2</v>
      </c>
      <c r="Y104" s="132">
        <f t="shared" si="23"/>
        <v>12710.473082541266</v>
      </c>
      <c r="Z104" s="133">
        <f t="shared" si="23"/>
        <v>150.75003047643477</v>
      </c>
      <c r="AA104" s="133">
        <f t="shared" si="23"/>
        <v>512.35372858179198</v>
      </c>
      <c r="AB104" s="133">
        <f t="shared" si="23"/>
        <v>2282.9350100109355</v>
      </c>
      <c r="AC104" s="133">
        <f t="shared" si="23"/>
        <v>176.35821913817483</v>
      </c>
      <c r="AD104" s="133">
        <f t="shared" si="23"/>
        <v>581.04845879341792</v>
      </c>
      <c r="AE104" s="137">
        <f>Table1[[#This Row],[S&amp;P 500 (includes dividends)2]]-Table1[[#This Row],[3-month T. Bill (Real)]]</f>
        <v>1.9847599933011661E-2</v>
      </c>
      <c r="AF104" s="137">
        <f>Table1[[#This Row],[S&amp;P 500 (includes dividends)2]]-Table1[[#This Row],[!0-year T.Bonds]]</f>
        <v>-0.13522880207852706</v>
      </c>
    </row>
    <row r="105" spans="1:32" ht="15.75">
      <c r="A105" s="130">
        <v>2012</v>
      </c>
      <c r="B105" s="138">
        <f>('[1]S&amp;P 500 &amp; Raw Data'!B88-'[1]S&amp;P 500 &amp; Raw Data'!B87+'[1]S&amp;P 500 &amp; Raw Data'!C88)/'[1]S&amp;P 500 &amp; Raw Data'!B87</f>
        <v>0.15890585241730293</v>
      </c>
      <c r="C105" s="138">
        <f>'[1]T. Bill rates'!C90</f>
        <v>8.7599999999999993E-4</v>
      </c>
      <c r="D105" s="138">
        <f>'[1]S&amp;P 500 &amp; Raw Data'!F88</f>
        <v>2.971571978018946E-2</v>
      </c>
      <c r="E105" s="138">
        <f>'[1]S&amp;P 500 &amp; Raw Data'!J88</f>
        <v>9.3270633454791169E-2</v>
      </c>
      <c r="F105" s="138">
        <f>'[1]Home Prices'!B88/'[1]Home Prices'!B87-1</f>
        <v>6.4371744791666519E-2</v>
      </c>
      <c r="G105" s="138">
        <f>'[1]Gold Prices'!B87/'[1]Gold Prices'!B86-1</f>
        <v>5.6843442362654706E-2</v>
      </c>
      <c r="H105" s="132">
        <f t="shared" si="22"/>
        <v>193388.43092558492</v>
      </c>
      <c r="I105" s="133">
        <f t="shared" si="22"/>
        <v>1980.8806172682134</v>
      </c>
      <c r="J105" s="133">
        <f t="shared" si="22"/>
        <v>6926.4046862475598</v>
      </c>
      <c r="K105" s="133">
        <f t="shared" si="22"/>
        <v>32767.389935501258</v>
      </c>
      <c r="L105" s="133">
        <f t="shared" si="22"/>
        <v>2464.3912618026802</v>
      </c>
      <c r="M105" s="133">
        <f t="shared" si="22"/>
        <v>8062.0155038759658</v>
      </c>
      <c r="N105" s="134">
        <f t="shared" si="16"/>
        <v>0.15802985241730294</v>
      </c>
      <c r="O105" s="134">
        <f t="shared" si="17"/>
        <v>0.12919013263711346</v>
      </c>
      <c r="P105" s="135">
        <f t="shared" si="18"/>
        <v>6.563521896251176E-2</v>
      </c>
      <c r="Q105" s="135">
        <f t="shared" si="10"/>
        <v>4.1988275684727405E-2</v>
      </c>
      <c r="R105" s="42">
        <f>'[1]Inflation Rate'!C110</f>
        <v>1.7595E-2</v>
      </c>
      <c r="S105" s="137">
        <f t="shared" si="19"/>
        <v>0.13886747912214847</v>
      </c>
      <c r="T105" s="137">
        <f t="shared" si="19"/>
        <v>-1.6429915634412429E-2</v>
      </c>
      <c r="U105" s="137">
        <f t="shared" si="19"/>
        <v>1.1911143215315834E-2</v>
      </c>
      <c r="V105" s="137">
        <f t="shared" si="19"/>
        <v>7.4367143563786486E-2</v>
      </c>
      <c r="W105" s="137">
        <f t="shared" si="19"/>
        <v>4.5967938906604777E-2</v>
      </c>
      <c r="X105" s="137">
        <f t="shared" si="19"/>
        <v>3.8569806615259106E-2</v>
      </c>
      <c r="Y105" s="132">
        <f t="shared" si="23"/>
        <v>14475.544437963696</v>
      </c>
      <c r="Z105" s="133">
        <f t="shared" si="23"/>
        <v>148.27322019382186</v>
      </c>
      <c r="AA105" s="133">
        <f t="shared" si="23"/>
        <v>518.45644721983081</v>
      </c>
      <c r="AB105" s="133">
        <f t="shared" si="23"/>
        <v>2452.7103656472132</v>
      </c>
      <c r="AC105" s="133">
        <f t="shared" si="23"/>
        <v>184.46504298119606</v>
      </c>
      <c r="AD105" s="133">
        <f t="shared" si="23"/>
        <v>603.4593854831744</v>
      </c>
      <c r="AE105" s="137">
        <f>Table1[[#This Row],[S&amp;P 500 (includes dividends)2]]-Table1[[#This Row],[3-month T. Bill (Real)]]</f>
        <v>0.1552973947565609</v>
      </c>
      <c r="AF105" s="137">
        <f>Table1[[#This Row],[S&amp;P 500 (includes dividends)2]]-Table1[[#This Row],[!0-year T.Bonds]]</f>
        <v>0.12695633590683264</v>
      </c>
    </row>
    <row r="106" spans="1:32" ht="15.75">
      <c r="A106" s="130">
        <v>2013</v>
      </c>
      <c r="B106" s="138">
        <f>('[1]S&amp;P 500 &amp; Raw Data'!B89-'[1]S&amp;P 500 &amp; Raw Data'!B88+'[1]S&amp;P 500 &amp; Raw Data'!C89)/'[1]S&amp;P 500 &amp; Raw Data'!B88</f>
        <v>0.32145085858125483</v>
      </c>
      <c r="C106" s="138">
        <f>'[1]T. Bill rates'!C91</f>
        <v>5.708E-4</v>
      </c>
      <c r="D106" s="138">
        <f>'[1]S&amp;P 500 &amp; Raw Data'!F89</f>
        <v>-9.104568794347262E-2</v>
      </c>
      <c r="E106" s="138">
        <f>'[1]S&amp;P 500 &amp; Raw Data'!J89</f>
        <v>-9.8278909816801388E-3</v>
      </c>
      <c r="F106" s="138">
        <f>'[1]Home Prices'!B89/'[1]Home Prices'!B88-1</f>
        <v>0.1071321827495848</v>
      </c>
      <c r="G106" s="138">
        <f>'[1]Gold Prices'!B88/'[1]Gold Prices'!B87-1</f>
        <v>-0.27614182692307687</v>
      </c>
      <c r="H106" s="132">
        <f t="shared" si="22"/>
        <v>255553.30808629587</v>
      </c>
      <c r="I106" s="133">
        <f t="shared" si="22"/>
        <v>1982.01130392455</v>
      </c>
      <c r="J106" s="133">
        <f t="shared" si="22"/>
        <v>6295.7854066132577</v>
      </c>
      <c r="K106" s="133">
        <f t="shared" si="22"/>
        <v>32445.355599460949</v>
      </c>
      <c r="L106" s="133">
        <f t="shared" si="22"/>
        <v>2728.4068768286047</v>
      </c>
      <c r="M106" s="133">
        <f t="shared" si="22"/>
        <v>5835.7558139534867</v>
      </c>
      <c r="N106" s="134">
        <f t="shared" si="16"/>
        <v>0.32088005858125485</v>
      </c>
      <c r="O106" s="134">
        <f t="shared" si="17"/>
        <v>0.41249654652472745</v>
      </c>
      <c r="P106" s="135">
        <f t="shared" si="18"/>
        <v>0.33127874956293496</v>
      </c>
      <c r="Q106" s="135">
        <f t="shared" si="10"/>
        <v>4.6176809418723153E-2</v>
      </c>
      <c r="R106" s="42">
        <f>'[1]Inflation Rate'!C111</f>
        <v>1.51284E-2</v>
      </c>
      <c r="S106" s="137">
        <f t="shared" si="19"/>
        <v>0.30175735264746284</v>
      </c>
      <c r="T106" s="137">
        <f t="shared" si="19"/>
        <v>-1.4340648926776223E-2</v>
      </c>
      <c r="U106" s="137">
        <f t="shared" si="19"/>
        <v>-0.10459178163419791</v>
      </c>
      <c r="V106" s="137">
        <f t="shared" si="19"/>
        <v>-2.4584368816476965E-2</v>
      </c>
      <c r="W106" s="137">
        <f t="shared" si="19"/>
        <v>9.0632655681374574E-2</v>
      </c>
      <c r="X106" s="137">
        <f t="shared" si="19"/>
        <v>-0.28692944352958394</v>
      </c>
      <c r="Y106" s="132">
        <f t="shared" si="23"/>
        <v>18843.646405694326</v>
      </c>
      <c r="Z106" s="133">
        <f t="shared" si="23"/>
        <v>146.14688599777966</v>
      </c>
      <c r="AA106" s="133">
        <f t="shared" si="23"/>
        <v>464.23016370537221</v>
      </c>
      <c r="AB106" s="133">
        <f t="shared" si="23"/>
        <v>2392.4120294181462</v>
      </c>
      <c r="AC106" s="133">
        <f t="shared" si="23"/>
        <v>201.18359970696076</v>
      </c>
      <c r="AD106" s="133">
        <f t="shared" si="23"/>
        <v>430.3091198137825</v>
      </c>
      <c r="AE106" s="137">
        <f>Table1[[#This Row],[S&amp;P 500 (includes dividends)2]]-Table1[[#This Row],[3-month T. Bill (Real)]]</f>
        <v>0.31609800157423906</v>
      </c>
      <c r="AF106" s="137">
        <f>Table1[[#This Row],[S&amp;P 500 (includes dividends)2]]-Table1[[#This Row],[!0-year T.Bonds]]</f>
        <v>0.40634913428166075</v>
      </c>
    </row>
    <row r="107" spans="1:32" ht="15.75">
      <c r="A107" s="130">
        <v>2014</v>
      </c>
      <c r="B107" s="138">
        <f>('[1]S&amp;P 500 &amp; Raw Data'!B90-'[1]S&amp;P 500 &amp; Raw Data'!B89+'[1]S&amp;P 500 &amp; Raw Data'!C90)/'[1]S&amp;P 500 &amp; Raw Data'!B89</f>
        <v>0.13524421649462237</v>
      </c>
      <c r="C107" s="138">
        <f>'[1]T. Bill rates'!C92</f>
        <v>3.2719999999999998E-4</v>
      </c>
      <c r="D107" s="138">
        <f>'[1]S&amp;P 500 &amp; Raw Data'!F90</f>
        <v>0.10746180452004755</v>
      </c>
      <c r="E107" s="138">
        <f>'[1]S&amp;P 500 &amp; Raw Data'!J90</f>
        <v>0.10781775226724913</v>
      </c>
      <c r="F107" s="138">
        <f>'[1]Home Prices'!B90/'[1]Home Prices'!B89-1</f>
        <v>4.5071006140053216E-2</v>
      </c>
      <c r="G107" s="138">
        <f>'[1]Gold Prices'!B89/'[1]Gold Prices'!B88-1</f>
        <v>1.2453300124533051E-3</v>
      </c>
      <c r="H107" s="132">
        <f t="shared" si="22"/>
        <v>290115.4150110358</v>
      </c>
      <c r="I107" s="133">
        <f t="shared" si="22"/>
        <v>1982.6598180231942</v>
      </c>
      <c r="J107" s="133">
        <f t="shared" si="22"/>
        <v>6972.3418672788994</v>
      </c>
      <c r="K107" s="133">
        <f t="shared" si="22"/>
        <v>35943.540911706434</v>
      </c>
      <c r="L107" s="133">
        <f t="shared" si="22"/>
        <v>2851.3789199267103</v>
      </c>
      <c r="M107" s="133">
        <f t="shared" si="22"/>
        <v>5843.0232558139514</v>
      </c>
      <c r="N107" s="134">
        <f t="shared" si="16"/>
        <v>0.13491701649462237</v>
      </c>
      <c r="O107" s="134">
        <f t="shared" si="17"/>
        <v>2.7782411974574817E-2</v>
      </c>
      <c r="P107" s="135">
        <f t="shared" si="18"/>
        <v>2.7426464227373243E-2</v>
      </c>
      <c r="Q107" s="135">
        <f t="shared" si="10"/>
        <v>4.5975029375833421E-2</v>
      </c>
      <c r="R107" s="42">
        <f>'[1]Inflation Rate'!C112</f>
        <v>6.5312E-3</v>
      </c>
      <c r="S107" s="137">
        <f t="shared" si="19"/>
        <v>0.12787782087095012</v>
      </c>
      <c r="T107" s="137">
        <f t="shared" si="19"/>
        <v>-6.1637433593711988E-3</v>
      </c>
      <c r="U107" s="137">
        <f t="shared" si="19"/>
        <v>0.10027568397288378</v>
      </c>
      <c r="V107" s="137">
        <f t="shared" si="19"/>
        <v>0.10062932203914721</v>
      </c>
      <c r="W107" s="137">
        <f t="shared" si="19"/>
        <v>3.8289728266797107E-2</v>
      </c>
      <c r="X107" s="137">
        <f t="shared" si="19"/>
        <v>-5.2515709275049449E-3</v>
      </c>
      <c r="Y107" s="132">
        <f t="shared" si="23"/>
        <v>21253.330845317229</v>
      </c>
      <c r="Z107" s="133">
        <f t="shared" si="23"/>
        <v>145.24607409971807</v>
      </c>
      <c r="AA107" s="133">
        <f t="shared" si="23"/>
        <v>510.78116089177223</v>
      </c>
      <c r="AB107" s="133">
        <f t="shared" si="23"/>
        <v>2633.1588299767946</v>
      </c>
      <c r="AC107" s="133">
        <f t="shared" si="23"/>
        <v>208.88686507147636</v>
      </c>
      <c r="AD107" s="133">
        <f t="shared" si="23"/>
        <v>428.04932095032819</v>
      </c>
      <c r="AE107" s="137">
        <f>Table1[[#This Row],[S&amp;P 500 (includes dividends)2]]-Table1[[#This Row],[3-month T. Bill (Real)]]</f>
        <v>0.13404156423032132</v>
      </c>
      <c r="AF107" s="137">
        <f>Table1[[#This Row],[S&amp;P 500 (includes dividends)2]]-Table1[[#This Row],[!0-year T.Bonds]]</f>
        <v>2.7602136898066343E-2</v>
      </c>
    </row>
    <row r="108" spans="1:32" ht="15.75">
      <c r="A108" s="141">
        <v>2015</v>
      </c>
      <c r="B108" s="138">
        <f>('[1]S&amp;P 500 &amp; Raw Data'!B91-'[1]S&amp;P 500 &amp; Raw Data'!B90+'[1]S&amp;P 500 &amp; Raw Data'!C91)/'[1]S&amp;P 500 &amp; Raw Data'!B90</f>
        <v>1.3788916411676138E-2</v>
      </c>
      <c r="C108" s="138">
        <f>'[1]T. Bill rates'!C93</f>
        <v>5.2031872509960154E-4</v>
      </c>
      <c r="D108" s="138">
        <f>'[1]S&amp;P 500 &amp; Raw Data'!F91</f>
        <v>1.2842996709792224E-2</v>
      </c>
      <c r="E108" s="138">
        <f>'[1]S&amp;P 500 &amp; Raw Data'!J91</f>
        <v>-1.5008531794429472E-2</v>
      </c>
      <c r="F108" s="138">
        <f>'[1]Home Prices'!B91/'[1]Home Prices'!B90-1</f>
        <v>5.2000168207568365E-2</v>
      </c>
      <c r="G108" s="138">
        <f>'[1]Gold Prices'!B90/'[1]Gold Prices'!B89-1</f>
        <v>-0.12106135986733002</v>
      </c>
      <c r="H108" s="132">
        <f t="shared" si="22"/>
        <v>294115.79221836175</v>
      </c>
      <c r="I108" s="133">
        <f t="shared" si="22"/>
        <v>1983.6914330520142</v>
      </c>
      <c r="J108" s="133">
        <f t="shared" si="22"/>
        <v>7061.8876309399093</v>
      </c>
      <c r="K108" s="133">
        <f t="shared" si="22"/>
        <v>35404.081135128712</v>
      </c>
      <c r="L108" s="133">
        <f t="shared" si="22"/>
        <v>2999.651103386414</v>
      </c>
      <c r="M108" s="133">
        <f t="shared" si="22"/>
        <v>5135.6589147286804</v>
      </c>
      <c r="N108" s="134">
        <f t="shared" si="16"/>
        <v>1.3268597686576535E-2</v>
      </c>
      <c r="O108" s="134">
        <f t="shared" si="17"/>
        <v>9.4591970188391376E-4</v>
      </c>
      <c r="P108" s="135">
        <f t="shared" si="18"/>
        <v>2.8797448206105608E-2</v>
      </c>
      <c r="Q108" s="135">
        <f t="shared" si="10"/>
        <v>4.5434457313765497E-2</v>
      </c>
      <c r="R108" s="42">
        <f>'[1]Inflation Rate'!C113</f>
        <v>6.3871999999999991E-3</v>
      </c>
      <c r="S108" s="137">
        <f t="shared" si="19"/>
        <v>7.354740214975175E-3</v>
      </c>
      <c r="T108" s="137">
        <f t="shared" si="19"/>
        <v>-5.8296461589540938E-3</v>
      </c>
      <c r="U108" s="137">
        <f t="shared" si="19"/>
        <v>6.4148239462824552E-3</v>
      </c>
      <c r="V108" s="137">
        <f t="shared" si="19"/>
        <v>-2.1259940303721581E-2</v>
      </c>
      <c r="W108" s="137">
        <f t="shared" si="19"/>
        <v>4.5323478088322489E-2</v>
      </c>
      <c r="X108" s="137">
        <f t="shared" si="19"/>
        <v>-0.12663968685942151</v>
      </c>
      <c r="Y108" s="132">
        <f t="shared" si="23"/>
        <v>21409.643572387457</v>
      </c>
      <c r="Z108" s="133">
        <f t="shared" si="23"/>
        <v>144.39934088173948</v>
      </c>
      <c r="AA108" s="133">
        <f t="shared" si="23"/>
        <v>514.0577321139707</v>
      </c>
      <c r="AB108" s="133">
        <f t="shared" si="23"/>
        <v>2577.1780304412705</v>
      </c>
      <c r="AC108" s="133">
        <f t="shared" si="23"/>
        <v>218.3543443234818</v>
      </c>
      <c r="AD108" s="133">
        <f t="shared" si="23"/>
        <v>373.84128898479059</v>
      </c>
      <c r="AE108" s="137">
        <f>Table1[[#This Row],[S&amp;P 500 (includes dividends)2]]-Table1[[#This Row],[3-month T. Bill (Real)]]</f>
        <v>1.3184386373929269E-2</v>
      </c>
      <c r="AF108" s="137">
        <f>Table1[[#This Row],[S&amp;P 500 (includes dividends)2]]-Table1[[#This Row],[!0-year T.Bonds]]</f>
        <v>9.3991626869271983E-4</v>
      </c>
    </row>
    <row r="109" spans="1:32" ht="15.75">
      <c r="A109" s="142">
        <v>2016</v>
      </c>
      <c r="B109" s="138">
        <f>('[1]S&amp;P 500 &amp; Raw Data'!B92-'[1]S&amp;P 500 &amp; Raw Data'!B91+'[1]S&amp;P 500 &amp; Raw Data'!C92)/'[1]S&amp;P 500 &amp; Raw Data'!B91</f>
        <v>0.11773080874798171</v>
      </c>
      <c r="C109" s="138">
        <f>'[1]T. Bill rates'!C94</f>
        <v>3.1612000000000003E-3</v>
      </c>
      <c r="D109" s="138">
        <f>'[1]S&amp;P 500 &amp; Raw Data'!F92</f>
        <v>6.9055046987477921E-3</v>
      </c>
      <c r="E109" s="138">
        <f>'[1]S&amp;P 500 &amp; Raw Data'!J92</f>
        <v>0.115244739105062</v>
      </c>
      <c r="F109" s="138">
        <f>'[1]Home Prices'!B92/'[1]Home Prices'!B91-1</f>
        <v>5.3044535938829185E-2</v>
      </c>
      <c r="G109" s="138">
        <f>'[1]Gold Prices'!B91/'[1]Gold Prices'!B90-1</f>
        <v>8.1037735849056602E-2</v>
      </c>
      <c r="H109" s="132">
        <f t="shared" si="22"/>
        <v>328742.28230178286</v>
      </c>
      <c r="I109" s="133">
        <f t="shared" si="22"/>
        <v>1989.9622784101784</v>
      </c>
      <c r="J109" s="133">
        <f t="shared" si="22"/>
        <v>7110.6535291573937</v>
      </c>
      <c r="K109" s="133">
        <f t="shared" si="22"/>
        <v>39484.215228801069</v>
      </c>
      <c r="L109" s="133">
        <f t="shared" si="22"/>
        <v>3158.766204143943</v>
      </c>
      <c r="M109" s="133">
        <f t="shared" si="22"/>
        <v>5551.8410852713159</v>
      </c>
      <c r="N109" s="134">
        <f t="shared" si="16"/>
        <v>0.11456960874798171</v>
      </c>
      <c r="O109" s="134">
        <f t="shared" si="17"/>
        <v>0.11082530404923392</v>
      </c>
      <c r="P109" s="135">
        <f t="shared" si="18"/>
        <v>2.486069642919711E-3</v>
      </c>
      <c r="Q109" s="135">
        <f t="shared" si="10"/>
        <v>4.6176501247687796E-2</v>
      </c>
      <c r="R109" s="42">
        <f>'[1]Inflation Rate'!C114</f>
        <v>2.0508000000000002E-2</v>
      </c>
      <c r="S109" s="137">
        <f t="shared" si="19"/>
        <v>9.5269031450984976E-2</v>
      </c>
      <c r="T109" s="137">
        <f t="shared" si="19"/>
        <v>-1.6998200896024218E-2</v>
      </c>
      <c r="U109" s="137">
        <f t="shared" si="19"/>
        <v>-1.3329141272044986E-2</v>
      </c>
      <c r="V109" s="137">
        <f t="shared" si="19"/>
        <v>9.2832921549916403E-2</v>
      </c>
      <c r="W109" s="137">
        <f t="shared" si="19"/>
        <v>3.1882685818072298E-2</v>
      </c>
      <c r="X109" s="137">
        <f t="shared" si="19"/>
        <v>5.9313337915093856E-2</v>
      </c>
      <c r="Y109" s="132">
        <f t="shared" si="23"/>
        <v>23449.319579239615</v>
      </c>
      <c r="Z109" s="133">
        <f t="shared" si="23"/>
        <v>141.94481187617819</v>
      </c>
      <c r="AA109" s="133">
        <f t="shared" si="23"/>
        <v>507.20578398063651</v>
      </c>
      <c r="AB109" s="133">
        <f t="shared" si="23"/>
        <v>2816.4249963613929</v>
      </c>
      <c r="AC109" s="133">
        <f t="shared" si="23"/>
        <v>225.31606728055854</v>
      </c>
      <c r="AD109" s="133">
        <f t="shared" si="23"/>
        <v>396.01506368495973</v>
      </c>
      <c r="AE109" s="137">
        <f>Table1[[#This Row],[S&amp;P 500 (includes dividends)2]]-Table1[[#This Row],[3-month T. Bill (Real)]]</f>
        <v>0.11226723234700919</v>
      </c>
      <c r="AF109" s="137">
        <f>Table1[[#This Row],[S&amp;P 500 (includes dividends)2]]-Table1[[#This Row],[!0-year T.Bonds]]</f>
        <v>0.10859817272302996</v>
      </c>
    </row>
    <row r="110" spans="1:32" ht="15.75">
      <c r="A110" s="142">
        <v>2017</v>
      </c>
      <c r="B110" s="138">
        <f>('[1]S&amp;P 500 &amp; Raw Data'!B93-'[1]S&amp;P 500 &amp; Raw Data'!B92+'[1]S&amp;P 500 &amp; Raw Data'!C93)/'[1]S&amp;P 500 &amp; Raw Data'!B92</f>
        <v>0.2160548143449928</v>
      </c>
      <c r="C110" s="138">
        <f>'[1]T. Bill rates'!C95</f>
        <v>9.3411999999999992E-3</v>
      </c>
      <c r="D110" s="138">
        <f>'[1]S&amp;P 500 &amp; Raw Data'!F93</f>
        <v>2.8017162707789457E-2</v>
      </c>
      <c r="E110" s="138">
        <f>'[1]S&amp;P 500 &amp; Raw Data'!J93</f>
        <v>9.2339050572547543E-2</v>
      </c>
      <c r="F110" s="138">
        <f>'[1]Home Prices'!B93/'[1]Home Prices'!B92-1</f>
        <v>6.2069563897053426E-2</v>
      </c>
      <c r="G110" s="138">
        <f>'[1]Gold Prices'!B92/'[1]Gold Prices'!B91-1</f>
        <v>0.12662535997905566</v>
      </c>
      <c r="H110" s="132">
        <f t="shared" si="22"/>
        <v>399768.63507184375</v>
      </c>
      <c r="I110" s="133">
        <f t="shared" si="22"/>
        <v>2008.5509140452634</v>
      </c>
      <c r="J110" s="133">
        <f t="shared" si="22"/>
        <v>7309.8738660425133</v>
      </c>
      <c r="K110" s="133">
        <f t="shared" si="22"/>
        <v>43130.150175630675</v>
      </c>
      <c r="L110" s="133">
        <f t="shared" si="22"/>
        <v>3354.8294448879083</v>
      </c>
      <c r="M110" s="133">
        <f t="shared" si="22"/>
        <v>6254.8449612403074</v>
      </c>
      <c r="N110" s="134">
        <f t="shared" si="16"/>
        <v>0.2067136143449928</v>
      </c>
      <c r="O110" s="134">
        <f t="shared" si="17"/>
        <v>0.18803765163720335</v>
      </c>
      <c r="P110" s="135">
        <f t="shared" si="18"/>
        <v>0.12371576377244525</v>
      </c>
      <c r="Q110" s="135">
        <f t="shared" si="10"/>
        <v>4.7686840373502015E-2</v>
      </c>
      <c r="R110" s="42">
        <f>'[1]Inflation Rate'!C115</f>
        <v>2.12993E-2</v>
      </c>
      <c r="S110" s="137">
        <f t="shared" si="19"/>
        <v>0.19069386843307612</v>
      </c>
      <c r="T110" s="137">
        <f t="shared" si="19"/>
        <v>-1.1708712617349293E-2</v>
      </c>
      <c r="U110" s="137">
        <f t="shared" si="19"/>
        <v>6.5777610028612266E-3</v>
      </c>
      <c r="V110" s="137">
        <f t="shared" si="19"/>
        <v>6.9558209403010052E-2</v>
      </c>
      <c r="W110" s="137">
        <f t="shared" si="19"/>
        <v>3.9919995927788721E-2</v>
      </c>
      <c r="X110" s="137">
        <f t="shared" si="19"/>
        <v>0.10312947436569853</v>
      </c>
      <c r="Y110" s="132">
        <f t="shared" si="23"/>
        <v>27920.961041928291</v>
      </c>
      <c r="Z110" s="133">
        <f t="shared" si="23"/>
        <v>140.28282086639632</v>
      </c>
      <c r="AA110" s="133">
        <f t="shared" si="23"/>
        <v>510.54206240692997</v>
      </c>
      <c r="AB110" s="133">
        <f t="shared" si="23"/>
        <v>3012.3304760261703</v>
      </c>
      <c r="AC110" s="133">
        <f t="shared" si="23"/>
        <v>234.31068376886381</v>
      </c>
      <c r="AD110" s="133">
        <f t="shared" si="23"/>
        <v>436.85588904368825</v>
      </c>
      <c r="AE110" s="137">
        <f>Table1[[#This Row],[S&amp;P 500 (includes dividends)2]]-Table1[[#This Row],[3-month T. Bill (Real)]]</f>
        <v>0.20240258105042541</v>
      </c>
      <c r="AF110" s="137">
        <f>Table1[[#This Row],[S&amp;P 500 (includes dividends)2]]-Table1[[#This Row],[!0-year T.Bonds]]</f>
        <v>0.18411610743021489</v>
      </c>
    </row>
    <row r="111" spans="1:32" ht="15.75">
      <c r="A111" s="142">
        <v>2018</v>
      </c>
      <c r="B111" s="138">
        <f>('[1]S&amp;P 500 &amp; Raw Data'!B94-'[1]S&amp;P 500 &amp; Raw Data'!B93+'[1]S&amp;P 500 &amp; Raw Data'!C94)/'[1]S&amp;P 500 &amp; Raw Data'!B93</f>
        <v>-4.2268692890885438E-2</v>
      </c>
      <c r="C111" s="138">
        <f>'[1]T. Bill rates'!C96</f>
        <v>1.936305220883534E-2</v>
      </c>
      <c r="D111" s="138">
        <f>'[1]S&amp;P 500 &amp; Raw Data'!F94</f>
        <v>-1.6692385713402633E-4</v>
      </c>
      <c r="E111" s="138">
        <f>'[1]S&amp;P 500 &amp; Raw Data'!J94</f>
        <v>-3.2694196838362347E-2</v>
      </c>
      <c r="F111" s="138">
        <f>'[1]Home Prices'!B94/'[1]Home Prices'!B93-1</f>
        <v>4.5192288054245022E-2</v>
      </c>
      <c r="G111" s="138">
        <f>'[1]Gold Prices'!B93/'[1]Gold Prices'!B92-1</f>
        <v>-9.2951200619674212E-3</v>
      </c>
      <c r="H111" s="132">
        <f t="shared" si="22"/>
        <v>382870.93740858353</v>
      </c>
      <c r="I111" s="133">
        <f t="shared" si="22"/>
        <v>2047.4425902580256</v>
      </c>
      <c r="J111" s="133">
        <f t="shared" si="22"/>
        <v>7308.6536737016304</v>
      </c>
      <c r="K111" s="133">
        <f t="shared" si="22"/>
        <v>41720.044556120476</v>
      </c>
      <c r="L111" s="133">
        <f t="shared" si="22"/>
        <v>3506.4418635341453</v>
      </c>
      <c r="M111" s="133">
        <f t="shared" si="22"/>
        <v>6196.7054263565869</v>
      </c>
      <c r="N111" s="134">
        <f t="shared" si="16"/>
        <v>-6.1631745099720775E-2</v>
      </c>
      <c r="O111" s="134">
        <f t="shared" si="17"/>
        <v>-4.2101769033751416E-2</v>
      </c>
      <c r="P111" s="135">
        <f t="shared" si="18"/>
        <v>-9.5744960525230918E-3</v>
      </c>
      <c r="Q111" s="135">
        <f t="shared" si="10"/>
        <v>4.6608669094632571E-2</v>
      </c>
      <c r="R111" s="42">
        <f>'[1]Inflation Rate'!C116</f>
        <v>2.0023800000000001E-2</v>
      </c>
      <c r="S111" s="137">
        <f t="shared" si="19"/>
        <v>-6.1069646503233876E-2</v>
      </c>
      <c r="T111" s="137">
        <f t="shared" si="19"/>
        <v>-6.477768373293058E-4</v>
      </c>
      <c r="U111" s="137">
        <f t="shared" si="19"/>
        <v>-1.9794365442388662E-2</v>
      </c>
      <c r="V111" s="137">
        <f t="shared" si="19"/>
        <v>-5.1683104686736092E-2</v>
      </c>
      <c r="W111" s="137">
        <f t="shared" si="19"/>
        <v>2.4674412552182723E-2</v>
      </c>
      <c r="X111" s="137">
        <f t="shared" si="19"/>
        <v>-2.8743368597837993E-2</v>
      </c>
      <c r="Y111" s="132">
        <f t="shared" si="23"/>
        <v>26215.837821067165</v>
      </c>
      <c r="Z111" s="133">
        <f t="shared" si="23"/>
        <v>140.19194890436384</v>
      </c>
      <c r="AA111" s="133">
        <f t="shared" si="23"/>
        <v>500.43620624993639</v>
      </c>
      <c r="AB111" s="133">
        <f t="shared" si="23"/>
        <v>2856.6438846826641</v>
      </c>
      <c r="AC111" s="133">
        <f t="shared" si="23"/>
        <v>240.09216224556079</v>
      </c>
      <c r="AD111" s="133">
        <f t="shared" si="23"/>
        <v>424.29917920076929</v>
      </c>
      <c r="AE111" s="137">
        <f>Table1[[#This Row],[S&amp;P 500 (includes dividends)2]]-Table1[[#This Row],[3-month T. Bill (Real)]]</f>
        <v>-6.0421869665904571E-2</v>
      </c>
      <c r="AF111" s="137">
        <f>Table1[[#This Row],[S&amp;P 500 (includes dividends)2]]-Table1[[#This Row],[!0-year T.Bonds]]</f>
        <v>-4.1275281060845215E-2</v>
      </c>
    </row>
    <row r="112" spans="1:32" ht="15.75">
      <c r="A112" s="130">
        <v>2019</v>
      </c>
      <c r="B112" s="138">
        <f>('[1]S&amp;P 500 &amp; Raw Data'!B95-'[1]S&amp;P 500 &amp; Raw Data'!B94+'[1]S&amp;P 500 &amp; Raw Data'!C95)/'[1]S&amp;P 500 &amp; Raw Data'!B94</f>
        <v>0.31211679996808755</v>
      </c>
      <c r="C112" s="138">
        <f>'[1]T. Bill rates'!C97</f>
        <v>2.0624799999999999E-2</v>
      </c>
      <c r="D112" s="138">
        <f>'[1]S&amp;P 500 &amp; Raw Data'!F95</f>
        <v>9.6356307415483927E-2</v>
      </c>
      <c r="E112" s="138">
        <f>'[1]S&amp;P 500 &amp; Raw Data'!J95</f>
        <v>0.15247765775278477</v>
      </c>
      <c r="F112" s="138">
        <f>'[1]Home Prices'!B95/'[1]Home Prices'!B94-1</f>
        <v>3.685827760218463E-2</v>
      </c>
      <c r="G112" s="138">
        <f>'[1]Gold Prices'!B94/'[1]Gold Prices'!B93-1</f>
        <v>0.19077404222048466</v>
      </c>
      <c r="H112" s="132">
        <f t="shared" si="22"/>
        <v>502371.38919333258</v>
      </c>
      <c r="I112" s="133">
        <f t="shared" si="22"/>
        <v>2089.6706841935793</v>
      </c>
      <c r="J112" s="133">
        <f t="shared" si="22"/>
        <v>8012.8885538781296</v>
      </c>
      <c r="K112" s="133">
        <f t="shared" si="22"/>
        <v>48081.41923137955</v>
      </c>
      <c r="L112" s="133">
        <f t="shared" si="22"/>
        <v>3635.6832711362085</v>
      </c>
      <c r="M112" s="133">
        <f t="shared" si="22"/>
        <v>7378.8759689922445</v>
      </c>
      <c r="N112" s="134">
        <f t="shared" si="16"/>
        <v>0.29149199996808756</v>
      </c>
      <c r="O112" s="134">
        <f t="shared" si="17"/>
        <v>0.21576049255260363</v>
      </c>
      <c r="P112" s="135">
        <f t="shared" si="18"/>
        <v>0.15963914221530279</v>
      </c>
      <c r="Q112" s="135">
        <f t="shared" si="10"/>
        <v>4.8253684406804442E-2</v>
      </c>
      <c r="R112" s="42">
        <f>'[1]Inflation Rate'!C117</f>
        <v>2.3139900000000001E-2</v>
      </c>
      <c r="S112" s="137">
        <f t="shared" si="19"/>
        <v>0.28244123796568532</v>
      </c>
      <c r="T112" s="137">
        <f t="shared" si="19"/>
        <v>-2.4582171020797183E-3</v>
      </c>
      <c r="U112" s="137">
        <f t="shared" si="19"/>
        <v>7.1560504497462984E-2</v>
      </c>
      <c r="V112" s="137">
        <f t="shared" si="19"/>
        <v>0.12641258321837001</v>
      </c>
      <c r="W112" s="137">
        <f t="shared" si="19"/>
        <v>1.340811515823459E-2</v>
      </c>
      <c r="X112" s="137">
        <f t="shared" si="19"/>
        <v>0.16384283539375666</v>
      </c>
      <c r="Y112" s="132">
        <f t="shared" si="23"/>
        <v>33620.271509557009</v>
      </c>
      <c r="Z112" s="133">
        <f t="shared" si="23"/>
        <v>139.84732665799325</v>
      </c>
      <c r="AA112" s="133">
        <f t="shared" si="23"/>
        <v>536.24767363797832</v>
      </c>
      <c r="AB112" s="133">
        <f t="shared" si="23"/>
        <v>3217.7596174803593</v>
      </c>
      <c r="AC112" s="133">
        <f t="shared" si="23"/>
        <v>243.3113456055388</v>
      </c>
      <c r="AD112" s="133">
        <f t="shared" si="23"/>
        <v>493.81755977626699</v>
      </c>
      <c r="AE112" s="137">
        <f>Table1[[#This Row],[S&amp;P 500 (includes dividends)2]]-Table1[[#This Row],[3-month T. Bill (Real)]]</f>
        <v>0.28489945506776504</v>
      </c>
      <c r="AF112" s="137">
        <f>Table1[[#This Row],[S&amp;P 500 (includes dividends)2]]-Table1[[#This Row],[!0-year T.Bonds]]</f>
        <v>0.21088073346822234</v>
      </c>
    </row>
    <row r="113" spans="1:32" ht="15.75">
      <c r="A113" s="142">
        <v>2020</v>
      </c>
      <c r="B113" s="138">
        <f>('[1]S&amp;P 500 &amp; Raw Data'!B96-'[1]S&amp;P 500 &amp; Raw Data'!B95+'[1]S&amp;P 500 &amp; Raw Data'!C96)/'[1]S&amp;P 500 &amp; Raw Data'!B95</f>
        <v>0.18023201827422478</v>
      </c>
      <c r="C113" s="138">
        <f>'[1]T. Bill rates'!C98</f>
        <v>3.547410358565737E-3</v>
      </c>
      <c r="D113" s="138">
        <f>'[1]S&amp;P 500 &amp; Raw Data'!F96</f>
        <v>0.1133189764661412</v>
      </c>
      <c r="E113" s="138">
        <f>'[1]S&amp;P 500 &amp; Raw Data'!J96</f>
        <v>0.10601187472880466</v>
      </c>
      <c r="F113" s="138">
        <f>'[1]Home Prices'!B96/'[1]Home Prices'!B95-1</f>
        <v>0.10432135991858571</v>
      </c>
      <c r="G113" s="138">
        <f>'[1]Gold Prices'!B95/'[1]Gold Prices'!B94-1</f>
        <v>0.24169402495075509</v>
      </c>
      <c r="H113" s="132">
        <f t="shared" si="22"/>
        <v>592914.79859087302</v>
      </c>
      <c r="I113" s="133">
        <f t="shared" si="22"/>
        <v>2097.0836036246787</v>
      </c>
      <c r="J113" s="133">
        <f t="shared" si="22"/>
        <v>8920.9008833408589</v>
      </c>
      <c r="K113" s="133">
        <f t="shared" si="22"/>
        <v>53178.620623719697</v>
      </c>
      <c r="L113" s="133">
        <f t="shared" si="22"/>
        <v>4014.96269421439</v>
      </c>
      <c r="M113" s="133">
        <f t="shared" si="22"/>
        <v>9162.3062015503838</v>
      </c>
      <c r="N113" s="134">
        <f t="shared" si="16"/>
        <v>0.17668460791565904</v>
      </c>
      <c r="O113" s="134">
        <f t="shared" si="17"/>
        <v>6.6913041808083579E-2</v>
      </c>
      <c r="P113" s="143">
        <f t="shared" si="18"/>
        <v>7.4220143545420114E-2</v>
      </c>
      <c r="Q113" s="135">
        <f t="shared" si="10"/>
        <v>4.8442663414424603E-2</v>
      </c>
      <c r="R113" s="42">
        <f>'[1]Inflation Rate'!C118</f>
        <v>1.32204E-2</v>
      </c>
      <c r="S113" s="144">
        <f t="shared" si="19"/>
        <v>0.16483246712583433</v>
      </c>
      <c r="T113" s="144">
        <f t="shared" si="19"/>
        <v>-9.5467774251626336E-3</v>
      </c>
      <c r="U113" s="144">
        <f t="shared" si="19"/>
        <v>9.8792500097847791E-2</v>
      </c>
      <c r="V113" s="144">
        <f t="shared" si="19"/>
        <v>9.1580740704396257E-2</v>
      </c>
      <c r="W113" s="144">
        <f t="shared" si="19"/>
        <v>8.991228356494374E-2</v>
      </c>
      <c r="X113" s="137">
        <f t="shared" si="19"/>
        <v>0.22549252359186123</v>
      </c>
      <c r="Y113" s="132">
        <f t="shared" si="23"/>
        <v>39161.983807917692</v>
      </c>
      <c r="Z113" s="133">
        <f t="shared" si="23"/>
        <v>138.51223535688538</v>
      </c>
      <c r="AA113" s="133">
        <f t="shared" si="23"/>
        <v>589.2249219883289</v>
      </c>
      <c r="AB113" s="133">
        <f t="shared" si="23"/>
        <v>3512.4444266579053</v>
      </c>
      <c r="AC113" s="133">
        <f t="shared" si="23"/>
        <v>265.18802430619206</v>
      </c>
      <c r="AD113" s="133">
        <f t="shared" si="23"/>
        <v>605.16972752419224</v>
      </c>
      <c r="AE113" s="137">
        <f>Table1[[#This Row],[S&amp;P 500 (includes dividends)2]]-Table1[[#This Row],[3-month T. Bill (Real)]]</f>
        <v>0.17437924455099696</v>
      </c>
      <c r="AF113" s="137">
        <f>Table1[[#This Row],[S&amp;P 500 (includes dividends)2]]-Table1[[#This Row],[!0-year T.Bonds]]</f>
        <v>6.6039967027986535E-2</v>
      </c>
    </row>
    <row r="114" spans="1:32" ht="15.75">
      <c r="A114" s="142">
        <v>2021</v>
      </c>
      <c r="B114" s="138">
        <f>('[1]S&amp;P 500 &amp; Raw Data'!B97-'[1]S&amp;P 500 &amp; Raw Data'!B96+'[1]S&amp;P 500 &amp; Raw Data'!C97)/'[1]S&amp;P 500 &amp; Raw Data'!B96</f>
        <v>0.28468851751964158</v>
      </c>
      <c r="C114" s="138">
        <f>'[1]T. Bill rates'!C99</f>
        <v>4.5019920318725102E-4</v>
      </c>
      <c r="D114" s="138">
        <f>'[1]S&amp;P 500 &amp; Raw Data'!F97</f>
        <v>-4.416034448604475E-2</v>
      </c>
      <c r="E114" s="138">
        <f>'[1]S&amp;P 500 &amp; Raw Data'!J97</f>
        <v>9.3344457198752777E-3</v>
      </c>
      <c r="F114" s="138">
        <f>'[1]Home Prices'!B97/'[1]Home Prices'!B96-1</f>
        <v>0.18874952003071788</v>
      </c>
      <c r="G114" s="138">
        <f>'[1]Gold Prices'!B96/'[1]Gold Prices'!B95-1</f>
        <v>-3.7544286394162185E-2</v>
      </c>
      <c r="H114" s="132">
        <f t="shared" si="22"/>
        <v>761710.83361716557</v>
      </c>
      <c r="I114" s="133">
        <f t="shared" si="22"/>
        <v>2098.0277089920478</v>
      </c>
      <c r="J114" s="133">
        <f t="shared" si="22"/>
        <v>8526.9508272066651</v>
      </c>
      <c r="K114" s="133">
        <f t="shared" si="22"/>
        <v>53675.013571389645</v>
      </c>
      <c r="L114" s="133">
        <f t="shared" si="22"/>
        <v>4772.7849756885944</v>
      </c>
      <c r="M114" s="133">
        <f t="shared" si="22"/>
        <v>8818.3139534883685</v>
      </c>
      <c r="N114" s="134">
        <f t="shared" si="16"/>
        <v>0.28423831831645435</v>
      </c>
      <c r="O114" s="134">
        <f t="shared" si="17"/>
        <v>0.3288488620056863</v>
      </c>
      <c r="P114" s="143">
        <f t="shared" si="18"/>
        <v>0.27535407179976629</v>
      </c>
      <c r="Q114" s="135">
        <f t="shared" si="10"/>
        <v>5.1322006296357525E-2</v>
      </c>
      <c r="R114" s="42">
        <f>'[1]Inflation Rate'!C119</f>
        <v>7.1944599999999997E-2</v>
      </c>
      <c r="S114" s="144">
        <f t="shared" si="19"/>
        <v>0.19846540345428454</v>
      </c>
      <c r="T114" s="144">
        <f t="shared" si="19"/>
        <v>-6.6695984845497214E-2</v>
      </c>
      <c r="U114" s="144">
        <f t="shared" si="19"/>
        <v>-0.10831244869002066</v>
      </c>
      <c r="V114" s="144">
        <f t="shared" si="19"/>
        <v>-5.8408013138108728E-2</v>
      </c>
      <c r="W114" s="144">
        <f>(1+F114)/(1+$R114)-1</f>
        <v>0.10896544469809166</v>
      </c>
      <c r="X114" s="137">
        <f t="shared" si="19"/>
        <v>-0.1021404337445817</v>
      </c>
      <c r="Y114" s="132">
        <f t="shared" si="23"/>
        <v>46934.282724426237</v>
      </c>
      <c r="Z114" s="133">
        <f t="shared" si="23"/>
        <v>129.27402540660663</v>
      </c>
      <c r="AA114" s="133">
        <f t="shared" si="23"/>
        <v>525.40452785858656</v>
      </c>
      <c r="AB114" s="133">
        <f t="shared" si="23"/>
        <v>3307.2895264387935</v>
      </c>
      <c r="AC114" s="133">
        <f t="shared" si="23"/>
        <v>294.08435530332463</v>
      </c>
      <c r="AD114" s="133">
        <f t="shared" si="23"/>
        <v>543.35742906578093</v>
      </c>
      <c r="AE114" s="137">
        <f>Table1[[#This Row],[S&amp;P 500 (includes dividends)2]]-Table1[[#This Row],[3-month T. Bill (Real)]]</f>
        <v>0.26516138829978175</v>
      </c>
      <c r="AF114" s="137">
        <f>Table1[[#This Row],[S&amp;P 500 (includes dividends)2]]-Table1[[#This Row],[!0-year T.Bonds]]</f>
        <v>0.3067778521443052</v>
      </c>
    </row>
    <row r="115" spans="1:32" ht="15.75">
      <c r="A115" s="142">
        <v>2022</v>
      </c>
      <c r="B115" s="138">
        <f>('[1]S&amp;P 500 &amp; Raw Data'!B98-'[1]S&amp;P 500 &amp; Raw Data'!B97+'[1]S&amp;P 500 &amp; Raw Data'!C98)/'[1]S&amp;P 500 &amp; Raw Data'!B97</f>
        <v>-0.18037505927178585</v>
      </c>
      <c r="C115" s="138">
        <f>'[1]T. Bill rates'!C100</f>
        <v>2.0247791164658632E-2</v>
      </c>
      <c r="D115" s="138">
        <f>'[1]S&amp;P 500 &amp; Raw Data'!F98</f>
        <v>-0.1782817153825067</v>
      </c>
      <c r="E115" s="138">
        <f>'[1]S&amp;P 500 &amp; Raw Data'!J98</f>
        <v>-0.15144078553554258</v>
      </c>
      <c r="F115" s="138">
        <f>'[1]Home Prices'!B98/'[1]Home Prices'!B97-1</f>
        <v>5.667711058712066E-2</v>
      </c>
      <c r="G115" s="138">
        <f>'[1]Gold Prices'!B97/'[1]Gold Prices'!B96-1</f>
        <v>5.494203615185933E-3</v>
      </c>
      <c r="H115" s="132">
        <f t="shared" si="22"/>
        <v>624317.19685550791</v>
      </c>
      <c r="I115" s="133">
        <f t="shared" si="22"/>
        <v>2140.5081359013857</v>
      </c>
      <c r="J115" s="133">
        <f t="shared" si="22"/>
        <v>7006.751406749976</v>
      </c>
      <c r="K115" s="133">
        <f t="shared" si="22"/>
        <v>45546.427352507482</v>
      </c>
      <c r="L115" s="145">
        <f t="shared" si="22"/>
        <v>5043.2926375642446</v>
      </c>
      <c r="M115" s="133">
        <f t="shared" si="22"/>
        <v>8866.7635658914696</v>
      </c>
      <c r="N115" s="134">
        <f>B115-C115</f>
        <v>-0.20062285043644448</v>
      </c>
      <c r="O115" s="134">
        <f>B115-D115</f>
        <v>-2.0933438892791478E-3</v>
      </c>
      <c r="P115" s="143">
        <f t="shared" si="18"/>
        <v>-2.8934273736243271E-2</v>
      </c>
      <c r="Q115" s="135">
        <f>((H115/100)^(1/(A115-$A$21+1)))-((J115/100)^(1/(A115-$A$21+1)))</f>
        <v>5.0609420169760888E-2</v>
      </c>
      <c r="R115" s="42">
        <f>'[1]Inflation Rate'!C120</f>
        <v>6.4449400000000004E-2</v>
      </c>
      <c r="S115" s="144">
        <f t="shared" si="19"/>
        <v>-0.23000103083508328</v>
      </c>
      <c r="T115" s="144">
        <f t="shared" si="19"/>
        <v>-4.1525326460178813E-2</v>
      </c>
      <c r="U115" s="144">
        <f t="shared" si="19"/>
        <v>-0.22803443299653947</v>
      </c>
      <c r="V115" s="144">
        <f t="shared" si="19"/>
        <v>-0.20281864552278639</v>
      </c>
      <c r="W115" s="144">
        <f>(1+F115)/(1+$R115)-1</f>
        <v>-7.3016992755873256E-3</v>
      </c>
      <c r="X115" s="144">
        <f t="shared" si="19"/>
        <v>-5.5385626019249012E-2</v>
      </c>
      <c r="Y115" s="132">
        <f t="shared" si="23"/>
        <v>36139.349316302963</v>
      </c>
      <c r="Z115" s="133">
        <f t="shared" si="23"/>
        <v>123.90587929877583</v>
      </c>
      <c r="AA115" s="133">
        <f t="shared" si="23"/>
        <v>405.59420425453925</v>
      </c>
      <c r="AB115" s="133">
        <f t="shared" si="23"/>
        <v>2636.5095443347795</v>
      </c>
      <c r="AC115" s="145">
        <f t="shared" si="23"/>
        <v>291.9370397792448</v>
      </c>
      <c r="AD115" s="133">
        <f t="shared" si="23"/>
        <v>513.26323770476301</v>
      </c>
      <c r="AE115" s="137">
        <f>Table1[[#This Row],[S&amp;P 500 (includes dividends)2]]-Table1[[#This Row],[3-month T. Bill (Real)]]</f>
        <v>-0.18847570437490446</v>
      </c>
      <c r="AF115" s="137">
        <f>Table1[[#This Row],[S&amp;P 500 (includes dividends)2]]-Table1[[#This Row],[!0-year T.Bonds]]</f>
        <v>-1.9665978385438043E-3</v>
      </c>
    </row>
    <row r="116" spans="1:32" ht="15.75">
      <c r="A116" s="146">
        <v>2023</v>
      </c>
      <c r="B116" s="138">
        <f>('[1]S&amp;P 500 &amp; Raw Data'!B99-'[1]S&amp;P 500 &amp; Raw Data'!B98+'[1]S&amp;P 500 &amp; Raw Data'!C99)/'[1]S&amp;P 500 &amp; Raw Data'!B98</f>
        <v>0.26060684985024096</v>
      </c>
      <c r="C116" s="138">
        <f>'[1]T. Bill rates'!C101</f>
        <v>5.0703614457831322E-2</v>
      </c>
      <c r="D116" s="138">
        <f>'[1]S&amp;P 500 &amp; Raw Data'!F99</f>
        <v>3.8800000000000001E-2</v>
      </c>
      <c r="E116" s="147">
        <f>'[1]S&amp;P 500 &amp; Raw Data'!J99</f>
        <v>8.7356722013658433E-2</v>
      </c>
      <c r="F116" s="147">
        <f>'[1]Home Prices'!B99/'[1]Home Prices'!B98-1</f>
        <v>6.2926469739116753E-2</v>
      </c>
      <c r="G116" s="138">
        <f>'[1]Gold Prices'!B98/'[1]Gold Prices'!B97-1</f>
        <v>0.13262116824217252</v>
      </c>
      <c r="H116" s="132">
        <f t="shared" si="22"/>
        <v>787018.53483535454</v>
      </c>
      <c r="I116" s="133">
        <f t="shared" si="22"/>
        <v>2249.0396351679806</v>
      </c>
      <c r="J116" s="133">
        <f t="shared" si="22"/>
        <v>7278.6133613318743</v>
      </c>
      <c r="K116" s="133">
        <f t="shared" si="22"/>
        <v>49525.213945455769</v>
      </c>
      <c r="L116" s="145">
        <f>L115*(1+F116)</f>
        <v>5360.6492391074416</v>
      </c>
      <c r="M116" s="145">
        <f>M115*(1+G116)</f>
        <v>10042.684108527128</v>
      </c>
      <c r="N116" s="134">
        <f>B116-C116</f>
        <v>0.20990323539240963</v>
      </c>
      <c r="O116" s="134">
        <f>B116-D116</f>
        <v>0.22180684985024096</v>
      </c>
      <c r="P116" s="143">
        <f>B116-E116</f>
        <v>0.17325012783658253</v>
      </c>
      <c r="Q116" s="135">
        <f>((H116/100)^(1/(A116-$A$21+1)))-((J116/100)^(1/(A116-$A$21+1)))</f>
        <v>5.2277478113130105E-2</v>
      </c>
      <c r="R116" s="42">
        <f>'[1]Inflation Rate'!C121</f>
        <v>3.1200000000000002E-2</v>
      </c>
      <c r="S116" s="144">
        <f>(1+B116)/(1+$R116)-1</f>
        <v>0.22246591335360844</v>
      </c>
      <c r="T116" s="144">
        <f>(1+C116)/(1+$R116)-1</f>
        <v>1.8913512856702175E-2</v>
      </c>
      <c r="U116" s="144">
        <f>(1+D116)/(1+$R116)-1</f>
        <v>7.3700543056633983E-3</v>
      </c>
      <c r="V116" s="144">
        <f>(1+E116)/(1+$R116)-1</f>
        <v>5.4457643535355427E-2</v>
      </c>
      <c r="W116" s="144">
        <f>(1+F116)/(1+$R116)-1</f>
        <v>3.0766553276878161E-2</v>
      </c>
      <c r="X116" s="144">
        <f>(1+G116)/(1+$R116)-1</f>
        <v>9.835256811692461E-2</v>
      </c>
      <c r="Y116" s="132">
        <f t="shared" si="23"/>
        <v>44179.122669959404</v>
      </c>
      <c r="Z116" s="133">
        <f t="shared" si="23"/>
        <v>126.24937473991422</v>
      </c>
      <c r="AA116" s="133">
        <f t="shared" si="23"/>
        <v>408.58345556595754</v>
      </c>
      <c r="AB116" s="133">
        <f t="shared" si="23"/>
        <v>2780.0876412777252</v>
      </c>
      <c r="AC116" s="145">
        <f>AC115*(1+W116)</f>
        <v>300.91893626710703</v>
      </c>
      <c r="AD116" s="145">
        <f>AD115*(1+X116)</f>
        <v>563.74399525303397</v>
      </c>
      <c r="AE116" s="137">
        <f>Table1[[#This Row],[S&amp;P 500 (includes dividends)2]]-Table1[[#This Row],[3-month T. Bill (Real)]]</f>
        <v>0.20355240049690626</v>
      </c>
      <c r="AF116" s="137">
        <f>Table1[[#This Row],[S&amp;P 500 (includes dividends)2]]-Table1[[#This Row],[!0-year T.Bonds]]</f>
        <v>0.21509585904794504</v>
      </c>
    </row>
    <row r="117" spans="1:32" ht="16.149999999999999" thickBot="1">
      <c r="J117" s="148"/>
      <c r="K117" s="149"/>
      <c r="L117" s="149"/>
      <c r="M117" s="150"/>
      <c r="R117" s="32"/>
      <c r="T117" s="34"/>
    </row>
    <row r="118" spans="1:32" ht="15.75" thickBot="1">
      <c r="A118" s="351" t="s">
        <v>201</v>
      </c>
      <c r="B118" s="352"/>
      <c r="C118" s="352"/>
      <c r="D118" s="352"/>
      <c r="E118" s="352"/>
      <c r="F118" s="352"/>
      <c r="G118" s="353"/>
      <c r="H118" s="151"/>
      <c r="I118" s="152"/>
      <c r="J118" s="359" t="s">
        <v>202</v>
      </c>
      <c r="K118" s="360"/>
      <c r="L118" s="349" t="s">
        <v>203</v>
      </c>
      <c r="M118" s="350"/>
      <c r="R118" s="351" t="s">
        <v>204</v>
      </c>
      <c r="S118" s="352"/>
      <c r="T118" s="352"/>
      <c r="U118" s="352"/>
      <c r="V118" s="352"/>
      <c r="W118" s="352"/>
      <c r="X118" s="353"/>
    </row>
    <row r="119" spans="1:32" ht="63.4" thickBot="1">
      <c r="A119" s="153" t="s">
        <v>120</v>
      </c>
      <c r="B119" s="154">
        <f t="shared" ref="B119:G119" si="24">AVERAGE(B21:B116)</f>
        <v>0.11657849316284237</v>
      </c>
      <c r="C119" s="154">
        <f t="shared" si="24"/>
        <v>3.3384696618560063E-2</v>
      </c>
      <c r="D119" s="154">
        <f t="shared" si="24"/>
        <v>4.8586785606841654E-2</v>
      </c>
      <c r="E119" s="154">
        <f t="shared" si="24"/>
        <v>6.9536668579181324E-2</v>
      </c>
      <c r="F119" s="154">
        <f t="shared" si="24"/>
        <v>4.418145597965447E-2</v>
      </c>
      <c r="G119" s="154">
        <f t="shared" si="24"/>
        <v>6.554177020740598E-2</v>
      </c>
      <c r="H119" s="55"/>
      <c r="I119" s="55"/>
      <c r="J119" s="155" t="s">
        <v>205</v>
      </c>
      <c r="K119" s="155" t="s">
        <v>206</v>
      </c>
      <c r="L119" s="155" t="s">
        <v>205</v>
      </c>
      <c r="M119" s="155" t="s">
        <v>206</v>
      </c>
      <c r="R119" s="156"/>
      <c r="S119" s="157" t="s">
        <v>193</v>
      </c>
      <c r="T119" s="157" t="s">
        <v>194</v>
      </c>
      <c r="U119" s="157" t="s">
        <v>195</v>
      </c>
      <c r="V119" s="157" t="s">
        <v>196</v>
      </c>
      <c r="W119" s="157" t="s">
        <v>197</v>
      </c>
      <c r="X119" s="157" t="s">
        <v>198</v>
      </c>
      <c r="AC119" s="349" t="s">
        <v>203</v>
      </c>
      <c r="AD119" s="350"/>
    </row>
    <row r="120" spans="1:32">
      <c r="A120" s="36" t="s">
        <v>122</v>
      </c>
      <c r="B120" s="40">
        <f t="shared" ref="B120:G120" si="25">AVERAGE(B67:B116)</f>
        <v>0.12538526727029611</v>
      </c>
      <c r="C120" s="40">
        <f t="shared" si="25"/>
        <v>4.3589751211456258E-2</v>
      </c>
      <c r="D120" s="40">
        <f t="shared" si="25"/>
        <v>6.593433114607683E-2</v>
      </c>
      <c r="E120" s="40">
        <f t="shared" si="25"/>
        <v>8.8158176472439911E-2</v>
      </c>
      <c r="F120" s="40">
        <f t="shared" si="25"/>
        <v>5.5598364227668673E-2</v>
      </c>
      <c r="G120" s="40">
        <f t="shared" si="25"/>
        <v>8.3626259466218544E-2</v>
      </c>
      <c r="H120" s="41"/>
      <c r="I120" s="41"/>
      <c r="J120" s="40"/>
      <c r="K120" s="40">
        <f>B119-D119</f>
        <v>6.7991707556000716E-2</v>
      </c>
      <c r="L120" s="48">
        <f>STDEV(N21:N116)/(($A$116-$A$21+1)^0.5)</f>
        <v>2.0281402852918649E-2</v>
      </c>
      <c r="M120" s="48">
        <f>STDEV(O21:O116)/(($A$116-$A$21+1)^0.5)</f>
        <v>2.136736485935305E-2</v>
      </c>
      <c r="R120" s="153" t="s">
        <v>120</v>
      </c>
      <c r="S120" s="48">
        <f t="shared" ref="S120:X120" si="26">AVERAGE(S21:S116)</f>
        <v>8.4038420978469183E-2</v>
      </c>
      <c r="T120" s="48">
        <f t="shared" si="26"/>
        <v>3.1521929081669447E-3</v>
      </c>
      <c r="U120" s="48">
        <f t="shared" si="26"/>
        <v>1.8600207623565235E-2</v>
      </c>
      <c r="V120" s="48">
        <f t="shared" si="26"/>
        <v>3.8964292416927858E-2</v>
      </c>
      <c r="W120" s="48">
        <f t="shared" si="26"/>
        <v>1.2786417375336397E-2</v>
      </c>
      <c r="X120" s="48">
        <f t="shared" si="26"/>
        <v>3.2739849365627356E-2</v>
      </c>
      <c r="AC120" s="155" t="s">
        <v>205</v>
      </c>
      <c r="AD120" s="155" t="s">
        <v>206</v>
      </c>
    </row>
    <row r="121" spans="1:32">
      <c r="A121" s="36" t="s">
        <v>123</v>
      </c>
      <c r="B121" s="40">
        <f t="shared" ref="B121:G121" si="27">AVERAGE(B107:B116)</f>
        <v>0.12978191894487967</v>
      </c>
      <c r="C121" s="40">
        <f t="shared" si="27"/>
        <v>1.2828678611817787E-2</v>
      </c>
      <c r="D121" s="40">
        <f t="shared" si="27"/>
        <v>1.810937687923167E-2</v>
      </c>
      <c r="E121" s="40">
        <f t="shared" si="27"/>
        <v>4.7143872799164745E-2</v>
      </c>
      <c r="F121" s="40">
        <f t="shared" si="27"/>
        <v>7.0691030011547487E-2</v>
      </c>
      <c r="G121" s="40">
        <f t="shared" si="27"/>
        <v>6.1159109854570418E-2</v>
      </c>
      <c r="H121" s="41"/>
      <c r="I121" s="41"/>
      <c r="J121" s="40">
        <f>B120-C120</f>
        <v>8.1795516058839862E-2</v>
      </c>
      <c r="K121" s="40">
        <f>B120-D120</f>
        <v>5.9450936124219284E-2</v>
      </c>
      <c r="L121" s="40">
        <f>STDEV(N67:N116)/(($A$116-$A$67+1)^0.5)</f>
        <v>2.446119319205476E-2</v>
      </c>
      <c r="M121" s="40">
        <f>STDEV(O67:O116)/(($A$116-$A$67+1)^0.5)</f>
        <v>2.7325166458689775E-2</v>
      </c>
      <c r="R121" s="36" t="s">
        <v>122</v>
      </c>
      <c r="S121" s="40">
        <f t="shared" ref="S121:X121" si="28">AVERAGE(S67:S116)</f>
        <v>8.4191824190056982E-2</v>
      </c>
      <c r="T121" s="40">
        <f t="shared" si="28"/>
        <v>4.5697754536127237E-3</v>
      </c>
      <c r="U121" s="40">
        <f t="shared" si="28"/>
        <v>2.7310082077033195E-2</v>
      </c>
      <c r="V121" s="40">
        <f t="shared" si="28"/>
        <v>4.8721048396831383E-2</v>
      </c>
      <c r="W121" s="40">
        <f t="shared" si="28"/>
        <v>1.6131781018441666E-2</v>
      </c>
      <c r="X121" s="40">
        <f t="shared" si="28"/>
        <v>4.1054850472210497E-2</v>
      </c>
      <c r="AC121" s="48">
        <f>STDEV(AE22:AE117)/(($A$116-$A$21+1)^0.5)</f>
        <v>1.978127384833582E-2</v>
      </c>
      <c r="AD121" s="48">
        <f>STDEV(AF22:AF117)/(($A$116-$A$21+1)^0.5)</f>
        <v>2.0781147313231791E-2</v>
      </c>
    </row>
    <row r="122" spans="1:32" ht="15.75" thickBot="1">
      <c r="J122" s="40">
        <f>B121-C121</f>
        <v>0.11695324033306188</v>
      </c>
      <c r="K122" s="40">
        <f>B121-D121</f>
        <v>0.111672542065648</v>
      </c>
      <c r="L122" s="40">
        <f>STDEV(N107:N116)/(($A$116-$A$107+1)^0.5)</f>
        <v>4.9725758253884568E-2</v>
      </c>
      <c r="M122" s="40">
        <f>STDEV(O107:O116)/(($A$116-$A$107+1)^0.5)</f>
        <v>3.8564856793299435E-2</v>
      </c>
      <c r="R122" s="36" t="s">
        <v>123</v>
      </c>
      <c r="S122" s="40">
        <f t="shared" ref="S122:X122" si="29">AVERAGE(S107:S116)</f>
        <v>9.9832980553108186E-2</v>
      </c>
      <c r="T122" s="40">
        <f t="shared" si="29"/>
        <v>-1.4266087284524432E-2</v>
      </c>
      <c r="U122" s="40">
        <f t="shared" si="29"/>
        <v>-7.847906057799215E-3</v>
      </c>
      <c r="V122" s="40">
        <f t="shared" si="29"/>
        <v>2.0130171679884255E-2</v>
      </c>
      <c r="W122" s="40">
        <f t="shared" si="29"/>
        <v>4.1584099807572418E-2</v>
      </c>
      <c r="X122" s="40">
        <f t="shared" si="29"/>
        <v>3.3197005323473971E-2</v>
      </c>
      <c r="AC122" s="40">
        <f>STDEV(AE68:AE117)/(($A$116-$A$67+1)^0.5)</f>
        <v>2.2425604535106856E-2</v>
      </c>
      <c r="AD122" s="40">
        <f>STDEV(AF68:AF117)/(($A$116-$A$67+1)^0.5)</f>
        <v>2.5893440327857141E-2</v>
      </c>
    </row>
    <row r="123" spans="1:32" ht="15.75" thickBot="1">
      <c r="A123" s="351" t="s">
        <v>207</v>
      </c>
      <c r="B123" s="352"/>
      <c r="C123" s="352"/>
      <c r="D123" s="352"/>
      <c r="E123" s="352"/>
      <c r="F123" s="352"/>
      <c r="G123" s="353"/>
      <c r="H123" s="151"/>
      <c r="I123" s="151"/>
      <c r="K123" s="158" t="s">
        <v>202</v>
      </c>
      <c r="L123" s="158"/>
      <c r="M123" s="158"/>
      <c r="R123" s="351" t="s">
        <v>207</v>
      </c>
      <c r="S123" s="352"/>
      <c r="T123" s="352"/>
      <c r="U123" s="352"/>
      <c r="V123" s="352"/>
      <c r="W123" s="352"/>
      <c r="X123" s="353"/>
      <c r="Y123" s="31"/>
      <c r="AC123" s="40">
        <f>STDEV(AE108:AE117)/(($A$116-$A$107+1)^0.5)</f>
        <v>5.0445229647862057E-2</v>
      </c>
      <c r="AD123" s="40">
        <f>STDEV(AF108:AF117)/(($A$116-$A$107+1)^0.5)</f>
        <v>3.7798242460286895E-2</v>
      </c>
    </row>
    <row r="124" spans="1:32">
      <c r="A124" s="153" t="s">
        <v>120</v>
      </c>
      <c r="B124" s="159">
        <f t="shared" ref="B124:G124" si="30">(H116/100)^(1/($A$116-$A$21+1))-1</f>
        <v>9.795155131568678E-2</v>
      </c>
      <c r="C124" s="159">
        <f t="shared" si="30"/>
        <v>3.2959521569863703E-2</v>
      </c>
      <c r="D124" s="159">
        <f t="shared" si="30"/>
        <v>4.5674073202556675E-2</v>
      </c>
      <c r="E124" s="159">
        <f t="shared" si="30"/>
        <v>6.6770771483351199E-2</v>
      </c>
      <c r="F124" s="159">
        <f t="shared" si="30"/>
        <v>4.2347864928397039E-2</v>
      </c>
      <c r="G124" s="159">
        <f t="shared" si="30"/>
        <v>4.9186278389818705E-2</v>
      </c>
      <c r="H124" s="44"/>
      <c r="I124" s="44"/>
      <c r="J124" s="160" t="s">
        <v>205</v>
      </c>
      <c r="K124" s="160" t="s">
        <v>206</v>
      </c>
      <c r="R124" s="153" t="s">
        <v>120</v>
      </c>
      <c r="S124" s="159">
        <f t="shared" ref="S124:X124" si="31">(Y116/100)^(1/($A$116-$A$21+1))-1</f>
        <v>6.550218502397831E-2</v>
      </c>
      <c r="T124" s="159">
        <f t="shared" si="31"/>
        <v>2.430959685906009E-3</v>
      </c>
      <c r="U124" s="159">
        <f t="shared" si="31"/>
        <v>1.4769739598371689E-2</v>
      </c>
      <c r="V124" s="159">
        <f t="shared" si="31"/>
        <v>3.5242936332819497E-2</v>
      </c>
      <c r="W124" s="159">
        <f t="shared" si="31"/>
        <v>1.1541835616893703E-2</v>
      </c>
      <c r="X124" s="159">
        <f t="shared" si="31"/>
        <v>1.817814345443991E-2</v>
      </c>
      <c r="Y124" s="31"/>
    </row>
    <row r="125" spans="1:32">
      <c r="A125" s="36" t="s">
        <v>122</v>
      </c>
      <c r="B125" s="39">
        <f t="shared" ref="B125:G125" si="32">(H116/H66)^(1/($A$116-$A$66))-1</f>
        <v>0.11097823475676272</v>
      </c>
      <c r="C125" s="39">
        <f t="shared" si="32"/>
        <v>4.30386237499647E-2</v>
      </c>
      <c r="D125" s="39">
        <f t="shared" si="32"/>
        <v>6.1247765884341554E-2</v>
      </c>
      <c r="E125" s="39">
        <f t="shared" si="32"/>
        <v>8.4851931954631254E-2</v>
      </c>
      <c r="F125" s="39">
        <f t="shared" si="32"/>
        <v>5.4037475786791633E-2</v>
      </c>
      <c r="G125" s="39">
        <f t="shared" si="32"/>
        <v>6.0052715551885738E-2</v>
      </c>
      <c r="H125" s="44"/>
      <c r="I125" s="44"/>
      <c r="J125" s="40">
        <f>B124-C124</f>
        <v>6.4992029745823077E-2</v>
      </c>
      <c r="K125" s="40">
        <f>B124-D124</f>
        <v>5.2277478113130105E-2</v>
      </c>
      <c r="L125" s="161"/>
      <c r="M125" s="161"/>
      <c r="R125" s="36" t="s">
        <v>122</v>
      </c>
      <c r="S125" s="39">
        <f t="shared" ref="S125:X125" si="33">(Y116/Y66)^(1/($A$116-$A$66))-1</f>
        <v>6.9638880933181158E-2</v>
      </c>
      <c r="T125" s="39">
        <f t="shared" si="33"/>
        <v>4.2272939057741432E-3</v>
      </c>
      <c r="U125" s="39">
        <f t="shared" si="33"/>
        <v>2.1758876259079463E-2</v>
      </c>
      <c r="V125" s="39">
        <f t="shared" si="33"/>
        <v>4.448473441805012E-2</v>
      </c>
      <c r="W125" s="39">
        <f t="shared" si="33"/>
        <v>1.4816880106620633E-2</v>
      </c>
      <c r="X125" s="39">
        <f t="shared" si="33"/>
        <v>2.0608293592132121E-2</v>
      </c>
      <c r="Y125" s="31"/>
    </row>
    <row r="126" spans="1:32">
      <c r="A126" s="36" t="s">
        <v>123</v>
      </c>
      <c r="B126" s="39">
        <f t="shared" ref="B126:G126" si="34">(H116/H106)^(1/($A$116-$A$106))-1</f>
        <v>0.11905219988153348</v>
      </c>
      <c r="C126" s="39">
        <f t="shared" si="34"/>
        <v>1.2719326909745643E-2</v>
      </c>
      <c r="D126" s="39">
        <f t="shared" si="34"/>
        <v>1.4611717050573514E-2</v>
      </c>
      <c r="E126" s="39">
        <f t="shared" si="34"/>
        <v>4.3199528738537385E-2</v>
      </c>
      <c r="F126" s="39">
        <f t="shared" si="34"/>
        <v>6.986954632533493E-2</v>
      </c>
      <c r="G126" s="39">
        <f t="shared" si="34"/>
        <v>5.5784469032248207E-2</v>
      </c>
      <c r="H126" s="44"/>
      <c r="I126" s="44"/>
      <c r="J126" s="40">
        <f>B125-C125</f>
        <v>6.7939611006798017E-2</v>
      </c>
      <c r="K126" s="40">
        <f>B125-D125</f>
        <v>4.9730468872421163E-2</v>
      </c>
      <c r="L126" s="161"/>
      <c r="M126" s="161"/>
      <c r="R126" s="36" t="s">
        <v>123</v>
      </c>
      <c r="S126" s="39">
        <f t="shared" ref="S126:X126" si="35">(Y116/Y106)^(1/($A$116-$A$106))-1</f>
        <v>8.8943166990651967E-2</v>
      </c>
      <c r="T126" s="39">
        <f t="shared" si="35"/>
        <v>-1.4528731336674539E-2</v>
      </c>
      <c r="U126" s="39">
        <f t="shared" si="35"/>
        <v>-1.2687257531115548E-2</v>
      </c>
      <c r="V126" s="39">
        <f t="shared" si="35"/>
        <v>1.5131375236970834E-2</v>
      </c>
      <c r="W126" s="39">
        <f t="shared" si="35"/>
        <v>4.1083813753903575E-2</v>
      </c>
      <c r="X126" s="39">
        <f t="shared" si="35"/>
        <v>2.7377707214400138E-2</v>
      </c>
      <c r="Y126" s="31"/>
    </row>
    <row r="127" spans="1:32">
      <c r="J127" s="40">
        <f>B126-C126</f>
        <v>0.10633287297178784</v>
      </c>
      <c r="K127" s="40">
        <f>B126-D126</f>
        <v>0.10444048283095997</v>
      </c>
      <c r="L127" s="161"/>
      <c r="M127" s="161"/>
      <c r="T127" s="34"/>
    </row>
    <row r="128" spans="1:32">
      <c r="A128" s="34" t="s">
        <v>208</v>
      </c>
    </row>
    <row r="129" spans="1:1">
      <c r="A129" s="34" t="s">
        <v>209</v>
      </c>
    </row>
    <row r="153" spans="4:4">
      <c r="D153" s="241">
        <f>_xlfn.PERCENTRANK.INC(Table1[S&amp;P 500 (includes dividends)],0.1)</f>
        <v>0.42099999999999999</v>
      </c>
    </row>
  </sheetData>
  <sheetProtection algorithmName="SHA-512" hashValue="DAeQtutkpqF2uge2pRe5orzglDC8UNYzfhZnAksKUvmoQTZT8sbDLqZx1BhFT5e5U3MIHKQX2vkDtdcPH7zy7Q==" saltValue="0OB31wcvQXYaksDSYbh4pg==" spinCount="100000" sheet="1" objects="1" scenarios="1"/>
  <mergeCells count="21">
    <mergeCell ref="B5:I5"/>
    <mergeCell ref="B1:I1"/>
    <mergeCell ref="B2:I2"/>
    <mergeCell ref="B3:E3"/>
    <mergeCell ref="H3:I3"/>
    <mergeCell ref="B4:I4"/>
    <mergeCell ref="B6:I6"/>
    <mergeCell ref="B7:I7"/>
    <mergeCell ref="B19:G19"/>
    <mergeCell ref="H19:M19"/>
    <mergeCell ref="N19:Q19"/>
    <mergeCell ref="AC119:AD119"/>
    <mergeCell ref="A123:G123"/>
    <mergeCell ref="R123:X123"/>
    <mergeCell ref="Y19:AD19"/>
    <mergeCell ref="AE19:AF19"/>
    <mergeCell ref="A118:G118"/>
    <mergeCell ref="J118:K118"/>
    <mergeCell ref="L118:M118"/>
    <mergeCell ref="R118:X118"/>
    <mergeCell ref="R19:X19"/>
  </mergeCells>
  <hyperlinks>
    <hyperlink ref="B2" r:id="rId1" xr:uid="{BF03CED3-575D-4537-9834-C098A90ADC70}"/>
    <hyperlink ref="B4" r:id="rId2" xr:uid="{850C2F13-79DC-40C1-839B-FDF0639AD926}"/>
    <hyperlink ref="B5" r:id="rId3" display="http://www.stern.nyu.edu/~adamodar/New_Home_Page/data.html" xr:uid="{13810D0D-D827-4420-ACFC-0BCE5FD66E6E}"/>
    <hyperlink ref="B6" r:id="rId4" display="http://www.stern.nyu.edu/~adamodar/pc/datasets/indname.xls" xr:uid="{34ACBCA5-E39C-4774-A5B7-C9A71502583E}"/>
    <hyperlink ref="B7" r:id="rId5" display="http://www.stern.nyu.edu/~adamodar/New_Home_Page/datafile/variable.htm" xr:uid="{EE31F679-990F-4ACD-AC4D-F806B0F05B04}"/>
  </hyperlinks>
  <printOptions gridLines="1" gridLinesSet="0"/>
  <pageMargins left="0.75" right="0.75" top="1" bottom="1" header="0.5" footer="0.5"/>
  <pageSetup orientation="portrait" horizontalDpi="4294967292" verticalDpi="4294967292"/>
  <headerFooter alignWithMargins="0">
    <oddHeader>&amp;A</oddHeader>
    <oddFooter>Page &amp;P</oddFooter>
  </headerFooter>
  <drawing r:id="rId6"/>
  <legacyDrawing r:id="rId7"/>
  <tableParts count="1">
    <tablePart r:id="rId8"/>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B1745-A295-4685-A5A9-F7528D5D05B6}">
  <sheetPr codeName="Sheet7"/>
  <dimension ref="A1:P99"/>
  <sheetViews>
    <sheetView workbookViewId="0">
      <selection activeCell="H17" sqref="H17"/>
    </sheetView>
  </sheetViews>
  <sheetFormatPr defaultColWidth="11.3984375" defaultRowHeight="12.75"/>
  <cols>
    <col min="1" max="1" width="11.3984375" style="31"/>
    <col min="2" max="2" width="11.3984375" style="46"/>
    <col min="3" max="3" width="9.59765625" style="33" bestFit="1" customWidth="1"/>
    <col min="4" max="4" width="14" style="46" bestFit="1" customWidth="1"/>
    <col min="5" max="5" width="12.1328125" style="46" customWidth="1"/>
    <col min="6" max="7" width="14.59765625" style="46" bestFit="1" customWidth="1"/>
    <col min="8" max="8" width="14.265625" style="46" bestFit="1" customWidth="1"/>
    <col min="9" max="9" width="14.3984375" style="46" bestFit="1" customWidth="1"/>
    <col min="10" max="10" width="14.1328125" style="46" bestFit="1" customWidth="1"/>
    <col min="11" max="11" width="20.86328125" style="46" bestFit="1" customWidth="1"/>
    <col min="12" max="12" width="11" style="31" customWidth="1"/>
    <col min="13" max="16384" width="11.3984375" style="31"/>
  </cols>
  <sheetData>
    <row r="1" spans="1:13" ht="15.4">
      <c r="B1" s="32"/>
      <c r="D1" s="32"/>
      <c r="E1" s="32"/>
      <c r="F1" s="32"/>
      <c r="G1" s="32"/>
      <c r="H1" s="32"/>
      <c r="I1" s="32"/>
      <c r="J1" s="32"/>
      <c r="K1" s="32"/>
      <c r="L1" s="34"/>
    </row>
    <row r="2" spans="1:13" ht="15.4">
      <c r="A2" s="35" t="s">
        <v>77</v>
      </c>
      <c r="B2" s="36" t="s">
        <v>78</v>
      </c>
      <c r="C2" s="37" t="s">
        <v>79</v>
      </c>
      <c r="D2" s="36" t="s">
        <v>80</v>
      </c>
      <c r="E2" s="36" t="s">
        <v>81</v>
      </c>
      <c r="F2" s="36" t="s">
        <v>82</v>
      </c>
      <c r="G2" s="38" t="s">
        <v>83</v>
      </c>
      <c r="H2" s="38" t="s">
        <v>84</v>
      </c>
      <c r="I2" s="38" t="s">
        <v>85</v>
      </c>
      <c r="J2" s="38" t="s">
        <v>86</v>
      </c>
      <c r="K2" s="38" t="s">
        <v>87</v>
      </c>
      <c r="L2" s="38"/>
      <c r="M2" s="38"/>
    </row>
    <row r="3" spans="1:13" ht="15.4">
      <c r="A3" s="36">
        <v>1927</v>
      </c>
      <c r="B3" s="36">
        <v>17.66</v>
      </c>
      <c r="C3" s="37">
        <f>D3*B3</f>
        <v>0.61810000000000009</v>
      </c>
      <c r="D3" s="39">
        <v>3.5000000000000003E-2</v>
      </c>
      <c r="E3" s="40">
        <v>3.1699999999999999E-2</v>
      </c>
      <c r="F3" s="36"/>
      <c r="G3" s="41">
        <f>'Moody''s Rates'!C20</f>
        <v>4.4600000000000001E-2</v>
      </c>
      <c r="H3" s="32"/>
      <c r="I3" s="42">
        <f>'Moody''s Rates'!K20</f>
        <v>5.3200000000000004E-2</v>
      </c>
      <c r="J3" s="32"/>
      <c r="K3" s="36"/>
      <c r="L3" s="32"/>
    </row>
    <row r="4" spans="1:13" ht="15.4">
      <c r="A4" s="36">
        <v>1928</v>
      </c>
      <c r="B4" s="36">
        <v>24.35</v>
      </c>
      <c r="C4" s="37">
        <f t="shared" ref="C4:C35" si="0">D4*B4</f>
        <v>1.04705</v>
      </c>
      <c r="D4" s="39">
        <v>4.2999999999999997E-2</v>
      </c>
      <c r="E4" s="40">
        <v>3.4500000000000003E-2</v>
      </c>
      <c r="F4" s="39">
        <f t="shared" ref="F4:J38" si="1">((E3*(1-(1+E4)^(-10))/E4+1/(1+E4)^10)-1)+E3</f>
        <v>8.354708589799302E-3</v>
      </c>
      <c r="G4" s="41">
        <f>'Moody''s Rates'!C21</f>
        <v>4.6100000000000002E-2</v>
      </c>
      <c r="H4" s="39">
        <f t="shared" si="1"/>
        <v>3.279485596639467E-2</v>
      </c>
      <c r="I4" s="42">
        <f>'Moody''s Rates'!K21</f>
        <v>5.5999999999999994E-2</v>
      </c>
      <c r="J4" s="43">
        <f t="shared" si="1"/>
        <v>3.2195514702324381E-2</v>
      </c>
      <c r="K4" s="42">
        <f>'Home Prices (Raw Data)'!C48</f>
        <v>1.4910639283360227E-2</v>
      </c>
      <c r="L4" s="44"/>
    </row>
    <row r="5" spans="1:13" ht="15.4">
      <c r="A5" s="36">
        <v>1929</v>
      </c>
      <c r="B5" s="36">
        <v>21.45</v>
      </c>
      <c r="C5" s="37">
        <f t="shared" si="0"/>
        <v>0.87944999999999995</v>
      </c>
      <c r="D5" s="39">
        <v>4.1000000000000002E-2</v>
      </c>
      <c r="E5" s="40">
        <v>3.3599999999999998E-2</v>
      </c>
      <c r="F5" s="39">
        <f t="shared" si="1"/>
        <v>4.2038041563204259E-2</v>
      </c>
      <c r="G5" s="41">
        <f>'Moody''s Rates'!C22</f>
        <v>4.6699999999999998E-2</v>
      </c>
      <c r="H5" s="39">
        <f t="shared" si="1"/>
        <v>4.1391804160856499E-2</v>
      </c>
      <c r="I5" s="42">
        <f>'Moody''s Rates'!K22</f>
        <v>5.9500000000000004E-2</v>
      </c>
      <c r="J5" s="43">
        <f t="shared" si="1"/>
        <v>3.0178562399040432E-2</v>
      </c>
      <c r="K5" s="42">
        <f>'Home Prices (Raw Data)'!C49</f>
        <v>-2.0568074817057913E-2</v>
      </c>
      <c r="L5" s="44"/>
    </row>
    <row r="6" spans="1:13" ht="15.4">
      <c r="A6" s="36">
        <v>1930</v>
      </c>
      <c r="B6" s="36">
        <v>15.34</v>
      </c>
      <c r="C6" s="37">
        <f t="shared" si="0"/>
        <v>0.72097999999999995</v>
      </c>
      <c r="D6" s="39">
        <v>4.7E-2</v>
      </c>
      <c r="E6" s="40">
        <v>3.2199999999999999E-2</v>
      </c>
      <c r="F6" s="39">
        <f t="shared" si="1"/>
        <v>4.5409314348970366E-2</v>
      </c>
      <c r="G6" s="41">
        <f>'Moody''s Rates'!C23</f>
        <v>4.5199999999999997E-2</v>
      </c>
      <c r="H6" s="39">
        <f t="shared" si="1"/>
        <v>5.8557414353302785E-2</v>
      </c>
      <c r="I6" s="42">
        <f>'Moody''s Rates'!K23</f>
        <v>6.7099999999999993E-2</v>
      </c>
      <c r="J6" s="43">
        <f t="shared" si="1"/>
        <v>5.3978094648238287E-3</v>
      </c>
      <c r="K6" s="42">
        <f>'Home Prices (Raw Data)'!C50</f>
        <v>-4.2999992762481454E-2</v>
      </c>
      <c r="L6" s="44"/>
    </row>
    <row r="7" spans="1:13" ht="15.4">
      <c r="A7" s="36">
        <v>1931</v>
      </c>
      <c r="B7" s="36">
        <v>8.1199999999999992</v>
      </c>
      <c r="C7" s="37">
        <f t="shared" si="0"/>
        <v>0.49531999999999993</v>
      </c>
      <c r="D7" s="39">
        <v>6.0999999999999999E-2</v>
      </c>
      <c r="E7" s="40">
        <v>3.9300000000000002E-2</v>
      </c>
      <c r="F7" s="39">
        <f t="shared" si="1"/>
        <v>-2.5588559619422531E-2</v>
      </c>
      <c r="G7" s="41">
        <f>'Moody''s Rates'!C24</f>
        <v>5.3200000000000004E-2</v>
      </c>
      <c r="H7" s="39">
        <f t="shared" si="1"/>
        <v>-1.5625061412875695E-2</v>
      </c>
      <c r="I7" s="42">
        <f>'Moody''s Rates'!K24</f>
        <v>0.1042</v>
      </c>
      <c r="J7" s="43">
        <f t="shared" si="1"/>
        <v>-0.15680775082667592</v>
      </c>
      <c r="K7" s="42">
        <f>'Home Prices (Raw Data)'!C51</f>
        <v>-8.1504821861144605E-2</v>
      </c>
      <c r="L7" s="44"/>
    </row>
    <row r="8" spans="1:13" ht="15.4">
      <c r="A8" s="36">
        <v>1932</v>
      </c>
      <c r="B8" s="36">
        <v>6.92</v>
      </c>
      <c r="C8" s="37">
        <f t="shared" si="0"/>
        <v>0.49823999999999996</v>
      </c>
      <c r="D8" s="39">
        <v>7.1999999999999995E-2</v>
      </c>
      <c r="E8" s="40">
        <v>3.3500000000000002E-2</v>
      </c>
      <c r="F8" s="39">
        <f t="shared" si="1"/>
        <v>8.7903069904773257E-2</v>
      </c>
      <c r="G8" s="41">
        <f>'Moody''s Rates'!C25</f>
        <v>4.5899999999999996E-2</v>
      </c>
      <c r="H8" s="39">
        <f t="shared" si="1"/>
        <v>0.11070808430446419</v>
      </c>
      <c r="I8" s="42">
        <f>'Moody''s Rates'!K25</f>
        <v>8.4199999999999997E-2</v>
      </c>
      <c r="J8" s="43">
        <f t="shared" si="1"/>
        <v>0.23589601675740196</v>
      </c>
      <c r="K8" s="42">
        <f>'Home Prices (Raw Data)'!C52</f>
        <v>-0.10466427716260551</v>
      </c>
      <c r="L8" s="44"/>
    </row>
    <row r="9" spans="1:13" ht="15.4">
      <c r="A9" s="36">
        <v>1933</v>
      </c>
      <c r="B9" s="36">
        <v>9.9700000000000006</v>
      </c>
      <c r="C9" s="37">
        <f t="shared" si="0"/>
        <v>0.40877000000000002</v>
      </c>
      <c r="D9" s="39">
        <v>4.1000000000000002E-2</v>
      </c>
      <c r="E9" s="40">
        <v>3.5299999999999998E-2</v>
      </c>
      <c r="F9" s="39">
        <f t="shared" si="1"/>
        <v>1.8552720891857361E-2</v>
      </c>
      <c r="G9" s="41">
        <f>'Moody''s Rates'!C26</f>
        <v>4.4999999999999998E-2</v>
      </c>
      <c r="H9" s="39">
        <f t="shared" si="1"/>
        <v>5.3021446359399149E-2</v>
      </c>
      <c r="I9" s="42">
        <f>'Moody''s Rates'!K26</f>
        <v>7.7499999999999999E-2</v>
      </c>
      <c r="J9" s="43">
        <f t="shared" si="1"/>
        <v>0.1296689369754826</v>
      </c>
      <c r="K9" s="42">
        <f>'Home Prices (Raw Data)'!C53</f>
        <v>-3.8119480144119811E-2</v>
      </c>
      <c r="L9" s="44"/>
    </row>
    <row r="10" spans="1:13" ht="15.4">
      <c r="A10" s="36">
        <v>1934</v>
      </c>
      <c r="B10" s="36">
        <v>9.5</v>
      </c>
      <c r="C10" s="37">
        <f t="shared" si="0"/>
        <v>0.35149999999999998</v>
      </c>
      <c r="D10" s="39">
        <v>3.6999999999999998E-2</v>
      </c>
      <c r="E10" s="40">
        <v>3.0099999999999998E-2</v>
      </c>
      <c r="F10" s="39">
        <f t="shared" si="1"/>
        <v>7.9634426179656104E-2</v>
      </c>
      <c r="G10" s="41">
        <f>'Moody''s Rates'!C27</f>
        <v>3.8100000000000002E-2</v>
      </c>
      <c r="H10" s="39">
        <f t="shared" si="1"/>
        <v>0.10149829894135538</v>
      </c>
      <c r="I10" s="42">
        <f>'Moody''s Rates'!K27</f>
        <v>6.2300000000000001E-2</v>
      </c>
      <c r="J10" s="43">
        <f t="shared" si="1"/>
        <v>0.18816429268482648</v>
      </c>
      <c r="K10" s="42">
        <f>'Home Prices (Raw Data)'!C54</f>
        <v>2.9062072752155554E-2</v>
      </c>
      <c r="L10" s="44"/>
    </row>
    <row r="11" spans="1:13" ht="15.4">
      <c r="A11" s="36">
        <v>1935</v>
      </c>
      <c r="B11" s="36">
        <v>13.43</v>
      </c>
      <c r="C11" s="37">
        <f t="shared" si="0"/>
        <v>0.51034000000000002</v>
      </c>
      <c r="D11" s="39">
        <v>3.7999999999999999E-2</v>
      </c>
      <c r="E11" s="40">
        <v>2.8400000000000002E-2</v>
      </c>
      <c r="F11" s="39">
        <f t="shared" si="1"/>
        <v>4.4720477296566127E-2</v>
      </c>
      <c r="G11" s="41">
        <f>'Moody''s Rates'!C28</f>
        <v>3.44E-2</v>
      </c>
      <c r="H11" s="39">
        <f t="shared" si="1"/>
        <v>6.896470928924045E-2</v>
      </c>
      <c r="I11" s="42">
        <f>'Moody''s Rates'!K28</f>
        <v>5.2999999999999999E-2</v>
      </c>
      <c r="J11" s="43">
        <f t="shared" si="1"/>
        <v>0.1330773186567917</v>
      </c>
      <c r="K11" s="42">
        <f>'Home Prices (Raw Data)'!C55</f>
        <v>9.7658280630269045E-2</v>
      </c>
      <c r="L11" s="44"/>
    </row>
    <row r="12" spans="1:13" ht="15.4">
      <c r="A12" s="36">
        <v>1936</v>
      </c>
      <c r="B12" s="36">
        <v>17.18</v>
      </c>
      <c r="C12" s="37">
        <v>0.54</v>
      </c>
      <c r="D12" s="39">
        <f>C12/B12</f>
        <v>3.1431897555296857E-2</v>
      </c>
      <c r="E12" s="40">
        <v>2.5899999999999999E-2</v>
      </c>
      <c r="F12" s="39">
        <f t="shared" si="1"/>
        <v>5.0178754045450601E-2</v>
      </c>
      <c r="G12" s="41">
        <f>'Moody''s Rates'!C29</f>
        <v>3.1E-2</v>
      </c>
      <c r="H12" s="39">
        <f t="shared" si="1"/>
        <v>6.3255237498925046E-2</v>
      </c>
      <c r="I12" s="42">
        <f>'Moody''s Rates'!K29</f>
        <v>4.53E-2</v>
      </c>
      <c r="J12" s="43">
        <f t="shared" si="1"/>
        <v>0.11383815871922703</v>
      </c>
      <c r="K12" s="42">
        <f>'Home Prices (Raw Data)'!C56</f>
        <v>3.218606694564885E-2</v>
      </c>
      <c r="L12" s="44"/>
    </row>
    <row r="13" spans="1:13" ht="15.4">
      <c r="A13" s="36">
        <v>1937</v>
      </c>
      <c r="B13" s="36">
        <v>10.55</v>
      </c>
      <c r="C13" s="37">
        <f t="shared" si="0"/>
        <v>0.55915000000000004</v>
      </c>
      <c r="D13" s="39">
        <v>5.2999999999999999E-2</v>
      </c>
      <c r="E13" s="40">
        <v>2.7300000000000001E-2</v>
      </c>
      <c r="F13" s="39">
        <f t="shared" si="1"/>
        <v>1.379146059646038E-2</v>
      </c>
      <c r="G13" s="41">
        <f>'Moody''s Rates'!C30</f>
        <v>3.2099999999999997E-2</v>
      </c>
      <c r="H13" s="39">
        <f t="shared" si="1"/>
        <v>2.1716541759769864E-2</v>
      </c>
      <c r="I13" s="42">
        <f>'Moody''s Rates'!K30</f>
        <v>5.7300000000000004E-2</v>
      </c>
      <c r="J13" s="43">
        <f t="shared" si="1"/>
        <v>-4.4161916839982614E-2</v>
      </c>
      <c r="K13" s="42">
        <f>'Home Prices (Raw Data)'!C57</f>
        <v>2.563398183644594E-2</v>
      </c>
      <c r="L13" s="44"/>
    </row>
    <row r="14" spans="1:13" ht="15.4">
      <c r="A14" s="36">
        <v>1938</v>
      </c>
      <c r="B14" s="36">
        <v>13.14</v>
      </c>
      <c r="C14" s="37">
        <f t="shared" si="0"/>
        <v>0.49931999999999999</v>
      </c>
      <c r="D14" s="39">
        <v>3.7999999999999999E-2</v>
      </c>
      <c r="E14" s="40">
        <v>2.5600000000000001E-2</v>
      </c>
      <c r="F14" s="39">
        <f t="shared" si="1"/>
        <v>4.2132485322046068E-2</v>
      </c>
      <c r="G14" s="41">
        <f>'Moody''s Rates'!C31</f>
        <v>3.0800000000000001E-2</v>
      </c>
      <c r="H14" s="39">
        <f t="shared" si="1"/>
        <v>4.3144126500957093E-2</v>
      </c>
      <c r="I14" s="42">
        <f>'Moody''s Rates'!K31</f>
        <v>5.2699999999999997E-2</v>
      </c>
      <c r="J14" s="43">
        <f t="shared" si="1"/>
        <v>9.2358817136874202E-2</v>
      </c>
      <c r="K14" s="42">
        <f>'Home Prices (Raw Data)'!C58</f>
        <v>-8.7369579068460324E-3</v>
      </c>
      <c r="L14" s="44"/>
    </row>
    <row r="15" spans="1:13" ht="15.4">
      <c r="A15" s="36">
        <v>1939</v>
      </c>
      <c r="B15" s="36">
        <v>12.46</v>
      </c>
      <c r="C15" s="37">
        <f t="shared" si="0"/>
        <v>0.53578000000000003</v>
      </c>
      <c r="D15" s="39">
        <v>4.2999999999999997E-2</v>
      </c>
      <c r="E15" s="40">
        <v>2.35E-2</v>
      </c>
      <c r="F15" s="39">
        <f t="shared" si="1"/>
        <v>4.4122613942060671E-2</v>
      </c>
      <c r="G15" s="41">
        <f>'Moody''s Rates'!C32</f>
        <v>2.9399999999999999E-2</v>
      </c>
      <c r="H15" s="39">
        <f t="shared" si="1"/>
        <v>4.2778935128661218E-2</v>
      </c>
      <c r="I15" s="42">
        <f>'Moody''s Rates'!K32</f>
        <v>4.9200000000000001E-2</v>
      </c>
      <c r="J15" s="43">
        <f t="shared" si="1"/>
        <v>7.9831377653461405E-2</v>
      </c>
      <c r="K15" s="42">
        <f>'Home Prices (Raw Data)'!C59</f>
        <v>-1.3016038781753836E-2</v>
      </c>
      <c r="L15" s="44"/>
    </row>
    <row r="16" spans="1:13" ht="15.4">
      <c r="A16" s="36">
        <v>1940</v>
      </c>
      <c r="B16" s="36">
        <v>10.58</v>
      </c>
      <c r="C16" s="37">
        <f t="shared" si="0"/>
        <v>0.55015999999999998</v>
      </c>
      <c r="D16" s="39">
        <v>5.1999999999999998E-2</v>
      </c>
      <c r="E16" s="40">
        <v>2.01E-2</v>
      </c>
      <c r="F16" s="39">
        <f t="shared" si="1"/>
        <v>5.4024815962845509E-2</v>
      </c>
      <c r="G16" s="41">
        <f>'Moody''s Rates'!C33</f>
        <v>2.7099999999999999E-2</v>
      </c>
      <c r="H16" s="39">
        <f t="shared" si="1"/>
        <v>4.931305690287914E-2</v>
      </c>
      <c r="I16" s="42">
        <f>'Moody''s Rates'!K33</f>
        <v>4.4500000000000005E-2</v>
      </c>
      <c r="J16" s="43">
        <f t="shared" si="1"/>
        <v>8.6481371775829569E-2</v>
      </c>
      <c r="K16" s="42">
        <f>'Home Prices (Raw Data)'!C60</f>
        <v>3.3066026593693287E-2</v>
      </c>
      <c r="L16" s="44"/>
    </row>
    <row r="17" spans="1:12" ht="15.4">
      <c r="A17" s="36">
        <v>1941</v>
      </c>
      <c r="B17" s="36">
        <v>8.69</v>
      </c>
      <c r="C17" s="37">
        <f t="shared" si="0"/>
        <v>0.53877999999999993</v>
      </c>
      <c r="D17" s="39">
        <v>6.2E-2</v>
      </c>
      <c r="E17" s="40">
        <v>2.47E-2</v>
      </c>
      <c r="F17" s="39">
        <f t="shared" si="1"/>
        <v>-2.0221975848580105E-2</v>
      </c>
      <c r="G17" s="41">
        <f>'Moody''s Rates'!C34</f>
        <v>2.7999999999999997E-2</v>
      </c>
      <c r="H17" s="39">
        <f t="shared" si="1"/>
        <v>1.9343859466896082E-2</v>
      </c>
      <c r="I17" s="42">
        <f>'Moody''s Rates'!K34</f>
        <v>4.3799999999999999E-2</v>
      </c>
      <c r="J17" s="43">
        <f t="shared" si="1"/>
        <v>5.0071728572759232E-2</v>
      </c>
      <c r="K17" s="42">
        <f>'Home Prices (Raw Data)'!C61</f>
        <v>-8.3846170362722128E-2</v>
      </c>
      <c r="L17" s="44"/>
    </row>
    <row r="18" spans="1:12" ht="15.4">
      <c r="A18" s="36">
        <v>1942</v>
      </c>
      <c r="B18" s="36">
        <v>9.77</v>
      </c>
      <c r="C18" s="37">
        <f t="shared" si="0"/>
        <v>0.58619999999999994</v>
      </c>
      <c r="D18" s="39">
        <v>0.06</v>
      </c>
      <c r="E18" s="40">
        <v>2.4899999999999999E-2</v>
      </c>
      <c r="F18" s="39">
        <f t="shared" si="1"/>
        <v>2.2948682374484164E-2</v>
      </c>
      <c r="G18" s="41">
        <f>'Moody''s Rates'!C35</f>
        <v>2.81E-2</v>
      </c>
      <c r="H18" s="39">
        <f t="shared" si="1"/>
        <v>2.7138648440788254E-2</v>
      </c>
      <c r="I18" s="42">
        <f>'Moody''s Rates'!K35</f>
        <v>4.2800000000000005E-2</v>
      </c>
      <c r="J18" s="43">
        <f t="shared" si="1"/>
        <v>5.1799010426587015E-2</v>
      </c>
      <c r="K18" s="42">
        <f>'Home Prices (Raw Data)'!C62</f>
        <v>3.3330352361186755E-2</v>
      </c>
      <c r="L18" s="44"/>
    </row>
    <row r="19" spans="1:12" ht="15.4">
      <c r="A19" s="36">
        <v>1943</v>
      </c>
      <c r="B19" s="36">
        <v>11.67</v>
      </c>
      <c r="C19" s="37">
        <f t="shared" si="0"/>
        <v>0.54849000000000003</v>
      </c>
      <c r="D19" s="39">
        <v>4.7E-2</v>
      </c>
      <c r="E19" s="40">
        <v>2.4899999999999999E-2</v>
      </c>
      <c r="F19" s="39">
        <f t="shared" si="1"/>
        <v>2.4899999999999999E-2</v>
      </c>
      <c r="G19" s="41">
        <f>'Moody''s Rates'!C36</f>
        <v>2.7400000000000001E-2</v>
      </c>
      <c r="H19" s="39">
        <f t="shared" si="1"/>
        <v>3.4151160322936289E-2</v>
      </c>
      <c r="I19" s="42">
        <f>'Moody''s Rates'!K36</f>
        <v>3.8199999999999998E-2</v>
      </c>
      <c r="J19" s="43">
        <f t="shared" si="1"/>
        <v>8.044670060105924E-2</v>
      </c>
      <c r="K19" s="42">
        <f>'Home Prices (Raw Data)'!C63</f>
        <v>0.11446269728687652</v>
      </c>
      <c r="L19" s="44"/>
    </row>
    <row r="20" spans="1:12" ht="15.4">
      <c r="A20" s="36">
        <v>1944</v>
      </c>
      <c r="B20" s="36">
        <v>13.28</v>
      </c>
      <c r="C20" s="37">
        <f t="shared" si="0"/>
        <v>0.61087999999999998</v>
      </c>
      <c r="D20" s="39">
        <v>4.5999999999999999E-2</v>
      </c>
      <c r="E20" s="40">
        <v>2.4799999999999999E-2</v>
      </c>
      <c r="F20" s="39">
        <f t="shared" si="1"/>
        <v>2.5776111579070303E-2</v>
      </c>
      <c r="G20" s="41">
        <f>'Moody''s Rates'!C37</f>
        <v>2.7000000000000003E-2</v>
      </c>
      <c r="H20" s="39">
        <f t="shared" si="1"/>
        <v>3.0864921189784809E-2</v>
      </c>
      <c r="I20" s="42">
        <f>'Moody''s Rates'!K37</f>
        <v>3.49E-2</v>
      </c>
      <c r="J20" s="43">
        <f t="shared" si="1"/>
        <v>6.5658635882561697E-2</v>
      </c>
      <c r="K20" s="42">
        <f>'Home Prices (Raw Data)'!C64</f>
        <v>0.16584229425872987</v>
      </c>
      <c r="L20" s="44"/>
    </row>
    <row r="21" spans="1:12" ht="15.4">
      <c r="A21" s="36">
        <v>1945</v>
      </c>
      <c r="B21" s="36">
        <v>17.36</v>
      </c>
      <c r="C21" s="37">
        <f t="shared" si="0"/>
        <v>0.67703999999999998</v>
      </c>
      <c r="D21" s="39">
        <v>3.9E-2</v>
      </c>
      <c r="E21" s="40">
        <v>2.3300000000000001E-2</v>
      </c>
      <c r="F21" s="39">
        <f t="shared" si="1"/>
        <v>3.8044173419237229E-2</v>
      </c>
      <c r="G21" s="41">
        <f>'Moody''s Rates'!C38</f>
        <v>2.6099999999999998E-2</v>
      </c>
      <c r="H21" s="39">
        <f t="shared" si="1"/>
        <v>3.4832273065963905E-2</v>
      </c>
      <c r="I21" s="42">
        <f>'Moody''s Rates'!K38</f>
        <v>3.1E-2</v>
      </c>
      <c r="J21" s="43">
        <f t="shared" si="1"/>
        <v>6.799865477817886E-2</v>
      </c>
      <c r="K21" s="42">
        <f>'Home Prices (Raw Data)'!C65</f>
        <v>0.11777375604134543</v>
      </c>
      <c r="L21" s="44"/>
    </row>
    <row r="22" spans="1:12" ht="15.4">
      <c r="A22" s="36">
        <v>1946</v>
      </c>
      <c r="B22" s="36">
        <v>15.3</v>
      </c>
      <c r="C22" s="37">
        <f t="shared" si="0"/>
        <v>0.59670000000000001</v>
      </c>
      <c r="D22" s="39">
        <v>3.9E-2</v>
      </c>
      <c r="E22" s="40">
        <v>2.24E-2</v>
      </c>
      <c r="F22" s="39">
        <f t="shared" si="1"/>
        <v>3.1283745375695685E-2</v>
      </c>
      <c r="G22" s="41">
        <f>'Moody''s Rates'!C39</f>
        <v>2.6099999999999998E-2</v>
      </c>
      <c r="H22" s="39">
        <f t="shared" si="1"/>
        <v>2.6099999999999998E-2</v>
      </c>
      <c r="I22" s="42">
        <f>'Moody''s Rates'!K39</f>
        <v>3.1699999999999999E-2</v>
      </c>
      <c r="J22" s="43">
        <f t="shared" si="1"/>
        <v>2.5080329773195936E-2</v>
      </c>
      <c r="K22" s="42">
        <f>'Home Prices (Raw Data)'!C66</f>
        <v>0.24101672397677776</v>
      </c>
      <c r="L22" s="44"/>
    </row>
    <row r="23" spans="1:12" ht="15.4">
      <c r="A23" s="36">
        <v>1947</v>
      </c>
      <c r="B23" s="36">
        <v>15.3</v>
      </c>
      <c r="C23" s="37">
        <f t="shared" si="0"/>
        <v>0.79559999999999997</v>
      </c>
      <c r="D23" s="39">
        <v>5.1999999999999998E-2</v>
      </c>
      <c r="E23" s="40">
        <v>2.3900000000000001E-2</v>
      </c>
      <c r="F23" s="39">
        <f t="shared" si="1"/>
        <v>9.1969680628322358E-3</v>
      </c>
      <c r="G23" s="41">
        <f>'Moody''s Rates'!C40</f>
        <v>2.86E-2</v>
      </c>
      <c r="H23" s="39">
        <f t="shared" si="1"/>
        <v>4.6213141975309652E-3</v>
      </c>
      <c r="I23" s="42">
        <f>'Moody''s Rates'!K40</f>
        <v>3.5200000000000002E-2</v>
      </c>
      <c r="J23" s="43">
        <f t="shared" si="1"/>
        <v>2.6212022665691934E-3</v>
      </c>
      <c r="K23" s="42">
        <f>'Home Prices (Raw Data)'!C67</f>
        <v>0.21263835362429684</v>
      </c>
      <c r="L23" s="44"/>
    </row>
    <row r="24" spans="1:12" ht="15.4">
      <c r="A24" s="36">
        <v>1948</v>
      </c>
      <c r="B24" s="36">
        <v>15.2</v>
      </c>
      <c r="C24" s="37">
        <f t="shared" si="0"/>
        <v>0.9728</v>
      </c>
      <c r="D24" s="39">
        <v>6.4000000000000001E-2</v>
      </c>
      <c r="E24" s="40">
        <v>2.4400000000000002E-2</v>
      </c>
      <c r="F24" s="39">
        <f t="shared" si="1"/>
        <v>1.9510369413175046E-2</v>
      </c>
      <c r="G24" s="41">
        <f>'Moody''s Rates'!C41</f>
        <v>2.7900000000000001E-2</v>
      </c>
      <c r="H24" s="39">
        <f t="shared" si="1"/>
        <v>3.4635648938441663E-2</v>
      </c>
      <c r="I24" s="42">
        <f>'Moody''s Rates'!K41</f>
        <v>3.5299999999999998E-2</v>
      </c>
      <c r="J24" s="43">
        <f t="shared" si="1"/>
        <v>3.4369595605103213E-2</v>
      </c>
      <c r="K24" s="42">
        <f>'Home Prices (Raw Data)'!C68</f>
        <v>2.058542944115116E-2</v>
      </c>
      <c r="L24" s="44"/>
    </row>
    <row r="25" spans="1:12" ht="15.4">
      <c r="A25" s="36">
        <v>1949</v>
      </c>
      <c r="B25" s="36">
        <v>16.79</v>
      </c>
      <c r="C25" s="37">
        <f t="shared" si="0"/>
        <v>1.1920899999999999</v>
      </c>
      <c r="D25" s="39">
        <v>7.0999999999999994E-2</v>
      </c>
      <c r="E25" s="40">
        <v>2.1899999999999999E-2</v>
      </c>
      <c r="F25" s="39">
        <f t="shared" si="1"/>
        <v>4.6634851827973139E-2</v>
      </c>
      <c r="G25" s="41">
        <f>'Moody''s Rates'!C42</f>
        <v>2.58E-2</v>
      </c>
      <c r="H25" s="39">
        <f t="shared" si="1"/>
        <v>4.6203589000967292E-2</v>
      </c>
      <c r="I25" s="42">
        <f>'Moody''s Rates'!K42</f>
        <v>3.3099999999999997E-2</v>
      </c>
      <c r="J25" s="43">
        <f t="shared" si="1"/>
        <v>5.3773011179658936E-2</v>
      </c>
      <c r="K25" s="42">
        <f>'Home Prices (Raw Data)'!C69</f>
        <v>8.9371881572453127E-4</v>
      </c>
      <c r="L25" s="44"/>
    </row>
    <row r="26" spans="1:12" ht="15.4">
      <c r="A26" s="36">
        <v>1950</v>
      </c>
      <c r="B26" s="36">
        <v>20.43</v>
      </c>
      <c r="C26" s="37">
        <f t="shared" si="0"/>
        <v>1.5322499999999999</v>
      </c>
      <c r="D26" s="39">
        <v>7.4999999999999997E-2</v>
      </c>
      <c r="E26" s="40">
        <v>2.3900000000000001E-2</v>
      </c>
      <c r="F26" s="39">
        <f t="shared" si="1"/>
        <v>4.2959574171096103E-3</v>
      </c>
      <c r="G26" s="41">
        <f>'Moody''s Rates'!C43</f>
        <v>2.6699999999999998E-2</v>
      </c>
      <c r="H26" s="39">
        <f t="shared" si="1"/>
        <v>1.7991888160641522E-2</v>
      </c>
      <c r="I26" s="42">
        <f>'Moody''s Rates'!K43</f>
        <v>3.2000000000000001E-2</v>
      </c>
      <c r="J26" s="43">
        <f t="shared" si="1"/>
        <v>4.2388173056720914E-2</v>
      </c>
      <c r="K26" s="42">
        <f>'Home Prices (Raw Data)'!C70</f>
        <v>3.6403899622157176E-2</v>
      </c>
      <c r="L26" s="44"/>
    </row>
    <row r="27" spans="1:12" ht="15.4">
      <c r="A27" s="36">
        <v>1951</v>
      </c>
      <c r="B27" s="36">
        <v>23.77</v>
      </c>
      <c r="C27" s="37">
        <f t="shared" si="0"/>
        <v>1.4975099999999999</v>
      </c>
      <c r="D27" s="39">
        <v>6.3E-2</v>
      </c>
      <c r="E27" s="40">
        <v>2.7E-2</v>
      </c>
      <c r="F27" s="39">
        <f t="shared" si="1"/>
        <v>-2.9531392208319886E-3</v>
      </c>
      <c r="G27" s="41">
        <f>'Moody''s Rates'!C44</f>
        <v>3.0099999999999998E-2</v>
      </c>
      <c r="H27" s="39">
        <f t="shared" si="1"/>
        <v>-2.2878940405443617E-3</v>
      </c>
      <c r="I27" s="42">
        <f>'Moody''s Rates'!K44</f>
        <v>3.61E-2</v>
      </c>
      <c r="J27" s="43">
        <f t="shared" si="1"/>
        <v>-1.9098091301369691E-3</v>
      </c>
      <c r="K27" s="42">
        <f>'Home Prices (Raw Data)'!C71</f>
        <v>6.0476642095388611E-2</v>
      </c>
      <c r="L27" s="44"/>
    </row>
    <row r="28" spans="1:12" ht="15.4">
      <c r="A28" s="36">
        <v>1952</v>
      </c>
      <c r="B28" s="36">
        <v>26.57</v>
      </c>
      <c r="C28" s="37">
        <f t="shared" si="0"/>
        <v>1.5144900000000001</v>
      </c>
      <c r="D28" s="39">
        <v>5.7000000000000002E-2</v>
      </c>
      <c r="E28" s="40">
        <v>2.75E-2</v>
      </c>
      <c r="F28" s="39">
        <f t="shared" si="1"/>
        <v>2.2679961918305656E-2</v>
      </c>
      <c r="G28" s="41">
        <f>'Moody''s Rates'!C45</f>
        <v>2.9700000000000001E-2</v>
      </c>
      <c r="H28" s="39">
        <f t="shared" si="1"/>
        <v>3.3517311049082718E-2</v>
      </c>
      <c r="I28" s="42">
        <f>'Moody''s Rates'!K45</f>
        <v>3.5099999999999999E-2</v>
      </c>
      <c r="J28" s="43">
        <f t="shared" si="1"/>
        <v>4.4412415047400768E-2</v>
      </c>
      <c r="K28" s="42">
        <f>'Home Prices (Raw Data)'!C72</f>
        <v>4.4066304183902893E-2</v>
      </c>
      <c r="L28" s="44"/>
    </row>
    <row r="29" spans="1:12" ht="15.4">
      <c r="A29" s="36">
        <v>1953</v>
      </c>
      <c r="B29" s="36">
        <v>24.81</v>
      </c>
      <c r="C29" s="37">
        <f t="shared" si="0"/>
        <v>1.4389799999999999</v>
      </c>
      <c r="D29" s="39">
        <v>5.8000000000000003E-2</v>
      </c>
      <c r="E29" s="40">
        <v>2.5899999999999999E-2</v>
      </c>
      <c r="F29" s="39">
        <f t="shared" si="1"/>
        <v>4.1438402589088513E-2</v>
      </c>
      <c r="G29" s="41">
        <f>'Moody''s Rates'!C46</f>
        <v>3.1300000000000001E-2</v>
      </c>
      <c r="H29" s="39">
        <f t="shared" si="1"/>
        <v>1.6141779106714601E-2</v>
      </c>
      <c r="I29" s="42">
        <f>'Moody''s Rates'!K46</f>
        <v>3.7400000000000003E-2</v>
      </c>
      <c r="J29" s="43">
        <f t="shared" si="1"/>
        <v>1.6201123818443276E-2</v>
      </c>
      <c r="K29" s="42">
        <f>'Home Prices (Raw Data)'!C73</f>
        <v>0.11516624666555342</v>
      </c>
      <c r="L29" s="44"/>
    </row>
    <row r="30" spans="1:12" ht="15.4">
      <c r="A30" s="36">
        <v>1954</v>
      </c>
      <c r="B30" s="36">
        <v>35.979999999999997</v>
      </c>
      <c r="C30" s="37">
        <f t="shared" si="0"/>
        <v>1.8709599999999997</v>
      </c>
      <c r="D30" s="39">
        <v>5.1999999999999998E-2</v>
      </c>
      <c r="E30" s="40">
        <v>2.5100000000000001E-2</v>
      </c>
      <c r="F30" s="39">
        <f t="shared" si="1"/>
        <v>3.2898034558095555E-2</v>
      </c>
      <c r="G30" s="41">
        <f>'Moody''s Rates'!C47</f>
        <v>2.8999999999999998E-2</v>
      </c>
      <c r="H30" s="39">
        <f t="shared" si="1"/>
        <v>5.1019973661012748E-2</v>
      </c>
      <c r="I30" s="42">
        <f>'Moody''s Rates'!K47</f>
        <v>3.4500000000000003E-2</v>
      </c>
      <c r="J30" s="43">
        <f t="shared" si="1"/>
        <v>6.1579051817707856E-2</v>
      </c>
      <c r="K30" s="42">
        <f>'Home Prices (Raw Data)'!C74</f>
        <v>9.2270580517745948E-3</v>
      </c>
      <c r="L30" s="44"/>
    </row>
    <row r="31" spans="1:12" ht="15.4">
      <c r="A31" s="36">
        <v>1955</v>
      </c>
      <c r="B31" s="36">
        <v>45.48</v>
      </c>
      <c r="C31" s="37">
        <f t="shared" si="0"/>
        <v>2.2285200000000001</v>
      </c>
      <c r="D31" s="39">
        <v>4.9000000000000002E-2</v>
      </c>
      <c r="E31" s="40">
        <v>2.9600000000000001E-2</v>
      </c>
      <c r="F31" s="39">
        <f t="shared" si="1"/>
        <v>-1.3364391288618781E-2</v>
      </c>
      <c r="G31" s="41">
        <f>'Moody''s Rates'!C48</f>
        <v>3.15E-2</v>
      </c>
      <c r="H31" s="39">
        <f t="shared" si="1"/>
        <v>7.8368165305447712E-3</v>
      </c>
      <c r="I31" s="42">
        <f>'Moody''s Rates'!K48</f>
        <v>3.6200000000000003E-2</v>
      </c>
      <c r="J31" s="43">
        <f t="shared" si="1"/>
        <v>2.044690004344954E-2</v>
      </c>
      <c r="K31" s="42">
        <f>'Home Prices (Raw Data)'!C75</f>
        <v>0</v>
      </c>
      <c r="L31" s="44"/>
    </row>
    <row r="32" spans="1:12" ht="15.4">
      <c r="A32" s="36">
        <v>1956</v>
      </c>
      <c r="B32" s="36">
        <v>46.67</v>
      </c>
      <c r="C32" s="37">
        <f t="shared" si="0"/>
        <v>2.1934900000000002</v>
      </c>
      <c r="D32" s="39">
        <v>4.7E-2</v>
      </c>
      <c r="E32" s="40">
        <v>3.5900000000000001E-2</v>
      </c>
      <c r="F32" s="39">
        <f t="shared" si="1"/>
        <v>-2.2557738173154165E-2</v>
      </c>
      <c r="G32" s="41">
        <f>'Moody''s Rates'!C49</f>
        <v>3.7499999999999999E-2</v>
      </c>
      <c r="H32" s="39">
        <f t="shared" si="1"/>
        <v>-1.7776723510078835E-2</v>
      </c>
      <c r="I32" s="42">
        <f>'Moody''s Rates'!K49</f>
        <v>4.3700000000000003E-2</v>
      </c>
      <c r="J32" s="43">
        <f t="shared" si="1"/>
        <v>-2.3526541979620903E-2</v>
      </c>
      <c r="K32" s="42">
        <f>'Home Prices (Raw Data)'!C76</f>
        <v>9.1426978479813847E-3</v>
      </c>
      <c r="L32" s="44"/>
    </row>
    <row r="33" spans="1:12" ht="15.4">
      <c r="A33" s="36">
        <v>1957</v>
      </c>
      <c r="B33" s="36">
        <v>39.99</v>
      </c>
      <c r="C33" s="37">
        <f t="shared" si="0"/>
        <v>1.79955</v>
      </c>
      <c r="D33" s="39">
        <v>4.4999999999999998E-2</v>
      </c>
      <c r="E33" s="40">
        <v>3.2099999999999997E-2</v>
      </c>
      <c r="F33" s="39">
        <f t="shared" si="1"/>
        <v>6.7970128466249904E-2</v>
      </c>
      <c r="G33" s="41">
        <f>'Moody''s Rates'!C50</f>
        <v>3.8100000000000002E-2</v>
      </c>
      <c r="H33" s="39">
        <f t="shared" si="1"/>
        <v>3.2587104439882129E-2</v>
      </c>
      <c r="I33" s="42">
        <f>'Moody''s Rates'!K50</f>
        <v>5.0300000000000004E-2</v>
      </c>
      <c r="J33" s="43">
        <f t="shared" si="1"/>
        <v>-7.1892844025423647E-3</v>
      </c>
      <c r="K33" s="42">
        <f>'Home Prices (Raw Data)'!C77</f>
        <v>2.7180282449021931E-2</v>
      </c>
      <c r="L33" s="44"/>
    </row>
    <row r="34" spans="1:12" ht="15.4">
      <c r="A34" s="36">
        <v>1958</v>
      </c>
      <c r="B34" s="36">
        <v>55.21</v>
      </c>
      <c r="C34" s="37">
        <f t="shared" si="0"/>
        <v>2.2636100000000003</v>
      </c>
      <c r="D34" s="39">
        <v>4.1000000000000002E-2</v>
      </c>
      <c r="E34" s="40">
        <v>3.8600000000000002E-2</v>
      </c>
      <c r="F34" s="39">
        <f t="shared" si="1"/>
        <v>-2.0990181755274694E-2</v>
      </c>
      <c r="G34" s="41">
        <f>'Moody''s Rates'!C51</f>
        <v>4.0800000000000003E-2</v>
      </c>
      <c r="H34" s="39">
        <f t="shared" si="1"/>
        <v>1.6287536451366026E-2</v>
      </c>
      <c r="I34" s="42">
        <f>'Moody''s Rates'!K51</f>
        <v>4.8499999999999995E-2</v>
      </c>
      <c r="J34" s="43">
        <f t="shared" si="1"/>
        <v>6.4300928973360261E-2</v>
      </c>
      <c r="K34" s="42">
        <f>'Home Prices (Raw Data)'!C78</f>
        <v>6.6154322364195828E-3</v>
      </c>
      <c r="L34" s="44"/>
    </row>
    <row r="35" spans="1:12" ht="15.4">
      <c r="A35" s="36">
        <v>1959</v>
      </c>
      <c r="B35" s="36">
        <v>59.89</v>
      </c>
      <c r="C35" s="37">
        <f t="shared" si="0"/>
        <v>1.9763700000000002</v>
      </c>
      <c r="D35" s="39">
        <v>3.3000000000000002E-2</v>
      </c>
      <c r="E35" s="40">
        <v>4.6899999999999997E-2</v>
      </c>
      <c r="F35" s="39">
        <f t="shared" si="1"/>
        <v>-2.6466312591385065E-2</v>
      </c>
      <c r="G35" s="41">
        <f>'Moody''s Rates'!C52</f>
        <v>4.58E-2</v>
      </c>
      <c r="H35" s="39">
        <f t="shared" si="1"/>
        <v>1.3915704024072828E-3</v>
      </c>
      <c r="I35" s="42">
        <f>'Moody''s Rates'!K52</f>
        <v>5.28E-2</v>
      </c>
      <c r="J35" s="43">
        <f t="shared" si="1"/>
        <v>1.5743430895022732E-2</v>
      </c>
      <c r="K35" s="42">
        <f>'Home Prices (Raw Data)'!C79</f>
        <v>1.0951055527008702E-3</v>
      </c>
      <c r="L35" s="44"/>
    </row>
    <row r="36" spans="1:12" ht="15.4">
      <c r="A36" s="36">
        <v>1960</v>
      </c>
      <c r="B36" s="36">
        <v>58.11</v>
      </c>
      <c r="C36" s="37">
        <v>1.9815510000000001</v>
      </c>
      <c r="D36" s="39">
        <f t="shared" ref="D36:D99" si="2">C36/B36</f>
        <v>3.4099999999999998E-2</v>
      </c>
      <c r="E36" s="40">
        <v>3.8399999999999997E-2</v>
      </c>
      <c r="F36" s="39">
        <f t="shared" si="1"/>
        <v>0.11639503690963365</v>
      </c>
      <c r="G36" s="41">
        <f>'Moody''s Rates'!C53</f>
        <v>4.3499999999999997E-2</v>
      </c>
      <c r="H36" s="39">
        <f t="shared" si="1"/>
        <v>6.4134222381996453E-2</v>
      </c>
      <c r="I36" s="42">
        <f>'Moody''s Rates'!K53</f>
        <v>5.0999999999999997E-2</v>
      </c>
      <c r="J36" s="43">
        <f t="shared" si="1"/>
        <v>6.6631871633034342E-2</v>
      </c>
      <c r="K36" s="42">
        <f>'Home Prices (Raw Data)'!C80</f>
        <v>7.6586744032887122E-3</v>
      </c>
      <c r="L36" s="44"/>
    </row>
    <row r="37" spans="1:12" ht="15.4">
      <c r="A37" s="36">
        <v>1961</v>
      </c>
      <c r="B37" s="36">
        <v>71.55</v>
      </c>
      <c r="C37" s="37">
        <v>2.0391750000000002</v>
      </c>
      <c r="D37" s="39">
        <f t="shared" si="2"/>
        <v>2.8500000000000004E-2</v>
      </c>
      <c r="E37" s="40">
        <v>4.0599999999999997E-2</v>
      </c>
      <c r="F37" s="39">
        <f t="shared" si="1"/>
        <v>2.0609208076323167E-2</v>
      </c>
      <c r="G37" s="41">
        <f>'Moody''s Rates'!C54</f>
        <v>4.4199999999999996E-2</v>
      </c>
      <c r="H37" s="39">
        <f t="shared" si="1"/>
        <v>3.7939245798155677E-2</v>
      </c>
      <c r="I37" s="42">
        <f>'Moody''s Rates'!K54</f>
        <v>5.0999999999999997E-2</v>
      </c>
      <c r="J37" s="43">
        <f t="shared" si="1"/>
        <v>5.0999999999999997E-2</v>
      </c>
      <c r="K37" s="42">
        <f>'Home Prices (Raw Data)'!C81</f>
        <v>9.7716517211834386E-3</v>
      </c>
      <c r="L37" s="44"/>
    </row>
    <row r="38" spans="1:12" ht="15.4">
      <c r="A38" s="36">
        <v>1962</v>
      </c>
      <c r="B38" s="36">
        <v>63.1</v>
      </c>
      <c r="C38" s="37">
        <v>2.1454</v>
      </c>
      <c r="D38" s="39">
        <f t="shared" si="2"/>
        <v>3.3999999999999996E-2</v>
      </c>
      <c r="E38" s="40">
        <v>3.8600000000000002E-2</v>
      </c>
      <c r="F38" s="39">
        <f t="shared" si="1"/>
        <v>5.693544054008462E-2</v>
      </c>
      <c r="G38" s="41">
        <f>'Moody''s Rates'!C55</f>
        <v>4.24E-2</v>
      </c>
      <c r="H38" s="39">
        <f t="shared" si="1"/>
        <v>5.8626733145309841E-2</v>
      </c>
      <c r="I38" s="42">
        <f>'Moody''s Rates'!K55</f>
        <v>4.9200000000000001E-2</v>
      </c>
      <c r="J38" s="43">
        <f t="shared" si="1"/>
        <v>6.4953279936065755E-2</v>
      </c>
      <c r="K38" s="42">
        <f>'Home Prices (Raw Data)'!C82</f>
        <v>3.2259132567571402E-3</v>
      </c>
      <c r="L38" s="44"/>
    </row>
    <row r="39" spans="1:12" ht="15.4">
      <c r="A39" s="36">
        <v>1963</v>
      </c>
      <c r="B39" s="36">
        <v>75.02</v>
      </c>
      <c r="C39" s="37">
        <v>2.3481260000000002</v>
      </c>
      <c r="D39" s="39">
        <f t="shared" si="2"/>
        <v>3.1300000000000001E-2</v>
      </c>
      <c r="E39" s="40">
        <v>4.1300000000000003E-2</v>
      </c>
      <c r="F39" s="39">
        <f>((E38*(1-(1+E39)^(-10))/E39+1/(1+E39)^10)-1)+E38</f>
        <v>1.6841620739546127E-2</v>
      </c>
      <c r="G39" s="41">
        <f>'Moody''s Rates'!C56</f>
        <v>4.3499999999999997E-2</v>
      </c>
      <c r="H39" s="39">
        <f t="shared" ref="H39:J99" si="3">((G38*(1-(1+G39)^(-10))/G39+1/(1+G39)^10)-1)+G38</f>
        <v>3.3631458860784454E-2</v>
      </c>
      <c r="I39" s="42">
        <f>'Moody''s Rates'!K56</f>
        <v>4.8499999999999995E-2</v>
      </c>
      <c r="J39" s="43">
        <f t="shared" si="3"/>
        <v>5.4644805711862345E-2</v>
      </c>
      <c r="K39" s="42">
        <f>'Home Prices (Raw Data)'!C83</f>
        <v>2.1436503273133845E-2</v>
      </c>
      <c r="L39" s="44"/>
    </row>
    <row r="40" spans="1:12" ht="15.4">
      <c r="A40" s="36">
        <v>1964</v>
      </c>
      <c r="B40" s="36">
        <v>84.75</v>
      </c>
      <c r="C40" s="37">
        <v>2.5848749999999998</v>
      </c>
      <c r="D40" s="39">
        <f t="shared" si="2"/>
        <v>3.0499999999999999E-2</v>
      </c>
      <c r="E40" s="40">
        <v>4.1799999999999997E-2</v>
      </c>
      <c r="F40" s="39">
        <f t="shared" ref="F40:F89" si="4">((E39*(1-(1+E40)^(-10))/E40+1/(1+E40)^10)-1)+E39</f>
        <v>3.7280648911540815E-2</v>
      </c>
      <c r="G40" s="41">
        <f>'Moody''s Rates'!C57</f>
        <v>4.4400000000000002E-2</v>
      </c>
      <c r="H40" s="39">
        <f t="shared" si="3"/>
        <v>3.6357498175775174E-2</v>
      </c>
      <c r="I40" s="42">
        <f>'Moody''s Rates'!K57</f>
        <v>4.8099999999999997E-2</v>
      </c>
      <c r="J40" s="43">
        <f t="shared" si="3"/>
        <v>5.1617392722850271E-2</v>
      </c>
      <c r="K40" s="42">
        <f>'Home Prices (Raw Data)'!C84</f>
        <v>1.2591593946911894E-2</v>
      </c>
      <c r="L40" s="44"/>
    </row>
    <row r="41" spans="1:12" ht="15.4">
      <c r="A41" s="36">
        <v>1965</v>
      </c>
      <c r="B41" s="36">
        <v>92.43</v>
      </c>
      <c r="C41" s="37">
        <v>2.8283580000000001</v>
      </c>
      <c r="D41" s="39">
        <f t="shared" si="2"/>
        <v>3.0599999999999999E-2</v>
      </c>
      <c r="E41" s="40">
        <v>4.6199999999999998E-2</v>
      </c>
      <c r="F41" s="39">
        <f t="shared" si="4"/>
        <v>7.1885509359262342E-3</v>
      </c>
      <c r="G41" s="41">
        <f>'Moody''s Rates'!C58</f>
        <v>4.6799999999999994E-2</v>
      </c>
      <c r="H41" s="39">
        <f t="shared" si="3"/>
        <v>2.5576433994000343E-2</v>
      </c>
      <c r="I41" s="42">
        <f>'Moody''s Rates'!K58</f>
        <v>5.0199999999999995E-2</v>
      </c>
      <c r="J41" s="43">
        <f t="shared" si="3"/>
        <v>3.1900094622538809E-2</v>
      </c>
      <c r="K41" s="42">
        <f>'Home Prices (Raw Data)'!C85</f>
        <v>1.658002301182071E-2</v>
      </c>
      <c r="L41" s="44"/>
    </row>
    <row r="42" spans="1:12" ht="15.4">
      <c r="A42" s="36">
        <v>1966</v>
      </c>
      <c r="B42" s="36">
        <v>80.33</v>
      </c>
      <c r="C42" s="37">
        <v>2.8838469999999998</v>
      </c>
      <c r="D42" s="39">
        <f t="shared" si="2"/>
        <v>3.5900000000000001E-2</v>
      </c>
      <c r="E42" s="40">
        <v>4.8399999999999999E-2</v>
      </c>
      <c r="F42" s="39">
        <f t="shared" si="4"/>
        <v>2.9079409324299622E-2</v>
      </c>
      <c r="G42" s="41">
        <f>'Moody''s Rates'!C59</f>
        <v>5.3899999999999997E-2</v>
      </c>
      <c r="H42" s="39">
        <f t="shared" si="3"/>
        <v>-7.0006457686958151E-3</v>
      </c>
      <c r="I42" s="42">
        <f>'Moody''s Rates'!K59</f>
        <v>6.1799999999999994E-2</v>
      </c>
      <c r="J42" s="43">
        <f t="shared" si="3"/>
        <v>-3.4453615975776369E-2</v>
      </c>
      <c r="K42" s="42">
        <f>'Home Prices (Raw Data)'!C86</f>
        <v>1.2232822442514779E-2</v>
      </c>
      <c r="L42" s="44"/>
    </row>
    <row r="43" spans="1:12" ht="15.4">
      <c r="A43" s="36">
        <v>1967</v>
      </c>
      <c r="B43" s="36">
        <v>96.47</v>
      </c>
      <c r="C43" s="37">
        <v>2.9809230000000002</v>
      </c>
      <c r="D43" s="39">
        <f t="shared" si="2"/>
        <v>3.0900000000000004E-2</v>
      </c>
      <c r="E43" s="40">
        <v>5.7000000000000002E-2</v>
      </c>
      <c r="F43" s="39">
        <f t="shared" si="4"/>
        <v>-1.5806209932824666E-2</v>
      </c>
      <c r="G43" s="41">
        <f>'Moody''s Rates'!C60</f>
        <v>6.1900000000000004E-2</v>
      </c>
      <c r="H43" s="39">
        <f t="shared" si="3"/>
        <v>-4.4542767260931718E-3</v>
      </c>
      <c r="I43" s="42">
        <f>'Moody''s Rates'!K60</f>
        <v>6.93E-2</v>
      </c>
      <c r="J43" s="43">
        <f t="shared" si="3"/>
        <v>8.9522661484468247E-3</v>
      </c>
      <c r="K43" s="42">
        <f>'Home Prices (Raw Data)'!C87</f>
        <v>2.3161882062522565E-2</v>
      </c>
      <c r="L43" s="44"/>
    </row>
    <row r="44" spans="1:12" ht="15.4">
      <c r="A44" s="36">
        <v>1968</v>
      </c>
      <c r="B44" s="36">
        <v>103.86</v>
      </c>
      <c r="C44" s="37">
        <v>3.0430980000000001</v>
      </c>
      <c r="D44" s="39">
        <f t="shared" si="2"/>
        <v>2.93E-2</v>
      </c>
      <c r="E44" s="40">
        <v>6.0299999999999999E-2</v>
      </c>
      <c r="F44" s="39">
        <f t="shared" si="4"/>
        <v>3.2746196950768365E-2</v>
      </c>
      <c r="G44" s="41">
        <f>'Moody''s Rates'!C61</f>
        <v>6.4500000000000002E-2</v>
      </c>
      <c r="H44" s="39">
        <f t="shared" si="3"/>
        <v>4.3165229057601943E-2</v>
      </c>
      <c r="I44" s="42">
        <f>'Moody''s Rates'!K61</f>
        <v>7.2300000000000003E-2</v>
      </c>
      <c r="J44" s="43">
        <f t="shared" si="3"/>
        <v>4.845146224309746E-2</v>
      </c>
      <c r="K44" s="42">
        <f>'Home Prices (Raw Data)'!C88</f>
        <v>4.1338761655570933E-2</v>
      </c>
      <c r="L44" s="44"/>
    </row>
    <row r="45" spans="1:12" ht="15.4">
      <c r="A45" s="36">
        <v>1969</v>
      </c>
      <c r="B45" s="36">
        <v>92.06</v>
      </c>
      <c r="C45" s="37">
        <v>3.2405119999999998</v>
      </c>
      <c r="D45" s="39">
        <f t="shared" si="2"/>
        <v>3.5199999999999995E-2</v>
      </c>
      <c r="E45" s="40">
        <v>7.6499999999999999E-2</v>
      </c>
      <c r="F45" s="39">
        <f t="shared" si="4"/>
        <v>-5.0140493209926106E-2</v>
      </c>
      <c r="G45" s="41">
        <f>'Moody''s Rates'!C62</f>
        <v>7.7199999999999991E-2</v>
      </c>
      <c r="H45" s="39">
        <f t="shared" si="3"/>
        <v>-2.1804851328215524E-2</v>
      </c>
      <c r="I45" s="42">
        <f>'Moody''s Rates'!K62</f>
        <v>8.6500000000000007E-2</v>
      </c>
      <c r="J45" s="43">
        <f t="shared" si="3"/>
        <v>-2.0251642507921469E-2</v>
      </c>
      <c r="K45" s="42">
        <f>'Home Prices (Raw Data)'!C89</f>
        <v>6.9943498504573487E-2</v>
      </c>
      <c r="L45" s="44"/>
    </row>
    <row r="46" spans="1:12" ht="15.4">
      <c r="A46" s="36">
        <v>1970</v>
      </c>
      <c r="B46" s="36">
        <v>92.15</v>
      </c>
      <c r="C46" s="37">
        <v>3.1883900000000001</v>
      </c>
      <c r="D46" s="39">
        <f t="shared" si="2"/>
        <v>3.4599999999999999E-2</v>
      </c>
      <c r="E46" s="40">
        <v>6.3899999999999998E-2</v>
      </c>
      <c r="F46" s="39">
        <f t="shared" si="4"/>
        <v>0.16754737183412338</v>
      </c>
      <c r="G46" s="41">
        <f>'Moody''s Rates'!C63</f>
        <v>7.6399999999999996E-2</v>
      </c>
      <c r="H46" s="39">
        <f t="shared" si="3"/>
        <v>8.2656333516766323E-2</v>
      </c>
      <c r="I46" s="42">
        <f>'Moody''s Rates'!K63</f>
        <v>9.1199999999999989E-2</v>
      </c>
      <c r="J46" s="43">
        <f t="shared" si="3"/>
        <v>5.6495676569888728E-2</v>
      </c>
      <c r="K46" s="42">
        <f>'Home Prices (Raw Data)'!C90</f>
        <v>8.2154964403586828E-2</v>
      </c>
      <c r="L46" s="44"/>
    </row>
    <row r="47" spans="1:12" ht="15.4">
      <c r="A47" s="36">
        <v>1971</v>
      </c>
      <c r="B47" s="36">
        <v>102.09</v>
      </c>
      <c r="C47" s="37">
        <v>3.16479</v>
      </c>
      <c r="D47" s="39">
        <f t="shared" si="2"/>
        <v>3.1E-2</v>
      </c>
      <c r="E47" s="40">
        <v>5.9299999999999999E-2</v>
      </c>
      <c r="F47" s="39">
        <f t="shared" si="4"/>
        <v>9.7868966197122972E-2</v>
      </c>
      <c r="G47" s="41">
        <f>'Moody''s Rates'!C64</f>
        <v>7.2499999999999995E-2</v>
      </c>
      <c r="H47" s="39">
        <f t="shared" si="3"/>
        <v>0.10347820104742242</v>
      </c>
      <c r="I47" s="42">
        <f>'Moody''s Rates'!K64</f>
        <v>8.3800000000000013E-2</v>
      </c>
      <c r="J47" s="43">
        <f t="shared" si="3"/>
        <v>0.1400146617421994</v>
      </c>
      <c r="K47" s="42">
        <f>'Home Prices (Raw Data)'!C91</f>
        <v>4.2449238297220138E-2</v>
      </c>
      <c r="L47" s="44"/>
    </row>
    <row r="48" spans="1:12" ht="15.4">
      <c r="A48" s="36">
        <v>1972</v>
      </c>
      <c r="B48" s="36">
        <v>118.05</v>
      </c>
      <c r="C48" s="37">
        <v>3.1873499999999999</v>
      </c>
      <c r="D48" s="39">
        <f t="shared" si="2"/>
        <v>2.7E-2</v>
      </c>
      <c r="E48" s="40">
        <v>6.3600000000000004E-2</v>
      </c>
      <c r="F48" s="39">
        <f t="shared" si="4"/>
        <v>2.818449050444969E-2</v>
      </c>
      <c r="G48" s="41">
        <f>'Moody''s Rates'!C65</f>
        <v>7.0800000000000002E-2</v>
      </c>
      <c r="H48" s="39">
        <f t="shared" si="3"/>
        <v>8.4396058968845042E-2</v>
      </c>
      <c r="I48" s="42">
        <f>'Moody''s Rates'!K65</f>
        <v>7.9299999999999995E-2</v>
      </c>
      <c r="J48" s="43">
        <f t="shared" si="3"/>
        <v>0.11409093579389698</v>
      </c>
      <c r="K48" s="42">
        <f>'Home Prices (Raw Data)'!C92</f>
        <v>2.9757435694738765E-2</v>
      </c>
      <c r="L48" s="44"/>
    </row>
    <row r="49" spans="1:12" ht="15.4">
      <c r="A49" s="36">
        <v>1973</v>
      </c>
      <c r="B49" s="36">
        <v>97.55</v>
      </c>
      <c r="C49" s="37">
        <v>3.6093500000000001</v>
      </c>
      <c r="D49" s="39">
        <f t="shared" si="2"/>
        <v>3.7000000000000005E-2</v>
      </c>
      <c r="E49" s="40">
        <v>6.7400000000000002E-2</v>
      </c>
      <c r="F49" s="39">
        <f t="shared" si="4"/>
        <v>3.6586646024150085E-2</v>
      </c>
      <c r="G49" s="41">
        <f>'Moody''s Rates'!C66</f>
        <v>7.6799999999999993E-2</v>
      </c>
      <c r="H49" s="39">
        <f t="shared" si="3"/>
        <v>2.9951880508655077E-2</v>
      </c>
      <c r="I49" s="42">
        <f>'Moody''s Rates'!K66</f>
        <v>8.48E-2</v>
      </c>
      <c r="J49" s="43">
        <f t="shared" si="3"/>
        <v>4.3180404854323576E-2</v>
      </c>
      <c r="K49" s="42">
        <f>'Home Prices (Raw Data)'!C93</f>
        <v>3.4220275692410596E-2</v>
      </c>
      <c r="L49" s="44"/>
    </row>
    <row r="50" spans="1:12" ht="15.4">
      <c r="A50" s="36">
        <v>1974</v>
      </c>
      <c r="B50" s="36">
        <v>68.56</v>
      </c>
      <c r="C50" s="37">
        <v>3.7228080000000001</v>
      </c>
      <c r="D50" s="39">
        <f t="shared" si="2"/>
        <v>5.4300000000000001E-2</v>
      </c>
      <c r="E50" s="40">
        <v>7.4300000000000005E-2</v>
      </c>
      <c r="F50" s="39">
        <f t="shared" si="4"/>
        <v>1.9886086932378574E-2</v>
      </c>
      <c r="G50" s="41">
        <f>'Moody''s Rates'!C67</f>
        <v>8.8900000000000007E-2</v>
      </c>
      <c r="H50" s="39">
        <f t="shared" si="3"/>
        <v>-1.2310591515394126E-3</v>
      </c>
      <c r="I50" s="42">
        <f>'Moody''s Rates'!K67</f>
        <v>0.10630000000000001</v>
      </c>
      <c r="J50" s="43">
        <f t="shared" si="3"/>
        <v>-4.3807197977191667E-2</v>
      </c>
      <c r="K50" s="42">
        <f>'Home Prices (Raw Data)'!C94</f>
        <v>0.10073521479539305</v>
      </c>
      <c r="L50" s="44"/>
    </row>
    <row r="51" spans="1:12" ht="15.4">
      <c r="A51" s="36">
        <v>1975</v>
      </c>
      <c r="B51" s="36">
        <v>90.19</v>
      </c>
      <c r="C51" s="37">
        <v>3.7338659999999999</v>
      </c>
      <c r="D51" s="39">
        <f t="shared" si="2"/>
        <v>4.1399999999999999E-2</v>
      </c>
      <c r="E51" s="40">
        <v>0.08</v>
      </c>
      <c r="F51" s="39">
        <f t="shared" si="4"/>
        <v>3.6052536026033838E-2</v>
      </c>
      <c r="G51" s="41">
        <f>'Moody''s Rates'!C68</f>
        <v>8.7899999999999992E-2</v>
      </c>
      <c r="H51" s="39">
        <f t="shared" si="3"/>
        <v>9.5377407275910403E-2</v>
      </c>
      <c r="I51" s="42">
        <f>'Moody''s Rates'!K68</f>
        <v>0.1056</v>
      </c>
      <c r="J51" s="43">
        <f t="shared" si="3"/>
        <v>0.11049964074144952</v>
      </c>
      <c r="K51" s="42">
        <f>'Home Prices (Raw Data)'!C95</f>
        <v>6.7575900936054811E-2</v>
      </c>
      <c r="L51" s="44"/>
    </row>
    <row r="52" spans="1:12" ht="15.4">
      <c r="A52" s="36">
        <v>1976</v>
      </c>
      <c r="B52" s="36">
        <v>107.46</v>
      </c>
      <c r="C52" s="37">
        <v>4.2231779999999999</v>
      </c>
      <c r="D52" s="39">
        <f t="shared" si="2"/>
        <v>3.9300000000000002E-2</v>
      </c>
      <c r="E52" s="40">
        <v>6.8699999999999997E-2</v>
      </c>
      <c r="F52" s="39">
        <f t="shared" si="4"/>
        <v>0.1598456074290921</v>
      </c>
      <c r="G52" s="41">
        <f>'Moody''s Rates'!C69</f>
        <v>7.980000000000001E-2</v>
      </c>
      <c r="H52" s="39">
        <f t="shared" si="3"/>
        <v>0.1423007238393551</v>
      </c>
      <c r="I52" s="42">
        <f>'Moody''s Rates'!K69</f>
        <v>9.1199999999999989E-2</v>
      </c>
      <c r="J52" s="43">
        <f t="shared" si="3"/>
        <v>0.19752813987098014</v>
      </c>
      <c r="K52" s="42">
        <f>'Home Prices (Raw Data)'!C96</f>
        <v>8.1979599546656567E-2</v>
      </c>
      <c r="L52" s="44"/>
    </row>
    <row r="53" spans="1:12" ht="15.4">
      <c r="A53" s="36">
        <v>1977</v>
      </c>
      <c r="B53" s="36">
        <v>95.1</v>
      </c>
      <c r="C53" s="37">
        <v>4.85961</v>
      </c>
      <c r="D53" s="39">
        <f t="shared" si="2"/>
        <v>5.11E-2</v>
      </c>
      <c r="E53" s="40">
        <v>7.6899999999999996E-2</v>
      </c>
      <c r="F53" s="39">
        <f t="shared" si="4"/>
        <v>1.2899606071070449E-2</v>
      </c>
      <c r="G53" s="41">
        <f>'Moody''s Rates'!C70</f>
        <v>8.1900000000000001E-2</v>
      </c>
      <c r="H53" s="39">
        <f t="shared" si="3"/>
        <v>6.5828795102617438E-2</v>
      </c>
      <c r="I53" s="42">
        <f>'Moody''s Rates'!K70</f>
        <v>8.9900000000000008E-2</v>
      </c>
      <c r="J53" s="43">
        <f t="shared" si="3"/>
        <v>9.9546628520906386E-2</v>
      </c>
      <c r="K53" s="42">
        <f>'Home Prices (Raw Data)'!C97</f>
        <v>0.14664804469273762</v>
      </c>
      <c r="L53" s="44"/>
    </row>
    <row r="54" spans="1:12" ht="15.4">
      <c r="A54" s="36">
        <v>1978</v>
      </c>
      <c r="B54" s="36">
        <v>96.11</v>
      </c>
      <c r="C54" s="37">
        <v>5.1803290000000004</v>
      </c>
      <c r="D54" s="39">
        <f t="shared" si="2"/>
        <v>5.3900000000000003E-2</v>
      </c>
      <c r="E54" s="40">
        <v>9.01E-2</v>
      </c>
      <c r="F54" s="39">
        <f t="shared" si="4"/>
        <v>-7.7758069075086478E-3</v>
      </c>
      <c r="G54" s="41">
        <f>'Moody''s Rates'!C71</f>
        <v>9.1600000000000001E-2</v>
      </c>
      <c r="H54" s="39">
        <f t="shared" si="3"/>
        <v>2.0084743079482631E-2</v>
      </c>
      <c r="I54" s="42">
        <f>'Moody''s Rates'!K71</f>
        <v>9.9399999999999988E-2</v>
      </c>
      <c r="J54" s="43">
        <f t="shared" si="3"/>
        <v>3.1375849771690861E-2</v>
      </c>
      <c r="K54" s="42">
        <f>'Home Prices (Raw Data)'!C98</f>
        <v>0.15712545676004863</v>
      </c>
      <c r="L54" s="44"/>
    </row>
    <row r="55" spans="1:12" ht="15.4">
      <c r="A55" s="36">
        <v>1979</v>
      </c>
      <c r="B55" s="36">
        <v>107.94</v>
      </c>
      <c r="C55" s="37">
        <v>5.9690820000000002</v>
      </c>
      <c r="D55" s="39">
        <f t="shared" si="2"/>
        <v>5.5300000000000002E-2</v>
      </c>
      <c r="E55" s="40">
        <v>0.10390000000000001</v>
      </c>
      <c r="F55" s="39">
        <f t="shared" si="4"/>
        <v>6.7072031247235459E-3</v>
      </c>
      <c r="G55" s="41">
        <f>'Moody''s Rates'!C72</f>
        <v>0.1074</v>
      </c>
      <c r="H55" s="39">
        <f t="shared" si="3"/>
        <v>-2.4730935003710736E-3</v>
      </c>
      <c r="I55" s="42">
        <f>'Moody''s Rates'!K72</f>
        <v>0.1206</v>
      </c>
      <c r="J55" s="43">
        <f t="shared" si="3"/>
        <v>-2.0091101436615355E-2</v>
      </c>
      <c r="K55" s="42">
        <f>'Home Prices (Raw Data)'!C99</f>
        <v>0.13736842105263158</v>
      </c>
      <c r="L55" s="44"/>
    </row>
    <row r="56" spans="1:12" ht="15.4">
      <c r="A56" s="36">
        <v>1980</v>
      </c>
      <c r="B56" s="36">
        <v>135.76</v>
      </c>
      <c r="C56" s="37">
        <v>6.4350240000000003</v>
      </c>
      <c r="D56" s="39">
        <f t="shared" si="2"/>
        <v>4.7400000000000005E-2</v>
      </c>
      <c r="E56" s="40">
        <v>0.12839999999999999</v>
      </c>
      <c r="F56" s="39">
        <f t="shared" si="4"/>
        <v>-2.989744251999403E-2</v>
      </c>
      <c r="G56" s="41">
        <f>'Moody''s Rates'!C73</f>
        <v>0.1321</v>
      </c>
      <c r="H56" s="39">
        <f t="shared" si="3"/>
        <v>-2.5510823097555202E-2</v>
      </c>
      <c r="I56" s="42">
        <f>'Moody''s Rates'!K73</f>
        <v>0.15140000000000001</v>
      </c>
      <c r="J56" s="43">
        <f t="shared" si="3"/>
        <v>-3.3156783371910456E-2</v>
      </c>
      <c r="K56" s="42">
        <f>'Home Prices (Raw Data)'!C100</f>
        <v>7.4039796390559909E-2</v>
      </c>
      <c r="L56" s="44"/>
    </row>
    <row r="57" spans="1:12" ht="15.4">
      <c r="A57" s="36">
        <v>1981</v>
      </c>
      <c r="B57" s="36">
        <v>122.55</v>
      </c>
      <c r="C57" s="37">
        <v>6.8260350000000001</v>
      </c>
      <c r="D57" s="39">
        <f t="shared" si="2"/>
        <v>5.57E-2</v>
      </c>
      <c r="E57" s="40">
        <v>0.13719999999999999</v>
      </c>
      <c r="F57" s="39">
        <f t="shared" si="4"/>
        <v>8.1992153358923542E-2</v>
      </c>
      <c r="G57" s="41">
        <f>'Moody''s Rates'!C74</f>
        <v>0.14230000000000001</v>
      </c>
      <c r="H57" s="39">
        <f t="shared" si="3"/>
        <v>7.936976425152531E-2</v>
      </c>
      <c r="I57" s="42">
        <f>'Moody''s Rates'!K74</f>
        <v>0.16550000000000001</v>
      </c>
      <c r="J57" s="43">
        <f t="shared" si="3"/>
        <v>8.4623994808912056E-2</v>
      </c>
      <c r="K57" s="42">
        <f>'Home Prices (Raw Data)'!C101</f>
        <v>5.0840155105557949E-2</v>
      </c>
      <c r="L57" s="44"/>
    </row>
    <row r="58" spans="1:12" ht="15.4">
      <c r="A58" s="36">
        <v>1982</v>
      </c>
      <c r="B58" s="36">
        <v>140.63999999999999</v>
      </c>
      <c r="C58" s="37">
        <v>6.9335519999999997</v>
      </c>
      <c r="D58" s="39">
        <f t="shared" si="2"/>
        <v>4.9300000000000004E-2</v>
      </c>
      <c r="E58" s="40">
        <v>0.10539999999999999</v>
      </c>
      <c r="F58" s="39">
        <f t="shared" si="4"/>
        <v>0.32814549486295586</v>
      </c>
      <c r="G58" s="41">
        <f>'Moody''s Rates'!C75</f>
        <v>0.1183</v>
      </c>
      <c r="H58" s="39">
        <f t="shared" si="3"/>
        <v>0.27885424288106153</v>
      </c>
      <c r="I58" s="42">
        <f>'Moody''s Rates'!K75</f>
        <v>0.1414</v>
      </c>
      <c r="J58" s="43">
        <f t="shared" si="3"/>
        <v>0.2905245565590866</v>
      </c>
      <c r="K58" s="42">
        <f>'Home Prices (Raw Data)'!C102</f>
        <v>5.740057400573928E-3</v>
      </c>
      <c r="L58" s="44"/>
    </row>
    <row r="59" spans="1:12" ht="15.4">
      <c r="A59" s="36">
        <v>1983</v>
      </c>
      <c r="B59" s="36">
        <v>164.93</v>
      </c>
      <c r="C59" s="37">
        <v>7.1249760000000002</v>
      </c>
      <c r="D59" s="39">
        <f t="shared" si="2"/>
        <v>4.3200000000000002E-2</v>
      </c>
      <c r="E59" s="40">
        <v>0.1183</v>
      </c>
      <c r="F59" s="39">
        <f t="shared" si="4"/>
        <v>3.2002094451429264E-2</v>
      </c>
      <c r="G59" s="41">
        <f>'Moody''s Rates'!C76</f>
        <v>0.1255</v>
      </c>
      <c r="H59" s="39">
        <f t="shared" si="3"/>
        <v>7.8518183520946236E-2</v>
      </c>
      <c r="I59" s="42">
        <f>'Moody''s Rates'!K76</f>
        <v>0.13750000000000001</v>
      </c>
      <c r="J59" s="43">
        <f t="shared" si="3"/>
        <v>0.16194289622798366</v>
      </c>
      <c r="K59" s="42">
        <f>'Home Prices (Raw Data)'!C103</f>
        <v>4.7492865878516088E-2</v>
      </c>
      <c r="L59" s="44"/>
    </row>
    <row r="60" spans="1:12" ht="15.4">
      <c r="A60" s="36">
        <v>1984</v>
      </c>
      <c r="B60" s="36">
        <v>167.24</v>
      </c>
      <c r="C60" s="37">
        <v>7.8268319999999996</v>
      </c>
      <c r="D60" s="39">
        <f t="shared" si="2"/>
        <v>4.6799999999999994E-2</v>
      </c>
      <c r="E60" s="40">
        <v>0.115</v>
      </c>
      <c r="F60" s="39">
        <f t="shared" si="4"/>
        <v>0.13733364344102345</v>
      </c>
      <c r="G60" s="41">
        <f>'Moody''s Rates'!C77</f>
        <v>0.1215</v>
      </c>
      <c r="H60" s="39">
        <f t="shared" si="3"/>
        <v>0.14796279212681412</v>
      </c>
      <c r="I60" s="42">
        <f>'Moody''s Rates'!K77</f>
        <v>0.13400000000000001</v>
      </c>
      <c r="J60" s="43">
        <f t="shared" si="3"/>
        <v>0.15619207332454216</v>
      </c>
      <c r="K60" s="42">
        <f>'Home Prices (Raw Data)'!C104</f>
        <v>4.6701692936368833E-2</v>
      </c>
      <c r="L60" s="44"/>
    </row>
    <row r="61" spans="1:12" ht="15.4">
      <c r="A61" s="36">
        <v>1985</v>
      </c>
      <c r="B61" s="36">
        <v>211.28</v>
      </c>
      <c r="C61" s="37">
        <v>8.1976639999999996</v>
      </c>
      <c r="D61" s="39">
        <f t="shared" si="2"/>
        <v>3.8800000000000001E-2</v>
      </c>
      <c r="E61" s="40">
        <v>9.2600000000000002E-2</v>
      </c>
      <c r="F61" s="39">
        <f t="shared" si="4"/>
        <v>0.2571248821260641</v>
      </c>
      <c r="G61" s="41">
        <f>'Moody''s Rates'!C78</f>
        <v>9.9100000000000008E-2</v>
      </c>
      <c r="H61" s="39">
        <f t="shared" si="3"/>
        <v>0.25967206594531983</v>
      </c>
      <c r="I61" s="42">
        <f>'Moody''s Rates'!K78</f>
        <v>0.1158</v>
      </c>
      <c r="J61" s="43">
        <f t="shared" si="3"/>
        <v>0.23862641849916477</v>
      </c>
      <c r="K61" s="42">
        <f>'Home Prices (Raw Data)'!C105</f>
        <v>7.4735080870050208E-2</v>
      </c>
      <c r="L61" s="44"/>
    </row>
    <row r="62" spans="1:12" ht="15.4">
      <c r="A62" s="36">
        <v>1986</v>
      </c>
      <c r="B62" s="36">
        <v>242.17</v>
      </c>
      <c r="C62" s="37">
        <v>8.1853459999999991</v>
      </c>
      <c r="D62" s="39">
        <f t="shared" si="2"/>
        <v>3.3799999999999997E-2</v>
      </c>
      <c r="E62" s="40">
        <v>7.1099999999999997E-2</v>
      </c>
      <c r="F62" s="39">
        <f t="shared" si="4"/>
        <v>0.24284215141767618</v>
      </c>
      <c r="G62" s="41">
        <f>'Moody''s Rates'!C79</f>
        <v>8.5299999999999987E-2</v>
      </c>
      <c r="H62" s="39">
        <f t="shared" si="3"/>
        <v>0.18952569496617461</v>
      </c>
      <c r="I62" s="42">
        <f>'Moody''s Rates'!K79</f>
        <v>9.9900000000000003E-2</v>
      </c>
      <c r="J62" s="43">
        <f t="shared" si="3"/>
        <v>0.21354060117746398</v>
      </c>
      <c r="K62" s="42">
        <f>'Home Prices (Raw Data)'!C106</f>
        <v>9.6177131984085618E-2</v>
      </c>
      <c r="L62" s="44"/>
    </row>
    <row r="63" spans="1:12" ht="15.4">
      <c r="A63" s="36">
        <v>1987</v>
      </c>
      <c r="B63" s="36">
        <v>247.08</v>
      </c>
      <c r="C63" s="37">
        <v>9.1666679999999996</v>
      </c>
      <c r="D63" s="39">
        <f t="shared" si="2"/>
        <v>3.7099999999999994E-2</v>
      </c>
      <c r="E63" s="40">
        <v>8.9899999999999994E-2</v>
      </c>
      <c r="F63" s="39">
        <f t="shared" si="4"/>
        <v>-4.9605089379262279E-2</v>
      </c>
      <c r="G63" s="41">
        <f>'Moody''s Rates'!C80</f>
        <v>0.10060000000000001</v>
      </c>
      <c r="H63" s="39">
        <f t="shared" si="3"/>
        <v>-8.4700466790267881E-3</v>
      </c>
      <c r="I63" s="42">
        <f>'Moody''s Rates'!K80</f>
        <v>0.11220000000000001</v>
      </c>
      <c r="J63" s="43">
        <f t="shared" si="3"/>
        <v>2.8125853555458283E-2</v>
      </c>
      <c r="K63" s="42">
        <f>'Home Prices (Raw Data)'!C107</f>
        <v>7.849139971595398E-2</v>
      </c>
      <c r="L63" s="44"/>
    </row>
    <row r="64" spans="1:12" ht="15.4">
      <c r="A64" s="36">
        <v>1988</v>
      </c>
      <c r="B64" s="36">
        <v>277.72000000000003</v>
      </c>
      <c r="C64" s="37">
        <v>10.220096</v>
      </c>
      <c r="D64" s="39">
        <f t="shared" si="2"/>
        <v>3.6799999999999992E-2</v>
      </c>
      <c r="E64" s="40">
        <v>9.11E-2</v>
      </c>
      <c r="F64" s="39">
        <f t="shared" si="4"/>
        <v>8.2235958434841674E-2</v>
      </c>
      <c r="G64" s="41">
        <f>'Moody''s Rates'!C81</f>
        <v>9.6099999999999991E-2</v>
      </c>
      <c r="H64" s="39">
        <f t="shared" si="3"/>
        <v>0.12871994621968308</v>
      </c>
      <c r="I64" s="42">
        <f>'Moody''s Rates'!K81</f>
        <v>0.1069</v>
      </c>
      <c r="J64" s="43">
        <f t="shared" si="3"/>
        <v>0.14382285179475657</v>
      </c>
      <c r="K64" s="42">
        <f>'Home Prices (Raw Data)'!C108</f>
        <v>7.2208240664871859E-2</v>
      </c>
      <c r="L64" s="44"/>
    </row>
    <row r="65" spans="1:16" ht="15.4">
      <c r="A65" s="36">
        <v>1989</v>
      </c>
      <c r="B65" s="36">
        <v>353.4</v>
      </c>
      <c r="C65" s="37">
        <v>11.73288</v>
      </c>
      <c r="D65" s="39">
        <f t="shared" si="2"/>
        <v>3.32E-2</v>
      </c>
      <c r="E65" s="40">
        <v>7.8399999999999997E-2</v>
      </c>
      <c r="F65" s="39">
        <f t="shared" si="4"/>
        <v>0.17693647159446219</v>
      </c>
      <c r="G65" s="41">
        <f>'Moody''s Rates'!C82</f>
        <v>8.8699999999999987E-2</v>
      </c>
      <c r="H65" s="39">
        <f t="shared" si="3"/>
        <v>0.14386362626980134</v>
      </c>
      <c r="I65" s="42">
        <f>'Moody''s Rates'!K82</f>
        <v>9.8400000000000001E-2</v>
      </c>
      <c r="J65" s="43">
        <f t="shared" si="3"/>
        <v>0.15948974901357249</v>
      </c>
      <c r="K65" s="42">
        <f>'Home Prices (Raw Data)'!C109</f>
        <v>4.3928001200889799E-2</v>
      </c>
      <c r="L65" s="44"/>
    </row>
    <row r="66" spans="1:16" ht="15.4">
      <c r="A66" s="36">
        <v>1990</v>
      </c>
      <c r="B66" s="36">
        <v>330.22</v>
      </c>
      <c r="C66" s="37">
        <v>12.350228</v>
      </c>
      <c r="D66" s="39">
        <f t="shared" si="2"/>
        <v>3.7399999999999996E-2</v>
      </c>
      <c r="E66" s="40">
        <v>8.0799999999999997E-2</v>
      </c>
      <c r="F66" s="39">
        <f t="shared" si="4"/>
        <v>6.2353753335533363E-2</v>
      </c>
      <c r="G66" s="41">
        <f>'Moody''s Rates'!C83</f>
        <v>9.0500000000000011E-2</v>
      </c>
      <c r="H66" s="39">
        <f t="shared" si="3"/>
        <v>7.7173596023443189E-2</v>
      </c>
      <c r="I66" s="42">
        <f>'Moody''s Rates'!K83</f>
        <v>0.1043</v>
      </c>
      <c r="J66" s="43">
        <f t="shared" si="3"/>
        <v>6.2807165619478592E-2</v>
      </c>
      <c r="K66" s="42">
        <f>'Home Prices (Raw Data)'!C110</f>
        <v>-6.8759967580853676E-3</v>
      </c>
      <c r="L66" s="44"/>
    </row>
    <row r="67" spans="1:16" ht="15.4">
      <c r="A67" s="36">
        <v>1991</v>
      </c>
      <c r="B67" s="36">
        <v>417.09</v>
      </c>
      <c r="C67" s="37">
        <v>12.971499</v>
      </c>
      <c r="D67" s="39">
        <f t="shared" si="2"/>
        <v>3.1100000000000003E-2</v>
      </c>
      <c r="E67" s="40">
        <v>7.0900000000000005E-2</v>
      </c>
      <c r="F67" s="39">
        <f t="shared" si="4"/>
        <v>0.15004510019517303</v>
      </c>
      <c r="G67" s="41">
        <f>'Moody''s Rates'!C84</f>
        <v>8.1600000000000006E-2</v>
      </c>
      <c r="H67" s="39">
        <f t="shared" si="3"/>
        <v>0.14979112964226093</v>
      </c>
      <c r="I67" s="42">
        <f>'Moody''s Rates'!K84</f>
        <v>9.0999999999999998E-2</v>
      </c>
      <c r="J67" s="43">
        <f t="shared" si="3"/>
        <v>0.18928042873950041</v>
      </c>
      <c r="K67" s="42">
        <f>'Home Prices (Raw Data)'!C111</f>
        <v>-1.6979939977885827E-3</v>
      </c>
      <c r="L67" s="44"/>
    </row>
    <row r="68" spans="1:16" ht="15.4">
      <c r="A68" s="36">
        <v>1992</v>
      </c>
      <c r="B68" s="36">
        <v>435.71</v>
      </c>
      <c r="C68" s="37">
        <v>12.635590000000001</v>
      </c>
      <c r="D68" s="39">
        <f t="shared" si="2"/>
        <v>2.9000000000000001E-2</v>
      </c>
      <c r="E68" s="40">
        <v>6.7699999999999996E-2</v>
      </c>
      <c r="F68" s="39">
        <f t="shared" si="4"/>
        <v>9.3616373162079422E-2</v>
      </c>
      <c r="G68" s="41">
        <f>'Moody''s Rates'!C85</f>
        <v>7.9100000000000004E-2</v>
      </c>
      <c r="H68" s="39">
        <f t="shared" si="3"/>
        <v>9.8443515032612061E-2</v>
      </c>
      <c r="I68" s="42">
        <f>'Moody''s Rates'!K85</f>
        <v>8.7599999999999997E-2</v>
      </c>
      <c r="J68" s="43">
        <f t="shared" si="3"/>
        <v>0.11305244549445928</v>
      </c>
      <c r="K68" s="42">
        <f>'Home Prices (Raw Data)'!C112</f>
        <v>8.1747821156863409E-3</v>
      </c>
      <c r="L68" s="44"/>
    </row>
    <row r="69" spans="1:16" ht="15.4">
      <c r="A69" s="36">
        <v>1993</v>
      </c>
      <c r="B69" s="36">
        <v>466.45</v>
      </c>
      <c r="C69" s="37">
        <v>12.68744</v>
      </c>
      <c r="D69" s="39">
        <f t="shared" si="2"/>
        <v>2.7200000000000002E-2</v>
      </c>
      <c r="E69" s="40">
        <v>5.7700000000000001E-2</v>
      </c>
      <c r="F69" s="39">
        <f t="shared" si="4"/>
        <v>0.14210957589263107</v>
      </c>
      <c r="G69" s="41">
        <f>'Moody''s Rates'!C86</f>
        <v>7.0000000000000007E-2</v>
      </c>
      <c r="H69" s="39">
        <f t="shared" si="3"/>
        <v>0.14301459202248662</v>
      </c>
      <c r="I69" s="42">
        <f>'Moody''s Rates'!K86</f>
        <v>7.7699999999999991E-2</v>
      </c>
      <c r="J69" s="43">
        <f t="shared" si="3"/>
        <v>0.15472450683005834</v>
      </c>
      <c r="K69" s="42">
        <f>'Home Prices (Raw Data)'!C113</f>
        <v>2.1565986163242234E-2</v>
      </c>
      <c r="L69" s="44"/>
    </row>
    <row r="70" spans="1:16" ht="15.4">
      <c r="A70" s="36">
        <v>1994</v>
      </c>
      <c r="B70" s="36">
        <v>459.27</v>
      </c>
      <c r="C70" s="37">
        <v>13.364757000000001</v>
      </c>
      <c r="D70" s="39">
        <f t="shared" si="2"/>
        <v>2.9100000000000004E-2</v>
      </c>
      <c r="E70" s="40">
        <v>7.8100000000000003E-2</v>
      </c>
      <c r="F70" s="39">
        <f t="shared" si="4"/>
        <v>-8.0366555509985921E-2</v>
      </c>
      <c r="G70" s="41">
        <f>'Moody''s Rates'!C87</f>
        <v>8.4900000000000003E-2</v>
      </c>
      <c r="H70" s="39">
        <f t="shared" si="3"/>
        <v>-2.7807661421247742E-2</v>
      </c>
      <c r="I70" s="42">
        <f>'Moody''s Rates'!K87</f>
        <v>9.1400000000000009E-2</v>
      </c>
      <c r="J70" s="43">
        <f t="shared" si="3"/>
        <v>-9.6826953788543557E-3</v>
      </c>
      <c r="K70" s="42">
        <f>'Home Prices (Raw Data)'!C114</f>
        <v>2.5156185989348767E-2</v>
      </c>
      <c r="L70" s="44"/>
    </row>
    <row r="71" spans="1:16" ht="15.4">
      <c r="A71" s="36">
        <v>1995</v>
      </c>
      <c r="B71" s="36">
        <v>615.92999999999995</v>
      </c>
      <c r="C71" s="37">
        <v>14.16639</v>
      </c>
      <c r="D71" s="39">
        <f t="shared" si="2"/>
        <v>2.3000000000000003E-2</v>
      </c>
      <c r="E71" s="40">
        <v>5.7099999999999998E-2</v>
      </c>
      <c r="F71" s="39">
        <f t="shared" si="4"/>
        <v>0.23480780112538907</v>
      </c>
      <c r="G71" s="41">
        <f>'Moody''s Rates'!C88</f>
        <v>6.7099999999999993E-2</v>
      </c>
      <c r="H71" s="39">
        <f t="shared" si="3"/>
        <v>0.21161302520080752</v>
      </c>
      <c r="I71" s="42">
        <f>'Moody''s Rates'!K88</f>
        <v>7.3800000000000004E-2</v>
      </c>
      <c r="J71" s="43">
        <f t="shared" si="3"/>
        <v>0.21287256523842943</v>
      </c>
      <c r="K71" s="42">
        <f>'Home Prices (Raw Data)'!C115</f>
        <v>1.7920251757683303E-2</v>
      </c>
      <c r="L71" s="44"/>
    </row>
    <row r="72" spans="1:16" ht="15.4">
      <c r="A72" s="36">
        <v>1996</v>
      </c>
      <c r="B72" s="36">
        <v>740.74</v>
      </c>
      <c r="C72" s="37">
        <v>14.888873999999999</v>
      </c>
      <c r="D72" s="39">
        <f t="shared" si="2"/>
        <v>2.01E-2</v>
      </c>
      <c r="E72" s="40">
        <v>6.3E-2</v>
      </c>
      <c r="F72" s="39">
        <f t="shared" si="4"/>
        <v>1.428607793401844E-2</v>
      </c>
      <c r="G72" s="41">
        <f>'Moody''s Rates'!C89</f>
        <v>7.2700000000000001E-2</v>
      </c>
      <c r="H72" s="39">
        <f t="shared" si="3"/>
        <v>2.8254181201576911E-2</v>
      </c>
      <c r="I72" s="42">
        <f>'Moody''s Rates'!K89</f>
        <v>7.9699999999999993E-2</v>
      </c>
      <c r="J72" s="43">
        <f t="shared" si="3"/>
        <v>3.4156893562299034E-2</v>
      </c>
      <c r="K72" s="42">
        <f>'Home Prices (Raw Data)'!C116</f>
        <v>2.4254097556188015E-2</v>
      </c>
      <c r="L72" s="44"/>
    </row>
    <row r="73" spans="1:16" ht="15.4">
      <c r="A73" s="36">
        <v>1997</v>
      </c>
      <c r="B73" s="36">
        <v>970.43</v>
      </c>
      <c r="C73" s="37">
        <v>15.522</v>
      </c>
      <c r="D73" s="39">
        <f t="shared" si="2"/>
        <v>1.5994971301381864E-2</v>
      </c>
      <c r="E73" s="40">
        <v>5.8099999999999999E-2</v>
      </c>
      <c r="F73" s="39">
        <f t="shared" si="4"/>
        <v>9.939130272977531E-2</v>
      </c>
      <c r="G73" s="41">
        <f>'Moody''s Rates'!C90</f>
        <v>6.7099999999999993E-2</v>
      </c>
      <c r="H73" s="39">
        <f t="shared" si="3"/>
        <v>0.11256477197328786</v>
      </c>
      <c r="I73" s="42">
        <f>'Moody''s Rates'!K90</f>
        <v>7.2800000000000004E-2</v>
      </c>
      <c r="J73" s="43">
        <f t="shared" si="3"/>
        <v>0.12754162725001839</v>
      </c>
      <c r="K73" s="42">
        <f>'Home Prices (Raw Data)'!C117</f>
        <v>4.0220867419660244E-2</v>
      </c>
      <c r="L73" s="44"/>
    </row>
    <row r="74" spans="1:16" ht="15.4">
      <c r="A74" s="36">
        <v>1998</v>
      </c>
      <c r="B74" s="36">
        <v>1229.23</v>
      </c>
      <c r="C74" s="37">
        <v>16.2</v>
      </c>
      <c r="D74" s="39">
        <f t="shared" si="2"/>
        <v>1.3178981964319126E-2</v>
      </c>
      <c r="E74" s="40">
        <v>4.65E-2</v>
      </c>
      <c r="F74" s="39">
        <f t="shared" si="4"/>
        <v>0.14921431922606215</v>
      </c>
      <c r="G74" s="41">
        <f>'Moody''s Rates'!C91</f>
        <v>6.2300000000000001E-2</v>
      </c>
      <c r="H74" s="39">
        <f t="shared" si="3"/>
        <v>0.10204661874257664</v>
      </c>
      <c r="I74" s="42">
        <f>'Moody''s Rates'!K91</f>
        <v>7.2300000000000003E-2</v>
      </c>
      <c r="J74" s="43">
        <f t="shared" si="3"/>
        <v>7.6274756292817242E-2</v>
      </c>
      <c r="K74" s="42">
        <f>'Home Prices (Raw Data)'!C118</f>
        <v>6.4423641576565771E-2</v>
      </c>
      <c r="L74" s="44"/>
    </row>
    <row r="75" spans="1:16" ht="15.4">
      <c r="A75" s="36">
        <v>1999</v>
      </c>
      <c r="B75" s="36">
        <v>1469.25</v>
      </c>
      <c r="C75" s="37">
        <v>16.709</v>
      </c>
      <c r="D75" s="39">
        <f t="shared" si="2"/>
        <v>1.1372468946741534E-2</v>
      </c>
      <c r="E75" s="40">
        <v>6.4399999999999999E-2</v>
      </c>
      <c r="F75" s="39">
        <f t="shared" si="4"/>
        <v>-8.2542147962685761E-2</v>
      </c>
      <c r="G75" s="41">
        <f>'Moody''s Rates'!C92</f>
        <v>7.6399999999999996E-2</v>
      </c>
      <c r="H75" s="39">
        <f t="shared" si="3"/>
        <v>-3.3867878233007097E-2</v>
      </c>
      <c r="I75" s="42">
        <f>'Moody''s Rates'!K92</f>
        <v>8.1799999999999998E-2</v>
      </c>
      <c r="J75" s="43">
        <f t="shared" si="3"/>
        <v>9.0685450376237486E-3</v>
      </c>
      <c r="K75" s="42">
        <f>'Home Prices (Raw Data)'!C119</f>
        <v>7.6804915514592897E-2</v>
      </c>
      <c r="L75" s="44"/>
    </row>
    <row r="76" spans="1:16" s="34" customFormat="1" ht="15.4">
      <c r="A76" s="36">
        <v>2000</v>
      </c>
      <c r="B76" s="36">
        <v>1320.28</v>
      </c>
      <c r="C76" s="37">
        <v>16.27</v>
      </c>
      <c r="D76" s="40">
        <f t="shared" si="2"/>
        <v>1.2323143575605175E-2</v>
      </c>
      <c r="E76" s="40">
        <v>5.11E-2</v>
      </c>
      <c r="F76" s="39">
        <f t="shared" si="4"/>
        <v>0.16655267125397488</v>
      </c>
      <c r="G76" s="41">
        <f>'Moody''s Rates'!C93</f>
        <v>7.1599999999999997E-2</v>
      </c>
      <c r="H76" s="39">
        <f t="shared" si="3"/>
        <v>0.10986525460424953</v>
      </c>
      <c r="I76" s="42">
        <f>'Moody''s Rates'!K93</f>
        <v>0.08</v>
      </c>
      <c r="J76" s="43">
        <f t="shared" si="3"/>
        <v>9.3878146518094577E-2</v>
      </c>
      <c r="K76" s="42">
        <f>'Home Prices (Raw Data)'!C120</f>
        <v>9.2915553233810844E-2</v>
      </c>
      <c r="L76" s="44"/>
      <c r="P76" s="31"/>
    </row>
    <row r="77" spans="1:16" ht="15.4">
      <c r="A77" s="36">
        <v>2001</v>
      </c>
      <c r="B77" s="36">
        <v>1148.0899999999999</v>
      </c>
      <c r="C77" s="37">
        <v>15.74</v>
      </c>
      <c r="D77" s="40">
        <f t="shared" si="2"/>
        <v>1.3709726589378883E-2</v>
      </c>
      <c r="E77" s="40">
        <v>5.0500000000000003E-2</v>
      </c>
      <c r="F77" s="39">
        <f t="shared" si="4"/>
        <v>5.5721811892492555E-2</v>
      </c>
      <c r="G77" s="41">
        <f>'Moody''s Rates'!C94</f>
        <v>6.6100000000000006E-2</v>
      </c>
      <c r="H77" s="39">
        <f t="shared" si="3"/>
        <v>0.11093583112511907</v>
      </c>
      <c r="I77" s="42">
        <f>'Moody''s Rates'!K94</f>
        <v>7.9199999999999993E-2</v>
      </c>
      <c r="J77" s="43">
        <f t="shared" si="3"/>
        <v>8.5387489183019236E-2</v>
      </c>
      <c r="K77" s="42">
        <f>'Home Prices (Raw Data)'!C121</f>
        <v>6.6779421091818225E-2</v>
      </c>
      <c r="L77" s="44"/>
    </row>
    <row r="78" spans="1:16" s="32" customFormat="1" ht="15.4">
      <c r="A78" s="36">
        <v>2002</v>
      </c>
      <c r="B78" s="36">
        <v>879.82</v>
      </c>
      <c r="C78" s="37">
        <v>16.079999999999998</v>
      </c>
      <c r="D78" s="40">
        <f t="shared" si="2"/>
        <v>1.8276465640699232E-2</v>
      </c>
      <c r="E78" s="40">
        <v>3.8199999999999998E-2</v>
      </c>
      <c r="F78" s="39">
        <f t="shared" si="4"/>
        <v>0.15116400378109285</v>
      </c>
      <c r="G78" s="41">
        <f>'Moody''s Rates'!C95</f>
        <v>6.0899999999999996E-2</v>
      </c>
      <c r="H78" s="39">
        <f t="shared" si="3"/>
        <v>0.10420978781988617</v>
      </c>
      <c r="I78" s="42">
        <f>'Moody''s Rates'!K95</f>
        <v>7.3099999999999998E-2</v>
      </c>
      <c r="J78" s="43">
        <f t="shared" si="3"/>
        <v>0.12143658327667134</v>
      </c>
      <c r="K78" s="42">
        <f>'Home Prices (Raw Data)'!C122</f>
        <v>9.5600399806989866E-2</v>
      </c>
      <c r="L78" s="44"/>
      <c r="P78" s="31"/>
    </row>
    <row r="79" spans="1:16" ht="15.4">
      <c r="A79" s="36">
        <v>2003</v>
      </c>
      <c r="B79" s="36">
        <v>1111.9100000000001</v>
      </c>
      <c r="C79" s="37">
        <v>17.39</v>
      </c>
      <c r="D79" s="40">
        <f t="shared" si="2"/>
        <v>1.5639755016143394E-2</v>
      </c>
      <c r="E79" s="40">
        <v>4.2500000000000003E-2</v>
      </c>
      <c r="F79" s="39">
        <f t="shared" si="4"/>
        <v>3.7531858817758529E-3</v>
      </c>
      <c r="G79" s="41">
        <f>'Moody''s Rates'!C96</f>
        <v>5.6299999999999996E-2</v>
      </c>
      <c r="H79" s="39">
        <f t="shared" si="3"/>
        <v>9.535788974746788E-2</v>
      </c>
      <c r="I79" s="42">
        <f>'Moody''s Rates'!K96</f>
        <v>6.6100000000000006E-2</v>
      </c>
      <c r="J79" s="43">
        <f t="shared" si="3"/>
        <v>0.12316378506833342</v>
      </c>
      <c r="K79" s="42">
        <f>'Home Prices (Raw Data)'!C123</f>
        <v>9.8119558635008763E-2</v>
      </c>
      <c r="L79" s="44"/>
    </row>
    <row r="80" spans="1:16" s="45" customFormat="1" ht="15.4">
      <c r="A80" s="36">
        <v>2004</v>
      </c>
      <c r="B80" s="36">
        <v>1211.92</v>
      </c>
      <c r="C80" s="37">
        <v>19.440000000000001</v>
      </c>
      <c r="D80" s="40">
        <f t="shared" si="2"/>
        <v>1.6040662750016504E-2</v>
      </c>
      <c r="E80" s="40">
        <v>4.2200000000000001E-2</v>
      </c>
      <c r="F80" s="39">
        <f t="shared" si="4"/>
        <v>4.490683702274547E-2</v>
      </c>
      <c r="G80" s="41">
        <f>'Moody''s Rates'!C97</f>
        <v>5.4299999999999994E-2</v>
      </c>
      <c r="H80" s="39">
        <f t="shared" si="3"/>
        <v>7.1425997574770611E-2</v>
      </c>
      <c r="I80" s="42">
        <f>'Moody''s Rates'!K97</f>
        <v>6.0999999999999999E-2</v>
      </c>
      <c r="J80" s="43">
        <f t="shared" si="3"/>
        <v>0.10345924468934715</v>
      </c>
      <c r="K80" s="42">
        <f>'Home Prices (Raw Data)'!C124</f>
        <v>0.13638479663675351</v>
      </c>
      <c r="L80" s="44"/>
      <c r="P80" s="31"/>
    </row>
    <row r="81" spans="1:16" s="46" customFormat="1" ht="15.4">
      <c r="A81" s="36">
        <v>2005</v>
      </c>
      <c r="B81" s="36">
        <v>1248.29</v>
      </c>
      <c r="C81" s="37">
        <v>22.22</v>
      </c>
      <c r="D81" s="40">
        <f t="shared" si="2"/>
        <v>1.7800350880003844E-2</v>
      </c>
      <c r="E81" s="40">
        <v>4.3900000000000002E-2</v>
      </c>
      <c r="F81" s="39">
        <f t="shared" si="4"/>
        <v>2.8675329597779506E-2</v>
      </c>
      <c r="G81" s="41">
        <f>'Moody''s Rates'!C98</f>
        <v>5.2600000000000001E-2</v>
      </c>
      <c r="H81" s="39">
        <f t="shared" si="3"/>
        <v>6.7262771807337945E-2</v>
      </c>
      <c r="I81" s="42">
        <f>'Moody''s Rates'!K98</f>
        <v>6.2100000000000002E-2</v>
      </c>
      <c r="J81" s="43">
        <f t="shared" si="3"/>
        <v>5.2983848835185088E-2</v>
      </c>
      <c r="K81" s="42">
        <f>'Home Prices (Raw Data)'!C125</f>
        <v>0.13510430453141753</v>
      </c>
      <c r="L81" s="44"/>
      <c r="P81" s="31"/>
    </row>
    <row r="82" spans="1:16" ht="15.4">
      <c r="A82" s="36">
        <v>2006</v>
      </c>
      <c r="B82" s="36">
        <v>1418.3</v>
      </c>
      <c r="C82" s="37">
        <v>24.88</v>
      </c>
      <c r="D82" s="40">
        <f t="shared" si="2"/>
        <v>1.7542127899598109E-2</v>
      </c>
      <c r="E82" s="40">
        <v>4.7E-2</v>
      </c>
      <c r="F82" s="39">
        <f t="shared" si="4"/>
        <v>1.9610012417568386E-2</v>
      </c>
      <c r="G82" s="41">
        <f>'Moody''s Rates'!C99</f>
        <v>5.4600000000000003E-2</v>
      </c>
      <c r="H82" s="39">
        <f t="shared" si="3"/>
        <v>3.7495782311379865E-2</v>
      </c>
      <c r="I82" s="42">
        <f>'Moody''s Rates'!K99</f>
        <v>6.3500000000000001E-2</v>
      </c>
      <c r="J82" s="43">
        <f t="shared" si="3"/>
        <v>5.1964610076620635E-2</v>
      </c>
      <c r="K82" s="42">
        <f>'Home Prices (Raw Data)'!C126</f>
        <v>1.7334140261067166E-2</v>
      </c>
      <c r="L82" s="44"/>
    </row>
    <row r="83" spans="1:16" ht="15.4">
      <c r="A83" s="36">
        <v>2007</v>
      </c>
      <c r="B83" s="47">
        <v>1468.36</v>
      </c>
      <c r="C83" s="37">
        <v>27.73</v>
      </c>
      <c r="D83" s="48">
        <f t="shared" si="2"/>
        <v>1.8885014574082652E-2</v>
      </c>
      <c r="E83" s="48">
        <v>4.02E-2</v>
      </c>
      <c r="F83" s="39">
        <f t="shared" si="4"/>
        <v>0.10209921930012807</v>
      </c>
      <c r="G83" s="41">
        <f>'Moody''s Rates'!C100</f>
        <v>5.4100000000000002E-2</v>
      </c>
      <c r="H83" s="39">
        <f t="shared" si="3"/>
        <v>5.8385135983344959E-2</v>
      </c>
      <c r="I83" s="42">
        <f>'Moody''s Rates'!K100</f>
        <v>6.5599999999999992E-2</v>
      </c>
      <c r="J83" s="43">
        <f t="shared" si="3"/>
        <v>4.8445754357525184E-2</v>
      </c>
      <c r="K83" s="42">
        <f>'Home Prices (Raw Data)'!C127</f>
        <v>-5.3981629545541421E-2</v>
      </c>
      <c r="L83" s="44"/>
    </row>
    <row r="84" spans="1:16" ht="15.4">
      <c r="A84" s="36">
        <v>2008</v>
      </c>
      <c r="B84" s="36">
        <v>903.25</v>
      </c>
      <c r="C84" s="37">
        <v>28.39</v>
      </c>
      <c r="D84" s="40">
        <f t="shared" si="2"/>
        <v>3.1430943814004984E-2</v>
      </c>
      <c r="E84" s="48">
        <v>2.2100000000000002E-2</v>
      </c>
      <c r="F84" s="39">
        <f t="shared" si="4"/>
        <v>0.20101279926977011</v>
      </c>
      <c r="G84" s="41">
        <f>'Moody''s Rates'!C101</f>
        <v>4.7E-2</v>
      </c>
      <c r="H84" s="39">
        <f t="shared" si="3"/>
        <v>0.10973190704363375</v>
      </c>
      <c r="I84" s="42">
        <f>'Moody''s Rates'!K101</f>
        <v>8.0700000000000008E-2</v>
      </c>
      <c r="J84" s="43">
        <f t="shared" si="3"/>
        <v>-3.540309867144642E-2</v>
      </c>
      <c r="K84" s="42">
        <f>'Home Prices (Raw Data)'!C128</f>
        <v>-0.11995638578961343</v>
      </c>
      <c r="L84" s="44"/>
    </row>
    <row r="85" spans="1:16" ht="15.4">
      <c r="A85" s="36">
        <v>2009</v>
      </c>
      <c r="B85" s="36">
        <v>1115.0999999999999</v>
      </c>
      <c r="C85" s="37">
        <v>22.41</v>
      </c>
      <c r="D85" s="40">
        <f t="shared" si="2"/>
        <v>2.0096852300242132E-2</v>
      </c>
      <c r="E85" s="48">
        <v>3.8399999999999997E-2</v>
      </c>
      <c r="F85" s="39">
        <f t="shared" si="4"/>
        <v>-0.11116695313259162</v>
      </c>
      <c r="G85" s="41">
        <f>'Moody''s Rates'!C102</f>
        <v>5.33E-2</v>
      </c>
      <c r="H85" s="39">
        <f t="shared" si="3"/>
        <v>-8.7666626810571635E-4</v>
      </c>
      <c r="I85" s="42">
        <f>'Moody''s Rates'!K102</f>
        <v>6.3899999999999998E-2</v>
      </c>
      <c r="J85" s="43">
        <f t="shared" si="3"/>
        <v>0.20209649577883115</v>
      </c>
      <c r="K85" s="42">
        <f>'Home Prices (Raw Data)'!C129</f>
        <v>-3.8552558261496617E-2</v>
      </c>
      <c r="L85" s="44"/>
    </row>
    <row r="86" spans="1:16" ht="15.4">
      <c r="A86" s="36">
        <v>2010</v>
      </c>
      <c r="B86" s="36">
        <v>1257.6400000000001</v>
      </c>
      <c r="C86" s="37">
        <v>22.73</v>
      </c>
      <c r="D86" s="40">
        <f t="shared" si="2"/>
        <v>1.8073534556788905E-2</v>
      </c>
      <c r="E86" s="48">
        <v>3.2899999999999999E-2</v>
      </c>
      <c r="F86" s="49">
        <f t="shared" si="4"/>
        <v>8.4629338803557719E-2</v>
      </c>
      <c r="G86" s="41">
        <f>'Moody''s Rates'!C103</f>
        <v>4.8799999999999996E-2</v>
      </c>
      <c r="H86" s="39">
        <f t="shared" si="3"/>
        <v>8.8251194876807534E-2</v>
      </c>
      <c r="I86" s="42">
        <f>'Moody''s Rates'!K103</f>
        <v>5.9800000000000006E-2</v>
      </c>
      <c r="J86" s="43">
        <f t="shared" si="3"/>
        <v>9.4104971085132647E-2</v>
      </c>
      <c r="K86" s="42">
        <f>'Home Prices (Raw Data)'!C130</f>
        <v>-4.1128020509463736E-2</v>
      </c>
      <c r="L86" s="50"/>
    </row>
    <row r="87" spans="1:16" ht="15.4">
      <c r="A87" s="36">
        <v>2011</v>
      </c>
      <c r="B87" s="36">
        <v>1257.5999999999999</v>
      </c>
      <c r="C87" s="37">
        <v>26.43</v>
      </c>
      <c r="D87" s="40">
        <f t="shared" si="2"/>
        <v>2.1016221374045803E-2</v>
      </c>
      <c r="E87" s="48">
        <v>1.8800000000000001E-2</v>
      </c>
      <c r="F87" s="49">
        <f t="shared" si="4"/>
        <v>0.16035334999461354</v>
      </c>
      <c r="G87" s="41">
        <f>'Moody''s Rates'!C104</f>
        <v>3.7699999999999997E-2</v>
      </c>
      <c r="H87" s="39">
        <f t="shared" si="3"/>
        <v>0.13987067842780126</v>
      </c>
      <c r="I87" s="42">
        <f>'Moody''s Rates'!K104</f>
        <v>5.16E-2</v>
      </c>
      <c r="J87" s="43">
        <f t="shared" si="3"/>
        <v>0.12262911319384322</v>
      </c>
      <c r="K87" s="42">
        <f>'Home Prices (Raw Data)'!C131</f>
        <v>-3.8853177086296098E-2</v>
      </c>
      <c r="L87" s="50"/>
    </row>
    <row r="88" spans="1:16" ht="15.4">
      <c r="A88" s="36">
        <v>2012</v>
      </c>
      <c r="B88" s="36">
        <v>1426.19</v>
      </c>
      <c r="C88" s="37">
        <v>31.25</v>
      </c>
      <c r="D88" s="40">
        <f t="shared" si="2"/>
        <v>2.1911526514700005E-2</v>
      </c>
      <c r="E88" s="48">
        <v>1.7600000000000001E-2</v>
      </c>
      <c r="F88" s="49">
        <f t="shared" si="4"/>
        <v>2.971571978018946E-2</v>
      </c>
      <c r="G88" s="41">
        <f>'Moody''s Rates'!C105</f>
        <v>3.6699999999999997E-2</v>
      </c>
      <c r="H88" s="39">
        <f t="shared" si="3"/>
        <v>4.5945797286168696E-2</v>
      </c>
      <c r="I88" s="42">
        <f>'Moody''s Rates'!K105</f>
        <v>4.6300000000000001E-2</v>
      </c>
      <c r="J88" s="43">
        <f t="shared" si="3"/>
        <v>9.3270633454791169E-2</v>
      </c>
      <c r="K88" s="42">
        <f>'Home Prices (Raw Data)'!C132</f>
        <v>6.4371744791666519E-2</v>
      </c>
      <c r="L88" s="50"/>
    </row>
    <row r="89" spans="1:16" ht="15.4">
      <c r="A89" s="36">
        <v>2013</v>
      </c>
      <c r="B89" s="36">
        <v>1848.36</v>
      </c>
      <c r="C89" s="37">
        <v>36.28</v>
      </c>
      <c r="D89" s="40">
        <f t="shared" si="2"/>
        <v>1.962821095457595E-2</v>
      </c>
      <c r="E89" s="48">
        <v>3.0360000000000002E-2</v>
      </c>
      <c r="F89" s="49">
        <f t="shared" si="4"/>
        <v>-9.104568794347262E-2</v>
      </c>
      <c r="G89" s="41">
        <f>'Moody''s Rates'!C106</f>
        <v>4.5700000000000005E-2</v>
      </c>
      <c r="H89" s="39">
        <f t="shared" si="3"/>
        <v>-3.4269994347688473E-2</v>
      </c>
      <c r="I89" s="42">
        <f>'Moody''s Rates'!K106</f>
        <v>5.3699999999999998E-2</v>
      </c>
      <c r="J89" s="43">
        <f t="shared" si="3"/>
        <v>-9.8278909816801388E-3</v>
      </c>
      <c r="K89" s="42">
        <f>'Home Prices (Raw Data)'!C133</f>
        <v>0.1071321827495848</v>
      </c>
      <c r="L89" s="50"/>
    </row>
    <row r="90" spans="1:16" ht="15.4">
      <c r="A90" s="36">
        <v>2014</v>
      </c>
      <c r="B90" s="51">
        <v>2058.9</v>
      </c>
      <c r="C90" s="52">
        <v>39.44</v>
      </c>
      <c r="D90" s="40">
        <f t="shared" si="2"/>
        <v>1.9155859925202776E-2</v>
      </c>
      <c r="E90" s="53">
        <v>2.1700000000000001E-2</v>
      </c>
      <c r="F90" s="49">
        <f>((E89*(1-(1+E90)^(-10))/E90+1/(1+E90)^10)-1)+E89</f>
        <v>0.10746180452004755</v>
      </c>
      <c r="G90" s="41">
        <f>'Moody''s Rates'!C107</f>
        <v>3.7200000000000004E-2</v>
      </c>
      <c r="H90" s="39">
        <f t="shared" si="3"/>
        <v>0.11561371395416591</v>
      </c>
      <c r="I90" s="42">
        <f>'Moody''s Rates'!K107</f>
        <v>4.6799999999999994E-2</v>
      </c>
      <c r="J90" s="43">
        <f t="shared" si="3"/>
        <v>0.10781775226724913</v>
      </c>
      <c r="K90" s="42">
        <f>'Home Prices (Raw Data)'!C134</f>
        <v>4.5071006140053216E-2</v>
      </c>
      <c r="L90" s="50"/>
    </row>
    <row r="91" spans="1:16" ht="15.4">
      <c r="A91" s="36">
        <v>2015</v>
      </c>
      <c r="B91" s="36">
        <v>2043.9</v>
      </c>
      <c r="C91" s="37">
        <v>43.39</v>
      </c>
      <c r="D91" s="40">
        <f t="shared" si="2"/>
        <v>2.1229022946328096E-2</v>
      </c>
      <c r="E91" s="48">
        <v>2.2700000000000001E-2</v>
      </c>
      <c r="F91" s="49">
        <f>((E90*(1-(1+E91)^(-10))/E91+1/(1+E91)^10)-1)+E90</f>
        <v>1.2842996709792224E-2</v>
      </c>
      <c r="G91" s="41">
        <f>'Moody''s Rates'!C108</f>
        <v>4.0399999999999998E-2</v>
      </c>
      <c r="H91" s="39">
        <f t="shared" si="3"/>
        <v>1.1296739256083758E-2</v>
      </c>
      <c r="I91" s="42">
        <f>'Moody''s Rates'!K108</f>
        <v>5.5E-2</v>
      </c>
      <c r="J91" s="43">
        <f t="shared" si="3"/>
        <v>-1.5008531794429472E-2</v>
      </c>
      <c r="K91" s="42">
        <f>'Home Prices (Raw Data)'!C135</f>
        <v>5.2000168207568365E-2</v>
      </c>
      <c r="L91" s="50"/>
    </row>
    <row r="92" spans="1:16" ht="15.4">
      <c r="A92" s="36">
        <v>2016</v>
      </c>
      <c r="B92" s="36">
        <v>2238.83</v>
      </c>
      <c r="C92" s="37">
        <v>45.7</v>
      </c>
      <c r="D92" s="40">
        <f t="shared" si="2"/>
        <v>2.0412447573062719E-2</v>
      </c>
      <c r="E92" s="48">
        <v>2.4500000000000001E-2</v>
      </c>
      <c r="F92" s="49">
        <f>((E91*(1-(1+E92)^(-10))/E92+1/(1+E92)^10)-1)+E91</f>
        <v>6.9055046987477921E-3</v>
      </c>
      <c r="G92" s="41">
        <f>'Moody''s Rates'!C109</f>
        <v>3.9800000000000002E-2</v>
      </c>
      <c r="H92" s="39">
        <f t="shared" si="3"/>
        <v>4.527138634381745E-2</v>
      </c>
      <c r="I92" s="42">
        <f>'Moody''s Rates'!K109</f>
        <v>4.7300000000000002E-2</v>
      </c>
      <c r="J92" s="43">
        <f t="shared" si="3"/>
        <v>0.115244739105062</v>
      </c>
      <c r="K92" s="42">
        <f>'Home Prices (Raw Data)'!C136</f>
        <v>5.3044535938829185E-2</v>
      </c>
      <c r="L92" s="50"/>
    </row>
    <row r="93" spans="1:16" ht="15.4">
      <c r="A93" s="36">
        <v>2017</v>
      </c>
      <c r="B93" s="36">
        <v>2673.61</v>
      </c>
      <c r="C93" s="54">
        <v>48.93</v>
      </c>
      <c r="D93" s="40">
        <f t="shared" si="2"/>
        <v>1.830109851474224E-2</v>
      </c>
      <c r="E93" s="48">
        <v>2.41E-2</v>
      </c>
      <c r="F93" s="48">
        <f>'T. Bond yield &amp; return'!C98</f>
        <v>2.8017162707789457E-2</v>
      </c>
      <c r="G93" s="41">
        <f>'Moody''s Rates'!C110</f>
        <v>3.4500000000000003E-2</v>
      </c>
      <c r="H93" s="39">
        <f t="shared" si="3"/>
        <v>8.3989301597879817E-2</v>
      </c>
      <c r="I93" s="42">
        <f>'Moody''s Rates'!K110</f>
        <v>4.1700000000000001E-2</v>
      </c>
      <c r="J93" s="43">
        <f t="shared" si="3"/>
        <v>9.2339050572547543E-2</v>
      </c>
      <c r="K93" s="42">
        <f>'Home Prices (Raw Data)'!C137</f>
        <v>6.2069563897053426E-2</v>
      </c>
      <c r="L93" s="55"/>
    </row>
    <row r="94" spans="1:16" ht="15.4">
      <c r="A94" s="56">
        <v>2018</v>
      </c>
      <c r="B94" s="56">
        <v>2506.85</v>
      </c>
      <c r="C94" s="57">
        <v>53.75</v>
      </c>
      <c r="D94" s="40">
        <f t="shared" si="2"/>
        <v>2.1441250972335801E-2</v>
      </c>
      <c r="E94" s="55">
        <f>'T. Bond yield &amp; return'!B99</f>
        <v>2.69E-2</v>
      </c>
      <c r="F94" s="48">
        <f>'T. Bond yield &amp; return'!C99</f>
        <v>-1.6692385713402633E-4</v>
      </c>
      <c r="G94" s="41">
        <f>'Moody''s Rates'!C111</f>
        <v>3.9900000000000005E-2</v>
      </c>
      <c r="H94" s="39">
        <f t="shared" si="3"/>
        <v>-9.3206490111103768E-3</v>
      </c>
      <c r="I94" s="42">
        <f>'Moody''s Rates'!K111</f>
        <v>5.1399999999999994E-2</v>
      </c>
      <c r="J94" s="43">
        <f t="shared" si="3"/>
        <v>-3.2694196838362347E-2</v>
      </c>
      <c r="K94" s="42">
        <f>'Home Prices (Raw Data)'!C138</f>
        <v>4.5192288054245022E-2</v>
      </c>
      <c r="L94" s="55"/>
    </row>
    <row r="95" spans="1:16" ht="15.4">
      <c r="A95" s="56">
        <v>2019</v>
      </c>
      <c r="B95" s="56">
        <v>3230.78</v>
      </c>
      <c r="C95" s="33">
        <v>58.5</v>
      </c>
      <c r="D95" s="40">
        <f t="shared" si="2"/>
        <v>1.810708250020119E-2</v>
      </c>
      <c r="E95" s="55">
        <v>1.9199999999999998E-2</v>
      </c>
      <c r="F95" s="48">
        <f>'T. Bond yield &amp; return'!C100</f>
        <v>9.6356307415483927E-2</v>
      </c>
      <c r="G95" s="41">
        <f>'Moody''s Rates'!C112</f>
        <v>3.04E-2</v>
      </c>
      <c r="H95" s="39">
        <f t="shared" si="3"/>
        <v>0.12077175238825984</v>
      </c>
      <c r="I95" s="42">
        <f>'Moody''s Rates'!K112</f>
        <v>3.9E-2</v>
      </c>
      <c r="J95" s="43">
        <f t="shared" si="3"/>
        <v>0.15247765775278477</v>
      </c>
      <c r="K95" s="42">
        <f>'Home Prices (Raw Data)'!C139</f>
        <v>3.685827760218463E-2</v>
      </c>
    </row>
    <row r="96" spans="1:16" ht="15.4">
      <c r="A96" s="56">
        <v>2020</v>
      </c>
      <c r="B96" s="56">
        <v>3756.07</v>
      </c>
      <c r="C96" s="33">
        <v>57</v>
      </c>
      <c r="D96" s="40">
        <f t="shared" si="2"/>
        <v>1.5175436027550072E-2</v>
      </c>
      <c r="E96" s="55">
        <v>9.2999999999999992E-3</v>
      </c>
      <c r="F96" s="48">
        <f>'T. Bond yield &amp; return'!C101</f>
        <v>0.1133189764661412</v>
      </c>
      <c r="G96" s="41">
        <f>'Moody''s Rates'!C113</f>
        <v>2.23E-2</v>
      </c>
      <c r="H96" s="39">
        <f t="shared" si="3"/>
        <v>0.10229109308473851</v>
      </c>
      <c r="I96" s="42">
        <f>'Moody''s Rates'!K113</f>
        <v>3.1099999999999999E-2</v>
      </c>
      <c r="J96" s="43">
        <f t="shared" si="3"/>
        <v>0.10601187472880466</v>
      </c>
      <c r="K96" s="42">
        <f>'Home Prices (Raw Data)'!C140</f>
        <v>0.10432135991858571</v>
      </c>
    </row>
    <row r="97" spans="1:11" ht="15.4">
      <c r="A97" s="56">
        <v>2021</v>
      </c>
      <c r="B97" s="56">
        <v>4766.18</v>
      </c>
      <c r="C97" s="33">
        <v>59.2</v>
      </c>
      <c r="D97" s="40">
        <f t="shared" si="2"/>
        <v>1.2420848562160892E-2</v>
      </c>
      <c r="E97" s="55">
        <v>1.5100000000000001E-2</v>
      </c>
      <c r="F97" s="48">
        <f>'T. Bond yield &amp; return'!C102</f>
        <v>-4.416034448604475E-2</v>
      </c>
      <c r="G97" s="41">
        <f>'Moody''s Rates'!C114</f>
        <v>2.7099999999999999E-2</v>
      </c>
      <c r="H97" s="39">
        <f t="shared" si="3"/>
        <v>-1.9257683971225945E-2</v>
      </c>
      <c r="I97" s="42">
        <f>'Moody''s Rates'!K114</f>
        <v>3.3700000000000001E-2</v>
      </c>
      <c r="J97" s="43">
        <f t="shared" si="3"/>
        <v>9.3344457198752777E-3</v>
      </c>
      <c r="K97" s="42">
        <f>'Home Prices (Raw Data)'!C141</f>
        <v>0.18874952003071788</v>
      </c>
    </row>
    <row r="98" spans="1:11" ht="15.4">
      <c r="A98" s="56">
        <v>2022</v>
      </c>
      <c r="B98" s="46">
        <v>3839.5</v>
      </c>
      <c r="C98" s="33">
        <v>66.98</v>
      </c>
      <c r="D98" s="40">
        <f t="shared" si="2"/>
        <v>1.744497981508009E-2</v>
      </c>
      <c r="E98" s="55">
        <v>3.8800000000000001E-2</v>
      </c>
      <c r="F98" s="48">
        <f>'T. Bond yield &amp; return'!C103</f>
        <v>-0.1782817153825067</v>
      </c>
      <c r="G98" s="41">
        <f>'Moody''s Rates'!C115</f>
        <v>4.7E-2</v>
      </c>
      <c r="H98" s="39">
        <f t="shared" si="3"/>
        <v>-0.12882604931948061</v>
      </c>
      <c r="I98" s="42">
        <f>'Moody''s Rates'!K115</f>
        <v>5.8700000000000002E-2</v>
      </c>
      <c r="J98" s="43">
        <f t="shared" si="3"/>
        <v>-0.15144078553554258</v>
      </c>
      <c r="K98" s="42">
        <f>'Home Prices (Raw Data)'!C142</f>
        <v>5.667711058712066E-2</v>
      </c>
    </row>
    <row r="99" spans="1:11" ht="15.4">
      <c r="A99" s="56">
        <v>2023</v>
      </c>
      <c r="B99" s="46">
        <v>4769.8</v>
      </c>
      <c r="C99" s="33">
        <v>70.3</v>
      </c>
      <c r="D99" s="40">
        <f t="shared" si="2"/>
        <v>1.4738563461780367E-2</v>
      </c>
      <c r="E99" s="55">
        <v>3.8800000000000001E-2</v>
      </c>
      <c r="F99" s="48">
        <f>'T. Bond yield &amp; return'!C104</f>
        <v>3.8800000000000001E-2</v>
      </c>
      <c r="G99" s="41">
        <f>'Moody''s Rates'!C116</f>
        <v>4.6500000000000007E-2</v>
      </c>
      <c r="H99" s="39">
        <f t="shared" si="3"/>
        <v>5.0927341345951074E-2</v>
      </c>
      <c r="I99" s="42">
        <f>'Moody''s Rates'!K116</f>
        <v>5.4900000000000004E-2</v>
      </c>
      <c r="J99" s="43">
        <f t="shared" si="3"/>
        <v>8.7356722013658433E-2</v>
      </c>
      <c r="K99" s="42">
        <f>'Home Prices (Raw Data)'!C143</f>
        <v>6.2926469739116753E-2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9D217-6371-420F-86AF-D2EBC7F9FA9A}">
  <sheetPr codeName="Sheet8"/>
  <dimension ref="A1:C104"/>
  <sheetViews>
    <sheetView workbookViewId="0">
      <selection activeCell="G16" sqref="G16"/>
    </sheetView>
  </sheetViews>
  <sheetFormatPr defaultColWidth="11.3984375" defaultRowHeight="12.75"/>
  <cols>
    <col min="1" max="1" width="11.3984375" style="31"/>
    <col min="2" max="2" width="11.3984375" style="46"/>
    <col min="3" max="3" width="11" style="31" customWidth="1"/>
    <col min="4" max="16384" width="11.3984375" style="31"/>
  </cols>
  <sheetData>
    <row r="1" spans="1:3" ht="15.4">
      <c r="A1" s="31" t="s">
        <v>88</v>
      </c>
      <c r="B1" s="58" t="s">
        <v>89</v>
      </c>
      <c r="C1" s="34"/>
    </row>
    <row r="2" spans="1:3" ht="15.4">
      <c r="A2" s="31" t="s">
        <v>90</v>
      </c>
      <c r="B2" s="58" t="s">
        <v>91</v>
      </c>
      <c r="C2" s="34"/>
    </row>
    <row r="3" spans="1:3" ht="15.4">
      <c r="A3" s="31" t="s">
        <v>92</v>
      </c>
      <c r="B3" s="58" t="s">
        <v>93</v>
      </c>
      <c r="C3" s="34"/>
    </row>
    <row r="4" spans="1:3" ht="15.4">
      <c r="A4" s="59"/>
      <c r="B4" s="58" t="s">
        <v>94</v>
      </c>
      <c r="C4" s="34"/>
    </row>
    <row r="5" spans="1:3" ht="15.4">
      <c r="B5" s="32"/>
      <c r="C5" s="34"/>
    </row>
    <row r="6" spans="1:3" ht="15.4">
      <c r="B6" s="32"/>
      <c r="C6" s="34"/>
    </row>
    <row r="7" spans="1:3" ht="15.4">
      <c r="A7" s="35" t="s">
        <v>77</v>
      </c>
      <c r="B7" s="36" t="s">
        <v>81</v>
      </c>
      <c r="C7" s="36" t="s">
        <v>82</v>
      </c>
    </row>
    <row r="8" spans="1:3" ht="15.4">
      <c r="A8" s="36">
        <v>1927</v>
      </c>
      <c r="B8" s="40">
        <v>3.1699999999999999E-2</v>
      </c>
      <c r="C8" s="36"/>
    </row>
    <row r="9" spans="1:3" ht="15.4">
      <c r="A9" s="36">
        <v>1928</v>
      </c>
      <c r="B9" s="40">
        <v>3.4500000000000003E-2</v>
      </c>
      <c r="C9" s="39">
        <f t="shared" ref="C9:C43" si="0">((B8*(1-(1+B9)^(-10))/B9+1/(1+B9)^10)-1)+B8</f>
        <v>8.354708589799302E-3</v>
      </c>
    </row>
    <row r="10" spans="1:3" ht="15.4">
      <c r="A10" s="36">
        <v>1929</v>
      </c>
      <c r="B10" s="40">
        <v>3.3599999999999998E-2</v>
      </c>
      <c r="C10" s="39">
        <f t="shared" si="0"/>
        <v>4.2038041563204259E-2</v>
      </c>
    </row>
    <row r="11" spans="1:3" ht="15.4">
      <c r="A11" s="36">
        <v>1930</v>
      </c>
      <c r="B11" s="40">
        <v>3.2199999999999999E-2</v>
      </c>
      <c r="C11" s="39">
        <f t="shared" si="0"/>
        <v>4.5409314348970366E-2</v>
      </c>
    </row>
    <row r="12" spans="1:3" ht="15.4">
      <c r="A12" s="36">
        <v>1931</v>
      </c>
      <c r="B12" s="40">
        <v>3.9300000000000002E-2</v>
      </c>
      <c r="C12" s="39">
        <f t="shared" si="0"/>
        <v>-2.5588559619422531E-2</v>
      </c>
    </row>
    <row r="13" spans="1:3" ht="15.4">
      <c r="A13" s="36">
        <v>1932</v>
      </c>
      <c r="B13" s="40">
        <v>3.3500000000000002E-2</v>
      </c>
      <c r="C13" s="39">
        <f t="shared" si="0"/>
        <v>8.7903069904773257E-2</v>
      </c>
    </row>
    <row r="14" spans="1:3" ht="15.4">
      <c r="A14" s="36">
        <v>1933</v>
      </c>
      <c r="B14" s="40">
        <v>3.5299999999999998E-2</v>
      </c>
      <c r="C14" s="39">
        <f t="shared" si="0"/>
        <v>1.8552720891857361E-2</v>
      </c>
    </row>
    <row r="15" spans="1:3" ht="15.4">
      <c r="A15" s="36">
        <v>1934</v>
      </c>
      <c r="B15" s="40">
        <v>3.0099999999999998E-2</v>
      </c>
      <c r="C15" s="39">
        <f t="shared" si="0"/>
        <v>7.9634426179656104E-2</v>
      </c>
    </row>
    <row r="16" spans="1:3" ht="15.4">
      <c r="A16" s="36">
        <v>1935</v>
      </c>
      <c r="B16" s="40">
        <v>2.8400000000000002E-2</v>
      </c>
      <c r="C16" s="39">
        <f t="shared" si="0"/>
        <v>4.4720477296566127E-2</v>
      </c>
    </row>
    <row r="17" spans="1:3" ht="15.4">
      <c r="A17" s="36">
        <v>1936</v>
      </c>
      <c r="B17" s="40">
        <v>2.5899999999999999E-2</v>
      </c>
      <c r="C17" s="39">
        <f t="shared" si="0"/>
        <v>5.0178754045450601E-2</v>
      </c>
    </row>
    <row r="18" spans="1:3" ht="15.4">
      <c r="A18" s="36">
        <v>1937</v>
      </c>
      <c r="B18" s="40">
        <v>2.7300000000000001E-2</v>
      </c>
      <c r="C18" s="39">
        <f t="shared" si="0"/>
        <v>1.379146059646038E-2</v>
      </c>
    </row>
    <row r="19" spans="1:3" ht="15.4">
      <c r="A19" s="36">
        <v>1938</v>
      </c>
      <c r="B19" s="40">
        <v>2.5600000000000001E-2</v>
      </c>
      <c r="C19" s="39">
        <f t="shared" si="0"/>
        <v>4.2132485322046068E-2</v>
      </c>
    </row>
    <row r="20" spans="1:3" ht="15.4">
      <c r="A20" s="36">
        <v>1939</v>
      </c>
      <c r="B20" s="40">
        <v>2.35E-2</v>
      </c>
      <c r="C20" s="39">
        <f t="shared" si="0"/>
        <v>4.4122613942060671E-2</v>
      </c>
    </row>
    <row r="21" spans="1:3" ht="15.4">
      <c r="A21" s="36">
        <v>1940</v>
      </c>
      <c r="B21" s="40">
        <v>2.01E-2</v>
      </c>
      <c r="C21" s="39">
        <f t="shared" si="0"/>
        <v>5.4024815962845509E-2</v>
      </c>
    </row>
    <row r="22" spans="1:3" ht="15.4">
      <c r="A22" s="36">
        <v>1941</v>
      </c>
      <c r="B22" s="40">
        <v>2.47E-2</v>
      </c>
      <c r="C22" s="39">
        <f t="shared" si="0"/>
        <v>-2.0221975848580105E-2</v>
      </c>
    </row>
    <row r="23" spans="1:3" ht="15.4">
      <c r="A23" s="36">
        <v>1942</v>
      </c>
      <c r="B23" s="40">
        <v>2.4899999999999999E-2</v>
      </c>
      <c r="C23" s="39">
        <f t="shared" si="0"/>
        <v>2.2948682374484164E-2</v>
      </c>
    </row>
    <row r="24" spans="1:3" ht="15.4">
      <c r="A24" s="36">
        <v>1943</v>
      </c>
      <c r="B24" s="40">
        <v>2.4899999999999999E-2</v>
      </c>
      <c r="C24" s="39">
        <f t="shared" si="0"/>
        <v>2.4899999999999999E-2</v>
      </c>
    </row>
    <row r="25" spans="1:3" ht="15.4">
      <c r="A25" s="36">
        <v>1944</v>
      </c>
      <c r="B25" s="40">
        <v>2.4799999999999999E-2</v>
      </c>
      <c r="C25" s="39">
        <f t="shared" si="0"/>
        <v>2.5776111579070303E-2</v>
      </c>
    </row>
    <row r="26" spans="1:3" ht="15.4">
      <c r="A26" s="36">
        <v>1945</v>
      </c>
      <c r="B26" s="40">
        <v>2.3300000000000001E-2</v>
      </c>
      <c r="C26" s="39">
        <f t="shared" si="0"/>
        <v>3.8044173419237229E-2</v>
      </c>
    </row>
    <row r="27" spans="1:3" ht="15.4">
      <c r="A27" s="36">
        <v>1946</v>
      </c>
      <c r="B27" s="40">
        <v>2.24E-2</v>
      </c>
      <c r="C27" s="39">
        <f t="shared" si="0"/>
        <v>3.1283745375695685E-2</v>
      </c>
    </row>
    <row r="28" spans="1:3" ht="15.4">
      <c r="A28" s="36">
        <v>1947</v>
      </c>
      <c r="B28" s="40">
        <v>2.3900000000000001E-2</v>
      </c>
      <c r="C28" s="39">
        <f t="shared" si="0"/>
        <v>9.1969680628322358E-3</v>
      </c>
    </row>
    <row r="29" spans="1:3" ht="15.4">
      <c r="A29" s="36">
        <v>1948</v>
      </c>
      <c r="B29" s="40">
        <v>2.4400000000000002E-2</v>
      </c>
      <c r="C29" s="39">
        <f t="shared" si="0"/>
        <v>1.9510369413175046E-2</v>
      </c>
    </row>
    <row r="30" spans="1:3" ht="15.4">
      <c r="A30" s="36">
        <v>1949</v>
      </c>
      <c r="B30" s="40">
        <v>2.1899999999999999E-2</v>
      </c>
      <c r="C30" s="39">
        <f t="shared" si="0"/>
        <v>4.6634851827973139E-2</v>
      </c>
    </row>
    <row r="31" spans="1:3" ht="15.4">
      <c r="A31" s="36">
        <v>1950</v>
      </c>
      <c r="B31" s="40">
        <v>2.3900000000000001E-2</v>
      </c>
      <c r="C31" s="39">
        <f t="shared" si="0"/>
        <v>4.2959574171096103E-3</v>
      </c>
    </row>
    <row r="32" spans="1:3" ht="15.4">
      <c r="A32" s="36">
        <v>1951</v>
      </c>
      <c r="B32" s="40">
        <v>2.7E-2</v>
      </c>
      <c r="C32" s="39">
        <f t="shared" si="0"/>
        <v>-2.9531392208319886E-3</v>
      </c>
    </row>
    <row r="33" spans="1:3" ht="15.4">
      <c r="A33" s="36">
        <v>1952</v>
      </c>
      <c r="B33" s="40">
        <v>2.75E-2</v>
      </c>
      <c r="C33" s="39">
        <f t="shared" si="0"/>
        <v>2.2679961918305656E-2</v>
      </c>
    </row>
    <row r="34" spans="1:3" ht="15.4">
      <c r="A34" s="36">
        <v>1953</v>
      </c>
      <c r="B34" s="40">
        <v>2.5899999999999999E-2</v>
      </c>
      <c r="C34" s="39">
        <f t="shared" si="0"/>
        <v>4.1438402589088513E-2</v>
      </c>
    </row>
    <row r="35" spans="1:3" ht="15.4">
      <c r="A35" s="36">
        <v>1954</v>
      </c>
      <c r="B35" s="40">
        <v>2.5100000000000001E-2</v>
      </c>
      <c r="C35" s="39">
        <f t="shared" si="0"/>
        <v>3.2898034558095555E-2</v>
      </c>
    </row>
    <row r="36" spans="1:3" ht="15.4">
      <c r="A36" s="36">
        <v>1955</v>
      </c>
      <c r="B36" s="40">
        <v>2.9600000000000001E-2</v>
      </c>
      <c r="C36" s="39">
        <f t="shared" si="0"/>
        <v>-1.3364391288618781E-2</v>
      </c>
    </row>
    <row r="37" spans="1:3" ht="15.4">
      <c r="A37" s="36">
        <v>1956</v>
      </c>
      <c r="B37" s="40">
        <v>3.5900000000000001E-2</v>
      </c>
      <c r="C37" s="39">
        <f t="shared" si="0"/>
        <v>-2.2557738173154165E-2</v>
      </c>
    </row>
    <row r="38" spans="1:3" ht="15.4">
      <c r="A38" s="36">
        <v>1957</v>
      </c>
      <c r="B38" s="40">
        <v>3.2099999999999997E-2</v>
      </c>
      <c r="C38" s="39">
        <f t="shared" si="0"/>
        <v>6.7970128466249904E-2</v>
      </c>
    </row>
    <row r="39" spans="1:3" ht="15.4">
      <c r="A39" s="36">
        <v>1958</v>
      </c>
      <c r="B39" s="40">
        <v>3.8600000000000002E-2</v>
      </c>
      <c r="C39" s="39">
        <f t="shared" si="0"/>
        <v>-2.0990181755274694E-2</v>
      </c>
    </row>
    <row r="40" spans="1:3" ht="15.4">
      <c r="A40" s="36">
        <v>1959</v>
      </c>
      <c r="B40" s="40">
        <v>4.6899999999999997E-2</v>
      </c>
      <c r="C40" s="39">
        <f t="shared" si="0"/>
        <v>-2.6466312591385065E-2</v>
      </c>
    </row>
    <row r="41" spans="1:3" ht="15.4">
      <c r="A41" s="36">
        <v>1960</v>
      </c>
      <c r="B41" s="40">
        <v>3.8399999999999997E-2</v>
      </c>
      <c r="C41" s="39">
        <f t="shared" si="0"/>
        <v>0.11639503690963365</v>
      </c>
    </row>
    <row r="42" spans="1:3" ht="15.4">
      <c r="A42" s="36">
        <v>1961</v>
      </c>
      <c r="B42" s="40">
        <v>4.0599999999999997E-2</v>
      </c>
      <c r="C42" s="39">
        <f t="shared" si="0"/>
        <v>2.0609208076323167E-2</v>
      </c>
    </row>
    <row r="43" spans="1:3" ht="15.4">
      <c r="A43" s="36">
        <v>1962</v>
      </c>
      <c r="B43" s="40">
        <v>3.8600000000000002E-2</v>
      </c>
      <c r="C43" s="39">
        <f t="shared" si="0"/>
        <v>5.693544054008462E-2</v>
      </c>
    </row>
    <row r="44" spans="1:3" ht="15.4">
      <c r="A44" s="36">
        <v>1963</v>
      </c>
      <c r="B44" s="40">
        <v>4.1300000000000003E-2</v>
      </c>
      <c r="C44" s="39">
        <f>((B43*(1-(1+B44)^(-10))/B44+1/(1+B44)^10)-1)+B43</f>
        <v>1.6841620739546127E-2</v>
      </c>
    </row>
    <row r="45" spans="1:3" ht="15.4">
      <c r="A45" s="36">
        <v>1964</v>
      </c>
      <c r="B45" s="40">
        <v>4.1799999999999997E-2</v>
      </c>
      <c r="C45" s="39">
        <f t="shared" ref="C45:C104" si="1">((B44*(1-(1+B45)^(-10))/B45+1/(1+B45)^10)-1)+B44</f>
        <v>3.7280648911540815E-2</v>
      </c>
    </row>
    <row r="46" spans="1:3" ht="15.4">
      <c r="A46" s="36">
        <v>1965</v>
      </c>
      <c r="B46" s="40">
        <v>4.6199999999999998E-2</v>
      </c>
      <c r="C46" s="39">
        <f t="shared" si="1"/>
        <v>7.1885509359262342E-3</v>
      </c>
    </row>
    <row r="47" spans="1:3" ht="15.4">
      <c r="A47" s="36">
        <v>1966</v>
      </c>
      <c r="B47" s="40">
        <v>4.8399999999999999E-2</v>
      </c>
      <c r="C47" s="39">
        <f t="shared" si="1"/>
        <v>2.9079409324299622E-2</v>
      </c>
    </row>
    <row r="48" spans="1:3" ht="15.4">
      <c r="A48" s="36">
        <v>1967</v>
      </c>
      <c r="B48" s="40">
        <v>5.7000000000000002E-2</v>
      </c>
      <c r="C48" s="39">
        <f t="shared" si="1"/>
        <v>-1.5806209932824666E-2</v>
      </c>
    </row>
    <row r="49" spans="1:3" ht="15.4">
      <c r="A49" s="36">
        <v>1968</v>
      </c>
      <c r="B49" s="40">
        <v>6.0299999999999999E-2</v>
      </c>
      <c r="C49" s="39">
        <f t="shared" si="1"/>
        <v>3.2746196950768365E-2</v>
      </c>
    </row>
    <row r="50" spans="1:3" ht="15.4">
      <c r="A50" s="36">
        <v>1969</v>
      </c>
      <c r="B50" s="40">
        <v>7.6499999999999999E-2</v>
      </c>
      <c r="C50" s="39">
        <f t="shared" si="1"/>
        <v>-5.0140493209926106E-2</v>
      </c>
    </row>
    <row r="51" spans="1:3" ht="15.4">
      <c r="A51" s="36">
        <v>1970</v>
      </c>
      <c r="B51" s="40">
        <v>6.3899999999999998E-2</v>
      </c>
      <c r="C51" s="39">
        <f t="shared" si="1"/>
        <v>0.16754737183412338</v>
      </c>
    </row>
    <row r="52" spans="1:3" ht="15.4">
      <c r="A52" s="36">
        <v>1971</v>
      </c>
      <c r="B52" s="40">
        <v>5.9299999999999999E-2</v>
      </c>
      <c r="C52" s="39">
        <f t="shared" si="1"/>
        <v>9.7868966197122972E-2</v>
      </c>
    </row>
    <row r="53" spans="1:3" ht="15.4">
      <c r="A53" s="36">
        <v>1972</v>
      </c>
      <c r="B53" s="40">
        <v>6.3600000000000004E-2</v>
      </c>
      <c r="C53" s="39">
        <f t="shared" si="1"/>
        <v>2.818449050444969E-2</v>
      </c>
    </row>
    <row r="54" spans="1:3" ht="15.4">
      <c r="A54" s="36">
        <v>1973</v>
      </c>
      <c r="B54" s="40">
        <v>6.7400000000000002E-2</v>
      </c>
      <c r="C54" s="39">
        <f t="shared" si="1"/>
        <v>3.6586646024150085E-2</v>
      </c>
    </row>
    <row r="55" spans="1:3" ht="15.4">
      <c r="A55" s="36">
        <v>1974</v>
      </c>
      <c r="B55" s="40">
        <v>7.4300000000000005E-2</v>
      </c>
      <c r="C55" s="39">
        <f t="shared" si="1"/>
        <v>1.9886086932378574E-2</v>
      </c>
    </row>
    <row r="56" spans="1:3" ht="15.4">
      <c r="A56" s="36">
        <v>1975</v>
      </c>
      <c r="B56" s="40">
        <v>0.08</v>
      </c>
      <c r="C56" s="39">
        <f t="shared" si="1"/>
        <v>3.6052536026033838E-2</v>
      </c>
    </row>
    <row r="57" spans="1:3" ht="15.4">
      <c r="A57" s="36">
        <v>1976</v>
      </c>
      <c r="B57" s="40">
        <v>6.8699999999999997E-2</v>
      </c>
      <c r="C57" s="39">
        <f t="shared" si="1"/>
        <v>0.1598456074290921</v>
      </c>
    </row>
    <row r="58" spans="1:3" ht="15.4">
      <c r="A58" s="36">
        <v>1977</v>
      </c>
      <c r="B58" s="40">
        <v>7.6899999999999996E-2</v>
      </c>
      <c r="C58" s="39">
        <f t="shared" si="1"/>
        <v>1.2899606071070449E-2</v>
      </c>
    </row>
    <row r="59" spans="1:3" ht="15.4">
      <c r="A59" s="36">
        <v>1978</v>
      </c>
      <c r="B59" s="40">
        <v>9.01E-2</v>
      </c>
      <c r="C59" s="39">
        <f t="shared" si="1"/>
        <v>-7.7758069075086478E-3</v>
      </c>
    </row>
    <row r="60" spans="1:3" ht="15.4">
      <c r="A60" s="36">
        <v>1979</v>
      </c>
      <c r="B60" s="40">
        <v>0.10390000000000001</v>
      </c>
      <c r="C60" s="39">
        <f t="shared" si="1"/>
        <v>6.7072031247235459E-3</v>
      </c>
    </row>
    <row r="61" spans="1:3" ht="15.4">
      <c r="A61" s="36">
        <v>1980</v>
      </c>
      <c r="B61" s="40">
        <v>0.12839999999999999</v>
      </c>
      <c r="C61" s="39">
        <f t="shared" si="1"/>
        <v>-2.989744251999403E-2</v>
      </c>
    </row>
    <row r="62" spans="1:3" ht="15.4">
      <c r="A62" s="36">
        <v>1981</v>
      </c>
      <c r="B62" s="40">
        <v>0.13719999999999999</v>
      </c>
      <c r="C62" s="39">
        <f t="shared" si="1"/>
        <v>8.1992153358923542E-2</v>
      </c>
    </row>
    <row r="63" spans="1:3" ht="15.4">
      <c r="A63" s="36">
        <v>1982</v>
      </c>
      <c r="B63" s="40">
        <v>0.10539999999999999</v>
      </c>
      <c r="C63" s="39">
        <f t="shared" si="1"/>
        <v>0.32814549486295586</v>
      </c>
    </row>
    <row r="64" spans="1:3" ht="15.4">
      <c r="A64" s="36">
        <v>1983</v>
      </c>
      <c r="B64" s="40">
        <v>0.1183</v>
      </c>
      <c r="C64" s="39">
        <f t="shared" si="1"/>
        <v>3.2002094451429264E-2</v>
      </c>
    </row>
    <row r="65" spans="1:3" ht="15.4">
      <c r="A65" s="36">
        <v>1984</v>
      </c>
      <c r="B65" s="40">
        <v>0.115</v>
      </c>
      <c r="C65" s="39">
        <f t="shared" si="1"/>
        <v>0.13733364344102345</v>
      </c>
    </row>
    <row r="66" spans="1:3" ht="15.4">
      <c r="A66" s="36">
        <v>1985</v>
      </c>
      <c r="B66" s="40">
        <v>9.2600000000000002E-2</v>
      </c>
      <c r="C66" s="39">
        <f t="shared" si="1"/>
        <v>0.2571248821260641</v>
      </c>
    </row>
    <row r="67" spans="1:3" ht="15.4">
      <c r="A67" s="36">
        <v>1986</v>
      </c>
      <c r="B67" s="40">
        <v>7.1099999999999997E-2</v>
      </c>
      <c r="C67" s="39">
        <f t="shared" si="1"/>
        <v>0.24284215141767618</v>
      </c>
    </row>
    <row r="68" spans="1:3" ht="15.4">
      <c r="A68" s="36">
        <v>1987</v>
      </c>
      <c r="B68" s="40">
        <v>8.9899999999999994E-2</v>
      </c>
      <c r="C68" s="39">
        <f t="shared" si="1"/>
        <v>-4.9605089379262279E-2</v>
      </c>
    </row>
    <row r="69" spans="1:3" ht="15.4">
      <c r="A69" s="36">
        <v>1988</v>
      </c>
      <c r="B69" s="40">
        <v>9.11E-2</v>
      </c>
      <c r="C69" s="39">
        <f t="shared" si="1"/>
        <v>8.2235958434841674E-2</v>
      </c>
    </row>
    <row r="70" spans="1:3" ht="15.4">
      <c r="A70" s="36">
        <v>1989</v>
      </c>
      <c r="B70" s="40">
        <v>7.8399999999999997E-2</v>
      </c>
      <c r="C70" s="39">
        <f t="shared" si="1"/>
        <v>0.17693647159446219</v>
      </c>
    </row>
    <row r="71" spans="1:3" ht="15.4">
      <c r="A71" s="36">
        <v>1990</v>
      </c>
      <c r="B71" s="40">
        <v>8.0799999999999997E-2</v>
      </c>
      <c r="C71" s="39">
        <f t="shared" si="1"/>
        <v>6.2353753335533363E-2</v>
      </c>
    </row>
    <row r="72" spans="1:3" ht="15.4">
      <c r="A72" s="36">
        <v>1991</v>
      </c>
      <c r="B72" s="40">
        <v>7.0900000000000005E-2</v>
      </c>
      <c r="C72" s="39">
        <f t="shared" si="1"/>
        <v>0.15004510019517303</v>
      </c>
    </row>
    <row r="73" spans="1:3" ht="15.4">
      <c r="A73" s="36">
        <v>1992</v>
      </c>
      <c r="B73" s="40">
        <v>6.7699999999999996E-2</v>
      </c>
      <c r="C73" s="39">
        <f t="shared" si="1"/>
        <v>9.3616373162079422E-2</v>
      </c>
    </row>
    <row r="74" spans="1:3" ht="15.4">
      <c r="A74" s="36">
        <v>1993</v>
      </c>
      <c r="B74" s="40">
        <v>5.7700000000000001E-2</v>
      </c>
      <c r="C74" s="39">
        <f t="shared" si="1"/>
        <v>0.14210957589263107</v>
      </c>
    </row>
    <row r="75" spans="1:3" ht="15.4">
      <c r="A75" s="36">
        <v>1994</v>
      </c>
      <c r="B75" s="40">
        <v>7.8100000000000003E-2</v>
      </c>
      <c r="C75" s="39">
        <f t="shared" si="1"/>
        <v>-8.0366555509985921E-2</v>
      </c>
    </row>
    <row r="76" spans="1:3" ht="15.4">
      <c r="A76" s="36">
        <v>1995</v>
      </c>
      <c r="B76" s="40">
        <v>5.7099999999999998E-2</v>
      </c>
      <c r="C76" s="39">
        <f t="shared" si="1"/>
        <v>0.23480780112538907</v>
      </c>
    </row>
    <row r="77" spans="1:3" ht="15.4">
      <c r="A77" s="36">
        <v>1996</v>
      </c>
      <c r="B77" s="40">
        <v>6.3E-2</v>
      </c>
      <c r="C77" s="39">
        <f t="shared" si="1"/>
        <v>1.428607793401844E-2</v>
      </c>
    </row>
    <row r="78" spans="1:3" ht="15.4">
      <c r="A78" s="36">
        <v>1997</v>
      </c>
      <c r="B78" s="40">
        <v>5.8099999999999999E-2</v>
      </c>
      <c r="C78" s="39">
        <f t="shared" si="1"/>
        <v>9.939130272977531E-2</v>
      </c>
    </row>
    <row r="79" spans="1:3" ht="15.4">
      <c r="A79" s="36">
        <v>1998</v>
      </c>
      <c r="B79" s="40">
        <v>4.65E-2</v>
      </c>
      <c r="C79" s="39">
        <f t="shared" si="1"/>
        <v>0.14921431922606215</v>
      </c>
    </row>
    <row r="80" spans="1:3" ht="15.4">
      <c r="A80" s="36">
        <v>1999</v>
      </c>
      <c r="B80" s="40">
        <v>6.4399999999999999E-2</v>
      </c>
      <c r="C80" s="39">
        <f t="shared" si="1"/>
        <v>-8.2542147962685761E-2</v>
      </c>
    </row>
    <row r="81" spans="1:3" ht="15.4">
      <c r="A81" s="36">
        <v>2000</v>
      </c>
      <c r="B81" s="40">
        <v>5.11E-2</v>
      </c>
      <c r="C81" s="39">
        <f t="shared" si="1"/>
        <v>0.16655267125397488</v>
      </c>
    </row>
    <row r="82" spans="1:3" ht="15.4">
      <c r="A82" s="36">
        <v>2001</v>
      </c>
      <c r="B82" s="40">
        <v>5.0500000000000003E-2</v>
      </c>
      <c r="C82" s="39">
        <f t="shared" si="1"/>
        <v>5.5721811892492555E-2</v>
      </c>
    </row>
    <row r="83" spans="1:3" ht="15.4">
      <c r="A83" s="36">
        <v>2002</v>
      </c>
      <c r="B83" s="40">
        <v>3.8199999999999998E-2</v>
      </c>
      <c r="C83" s="39">
        <f t="shared" si="1"/>
        <v>0.15116400378109285</v>
      </c>
    </row>
    <row r="84" spans="1:3" ht="15.4">
      <c r="A84" s="36">
        <v>2003</v>
      </c>
      <c r="B84" s="40">
        <v>4.2500000000000003E-2</v>
      </c>
      <c r="C84" s="39">
        <f t="shared" si="1"/>
        <v>3.7531858817758529E-3</v>
      </c>
    </row>
    <row r="85" spans="1:3" ht="15.4">
      <c r="A85" s="36">
        <v>2004</v>
      </c>
      <c r="B85" s="40">
        <v>4.2200000000000001E-2</v>
      </c>
      <c r="C85" s="39">
        <f t="shared" si="1"/>
        <v>4.490683702274547E-2</v>
      </c>
    </row>
    <row r="86" spans="1:3" ht="15.4">
      <c r="A86" s="36">
        <v>2005</v>
      </c>
      <c r="B86" s="40">
        <v>4.3900000000000002E-2</v>
      </c>
      <c r="C86" s="39">
        <f t="shared" si="1"/>
        <v>2.8675329597779506E-2</v>
      </c>
    </row>
    <row r="87" spans="1:3" ht="15.4">
      <c r="A87" s="36">
        <v>2006</v>
      </c>
      <c r="B87" s="40">
        <v>4.7E-2</v>
      </c>
      <c r="C87" s="39">
        <f t="shared" si="1"/>
        <v>1.9610012417568386E-2</v>
      </c>
    </row>
    <row r="88" spans="1:3" ht="15.4">
      <c r="A88" s="36">
        <v>2007</v>
      </c>
      <c r="B88" s="48">
        <v>4.02E-2</v>
      </c>
      <c r="C88" s="39">
        <f t="shared" si="1"/>
        <v>0.10209921930012807</v>
      </c>
    </row>
    <row r="89" spans="1:3" ht="15.4">
      <c r="A89" s="36">
        <v>2008</v>
      </c>
      <c r="B89" s="48">
        <v>2.2100000000000002E-2</v>
      </c>
      <c r="C89" s="39">
        <f t="shared" si="1"/>
        <v>0.20101279926977011</v>
      </c>
    </row>
    <row r="90" spans="1:3" ht="15.4">
      <c r="A90" s="36">
        <v>2009</v>
      </c>
      <c r="B90" s="48">
        <f>'S&amp;P 500 &amp; Raw Data'!E85</f>
        <v>3.8399999999999997E-2</v>
      </c>
      <c r="C90" s="39">
        <f t="shared" si="1"/>
        <v>-0.11116695313259162</v>
      </c>
    </row>
    <row r="91" spans="1:3" ht="15.4">
      <c r="A91" s="36">
        <v>2010</v>
      </c>
      <c r="B91" s="48">
        <f>'S&amp;P 500 &amp; Raw Data'!E86</f>
        <v>3.2899999999999999E-2</v>
      </c>
      <c r="C91" s="39">
        <f t="shared" si="1"/>
        <v>8.4629338803557719E-2</v>
      </c>
    </row>
    <row r="92" spans="1:3" ht="15.4">
      <c r="A92" s="36">
        <v>2011</v>
      </c>
      <c r="B92" s="48">
        <v>1.8800000000000001E-2</v>
      </c>
      <c r="C92" s="39">
        <f t="shared" si="1"/>
        <v>0.16035334999461354</v>
      </c>
    </row>
    <row r="93" spans="1:3" ht="15.4">
      <c r="A93" s="36">
        <v>2012</v>
      </c>
      <c r="B93" s="48">
        <v>1.7600000000000001E-2</v>
      </c>
      <c r="C93" s="49">
        <f t="shared" si="1"/>
        <v>2.971571978018946E-2</v>
      </c>
    </row>
    <row r="94" spans="1:3" ht="15.4">
      <c r="A94" s="36">
        <v>2013</v>
      </c>
      <c r="B94" s="48">
        <v>3.0360000000000002E-2</v>
      </c>
      <c r="C94" s="49">
        <f t="shared" si="1"/>
        <v>-9.104568794347262E-2</v>
      </c>
    </row>
    <row r="95" spans="1:3" ht="15.4">
      <c r="A95" s="36">
        <v>2014</v>
      </c>
      <c r="B95" s="53">
        <v>2.1700000000000001E-2</v>
      </c>
      <c r="C95" s="49">
        <f t="shared" si="1"/>
        <v>0.10746180452004755</v>
      </c>
    </row>
    <row r="96" spans="1:3" ht="15.4">
      <c r="A96" s="36">
        <v>2015</v>
      </c>
      <c r="B96" s="48">
        <v>2.2700000000000001E-2</v>
      </c>
      <c r="C96" s="49">
        <f t="shared" si="1"/>
        <v>1.2842996709792224E-2</v>
      </c>
    </row>
    <row r="97" spans="1:3" ht="15.4">
      <c r="A97" s="36">
        <v>2016</v>
      </c>
      <c r="B97" s="48">
        <v>2.4500000000000001E-2</v>
      </c>
      <c r="C97" s="49">
        <f t="shared" si="1"/>
        <v>6.9055046987477921E-3</v>
      </c>
    </row>
    <row r="98" spans="1:3" ht="15.4">
      <c r="A98" s="36">
        <v>2017</v>
      </c>
      <c r="B98" s="48">
        <v>2.41E-2</v>
      </c>
      <c r="C98" s="49">
        <f t="shared" si="1"/>
        <v>2.8017162707789457E-2</v>
      </c>
    </row>
    <row r="99" spans="1:3" ht="15.4">
      <c r="A99" s="36">
        <v>2018</v>
      </c>
      <c r="B99" s="48">
        <v>2.69E-2</v>
      </c>
      <c r="C99" s="49">
        <f t="shared" si="1"/>
        <v>-1.6692385713402633E-4</v>
      </c>
    </row>
    <row r="100" spans="1:3" ht="15.4">
      <c r="A100" s="36">
        <v>2019</v>
      </c>
      <c r="B100" s="60">
        <v>1.9199999999999998E-2</v>
      </c>
      <c r="C100" s="49">
        <f t="shared" si="1"/>
        <v>9.6356307415483927E-2</v>
      </c>
    </row>
    <row r="101" spans="1:3" ht="15.4">
      <c r="A101" s="56">
        <v>2020</v>
      </c>
      <c r="B101" s="55">
        <v>9.2999999999999992E-3</v>
      </c>
      <c r="C101" s="49">
        <f t="shared" si="1"/>
        <v>0.1133189764661412</v>
      </c>
    </row>
    <row r="102" spans="1:3" ht="15.4">
      <c r="A102" s="56">
        <v>2021</v>
      </c>
      <c r="B102" s="55">
        <v>1.5100000000000001E-2</v>
      </c>
      <c r="C102" s="49">
        <f t="shared" si="1"/>
        <v>-4.416034448604475E-2</v>
      </c>
    </row>
    <row r="103" spans="1:3" ht="15.4">
      <c r="A103" s="56">
        <v>2022</v>
      </c>
      <c r="B103" s="55">
        <v>3.8800000000000001E-2</v>
      </c>
      <c r="C103" s="49">
        <f t="shared" si="1"/>
        <v>-0.1782817153825067</v>
      </c>
    </row>
    <row r="104" spans="1:3" ht="15.4">
      <c r="A104" s="56">
        <v>2023</v>
      </c>
      <c r="B104" s="55">
        <v>3.8800000000000001E-2</v>
      </c>
      <c r="C104" s="49">
        <f t="shared" si="1"/>
        <v>3.8800000000000001E-2</v>
      </c>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0CCB7-49D6-4E2B-893A-CDA532B13B12}">
  <sheetPr codeName="Sheet9"/>
  <dimension ref="A1:G911"/>
  <sheetViews>
    <sheetView workbookViewId="0">
      <selection activeCell="G16" sqref="G16"/>
    </sheetView>
  </sheetViews>
  <sheetFormatPr defaultColWidth="11.3984375" defaultRowHeight="12.75"/>
  <cols>
    <col min="1" max="2" width="17.73046875" style="31" customWidth="1"/>
    <col min="3" max="3" width="44.73046875" style="31" customWidth="1"/>
    <col min="4" max="16384" width="11.3984375" style="31"/>
  </cols>
  <sheetData>
    <row r="1" spans="1:7">
      <c r="A1" s="31" t="s">
        <v>95</v>
      </c>
    </row>
    <row r="2" spans="1:7">
      <c r="A2" s="31" t="s">
        <v>96</v>
      </c>
    </row>
    <row r="3" spans="1:7">
      <c r="A3" s="31" t="s">
        <v>97</v>
      </c>
    </row>
    <row r="4" spans="1:7">
      <c r="A4" s="31" t="s">
        <v>98</v>
      </c>
    </row>
    <row r="5" spans="1:7">
      <c r="A5" s="31" t="s">
        <v>99</v>
      </c>
    </row>
    <row r="6" spans="1:7">
      <c r="A6" s="31" t="s">
        <v>100</v>
      </c>
    </row>
    <row r="8" spans="1:7">
      <c r="A8" s="31" t="s">
        <v>101</v>
      </c>
      <c r="B8" s="31" t="s">
        <v>102</v>
      </c>
    </row>
    <row r="9" spans="1:7" s="61" customFormat="1">
      <c r="A9" s="31"/>
      <c r="B9" s="31"/>
      <c r="D9" s="31"/>
      <c r="E9" s="31"/>
      <c r="F9" s="31"/>
      <c r="G9" s="31"/>
    </row>
    <row r="10" spans="1:7" s="61" customFormat="1">
      <c r="A10" s="31" t="s">
        <v>103</v>
      </c>
      <c r="B10" s="31" t="s">
        <v>104</v>
      </c>
      <c r="D10" s="31"/>
      <c r="E10" s="31"/>
      <c r="F10" s="31"/>
      <c r="G10" s="31"/>
    </row>
    <row r="11" spans="1:7" s="61" customFormat="1">
      <c r="A11" s="31" t="s">
        <v>105</v>
      </c>
      <c r="B11" s="31" t="s">
        <v>106</v>
      </c>
      <c r="D11" s="31"/>
      <c r="E11" s="31"/>
      <c r="F11" s="31"/>
      <c r="G11" s="31"/>
    </row>
    <row r="12" spans="1:7" s="61" customFormat="1" ht="14.25">
      <c r="A12" s="62">
        <v>10958</v>
      </c>
      <c r="B12" s="63">
        <v>0.27833333333333332</v>
      </c>
      <c r="C12" s="64">
        <f>B12/100</f>
        <v>2.7833333333333334E-3</v>
      </c>
      <c r="D12" s="31"/>
      <c r="E12" s="31"/>
      <c r="F12" s="31"/>
      <c r="G12" s="31"/>
    </row>
    <row r="13" spans="1:7" s="61" customFormat="1" ht="14.25">
      <c r="A13" s="62">
        <v>11323</v>
      </c>
      <c r="B13" s="63">
        <v>0.16750000000000001</v>
      </c>
      <c r="C13" s="64">
        <f t="shared" ref="C13:C76" si="0">B13/100</f>
        <v>1.6750000000000001E-3</v>
      </c>
      <c r="D13" s="31"/>
      <c r="E13" s="31"/>
      <c r="F13" s="31"/>
      <c r="G13" s="31"/>
    </row>
    <row r="14" spans="1:7" s="61" customFormat="1" ht="14.25">
      <c r="A14" s="62">
        <v>11688</v>
      </c>
      <c r="B14" s="63">
        <v>0.17249999999999999</v>
      </c>
      <c r="C14" s="64">
        <f t="shared" si="0"/>
        <v>1.725E-3</v>
      </c>
      <c r="D14" s="31"/>
      <c r="E14" s="31"/>
      <c r="F14" s="31"/>
      <c r="G14" s="31"/>
    </row>
    <row r="15" spans="1:7" s="61" customFormat="1" ht="14.25">
      <c r="A15" s="62">
        <v>12054</v>
      </c>
      <c r="B15" s="63">
        <v>0.27583333333333332</v>
      </c>
      <c r="C15" s="64">
        <f t="shared" si="0"/>
        <v>2.7583333333333331E-3</v>
      </c>
      <c r="D15" s="31"/>
      <c r="E15" s="31"/>
      <c r="F15" s="31"/>
      <c r="G15" s="31"/>
    </row>
    <row r="16" spans="1:7" s="61" customFormat="1" ht="14.25">
      <c r="A16" s="62">
        <v>12419</v>
      </c>
      <c r="B16" s="63">
        <v>6.5000000000000002E-2</v>
      </c>
      <c r="C16" s="64">
        <f t="shared" si="0"/>
        <v>6.4999999999999997E-4</v>
      </c>
      <c r="D16" s="31"/>
      <c r="E16" s="31"/>
      <c r="F16" s="31"/>
      <c r="G16" s="31"/>
    </row>
    <row r="17" spans="1:7" s="61" customFormat="1" ht="14.25">
      <c r="A17" s="62">
        <v>12784</v>
      </c>
      <c r="B17" s="63">
        <v>4.583333333333333E-2</v>
      </c>
      <c r="C17" s="64">
        <f t="shared" si="0"/>
        <v>4.5833333333333332E-4</v>
      </c>
      <c r="D17" s="31"/>
      <c r="E17" s="31"/>
      <c r="F17" s="31"/>
      <c r="G17" s="31"/>
    </row>
    <row r="18" spans="1:7" s="61" customFormat="1" ht="14.25">
      <c r="A18" s="62">
        <v>13149</v>
      </c>
      <c r="B18" s="63">
        <v>3.5833333333333335E-2</v>
      </c>
      <c r="C18" s="64">
        <f t="shared" si="0"/>
        <v>3.5833333333333333E-4</v>
      </c>
      <c r="D18" s="31"/>
      <c r="E18" s="31"/>
      <c r="F18" s="31"/>
      <c r="G18" s="31"/>
    </row>
    <row r="19" spans="1:7" s="61" customFormat="1" ht="14.25">
      <c r="A19" s="62">
        <v>13515</v>
      </c>
      <c r="B19" s="63">
        <v>0.12916666666666668</v>
      </c>
      <c r="C19" s="64">
        <f t="shared" si="0"/>
        <v>1.2916666666666669E-3</v>
      </c>
      <c r="D19" s="31"/>
      <c r="E19" s="31"/>
      <c r="F19" s="31"/>
      <c r="G19" s="31"/>
    </row>
    <row r="20" spans="1:7" s="61" customFormat="1" ht="14.25">
      <c r="A20" s="62">
        <v>13880</v>
      </c>
      <c r="B20" s="63">
        <v>0.34250000000000003</v>
      </c>
      <c r="C20" s="64">
        <f t="shared" si="0"/>
        <v>3.4250000000000001E-3</v>
      </c>
      <c r="D20" s="31"/>
      <c r="E20" s="31"/>
      <c r="F20" s="31"/>
      <c r="G20" s="31"/>
    </row>
    <row r="21" spans="1:7" s="61" customFormat="1" ht="14.25">
      <c r="A21" s="62">
        <v>14245</v>
      </c>
      <c r="B21" s="63">
        <v>0.38</v>
      </c>
      <c r="C21" s="64">
        <f t="shared" si="0"/>
        <v>3.8E-3</v>
      </c>
      <c r="D21" s="31"/>
      <c r="E21" s="31"/>
      <c r="F21" s="31"/>
      <c r="G21" s="31"/>
    </row>
    <row r="22" spans="1:7" s="61" customFormat="1" ht="14.25">
      <c r="A22" s="62">
        <v>14610</v>
      </c>
      <c r="B22" s="63">
        <v>0.38</v>
      </c>
      <c r="C22" s="64">
        <f t="shared" si="0"/>
        <v>3.8E-3</v>
      </c>
      <c r="D22" s="31"/>
      <c r="E22" s="31"/>
      <c r="F22" s="31"/>
      <c r="G22" s="31"/>
    </row>
    <row r="23" spans="1:7" s="61" customFormat="1" ht="14.25">
      <c r="A23" s="62">
        <v>14976</v>
      </c>
      <c r="B23" s="63">
        <v>0.38</v>
      </c>
      <c r="C23" s="64">
        <f t="shared" si="0"/>
        <v>3.8E-3</v>
      </c>
      <c r="D23" s="31"/>
      <c r="E23" s="31"/>
      <c r="F23" s="31"/>
      <c r="G23" s="31"/>
    </row>
    <row r="24" spans="1:7" s="61" customFormat="1" ht="14.25">
      <c r="A24" s="62">
        <v>15341</v>
      </c>
      <c r="B24" s="63">
        <v>0.38</v>
      </c>
      <c r="C24" s="64">
        <f t="shared" si="0"/>
        <v>3.8E-3</v>
      </c>
      <c r="D24" s="31"/>
      <c r="E24" s="31"/>
      <c r="F24" s="31"/>
      <c r="G24" s="31"/>
    </row>
    <row r="25" spans="1:7" s="61" customFormat="1" ht="14.25">
      <c r="A25" s="62">
        <v>15706</v>
      </c>
      <c r="B25" s="63">
        <v>0.60083333333333333</v>
      </c>
      <c r="C25" s="64">
        <f t="shared" si="0"/>
        <v>6.0083333333333334E-3</v>
      </c>
      <c r="D25" s="31"/>
      <c r="E25" s="31"/>
      <c r="F25" s="31"/>
      <c r="G25" s="31"/>
    </row>
    <row r="26" spans="1:7" s="61" customFormat="1" ht="14.25">
      <c r="A26" s="62">
        <v>16071</v>
      </c>
      <c r="B26" s="63">
        <v>1.0449999999999999</v>
      </c>
      <c r="C26" s="64">
        <f t="shared" si="0"/>
        <v>1.0449999999999999E-2</v>
      </c>
      <c r="D26" s="31"/>
      <c r="E26" s="31"/>
      <c r="F26" s="31"/>
      <c r="G26" s="31"/>
    </row>
    <row r="27" spans="1:7" s="61" customFormat="1" ht="14.25">
      <c r="A27" s="62">
        <v>16437</v>
      </c>
      <c r="B27" s="63">
        <v>1.115</v>
      </c>
      <c r="C27" s="64">
        <f t="shared" si="0"/>
        <v>1.115E-2</v>
      </c>
      <c r="D27" s="31"/>
      <c r="E27" s="31"/>
      <c r="F27" s="31"/>
      <c r="G27" s="31"/>
    </row>
    <row r="28" spans="1:7" s="61" customFormat="1" ht="14.25">
      <c r="A28" s="62">
        <v>16802</v>
      </c>
      <c r="B28" s="63">
        <v>1.2033333333333334</v>
      </c>
      <c r="C28" s="64">
        <f t="shared" si="0"/>
        <v>1.2033333333333333E-2</v>
      </c>
      <c r="D28" s="31"/>
      <c r="E28" s="31"/>
      <c r="F28" s="31"/>
      <c r="G28" s="31"/>
    </row>
    <row r="29" spans="1:7" s="61" customFormat="1" ht="14.25">
      <c r="A29" s="62">
        <v>17167</v>
      </c>
      <c r="B29" s="63">
        <v>1.5175000000000001</v>
      </c>
      <c r="C29" s="64">
        <f t="shared" si="0"/>
        <v>1.5175000000000001E-2</v>
      </c>
      <c r="D29" s="31"/>
      <c r="E29" s="31"/>
      <c r="F29" s="31"/>
      <c r="G29" s="31"/>
    </row>
    <row r="30" spans="1:7" s="61" customFormat="1" ht="14.25">
      <c r="A30" s="62">
        <v>17532</v>
      </c>
      <c r="B30" s="63">
        <v>1.7224999999999999</v>
      </c>
      <c r="C30" s="64">
        <f t="shared" si="0"/>
        <v>1.7225000000000001E-2</v>
      </c>
      <c r="D30" s="31"/>
      <c r="E30" s="31"/>
      <c r="F30" s="31"/>
      <c r="G30" s="31"/>
    </row>
    <row r="31" spans="1:7" s="61" customFormat="1" ht="14.25">
      <c r="A31" s="62">
        <v>17898</v>
      </c>
      <c r="B31" s="63">
        <v>1.8908333333333334</v>
      </c>
      <c r="C31" s="64">
        <f t="shared" si="0"/>
        <v>1.8908333333333333E-2</v>
      </c>
      <c r="D31" s="31"/>
      <c r="E31" s="31"/>
      <c r="F31" s="31"/>
      <c r="G31" s="31"/>
    </row>
    <row r="32" spans="1:7" s="61" customFormat="1" ht="14.25">
      <c r="A32" s="62">
        <v>18263</v>
      </c>
      <c r="B32" s="63">
        <v>0.93752000000000002</v>
      </c>
      <c r="C32" s="64">
        <f t="shared" si="0"/>
        <v>9.3752000000000002E-3</v>
      </c>
      <c r="D32" s="31"/>
      <c r="E32" s="31"/>
      <c r="F32" s="31"/>
      <c r="G32" s="31"/>
    </row>
    <row r="33" spans="1:7" s="61" customFormat="1" ht="14.25">
      <c r="A33" s="62">
        <v>18628</v>
      </c>
      <c r="B33" s="63">
        <v>1.7243426294820716</v>
      </c>
      <c r="C33" s="64">
        <f t="shared" si="0"/>
        <v>1.7243426294820716E-2</v>
      </c>
      <c r="D33" s="31"/>
      <c r="E33" s="31"/>
      <c r="F33" s="31"/>
      <c r="G33" s="31"/>
    </row>
    <row r="34" spans="1:7" s="61" customFormat="1" ht="14.25">
      <c r="A34" s="62">
        <v>18993</v>
      </c>
      <c r="B34" s="63">
        <v>2.6213888888888888</v>
      </c>
      <c r="C34" s="64">
        <f t="shared" si="0"/>
        <v>2.6213888888888887E-2</v>
      </c>
      <c r="D34" s="31"/>
      <c r="E34" s="31"/>
      <c r="F34" s="31"/>
      <c r="G34" s="31"/>
    </row>
    <row r="35" spans="1:7" s="61" customFormat="1" ht="14.25">
      <c r="A35" s="62">
        <v>19359</v>
      </c>
      <c r="B35" s="63">
        <v>3.2245669291338581</v>
      </c>
      <c r="C35" s="64">
        <f t="shared" si="0"/>
        <v>3.2245669291338583E-2</v>
      </c>
      <c r="D35" s="31"/>
      <c r="E35" s="31"/>
      <c r="F35" s="31"/>
      <c r="G35" s="31"/>
    </row>
    <row r="36" spans="1:7" s="61" customFormat="1" ht="14.25">
      <c r="A36" s="62">
        <v>19724</v>
      </c>
      <c r="B36" s="63">
        <v>1.7665461847389559</v>
      </c>
      <c r="C36" s="64">
        <f t="shared" si="0"/>
        <v>1.7665461847389558E-2</v>
      </c>
      <c r="D36" s="31"/>
      <c r="E36" s="31"/>
      <c r="F36" s="31"/>
      <c r="G36" s="31"/>
    </row>
    <row r="37" spans="1:7" s="61" customFormat="1" ht="14.25">
      <c r="A37" s="62">
        <v>20089</v>
      </c>
      <c r="B37" s="63">
        <v>3.3860159362549802</v>
      </c>
      <c r="C37" s="64">
        <f t="shared" si="0"/>
        <v>3.3860159362549803E-2</v>
      </c>
      <c r="D37" s="31"/>
      <c r="E37" s="31"/>
      <c r="F37" s="31"/>
      <c r="G37" s="31"/>
    </row>
    <row r="38" spans="1:7" s="61" customFormat="1" ht="14.25">
      <c r="A38" s="62">
        <v>20454</v>
      </c>
      <c r="B38" s="63">
        <v>2.8729718875502006</v>
      </c>
      <c r="C38" s="64">
        <f t="shared" si="0"/>
        <v>2.8729718875502006E-2</v>
      </c>
      <c r="D38" s="31"/>
      <c r="E38" s="31"/>
      <c r="F38" s="31"/>
      <c r="G38" s="31"/>
    </row>
    <row r="39" spans="1:7" s="61" customFormat="1" ht="14.25">
      <c r="A39" s="62">
        <v>20820</v>
      </c>
      <c r="B39" s="63">
        <v>2.3524899598393576</v>
      </c>
      <c r="C39" s="64">
        <f t="shared" si="0"/>
        <v>2.3524899598393576E-2</v>
      </c>
      <c r="D39" s="31"/>
      <c r="E39" s="31"/>
      <c r="F39" s="31"/>
      <c r="G39" s="31"/>
    </row>
    <row r="40" spans="1:7" s="61" customFormat="1" ht="14.25">
      <c r="A40" s="62">
        <v>21185</v>
      </c>
      <c r="B40" s="63">
        <v>2.7723694779116466</v>
      </c>
      <c r="C40" s="64">
        <f t="shared" si="0"/>
        <v>2.7723694779116466E-2</v>
      </c>
      <c r="D40" s="31"/>
      <c r="E40" s="31"/>
      <c r="F40" s="31"/>
      <c r="G40" s="31"/>
    </row>
    <row r="41" spans="1:7" s="61" customFormat="1" ht="14.25">
      <c r="A41" s="62">
        <v>21550</v>
      </c>
      <c r="B41" s="63">
        <v>3.1560240963855422</v>
      </c>
      <c r="C41" s="64">
        <f t="shared" si="0"/>
        <v>3.1560240963855422E-2</v>
      </c>
      <c r="D41" s="31"/>
      <c r="E41" s="31"/>
      <c r="F41" s="31"/>
      <c r="G41" s="31"/>
    </row>
    <row r="42" spans="1:7" s="61" customFormat="1" ht="14.25">
      <c r="A42" s="62">
        <v>21915</v>
      </c>
      <c r="B42" s="63">
        <v>3.5457370517928286</v>
      </c>
      <c r="C42" s="64">
        <f t="shared" si="0"/>
        <v>3.5457370517928286E-2</v>
      </c>
      <c r="D42" s="31"/>
      <c r="E42" s="31"/>
      <c r="F42" s="31"/>
      <c r="G42" s="31"/>
    </row>
    <row r="43" spans="1:7" s="61" customFormat="1" ht="14.25">
      <c r="A43" s="62">
        <v>22281</v>
      </c>
      <c r="B43" s="63">
        <v>3.9490763052208835</v>
      </c>
      <c r="C43" s="64">
        <f t="shared" si="0"/>
        <v>3.9490763052208833E-2</v>
      </c>
      <c r="D43" s="31"/>
      <c r="E43" s="31"/>
      <c r="F43" s="31"/>
      <c r="G43" s="31"/>
    </row>
    <row r="44" spans="1:7" s="61" customFormat="1" ht="14.25">
      <c r="A44" s="62">
        <v>22646</v>
      </c>
      <c r="B44" s="63">
        <v>4.8557199999999998</v>
      </c>
      <c r="C44" s="64">
        <f t="shared" si="0"/>
        <v>4.8557199999999995E-2</v>
      </c>
      <c r="D44" s="31"/>
      <c r="E44" s="31"/>
      <c r="F44" s="31"/>
      <c r="G44" s="31"/>
    </row>
    <row r="45" spans="1:7" s="61" customFormat="1" ht="14.25">
      <c r="A45" s="62">
        <v>23011</v>
      </c>
      <c r="B45" s="63">
        <v>4.293453815261044</v>
      </c>
      <c r="C45" s="64">
        <f t="shared" si="0"/>
        <v>4.2934538152610439E-2</v>
      </c>
      <c r="D45" s="31"/>
      <c r="E45" s="31"/>
      <c r="F45" s="31"/>
      <c r="G45" s="31"/>
    </row>
    <row r="46" spans="1:7" s="61" customFormat="1" ht="14.25">
      <c r="A46" s="62">
        <v>23376</v>
      </c>
      <c r="B46" s="63">
        <v>5.3376000000000001</v>
      </c>
      <c r="C46" s="64">
        <f t="shared" si="0"/>
        <v>5.3376E-2</v>
      </c>
      <c r="D46" s="31"/>
      <c r="E46" s="31"/>
      <c r="F46" s="31"/>
      <c r="G46" s="31"/>
    </row>
    <row r="47" spans="1:7" s="61" customFormat="1" ht="14.25">
      <c r="A47" s="62">
        <v>23742</v>
      </c>
      <c r="B47" s="63">
        <v>6.6684677419354843</v>
      </c>
      <c r="C47" s="64">
        <f t="shared" si="0"/>
        <v>6.668467741935484E-2</v>
      </c>
      <c r="D47" s="31"/>
      <c r="E47" s="31"/>
      <c r="F47" s="31"/>
      <c r="G47" s="31"/>
    </row>
    <row r="48" spans="1:7" s="61" customFormat="1" ht="14.25">
      <c r="A48" s="62">
        <v>24107</v>
      </c>
      <c r="B48" s="63">
        <v>6.391</v>
      </c>
      <c r="C48" s="64">
        <f t="shared" si="0"/>
        <v>6.3909999999999995E-2</v>
      </c>
      <c r="D48" s="31"/>
      <c r="E48" s="31"/>
      <c r="F48" s="31"/>
      <c r="G48" s="31"/>
    </row>
    <row r="49" spans="1:7" s="61" customFormat="1" ht="14.25">
      <c r="A49" s="62">
        <v>24472</v>
      </c>
      <c r="B49" s="63">
        <v>4.3342570281124502</v>
      </c>
      <c r="C49" s="64">
        <f t="shared" si="0"/>
        <v>4.3342570281124503E-2</v>
      </c>
      <c r="D49" s="31"/>
      <c r="E49" s="31"/>
      <c r="F49" s="31"/>
      <c r="G49" s="31"/>
    </row>
    <row r="50" spans="1:7" s="61" customFormat="1" ht="14.25">
      <c r="A50" s="62">
        <v>24837</v>
      </c>
      <c r="B50" s="63">
        <v>4.0618400000000001</v>
      </c>
      <c r="C50" s="64">
        <f t="shared" si="0"/>
        <v>4.0618399999999999E-2</v>
      </c>
      <c r="D50" s="31"/>
      <c r="E50" s="31"/>
      <c r="F50" s="31"/>
      <c r="G50" s="31"/>
    </row>
    <row r="51" spans="1:7" s="61" customFormat="1" ht="14.25">
      <c r="A51" s="62">
        <v>25203</v>
      </c>
      <c r="B51" s="63">
        <v>7.0354435483870965</v>
      </c>
      <c r="C51" s="64">
        <f t="shared" si="0"/>
        <v>7.0354435483870964E-2</v>
      </c>
      <c r="D51" s="31"/>
      <c r="E51" s="31"/>
      <c r="F51" s="31"/>
      <c r="G51" s="31"/>
    </row>
    <row r="52" spans="1:7" s="61" customFormat="1" ht="14.25">
      <c r="A52" s="62">
        <v>25568</v>
      </c>
      <c r="B52" s="63">
        <v>7.8457831325301202</v>
      </c>
      <c r="C52" s="64">
        <f t="shared" si="0"/>
        <v>7.8457831325301208E-2</v>
      </c>
      <c r="D52" s="31"/>
      <c r="E52" s="31"/>
      <c r="F52" s="31"/>
      <c r="G52" s="31"/>
    </row>
    <row r="53" spans="1:7" s="61" customFormat="1" ht="14.25">
      <c r="A53" s="62">
        <v>25933</v>
      </c>
      <c r="B53" s="63">
        <v>5.7863855421686745</v>
      </c>
      <c r="C53" s="64">
        <f t="shared" si="0"/>
        <v>5.7863855421686747E-2</v>
      </c>
      <c r="D53" s="31"/>
      <c r="E53" s="31"/>
      <c r="F53" s="31"/>
      <c r="G53" s="31"/>
    </row>
    <row r="54" spans="1:7" s="61" customFormat="1" ht="14.25">
      <c r="A54" s="62">
        <v>26298</v>
      </c>
      <c r="B54" s="63">
        <v>4.9766000000000004</v>
      </c>
      <c r="C54" s="64">
        <f t="shared" si="0"/>
        <v>4.9766000000000005E-2</v>
      </c>
      <c r="D54" s="31"/>
      <c r="E54" s="31"/>
      <c r="F54" s="31"/>
      <c r="G54" s="31"/>
    </row>
    <row r="55" spans="1:7" s="61" customFormat="1" ht="14.25">
      <c r="A55" s="62">
        <v>26664</v>
      </c>
      <c r="B55" s="63">
        <v>5.2609638554216867</v>
      </c>
      <c r="C55" s="64">
        <f t="shared" si="0"/>
        <v>5.2609638554216867E-2</v>
      </c>
      <c r="D55" s="31"/>
      <c r="E55" s="31"/>
      <c r="F55" s="31"/>
      <c r="G55" s="31"/>
    </row>
    <row r="56" spans="1:7" s="61" customFormat="1" ht="14.25">
      <c r="A56" s="62">
        <v>27029</v>
      </c>
      <c r="B56" s="63">
        <v>7.1783064516129036</v>
      </c>
      <c r="C56" s="64">
        <f t="shared" si="0"/>
        <v>7.1783064516129036E-2</v>
      </c>
      <c r="D56" s="31"/>
      <c r="E56" s="31"/>
      <c r="F56" s="31"/>
      <c r="G56" s="31"/>
    </row>
    <row r="57" spans="1:7" s="61" customFormat="1" ht="14.25">
      <c r="A57" s="62">
        <v>27394</v>
      </c>
      <c r="B57" s="63">
        <v>10.054274193548387</v>
      </c>
      <c r="C57" s="64">
        <f t="shared" si="0"/>
        <v>0.10054274193548388</v>
      </c>
      <c r="D57" s="31"/>
      <c r="E57" s="31"/>
      <c r="F57" s="31"/>
      <c r="G57" s="31"/>
    </row>
    <row r="58" spans="1:7" s="61" customFormat="1" ht="14.25">
      <c r="A58" s="62">
        <v>27759</v>
      </c>
      <c r="B58" s="63">
        <v>11.39188</v>
      </c>
      <c r="C58" s="64">
        <f t="shared" si="0"/>
        <v>0.1139188</v>
      </c>
      <c r="D58" s="31"/>
      <c r="E58" s="31"/>
      <c r="F58" s="31"/>
      <c r="G58" s="31"/>
    </row>
    <row r="59" spans="1:7" s="61" customFormat="1" ht="14.25">
      <c r="A59" s="62">
        <v>28125</v>
      </c>
      <c r="B59" s="63">
        <v>14.036184738955823</v>
      </c>
      <c r="C59" s="64">
        <f t="shared" si="0"/>
        <v>0.14036184738955823</v>
      </c>
      <c r="D59" s="31"/>
      <c r="E59" s="31"/>
      <c r="F59" s="31"/>
      <c r="G59" s="31"/>
    </row>
    <row r="60" spans="1:7" s="61" customFormat="1" ht="14.25">
      <c r="A60" s="62">
        <v>28490</v>
      </c>
      <c r="B60" s="63">
        <v>10.603413654618475</v>
      </c>
      <c r="C60" s="64">
        <f t="shared" si="0"/>
        <v>0.10603413654618475</v>
      </c>
      <c r="D60" s="31"/>
      <c r="E60" s="31"/>
      <c r="F60" s="31"/>
      <c r="G60" s="31"/>
    </row>
    <row r="61" spans="1:7" s="61" customFormat="1" ht="14.25">
      <c r="A61" s="62">
        <v>28855</v>
      </c>
      <c r="B61" s="63">
        <v>8.6176399999999997</v>
      </c>
      <c r="C61" s="64">
        <f t="shared" si="0"/>
        <v>8.61764E-2</v>
      </c>
      <c r="D61" s="31"/>
      <c r="E61" s="31"/>
      <c r="F61" s="31"/>
      <c r="G61" s="31"/>
    </row>
    <row r="62" spans="1:7" s="61" customFormat="1" ht="14.25">
      <c r="A62" s="62">
        <v>29220</v>
      </c>
      <c r="B62" s="63">
        <v>9.5402811244979926</v>
      </c>
      <c r="C62" s="64">
        <f t="shared" si="0"/>
        <v>9.5402811244979929E-2</v>
      </c>
      <c r="D62" s="31"/>
      <c r="E62" s="31"/>
      <c r="F62" s="31"/>
      <c r="G62" s="31"/>
    </row>
    <row r="63" spans="1:7" s="61" customFormat="1" ht="14.25">
      <c r="A63" s="62">
        <v>29586</v>
      </c>
      <c r="B63" s="63">
        <v>7.4711290322580641</v>
      </c>
      <c r="C63" s="64">
        <f t="shared" si="0"/>
        <v>7.4711290322580642E-2</v>
      </c>
      <c r="D63" s="31"/>
      <c r="E63" s="31"/>
      <c r="F63" s="31"/>
      <c r="G63" s="31"/>
    </row>
    <row r="64" spans="1:7" s="61" customFormat="1" ht="14.25">
      <c r="A64" s="62">
        <v>29951</v>
      </c>
      <c r="B64" s="63">
        <v>5.9692800000000004</v>
      </c>
      <c r="C64" s="64">
        <f t="shared" si="0"/>
        <v>5.9692800000000004E-2</v>
      </c>
      <c r="D64" s="31"/>
      <c r="E64" s="31"/>
      <c r="F64" s="31"/>
      <c r="G64" s="31"/>
    </row>
    <row r="65" spans="1:7" s="61" customFormat="1" ht="14.25">
      <c r="A65" s="62">
        <v>30316</v>
      </c>
      <c r="B65" s="63">
        <v>5.7773599999999998</v>
      </c>
      <c r="C65" s="64">
        <f t="shared" si="0"/>
        <v>5.7773600000000001E-2</v>
      </c>
      <c r="D65" s="31"/>
      <c r="E65" s="31"/>
      <c r="F65" s="31"/>
      <c r="G65" s="31"/>
    </row>
    <row r="66" spans="1:7" s="61" customFormat="1" ht="14.25">
      <c r="A66" s="62">
        <v>30681</v>
      </c>
      <c r="B66" s="63">
        <v>6.6684400000000004</v>
      </c>
      <c r="C66" s="64">
        <f t="shared" si="0"/>
        <v>6.6684400000000005E-2</v>
      </c>
      <c r="D66" s="31"/>
      <c r="E66" s="31"/>
      <c r="F66" s="31"/>
      <c r="G66" s="31"/>
    </row>
    <row r="67" spans="1:7" s="61" customFormat="1" ht="14.25">
      <c r="A67" s="62">
        <v>31047</v>
      </c>
      <c r="B67" s="63">
        <v>8.1115600000000008</v>
      </c>
      <c r="C67" s="64">
        <f t="shared" si="0"/>
        <v>8.111560000000001E-2</v>
      </c>
      <c r="D67" s="31"/>
      <c r="E67" s="31"/>
      <c r="F67" s="31"/>
      <c r="G67" s="31"/>
    </row>
    <row r="68" spans="1:7" s="61" customFormat="1" ht="14.25">
      <c r="A68" s="62">
        <v>31412</v>
      </c>
      <c r="B68" s="63">
        <v>7.49648</v>
      </c>
      <c r="C68" s="64">
        <f t="shared" si="0"/>
        <v>7.4964799999999998E-2</v>
      </c>
      <c r="D68" s="31"/>
      <c r="E68" s="31"/>
      <c r="F68" s="31"/>
      <c r="G68" s="31"/>
    </row>
    <row r="69" spans="1:7" s="61" customFormat="1" ht="14.25">
      <c r="A69" s="62">
        <v>31777</v>
      </c>
      <c r="B69" s="63">
        <v>5.3756000000000004</v>
      </c>
      <c r="C69" s="64">
        <f t="shared" si="0"/>
        <v>5.3756000000000005E-2</v>
      </c>
      <c r="D69" s="31"/>
      <c r="E69" s="31"/>
      <c r="F69" s="31"/>
      <c r="G69" s="31"/>
    </row>
    <row r="70" spans="1:7" s="61" customFormat="1" ht="14.25">
      <c r="A70" s="62">
        <v>32142</v>
      </c>
      <c r="B70" s="63">
        <v>3.4313147410358567</v>
      </c>
      <c r="C70" s="64">
        <f t="shared" si="0"/>
        <v>3.4313147410358569E-2</v>
      </c>
      <c r="D70" s="31"/>
      <c r="E70" s="31"/>
      <c r="F70" s="31"/>
      <c r="G70" s="31"/>
    </row>
    <row r="71" spans="1:7" s="61" customFormat="1" ht="14.25">
      <c r="A71" s="62">
        <v>32508</v>
      </c>
      <c r="B71" s="63">
        <v>2.9971199999999998</v>
      </c>
      <c r="C71" s="64">
        <f t="shared" si="0"/>
        <v>2.9971199999999996E-2</v>
      </c>
      <c r="D71" s="31"/>
      <c r="E71" s="31"/>
      <c r="F71" s="31"/>
      <c r="G71" s="31"/>
    </row>
    <row r="72" spans="1:7" s="61" customFormat="1" ht="14.25">
      <c r="A72" s="62">
        <v>32873</v>
      </c>
      <c r="B72" s="63">
        <v>4.252248995983936</v>
      </c>
      <c r="C72" s="64">
        <f t="shared" si="0"/>
        <v>4.2522489959839357E-2</v>
      </c>
      <c r="D72" s="31"/>
      <c r="E72" s="31"/>
      <c r="F72" s="31"/>
      <c r="G72" s="31"/>
    </row>
    <row r="73" spans="1:7" s="61" customFormat="1" ht="14.25">
      <c r="A73" s="62">
        <v>33238</v>
      </c>
      <c r="B73" s="63">
        <v>5.4896000000000003</v>
      </c>
      <c r="C73" s="64">
        <f t="shared" si="0"/>
        <v>5.4896E-2</v>
      </c>
      <c r="D73" s="31"/>
      <c r="E73" s="31"/>
      <c r="F73" s="31"/>
      <c r="G73" s="31"/>
    </row>
    <row r="74" spans="1:7" s="61" customFormat="1" ht="14.25">
      <c r="A74" s="62">
        <v>33603</v>
      </c>
      <c r="B74" s="63">
        <v>5.0053968253968257</v>
      </c>
      <c r="C74" s="64">
        <f t="shared" si="0"/>
        <v>5.005396825396826E-2</v>
      </c>
      <c r="D74" s="31"/>
      <c r="E74" s="31"/>
      <c r="F74" s="31"/>
      <c r="G74" s="31"/>
    </row>
    <row r="75" spans="1:7" s="61" customFormat="1" ht="14.25">
      <c r="A75" s="62">
        <v>33969</v>
      </c>
      <c r="B75" s="63">
        <v>5.0620799999999999</v>
      </c>
      <c r="C75" s="64">
        <f t="shared" si="0"/>
        <v>5.0620800000000001E-2</v>
      </c>
      <c r="D75" s="31"/>
      <c r="E75" s="31"/>
      <c r="F75" s="31"/>
      <c r="G75" s="31"/>
    </row>
    <row r="76" spans="1:7" s="61" customFormat="1" ht="14.25">
      <c r="A76" s="62">
        <v>34334</v>
      </c>
      <c r="B76" s="63">
        <v>4.7759600000000004</v>
      </c>
      <c r="C76" s="64">
        <f t="shared" si="0"/>
        <v>4.7759600000000006E-2</v>
      </c>
      <c r="D76" s="31"/>
      <c r="E76" s="31"/>
      <c r="F76" s="31"/>
      <c r="G76" s="31"/>
    </row>
    <row r="77" spans="1:7" s="61" customFormat="1" ht="14.25">
      <c r="A77" s="62">
        <v>34699</v>
      </c>
      <c r="B77" s="63">
        <v>4.6384063745019919</v>
      </c>
      <c r="C77" s="64">
        <f t="shared" ref="C77:C101" si="1">B77/100</f>
        <v>4.6384063745019917E-2</v>
      </c>
      <c r="D77" s="31"/>
      <c r="E77" s="31"/>
      <c r="F77" s="31"/>
      <c r="G77" s="31"/>
    </row>
    <row r="78" spans="1:7" s="61" customFormat="1" ht="14.25">
      <c r="A78" s="62">
        <v>35064</v>
      </c>
      <c r="B78" s="63">
        <v>5.819800796812749</v>
      </c>
      <c r="C78" s="64">
        <f t="shared" si="1"/>
        <v>5.8198007968127491E-2</v>
      </c>
      <c r="D78" s="31"/>
      <c r="E78" s="31"/>
      <c r="F78" s="31"/>
      <c r="G78" s="31"/>
    </row>
    <row r="79" spans="1:7" s="61" customFormat="1" ht="14.25">
      <c r="A79" s="62">
        <v>35430</v>
      </c>
      <c r="B79" s="63">
        <v>3.3993548387096775</v>
      </c>
      <c r="C79" s="64">
        <f t="shared" si="1"/>
        <v>3.3993548387096777E-2</v>
      </c>
      <c r="D79" s="31"/>
      <c r="E79" s="31"/>
      <c r="F79" s="31"/>
      <c r="G79" s="31"/>
    </row>
    <row r="80" spans="1:7" s="61" customFormat="1" ht="14.25">
      <c r="A80" s="62">
        <v>35795</v>
      </c>
      <c r="B80" s="63">
        <v>1.6053200000000001</v>
      </c>
      <c r="C80" s="64">
        <f t="shared" si="1"/>
        <v>1.60532E-2</v>
      </c>
      <c r="D80" s="31"/>
      <c r="E80" s="31"/>
      <c r="F80" s="31"/>
      <c r="G80" s="31"/>
    </row>
    <row r="81" spans="1:7" s="61" customFormat="1" ht="14.25">
      <c r="A81" s="62">
        <v>36160</v>
      </c>
      <c r="B81" s="63">
        <v>1.0083599999999999</v>
      </c>
      <c r="C81" s="64">
        <f t="shared" si="1"/>
        <v>1.00836E-2</v>
      </c>
      <c r="D81" s="31"/>
      <c r="E81" s="31"/>
      <c r="F81" s="31"/>
      <c r="G81" s="31"/>
    </row>
    <row r="82" spans="1:7" s="61" customFormat="1" ht="14.25">
      <c r="A82" s="62">
        <v>36525</v>
      </c>
      <c r="B82" s="63">
        <v>1.3746400000000001</v>
      </c>
      <c r="C82" s="64">
        <f t="shared" si="1"/>
        <v>1.3746400000000001E-2</v>
      </c>
      <c r="D82" s="31"/>
      <c r="E82" s="31"/>
      <c r="F82" s="31"/>
      <c r="G82" s="31"/>
    </row>
    <row r="83" spans="1:7" s="61" customFormat="1" ht="14.25">
      <c r="A83" s="62">
        <v>36891</v>
      </c>
      <c r="B83" s="63">
        <v>3.1491600000000002</v>
      </c>
      <c r="C83" s="64">
        <f t="shared" si="1"/>
        <v>3.1491600000000002E-2</v>
      </c>
      <c r="D83" s="31"/>
      <c r="E83" s="31"/>
      <c r="F83" s="31"/>
      <c r="G83" s="31"/>
    </row>
    <row r="84" spans="1:7" s="61" customFormat="1" ht="14.25">
      <c r="A84" s="62">
        <v>37256</v>
      </c>
      <c r="B84" s="63">
        <v>4.7300000000000004</v>
      </c>
      <c r="C84" s="64">
        <f t="shared" si="1"/>
        <v>4.7300000000000002E-2</v>
      </c>
      <c r="D84" s="31"/>
      <c r="E84" s="31"/>
      <c r="F84" s="31"/>
      <c r="G84" s="31"/>
    </row>
    <row r="85" spans="1:7" s="61" customFormat="1" ht="14.25">
      <c r="A85" s="62">
        <v>37621</v>
      </c>
      <c r="B85" s="63">
        <v>4.3619521912350594</v>
      </c>
      <c r="C85" s="64">
        <f t="shared" si="1"/>
        <v>4.3619521912350592E-2</v>
      </c>
      <c r="D85" s="31"/>
      <c r="E85" s="31"/>
      <c r="F85" s="31"/>
      <c r="G85" s="31"/>
    </row>
    <row r="86" spans="1:7" s="61" customFormat="1" ht="14.25">
      <c r="A86" s="62">
        <v>37986</v>
      </c>
      <c r="B86" s="63">
        <v>1.3713147410358566</v>
      </c>
      <c r="C86" s="64">
        <f t="shared" si="1"/>
        <v>1.3713147410358567E-2</v>
      </c>
      <c r="D86" s="31"/>
      <c r="E86" s="31"/>
      <c r="F86" s="31"/>
      <c r="G86" s="31"/>
    </row>
    <row r="87" spans="1:7" s="61" customFormat="1" ht="14.25">
      <c r="A87" s="62">
        <v>38352</v>
      </c>
      <c r="B87" s="63">
        <v>0.15051999999999999</v>
      </c>
      <c r="C87" s="64">
        <f t="shared" si="1"/>
        <v>1.5051999999999999E-3</v>
      </c>
      <c r="D87" s="31"/>
      <c r="E87" s="31"/>
      <c r="F87" s="31"/>
      <c r="G87" s="31"/>
    </row>
    <row r="88" spans="1:7" s="61" customFormat="1" ht="14.25">
      <c r="A88" s="62">
        <v>38717</v>
      </c>
      <c r="B88" s="63">
        <v>0.13844621513944222</v>
      </c>
      <c r="C88" s="64">
        <f t="shared" si="1"/>
        <v>1.3844621513944221E-3</v>
      </c>
      <c r="D88" s="31"/>
      <c r="E88" s="31"/>
      <c r="F88" s="31"/>
      <c r="G88" s="31"/>
    </row>
    <row r="89" spans="1:7" s="61" customFormat="1" ht="14.25">
      <c r="A89" s="62">
        <v>39082</v>
      </c>
      <c r="B89" s="63">
        <v>5.2839999999999998E-2</v>
      </c>
      <c r="C89" s="64">
        <f t="shared" si="1"/>
        <v>5.2839999999999994E-4</v>
      </c>
      <c r="D89" s="31"/>
      <c r="E89" s="31"/>
      <c r="F89" s="31"/>
      <c r="G89" s="31"/>
    </row>
    <row r="90" spans="1:7" s="61" customFormat="1" ht="14.25">
      <c r="A90" s="62">
        <v>39447</v>
      </c>
      <c r="B90" s="63">
        <v>8.7599999999999997E-2</v>
      </c>
      <c r="C90" s="64">
        <f t="shared" si="1"/>
        <v>8.7599999999999993E-4</v>
      </c>
      <c r="D90" s="31"/>
      <c r="E90" s="31"/>
      <c r="F90" s="31"/>
      <c r="G90" s="31"/>
    </row>
    <row r="91" spans="1:7" s="61" customFormat="1" ht="14.25">
      <c r="A91" s="62">
        <v>39813</v>
      </c>
      <c r="B91" s="63">
        <v>5.7079999999999999E-2</v>
      </c>
      <c r="C91" s="64">
        <f t="shared" si="1"/>
        <v>5.708E-4</v>
      </c>
      <c r="D91" s="31"/>
      <c r="E91" s="31"/>
      <c r="F91" s="31"/>
      <c r="G91" s="31"/>
    </row>
    <row r="92" spans="1:7" s="61" customFormat="1" ht="14.25">
      <c r="A92" s="62">
        <v>40178</v>
      </c>
      <c r="B92" s="63">
        <v>3.2719999999999999E-2</v>
      </c>
      <c r="C92" s="64">
        <f t="shared" si="1"/>
        <v>3.2719999999999998E-4</v>
      </c>
      <c r="D92" s="31"/>
      <c r="E92" s="31"/>
      <c r="F92" s="31"/>
      <c r="G92" s="31"/>
    </row>
    <row r="93" spans="1:7" s="61" customFormat="1" ht="14.25">
      <c r="A93" s="62">
        <v>40543</v>
      </c>
      <c r="B93" s="63">
        <v>5.2031872509960157E-2</v>
      </c>
      <c r="C93" s="64">
        <f t="shared" si="1"/>
        <v>5.2031872509960154E-4</v>
      </c>
      <c r="D93" s="31"/>
      <c r="E93" s="31"/>
      <c r="F93" s="31"/>
      <c r="G93" s="31"/>
    </row>
    <row r="94" spans="1:7" s="61" customFormat="1" ht="14.25">
      <c r="A94" s="62">
        <v>40908</v>
      </c>
      <c r="B94" s="63">
        <v>0.31612000000000001</v>
      </c>
      <c r="C94" s="64">
        <f t="shared" si="1"/>
        <v>3.1612000000000003E-3</v>
      </c>
      <c r="D94" s="31"/>
      <c r="E94" s="31"/>
      <c r="F94" s="31"/>
      <c r="G94" s="31"/>
    </row>
    <row r="95" spans="1:7" s="61" customFormat="1" ht="14.25">
      <c r="A95" s="62">
        <v>41274</v>
      </c>
      <c r="B95" s="63">
        <v>0.93411999999999995</v>
      </c>
      <c r="C95" s="64">
        <f t="shared" si="1"/>
        <v>9.3411999999999992E-3</v>
      </c>
      <c r="D95" s="31"/>
      <c r="E95" s="31"/>
      <c r="F95" s="31"/>
      <c r="G95" s="31"/>
    </row>
    <row r="96" spans="1:7" s="61" customFormat="1" ht="14.25">
      <c r="A96" s="62">
        <v>41639</v>
      </c>
      <c r="B96" s="63">
        <v>1.9363052208835341</v>
      </c>
      <c r="C96" s="64">
        <f t="shared" si="1"/>
        <v>1.936305220883534E-2</v>
      </c>
      <c r="D96" s="31"/>
      <c r="E96" s="31"/>
      <c r="F96" s="31"/>
      <c r="G96" s="31"/>
    </row>
    <row r="97" spans="1:7" s="61" customFormat="1" ht="14.25">
      <c r="A97" s="62">
        <v>42004</v>
      </c>
      <c r="B97" s="63">
        <v>2.0624799999999999</v>
      </c>
      <c r="C97" s="64">
        <f t="shared" si="1"/>
        <v>2.0624799999999999E-2</v>
      </c>
      <c r="D97" s="31"/>
      <c r="E97" s="31"/>
      <c r="F97" s="31"/>
      <c r="G97" s="31"/>
    </row>
    <row r="98" spans="1:7" s="61" customFormat="1" ht="14.25">
      <c r="A98" s="62">
        <v>42369</v>
      </c>
      <c r="B98" s="63">
        <v>0.35474103585657368</v>
      </c>
      <c r="C98" s="64">
        <f t="shared" si="1"/>
        <v>3.547410358565737E-3</v>
      </c>
      <c r="D98" s="31"/>
      <c r="E98" s="31"/>
      <c r="F98" s="31"/>
      <c r="G98" s="31"/>
    </row>
    <row r="99" spans="1:7" s="61" customFormat="1" ht="14.25">
      <c r="A99" s="62">
        <v>42735</v>
      </c>
      <c r="B99" s="63">
        <v>4.50199203187251E-2</v>
      </c>
      <c r="C99" s="64">
        <f t="shared" si="1"/>
        <v>4.5019920318725102E-4</v>
      </c>
      <c r="D99" s="31"/>
      <c r="E99" s="31"/>
      <c r="F99" s="31"/>
      <c r="G99" s="31"/>
    </row>
    <row r="100" spans="1:7" s="61" customFormat="1" ht="14.25">
      <c r="A100" s="62">
        <v>43100</v>
      </c>
      <c r="B100" s="63">
        <v>2.0247791164658633</v>
      </c>
      <c r="C100" s="64">
        <f t="shared" si="1"/>
        <v>2.0247791164658632E-2</v>
      </c>
      <c r="D100" s="31"/>
      <c r="E100" s="31"/>
      <c r="F100" s="31"/>
      <c r="G100" s="31"/>
    </row>
    <row r="101" spans="1:7" s="61" customFormat="1" ht="14.25">
      <c r="A101" s="62">
        <v>43465</v>
      </c>
      <c r="B101" s="63">
        <v>5.0703614457831323</v>
      </c>
      <c r="C101" s="64">
        <f t="shared" si="1"/>
        <v>5.0703614457831322E-2</v>
      </c>
      <c r="D101" s="31"/>
      <c r="E101" s="31"/>
      <c r="F101" s="31"/>
      <c r="G101" s="31"/>
    </row>
    <row r="102" spans="1:7" s="61" customFormat="1">
      <c r="A102" s="31"/>
      <c r="B102" s="31"/>
      <c r="D102" s="31"/>
      <c r="E102" s="31"/>
      <c r="F102" s="31"/>
      <c r="G102" s="31"/>
    </row>
    <row r="103" spans="1:7" s="61" customFormat="1">
      <c r="A103" s="31"/>
      <c r="B103" s="31"/>
      <c r="D103" s="31"/>
      <c r="E103" s="31"/>
      <c r="F103" s="31"/>
      <c r="G103" s="31"/>
    </row>
    <row r="104" spans="1:7" s="61" customFormat="1">
      <c r="A104" s="31"/>
      <c r="B104" s="31"/>
      <c r="D104" s="31"/>
      <c r="E104" s="31"/>
      <c r="F104" s="31"/>
      <c r="G104" s="31"/>
    </row>
    <row r="105" spans="1:7" s="61" customFormat="1">
      <c r="A105" s="31"/>
      <c r="B105" s="31"/>
      <c r="D105" s="31"/>
      <c r="E105" s="31"/>
      <c r="F105" s="31"/>
      <c r="G105" s="31"/>
    </row>
    <row r="106" spans="1:7" s="61" customFormat="1">
      <c r="A106" s="31"/>
      <c r="B106" s="31"/>
      <c r="D106" s="31"/>
      <c r="E106" s="31"/>
      <c r="F106" s="31"/>
      <c r="G106" s="31"/>
    </row>
    <row r="107" spans="1:7" s="61" customFormat="1">
      <c r="A107" s="31"/>
      <c r="B107" s="31"/>
      <c r="D107" s="31"/>
      <c r="E107" s="31"/>
      <c r="F107" s="31"/>
      <c r="G107" s="31"/>
    </row>
    <row r="108" spans="1:7" s="61" customFormat="1">
      <c r="A108" s="31"/>
      <c r="B108" s="31"/>
      <c r="D108" s="31"/>
      <c r="E108" s="31"/>
      <c r="F108" s="31"/>
      <c r="G108" s="31"/>
    </row>
    <row r="109" spans="1:7" s="61" customFormat="1">
      <c r="A109" s="31"/>
      <c r="B109" s="31"/>
      <c r="D109" s="31"/>
      <c r="E109" s="31"/>
      <c r="F109" s="31"/>
      <c r="G109" s="31"/>
    </row>
    <row r="110" spans="1:7" s="61" customFormat="1">
      <c r="A110" s="31"/>
      <c r="B110" s="31"/>
      <c r="D110" s="31"/>
      <c r="E110" s="31"/>
      <c r="F110" s="31"/>
      <c r="G110" s="31"/>
    </row>
    <row r="111" spans="1:7" s="61" customFormat="1">
      <c r="A111" s="31"/>
      <c r="B111" s="31"/>
      <c r="D111" s="31"/>
      <c r="E111" s="31"/>
      <c r="F111" s="31"/>
      <c r="G111" s="31"/>
    </row>
    <row r="112" spans="1:7" s="61" customFormat="1">
      <c r="A112" s="31"/>
      <c r="B112" s="31"/>
      <c r="D112" s="31"/>
      <c r="E112" s="31"/>
      <c r="F112" s="31"/>
      <c r="G112" s="31"/>
    </row>
    <row r="113" spans="1:7" s="61" customFormat="1">
      <c r="A113" s="31"/>
      <c r="B113" s="31"/>
      <c r="D113" s="31"/>
      <c r="E113" s="31"/>
      <c r="F113" s="31"/>
      <c r="G113" s="31"/>
    </row>
    <row r="114" spans="1:7" s="61" customFormat="1">
      <c r="A114" s="31"/>
      <c r="B114" s="31"/>
      <c r="D114" s="31"/>
      <c r="E114" s="31"/>
      <c r="F114" s="31"/>
      <c r="G114" s="31"/>
    </row>
    <row r="115" spans="1:7" s="61" customFormat="1">
      <c r="A115" s="31"/>
      <c r="B115" s="31"/>
      <c r="D115" s="31"/>
      <c r="E115" s="31"/>
      <c r="F115" s="31"/>
      <c r="G115" s="31"/>
    </row>
    <row r="116" spans="1:7" s="61" customFormat="1">
      <c r="A116" s="31"/>
      <c r="B116" s="31"/>
      <c r="D116" s="31"/>
      <c r="E116" s="31"/>
      <c r="F116" s="31"/>
      <c r="G116" s="31"/>
    </row>
    <row r="117" spans="1:7" s="61" customFormat="1">
      <c r="A117" s="31"/>
      <c r="B117" s="31"/>
      <c r="D117" s="31"/>
      <c r="E117" s="31"/>
      <c r="F117" s="31"/>
      <c r="G117" s="31"/>
    </row>
    <row r="118" spans="1:7" s="61" customFormat="1">
      <c r="A118" s="31"/>
      <c r="B118" s="31"/>
      <c r="D118" s="31"/>
      <c r="E118" s="31"/>
      <c r="F118" s="31"/>
      <c r="G118" s="31"/>
    </row>
    <row r="119" spans="1:7" s="61" customFormat="1">
      <c r="A119" s="31"/>
      <c r="B119" s="31"/>
      <c r="D119" s="31"/>
      <c r="E119" s="31"/>
      <c r="F119" s="31"/>
      <c r="G119" s="31"/>
    </row>
    <row r="120" spans="1:7" s="61" customFormat="1">
      <c r="A120" s="31"/>
      <c r="B120" s="31"/>
      <c r="D120" s="31"/>
      <c r="E120" s="31"/>
      <c r="F120" s="31"/>
      <c r="G120" s="31"/>
    </row>
    <row r="121" spans="1:7" s="61" customFormat="1">
      <c r="A121" s="31"/>
      <c r="B121" s="31"/>
      <c r="D121" s="31"/>
      <c r="E121" s="31"/>
      <c r="F121" s="31"/>
      <c r="G121" s="31"/>
    </row>
    <row r="122" spans="1:7" s="61" customFormat="1">
      <c r="A122" s="31"/>
      <c r="B122" s="31"/>
      <c r="D122" s="31"/>
      <c r="E122" s="31"/>
      <c r="F122" s="31"/>
      <c r="G122" s="31"/>
    </row>
    <row r="123" spans="1:7" s="61" customFormat="1">
      <c r="A123" s="31"/>
      <c r="B123" s="31"/>
      <c r="D123" s="31"/>
      <c r="E123" s="31"/>
      <c r="F123" s="31"/>
      <c r="G123" s="31"/>
    </row>
    <row r="124" spans="1:7" s="61" customFormat="1">
      <c r="A124" s="31"/>
      <c r="B124" s="31"/>
      <c r="D124" s="31"/>
      <c r="E124" s="31"/>
      <c r="F124" s="31"/>
      <c r="G124" s="31"/>
    </row>
    <row r="125" spans="1:7" s="61" customFormat="1">
      <c r="A125" s="31"/>
      <c r="B125" s="31"/>
      <c r="D125" s="31"/>
      <c r="E125" s="31"/>
      <c r="F125" s="31"/>
      <c r="G125" s="31"/>
    </row>
    <row r="126" spans="1:7" s="61" customFormat="1">
      <c r="A126" s="31"/>
      <c r="B126" s="31"/>
      <c r="D126" s="31"/>
      <c r="E126" s="31"/>
      <c r="F126" s="31"/>
      <c r="G126" s="31"/>
    </row>
    <row r="127" spans="1:7" s="61" customFormat="1">
      <c r="A127" s="31"/>
      <c r="B127" s="31"/>
      <c r="D127" s="31"/>
      <c r="E127" s="31"/>
      <c r="F127" s="31"/>
      <c r="G127" s="31"/>
    </row>
    <row r="128" spans="1:7" s="61" customFormat="1">
      <c r="A128" s="31"/>
      <c r="B128" s="31"/>
      <c r="D128" s="31"/>
      <c r="E128" s="31"/>
      <c r="F128" s="31"/>
      <c r="G128" s="31"/>
    </row>
    <row r="129" spans="1:7" s="61" customFormat="1">
      <c r="A129" s="31"/>
      <c r="B129" s="31"/>
      <c r="D129" s="31"/>
      <c r="E129" s="31"/>
      <c r="F129" s="31"/>
      <c r="G129" s="31"/>
    </row>
    <row r="130" spans="1:7" s="61" customFormat="1">
      <c r="A130" s="31"/>
      <c r="B130" s="31"/>
      <c r="D130" s="31"/>
      <c r="E130" s="31"/>
      <c r="F130" s="31"/>
      <c r="G130" s="31"/>
    </row>
    <row r="131" spans="1:7" s="61" customFormat="1">
      <c r="A131" s="31"/>
      <c r="B131" s="31"/>
      <c r="D131" s="31"/>
      <c r="E131" s="31"/>
      <c r="F131" s="31"/>
      <c r="G131" s="31"/>
    </row>
    <row r="132" spans="1:7" s="61" customFormat="1">
      <c r="A132" s="31"/>
      <c r="B132" s="31"/>
      <c r="D132" s="31"/>
      <c r="E132" s="31"/>
      <c r="F132" s="31"/>
      <c r="G132" s="31"/>
    </row>
    <row r="133" spans="1:7" s="61" customFormat="1">
      <c r="A133" s="31"/>
      <c r="B133" s="31"/>
      <c r="D133" s="31"/>
      <c r="E133" s="31"/>
      <c r="F133" s="31"/>
      <c r="G133" s="31"/>
    </row>
    <row r="134" spans="1:7" s="61" customFormat="1">
      <c r="A134" s="31"/>
      <c r="B134" s="31"/>
      <c r="D134" s="31"/>
      <c r="E134" s="31"/>
      <c r="F134" s="31"/>
      <c r="G134" s="31"/>
    </row>
    <row r="135" spans="1:7" s="61" customFormat="1">
      <c r="A135" s="31"/>
      <c r="B135" s="31"/>
      <c r="D135" s="31"/>
      <c r="E135" s="31"/>
      <c r="F135" s="31"/>
      <c r="G135" s="31"/>
    </row>
    <row r="136" spans="1:7" s="61" customFormat="1">
      <c r="A136" s="31"/>
      <c r="B136" s="31"/>
      <c r="D136" s="31"/>
      <c r="E136" s="31"/>
      <c r="F136" s="31"/>
      <c r="G136" s="31"/>
    </row>
    <row r="137" spans="1:7" s="61" customFormat="1">
      <c r="A137" s="31"/>
      <c r="B137" s="31"/>
      <c r="D137" s="31"/>
      <c r="E137" s="31"/>
      <c r="F137" s="31"/>
      <c r="G137" s="31"/>
    </row>
    <row r="138" spans="1:7" s="61" customFormat="1">
      <c r="A138" s="31"/>
      <c r="B138" s="31"/>
      <c r="D138" s="31"/>
      <c r="E138" s="31"/>
      <c r="F138" s="31"/>
      <c r="G138" s="31"/>
    </row>
    <row r="139" spans="1:7" s="61" customFormat="1">
      <c r="A139" s="31"/>
      <c r="B139" s="31"/>
      <c r="D139" s="31"/>
      <c r="E139" s="31"/>
      <c r="F139" s="31"/>
      <c r="G139" s="31"/>
    </row>
    <row r="140" spans="1:7" s="61" customFormat="1">
      <c r="A140" s="31"/>
      <c r="B140" s="31"/>
      <c r="D140" s="31"/>
      <c r="E140" s="31"/>
      <c r="F140" s="31"/>
      <c r="G140" s="31"/>
    </row>
    <row r="141" spans="1:7" s="61" customFormat="1">
      <c r="A141" s="31"/>
      <c r="B141" s="31"/>
      <c r="D141" s="31"/>
      <c r="E141" s="31"/>
      <c r="F141" s="31"/>
      <c r="G141" s="31"/>
    </row>
    <row r="142" spans="1:7" s="61" customFormat="1">
      <c r="A142" s="31"/>
      <c r="B142" s="31"/>
      <c r="D142" s="31"/>
      <c r="E142" s="31"/>
      <c r="F142" s="31"/>
      <c r="G142" s="31"/>
    </row>
    <row r="143" spans="1:7" s="61" customFormat="1">
      <c r="A143" s="31"/>
      <c r="B143" s="31"/>
      <c r="D143" s="31"/>
      <c r="E143" s="31"/>
      <c r="F143" s="31"/>
      <c r="G143" s="31"/>
    </row>
    <row r="144" spans="1:7" s="61" customFormat="1">
      <c r="A144" s="31"/>
      <c r="B144" s="31"/>
      <c r="D144" s="31"/>
      <c r="E144" s="31"/>
      <c r="F144" s="31"/>
      <c r="G144" s="31"/>
    </row>
    <row r="145" spans="1:7" s="61" customFormat="1">
      <c r="A145" s="31"/>
      <c r="B145" s="31"/>
      <c r="D145" s="31"/>
      <c r="E145" s="31"/>
      <c r="F145" s="31"/>
      <c r="G145" s="31"/>
    </row>
    <row r="146" spans="1:7" s="61" customFormat="1">
      <c r="A146" s="31"/>
      <c r="B146" s="31"/>
      <c r="D146" s="31"/>
      <c r="E146" s="31"/>
      <c r="F146" s="31"/>
      <c r="G146" s="31"/>
    </row>
    <row r="147" spans="1:7" s="61" customFormat="1">
      <c r="A147" s="31"/>
      <c r="B147" s="31"/>
      <c r="D147" s="31"/>
      <c r="E147" s="31"/>
      <c r="F147" s="31"/>
      <c r="G147" s="31"/>
    </row>
    <row r="148" spans="1:7" s="61" customFormat="1">
      <c r="A148" s="31"/>
      <c r="B148" s="31"/>
      <c r="D148" s="31"/>
      <c r="E148" s="31"/>
      <c r="F148" s="31"/>
      <c r="G148" s="31"/>
    </row>
    <row r="149" spans="1:7" s="61" customFormat="1">
      <c r="A149" s="31"/>
      <c r="B149" s="31"/>
      <c r="D149" s="31"/>
      <c r="E149" s="31"/>
      <c r="F149" s="31"/>
      <c r="G149" s="31"/>
    </row>
    <row r="150" spans="1:7" s="61" customFormat="1">
      <c r="A150" s="31"/>
      <c r="B150" s="31"/>
      <c r="D150" s="31"/>
      <c r="E150" s="31"/>
      <c r="F150" s="31"/>
      <c r="G150" s="31"/>
    </row>
    <row r="151" spans="1:7" s="61" customFormat="1">
      <c r="A151" s="31"/>
      <c r="B151" s="31"/>
      <c r="D151" s="31"/>
      <c r="E151" s="31"/>
      <c r="F151" s="31"/>
      <c r="G151" s="31"/>
    </row>
    <row r="152" spans="1:7" s="61" customFormat="1">
      <c r="A152" s="31"/>
      <c r="B152" s="31"/>
      <c r="D152" s="31"/>
      <c r="E152" s="31"/>
      <c r="F152" s="31"/>
      <c r="G152" s="31"/>
    </row>
    <row r="153" spans="1:7" s="61" customFormat="1">
      <c r="A153" s="31"/>
      <c r="B153" s="31"/>
      <c r="D153" s="31"/>
      <c r="E153" s="31"/>
      <c r="F153" s="31"/>
      <c r="G153" s="31"/>
    </row>
    <row r="154" spans="1:7" s="61" customFormat="1">
      <c r="A154" s="31"/>
      <c r="B154" s="31"/>
      <c r="D154" s="31"/>
      <c r="E154" s="31"/>
      <c r="F154" s="31"/>
      <c r="G154" s="31"/>
    </row>
    <row r="155" spans="1:7" s="61" customFormat="1">
      <c r="A155" s="31"/>
      <c r="B155" s="31"/>
      <c r="D155" s="31"/>
      <c r="E155" s="31"/>
      <c r="F155" s="31"/>
      <c r="G155" s="31"/>
    </row>
    <row r="156" spans="1:7" s="61" customFormat="1">
      <c r="A156" s="31"/>
      <c r="B156" s="31"/>
      <c r="D156" s="31"/>
      <c r="E156" s="31"/>
      <c r="F156" s="31"/>
      <c r="G156" s="31"/>
    </row>
    <row r="157" spans="1:7" s="61" customFormat="1">
      <c r="A157" s="31"/>
      <c r="B157" s="31"/>
      <c r="D157" s="31"/>
      <c r="E157" s="31"/>
      <c r="F157" s="31"/>
      <c r="G157" s="31"/>
    </row>
    <row r="158" spans="1:7" s="61" customFormat="1">
      <c r="A158" s="31"/>
      <c r="B158" s="31"/>
      <c r="D158" s="31"/>
      <c r="E158" s="31"/>
      <c r="F158" s="31"/>
      <c r="G158" s="31"/>
    </row>
    <row r="159" spans="1:7" s="61" customFormat="1">
      <c r="A159" s="31"/>
      <c r="B159" s="31"/>
      <c r="D159" s="31"/>
      <c r="E159" s="31"/>
      <c r="F159" s="31"/>
      <c r="G159" s="31"/>
    </row>
    <row r="160" spans="1:7" s="61" customFormat="1">
      <c r="A160" s="31"/>
      <c r="B160" s="31"/>
      <c r="D160" s="31"/>
      <c r="E160" s="31"/>
      <c r="F160" s="31"/>
      <c r="G160" s="31"/>
    </row>
    <row r="161" spans="1:7" s="61" customFormat="1">
      <c r="A161" s="31"/>
      <c r="B161" s="31"/>
      <c r="D161" s="31"/>
      <c r="E161" s="31"/>
      <c r="F161" s="31"/>
      <c r="G161" s="31"/>
    </row>
    <row r="162" spans="1:7" s="61" customFormat="1">
      <c r="A162" s="31"/>
      <c r="B162" s="31"/>
      <c r="D162" s="31"/>
      <c r="E162" s="31"/>
      <c r="F162" s="31"/>
      <c r="G162" s="31"/>
    </row>
    <row r="163" spans="1:7" s="61" customFormat="1">
      <c r="A163" s="31"/>
      <c r="B163" s="31"/>
      <c r="D163" s="31"/>
      <c r="E163" s="31"/>
      <c r="F163" s="31"/>
      <c r="G163" s="31"/>
    </row>
    <row r="164" spans="1:7" s="61" customFormat="1">
      <c r="A164" s="31"/>
      <c r="B164" s="31"/>
      <c r="D164" s="31"/>
      <c r="E164" s="31"/>
      <c r="F164" s="31"/>
      <c r="G164" s="31"/>
    </row>
    <row r="165" spans="1:7" s="61" customFormat="1">
      <c r="A165" s="31"/>
      <c r="B165" s="31"/>
      <c r="D165" s="31"/>
      <c r="E165" s="31"/>
      <c r="F165" s="31"/>
      <c r="G165" s="31"/>
    </row>
    <row r="166" spans="1:7" s="61" customFormat="1">
      <c r="A166" s="31"/>
      <c r="B166" s="31"/>
      <c r="D166" s="31"/>
      <c r="E166" s="31"/>
      <c r="F166" s="31"/>
      <c r="G166" s="31"/>
    </row>
    <row r="167" spans="1:7" s="61" customFormat="1">
      <c r="A167" s="31"/>
      <c r="B167" s="31"/>
      <c r="D167" s="31"/>
      <c r="E167" s="31"/>
      <c r="F167" s="31"/>
      <c r="G167" s="31"/>
    </row>
    <row r="168" spans="1:7" s="61" customFormat="1">
      <c r="A168" s="31"/>
      <c r="B168" s="31"/>
      <c r="D168" s="31"/>
      <c r="E168" s="31"/>
      <c r="F168" s="31"/>
      <c r="G168" s="31"/>
    </row>
    <row r="169" spans="1:7" s="61" customFormat="1">
      <c r="A169" s="31"/>
      <c r="B169" s="31"/>
      <c r="D169" s="31"/>
      <c r="E169" s="31"/>
      <c r="F169" s="31"/>
      <c r="G169" s="31"/>
    </row>
    <row r="170" spans="1:7" s="61" customFormat="1">
      <c r="A170" s="31"/>
      <c r="B170" s="31"/>
      <c r="D170" s="31"/>
      <c r="E170" s="31"/>
      <c r="F170" s="31"/>
      <c r="G170" s="31"/>
    </row>
    <row r="171" spans="1:7" s="61" customFormat="1">
      <c r="A171" s="31"/>
      <c r="B171" s="31"/>
      <c r="D171" s="31"/>
      <c r="E171" s="31"/>
      <c r="F171" s="31"/>
      <c r="G171" s="31"/>
    </row>
    <row r="172" spans="1:7" s="61" customFormat="1">
      <c r="A172" s="31"/>
      <c r="B172" s="31"/>
      <c r="D172" s="31"/>
      <c r="E172" s="31"/>
      <c r="F172" s="31"/>
      <c r="G172" s="31"/>
    </row>
    <row r="173" spans="1:7" s="61" customFormat="1">
      <c r="A173" s="31"/>
      <c r="B173" s="31"/>
      <c r="D173" s="31"/>
      <c r="E173" s="31"/>
      <c r="F173" s="31"/>
      <c r="G173" s="31"/>
    </row>
    <row r="174" spans="1:7" s="61" customFormat="1">
      <c r="A174" s="31"/>
      <c r="B174" s="31"/>
      <c r="D174" s="31"/>
      <c r="E174" s="31"/>
      <c r="F174" s="31"/>
      <c r="G174" s="31"/>
    </row>
    <row r="175" spans="1:7" s="61" customFormat="1">
      <c r="A175" s="31"/>
      <c r="B175" s="31"/>
      <c r="D175" s="31"/>
      <c r="E175" s="31"/>
      <c r="F175" s="31"/>
      <c r="G175" s="31"/>
    </row>
    <row r="176" spans="1:7" s="61" customFormat="1">
      <c r="A176" s="31"/>
      <c r="B176" s="31"/>
      <c r="D176" s="31"/>
      <c r="E176" s="31"/>
      <c r="F176" s="31"/>
      <c r="G176" s="31"/>
    </row>
    <row r="177" spans="1:7" s="61" customFormat="1">
      <c r="A177" s="31"/>
      <c r="B177" s="31"/>
      <c r="D177" s="31"/>
      <c r="E177" s="31"/>
      <c r="F177" s="31"/>
      <c r="G177" s="31"/>
    </row>
    <row r="178" spans="1:7" s="61" customFormat="1">
      <c r="A178" s="31"/>
      <c r="B178" s="31"/>
      <c r="D178" s="31"/>
      <c r="E178" s="31"/>
      <c r="F178" s="31"/>
      <c r="G178" s="31"/>
    </row>
    <row r="179" spans="1:7" s="61" customFormat="1">
      <c r="A179" s="31"/>
      <c r="B179" s="31"/>
      <c r="D179" s="31"/>
      <c r="E179" s="31"/>
      <c r="F179" s="31"/>
      <c r="G179" s="31"/>
    </row>
    <row r="180" spans="1:7" s="61" customFormat="1">
      <c r="A180" s="31"/>
      <c r="B180" s="31"/>
      <c r="D180" s="31"/>
      <c r="E180" s="31"/>
      <c r="F180" s="31"/>
      <c r="G180" s="31"/>
    </row>
    <row r="181" spans="1:7" s="61" customFormat="1">
      <c r="A181" s="31"/>
      <c r="B181" s="31"/>
      <c r="D181" s="31"/>
      <c r="E181" s="31"/>
      <c r="F181" s="31"/>
      <c r="G181" s="31"/>
    </row>
    <row r="182" spans="1:7" s="61" customFormat="1">
      <c r="A182" s="31"/>
      <c r="B182" s="31"/>
      <c r="D182" s="31"/>
      <c r="E182" s="31"/>
      <c r="F182" s="31"/>
      <c r="G182" s="31"/>
    </row>
    <row r="183" spans="1:7" s="61" customFormat="1">
      <c r="A183" s="31"/>
      <c r="B183" s="31"/>
      <c r="D183" s="31"/>
      <c r="E183" s="31"/>
      <c r="F183" s="31"/>
      <c r="G183" s="31"/>
    </row>
    <row r="184" spans="1:7" s="61" customFormat="1">
      <c r="A184" s="31"/>
      <c r="B184" s="31"/>
      <c r="D184" s="31"/>
      <c r="E184" s="31"/>
      <c r="F184" s="31"/>
      <c r="G184" s="31"/>
    </row>
    <row r="185" spans="1:7" s="61" customFormat="1">
      <c r="A185" s="31"/>
      <c r="B185" s="31"/>
      <c r="D185" s="31"/>
      <c r="E185" s="31"/>
      <c r="F185" s="31"/>
      <c r="G185" s="31"/>
    </row>
    <row r="186" spans="1:7" s="61" customFormat="1">
      <c r="A186" s="31"/>
      <c r="B186" s="31"/>
      <c r="D186" s="31"/>
      <c r="E186" s="31"/>
      <c r="F186" s="31"/>
      <c r="G186" s="31"/>
    </row>
    <row r="187" spans="1:7" s="61" customFormat="1">
      <c r="A187" s="31"/>
      <c r="B187" s="31"/>
      <c r="D187" s="31"/>
      <c r="E187" s="31"/>
      <c r="F187" s="31"/>
      <c r="G187" s="31"/>
    </row>
    <row r="188" spans="1:7" s="61" customFormat="1">
      <c r="A188" s="31"/>
      <c r="B188" s="31"/>
      <c r="D188" s="31"/>
      <c r="E188" s="31"/>
      <c r="F188" s="31"/>
      <c r="G188" s="31"/>
    </row>
    <row r="189" spans="1:7" s="61" customFormat="1">
      <c r="A189" s="31"/>
      <c r="B189" s="31"/>
      <c r="D189" s="31"/>
      <c r="E189" s="31"/>
      <c r="F189" s="31"/>
      <c r="G189" s="31"/>
    </row>
    <row r="190" spans="1:7" s="61" customFormat="1">
      <c r="A190" s="31"/>
      <c r="B190" s="31"/>
      <c r="D190" s="31"/>
      <c r="E190" s="31"/>
      <c r="F190" s="31"/>
      <c r="G190" s="31"/>
    </row>
    <row r="191" spans="1:7" s="61" customFormat="1">
      <c r="A191" s="31"/>
      <c r="B191" s="31"/>
      <c r="D191" s="31"/>
      <c r="E191" s="31"/>
      <c r="F191" s="31"/>
      <c r="G191" s="31"/>
    </row>
    <row r="192" spans="1:7" s="61" customFormat="1">
      <c r="A192" s="31"/>
      <c r="B192" s="31"/>
      <c r="D192" s="31"/>
      <c r="E192" s="31"/>
      <c r="F192" s="31"/>
      <c r="G192" s="31"/>
    </row>
    <row r="193" spans="1:7" s="61" customFormat="1">
      <c r="A193" s="31"/>
      <c r="B193" s="31"/>
      <c r="D193" s="31"/>
      <c r="E193" s="31"/>
      <c r="F193" s="31"/>
      <c r="G193" s="31"/>
    </row>
    <row r="194" spans="1:7" s="61" customFormat="1">
      <c r="A194" s="31"/>
      <c r="B194" s="31"/>
      <c r="D194" s="31"/>
      <c r="E194" s="31"/>
      <c r="F194" s="31"/>
      <c r="G194" s="31"/>
    </row>
    <row r="195" spans="1:7" s="61" customFormat="1">
      <c r="A195" s="31"/>
      <c r="B195" s="31"/>
      <c r="D195" s="31"/>
      <c r="E195" s="31"/>
      <c r="F195" s="31"/>
      <c r="G195" s="31"/>
    </row>
    <row r="196" spans="1:7" s="61" customFormat="1">
      <c r="A196" s="31"/>
      <c r="B196" s="31"/>
      <c r="D196" s="31"/>
      <c r="E196" s="31"/>
      <c r="F196" s="31"/>
      <c r="G196" s="31"/>
    </row>
    <row r="197" spans="1:7" s="61" customFormat="1">
      <c r="A197" s="31"/>
      <c r="B197" s="31"/>
      <c r="D197" s="31"/>
      <c r="E197" s="31"/>
      <c r="F197" s="31"/>
      <c r="G197" s="31"/>
    </row>
    <row r="198" spans="1:7" s="61" customFormat="1">
      <c r="A198" s="31"/>
      <c r="B198" s="31"/>
      <c r="D198" s="31"/>
      <c r="E198" s="31"/>
      <c r="F198" s="31"/>
      <c r="G198" s="31"/>
    </row>
    <row r="199" spans="1:7" s="61" customFormat="1">
      <c r="A199" s="31"/>
      <c r="B199" s="31"/>
      <c r="D199" s="31"/>
      <c r="E199" s="31"/>
      <c r="F199" s="31"/>
      <c r="G199" s="31"/>
    </row>
    <row r="200" spans="1:7" s="61" customFormat="1">
      <c r="A200" s="31"/>
      <c r="B200" s="31"/>
      <c r="D200" s="31"/>
      <c r="E200" s="31"/>
      <c r="F200" s="31"/>
      <c r="G200" s="31"/>
    </row>
    <row r="201" spans="1:7" s="61" customFormat="1">
      <c r="A201" s="31"/>
      <c r="B201" s="31"/>
      <c r="D201" s="31"/>
      <c r="E201" s="31"/>
      <c r="F201" s="31"/>
      <c r="G201" s="31"/>
    </row>
    <row r="202" spans="1:7" s="61" customFormat="1">
      <c r="A202" s="31"/>
      <c r="B202" s="31"/>
      <c r="D202" s="31"/>
      <c r="E202" s="31"/>
      <c r="F202" s="31"/>
      <c r="G202" s="31"/>
    </row>
    <row r="203" spans="1:7" s="61" customFormat="1">
      <c r="A203" s="31"/>
      <c r="B203" s="31"/>
      <c r="D203" s="31"/>
      <c r="E203" s="31"/>
      <c r="F203" s="31"/>
      <c r="G203" s="31"/>
    </row>
    <row r="204" spans="1:7" s="61" customFormat="1">
      <c r="A204" s="31"/>
      <c r="B204" s="31"/>
      <c r="D204" s="31"/>
      <c r="E204" s="31"/>
      <c r="F204" s="31"/>
      <c r="G204" s="31"/>
    </row>
    <row r="205" spans="1:7" s="61" customFormat="1">
      <c r="A205" s="31"/>
      <c r="B205" s="31"/>
      <c r="D205" s="31"/>
      <c r="E205" s="31"/>
      <c r="F205" s="31"/>
      <c r="G205" s="31"/>
    </row>
    <row r="206" spans="1:7" s="61" customFormat="1">
      <c r="A206" s="31"/>
      <c r="B206" s="31"/>
      <c r="D206" s="31"/>
      <c r="E206" s="31"/>
      <c r="F206" s="31"/>
      <c r="G206" s="31"/>
    </row>
    <row r="207" spans="1:7" s="61" customFormat="1">
      <c r="A207" s="31"/>
      <c r="B207" s="31"/>
      <c r="D207" s="31"/>
      <c r="E207" s="31"/>
      <c r="F207" s="31"/>
      <c r="G207" s="31"/>
    </row>
    <row r="208" spans="1:7" s="61" customFormat="1">
      <c r="A208" s="31"/>
      <c r="B208" s="31"/>
      <c r="D208" s="31"/>
      <c r="E208" s="31"/>
      <c r="F208" s="31"/>
      <c r="G208" s="31"/>
    </row>
    <row r="209" spans="1:7" s="61" customFormat="1">
      <c r="A209" s="31"/>
      <c r="B209" s="31"/>
      <c r="D209" s="31"/>
      <c r="E209" s="31"/>
      <c r="F209" s="31"/>
      <c r="G209" s="31"/>
    </row>
    <row r="210" spans="1:7" s="61" customFormat="1">
      <c r="A210" s="31"/>
      <c r="B210" s="31"/>
      <c r="D210" s="31"/>
      <c r="E210" s="31"/>
      <c r="F210" s="31"/>
      <c r="G210" s="31"/>
    </row>
    <row r="211" spans="1:7" s="61" customFormat="1">
      <c r="A211" s="31"/>
      <c r="B211" s="31"/>
      <c r="D211" s="31"/>
      <c r="E211" s="31"/>
      <c r="F211" s="31"/>
      <c r="G211" s="31"/>
    </row>
    <row r="212" spans="1:7" s="61" customFormat="1">
      <c r="A212" s="31"/>
      <c r="B212" s="31"/>
      <c r="D212" s="31"/>
      <c r="E212" s="31"/>
      <c r="F212" s="31"/>
      <c r="G212" s="31"/>
    </row>
    <row r="213" spans="1:7" s="61" customFormat="1">
      <c r="A213" s="31"/>
      <c r="B213" s="31"/>
      <c r="D213" s="31"/>
      <c r="E213" s="31"/>
      <c r="F213" s="31"/>
      <c r="G213" s="31"/>
    </row>
    <row r="214" spans="1:7" s="61" customFormat="1">
      <c r="A214" s="31"/>
      <c r="B214" s="31"/>
      <c r="D214" s="31"/>
      <c r="E214" s="31"/>
      <c r="F214" s="31"/>
      <c r="G214" s="31"/>
    </row>
    <row r="215" spans="1:7" s="61" customFormat="1">
      <c r="A215" s="31"/>
      <c r="B215" s="31"/>
      <c r="D215" s="31"/>
      <c r="E215" s="31"/>
      <c r="F215" s="31"/>
      <c r="G215" s="31"/>
    </row>
    <row r="216" spans="1:7" s="61" customFormat="1">
      <c r="A216" s="31"/>
      <c r="B216" s="31"/>
      <c r="D216" s="31"/>
      <c r="E216" s="31"/>
      <c r="F216" s="31"/>
      <c r="G216" s="31"/>
    </row>
    <row r="217" spans="1:7" s="61" customFormat="1">
      <c r="A217" s="31"/>
      <c r="B217" s="31"/>
      <c r="D217" s="31"/>
      <c r="E217" s="31"/>
      <c r="F217" s="31"/>
      <c r="G217" s="31"/>
    </row>
    <row r="218" spans="1:7" s="61" customFormat="1">
      <c r="A218" s="31"/>
      <c r="B218" s="31"/>
      <c r="D218" s="31"/>
      <c r="E218" s="31"/>
      <c r="F218" s="31"/>
      <c r="G218" s="31"/>
    </row>
    <row r="219" spans="1:7" s="61" customFormat="1">
      <c r="A219" s="31"/>
      <c r="B219" s="31"/>
      <c r="D219" s="31"/>
      <c r="E219" s="31"/>
      <c r="F219" s="31"/>
      <c r="G219" s="31"/>
    </row>
    <row r="220" spans="1:7" s="61" customFormat="1">
      <c r="A220" s="31"/>
      <c r="B220" s="31"/>
      <c r="D220" s="31"/>
      <c r="E220" s="31"/>
      <c r="F220" s="31"/>
      <c r="G220" s="31"/>
    </row>
    <row r="221" spans="1:7" s="61" customFormat="1">
      <c r="A221" s="31"/>
      <c r="B221" s="31"/>
      <c r="D221" s="31"/>
      <c r="E221" s="31"/>
      <c r="F221" s="31"/>
      <c r="G221" s="31"/>
    </row>
    <row r="222" spans="1:7" s="61" customFormat="1">
      <c r="A222" s="31"/>
      <c r="B222" s="31"/>
      <c r="D222" s="31"/>
      <c r="E222" s="31"/>
      <c r="F222" s="31"/>
      <c r="G222" s="31"/>
    </row>
    <row r="223" spans="1:7" s="61" customFormat="1">
      <c r="A223" s="31"/>
      <c r="B223" s="31"/>
      <c r="D223" s="31"/>
      <c r="E223" s="31"/>
      <c r="F223" s="31"/>
      <c r="G223" s="31"/>
    </row>
    <row r="224" spans="1:7" s="61" customFormat="1">
      <c r="A224" s="31"/>
      <c r="B224" s="31"/>
      <c r="D224" s="31"/>
      <c r="E224" s="31"/>
      <c r="F224" s="31"/>
      <c r="G224" s="31"/>
    </row>
    <row r="225" spans="1:7" s="61" customFormat="1">
      <c r="A225" s="31"/>
      <c r="B225" s="31"/>
      <c r="D225" s="31"/>
      <c r="E225" s="31"/>
      <c r="F225" s="31"/>
      <c r="G225" s="31"/>
    </row>
    <row r="226" spans="1:7" s="61" customFormat="1">
      <c r="A226" s="31"/>
      <c r="B226" s="31"/>
      <c r="D226" s="31"/>
      <c r="E226" s="31"/>
      <c r="F226" s="31"/>
      <c r="G226" s="31"/>
    </row>
    <row r="227" spans="1:7" s="61" customFormat="1">
      <c r="A227" s="31"/>
      <c r="B227" s="31"/>
      <c r="D227" s="31"/>
      <c r="E227" s="31"/>
      <c r="F227" s="31"/>
      <c r="G227" s="31"/>
    </row>
    <row r="228" spans="1:7" s="61" customFormat="1">
      <c r="A228" s="31"/>
      <c r="B228" s="31"/>
      <c r="D228" s="31"/>
      <c r="E228" s="31"/>
      <c r="F228" s="31"/>
      <c r="G228" s="31"/>
    </row>
    <row r="229" spans="1:7" s="61" customFormat="1">
      <c r="A229" s="31"/>
      <c r="B229" s="31"/>
      <c r="D229" s="31"/>
      <c r="E229" s="31"/>
      <c r="F229" s="31"/>
      <c r="G229" s="31"/>
    </row>
    <row r="230" spans="1:7" s="61" customFormat="1">
      <c r="A230" s="31"/>
      <c r="B230" s="31"/>
      <c r="D230" s="31"/>
      <c r="E230" s="31"/>
      <c r="F230" s="31"/>
      <c r="G230" s="31"/>
    </row>
    <row r="231" spans="1:7" s="61" customFormat="1">
      <c r="A231" s="31"/>
      <c r="B231" s="31"/>
      <c r="D231" s="31"/>
      <c r="E231" s="31"/>
      <c r="F231" s="31"/>
      <c r="G231" s="31"/>
    </row>
    <row r="232" spans="1:7" s="61" customFormat="1">
      <c r="A232" s="31"/>
      <c r="B232" s="31"/>
      <c r="D232" s="31"/>
      <c r="E232" s="31"/>
      <c r="F232" s="31"/>
      <c r="G232" s="31"/>
    </row>
    <row r="233" spans="1:7" s="61" customFormat="1">
      <c r="A233" s="31"/>
      <c r="B233" s="31"/>
      <c r="D233" s="31"/>
      <c r="E233" s="31"/>
      <c r="F233" s="31"/>
      <c r="G233" s="31"/>
    </row>
    <row r="234" spans="1:7" s="61" customFormat="1">
      <c r="A234" s="31"/>
      <c r="B234" s="31"/>
      <c r="D234" s="31"/>
      <c r="E234" s="31"/>
      <c r="F234" s="31"/>
      <c r="G234" s="31"/>
    </row>
    <row r="235" spans="1:7" s="61" customFormat="1">
      <c r="A235" s="31"/>
      <c r="B235" s="31"/>
      <c r="D235" s="31"/>
      <c r="E235" s="31"/>
      <c r="F235" s="31"/>
      <c r="G235" s="31"/>
    </row>
    <row r="236" spans="1:7" s="61" customFormat="1">
      <c r="A236" s="31"/>
      <c r="B236" s="31"/>
      <c r="D236" s="31"/>
      <c r="E236" s="31"/>
      <c r="F236" s="31"/>
      <c r="G236" s="31"/>
    </row>
    <row r="237" spans="1:7" s="61" customFormat="1">
      <c r="A237" s="31"/>
      <c r="B237" s="31"/>
      <c r="D237" s="31"/>
      <c r="E237" s="31"/>
      <c r="F237" s="31"/>
      <c r="G237" s="31"/>
    </row>
    <row r="238" spans="1:7" s="61" customFormat="1">
      <c r="A238" s="31"/>
      <c r="B238" s="31"/>
      <c r="D238" s="31"/>
      <c r="E238" s="31"/>
      <c r="F238" s="31"/>
      <c r="G238" s="31"/>
    </row>
    <row r="239" spans="1:7" s="61" customFormat="1">
      <c r="A239" s="31"/>
      <c r="B239" s="31"/>
      <c r="D239" s="31"/>
      <c r="E239" s="31"/>
      <c r="F239" s="31"/>
      <c r="G239" s="31"/>
    </row>
    <row r="240" spans="1:7" s="61" customFormat="1">
      <c r="A240" s="31"/>
      <c r="B240" s="31"/>
      <c r="D240" s="31"/>
      <c r="E240" s="31"/>
      <c r="F240" s="31"/>
      <c r="G240" s="31"/>
    </row>
    <row r="241" spans="1:7" s="61" customFormat="1">
      <c r="A241" s="31"/>
      <c r="B241" s="31"/>
      <c r="D241" s="31"/>
      <c r="E241" s="31"/>
      <c r="F241" s="31"/>
      <c r="G241" s="31"/>
    </row>
    <row r="242" spans="1:7" s="61" customFormat="1">
      <c r="A242" s="31"/>
      <c r="B242" s="31"/>
      <c r="D242" s="31"/>
      <c r="E242" s="31"/>
      <c r="F242" s="31"/>
      <c r="G242" s="31"/>
    </row>
    <row r="243" spans="1:7" s="61" customFormat="1">
      <c r="A243" s="31"/>
      <c r="B243" s="31"/>
      <c r="D243" s="31"/>
      <c r="E243" s="31"/>
      <c r="F243" s="31"/>
      <c r="G243" s="31"/>
    </row>
    <row r="244" spans="1:7" s="61" customFormat="1">
      <c r="A244" s="31"/>
      <c r="B244" s="31"/>
      <c r="D244" s="31"/>
      <c r="E244" s="31"/>
      <c r="F244" s="31"/>
      <c r="G244" s="31"/>
    </row>
    <row r="245" spans="1:7" s="61" customFormat="1">
      <c r="A245" s="31"/>
      <c r="B245" s="31"/>
      <c r="D245" s="31"/>
      <c r="E245" s="31"/>
      <c r="F245" s="31"/>
      <c r="G245" s="31"/>
    </row>
    <row r="246" spans="1:7" s="61" customFormat="1">
      <c r="A246" s="31"/>
      <c r="B246" s="31"/>
      <c r="D246" s="31"/>
      <c r="E246" s="31"/>
      <c r="F246" s="31"/>
      <c r="G246" s="31"/>
    </row>
    <row r="247" spans="1:7" s="61" customFormat="1">
      <c r="A247" s="31"/>
      <c r="B247" s="31"/>
      <c r="D247" s="31"/>
      <c r="E247" s="31"/>
      <c r="F247" s="31"/>
      <c r="G247" s="31"/>
    </row>
    <row r="248" spans="1:7" s="61" customFormat="1">
      <c r="A248" s="31"/>
      <c r="B248" s="31"/>
      <c r="D248" s="31"/>
      <c r="E248" s="31"/>
      <c r="F248" s="31"/>
      <c r="G248" s="31"/>
    </row>
    <row r="249" spans="1:7" s="61" customFormat="1">
      <c r="A249" s="31"/>
      <c r="B249" s="31"/>
      <c r="D249" s="31"/>
      <c r="E249" s="31"/>
      <c r="F249" s="31"/>
      <c r="G249" s="31"/>
    </row>
    <row r="250" spans="1:7" s="61" customFormat="1">
      <c r="A250" s="31"/>
      <c r="B250" s="31"/>
      <c r="D250" s="31"/>
      <c r="E250" s="31"/>
      <c r="F250" s="31"/>
      <c r="G250" s="31"/>
    </row>
    <row r="251" spans="1:7" s="61" customFormat="1">
      <c r="A251" s="31"/>
      <c r="B251" s="31"/>
      <c r="D251" s="31"/>
      <c r="E251" s="31"/>
      <c r="F251" s="31"/>
      <c r="G251" s="31"/>
    </row>
    <row r="252" spans="1:7" s="61" customFormat="1">
      <c r="A252" s="31"/>
      <c r="B252" s="31"/>
      <c r="D252" s="31"/>
      <c r="E252" s="31"/>
      <c r="F252" s="31"/>
      <c r="G252" s="31"/>
    </row>
    <row r="253" spans="1:7" s="61" customFormat="1">
      <c r="A253" s="31"/>
      <c r="B253" s="31"/>
      <c r="D253" s="31"/>
      <c r="E253" s="31"/>
      <c r="F253" s="31"/>
      <c r="G253" s="31"/>
    </row>
    <row r="254" spans="1:7" s="61" customFormat="1">
      <c r="A254" s="31"/>
      <c r="B254" s="31"/>
      <c r="D254" s="31"/>
      <c r="E254" s="31"/>
      <c r="F254" s="31"/>
      <c r="G254" s="31"/>
    </row>
    <row r="255" spans="1:7" s="61" customFormat="1">
      <c r="A255" s="31"/>
      <c r="B255" s="31"/>
      <c r="D255" s="31"/>
      <c r="E255" s="31"/>
      <c r="F255" s="31"/>
      <c r="G255" s="31"/>
    </row>
    <row r="256" spans="1:7" s="61" customFormat="1">
      <c r="A256" s="31"/>
      <c r="B256" s="31"/>
      <c r="D256" s="31"/>
      <c r="E256" s="31"/>
      <c r="F256" s="31"/>
      <c r="G256" s="31"/>
    </row>
    <row r="257" spans="1:7" s="61" customFormat="1">
      <c r="A257" s="31"/>
      <c r="B257" s="31"/>
      <c r="D257" s="31"/>
      <c r="E257" s="31"/>
      <c r="F257" s="31"/>
      <c r="G257" s="31"/>
    </row>
    <row r="258" spans="1:7" s="61" customFormat="1">
      <c r="A258" s="31"/>
      <c r="B258" s="31"/>
      <c r="D258" s="31"/>
      <c r="E258" s="31"/>
      <c r="F258" s="31"/>
      <c r="G258" s="31"/>
    </row>
    <row r="259" spans="1:7" s="61" customFormat="1">
      <c r="A259" s="31"/>
      <c r="B259" s="31"/>
      <c r="D259" s="31"/>
      <c r="E259" s="31"/>
      <c r="F259" s="31"/>
      <c r="G259" s="31"/>
    </row>
    <row r="260" spans="1:7" s="61" customFormat="1">
      <c r="A260" s="31"/>
      <c r="B260" s="31"/>
      <c r="D260" s="31"/>
      <c r="E260" s="31"/>
      <c r="F260" s="31"/>
      <c r="G260" s="31"/>
    </row>
    <row r="261" spans="1:7" s="61" customFormat="1">
      <c r="A261" s="31"/>
      <c r="B261" s="31"/>
      <c r="D261" s="31"/>
      <c r="E261" s="31"/>
      <c r="F261" s="31"/>
      <c r="G261" s="31"/>
    </row>
    <row r="262" spans="1:7" s="61" customFormat="1">
      <c r="A262" s="31"/>
      <c r="B262" s="31"/>
      <c r="D262" s="31"/>
      <c r="E262" s="31"/>
      <c r="F262" s="31"/>
      <c r="G262" s="31"/>
    </row>
    <row r="263" spans="1:7" s="61" customFormat="1">
      <c r="A263" s="31"/>
      <c r="B263" s="31"/>
      <c r="D263" s="31"/>
      <c r="E263" s="31"/>
      <c r="F263" s="31"/>
      <c r="G263" s="31"/>
    </row>
    <row r="264" spans="1:7" s="61" customFormat="1">
      <c r="A264" s="31"/>
      <c r="B264" s="31"/>
      <c r="D264" s="31"/>
      <c r="E264" s="31"/>
      <c r="F264" s="31"/>
      <c r="G264" s="31"/>
    </row>
    <row r="265" spans="1:7" s="61" customFormat="1">
      <c r="A265" s="31"/>
      <c r="B265" s="31"/>
      <c r="D265" s="31"/>
      <c r="E265" s="31"/>
      <c r="F265" s="31"/>
      <c r="G265" s="31"/>
    </row>
    <row r="266" spans="1:7" s="61" customFormat="1">
      <c r="A266" s="31"/>
      <c r="B266" s="31"/>
      <c r="D266" s="31"/>
      <c r="E266" s="31"/>
      <c r="F266" s="31"/>
      <c r="G266" s="31"/>
    </row>
    <row r="267" spans="1:7" s="61" customFormat="1">
      <c r="A267" s="31"/>
      <c r="B267" s="31"/>
      <c r="D267" s="31"/>
      <c r="E267" s="31"/>
      <c r="F267" s="31"/>
      <c r="G267" s="31"/>
    </row>
    <row r="268" spans="1:7" s="61" customFormat="1">
      <c r="A268" s="31"/>
      <c r="B268" s="31"/>
      <c r="D268" s="31"/>
      <c r="E268" s="31"/>
      <c r="F268" s="31"/>
      <c r="G268" s="31"/>
    </row>
    <row r="269" spans="1:7" s="61" customFormat="1">
      <c r="A269" s="31"/>
      <c r="B269" s="31"/>
      <c r="D269" s="31"/>
      <c r="E269" s="31"/>
      <c r="F269" s="31"/>
      <c r="G269" s="31"/>
    </row>
    <row r="270" spans="1:7" s="61" customFormat="1">
      <c r="A270" s="31"/>
      <c r="B270" s="31"/>
      <c r="D270" s="31"/>
      <c r="E270" s="31"/>
      <c r="F270" s="31"/>
      <c r="G270" s="31"/>
    </row>
    <row r="271" spans="1:7" s="61" customFormat="1">
      <c r="A271" s="31"/>
      <c r="B271" s="31"/>
      <c r="D271" s="31"/>
      <c r="E271" s="31"/>
      <c r="F271" s="31"/>
      <c r="G271" s="31"/>
    </row>
    <row r="272" spans="1:7" s="61" customFormat="1">
      <c r="A272" s="31"/>
      <c r="B272" s="31"/>
      <c r="D272" s="31"/>
      <c r="E272" s="31"/>
      <c r="F272" s="31"/>
      <c r="G272" s="31"/>
    </row>
    <row r="273" spans="1:7" s="61" customFormat="1">
      <c r="A273" s="31"/>
      <c r="B273" s="31"/>
      <c r="D273" s="31"/>
      <c r="E273" s="31"/>
      <c r="F273" s="31"/>
      <c r="G273" s="31"/>
    </row>
    <row r="274" spans="1:7" s="61" customFormat="1">
      <c r="A274" s="31"/>
      <c r="B274" s="31"/>
      <c r="D274" s="31"/>
      <c r="E274" s="31"/>
      <c r="F274" s="31"/>
      <c r="G274" s="31"/>
    </row>
    <row r="275" spans="1:7" s="61" customFormat="1">
      <c r="A275" s="31"/>
      <c r="B275" s="31"/>
      <c r="D275" s="31"/>
      <c r="E275" s="31"/>
      <c r="F275" s="31"/>
      <c r="G275" s="31"/>
    </row>
    <row r="276" spans="1:7" s="61" customFormat="1">
      <c r="A276" s="31"/>
      <c r="B276" s="31"/>
      <c r="D276" s="31"/>
      <c r="E276" s="31"/>
      <c r="F276" s="31"/>
      <c r="G276" s="31"/>
    </row>
    <row r="277" spans="1:7" s="61" customFormat="1">
      <c r="A277" s="31"/>
      <c r="B277" s="31"/>
      <c r="D277" s="31"/>
      <c r="E277" s="31"/>
      <c r="F277" s="31"/>
      <c r="G277" s="31"/>
    </row>
    <row r="278" spans="1:7" s="61" customFormat="1">
      <c r="A278" s="31"/>
      <c r="B278" s="31"/>
      <c r="D278" s="31"/>
      <c r="E278" s="31"/>
      <c r="F278" s="31"/>
      <c r="G278" s="31"/>
    </row>
    <row r="279" spans="1:7" s="61" customFormat="1">
      <c r="A279" s="31"/>
      <c r="B279" s="31"/>
      <c r="D279" s="31"/>
      <c r="E279" s="31"/>
      <c r="F279" s="31"/>
      <c r="G279" s="31"/>
    </row>
    <row r="280" spans="1:7" s="61" customFormat="1">
      <c r="A280" s="31"/>
      <c r="B280" s="31"/>
      <c r="D280" s="31"/>
      <c r="E280" s="31"/>
      <c r="F280" s="31"/>
      <c r="G280" s="31"/>
    </row>
    <row r="281" spans="1:7" s="61" customFormat="1">
      <c r="A281" s="31"/>
      <c r="B281" s="31"/>
      <c r="D281" s="31"/>
      <c r="E281" s="31"/>
      <c r="F281" s="31"/>
      <c r="G281" s="31"/>
    </row>
    <row r="282" spans="1:7" s="61" customFormat="1">
      <c r="A282" s="31"/>
      <c r="B282" s="31"/>
      <c r="D282" s="31"/>
      <c r="E282" s="31"/>
      <c r="F282" s="31"/>
      <c r="G282" s="31"/>
    </row>
    <row r="283" spans="1:7" s="61" customFormat="1">
      <c r="A283" s="31"/>
      <c r="B283" s="31"/>
      <c r="D283" s="31"/>
      <c r="E283" s="31"/>
      <c r="F283" s="31"/>
      <c r="G283" s="31"/>
    </row>
    <row r="284" spans="1:7" s="61" customFormat="1">
      <c r="A284" s="31"/>
      <c r="B284" s="31"/>
      <c r="D284" s="31"/>
      <c r="E284" s="31"/>
      <c r="F284" s="31"/>
      <c r="G284" s="31"/>
    </row>
    <row r="285" spans="1:7" s="61" customFormat="1">
      <c r="A285" s="31"/>
      <c r="B285" s="31"/>
      <c r="D285" s="31"/>
      <c r="E285" s="31"/>
      <c r="F285" s="31"/>
      <c r="G285" s="31"/>
    </row>
    <row r="286" spans="1:7" s="61" customFormat="1">
      <c r="A286" s="31"/>
      <c r="B286" s="31"/>
      <c r="D286" s="31"/>
      <c r="E286" s="31"/>
      <c r="F286" s="31"/>
      <c r="G286" s="31"/>
    </row>
    <row r="287" spans="1:7" s="61" customFormat="1">
      <c r="A287" s="31"/>
      <c r="B287" s="31"/>
      <c r="D287" s="31"/>
      <c r="E287" s="31"/>
      <c r="F287" s="31"/>
      <c r="G287" s="31"/>
    </row>
    <row r="288" spans="1:7" s="61" customFormat="1">
      <c r="A288" s="31"/>
      <c r="B288" s="31"/>
      <c r="D288" s="31"/>
      <c r="E288" s="31"/>
      <c r="F288" s="31"/>
      <c r="G288" s="31"/>
    </row>
    <row r="289" spans="1:7" s="61" customFormat="1">
      <c r="A289" s="31"/>
      <c r="B289" s="31"/>
      <c r="D289" s="31"/>
      <c r="E289" s="31"/>
      <c r="F289" s="31"/>
      <c r="G289" s="31"/>
    </row>
    <row r="290" spans="1:7" s="61" customFormat="1">
      <c r="A290" s="31"/>
      <c r="B290" s="31"/>
      <c r="D290" s="31"/>
      <c r="E290" s="31"/>
      <c r="F290" s="31"/>
      <c r="G290" s="31"/>
    </row>
    <row r="291" spans="1:7" s="61" customFormat="1">
      <c r="A291" s="31"/>
      <c r="B291" s="31"/>
      <c r="D291" s="31"/>
      <c r="E291" s="31"/>
      <c r="F291" s="31"/>
      <c r="G291" s="31"/>
    </row>
    <row r="292" spans="1:7" s="61" customFormat="1">
      <c r="A292" s="31"/>
      <c r="B292" s="31"/>
      <c r="D292" s="31"/>
      <c r="E292" s="31"/>
      <c r="F292" s="31"/>
      <c r="G292" s="31"/>
    </row>
    <row r="293" spans="1:7" s="61" customFormat="1">
      <c r="A293" s="31"/>
      <c r="B293" s="31"/>
      <c r="D293" s="31"/>
      <c r="E293" s="31"/>
      <c r="F293" s="31"/>
      <c r="G293" s="31"/>
    </row>
    <row r="294" spans="1:7" s="61" customFormat="1">
      <c r="A294" s="31"/>
      <c r="B294" s="31"/>
      <c r="D294" s="31"/>
      <c r="E294" s="31"/>
      <c r="F294" s="31"/>
      <c r="G294" s="31"/>
    </row>
    <row r="295" spans="1:7" s="61" customFormat="1">
      <c r="A295" s="31"/>
      <c r="B295" s="31"/>
      <c r="D295" s="31"/>
      <c r="E295" s="31"/>
      <c r="F295" s="31"/>
      <c r="G295" s="31"/>
    </row>
    <row r="296" spans="1:7" s="61" customFormat="1">
      <c r="A296" s="31"/>
      <c r="B296" s="31"/>
      <c r="D296" s="31"/>
      <c r="E296" s="31"/>
      <c r="F296" s="31"/>
      <c r="G296" s="31"/>
    </row>
    <row r="297" spans="1:7" s="61" customFormat="1">
      <c r="A297" s="31"/>
      <c r="B297" s="31"/>
      <c r="D297" s="31"/>
      <c r="E297" s="31"/>
      <c r="F297" s="31"/>
      <c r="G297" s="31"/>
    </row>
    <row r="298" spans="1:7" s="61" customFormat="1">
      <c r="A298" s="31"/>
      <c r="B298" s="31"/>
      <c r="D298" s="31"/>
      <c r="E298" s="31"/>
      <c r="F298" s="31"/>
      <c r="G298" s="31"/>
    </row>
    <row r="299" spans="1:7" s="61" customFormat="1">
      <c r="A299" s="31"/>
      <c r="B299" s="31"/>
      <c r="D299" s="31"/>
      <c r="E299" s="31"/>
      <c r="F299" s="31"/>
      <c r="G299" s="31"/>
    </row>
    <row r="300" spans="1:7" s="61" customFormat="1">
      <c r="A300" s="31"/>
      <c r="B300" s="31"/>
      <c r="D300" s="31"/>
      <c r="E300" s="31"/>
      <c r="F300" s="31"/>
      <c r="G300" s="31"/>
    </row>
    <row r="301" spans="1:7" s="61" customFormat="1">
      <c r="A301" s="31"/>
      <c r="B301" s="31"/>
      <c r="D301" s="31"/>
      <c r="E301" s="31"/>
      <c r="F301" s="31"/>
      <c r="G301" s="31"/>
    </row>
    <row r="302" spans="1:7" s="61" customFormat="1">
      <c r="A302" s="31"/>
      <c r="B302" s="31"/>
      <c r="D302" s="31"/>
      <c r="E302" s="31"/>
      <c r="F302" s="31"/>
      <c r="G302" s="31"/>
    </row>
    <row r="303" spans="1:7" s="61" customFormat="1">
      <c r="A303" s="31"/>
      <c r="B303" s="31"/>
      <c r="D303" s="31"/>
      <c r="E303" s="31"/>
      <c r="F303" s="31"/>
      <c r="G303" s="31"/>
    </row>
    <row r="304" spans="1:7" s="61" customFormat="1">
      <c r="A304" s="31"/>
      <c r="B304" s="31"/>
      <c r="D304" s="31"/>
      <c r="E304" s="31"/>
      <c r="F304" s="31"/>
      <c r="G304" s="31"/>
    </row>
    <row r="305" spans="1:7" s="61" customFormat="1">
      <c r="A305" s="31"/>
      <c r="B305" s="31"/>
      <c r="D305" s="31"/>
      <c r="E305" s="31"/>
      <c r="F305" s="31"/>
      <c r="G305" s="31"/>
    </row>
    <row r="306" spans="1:7" s="61" customFormat="1">
      <c r="A306" s="31"/>
      <c r="B306" s="31"/>
      <c r="D306" s="31"/>
      <c r="E306" s="31"/>
      <c r="F306" s="31"/>
      <c r="G306" s="31"/>
    </row>
    <row r="307" spans="1:7" s="61" customFormat="1">
      <c r="A307" s="31"/>
      <c r="B307" s="31"/>
      <c r="D307" s="31"/>
      <c r="E307" s="31"/>
      <c r="F307" s="31"/>
      <c r="G307" s="31"/>
    </row>
    <row r="308" spans="1:7" s="61" customFormat="1">
      <c r="A308" s="31"/>
      <c r="B308" s="31"/>
      <c r="D308" s="31"/>
      <c r="E308" s="31"/>
      <c r="F308" s="31"/>
      <c r="G308" s="31"/>
    </row>
    <row r="309" spans="1:7" s="61" customFormat="1">
      <c r="A309" s="31"/>
      <c r="B309" s="31"/>
      <c r="D309" s="31"/>
      <c r="E309" s="31"/>
      <c r="F309" s="31"/>
      <c r="G309" s="31"/>
    </row>
    <row r="310" spans="1:7" s="61" customFormat="1">
      <c r="A310" s="31"/>
      <c r="B310" s="31"/>
      <c r="D310" s="31"/>
      <c r="E310" s="31"/>
      <c r="F310" s="31"/>
      <c r="G310" s="31"/>
    </row>
    <row r="311" spans="1:7" s="61" customFormat="1">
      <c r="A311" s="31"/>
      <c r="B311" s="31"/>
      <c r="D311" s="31"/>
      <c r="E311" s="31"/>
      <c r="F311" s="31"/>
      <c r="G311" s="31"/>
    </row>
    <row r="312" spans="1:7" s="61" customFormat="1">
      <c r="A312" s="31"/>
      <c r="B312" s="31"/>
      <c r="D312" s="31"/>
      <c r="E312" s="31"/>
      <c r="F312" s="31"/>
      <c r="G312" s="31"/>
    </row>
    <row r="313" spans="1:7" s="61" customFormat="1">
      <c r="A313" s="31"/>
      <c r="B313" s="31"/>
      <c r="D313" s="31"/>
      <c r="E313" s="31"/>
      <c r="F313" s="31"/>
      <c r="G313" s="31"/>
    </row>
    <row r="314" spans="1:7" s="61" customFormat="1">
      <c r="A314" s="31"/>
      <c r="B314" s="31"/>
      <c r="D314" s="31"/>
      <c r="E314" s="31"/>
      <c r="F314" s="31"/>
      <c r="G314" s="31"/>
    </row>
    <row r="315" spans="1:7" s="61" customFormat="1">
      <c r="A315" s="31"/>
      <c r="B315" s="31"/>
      <c r="D315" s="31"/>
      <c r="E315" s="31"/>
      <c r="F315" s="31"/>
      <c r="G315" s="31"/>
    </row>
    <row r="316" spans="1:7" s="61" customFormat="1">
      <c r="A316" s="31"/>
      <c r="B316" s="31"/>
      <c r="D316" s="31"/>
      <c r="E316" s="31"/>
      <c r="F316" s="31"/>
      <c r="G316" s="31"/>
    </row>
    <row r="317" spans="1:7" s="61" customFormat="1">
      <c r="A317" s="31"/>
      <c r="B317" s="31"/>
      <c r="D317" s="31"/>
      <c r="E317" s="31"/>
      <c r="F317" s="31"/>
      <c r="G317" s="31"/>
    </row>
    <row r="318" spans="1:7" s="61" customFormat="1">
      <c r="A318" s="31"/>
      <c r="B318" s="31"/>
      <c r="D318" s="31"/>
      <c r="E318" s="31"/>
      <c r="F318" s="31"/>
      <c r="G318" s="31"/>
    </row>
    <row r="319" spans="1:7" s="61" customFormat="1">
      <c r="A319" s="31"/>
      <c r="B319" s="31"/>
      <c r="D319" s="31"/>
      <c r="E319" s="31"/>
      <c r="F319" s="31"/>
      <c r="G319" s="31"/>
    </row>
    <row r="320" spans="1:7" s="61" customFormat="1">
      <c r="A320" s="31"/>
      <c r="B320" s="31"/>
      <c r="D320" s="31"/>
      <c r="E320" s="31"/>
      <c r="F320" s="31"/>
      <c r="G320" s="31"/>
    </row>
    <row r="321" spans="1:7" s="61" customFormat="1">
      <c r="A321" s="31"/>
      <c r="B321" s="31"/>
      <c r="D321" s="31"/>
      <c r="E321" s="31"/>
      <c r="F321" s="31"/>
      <c r="G321" s="31"/>
    </row>
    <row r="322" spans="1:7" s="61" customFormat="1">
      <c r="A322" s="31"/>
      <c r="B322" s="31"/>
      <c r="D322" s="31"/>
      <c r="E322" s="31"/>
      <c r="F322" s="31"/>
      <c r="G322" s="31"/>
    </row>
    <row r="323" spans="1:7" s="61" customFormat="1">
      <c r="A323" s="31"/>
      <c r="B323" s="31"/>
      <c r="D323" s="31"/>
      <c r="E323" s="31"/>
      <c r="F323" s="31"/>
      <c r="G323" s="31"/>
    </row>
    <row r="324" spans="1:7" s="61" customFormat="1">
      <c r="A324" s="31"/>
      <c r="B324" s="31"/>
      <c r="D324" s="31"/>
      <c r="E324" s="31"/>
      <c r="F324" s="31"/>
      <c r="G324" s="31"/>
    </row>
    <row r="325" spans="1:7" s="61" customFormat="1">
      <c r="A325" s="31"/>
      <c r="B325" s="31"/>
      <c r="D325" s="31"/>
      <c r="E325" s="31"/>
      <c r="F325" s="31"/>
      <c r="G325" s="31"/>
    </row>
    <row r="326" spans="1:7" s="61" customFormat="1">
      <c r="A326" s="31"/>
      <c r="B326" s="31"/>
      <c r="D326" s="31"/>
      <c r="E326" s="31"/>
      <c r="F326" s="31"/>
      <c r="G326" s="31"/>
    </row>
    <row r="327" spans="1:7" s="61" customFormat="1">
      <c r="A327" s="31"/>
      <c r="B327" s="31"/>
      <c r="D327" s="31"/>
      <c r="E327" s="31"/>
      <c r="F327" s="31"/>
      <c r="G327" s="31"/>
    </row>
    <row r="328" spans="1:7" s="61" customFormat="1">
      <c r="A328" s="31"/>
      <c r="B328" s="31"/>
      <c r="D328" s="31"/>
      <c r="E328" s="31"/>
      <c r="F328" s="31"/>
      <c r="G328" s="31"/>
    </row>
    <row r="329" spans="1:7" s="61" customFormat="1">
      <c r="A329" s="31"/>
      <c r="B329" s="31"/>
      <c r="D329" s="31"/>
      <c r="E329" s="31"/>
      <c r="F329" s="31"/>
      <c r="G329" s="31"/>
    </row>
    <row r="330" spans="1:7" s="61" customFormat="1">
      <c r="A330" s="31"/>
      <c r="B330" s="31"/>
      <c r="D330" s="31"/>
      <c r="E330" s="31"/>
      <c r="F330" s="31"/>
      <c r="G330" s="31"/>
    </row>
    <row r="331" spans="1:7" s="61" customFormat="1">
      <c r="A331" s="31"/>
      <c r="B331" s="31"/>
      <c r="D331" s="31"/>
      <c r="E331" s="31"/>
      <c r="F331" s="31"/>
      <c r="G331" s="31"/>
    </row>
    <row r="332" spans="1:7" s="61" customFormat="1">
      <c r="A332" s="31"/>
      <c r="B332" s="31"/>
      <c r="D332" s="31"/>
      <c r="E332" s="31"/>
      <c r="F332" s="31"/>
      <c r="G332" s="31"/>
    </row>
    <row r="333" spans="1:7" s="61" customFormat="1">
      <c r="A333" s="31"/>
      <c r="B333" s="31"/>
      <c r="D333" s="31"/>
      <c r="E333" s="31"/>
      <c r="F333" s="31"/>
      <c r="G333" s="31"/>
    </row>
    <row r="334" spans="1:7" s="61" customFormat="1">
      <c r="A334" s="31"/>
      <c r="B334" s="31"/>
      <c r="D334" s="31"/>
      <c r="E334" s="31"/>
      <c r="F334" s="31"/>
      <c r="G334" s="31"/>
    </row>
    <row r="335" spans="1:7" s="61" customFormat="1">
      <c r="A335" s="31"/>
      <c r="B335" s="31"/>
      <c r="D335" s="31"/>
      <c r="E335" s="31"/>
      <c r="F335" s="31"/>
      <c r="G335" s="31"/>
    </row>
    <row r="336" spans="1:7" s="61" customFormat="1">
      <c r="A336" s="31"/>
      <c r="B336" s="31"/>
      <c r="D336" s="31"/>
      <c r="E336" s="31"/>
      <c r="F336" s="31"/>
      <c r="G336" s="31"/>
    </row>
    <row r="337" spans="1:7" s="61" customFormat="1">
      <c r="A337" s="31"/>
      <c r="B337" s="31"/>
      <c r="D337" s="31"/>
      <c r="E337" s="31"/>
      <c r="F337" s="31"/>
      <c r="G337" s="31"/>
    </row>
    <row r="338" spans="1:7" s="61" customFormat="1">
      <c r="A338" s="31"/>
      <c r="B338" s="31"/>
      <c r="D338" s="31"/>
      <c r="E338" s="31"/>
      <c r="F338" s="31"/>
      <c r="G338" s="31"/>
    </row>
    <row r="339" spans="1:7" s="61" customFormat="1">
      <c r="A339" s="31"/>
      <c r="B339" s="31"/>
      <c r="D339" s="31"/>
      <c r="E339" s="31"/>
      <c r="F339" s="31"/>
      <c r="G339" s="31"/>
    </row>
    <row r="340" spans="1:7" s="61" customFormat="1">
      <c r="A340" s="31"/>
      <c r="B340" s="31"/>
      <c r="D340" s="31"/>
      <c r="E340" s="31"/>
      <c r="F340" s="31"/>
      <c r="G340" s="31"/>
    </row>
    <row r="341" spans="1:7" s="61" customFormat="1">
      <c r="A341" s="31"/>
      <c r="B341" s="31"/>
      <c r="D341" s="31"/>
      <c r="E341" s="31"/>
      <c r="F341" s="31"/>
      <c r="G341" s="31"/>
    </row>
    <row r="342" spans="1:7" s="61" customFormat="1">
      <c r="A342" s="31"/>
      <c r="B342" s="31"/>
      <c r="D342" s="31"/>
      <c r="E342" s="31"/>
      <c r="F342" s="31"/>
      <c r="G342" s="31"/>
    </row>
    <row r="343" spans="1:7" s="61" customFormat="1">
      <c r="A343" s="31"/>
      <c r="B343" s="31"/>
      <c r="D343" s="31"/>
      <c r="E343" s="31"/>
      <c r="F343" s="31"/>
      <c r="G343" s="31"/>
    </row>
    <row r="344" spans="1:7" s="61" customFormat="1">
      <c r="A344" s="31"/>
      <c r="B344" s="31"/>
      <c r="D344" s="31"/>
      <c r="E344" s="31"/>
      <c r="F344" s="31"/>
      <c r="G344" s="31"/>
    </row>
    <row r="345" spans="1:7" s="61" customFormat="1">
      <c r="A345" s="31"/>
      <c r="B345" s="31"/>
      <c r="D345" s="31"/>
      <c r="E345" s="31"/>
      <c r="F345" s="31"/>
      <c r="G345" s="31"/>
    </row>
    <row r="346" spans="1:7" s="61" customFormat="1">
      <c r="A346" s="31"/>
      <c r="B346" s="31"/>
      <c r="D346" s="31"/>
      <c r="E346" s="31"/>
      <c r="F346" s="31"/>
      <c r="G346" s="31"/>
    </row>
    <row r="347" spans="1:7" s="61" customFormat="1">
      <c r="A347" s="31"/>
      <c r="B347" s="31"/>
      <c r="D347" s="31"/>
      <c r="E347" s="31"/>
      <c r="F347" s="31"/>
      <c r="G347" s="31"/>
    </row>
    <row r="348" spans="1:7" s="61" customFormat="1">
      <c r="A348" s="31"/>
      <c r="B348" s="31"/>
      <c r="D348" s="31"/>
      <c r="E348" s="31"/>
      <c r="F348" s="31"/>
      <c r="G348" s="31"/>
    </row>
    <row r="349" spans="1:7" s="61" customFormat="1">
      <c r="A349" s="31"/>
      <c r="B349" s="31"/>
      <c r="D349" s="31"/>
      <c r="E349" s="31"/>
      <c r="F349" s="31"/>
      <c r="G349" s="31"/>
    </row>
    <row r="350" spans="1:7" s="61" customFormat="1">
      <c r="A350" s="31"/>
      <c r="B350" s="31"/>
      <c r="D350" s="31"/>
      <c r="E350" s="31"/>
      <c r="F350" s="31"/>
      <c r="G350" s="31"/>
    </row>
    <row r="351" spans="1:7" s="61" customFormat="1">
      <c r="A351" s="31"/>
      <c r="B351" s="31"/>
      <c r="D351" s="31"/>
      <c r="E351" s="31"/>
      <c r="F351" s="31"/>
      <c r="G351" s="31"/>
    </row>
    <row r="352" spans="1:7" s="61" customFormat="1">
      <c r="A352" s="31"/>
      <c r="B352" s="31"/>
      <c r="D352" s="31"/>
      <c r="E352" s="31"/>
      <c r="F352" s="31"/>
      <c r="G352" s="31"/>
    </row>
    <row r="353" spans="1:7" s="61" customFormat="1">
      <c r="A353" s="31"/>
      <c r="B353" s="31"/>
      <c r="D353" s="31"/>
      <c r="E353" s="31"/>
      <c r="F353" s="31"/>
      <c r="G353" s="31"/>
    </row>
    <row r="354" spans="1:7" s="61" customFormat="1">
      <c r="A354" s="31"/>
      <c r="B354" s="31"/>
      <c r="D354" s="31"/>
      <c r="E354" s="31"/>
      <c r="F354" s="31"/>
      <c r="G354" s="31"/>
    </row>
    <row r="355" spans="1:7" s="61" customFormat="1">
      <c r="A355" s="31"/>
      <c r="B355" s="31"/>
      <c r="D355" s="31"/>
      <c r="E355" s="31"/>
      <c r="F355" s="31"/>
      <c r="G355" s="31"/>
    </row>
    <row r="356" spans="1:7" s="61" customFormat="1">
      <c r="A356" s="31"/>
      <c r="B356" s="31"/>
      <c r="D356" s="31"/>
      <c r="E356" s="31"/>
      <c r="F356" s="31"/>
      <c r="G356" s="31"/>
    </row>
    <row r="357" spans="1:7" s="61" customFormat="1">
      <c r="A357" s="31"/>
      <c r="B357" s="31"/>
      <c r="D357" s="31"/>
      <c r="E357" s="31"/>
      <c r="F357" s="31"/>
      <c r="G357" s="31"/>
    </row>
    <row r="358" spans="1:7" s="61" customFormat="1">
      <c r="A358" s="31"/>
      <c r="B358" s="31"/>
      <c r="D358" s="31"/>
      <c r="E358" s="31"/>
      <c r="F358" s="31"/>
      <c r="G358" s="31"/>
    </row>
    <row r="359" spans="1:7" s="61" customFormat="1">
      <c r="A359" s="31"/>
      <c r="B359" s="31"/>
      <c r="D359" s="31"/>
      <c r="E359" s="31"/>
      <c r="F359" s="31"/>
      <c r="G359" s="31"/>
    </row>
    <row r="360" spans="1:7" s="61" customFormat="1">
      <c r="A360" s="31"/>
      <c r="B360" s="31"/>
      <c r="D360" s="31"/>
      <c r="E360" s="31"/>
      <c r="F360" s="31"/>
      <c r="G360" s="31"/>
    </row>
    <row r="361" spans="1:7" s="61" customFormat="1">
      <c r="A361" s="31"/>
      <c r="B361" s="31"/>
      <c r="D361" s="31"/>
      <c r="E361" s="31"/>
      <c r="F361" s="31"/>
      <c r="G361" s="31"/>
    </row>
    <row r="362" spans="1:7" s="61" customFormat="1">
      <c r="A362" s="31"/>
      <c r="B362" s="31"/>
      <c r="D362" s="31"/>
      <c r="E362" s="31"/>
      <c r="F362" s="31"/>
      <c r="G362" s="31"/>
    </row>
    <row r="363" spans="1:7" s="61" customFormat="1">
      <c r="A363" s="31"/>
      <c r="B363" s="31"/>
      <c r="D363" s="31"/>
      <c r="E363" s="31"/>
      <c r="F363" s="31"/>
      <c r="G363" s="31"/>
    </row>
    <row r="364" spans="1:7" s="61" customFormat="1">
      <c r="A364" s="31"/>
      <c r="B364" s="31"/>
      <c r="D364" s="31"/>
      <c r="E364" s="31"/>
      <c r="F364" s="31"/>
      <c r="G364" s="31"/>
    </row>
    <row r="365" spans="1:7" s="61" customFormat="1">
      <c r="A365" s="31"/>
      <c r="B365" s="31"/>
      <c r="D365" s="31"/>
      <c r="E365" s="31"/>
      <c r="F365" s="31"/>
      <c r="G365" s="31"/>
    </row>
    <row r="366" spans="1:7" s="61" customFormat="1">
      <c r="A366" s="31"/>
      <c r="B366" s="31"/>
      <c r="D366" s="31"/>
      <c r="E366" s="31"/>
      <c r="F366" s="31"/>
      <c r="G366" s="31"/>
    </row>
    <row r="367" spans="1:7" s="61" customFormat="1">
      <c r="A367" s="31"/>
      <c r="B367" s="31"/>
      <c r="D367" s="31"/>
      <c r="E367" s="31"/>
      <c r="F367" s="31"/>
      <c r="G367" s="31"/>
    </row>
    <row r="368" spans="1:7" s="61" customFormat="1">
      <c r="A368" s="31"/>
      <c r="B368" s="31"/>
      <c r="D368" s="31"/>
      <c r="E368" s="31"/>
      <c r="F368" s="31"/>
      <c r="G368" s="31"/>
    </row>
    <row r="369" spans="1:7" s="61" customFormat="1">
      <c r="A369" s="31"/>
      <c r="B369" s="31"/>
      <c r="D369" s="31"/>
      <c r="E369" s="31"/>
      <c r="F369" s="31"/>
      <c r="G369" s="31"/>
    </row>
    <row r="370" spans="1:7" s="61" customFormat="1">
      <c r="A370" s="31"/>
      <c r="B370" s="31"/>
      <c r="D370" s="31"/>
      <c r="E370" s="31"/>
      <c r="F370" s="31"/>
      <c r="G370" s="31"/>
    </row>
    <row r="371" spans="1:7" s="61" customFormat="1">
      <c r="A371" s="31"/>
      <c r="B371" s="31"/>
      <c r="D371" s="31"/>
      <c r="E371" s="31"/>
      <c r="F371" s="31"/>
      <c r="G371" s="31"/>
    </row>
    <row r="372" spans="1:7" s="61" customFormat="1">
      <c r="A372" s="31"/>
      <c r="B372" s="31"/>
      <c r="D372" s="31"/>
      <c r="E372" s="31"/>
      <c r="F372" s="31"/>
      <c r="G372" s="31"/>
    </row>
    <row r="373" spans="1:7" s="61" customFormat="1">
      <c r="A373" s="31"/>
      <c r="B373" s="31"/>
      <c r="D373" s="31"/>
      <c r="E373" s="31"/>
      <c r="F373" s="31"/>
      <c r="G373" s="31"/>
    </row>
    <row r="374" spans="1:7" s="61" customFormat="1">
      <c r="A374" s="31"/>
      <c r="B374" s="31"/>
      <c r="D374" s="31"/>
      <c r="E374" s="31"/>
      <c r="F374" s="31"/>
      <c r="G374" s="31"/>
    </row>
    <row r="375" spans="1:7" s="61" customFormat="1">
      <c r="A375" s="31"/>
      <c r="B375" s="31"/>
      <c r="D375" s="31"/>
      <c r="E375" s="31"/>
      <c r="F375" s="31"/>
      <c r="G375" s="31"/>
    </row>
    <row r="376" spans="1:7" s="61" customFormat="1">
      <c r="A376" s="31"/>
      <c r="B376" s="31"/>
      <c r="D376" s="31"/>
      <c r="E376" s="31"/>
      <c r="F376" s="31"/>
      <c r="G376" s="31"/>
    </row>
    <row r="377" spans="1:7" s="61" customFormat="1">
      <c r="A377" s="31"/>
      <c r="B377" s="31"/>
      <c r="D377" s="31"/>
      <c r="E377" s="31"/>
      <c r="F377" s="31"/>
      <c r="G377" s="31"/>
    </row>
    <row r="378" spans="1:7" s="61" customFormat="1">
      <c r="A378" s="31"/>
      <c r="B378" s="31"/>
      <c r="D378" s="31"/>
      <c r="E378" s="31"/>
      <c r="F378" s="31"/>
      <c r="G378" s="31"/>
    </row>
    <row r="379" spans="1:7" s="61" customFormat="1">
      <c r="A379" s="31"/>
      <c r="B379" s="31"/>
      <c r="D379" s="31"/>
      <c r="E379" s="31"/>
      <c r="F379" s="31"/>
      <c r="G379" s="31"/>
    </row>
    <row r="380" spans="1:7" s="61" customFormat="1">
      <c r="A380" s="31"/>
      <c r="B380" s="31"/>
      <c r="D380" s="31"/>
      <c r="E380" s="31"/>
      <c r="F380" s="31"/>
      <c r="G380" s="31"/>
    </row>
    <row r="381" spans="1:7" s="61" customFormat="1">
      <c r="A381" s="31"/>
      <c r="B381" s="31"/>
      <c r="D381" s="31"/>
      <c r="E381" s="31"/>
      <c r="F381" s="31"/>
      <c r="G381" s="31"/>
    </row>
    <row r="382" spans="1:7" s="61" customFormat="1">
      <c r="A382" s="31"/>
      <c r="B382" s="31"/>
      <c r="D382" s="31"/>
      <c r="E382" s="31"/>
      <c r="F382" s="31"/>
      <c r="G382" s="31"/>
    </row>
    <row r="383" spans="1:7" s="61" customFormat="1">
      <c r="A383" s="31"/>
      <c r="B383" s="31"/>
      <c r="D383" s="31"/>
      <c r="E383" s="31"/>
      <c r="F383" s="31"/>
      <c r="G383" s="31"/>
    </row>
    <row r="384" spans="1:7" s="61" customFormat="1">
      <c r="A384" s="31"/>
      <c r="B384" s="31"/>
      <c r="D384" s="31"/>
      <c r="E384" s="31"/>
      <c r="F384" s="31"/>
      <c r="G384" s="31"/>
    </row>
    <row r="385" spans="1:7" s="61" customFormat="1">
      <c r="A385" s="31"/>
      <c r="B385" s="31"/>
      <c r="D385" s="31"/>
      <c r="E385" s="31"/>
      <c r="F385" s="31"/>
      <c r="G385" s="31"/>
    </row>
    <row r="386" spans="1:7" s="61" customFormat="1">
      <c r="A386" s="31"/>
      <c r="B386" s="31"/>
      <c r="D386" s="31"/>
      <c r="E386" s="31"/>
      <c r="F386" s="31"/>
      <c r="G386" s="31"/>
    </row>
    <row r="387" spans="1:7" s="61" customFormat="1">
      <c r="A387" s="31"/>
      <c r="B387" s="31"/>
      <c r="D387" s="31"/>
      <c r="E387" s="31"/>
      <c r="F387" s="31"/>
      <c r="G387" s="31"/>
    </row>
    <row r="388" spans="1:7" s="61" customFormat="1">
      <c r="A388" s="31"/>
      <c r="B388" s="31"/>
      <c r="D388" s="31"/>
      <c r="E388" s="31"/>
      <c r="F388" s="31"/>
      <c r="G388" s="31"/>
    </row>
    <row r="389" spans="1:7" s="61" customFormat="1">
      <c r="A389" s="31"/>
      <c r="B389" s="31"/>
      <c r="D389" s="31"/>
      <c r="E389" s="31"/>
      <c r="F389" s="31"/>
      <c r="G389" s="31"/>
    </row>
    <row r="390" spans="1:7" s="61" customFormat="1">
      <c r="A390" s="31"/>
      <c r="B390" s="31"/>
      <c r="D390" s="31"/>
      <c r="E390" s="31"/>
      <c r="F390" s="31"/>
      <c r="G390" s="31"/>
    </row>
    <row r="391" spans="1:7" s="61" customFormat="1">
      <c r="A391" s="31"/>
      <c r="B391" s="31"/>
      <c r="D391" s="31"/>
      <c r="E391" s="31"/>
      <c r="F391" s="31"/>
      <c r="G391" s="31"/>
    </row>
    <row r="392" spans="1:7" s="61" customFormat="1">
      <c r="A392" s="31"/>
      <c r="B392" s="31"/>
      <c r="D392" s="31"/>
      <c r="E392" s="31"/>
      <c r="F392" s="31"/>
      <c r="G392" s="31"/>
    </row>
    <row r="393" spans="1:7" s="61" customFormat="1">
      <c r="A393" s="31"/>
      <c r="B393" s="31"/>
      <c r="D393" s="31"/>
      <c r="E393" s="31"/>
      <c r="F393" s="31"/>
      <c r="G393" s="31"/>
    </row>
    <row r="394" spans="1:7" s="61" customFormat="1">
      <c r="A394" s="31"/>
      <c r="B394" s="31"/>
      <c r="D394" s="31"/>
      <c r="E394" s="31"/>
      <c r="F394" s="31"/>
      <c r="G394" s="31"/>
    </row>
    <row r="395" spans="1:7" s="61" customFormat="1">
      <c r="A395" s="31"/>
      <c r="B395" s="31"/>
      <c r="D395" s="31"/>
      <c r="E395" s="31"/>
      <c r="F395" s="31"/>
      <c r="G395" s="31"/>
    </row>
    <row r="396" spans="1:7" s="61" customFormat="1">
      <c r="A396" s="31"/>
      <c r="B396" s="31"/>
      <c r="D396" s="31"/>
      <c r="E396" s="31"/>
      <c r="F396" s="31"/>
      <c r="G396" s="31"/>
    </row>
    <row r="397" spans="1:7" s="61" customFormat="1">
      <c r="A397" s="31"/>
      <c r="B397" s="31"/>
      <c r="D397" s="31"/>
      <c r="E397" s="31"/>
      <c r="F397" s="31"/>
      <c r="G397" s="31"/>
    </row>
    <row r="398" spans="1:7" s="61" customFormat="1">
      <c r="A398" s="31"/>
      <c r="B398" s="31"/>
      <c r="D398" s="31"/>
      <c r="E398" s="31"/>
      <c r="F398" s="31"/>
      <c r="G398" s="31"/>
    </row>
    <row r="399" spans="1:7" s="61" customFormat="1">
      <c r="A399" s="31"/>
      <c r="B399" s="31"/>
      <c r="D399" s="31"/>
      <c r="E399" s="31"/>
      <c r="F399" s="31"/>
      <c r="G399" s="31"/>
    </row>
    <row r="400" spans="1:7" s="61" customFormat="1">
      <c r="A400" s="31"/>
      <c r="B400" s="31"/>
      <c r="D400" s="31"/>
      <c r="E400" s="31"/>
      <c r="F400" s="31"/>
      <c r="G400" s="31"/>
    </row>
    <row r="401" spans="1:7" s="61" customFormat="1">
      <c r="A401" s="31"/>
      <c r="B401" s="31"/>
      <c r="D401" s="31"/>
      <c r="E401" s="31"/>
      <c r="F401" s="31"/>
      <c r="G401" s="31"/>
    </row>
    <row r="402" spans="1:7" s="61" customFormat="1">
      <c r="A402" s="31"/>
      <c r="B402" s="31"/>
      <c r="D402" s="31"/>
      <c r="E402" s="31"/>
      <c r="F402" s="31"/>
      <c r="G402" s="31"/>
    </row>
    <row r="403" spans="1:7" s="61" customFormat="1">
      <c r="A403" s="31"/>
      <c r="B403" s="31"/>
      <c r="D403" s="31"/>
      <c r="E403" s="31"/>
      <c r="F403" s="31"/>
      <c r="G403" s="31"/>
    </row>
    <row r="404" spans="1:7" s="61" customFormat="1">
      <c r="A404" s="31"/>
      <c r="B404" s="31"/>
      <c r="D404" s="31"/>
      <c r="E404" s="31"/>
      <c r="F404" s="31"/>
      <c r="G404" s="31"/>
    </row>
    <row r="405" spans="1:7" s="61" customFormat="1">
      <c r="A405" s="31"/>
      <c r="B405" s="31"/>
      <c r="D405" s="31"/>
      <c r="E405" s="31"/>
      <c r="F405" s="31"/>
      <c r="G405" s="31"/>
    </row>
    <row r="406" spans="1:7" s="61" customFormat="1">
      <c r="A406" s="31"/>
      <c r="B406" s="31"/>
      <c r="D406" s="31"/>
      <c r="E406" s="31"/>
      <c r="F406" s="31"/>
      <c r="G406" s="31"/>
    </row>
    <row r="407" spans="1:7" s="61" customFormat="1">
      <c r="A407" s="31"/>
      <c r="B407" s="31"/>
      <c r="D407" s="31"/>
      <c r="E407" s="31"/>
      <c r="F407" s="31"/>
      <c r="G407" s="31"/>
    </row>
    <row r="408" spans="1:7" s="61" customFormat="1">
      <c r="A408" s="31"/>
      <c r="B408" s="31"/>
      <c r="D408" s="31"/>
      <c r="E408" s="31"/>
      <c r="F408" s="31"/>
      <c r="G408" s="31"/>
    </row>
    <row r="409" spans="1:7" s="61" customFormat="1">
      <c r="A409" s="31"/>
      <c r="B409" s="31"/>
      <c r="D409" s="31"/>
      <c r="E409" s="31"/>
      <c r="F409" s="31"/>
      <c r="G409" s="31"/>
    </row>
    <row r="410" spans="1:7" s="61" customFormat="1">
      <c r="A410" s="31"/>
      <c r="B410" s="31"/>
      <c r="D410" s="31"/>
      <c r="E410" s="31"/>
      <c r="F410" s="31"/>
      <c r="G410" s="31"/>
    </row>
    <row r="411" spans="1:7" s="61" customFormat="1">
      <c r="A411" s="31"/>
      <c r="B411" s="31"/>
      <c r="D411" s="31"/>
      <c r="E411" s="31"/>
      <c r="F411" s="31"/>
      <c r="G411" s="31"/>
    </row>
    <row r="412" spans="1:7" s="61" customFormat="1">
      <c r="A412" s="31"/>
      <c r="B412" s="31"/>
      <c r="D412" s="31"/>
      <c r="E412" s="31"/>
      <c r="F412" s="31"/>
      <c r="G412" s="31"/>
    </row>
    <row r="413" spans="1:7" s="61" customFormat="1">
      <c r="A413" s="31"/>
      <c r="B413" s="31"/>
      <c r="D413" s="31"/>
      <c r="E413" s="31"/>
      <c r="F413" s="31"/>
      <c r="G413" s="31"/>
    </row>
    <row r="414" spans="1:7" s="61" customFormat="1">
      <c r="A414" s="31"/>
      <c r="B414" s="31"/>
      <c r="D414" s="31"/>
      <c r="E414" s="31"/>
      <c r="F414" s="31"/>
      <c r="G414" s="31"/>
    </row>
    <row r="415" spans="1:7" s="61" customFormat="1">
      <c r="A415" s="31"/>
      <c r="B415" s="31"/>
      <c r="D415" s="31"/>
      <c r="E415" s="31"/>
      <c r="F415" s="31"/>
      <c r="G415" s="31"/>
    </row>
    <row r="416" spans="1:7" s="61" customFormat="1">
      <c r="A416" s="31"/>
      <c r="B416" s="31"/>
      <c r="D416" s="31"/>
      <c r="E416" s="31"/>
      <c r="F416" s="31"/>
      <c r="G416" s="31"/>
    </row>
    <row r="417" spans="1:7" s="61" customFormat="1">
      <c r="A417" s="31"/>
      <c r="B417" s="31"/>
      <c r="D417" s="31"/>
      <c r="E417" s="31"/>
      <c r="F417" s="31"/>
      <c r="G417" s="31"/>
    </row>
    <row r="418" spans="1:7" s="61" customFormat="1">
      <c r="A418" s="31"/>
      <c r="B418" s="31"/>
      <c r="D418" s="31"/>
      <c r="E418" s="31"/>
      <c r="F418" s="31"/>
      <c r="G418" s="31"/>
    </row>
    <row r="419" spans="1:7" s="61" customFormat="1">
      <c r="A419" s="31"/>
      <c r="B419" s="31"/>
      <c r="D419" s="31"/>
      <c r="E419" s="31"/>
      <c r="F419" s="31"/>
      <c r="G419" s="31"/>
    </row>
    <row r="420" spans="1:7" s="61" customFormat="1">
      <c r="A420" s="31"/>
      <c r="B420" s="31"/>
      <c r="D420" s="31"/>
      <c r="E420" s="31"/>
      <c r="F420" s="31"/>
      <c r="G420" s="31"/>
    </row>
    <row r="421" spans="1:7" s="61" customFormat="1">
      <c r="A421" s="31"/>
      <c r="B421" s="31"/>
      <c r="D421" s="31"/>
      <c r="E421" s="31"/>
      <c r="F421" s="31"/>
      <c r="G421" s="31"/>
    </row>
    <row r="422" spans="1:7" s="61" customFormat="1">
      <c r="A422" s="31"/>
      <c r="B422" s="31"/>
      <c r="D422" s="31"/>
      <c r="E422" s="31"/>
      <c r="F422" s="31"/>
      <c r="G422" s="31"/>
    </row>
    <row r="423" spans="1:7" s="61" customFormat="1">
      <c r="A423" s="31"/>
      <c r="B423" s="31"/>
      <c r="D423" s="31"/>
      <c r="E423" s="31"/>
      <c r="F423" s="31"/>
      <c r="G423" s="31"/>
    </row>
    <row r="424" spans="1:7" s="61" customFormat="1">
      <c r="A424" s="31"/>
      <c r="B424" s="31"/>
      <c r="D424" s="31"/>
      <c r="E424" s="31"/>
      <c r="F424" s="31"/>
      <c r="G424" s="31"/>
    </row>
    <row r="425" spans="1:7" s="61" customFormat="1">
      <c r="A425" s="31"/>
      <c r="B425" s="31"/>
      <c r="D425" s="31"/>
      <c r="E425" s="31"/>
      <c r="F425" s="31"/>
      <c r="G425" s="31"/>
    </row>
    <row r="426" spans="1:7" s="61" customFormat="1">
      <c r="A426" s="31"/>
      <c r="B426" s="31"/>
      <c r="D426" s="31"/>
      <c r="E426" s="31"/>
      <c r="F426" s="31"/>
      <c r="G426" s="31"/>
    </row>
    <row r="427" spans="1:7" s="61" customFormat="1">
      <c r="A427" s="31"/>
      <c r="B427" s="31"/>
      <c r="D427" s="31"/>
      <c r="E427" s="31"/>
      <c r="F427" s="31"/>
      <c r="G427" s="31"/>
    </row>
    <row r="428" spans="1:7" s="61" customFormat="1">
      <c r="A428" s="31"/>
      <c r="B428" s="31"/>
      <c r="D428" s="31"/>
      <c r="E428" s="31"/>
      <c r="F428" s="31"/>
      <c r="G428" s="31"/>
    </row>
    <row r="429" spans="1:7" s="61" customFormat="1">
      <c r="A429" s="31"/>
      <c r="B429" s="31"/>
      <c r="D429" s="31"/>
      <c r="E429" s="31"/>
      <c r="F429" s="31"/>
      <c r="G429" s="31"/>
    </row>
    <row r="430" spans="1:7" s="61" customFormat="1">
      <c r="A430" s="31"/>
      <c r="B430" s="31"/>
      <c r="D430" s="31"/>
      <c r="E430" s="31"/>
      <c r="F430" s="31"/>
      <c r="G430" s="31"/>
    </row>
    <row r="431" spans="1:7" s="61" customFormat="1">
      <c r="A431" s="31"/>
      <c r="B431" s="31"/>
      <c r="D431" s="31"/>
      <c r="E431" s="31"/>
      <c r="F431" s="31"/>
      <c r="G431" s="31"/>
    </row>
    <row r="432" spans="1:7" s="61" customFormat="1">
      <c r="A432" s="31"/>
      <c r="B432" s="31"/>
      <c r="D432" s="31"/>
      <c r="E432" s="31"/>
      <c r="F432" s="31"/>
      <c r="G432" s="31"/>
    </row>
    <row r="433" spans="1:7" s="61" customFormat="1">
      <c r="A433" s="31"/>
      <c r="B433" s="31"/>
      <c r="D433" s="31"/>
      <c r="E433" s="31"/>
      <c r="F433" s="31"/>
      <c r="G433" s="31"/>
    </row>
    <row r="434" spans="1:7" s="61" customFormat="1">
      <c r="A434" s="31"/>
      <c r="B434" s="31"/>
      <c r="D434" s="31"/>
      <c r="E434" s="31"/>
      <c r="F434" s="31"/>
      <c r="G434" s="31"/>
    </row>
    <row r="435" spans="1:7" s="61" customFormat="1">
      <c r="A435" s="31"/>
      <c r="B435" s="31"/>
      <c r="D435" s="31"/>
      <c r="E435" s="31"/>
      <c r="F435" s="31"/>
      <c r="G435" s="31"/>
    </row>
    <row r="436" spans="1:7" s="61" customFormat="1">
      <c r="A436" s="31"/>
      <c r="B436" s="31"/>
      <c r="D436" s="31"/>
      <c r="E436" s="31"/>
      <c r="F436" s="31"/>
      <c r="G436" s="31"/>
    </row>
    <row r="437" spans="1:7" s="61" customFormat="1">
      <c r="A437" s="31"/>
      <c r="B437" s="31"/>
      <c r="D437" s="31"/>
      <c r="E437" s="31"/>
      <c r="F437" s="31"/>
      <c r="G437" s="31"/>
    </row>
    <row r="438" spans="1:7" s="61" customFormat="1">
      <c r="A438" s="31"/>
      <c r="B438" s="31"/>
      <c r="D438" s="31"/>
      <c r="E438" s="31"/>
      <c r="F438" s="31"/>
      <c r="G438" s="31"/>
    </row>
    <row r="439" spans="1:7" s="61" customFormat="1">
      <c r="A439" s="31"/>
      <c r="B439" s="31"/>
      <c r="D439" s="31"/>
      <c r="E439" s="31"/>
      <c r="F439" s="31"/>
      <c r="G439" s="31"/>
    </row>
    <row r="440" spans="1:7" s="61" customFormat="1">
      <c r="A440" s="31"/>
      <c r="B440" s="31"/>
      <c r="D440" s="31"/>
      <c r="E440" s="31"/>
      <c r="F440" s="31"/>
      <c r="G440" s="31"/>
    </row>
    <row r="441" spans="1:7" s="61" customFormat="1">
      <c r="A441" s="31"/>
      <c r="B441" s="31"/>
      <c r="D441" s="31"/>
      <c r="E441" s="31"/>
      <c r="F441" s="31"/>
      <c r="G441" s="31"/>
    </row>
    <row r="442" spans="1:7" s="61" customFormat="1">
      <c r="A442" s="31"/>
      <c r="B442" s="31"/>
      <c r="D442" s="31"/>
      <c r="E442" s="31"/>
      <c r="F442" s="31"/>
      <c r="G442" s="31"/>
    </row>
    <row r="443" spans="1:7" s="61" customFormat="1">
      <c r="A443" s="31"/>
      <c r="B443" s="31"/>
      <c r="D443" s="31"/>
      <c r="E443" s="31"/>
      <c r="F443" s="31"/>
      <c r="G443" s="31"/>
    </row>
    <row r="444" spans="1:7" s="61" customFormat="1">
      <c r="A444" s="31"/>
      <c r="B444" s="31"/>
      <c r="D444" s="31"/>
      <c r="E444" s="31"/>
      <c r="F444" s="31"/>
      <c r="G444" s="31"/>
    </row>
    <row r="445" spans="1:7" s="61" customFormat="1">
      <c r="A445" s="31"/>
      <c r="B445" s="31"/>
      <c r="D445" s="31"/>
      <c r="E445" s="31"/>
      <c r="F445" s="31"/>
      <c r="G445" s="31"/>
    </row>
    <row r="446" spans="1:7" s="61" customFormat="1">
      <c r="A446" s="31"/>
      <c r="B446" s="31"/>
      <c r="D446" s="31"/>
      <c r="E446" s="31"/>
      <c r="F446" s="31"/>
      <c r="G446" s="31"/>
    </row>
    <row r="447" spans="1:7" s="61" customFormat="1">
      <c r="A447" s="31"/>
      <c r="B447" s="31"/>
      <c r="D447" s="31"/>
      <c r="E447" s="31"/>
      <c r="F447" s="31"/>
      <c r="G447" s="31"/>
    </row>
    <row r="448" spans="1:7" s="61" customFormat="1">
      <c r="A448" s="31"/>
      <c r="B448" s="31"/>
      <c r="D448" s="31"/>
      <c r="E448" s="31"/>
      <c r="F448" s="31"/>
      <c r="G448" s="31"/>
    </row>
    <row r="449" spans="1:7" s="61" customFormat="1">
      <c r="A449" s="31"/>
      <c r="B449" s="31"/>
      <c r="D449" s="31"/>
      <c r="E449" s="31"/>
      <c r="F449" s="31"/>
      <c r="G449" s="31"/>
    </row>
    <row r="450" spans="1:7" s="61" customFormat="1">
      <c r="A450" s="31"/>
      <c r="B450" s="31"/>
      <c r="D450" s="31"/>
      <c r="E450" s="31"/>
      <c r="F450" s="31"/>
      <c r="G450" s="31"/>
    </row>
    <row r="451" spans="1:7" s="61" customFormat="1">
      <c r="A451" s="31"/>
      <c r="B451" s="31"/>
      <c r="D451" s="31"/>
      <c r="E451" s="31"/>
      <c r="F451" s="31"/>
      <c r="G451" s="31"/>
    </row>
    <row r="452" spans="1:7" s="61" customFormat="1">
      <c r="A452" s="31"/>
      <c r="B452" s="31"/>
      <c r="D452" s="31"/>
      <c r="E452" s="31"/>
      <c r="F452" s="31"/>
      <c r="G452" s="31"/>
    </row>
    <row r="453" spans="1:7" s="61" customFormat="1">
      <c r="A453" s="31"/>
      <c r="B453" s="31"/>
      <c r="D453" s="31"/>
      <c r="E453" s="31"/>
      <c r="F453" s="31"/>
      <c r="G453" s="31"/>
    </row>
    <row r="454" spans="1:7" s="61" customFormat="1">
      <c r="A454" s="31"/>
      <c r="B454" s="31"/>
      <c r="D454" s="31"/>
      <c r="E454" s="31"/>
      <c r="F454" s="31"/>
      <c r="G454" s="31"/>
    </row>
    <row r="455" spans="1:7" s="61" customFormat="1">
      <c r="A455" s="31"/>
      <c r="B455" s="31"/>
      <c r="D455" s="31"/>
      <c r="E455" s="31"/>
      <c r="F455" s="31"/>
      <c r="G455" s="31"/>
    </row>
    <row r="456" spans="1:7" s="61" customFormat="1">
      <c r="A456" s="31"/>
      <c r="B456" s="31"/>
      <c r="D456" s="31"/>
      <c r="E456" s="31"/>
      <c r="F456" s="31"/>
      <c r="G456" s="31"/>
    </row>
    <row r="457" spans="1:7" s="61" customFormat="1">
      <c r="A457" s="31"/>
      <c r="B457" s="31"/>
      <c r="D457" s="31"/>
      <c r="E457" s="31"/>
      <c r="F457" s="31"/>
      <c r="G457" s="31"/>
    </row>
    <row r="458" spans="1:7" s="61" customFormat="1">
      <c r="A458" s="31"/>
      <c r="B458" s="31"/>
      <c r="D458" s="31"/>
      <c r="E458" s="31"/>
      <c r="F458" s="31"/>
      <c r="G458" s="31"/>
    </row>
    <row r="459" spans="1:7" s="61" customFormat="1">
      <c r="A459" s="31"/>
      <c r="B459" s="31"/>
      <c r="D459" s="31"/>
      <c r="E459" s="31"/>
      <c r="F459" s="31"/>
      <c r="G459" s="31"/>
    </row>
    <row r="460" spans="1:7" s="61" customFormat="1">
      <c r="A460" s="31"/>
      <c r="B460" s="31"/>
      <c r="D460" s="31"/>
      <c r="E460" s="31"/>
      <c r="F460" s="31"/>
      <c r="G460" s="31"/>
    </row>
    <row r="461" spans="1:7" s="61" customFormat="1">
      <c r="A461" s="31"/>
      <c r="B461" s="31"/>
      <c r="D461" s="31"/>
      <c r="E461" s="31"/>
      <c r="F461" s="31"/>
      <c r="G461" s="31"/>
    </row>
    <row r="462" spans="1:7" s="61" customFormat="1">
      <c r="A462" s="31"/>
      <c r="B462" s="31"/>
      <c r="D462" s="31"/>
      <c r="E462" s="31"/>
      <c r="F462" s="31"/>
      <c r="G462" s="31"/>
    </row>
    <row r="463" spans="1:7" s="61" customFormat="1">
      <c r="A463" s="31"/>
      <c r="B463" s="31"/>
      <c r="D463" s="31"/>
      <c r="E463" s="31"/>
      <c r="F463" s="31"/>
      <c r="G463" s="31"/>
    </row>
    <row r="464" spans="1:7" s="61" customFormat="1">
      <c r="A464" s="31"/>
      <c r="B464" s="31"/>
      <c r="D464" s="31"/>
      <c r="E464" s="31"/>
      <c r="F464" s="31"/>
      <c r="G464" s="31"/>
    </row>
    <row r="465" spans="1:7" s="61" customFormat="1">
      <c r="A465" s="31"/>
      <c r="B465" s="31"/>
      <c r="D465" s="31"/>
      <c r="E465" s="31"/>
      <c r="F465" s="31"/>
      <c r="G465" s="31"/>
    </row>
    <row r="466" spans="1:7" s="61" customFormat="1">
      <c r="A466" s="31"/>
      <c r="B466" s="31"/>
      <c r="D466" s="31"/>
      <c r="E466" s="31"/>
      <c r="F466" s="31"/>
      <c r="G466" s="31"/>
    </row>
    <row r="467" spans="1:7" s="61" customFormat="1">
      <c r="A467" s="31"/>
      <c r="B467" s="31"/>
      <c r="D467" s="31"/>
      <c r="E467" s="31"/>
      <c r="F467" s="31"/>
      <c r="G467" s="31"/>
    </row>
    <row r="468" spans="1:7" s="61" customFormat="1">
      <c r="A468" s="31"/>
      <c r="B468" s="31"/>
      <c r="D468" s="31"/>
      <c r="E468" s="31"/>
      <c r="F468" s="31"/>
      <c r="G468" s="31"/>
    </row>
    <row r="469" spans="1:7" s="61" customFormat="1">
      <c r="A469" s="31"/>
      <c r="B469" s="31"/>
      <c r="D469" s="31"/>
      <c r="E469" s="31"/>
      <c r="F469" s="31"/>
      <c r="G469" s="31"/>
    </row>
    <row r="470" spans="1:7" s="61" customFormat="1">
      <c r="A470" s="31"/>
      <c r="B470" s="31"/>
      <c r="D470" s="31"/>
      <c r="E470" s="31"/>
      <c r="F470" s="31"/>
      <c r="G470" s="31"/>
    </row>
    <row r="471" spans="1:7" s="61" customFormat="1">
      <c r="A471" s="31"/>
      <c r="B471" s="31"/>
      <c r="D471" s="31"/>
      <c r="E471" s="31"/>
      <c r="F471" s="31"/>
      <c r="G471" s="31"/>
    </row>
    <row r="472" spans="1:7" s="61" customFormat="1">
      <c r="A472" s="31"/>
      <c r="B472" s="31"/>
      <c r="D472" s="31"/>
      <c r="E472" s="31"/>
      <c r="F472" s="31"/>
      <c r="G472" s="31"/>
    </row>
    <row r="473" spans="1:7" s="61" customFormat="1">
      <c r="A473" s="31"/>
      <c r="B473" s="31"/>
      <c r="D473" s="31"/>
      <c r="E473" s="31"/>
      <c r="F473" s="31"/>
      <c r="G473" s="31"/>
    </row>
    <row r="474" spans="1:7" s="61" customFormat="1">
      <c r="A474" s="31"/>
      <c r="B474" s="31"/>
      <c r="D474" s="31"/>
      <c r="E474" s="31"/>
      <c r="F474" s="31"/>
      <c r="G474" s="31"/>
    </row>
    <row r="475" spans="1:7" s="61" customFormat="1">
      <c r="A475" s="31"/>
      <c r="B475" s="31"/>
      <c r="D475" s="31"/>
      <c r="E475" s="31"/>
      <c r="F475" s="31"/>
      <c r="G475" s="31"/>
    </row>
    <row r="476" spans="1:7" s="61" customFormat="1">
      <c r="A476" s="31"/>
      <c r="B476" s="31"/>
      <c r="D476" s="31"/>
      <c r="E476" s="31"/>
      <c r="F476" s="31"/>
      <c r="G476" s="31"/>
    </row>
    <row r="477" spans="1:7" s="61" customFormat="1">
      <c r="A477" s="31"/>
      <c r="B477" s="31"/>
      <c r="D477" s="31"/>
      <c r="E477" s="31"/>
      <c r="F477" s="31"/>
      <c r="G477" s="31"/>
    </row>
    <row r="478" spans="1:7" s="61" customFormat="1">
      <c r="A478" s="31"/>
      <c r="B478" s="31"/>
      <c r="D478" s="31"/>
      <c r="E478" s="31"/>
      <c r="F478" s="31"/>
      <c r="G478" s="31"/>
    </row>
    <row r="479" spans="1:7" s="61" customFormat="1">
      <c r="A479" s="31"/>
      <c r="B479" s="31"/>
      <c r="D479" s="31"/>
      <c r="E479" s="31"/>
      <c r="F479" s="31"/>
      <c r="G479" s="31"/>
    </row>
    <row r="480" spans="1:7" s="61" customFormat="1">
      <c r="A480" s="31"/>
      <c r="B480" s="31"/>
      <c r="D480" s="31"/>
      <c r="E480" s="31"/>
      <c r="F480" s="31"/>
      <c r="G480" s="31"/>
    </row>
    <row r="481" spans="1:7" s="61" customFormat="1">
      <c r="A481" s="31"/>
      <c r="B481" s="31"/>
      <c r="D481" s="31"/>
      <c r="E481" s="31"/>
      <c r="F481" s="31"/>
      <c r="G481" s="31"/>
    </row>
    <row r="482" spans="1:7" s="61" customFormat="1">
      <c r="A482" s="31"/>
      <c r="B482" s="31"/>
      <c r="D482" s="31"/>
      <c r="E482" s="31"/>
      <c r="F482" s="31"/>
      <c r="G482" s="31"/>
    </row>
    <row r="483" spans="1:7" s="61" customFormat="1">
      <c r="A483" s="31"/>
      <c r="B483" s="31"/>
      <c r="D483" s="31"/>
      <c r="E483" s="31"/>
      <c r="F483" s="31"/>
      <c r="G483" s="31"/>
    </row>
    <row r="484" spans="1:7" s="61" customFormat="1">
      <c r="A484" s="31"/>
      <c r="B484" s="31"/>
      <c r="D484" s="31"/>
      <c r="E484" s="31"/>
      <c r="F484" s="31"/>
      <c r="G484" s="31"/>
    </row>
    <row r="485" spans="1:7" s="61" customFormat="1">
      <c r="A485" s="31"/>
      <c r="B485" s="31"/>
      <c r="D485" s="31"/>
      <c r="E485" s="31"/>
      <c r="F485" s="31"/>
      <c r="G485" s="31"/>
    </row>
    <row r="486" spans="1:7" s="61" customFormat="1">
      <c r="A486" s="31"/>
      <c r="B486" s="31"/>
      <c r="D486" s="31"/>
      <c r="E486" s="31"/>
      <c r="F486" s="31"/>
      <c r="G486" s="31"/>
    </row>
    <row r="487" spans="1:7" s="61" customFormat="1">
      <c r="A487" s="31"/>
      <c r="B487" s="31"/>
      <c r="D487" s="31"/>
      <c r="E487" s="31"/>
      <c r="F487" s="31"/>
      <c r="G487" s="31"/>
    </row>
    <row r="488" spans="1:7" s="61" customFormat="1">
      <c r="A488" s="31"/>
      <c r="B488" s="31"/>
      <c r="D488" s="31"/>
      <c r="E488" s="31"/>
      <c r="F488" s="31"/>
      <c r="G488" s="31"/>
    </row>
    <row r="489" spans="1:7" s="61" customFormat="1">
      <c r="A489" s="31"/>
      <c r="B489" s="31"/>
      <c r="D489" s="31"/>
      <c r="E489" s="31"/>
      <c r="F489" s="31"/>
      <c r="G489" s="31"/>
    </row>
    <row r="490" spans="1:7" s="61" customFormat="1">
      <c r="A490" s="31"/>
      <c r="B490" s="31"/>
      <c r="D490" s="31"/>
      <c r="E490" s="31"/>
      <c r="F490" s="31"/>
      <c r="G490" s="31"/>
    </row>
    <row r="491" spans="1:7" s="61" customFormat="1">
      <c r="A491" s="31"/>
      <c r="B491" s="31"/>
      <c r="D491" s="31"/>
      <c r="E491" s="31"/>
      <c r="F491" s="31"/>
      <c r="G491" s="31"/>
    </row>
    <row r="492" spans="1:7" s="61" customFormat="1">
      <c r="A492" s="31"/>
      <c r="B492" s="31"/>
      <c r="D492" s="31"/>
      <c r="E492" s="31"/>
      <c r="F492" s="31"/>
      <c r="G492" s="31"/>
    </row>
    <row r="493" spans="1:7" s="61" customFormat="1">
      <c r="A493" s="31"/>
      <c r="B493" s="31"/>
      <c r="D493" s="31"/>
      <c r="E493" s="31"/>
      <c r="F493" s="31"/>
      <c r="G493" s="31"/>
    </row>
    <row r="494" spans="1:7" s="61" customFormat="1">
      <c r="A494" s="31"/>
      <c r="B494" s="31"/>
      <c r="D494" s="31"/>
      <c r="E494" s="31"/>
      <c r="F494" s="31"/>
      <c r="G494" s="31"/>
    </row>
    <row r="495" spans="1:7" s="61" customFormat="1">
      <c r="A495" s="31"/>
      <c r="B495" s="31"/>
      <c r="D495" s="31"/>
      <c r="E495" s="31"/>
      <c r="F495" s="31"/>
      <c r="G495" s="31"/>
    </row>
    <row r="496" spans="1:7" s="61" customFormat="1">
      <c r="A496" s="31"/>
      <c r="B496" s="31"/>
      <c r="D496" s="31"/>
      <c r="E496" s="31"/>
      <c r="F496" s="31"/>
      <c r="G496" s="31"/>
    </row>
    <row r="497" spans="1:7" s="61" customFormat="1">
      <c r="A497" s="31"/>
      <c r="B497" s="31"/>
      <c r="D497" s="31"/>
      <c r="E497" s="31"/>
      <c r="F497" s="31"/>
      <c r="G497" s="31"/>
    </row>
    <row r="498" spans="1:7" s="61" customFormat="1">
      <c r="A498" s="31"/>
      <c r="B498" s="31"/>
      <c r="D498" s="31"/>
      <c r="E498" s="31"/>
      <c r="F498" s="31"/>
      <c r="G498" s="31"/>
    </row>
    <row r="499" spans="1:7" s="61" customFormat="1">
      <c r="A499" s="31"/>
      <c r="B499" s="31"/>
      <c r="D499" s="31"/>
      <c r="E499" s="31"/>
      <c r="F499" s="31"/>
      <c r="G499" s="31"/>
    </row>
    <row r="500" spans="1:7" s="61" customFormat="1">
      <c r="A500" s="31"/>
      <c r="B500" s="31"/>
      <c r="D500" s="31"/>
      <c r="E500" s="31"/>
      <c r="F500" s="31"/>
      <c r="G500" s="31"/>
    </row>
    <row r="501" spans="1:7" s="61" customFormat="1">
      <c r="A501" s="31"/>
      <c r="B501" s="31"/>
      <c r="D501" s="31"/>
      <c r="E501" s="31"/>
      <c r="F501" s="31"/>
      <c r="G501" s="31"/>
    </row>
    <row r="502" spans="1:7" s="61" customFormat="1">
      <c r="A502" s="31"/>
      <c r="B502" s="31"/>
      <c r="D502" s="31"/>
      <c r="E502" s="31"/>
      <c r="F502" s="31"/>
      <c r="G502" s="31"/>
    </row>
    <row r="503" spans="1:7" s="61" customFormat="1">
      <c r="A503" s="31"/>
      <c r="B503" s="31"/>
      <c r="D503" s="31"/>
      <c r="E503" s="31"/>
      <c r="F503" s="31"/>
      <c r="G503" s="31"/>
    </row>
    <row r="504" spans="1:7" s="61" customFormat="1">
      <c r="A504" s="31"/>
      <c r="B504" s="31"/>
      <c r="D504" s="31"/>
      <c r="E504" s="31"/>
      <c r="F504" s="31"/>
      <c r="G504" s="31"/>
    </row>
    <row r="505" spans="1:7" s="61" customFormat="1">
      <c r="A505" s="31"/>
      <c r="B505" s="31"/>
      <c r="D505" s="31"/>
      <c r="E505" s="31"/>
      <c r="F505" s="31"/>
      <c r="G505" s="31"/>
    </row>
    <row r="506" spans="1:7" s="61" customFormat="1">
      <c r="A506" s="31"/>
      <c r="B506" s="31"/>
      <c r="D506" s="31"/>
      <c r="E506" s="31"/>
      <c r="F506" s="31"/>
      <c r="G506" s="31"/>
    </row>
    <row r="507" spans="1:7" s="61" customFormat="1">
      <c r="A507" s="31"/>
      <c r="B507" s="31"/>
      <c r="D507" s="31"/>
      <c r="E507" s="31"/>
      <c r="F507" s="31"/>
      <c r="G507" s="31"/>
    </row>
    <row r="508" spans="1:7" s="61" customFormat="1">
      <c r="A508" s="31"/>
      <c r="B508" s="31"/>
      <c r="D508" s="31"/>
      <c r="E508" s="31"/>
      <c r="F508" s="31"/>
      <c r="G508" s="31"/>
    </row>
    <row r="509" spans="1:7" s="61" customFormat="1">
      <c r="A509" s="31"/>
      <c r="B509" s="31"/>
      <c r="D509" s="31"/>
      <c r="E509" s="31"/>
      <c r="F509" s="31"/>
      <c r="G509" s="31"/>
    </row>
    <row r="510" spans="1:7" s="61" customFormat="1">
      <c r="A510" s="31"/>
      <c r="B510" s="31"/>
      <c r="D510" s="31"/>
      <c r="E510" s="31"/>
      <c r="F510" s="31"/>
      <c r="G510" s="31"/>
    </row>
    <row r="511" spans="1:7" s="61" customFormat="1">
      <c r="A511" s="31"/>
      <c r="B511" s="31"/>
      <c r="D511" s="31"/>
      <c r="E511" s="31"/>
      <c r="F511" s="31"/>
      <c r="G511" s="31"/>
    </row>
    <row r="512" spans="1:7" s="61" customFormat="1">
      <c r="A512" s="31"/>
      <c r="B512" s="31"/>
      <c r="D512" s="31"/>
      <c r="E512" s="31"/>
      <c r="F512" s="31"/>
      <c r="G512" s="31"/>
    </row>
    <row r="513" spans="1:7" s="61" customFormat="1">
      <c r="A513" s="31"/>
      <c r="B513" s="31"/>
      <c r="D513" s="31"/>
      <c r="E513" s="31"/>
      <c r="F513" s="31"/>
      <c r="G513" s="31"/>
    </row>
    <row r="514" spans="1:7" s="61" customFormat="1">
      <c r="A514" s="31"/>
      <c r="B514" s="31"/>
      <c r="D514" s="31"/>
      <c r="E514" s="31"/>
      <c r="F514" s="31"/>
      <c r="G514" s="31"/>
    </row>
    <row r="515" spans="1:7" s="61" customFormat="1">
      <c r="A515" s="31"/>
      <c r="B515" s="31"/>
      <c r="D515" s="31"/>
      <c r="E515" s="31"/>
      <c r="F515" s="31"/>
      <c r="G515" s="31"/>
    </row>
    <row r="516" spans="1:7" s="61" customFormat="1">
      <c r="A516" s="31"/>
      <c r="B516" s="31"/>
      <c r="D516" s="31"/>
      <c r="E516" s="31"/>
      <c r="F516" s="31"/>
      <c r="G516" s="31"/>
    </row>
    <row r="517" spans="1:7" s="61" customFormat="1">
      <c r="A517" s="31"/>
      <c r="B517" s="31"/>
      <c r="D517" s="31"/>
      <c r="E517" s="31"/>
      <c r="F517" s="31"/>
      <c r="G517" s="31"/>
    </row>
    <row r="518" spans="1:7" s="61" customFormat="1">
      <c r="A518" s="31"/>
      <c r="B518" s="31"/>
      <c r="D518" s="31"/>
      <c r="E518" s="31"/>
      <c r="F518" s="31"/>
      <c r="G518" s="31"/>
    </row>
    <row r="519" spans="1:7" s="61" customFormat="1">
      <c r="A519" s="31"/>
      <c r="B519" s="31"/>
      <c r="D519" s="31"/>
      <c r="E519" s="31"/>
      <c r="F519" s="31"/>
      <c r="G519" s="31"/>
    </row>
    <row r="520" spans="1:7" s="61" customFormat="1">
      <c r="A520" s="31"/>
      <c r="B520" s="31"/>
      <c r="D520" s="31"/>
      <c r="E520" s="31"/>
      <c r="F520" s="31"/>
      <c r="G520" s="31"/>
    </row>
    <row r="521" spans="1:7" s="61" customFormat="1">
      <c r="A521" s="31"/>
      <c r="B521" s="31"/>
      <c r="D521" s="31"/>
      <c r="E521" s="31"/>
      <c r="F521" s="31"/>
      <c r="G521" s="31"/>
    </row>
    <row r="522" spans="1:7" s="61" customFormat="1">
      <c r="A522" s="31"/>
      <c r="B522" s="31"/>
      <c r="D522" s="31"/>
      <c r="E522" s="31"/>
      <c r="F522" s="31"/>
      <c r="G522" s="31"/>
    </row>
    <row r="523" spans="1:7" s="61" customFormat="1">
      <c r="A523" s="31"/>
      <c r="B523" s="31"/>
      <c r="D523" s="31"/>
      <c r="E523" s="31"/>
      <c r="F523" s="31"/>
      <c r="G523" s="31"/>
    </row>
    <row r="524" spans="1:7" s="61" customFormat="1">
      <c r="A524" s="31"/>
      <c r="B524" s="31"/>
      <c r="D524" s="31"/>
      <c r="E524" s="31"/>
      <c r="F524" s="31"/>
      <c r="G524" s="31"/>
    </row>
    <row r="525" spans="1:7" s="61" customFormat="1">
      <c r="A525" s="31"/>
      <c r="B525" s="31"/>
      <c r="D525" s="31"/>
      <c r="E525" s="31"/>
      <c r="F525" s="31"/>
      <c r="G525" s="31"/>
    </row>
    <row r="526" spans="1:7" s="61" customFormat="1">
      <c r="A526" s="31"/>
      <c r="B526" s="31"/>
      <c r="D526" s="31"/>
      <c r="E526" s="31"/>
      <c r="F526" s="31"/>
      <c r="G526" s="31"/>
    </row>
    <row r="527" spans="1:7" s="61" customFormat="1">
      <c r="A527" s="31"/>
      <c r="B527" s="31"/>
      <c r="D527" s="31"/>
      <c r="E527" s="31"/>
      <c r="F527" s="31"/>
      <c r="G527" s="31"/>
    </row>
    <row r="528" spans="1:7" s="61" customFormat="1">
      <c r="A528" s="31"/>
      <c r="B528" s="31"/>
      <c r="D528" s="31"/>
      <c r="E528" s="31"/>
      <c r="F528" s="31"/>
      <c r="G528" s="31"/>
    </row>
    <row r="529" spans="1:7" s="61" customFormat="1">
      <c r="A529" s="31"/>
      <c r="B529" s="31"/>
      <c r="D529" s="31"/>
      <c r="E529" s="31"/>
      <c r="F529" s="31"/>
      <c r="G529" s="31"/>
    </row>
    <row r="530" spans="1:7" s="61" customFormat="1">
      <c r="A530" s="31"/>
      <c r="B530" s="31"/>
      <c r="D530" s="31"/>
      <c r="E530" s="31"/>
      <c r="F530" s="31"/>
      <c r="G530" s="31"/>
    </row>
    <row r="531" spans="1:7" s="61" customFormat="1">
      <c r="A531" s="31"/>
      <c r="B531" s="31"/>
      <c r="D531" s="31"/>
      <c r="E531" s="31"/>
      <c r="F531" s="31"/>
      <c r="G531" s="31"/>
    </row>
    <row r="532" spans="1:7" s="61" customFormat="1">
      <c r="A532" s="31"/>
      <c r="B532" s="31"/>
      <c r="D532" s="31"/>
      <c r="E532" s="31"/>
      <c r="F532" s="31"/>
      <c r="G532" s="31"/>
    </row>
    <row r="533" spans="1:7" s="61" customFormat="1">
      <c r="A533" s="31"/>
      <c r="B533" s="31"/>
      <c r="D533" s="31"/>
      <c r="E533" s="31"/>
      <c r="F533" s="31"/>
      <c r="G533" s="31"/>
    </row>
    <row r="534" spans="1:7" s="61" customFormat="1">
      <c r="A534" s="31"/>
      <c r="B534" s="31"/>
      <c r="D534" s="31"/>
      <c r="E534" s="31"/>
      <c r="F534" s="31"/>
      <c r="G534" s="31"/>
    </row>
    <row r="535" spans="1:7" s="61" customFormat="1">
      <c r="A535" s="31"/>
      <c r="B535" s="31"/>
      <c r="D535" s="31"/>
      <c r="E535" s="31"/>
      <c r="F535" s="31"/>
      <c r="G535" s="31"/>
    </row>
    <row r="536" spans="1:7" s="61" customFormat="1">
      <c r="A536" s="31"/>
      <c r="B536" s="31"/>
      <c r="D536" s="31"/>
      <c r="E536" s="31"/>
      <c r="F536" s="31"/>
      <c r="G536" s="31"/>
    </row>
    <row r="537" spans="1:7" s="61" customFormat="1">
      <c r="A537" s="31"/>
      <c r="B537" s="31"/>
      <c r="D537" s="31"/>
      <c r="E537" s="31"/>
      <c r="F537" s="31"/>
      <c r="G537" s="31"/>
    </row>
    <row r="538" spans="1:7" s="61" customFormat="1">
      <c r="A538" s="31"/>
      <c r="B538" s="31"/>
      <c r="D538" s="31"/>
      <c r="E538" s="31"/>
      <c r="F538" s="31"/>
      <c r="G538" s="31"/>
    </row>
    <row r="539" spans="1:7" s="61" customFormat="1">
      <c r="A539" s="31"/>
      <c r="B539" s="31"/>
      <c r="D539" s="31"/>
      <c r="E539" s="31"/>
      <c r="F539" s="31"/>
      <c r="G539" s="31"/>
    </row>
    <row r="540" spans="1:7" s="61" customFormat="1">
      <c r="A540" s="31"/>
      <c r="B540" s="31"/>
      <c r="D540" s="31"/>
      <c r="E540" s="31"/>
      <c r="F540" s="31"/>
      <c r="G540" s="31"/>
    </row>
    <row r="541" spans="1:7" s="61" customFormat="1">
      <c r="A541" s="31"/>
      <c r="B541" s="31"/>
      <c r="D541" s="31"/>
      <c r="E541" s="31"/>
      <c r="F541" s="31"/>
      <c r="G541" s="31"/>
    </row>
    <row r="542" spans="1:7" s="61" customFormat="1">
      <c r="A542" s="31"/>
      <c r="B542" s="31"/>
      <c r="D542" s="31"/>
      <c r="E542" s="31"/>
      <c r="F542" s="31"/>
      <c r="G542" s="31"/>
    </row>
    <row r="543" spans="1:7" s="61" customFormat="1">
      <c r="A543" s="31"/>
      <c r="B543" s="31"/>
      <c r="D543" s="31"/>
      <c r="E543" s="31"/>
      <c r="F543" s="31"/>
      <c r="G543" s="31"/>
    </row>
    <row r="544" spans="1:7" s="61" customFormat="1">
      <c r="A544" s="31"/>
      <c r="B544" s="31"/>
      <c r="D544" s="31"/>
      <c r="E544" s="31"/>
      <c r="F544" s="31"/>
      <c r="G544" s="31"/>
    </row>
    <row r="545" spans="1:7" s="61" customFormat="1">
      <c r="A545" s="31"/>
      <c r="B545" s="31"/>
      <c r="D545" s="31"/>
      <c r="E545" s="31"/>
      <c r="F545" s="31"/>
      <c r="G545" s="31"/>
    </row>
    <row r="546" spans="1:7" s="61" customFormat="1">
      <c r="A546" s="31"/>
      <c r="B546" s="31"/>
      <c r="D546" s="31"/>
      <c r="E546" s="31"/>
      <c r="F546" s="31"/>
      <c r="G546" s="31"/>
    </row>
    <row r="547" spans="1:7" s="61" customFormat="1">
      <c r="A547" s="31"/>
      <c r="B547" s="31"/>
      <c r="D547" s="31"/>
      <c r="E547" s="31"/>
      <c r="F547" s="31"/>
      <c r="G547" s="31"/>
    </row>
    <row r="548" spans="1:7" s="61" customFormat="1">
      <c r="A548" s="31"/>
      <c r="B548" s="31"/>
      <c r="D548" s="31"/>
      <c r="E548" s="31"/>
      <c r="F548" s="31"/>
      <c r="G548" s="31"/>
    </row>
    <row r="549" spans="1:7" s="61" customFormat="1">
      <c r="A549" s="31"/>
      <c r="B549" s="31"/>
      <c r="D549" s="31"/>
      <c r="E549" s="31"/>
      <c r="F549" s="31"/>
      <c r="G549" s="31"/>
    </row>
    <row r="550" spans="1:7" s="61" customFormat="1">
      <c r="A550" s="31"/>
      <c r="B550" s="31"/>
      <c r="D550" s="31"/>
      <c r="E550" s="31"/>
      <c r="F550" s="31"/>
      <c r="G550" s="31"/>
    </row>
    <row r="551" spans="1:7" s="61" customFormat="1">
      <c r="A551" s="31"/>
      <c r="B551" s="31"/>
      <c r="D551" s="31"/>
      <c r="E551" s="31"/>
      <c r="F551" s="31"/>
      <c r="G551" s="31"/>
    </row>
    <row r="552" spans="1:7" s="61" customFormat="1">
      <c r="A552" s="31"/>
      <c r="B552" s="31"/>
      <c r="D552" s="31"/>
      <c r="E552" s="31"/>
      <c r="F552" s="31"/>
      <c r="G552" s="31"/>
    </row>
    <row r="553" spans="1:7" s="61" customFormat="1">
      <c r="A553" s="31"/>
      <c r="B553" s="31"/>
      <c r="D553" s="31"/>
      <c r="E553" s="31"/>
      <c r="F553" s="31"/>
      <c r="G553" s="31"/>
    </row>
    <row r="554" spans="1:7" s="61" customFormat="1">
      <c r="A554" s="31"/>
      <c r="B554" s="31"/>
      <c r="D554" s="31"/>
      <c r="E554" s="31"/>
      <c r="F554" s="31"/>
      <c r="G554" s="31"/>
    </row>
    <row r="555" spans="1:7" s="61" customFormat="1">
      <c r="A555" s="31"/>
      <c r="B555" s="31"/>
      <c r="D555" s="31"/>
      <c r="E555" s="31"/>
      <c r="F555" s="31"/>
      <c r="G555" s="31"/>
    </row>
    <row r="556" spans="1:7" s="61" customFormat="1">
      <c r="A556" s="31"/>
      <c r="B556" s="31"/>
      <c r="D556" s="31"/>
      <c r="E556" s="31"/>
      <c r="F556" s="31"/>
      <c r="G556" s="31"/>
    </row>
    <row r="557" spans="1:7" s="61" customFormat="1">
      <c r="A557" s="31"/>
      <c r="B557" s="31"/>
      <c r="D557" s="31"/>
      <c r="E557" s="31"/>
      <c r="F557" s="31"/>
      <c r="G557" s="31"/>
    </row>
    <row r="558" spans="1:7" s="61" customFormat="1">
      <c r="A558" s="31"/>
      <c r="B558" s="31"/>
      <c r="D558" s="31"/>
      <c r="E558" s="31"/>
      <c r="F558" s="31"/>
      <c r="G558" s="31"/>
    </row>
    <row r="559" spans="1:7" s="61" customFormat="1">
      <c r="A559" s="31"/>
      <c r="B559" s="31"/>
      <c r="D559" s="31"/>
      <c r="E559" s="31"/>
      <c r="F559" s="31"/>
      <c r="G559" s="31"/>
    </row>
    <row r="560" spans="1:7" s="61" customFormat="1">
      <c r="A560" s="31"/>
      <c r="B560" s="31"/>
      <c r="D560" s="31"/>
      <c r="E560" s="31"/>
      <c r="F560" s="31"/>
      <c r="G560" s="31"/>
    </row>
    <row r="561" spans="1:7" s="61" customFormat="1">
      <c r="A561" s="31"/>
      <c r="B561" s="31"/>
      <c r="D561" s="31"/>
      <c r="E561" s="31"/>
      <c r="F561" s="31"/>
      <c r="G561" s="31"/>
    </row>
    <row r="562" spans="1:7" s="61" customFormat="1">
      <c r="A562" s="31"/>
      <c r="B562" s="31"/>
      <c r="D562" s="31"/>
      <c r="E562" s="31"/>
      <c r="F562" s="31"/>
      <c r="G562" s="31"/>
    </row>
    <row r="563" spans="1:7" s="61" customFormat="1">
      <c r="A563" s="31"/>
      <c r="B563" s="31"/>
      <c r="D563" s="31"/>
      <c r="E563" s="31"/>
      <c r="F563" s="31"/>
      <c r="G563" s="31"/>
    </row>
    <row r="564" spans="1:7" s="61" customFormat="1">
      <c r="A564" s="31"/>
      <c r="B564" s="31"/>
      <c r="D564" s="31"/>
      <c r="E564" s="31"/>
      <c r="F564" s="31"/>
      <c r="G564" s="31"/>
    </row>
    <row r="565" spans="1:7" s="61" customFormat="1">
      <c r="A565" s="31"/>
      <c r="B565" s="31"/>
      <c r="D565" s="31"/>
      <c r="E565" s="31"/>
      <c r="F565" s="31"/>
      <c r="G565" s="31"/>
    </row>
    <row r="566" spans="1:7" s="61" customFormat="1">
      <c r="A566" s="31"/>
      <c r="B566" s="31"/>
      <c r="D566" s="31"/>
      <c r="E566" s="31"/>
      <c r="F566" s="31"/>
      <c r="G566" s="31"/>
    </row>
    <row r="567" spans="1:7" s="61" customFormat="1">
      <c r="A567" s="31"/>
      <c r="B567" s="31"/>
      <c r="D567" s="31"/>
      <c r="E567" s="31"/>
      <c r="F567" s="31"/>
      <c r="G567" s="31"/>
    </row>
    <row r="568" spans="1:7" s="61" customFormat="1">
      <c r="A568" s="31"/>
      <c r="B568" s="31"/>
      <c r="D568" s="31"/>
      <c r="E568" s="31"/>
      <c r="F568" s="31"/>
      <c r="G568" s="31"/>
    </row>
    <row r="569" spans="1:7" s="61" customFormat="1">
      <c r="A569" s="31"/>
      <c r="B569" s="31"/>
      <c r="D569" s="31"/>
      <c r="E569" s="31"/>
      <c r="F569" s="31"/>
      <c r="G569" s="31"/>
    </row>
    <row r="570" spans="1:7" s="61" customFormat="1">
      <c r="A570" s="31"/>
      <c r="B570" s="31"/>
      <c r="D570" s="31"/>
      <c r="E570" s="31"/>
      <c r="F570" s="31"/>
      <c r="G570" s="31"/>
    </row>
    <row r="571" spans="1:7" s="61" customFormat="1">
      <c r="A571" s="31"/>
      <c r="B571" s="31"/>
      <c r="D571" s="31"/>
      <c r="E571" s="31"/>
      <c r="F571" s="31"/>
      <c r="G571" s="31"/>
    </row>
    <row r="572" spans="1:7" s="61" customFormat="1">
      <c r="A572" s="31"/>
      <c r="B572" s="31"/>
      <c r="D572" s="31"/>
      <c r="E572" s="31"/>
      <c r="F572" s="31"/>
      <c r="G572" s="31"/>
    </row>
    <row r="573" spans="1:7" s="61" customFormat="1">
      <c r="A573" s="31"/>
      <c r="B573" s="31"/>
      <c r="D573" s="31"/>
      <c r="E573" s="31"/>
      <c r="F573" s="31"/>
      <c r="G573" s="31"/>
    </row>
    <row r="574" spans="1:7" s="61" customFormat="1">
      <c r="A574" s="31"/>
      <c r="B574" s="31"/>
      <c r="D574" s="31"/>
      <c r="E574" s="31"/>
      <c r="F574" s="31"/>
      <c r="G574" s="31"/>
    </row>
    <row r="575" spans="1:7" s="61" customFormat="1">
      <c r="A575" s="31"/>
      <c r="B575" s="31"/>
      <c r="D575" s="31"/>
      <c r="E575" s="31"/>
      <c r="F575" s="31"/>
      <c r="G575" s="31"/>
    </row>
    <row r="576" spans="1:7" s="61" customFormat="1">
      <c r="A576" s="31"/>
      <c r="B576" s="31"/>
      <c r="D576" s="31"/>
      <c r="E576" s="31"/>
      <c r="F576" s="31"/>
      <c r="G576" s="31"/>
    </row>
    <row r="577" spans="1:7" s="61" customFormat="1">
      <c r="A577" s="31"/>
      <c r="B577" s="31"/>
      <c r="D577" s="31"/>
      <c r="E577" s="31"/>
      <c r="F577" s="31"/>
      <c r="G577" s="31"/>
    </row>
    <row r="578" spans="1:7" s="61" customFormat="1">
      <c r="A578" s="31"/>
      <c r="B578" s="31"/>
      <c r="D578" s="31"/>
      <c r="E578" s="31"/>
      <c r="F578" s="31"/>
      <c r="G578" s="31"/>
    </row>
    <row r="579" spans="1:7" s="61" customFormat="1">
      <c r="A579" s="31"/>
      <c r="B579" s="31"/>
      <c r="D579" s="31"/>
      <c r="E579" s="31"/>
      <c r="F579" s="31"/>
      <c r="G579" s="31"/>
    </row>
    <row r="580" spans="1:7" s="61" customFormat="1">
      <c r="A580" s="31"/>
      <c r="B580" s="31"/>
      <c r="D580" s="31"/>
      <c r="E580" s="31"/>
      <c r="F580" s="31"/>
      <c r="G580" s="31"/>
    </row>
    <row r="581" spans="1:7" s="61" customFormat="1">
      <c r="A581" s="31"/>
      <c r="B581" s="31"/>
      <c r="D581" s="31"/>
      <c r="E581" s="31"/>
      <c r="F581" s="31"/>
      <c r="G581" s="31"/>
    </row>
    <row r="582" spans="1:7" s="61" customFormat="1">
      <c r="A582" s="31"/>
      <c r="B582" s="31"/>
      <c r="D582" s="31"/>
      <c r="E582" s="31"/>
      <c r="F582" s="31"/>
      <c r="G582" s="31"/>
    </row>
    <row r="583" spans="1:7" s="61" customFormat="1">
      <c r="A583" s="31"/>
      <c r="B583" s="31"/>
      <c r="D583" s="31"/>
      <c r="E583" s="31"/>
      <c r="F583" s="31"/>
      <c r="G583" s="31"/>
    </row>
    <row r="584" spans="1:7" s="61" customFormat="1">
      <c r="A584" s="31"/>
      <c r="B584" s="31"/>
      <c r="D584" s="31"/>
      <c r="E584" s="31"/>
      <c r="F584" s="31"/>
      <c r="G584" s="31"/>
    </row>
    <row r="585" spans="1:7" s="61" customFormat="1">
      <c r="A585" s="31"/>
      <c r="B585" s="31"/>
      <c r="D585" s="31"/>
      <c r="E585" s="31"/>
      <c r="F585" s="31"/>
      <c r="G585" s="31"/>
    </row>
    <row r="586" spans="1:7" s="61" customFormat="1">
      <c r="A586" s="31"/>
      <c r="B586" s="31"/>
      <c r="D586" s="31"/>
      <c r="E586" s="31"/>
      <c r="F586" s="31"/>
      <c r="G586" s="31"/>
    </row>
    <row r="587" spans="1:7" s="61" customFormat="1">
      <c r="A587" s="31"/>
      <c r="B587" s="31"/>
      <c r="D587" s="31"/>
      <c r="E587" s="31"/>
      <c r="F587" s="31"/>
      <c r="G587" s="31"/>
    </row>
    <row r="588" spans="1:7" s="61" customFormat="1">
      <c r="A588" s="31"/>
      <c r="B588" s="31"/>
      <c r="D588" s="31"/>
      <c r="E588" s="31"/>
      <c r="F588" s="31"/>
      <c r="G588" s="31"/>
    </row>
    <row r="589" spans="1:7" s="61" customFormat="1">
      <c r="A589" s="31"/>
      <c r="B589" s="31"/>
      <c r="D589" s="31"/>
      <c r="E589" s="31"/>
      <c r="F589" s="31"/>
      <c r="G589" s="31"/>
    </row>
    <row r="590" spans="1:7" s="61" customFormat="1">
      <c r="A590" s="31"/>
      <c r="B590" s="31"/>
      <c r="D590" s="31"/>
      <c r="E590" s="31"/>
      <c r="F590" s="31"/>
      <c r="G590" s="31"/>
    </row>
    <row r="591" spans="1:7" s="61" customFormat="1">
      <c r="A591" s="31"/>
      <c r="B591" s="31"/>
      <c r="D591" s="31"/>
      <c r="E591" s="31"/>
      <c r="F591" s="31"/>
      <c r="G591" s="31"/>
    </row>
    <row r="592" spans="1:7" s="61" customFormat="1">
      <c r="A592" s="31"/>
      <c r="B592" s="31"/>
      <c r="D592" s="31"/>
      <c r="E592" s="31"/>
      <c r="F592" s="31"/>
      <c r="G592" s="31"/>
    </row>
    <row r="593" spans="1:7" s="61" customFormat="1">
      <c r="A593" s="31"/>
      <c r="B593" s="31"/>
      <c r="D593" s="31"/>
      <c r="E593" s="31"/>
      <c r="F593" s="31"/>
      <c r="G593" s="31"/>
    </row>
    <row r="594" spans="1:7" s="61" customFormat="1">
      <c r="A594" s="31"/>
      <c r="B594" s="31"/>
      <c r="D594" s="31"/>
      <c r="E594" s="31"/>
      <c r="F594" s="31"/>
      <c r="G594" s="31"/>
    </row>
    <row r="595" spans="1:7" s="61" customFormat="1">
      <c r="A595" s="31"/>
      <c r="B595" s="31"/>
      <c r="D595" s="31"/>
      <c r="E595" s="31"/>
      <c r="F595" s="31"/>
      <c r="G595" s="31"/>
    </row>
    <row r="596" spans="1:7" s="61" customFormat="1">
      <c r="A596" s="31"/>
      <c r="B596" s="31"/>
      <c r="D596" s="31"/>
      <c r="E596" s="31"/>
      <c r="F596" s="31"/>
      <c r="G596" s="31"/>
    </row>
    <row r="597" spans="1:7" s="61" customFormat="1">
      <c r="A597" s="31"/>
      <c r="B597" s="31"/>
      <c r="D597" s="31"/>
      <c r="E597" s="31"/>
      <c r="F597" s="31"/>
      <c r="G597" s="31"/>
    </row>
    <row r="598" spans="1:7" s="61" customFormat="1">
      <c r="A598" s="31"/>
      <c r="B598" s="31"/>
      <c r="D598" s="31"/>
      <c r="E598" s="31"/>
      <c r="F598" s="31"/>
      <c r="G598" s="31"/>
    </row>
    <row r="599" spans="1:7" s="61" customFormat="1">
      <c r="A599" s="31"/>
      <c r="B599" s="31"/>
      <c r="D599" s="31"/>
      <c r="E599" s="31"/>
      <c r="F599" s="31"/>
      <c r="G599" s="31"/>
    </row>
    <row r="600" spans="1:7" s="61" customFormat="1">
      <c r="A600" s="31"/>
      <c r="B600" s="31"/>
      <c r="D600" s="31"/>
      <c r="E600" s="31"/>
      <c r="F600" s="31"/>
      <c r="G600" s="31"/>
    </row>
    <row r="601" spans="1:7" s="61" customFormat="1">
      <c r="A601" s="31"/>
      <c r="B601" s="31"/>
      <c r="D601" s="31"/>
      <c r="E601" s="31"/>
      <c r="F601" s="31"/>
      <c r="G601" s="31"/>
    </row>
    <row r="602" spans="1:7" s="61" customFormat="1">
      <c r="A602" s="31"/>
      <c r="B602" s="31"/>
      <c r="D602" s="31"/>
      <c r="E602" s="31"/>
      <c r="F602" s="31"/>
      <c r="G602" s="31"/>
    </row>
    <row r="603" spans="1:7" s="61" customFormat="1">
      <c r="A603" s="31"/>
      <c r="B603" s="31"/>
      <c r="D603" s="31"/>
      <c r="E603" s="31"/>
      <c r="F603" s="31"/>
      <c r="G603" s="31"/>
    </row>
    <row r="604" spans="1:7" s="61" customFormat="1">
      <c r="A604" s="31"/>
      <c r="B604" s="31"/>
      <c r="D604" s="31"/>
      <c r="E604" s="31"/>
      <c r="F604" s="31"/>
      <c r="G604" s="31"/>
    </row>
    <row r="605" spans="1:7" s="61" customFormat="1">
      <c r="A605" s="31"/>
      <c r="B605" s="31"/>
      <c r="D605" s="31"/>
      <c r="E605" s="31"/>
      <c r="F605" s="31"/>
      <c r="G605" s="31"/>
    </row>
    <row r="606" spans="1:7" s="61" customFormat="1">
      <c r="A606" s="31"/>
      <c r="B606" s="31"/>
      <c r="D606" s="31"/>
      <c r="E606" s="31"/>
      <c r="F606" s="31"/>
      <c r="G606" s="31"/>
    </row>
    <row r="607" spans="1:7" s="61" customFormat="1">
      <c r="A607" s="31"/>
      <c r="B607" s="31"/>
      <c r="D607" s="31"/>
      <c r="E607" s="31"/>
      <c r="F607" s="31"/>
      <c r="G607" s="31"/>
    </row>
    <row r="608" spans="1:7" s="61" customFormat="1">
      <c r="A608" s="31"/>
      <c r="B608" s="31"/>
      <c r="D608" s="31"/>
      <c r="E608" s="31"/>
      <c r="F608" s="31"/>
      <c r="G608" s="31"/>
    </row>
    <row r="609" spans="1:7" s="61" customFormat="1">
      <c r="A609" s="31"/>
      <c r="B609" s="31"/>
      <c r="D609" s="31"/>
      <c r="E609" s="31"/>
      <c r="F609" s="31"/>
      <c r="G609" s="31"/>
    </row>
    <row r="610" spans="1:7" s="61" customFormat="1">
      <c r="A610" s="31"/>
      <c r="B610" s="31"/>
      <c r="D610" s="31"/>
      <c r="E610" s="31"/>
      <c r="F610" s="31"/>
      <c r="G610" s="31"/>
    </row>
    <row r="611" spans="1:7" s="61" customFormat="1">
      <c r="A611" s="31"/>
      <c r="B611" s="31"/>
      <c r="D611" s="31"/>
      <c r="E611" s="31"/>
      <c r="F611" s="31"/>
      <c r="G611" s="31"/>
    </row>
    <row r="612" spans="1:7" s="61" customFormat="1">
      <c r="A612" s="31"/>
      <c r="B612" s="31"/>
      <c r="D612" s="31"/>
      <c r="E612" s="31"/>
      <c r="F612" s="31"/>
      <c r="G612" s="31"/>
    </row>
    <row r="613" spans="1:7" s="61" customFormat="1">
      <c r="A613" s="31"/>
      <c r="B613" s="31"/>
      <c r="D613" s="31"/>
      <c r="E613" s="31"/>
      <c r="F613" s="31"/>
      <c r="G613" s="31"/>
    </row>
    <row r="614" spans="1:7" s="61" customFormat="1">
      <c r="A614" s="31"/>
      <c r="B614" s="31"/>
      <c r="D614" s="31"/>
      <c r="E614" s="31"/>
      <c r="F614" s="31"/>
      <c r="G614" s="31"/>
    </row>
    <row r="615" spans="1:7" s="61" customFormat="1">
      <c r="A615" s="31"/>
      <c r="B615" s="31"/>
      <c r="D615" s="31"/>
      <c r="E615" s="31"/>
      <c r="F615" s="31"/>
      <c r="G615" s="31"/>
    </row>
    <row r="616" spans="1:7" s="61" customFormat="1">
      <c r="A616" s="31"/>
      <c r="B616" s="31"/>
      <c r="D616" s="31"/>
      <c r="E616" s="31"/>
      <c r="F616" s="31"/>
      <c r="G616" s="31"/>
    </row>
    <row r="617" spans="1:7" s="61" customFormat="1">
      <c r="A617" s="31"/>
      <c r="B617" s="31"/>
      <c r="D617" s="31"/>
      <c r="E617" s="31"/>
      <c r="F617" s="31"/>
      <c r="G617" s="31"/>
    </row>
    <row r="618" spans="1:7" s="61" customFormat="1">
      <c r="A618" s="31"/>
      <c r="B618" s="31"/>
      <c r="D618" s="31"/>
      <c r="E618" s="31"/>
      <c r="F618" s="31"/>
      <c r="G618" s="31"/>
    </row>
    <row r="619" spans="1:7" s="61" customFormat="1">
      <c r="A619" s="31"/>
      <c r="B619" s="31"/>
      <c r="D619" s="31"/>
      <c r="E619" s="31"/>
      <c r="F619" s="31"/>
      <c r="G619" s="31"/>
    </row>
    <row r="620" spans="1:7" s="61" customFormat="1">
      <c r="A620" s="31"/>
      <c r="B620" s="31"/>
      <c r="D620" s="31"/>
      <c r="E620" s="31"/>
      <c r="F620" s="31"/>
      <c r="G620" s="31"/>
    </row>
    <row r="621" spans="1:7" s="61" customFormat="1">
      <c r="A621" s="31"/>
      <c r="B621" s="31"/>
      <c r="D621" s="31"/>
      <c r="E621" s="31"/>
      <c r="F621" s="31"/>
      <c r="G621" s="31"/>
    </row>
    <row r="622" spans="1:7" s="61" customFormat="1">
      <c r="A622" s="31"/>
      <c r="B622" s="31"/>
      <c r="D622" s="31"/>
      <c r="E622" s="31"/>
      <c r="F622" s="31"/>
      <c r="G622" s="31"/>
    </row>
    <row r="623" spans="1:7" s="61" customFormat="1">
      <c r="A623" s="31"/>
      <c r="B623" s="31"/>
      <c r="D623" s="31"/>
      <c r="E623" s="31"/>
      <c r="F623" s="31"/>
      <c r="G623" s="31"/>
    </row>
    <row r="624" spans="1:7" s="61" customFormat="1">
      <c r="A624" s="31"/>
      <c r="B624" s="31"/>
      <c r="D624" s="31"/>
      <c r="E624" s="31"/>
      <c r="F624" s="31"/>
      <c r="G624" s="31"/>
    </row>
    <row r="625" spans="1:7" s="61" customFormat="1">
      <c r="A625" s="31"/>
      <c r="B625" s="31"/>
      <c r="D625" s="31"/>
      <c r="E625" s="31"/>
      <c r="F625" s="31"/>
      <c r="G625" s="31"/>
    </row>
    <row r="626" spans="1:7" s="61" customFormat="1">
      <c r="A626" s="31"/>
      <c r="B626" s="31"/>
      <c r="D626" s="31"/>
      <c r="E626" s="31"/>
      <c r="F626" s="31"/>
      <c r="G626" s="31"/>
    </row>
    <row r="627" spans="1:7" s="61" customFormat="1">
      <c r="A627" s="31"/>
      <c r="B627" s="31"/>
      <c r="D627" s="31"/>
      <c r="E627" s="31"/>
      <c r="F627" s="31"/>
      <c r="G627" s="31"/>
    </row>
    <row r="628" spans="1:7" s="61" customFormat="1">
      <c r="A628" s="31"/>
      <c r="B628" s="31"/>
      <c r="D628" s="31"/>
      <c r="E628" s="31"/>
      <c r="F628" s="31"/>
      <c r="G628" s="31"/>
    </row>
    <row r="629" spans="1:7" s="61" customFormat="1">
      <c r="A629" s="31"/>
      <c r="B629" s="31"/>
      <c r="D629" s="31"/>
      <c r="E629" s="31"/>
      <c r="F629" s="31"/>
      <c r="G629" s="31"/>
    </row>
    <row r="630" spans="1:7" s="61" customFormat="1">
      <c r="A630" s="31"/>
      <c r="B630" s="31"/>
      <c r="D630" s="31"/>
      <c r="E630" s="31"/>
      <c r="F630" s="31"/>
      <c r="G630" s="31"/>
    </row>
    <row r="631" spans="1:7" s="61" customFormat="1">
      <c r="A631" s="31"/>
      <c r="B631" s="31"/>
      <c r="D631" s="31"/>
      <c r="E631" s="31"/>
      <c r="F631" s="31"/>
      <c r="G631" s="31"/>
    </row>
    <row r="632" spans="1:7" s="61" customFormat="1">
      <c r="A632" s="31"/>
      <c r="B632" s="31"/>
      <c r="D632" s="31"/>
      <c r="E632" s="31"/>
      <c r="F632" s="31"/>
      <c r="G632" s="31"/>
    </row>
    <row r="633" spans="1:7" s="61" customFormat="1">
      <c r="A633" s="31"/>
      <c r="B633" s="31"/>
      <c r="D633" s="31"/>
      <c r="E633" s="31"/>
      <c r="F633" s="31"/>
      <c r="G633" s="31"/>
    </row>
    <row r="634" spans="1:7" s="61" customFormat="1">
      <c r="A634" s="31"/>
      <c r="B634" s="31"/>
      <c r="D634" s="31"/>
      <c r="E634" s="31"/>
      <c r="F634" s="31"/>
      <c r="G634" s="31"/>
    </row>
    <row r="635" spans="1:7" s="61" customFormat="1">
      <c r="A635" s="31"/>
      <c r="B635" s="31"/>
      <c r="D635" s="31"/>
      <c r="E635" s="31"/>
      <c r="F635" s="31"/>
      <c r="G635" s="31"/>
    </row>
    <row r="636" spans="1:7" s="61" customFormat="1">
      <c r="A636" s="31"/>
      <c r="B636" s="31"/>
      <c r="D636" s="31"/>
      <c r="E636" s="31"/>
      <c r="F636" s="31"/>
      <c r="G636" s="31"/>
    </row>
    <row r="637" spans="1:7" s="61" customFormat="1">
      <c r="A637" s="31"/>
      <c r="B637" s="31"/>
      <c r="D637" s="31"/>
      <c r="E637" s="31"/>
      <c r="F637" s="31"/>
      <c r="G637" s="31"/>
    </row>
    <row r="638" spans="1:7" s="61" customFormat="1">
      <c r="A638" s="31"/>
      <c r="B638" s="31"/>
      <c r="D638" s="31"/>
      <c r="E638" s="31"/>
      <c r="F638" s="31"/>
      <c r="G638" s="31"/>
    </row>
    <row r="639" spans="1:7" s="61" customFormat="1">
      <c r="A639" s="31"/>
      <c r="B639" s="31"/>
      <c r="D639" s="31"/>
      <c r="E639" s="31"/>
      <c r="F639" s="31"/>
      <c r="G639" s="31"/>
    </row>
    <row r="640" spans="1:7" s="61" customFormat="1">
      <c r="A640" s="31"/>
      <c r="B640" s="31"/>
      <c r="D640" s="31"/>
      <c r="E640" s="31"/>
      <c r="F640" s="31"/>
      <c r="G640" s="31"/>
    </row>
    <row r="641" spans="1:7" s="61" customFormat="1">
      <c r="A641" s="31"/>
      <c r="B641" s="31"/>
      <c r="D641" s="31"/>
      <c r="E641" s="31"/>
      <c r="F641" s="31"/>
      <c r="G641" s="31"/>
    </row>
    <row r="642" spans="1:7" s="61" customFormat="1">
      <c r="A642" s="31"/>
      <c r="B642" s="31"/>
      <c r="D642" s="31"/>
      <c r="E642" s="31"/>
      <c r="F642" s="31"/>
      <c r="G642" s="31"/>
    </row>
    <row r="643" spans="1:7" s="61" customFormat="1">
      <c r="A643" s="31"/>
      <c r="B643" s="31"/>
      <c r="D643" s="31"/>
      <c r="E643" s="31"/>
      <c r="F643" s="31"/>
      <c r="G643" s="31"/>
    </row>
    <row r="644" spans="1:7" s="61" customFormat="1">
      <c r="A644" s="31"/>
      <c r="B644" s="31"/>
      <c r="D644" s="31"/>
      <c r="E644" s="31"/>
      <c r="F644" s="31"/>
      <c r="G644" s="31"/>
    </row>
    <row r="645" spans="1:7" s="61" customFormat="1">
      <c r="A645" s="31"/>
      <c r="B645" s="31"/>
      <c r="D645" s="31"/>
      <c r="E645" s="31"/>
      <c r="F645" s="31"/>
      <c r="G645" s="31"/>
    </row>
    <row r="646" spans="1:7" s="61" customFormat="1">
      <c r="A646" s="31"/>
      <c r="B646" s="31"/>
      <c r="D646" s="31"/>
      <c r="E646" s="31"/>
      <c r="F646" s="31"/>
      <c r="G646" s="31"/>
    </row>
    <row r="647" spans="1:7" s="61" customFormat="1">
      <c r="A647" s="31"/>
      <c r="B647" s="31"/>
      <c r="D647" s="31"/>
      <c r="E647" s="31"/>
      <c r="F647" s="31"/>
      <c r="G647" s="31"/>
    </row>
    <row r="648" spans="1:7" s="61" customFormat="1">
      <c r="A648" s="31"/>
      <c r="B648" s="31"/>
      <c r="D648" s="31"/>
      <c r="E648" s="31"/>
      <c r="F648" s="31"/>
      <c r="G648" s="31"/>
    </row>
    <row r="649" spans="1:7" s="61" customFormat="1">
      <c r="A649" s="31"/>
      <c r="B649" s="31"/>
      <c r="D649" s="31"/>
      <c r="E649" s="31"/>
      <c r="F649" s="31"/>
      <c r="G649" s="31"/>
    </row>
    <row r="650" spans="1:7" s="61" customFormat="1">
      <c r="A650" s="31"/>
      <c r="B650" s="31"/>
      <c r="D650" s="31"/>
      <c r="E650" s="31"/>
      <c r="F650" s="31"/>
      <c r="G650" s="31"/>
    </row>
    <row r="651" spans="1:7" s="61" customFormat="1">
      <c r="A651" s="31"/>
      <c r="B651" s="31"/>
      <c r="D651" s="31"/>
      <c r="E651" s="31"/>
      <c r="F651" s="31"/>
      <c r="G651" s="31"/>
    </row>
    <row r="652" spans="1:7" s="61" customFormat="1">
      <c r="A652" s="31"/>
      <c r="B652" s="31"/>
      <c r="D652" s="31"/>
      <c r="E652" s="31"/>
      <c r="F652" s="31"/>
      <c r="G652" s="31"/>
    </row>
    <row r="653" spans="1:7" s="61" customFormat="1">
      <c r="A653" s="31"/>
      <c r="B653" s="31"/>
      <c r="D653" s="31"/>
      <c r="E653" s="31"/>
      <c r="F653" s="31"/>
      <c r="G653" s="31"/>
    </row>
    <row r="654" spans="1:7" s="61" customFormat="1">
      <c r="A654" s="31"/>
      <c r="B654" s="31"/>
      <c r="D654" s="31"/>
      <c r="E654" s="31"/>
      <c r="F654" s="31"/>
      <c r="G654" s="31"/>
    </row>
    <row r="655" spans="1:7" s="61" customFormat="1">
      <c r="A655" s="31"/>
      <c r="B655" s="31"/>
      <c r="D655" s="31"/>
      <c r="E655" s="31"/>
      <c r="F655" s="31"/>
      <c r="G655" s="31"/>
    </row>
    <row r="656" spans="1:7" s="61" customFormat="1">
      <c r="A656" s="31"/>
      <c r="B656" s="31"/>
      <c r="D656" s="31"/>
      <c r="E656" s="31"/>
      <c r="F656" s="31"/>
      <c r="G656" s="31"/>
    </row>
    <row r="657" spans="1:7" s="61" customFormat="1">
      <c r="A657" s="31"/>
      <c r="B657" s="31"/>
      <c r="D657" s="31"/>
      <c r="E657" s="31"/>
      <c r="F657" s="31"/>
      <c r="G657" s="31"/>
    </row>
    <row r="658" spans="1:7" s="61" customFormat="1">
      <c r="A658" s="31"/>
      <c r="B658" s="31"/>
      <c r="D658" s="31"/>
      <c r="E658" s="31"/>
      <c r="F658" s="31"/>
      <c r="G658" s="31"/>
    </row>
    <row r="659" spans="1:7" s="61" customFormat="1">
      <c r="A659" s="31"/>
      <c r="B659" s="31"/>
      <c r="D659" s="31"/>
      <c r="E659" s="31"/>
      <c r="F659" s="31"/>
      <c r="G659" s="31"/>
    </row>
    <row r="660" spans="1:7" s="61" customFormat="1">
      <c r="A660" s="31"/>
      <c r="B660" s="31"/>
      <c r="D660" s="31"/>
      <c r="E660" s="31"/>
      <c r="F660" s="31"/>
      <c r="G660" s="31"/>
    </row>
    <row r="661" spans="1:7" s="61" customFormat="1">
      <c r="A661" s="31"/>
      <c r="B661" s="31"/>
      <c r="D661" s="31"/>
      <c r="E661" s="31"/>
      <c r="F661" s="31"/>
      <c r="G661" s="31"/>
    </row>
    <row r="662" spans="1:7" s="61" customFormat="1">
      <c r="A662" s="31"/>
      <c r="B662" s="31"/>
      <c r="D662" s="31"/>
      <c r="E662" s="31"/>
      <c r="F662" s="31"/>
      <c r="G662" s="31"/>
    </row>
    <row r="663" spans="1:7" s="61" customFormat="1">
      <c r="A663" s="31"/>
      <c r="B663" s="31"/>
      <c r="D663" s="31"/>
      <c r="E663" s="31"/>
      <c r="F663" s="31"/>
      <c r="G663" s="31"/>
    </row>
    <row r="664" spans="1:7" s="61" customFormat="1">
      <c r="A664" s="31"/>
      <c r="B664" s="31"/>
      <c r="D664" s="31"/>
      <c r="E664" s="31"/>
      <c r="F664" s="31"/>
      <c r="G664" s="31"/>
    </row>
    <row r="665" spans="1:7" s="61" customFormat="1">
      <c r="A665" s="31"/>
      <c r="B665" s="31"/>
      <c r="D665" s="31"/>
      <c r="E665" s="31"/>
      <c r="F665" s="31"/>
      <c r="G665" s="31"/>
    </row>
    <row r="666" spans="1:7" s="61" customFormat="1">
      <c r="A666" s="31"/>
      <c r="B666" s="31"/>
      <c r="D666" s="31"/>
      <c r="E666" s="31"/>
      <c r="F666" s="31"/>
      <c r="G666" s="31"/>
    </row>
    <row r="667" spans="1:7" s="61" customFormat="1">
      <c r="A667" s="31"/>
      <c r="B667" s="31"/>
      <c r="D667" s="31"/>
      <c r="E667" s="31"/>
      <c r="F667" s="31"/>
      <c r="G667" s="31"/>
    </row>
    <row r="668" spans="1:7" s="61" customFormat="1">
      <c r="A668" s="31"/>
      <c r="B668" s="31"/>
      <c r="D668" s="31"/>
      <c r="E668" s="31"/>
      <c r="F668" s="31"/>
      <c r="G668" s="31"/>
    </row>
    <row r="669" spans="1:7" s="61" customFormat="1">
      <c r="A669" s="31"/>
      <c r="B669" s="31"/>
      <c r="D669" s="31"/>
      <c r="E669" s="31"/>
      <c r="F669" s="31"/>
      <c r="G669" s="31"/>
    </row>
    <row r="670" spans="1:7" s="61" customFormat="1">
      <c r="A670" s="31"/>
      <c r="B670" s="31"/>
      <c r="D670" s="31"/>
      <c r="E670" s="31"/>
      <c r="F670" s="31"/>
      <c r="G670" s="31"/>
    </row>
    <row r="671" spans="1:7" s="61" customFormat="1">
      <c r="A671" s="31"/>
      <c r="B671" s="31"/>
      <c r="D671" s="31"/>
      <c r="E671" s="31"/>
      <c r="F671" s="31"/>
      <c r="G671" s="31"/>
    </row>
    <row r="672" spans="1:7" s="61" customFormat="1">
      <c r="A672" s="31"/>
      <c r="B672" s="31"/>
      <c r="D672" s="31"/>
      <c r="E672" s="31"/>
      <c r="F672" s="31"/>
      <c r="G672" s="31"/>
    </row>
    <row r="673" spans="1:7" s="61" customFormat="1">
      <c r="A673" s="31"/>
      <c r="B673" s="31"/>
      <c r="D673" s="31"/>
      <c r="E673" s="31"/>
      <c r="F673" s="31"/>
      <c r="G673" s="31"/>
    </row>
    <row r="674" spans="1:7" s="61" customFormat="1">
      <c r="A674" s="31"/>
      <c r="B674" s="31"/>
      <c r="D674" s="31"/>
      <c r="E674" s="31"/>
      <c r="F674" s="31"/>
      <c r="G674" s="31"/>
    </row>
    <row r="675" spans="1:7" s="61" customFormat="1">
      <c r="A675" s="31"/>
      <c r="B675" s="31"/>
      <c r="D675" s="31"/>
      <c r="E675" s="31"/>
      <c r="F675" s="31"/>
      <c r="G675" s="31"/>
    </row>
    <row r="676" spans="1:7" s="61" customFormat="1">
      <c r="A676" s="31"/>
      <c r="B676" s="31"/>
      <c r="D676" s="31"/>
      <c r="E676" s="31"/>
      <c r="F676" s="31"/>
      <c r="G676" s="31"/>
    </row>
    <row r="677" spans="1:7" s="61" customFormat="1">
      <c r="A677" s="31"/>
      <c r="B677" s="31"/>
      <c r="D677" s="31"/>
      <c r="E677" s="31"/>
      <c r="F677" s="31"/>
      <c r="G677" s="31"/>
    </row>
    <row r="678" spans="1:7" s="61" customFormat="1">
      <c r="A678" s="31"/>
      <c r="B678" s="31"/>
      <c r="D678" s="31"/>
      <c r="E678" s="31"/>
      <c r="F678" s="31"/>
      <c r="G678" s="31"/>
    </row>
    <row r="679" spans="1:7" s="61" customFormat="1">
      <c r="A679" s="31"/>
      <c r="B679" s="31"/>
      <c r="D679" s="31"/>
      <c r="E679" s="31"/>
      <c r="F679" s="31"/>
      <c r="G679" s="31"/>
    </row>
    <row r="680" spans="1:7" s="61" customFormat="1">
      <c r="A680" s="31"/>
      <c r="B680" s="31"/>
      <c r="D680" s="31"/>
      <c r="E680" s="31"/>
      <c r="F680" s="31"/>
      <c r="G680" s="31"/>
    </row>
    <row r="681" spans="1:7" s="61" customFormat="1">
      <c r="A681" s="31"/>
      <c r="B681" s="31"/>
      <c r="D681" s="31"/>
      <c r="E681" s="31"/>
      <c r="F681" s="31"/>
      <c r="G681" s="31"/>
    </row>
    <row r="682" spans="1:7" s="61" customFormat="1">
      <c r="A682" s="31"/>
      <c r="B682" s="31"/>
      <c r="D682" s="31"/>
      <c r="E682" s="31"/>
      <c r="F682" s="31"/>
      <c r="G682" s="31"/>
    </row>
    <row r="683" spans="1:7" s="61" customFormat="1">
      <c r="A683" s="31"/>
      <c r="B683" s="31"/>
      <c r="D683" s="31"/>
      <c r="E683" s="31"/>
      <c r="F683" s="31"/>
      <c r="G683" s="31"/>
    </row>
    <row r="684" spans="1:7" s="61" customFormat="1">
      <c r="A684" s="31"/>
      <c r="B684" s="31"/>
      <c r="D684" s="31"/>
      <c r="E684" s="31"/>
      <c r="F684" s="31"/>
      <c r="G684" s="31"/>
    </row>
    <row r="685" spans="1:7" s="61" customFormat="1">
      <c r="A685" s="31"/>
      <c r="B685" s="31"/>
      <c r="D685" s="31"/>
      <c r="E685" s="31"/>
      <c r="F685" s="31"/>
      <c r="G685" s="31"/>
    </row>
    <row r="686" spans="1:7" s="61" customFormat="1">
      <c r="A686" s="31"/>
      <c r="B686" s="31"/>
      <c r="D686" s="31"/>
      <c r="E686" s="31"/>
      <c r="F686" s="31"/>
      <c r="G686" s="31"/>
    </row>
    <row r="687" spans="1:7" s="61" customFormat="1">
      <c r="A687" s="31"/>
      <c r="B687" s="31"/>
      <c r="D687" s="31"/>
      <c r="E687" s="31"/>
      <c r="F687" s="31"/>
      <c r="G687" s="31"/>
    </row>
    <row r="688" spans="1:7" s="61" customFormat="1">
      <c r="A688" s="31"/>
      <c r="B688" s="31"/>
      <c r="D688" s="31"/>
      <c r="E688" s="31"/>
      <c r="F688" s="31"/>
      <c r="G688" s="31"/>
    </row>
    <row r="689" spans="1:7" s="61" customFormat="1">
      <c r="A689" s="31"/>
      <c r="B689" s="31"/>
      <c r="D689" s="31"/>
      <c r="E689" s="31"/>
      <c r="F689" s="31"/>
      <c r="G689" s="31"/>
    </row>
    <row r="690" spans="1:7" s="61" customFormat="1">
      <c r="A690" s="31"/>
      <c r="B690" s="31"/>
      <c r="D690" s="31"/>
      <c r="E690" s="31"/>
      <c r="F690" s="31"/>
      <c r="G690" s="31"/>
    </row>
    <row r="691" spans="1:7" s="61" customFormat="1">
      <c r="A691" s="31"/>
      <c r="B691" s="31"/>
      <c r="D691" s="31"/>
      <c r="E691" s="31"/>
      <c r="F691" s="31"/>
      <c r="G691" s="31"/>
    </row>
    <row r="692" spans="1:7" s="61" customFormat="1">
      <c r="A692" s="31"/>
      <c r="B692" s="31"/>
      <c r="D692" s="31"/>
      <c r="E692" s="31"/>
      <c r="F692" s="31"/>
      <c r="G692" s="31"/>
    </row>
    <row r="693" spans="1:7" s="61" customFormat="1">
      <c r="A693" s="31"/>
      <c r="B693" s="31"/>
      <c r="D693" s="31"/>
      <c r="E693" s="31"/>
      <c r="F693" s="31"/>
      <c r="G693" s="31"/>
    </row>
    <row r="694" spans="1:7" s="61" customFormat="1">
      <c r="A694" s="31"/>
      <c r="B694" s="31"/>
      <c r="D694" s="31"/>
      <c r="E694" s="31"/>
      <c r="F694" s="31"/>
      <c r="G694" s="31"/>
    </row>
    <row r="695" spans="1:7" s="61" customFormat="1">
      <c r="A695" s="31"/>
      <c r="B695" s="31"/>
      <c r="D695" s="31"/>
      <c r="E695" s="31"/>
      <c r="F695" s="31"/>
      <c r="G695" s="31"/>
    </row>
    <row r="696" spans="1:7" s="61" customFormat="1">
      <c r="A696" s="31"/>
      <c r="B696" s="31"/>
      <c r="D696" s="31"/>
      <c r="E696" s="31"/>
      <c r="F696" s="31"/>
      <c r="G696" s="31"/>
    </row>
    <row r="697" spans="1:7" s="61" customFormat="1">
      <c r="A697" s="31"/>
      <c r="B697" s="31"/>
      <c r="D697" s="31"/>
      <c r="E697" s="31"/>
      <c r="F697" s="31"/>
      <c r="G697" s="31"/>
    </row>
    <row r="698" spans="1:7" s="61" customFormat="1">
      <c r="A698" s="31"/>
      <c r="B698" s="31"/>
      <c r="D698" s="31"/>
      <c r="E698" s="31"/>
      <c r="F698" s="31"/>
      <c r="G698" s="31"/>
    </row>
    <row r="699" spans="1:7" s="61" customFormat="1">
      <c r="A699" s="31"/>
      <c r="B699" s="31"/>
      <c r="D699" s="31"/>
      <c r="E699" s="31"/>
      <c r="F699" s="31"/>
      <c r="G699" s="31"/>
    </row>
    <row r="700" spans="1:7" s="61" customFormat="1">
      <c r="A700" s="31"/>
      <c r="B700" s="31"/>
      <c r="D700" s="31"/>
      <c r="E700" s="31"/>
      <c r="F700" s="31"/>
      <c r="G700" s="31"/>
    </row>
    <row r="701" spans="1:7" s="61" customFormat="1">
      <c r="A701" s="31"/>
      <c r="B701" s="31"/>
      <c r="D701" s="31"/>
      <c r="E701" s="31"/>
      <c r="F701" s="31"/>
      <c r="G701" s="31"/>
    </row>
    <row r="702" spans="1:7" s="61" customFormat="1">
      <c r="A702" s="31"/>
      <c r="B702" s="31"/>
      <c r="D702" s="31"/>
      <c r="E702" s="31"/>
      <c r="F702" s="31"/>
      <c r="G702" s="31"/>
    </row>
    <row r="703" spans="1:7" s="61" customFormat="1">
      <c r="A703" s="31"/>
      <c r="B703" s="31"/>
      <c r="D703" s="31"/>
      <c r="E703" s="31"/>
      <c r="F703" s="31"/>
      <c r="G703" s="31"/>
    </row>
    <row r="704" spans="1:7" s="61" customFormat="1">
      <c r="A704" s="31"/>
      <c r="B704" s="31"/>
      <c r="D704" s="31"/>
      <c r="E704" s="31"/>
      <c r="F704" s="31"/>
      <c r="G704" s="31"/>
    </row>
    <row r="705" spans="1:7" s="61" customFormat="1">
      <c r="A705" s="31"/>
      <c r="B705" s="31"/>
      <c r="D705" s="31"/>
      <c r="E705" s="31"/>
      <c r="F705" s="31"/>
      <c r="G705" s="31"/>
    </row>
    <row r="706" spans="1:7" s="61" customFormat="1">
      <c r="A706" s="31"/>
      <c r="B706" s="31"/>
      <c r="D706" s="31"/>
      <c r="E706" s="31"/>
      <c r="F706" s="31"/>
      <c r="G706" s="31"/>
    </row>
    <row r="707" spans="1:7" s="61" customFormat="1">
      <c r="A707" s="31"/>
      <c r="B707" s="31"/>
      <c r="D707" s="31"/>
      <c r="E707" s="31"/>
      <c r="F707" s="31"/>
      <c r="G707" s="31"/>
    </row>
    <row r="708" spans="1:7" s="61" customFormat="1">
      <c r="A708" s="31"/>
      <c r="B708" s="31"/>
      <c r="D708" s="31"/>
      <c r="E708" s="31"/>
      <c r="F708" s="31"/>
      <c r="G708" s="31"/>
    </row>
    <row r="709" spans="1:7" s="61" customFormat="1">
      <c r="A709" s="31"/>
      <c r="B709" s="31"/>
      <c r="D709" s="31"/>
      <c r="E709" s="31"/>
      <c r="F709" s="31"/>
      <c r="G709" s="31"/>
    </row>
    <row r="710" spans="1:7" s="61" customFormat="1">
      <c r="A710" s="31"/>
      <c r="B710" s="31"/>
      <c r="D710" s="31"/>
      <c r="E710" s="31"/>
      <c r="F710" s="31"/>
      <c r="G710" s="31"/>
    </row>
    <row r="711" spans="1:7" s="61" customFormat="1">
      <c r="A711" s="31"/>
      <c r="B711" s="31"/>
      <c r="D711" s="31"/>
      <c r="E711" s="31"/>
      <c r="F711" s="31"/>
      <c r="G711" s="31"/>
    </row>
    <row r="712" spans="1:7" s="61" customFormat="1">
      <c r="A712" s="31"/>
      <c r="B712" s="31"/>
      <c r="D712" s="31"/>
      <c r="E712" s="31"/>
      <c r="F712" s="31"/>
      <c r="G712" s="31"/>
    </row>
    <row r="713" spans="1:7" s="61" customFormat="1">
      <c r="A713" s="31"/>
      <c r="B713" s="31"/>
      <c r="D713" s="31"/>
      <c r="E713" s="31"/>
      <c r="F713" s="31"/>
      <c r="G713" s="31"/>
    </row>
    <row r="714" spans="1:7" s="61" customFormat="1">
      <c r="A714" s="31"/>
      <c r="B714" s="31"/>
      <c r="D714" s="31"/>
      <c r="E714" s="31"/>
      <c r="F714" s="31"/>
      <c r="G714" s="31"/>
    </row>
    <row r="715" spans="1:7" s="61" customFormat="1">
      <c r="A715" s="31"/>
      <c r="B715" s="31"/>
      <c r="D715" s="31"/>
      <c r="E715" s="31"/>
      <c r="F715" s="31"/>
      <c r="G715" s="31"/>
    </row>
    <row r="716" spans="1:7" s="61" customFormat="1">
      <c r="A716" s="31"/>
      <c r="B716" s="31"/>
      <c r="D716" s="31"/>
      <c r="E716" s="31"/>
      <c r="F716" s="31"/>
      <c r="G716" s="31"/>
    </row>
    <row r="717" spans="1:7" s="61" customFormat="1">
      <c r="A717" s="31"/>
      <c r="B717" s="31"/>
      <c r="D717" s="31"/>
      <c r="E717" s="31"/>
      <c r="F717" s="31"/>
      <c r="G717" s="31"/>
    </row>
    <row r="718" spans="1:7" s="61" customFormat="1">
      <c r="A718" s="31"/>
      <c r="B718" s="31"/>
      <c r="D718" s="31"/>
      <c r="E718" s="31"/>
      <c r="F718" s="31"/>
      <c r="G718" s="31"/>
    </row>
    <row r="719" spans="1:7" s="61" customFormat="1">
      <c r="A719" s="31"/>
      <c r="B719" s="31"/>
      <c r="D719" s="31"/>
      <c r="E719" s="31"/>
      <c r="F719" s="31"/>
      <c r="G719" s="31"/>
    </row>
    <row r="720" spans="1:7" s="61" customFormat="1">
      <c r="A720" s="31"/>
      <c r="B720" s="31"/>
      <c r="D720" s="31"/>
      <c r="E720" s="31"/>
      <c r="F720" s="31"/>
      <c r="G720" s="31"/>
    </row>
    <row r="721" spans="1:7" s="61" customFormat="1">
      <c r="A721" s="31"/>
      <c r="B721" s="31"/>
      <c r="D721" s="31"/>
      <c r="E721" s="31"/>
      <c r="F721" s="31"/>
      <c r="G721" s="31"/>
    </row>
    <row r="722" spans="1:7" s="61" customFormat="1">
      <c r="A722" s="31"/>
      <c r="B722" s="31"/>
      <c r="D722" s="31"/>
      <c r="E722" s="31"/>
      <c r="F722" s="31"/>
      <c r="G722" s="31"/>
    </row>
    <row r="723" spans="1:7" s="61" customFormat="1">
      <c r="A723" s="31"/>
      <c r="B723" s="31"/>
      <c r="D723" s="31"/>
      <c r="E723" s="31"/>
      <c r="F723" s="31"/>
      <c r="G723" s="31"/>
    </row>
    <row r="724" spans="1:7" s="61" customFormat="1">
      <c r="A724" s="31"/>
      <c r="B724" s="31"/>
      <c r="D724" s="31"/>
      <c r="E724" s="31"/>
      <c r="F724" s="31"/>
      <c r="G724" s="31"/>
    </row>
    <row r="725" spans="1:7" s="61" customFormat="1">
      <c r="A725" s="31"/>
      <c r="B725" s="31"/>
      <c r="D725" s="31"/>
      <c r="E725" s="31"/>
      <c r="F725" s="31"/>
      <c r="G725" s="31"/>
    </row>
    <row r="726" spans="1:7" s="61" customFormat="1">
      <c r="A726" s="31"/>
      <c r="B726" s="31"/>
      <c r="D726" s="31"/>
      <c r="E726" s="31"/>
      <c r="F726" s="31"/>
      <c r="G726" s="31"/>
    </row>
    <row r="727" spans="1:7" s="61" customFormat="1">
      <c r="A727" s="31"/>
      <c r="B727" s="31"/>
      <c r="D727" s="31"/>
      <c r="E727" s="31"/>
      <c r="F727" s="31"/>
      <c r="G727" s="31"/>
    </row>
    <row r="728" spans="1:7" s="61" customFormat="1">
      <c r="A728" s="31"/>
      <c r="B728" s="31"/>
      <c r="D728" s="31"/>
      <c r="E728" s="31"/>
      <c r="F728" s="31"/>
      <c r="G728" s="31"/>
    </row>
    <row r="729" spans="1:7" s="61" customFormat="1">
      <c r="A729" s="31"/>
      <c r="B729" s="31"/>
      <c r="D729" s="31"/>
      <c r="E729" s="31"/>
      <c r="F729" s="31"/>
      <c r="G729" s="31"/>
    </row>
    <row r="730" spans="1:7" s="61" customFormat="1">
      <c r="A730" s="31"/>
      <c r="B730" s="31"/>
      <c r="D730" s="31"/>
      <c r="E730" s="31"/>
      <c r="F730" s="31"/>
      <c r="G730" s="31"/>
    </row>
    <row r="731" spans="1:7" s="61" customFormat="1">
      <c r="A731" s="31"/>
      <c r="B731" s="31"/>
      <c r="D731" s="31"/>
      <c r="E731" s="31"/>
      <c r="F731" s="31"/>
      <c r="G731" s="31"/>
    </row>
    <row r="732" spans="1:7" s="61" customFormat="1">
      <c r="A732" s="31"/>
      <c r="B732" s="31"/>
      <c r="D732" s="31"/>
      <c r="E732" s="31"/>
      <c r="F732" s="31"/>
      <c r="G732" s="31"/>
    </row>
    <row r="733" spans="1:7" s="61" customFormat="1">
      <c r="A733" s="31"/>
      <c r="B733" s="31"/>
      <c r="D733" s="31"/>
      <c r="E733" s="31"/>
      <c r="F733" s="31"/>
      <c r="G733" s="31"/>
    </row>
    <row r="734" spans="1:7" s="61" customFormat="1">
      <c r="A734" s="31"/>
      <c r="B734" s="31"/>
      <c r="D734" s="31"/>
      <c r="E734" s="31"/>
      <c r="F734" s="31"/>
      <c r="G734" s="31"/>
    </row>
    <row r="735" spans="1:7" s="61" customFormat="1">
      <c r="A735" s="31"/>
      <c r="B735" s="31"/>
      <c r="D735" s="31"/>
      <c r="E735" s="31"/>
      <c r="F735" s="31"/>
      <c r="G735" s="31"/>
    </row>
    <row r="736" spans="1:7" s="61" customFormat="1">
      <c r="A736" s="31"/>
      <c r="B736" s="31"/>
      <c r="D736" s="31"/>
      <c r="E736" s="31"/>
      <c r="F736" s="31"/>
      <c r="G736" s="31"/>
    </row>
    <row r="737" spans="1:7" s="61" customFormat="1">
      <c r="A737" s="31"/>
      <c r="B737" s="31"/>
      <c r="D737" s="31"/>
      <c r="E737" s="31"/>
      <c r="F737" s="31"/>
      <c r="G737" s="31"/>
    </row>
    <row r="738" spans="1:7" s="61" customFormat="1">
      <c r="A738" s="31"/>
      <c r="B738" s="31"/>
      <c r="D738" s="31"/>
      <c r="E738" s="31"/>
      <c r="F738" s="31"/>
      <c r="G738" s="31"/>
    </row>
    <row r="739" spans="1:7" s="61" customFormat="1">
      <c r="A739" s="31"/>
      <c r="B739" s="31"/>
      <c r="D739" s="31"/>
      <c r="E739" s="31"/>
      <c r="F739" s="31"/>
      <c r="G739" s="31"/>
    </row>
    <row r="740" spans="1:7" s="61" customFormat="1">
      <c r="A740" s="31"/>
      <c r="B740" s="31"/>
      <c r="D740" s="31"/>
      <c r="E740" s="31"/>
      <c r="F740" s="31"/>
      <c r="G740" s="31"/>
    </row>
    <row r="741" spans="1:7" s="61" customFormat="1">
      <c r="A741" s="31"/>
      <c r="B741" s="31"/>
      <c r="D741" s="31"/>
      <c r="E741" s="31"/>
      <c r="F741" s="31"/>
      <c r="G741" s="31"/>
    </row>
    <row r="742" spans="1:7" s="61" customFormat="1">
      <c r="A742" s="31"/>
      <c r="B742" s="31"/>
      <c r="D742" s="31"/>
      <c r="E742" s="31"/>
      <c r="F742" s="31"/>
      <c r="G742" s="31"/>
    </row>
    <row r="743" spans="1:7" s="61" customFormat="1">
      <c r="A743" s="31"/>
      <c r="B743" s="31"/>
      <c r="D743" s="31"/>
      <c r="E743" s="31"/>
      <c r="F743" s="31"/>
      <c r="G743" s="31"/>
    </row>
    <row r="744" spans="1:7" s="61" customFormat="1">
      <c r="A744" s="31"/>
      <c r="B744" s="31"/>
      <c r="D744" s="31"/>
      <c r="E744" s="31"/>
      <c r="F744" s="31"/>
      <c r="G744" s="31"/>
    </row>
    <row r="745" spans="1:7" s="61" customFormat="1">
      <c r="A745" s="31"/>
      <c r="B745" s="31"/>
      <c r="D745" s="31"/>
      <c r="E745" s="31"/>
      <c r="F745" s="31"/>
      <c r="G745" s="31"/>
    </row>
    <row r="746" spans="1:7" s="61" customFormat="1">
      <c r="A746" s="31"/>
      <c r="B746" s="31"/>
      <c r="D746" s="31"/>
      <c r="E746" s="31"/>
      <c r="F746" s="31"/>
      <c r="G746" s="31"/>
    </row>
    <row r="747" spans="1:7" s="61" customFormat="1">
      <c r="A747" s="31"/>
      <c r="B747" s="31"/>
      <c r="D747" s="31"/>
      <c r="E747" s="31"/>
      <c r="F747" s="31"/>
      <c r="G747" s="31"/>
    </row>
    <row r="748" spans="1:7" s="61" customFormat="1">
      <c r="A748" s="31"/>
      <c r="B748" s="31"/>
      <c r="D748" s="31"/>
      <c r="E748" s="31"/>
      <c r="F748" s="31"/>
      <c r="G748" s="31"/>
    </row>
    <row r="749" spans="1:7" s="61" customFormat="1">
      <c r="A749" s="31"/>
      <c r="B749" s="31"/>
      <c r="D749" s="31"/>
      <c r="E749" s="31"/>
      <c r="F749" s="31"/>
      <c r="G749" s="31"/>
    </row>
    <row r="750" spans="1:7" s="61" customFormat="1">
      <c r="A750" s="31"/>
      <c r="B750" s="31"/>
      <c r="D750" s="31"/>
      <c r="E750" s="31"/>
      <c r="F750" s="31"/>
      <c r="G750" s="31"/>
    </row>
    <row r="751" spans="1:7" s="61" customFormat="1">
      <c r="A751" s="31"/>
      <c r="B751" s="31"/>
      <c r="D751" s="31"/>
      <c r="E751" s="31"/>
      <c r="F751" s="31"/>
      <c r="G751" s="31"/>
    </row>
    <row r="752" spans="1:7" s="61" customFormat="1">
      <c r="A752" s="31"/>
      <c r="B752" s="31"/>
      <c r="D752" s="31"/>
      <c r="E752" s="31"/>
      <c r="F752" s="31"/>
      <c r="G752" s="31"/>
    </row>
    <row r="753" spans="1:7" s="61" customFormat="1">
      <c r="A753" s="31"/>
      <c r="B753" s="31"/>
      <c r="D753" s="31"/>
      <c r="E753" s="31"/>
      <c r="F753" s="31"/>
      <c r="G753" s="31"/>
    </row>
    <row r="754" spans="1:7" s="61" customFormat="1">
      <c r="A754" s="31"/>
      <c r="B754" s="31"/>
      <c r="D754" s="31"/>
      <c r="E754" s="31"/>
      <c r="F754" s="31"/>
      <c r="G754" s="31"/>
    </row>
    <row r="755" spans="1:7" s="61" customFormat="1">
      <c r="A755" s="31"/>
      <c r="B755" s="31"/>
      <c r="D755" s="31"/>
      <c r="E755" s="31"/>
      <c r="F755" s="31"/>
      <c r="G755" s="31"/>
    </row>
    <row r="756" spans="1:7" s="61" customFormat="1">
      <c r="A756" s="31"/>
      <c r="B756" s="31"/>
      <c r="D756" s="31"/>
      <c r="E756" s="31"/>
      <c r="F756" s="31"/>
      <c r="G756" s="31"/>
    </row>
    <row r="757" spans="1:7" s="61" customFormat="1">
      <c r="A757" s="31"/>
      <c r="B757" s="31"/>
      <c r="D757" s="31"/>
      <c r="E757" s="31"/>
      <c r="F757" s="31"/>
      <c r="G757" s="31"/>
    </row>
    <row r="758" spans="1:7" s="61" customFormat="1">
      <c r="A758" s="31"/>
      <c r="B758" s="31"/>
      <c r="D758" s="31"/>
      <c r="E758" s="31"/>
      <c r="F758" s="31"/>
      <c r="G758" s="31"/>
    </row>
    <row r="759" spans="1:7" s="61" customFormat="1">
      <c r="A759" s="31"/>
      <c r="B759" s="31"/>
      <c r="D759" s="31"/>
      <c r="E759" s="31"/>
      <c r="F759" s="31"/>
      <c r="G759" s="31"/>
    </row>
    <row r="760" spans="1:7" s="61" customFormat="1">
      <c r="A760" s="31"/>
      <c r="B760" s="31"/>
      <c r="D760" s="31"/>
      <c r="E760" s="31"/>
      <c r="F760" s="31"/>
      <c r="G760" s="31"/>
    </row>
    <row r="761" spans="1:7" s="61" customFormat="1">
      <c r="A761" s="31"/>
      <c r="B761" s="31"/>
      <c r="D761" s="31"/>
      <c r="E761" s="31"/>
      <c r="F761" s="31"/>
      <c r="G761" s="31"/>
    </row>
    <row r="762" spans="1:7" s="61" customFormat="1">
      <c r="A762" s="31"/>
      <c r="B762" s="31"/>
      <c r="D762" s="31"/>
      <c r="E762" s="31"/>
      <c r="F762" s="31"/>
      <c r="G762" s="31"/>
    </row>
    <row r="763" spans="1:7" s="61" customFormat="1">
      <c r="A763" s="31"/>
      <c r="B763" s="31"/>
      <c r="D763" s="31"/>
      <c r="E763" s="31"/>
      <c r="F763" s="31"/>
      <c r="G763" s="31"/>
    </row>
    <row r="764" spans="1:7" s="61" customFormat="1">
      <c r="A764" s="31"/>
      <c r="B764" s="31"/>
      <c r="D764" s="31"/>
      <c r="E764" s="31"/>
      <c r="F764" s="31"/>
      <c r="G764" s="31"/>
    </row>
    <row r="765" spans="1:7" s="61" customFormat="1">
      <c r="A765" s="31"/>
      <c r="B765" s="31"/>
      <c r="D765" s="31"/>
      <c r="E765" s="31"/>
      <c r="F765" s="31"/>
      <c r="G765" s="31"/>
    </row>
    <row r="766" spans="1:7" s="61" customFormat="1">
      <c r="A766" s="31"/>
      <c r="B766" s="31"/>
      <c r="D766" s="31"/>
      <c r="E766" s="31"/>
      <c r="F766" s="31"/>
      <c r="G766" s="31"/>
    </row>
    <row r="767" spans="1:7" s="61" customFormat="1">
      <c r="A767" s="31"/>
      <c r="B767" s="31"/>
      <c r="D767" s="31"/>
      <c r="E767" s="31"/>
      <c r="F767" s="31"/>
      <c r="G767" s="31"/>
    </row>
    <row r="768" spans="1:7" s="61" customFormat="1">
      <c r="A768" s="31"/>
      <c r="B768" s="31"/>
      <c r="D768" s="31"/>
      <c r="E768" s="31"/>
      <c r="F768" s="31"/>
      <c r="G768" s="31"/>
    </row>
    <row r="769" spans="1:7" s="61" customFormat="1">
      <c r="A769" s="31"/>
      <c r="B769" s="31"/>
      <c r="D769" s="31"/>
      <c r="E769" s="31"/>
      <c r="F769" s="31"/>
      <c r="G769" s="31"/>
    </row>
    <row r="770" spans="1:7" s="61" customFormat="1">
      <c r="A770" s="31"/>
      <c r="B770" s="31"/>
      <c r="D770" s="31"/>
      <c r="E770" s="31"/>
      <c r="F770" s="31"/>
      <c r="G770" s="31"/>
    </row>
    <row r="771" spans="1:7" s="61" customFormat="1">
      <c r="A771" s="31"/>
      <c r="B771" s="31"/>
      <c r="D771" s="31"/>
      <c r="E771" s="31"/>
      <c r="F771" s="31"/>
      <c r="G771" s="31"/>
    </row>
    <row r="772" spans="1:7" s="61" customFormat="1">
      <c r="A772" s="31"/>
      <c r="B772" s="31"/>
      <c r="D772" s="31"/>
      <c r="E772" s="31"/>
      <c r="F772" s="31"/>
      <c r="G772" s="31"/>
    </row>
    <row r="773" spans="1:7" s="61" customFormat="1">
      <c r="A773" s="31"/>
      <c r="B773" s="31"/>
      <c r="D773" s="31"/>
      <c r="E773" s="31"/>
      <c r="F773" s="31"/>
      <c r="G773" s="31"/>
    </row>
    <row r="774" spans="1:7" s="61" customFormat="1">
      <c r="A774" s="31"/>
      <c r="B774" s="31"/>
      <c r="D774" s="31"/>
      <c r="E774" s="31"/>
      <c r="F774" s="31"/>
      <c r="G774" s="31"/>
    </row>
    <row r="775" spans="1:7" s="61" customFormat="1">
      <c r="A775" s="31"/>
      <c r="B775" s="31"/>
      <c r="D775" s="31"/>
      <c r="E775" s="31"/>
      <c r="F775" s="31"/>
      <c r="G775" s="31"/>
    </row>
    <row r="776" spans="1:7" s="61" customFormat="1">
      <c r="A776" s="31"/>
      <c r="B776" s="31"/>
      <c r="D776" s="31"/>
      <c r="E776" s="31"/>
      <c r="F776" s="31"/>
      <c r="G776" s="31"/>
    </row>
    <row r="777" spans="1:7" s="61" customFormat="1">
      <c r="A777" s="31"/>
      <c r="B777" s="31"/>
      <c r="D777" s="31"/>
      <c r="E777" s="31"/>
      <c r="F777" s="31"/>
      <c r="G777" s="31"/>
    </row>
    <row r="778" spans="1:7" s="61" customFormat="1">
      <c r="A778" s="31"/>
      <c r="B778" s="31"/>
      <c r="D778" s="31"/>
      <c r="E778" s="31"/>
      <c r="F778" s="31"/>
      <c r="G778" s="31"/>
    </row>
    <row r="779" spans="1:7" s="61" customFormat="1">
      <c r="A779" s="31"/>
      <c r="B779" s="31"/>
      <c r="D779" s="31"/>
      <c r="E779" s="31"/>
      <c r="F779" s="31"/>
      <c r="G779" s="31"/>
    </row>
    <row r="780" spans="1:7" s="61" customFormat="1">
      <c r="A780" s="31"/>
      <c r="B780" s="31"/>
      <c r="D780" s="31"/>
      <c r="E780" s="31"/>
      <c r="F780" s="31"/>
      <c r="G780" s="31"/>
    </row>
    <row r="781" spans="1:7" s="61" customFormat="1">
      <c r="A781" s="31"/>
      <c r="B781" s="31"/>
      <c r="D781" s="31"/>
      <c r="E781" s="31"/>
      <c r="F781" s="31"/>
      <c r="G781" s="31"/>
    </row>
    <row r="782" spans="1:7" s="61" customFormat="1">
      <c r="A782" s="31"/>
      <c r="B782" s="31"/>
      <c r="D782" s="31"/>
      <c r="E782" s="31"/>
      <c r="F782" s="31"/>
      <c r="G782" s="31"/>
    </row>
    <row r="783" spans="1:7" s="61" customFormat="1">
      <c r="A783" s="31"/>
      <c r="B783" s="31"/>
      <c r="D783" s="31"/>
      <c r="E783" s="31"/>
      <c r="F783" s="31"/>
      <c r="G783" s="31"/>
    </row>
    <row r="784" spans="1:7" s="61" customFormat="1">
      <c r="A784" s="31"/>
      <c r="B784" s="31"/>
      <c r="D784" s="31"/>
      <c r="E784" s="31"/>
      <c r="F784" s="31"/>
      <c r="G784" s="31"/>
    </row>
    <row r="785" spans="1:7" s="61" customFormat="1">
      <c r="A785" s="31"/>
      <c r="B785" s="31"/>
      <c r="D785" s="31"/>
      <c r="E785" s="31"/>
      <c r="F785" s="31"/>
      <c r="G785" s="31"/>
    </row>
    <row r="786" spans="1:7" s="61" customFormat="1">
      <c r="A786" s="31"/>
      <c r="B786" s="31"/>
      <c r="D786" s="31"/>
      <c r="E786" s="31"/>
      <c r="F786" s="31"/>
      <c r="G786" s="31"/>
    </row>
    <row r="787" spans="1:7" s="61" customFormat="1">
      <c r="A787" s="31"/>
      <c r="B787" s="31"/>
      <c r="D787" s="31"/>
      <c r="E787" s="31"/>
      <c r="F787" s="31"/>
      <c r="G787" s="31"/>
    </row>
    <row r="788" spans="1:7" s="61" customFormat="1">
      <c r="A788" s="31"/>
      <c r="B788" s="31"/>
      <c r="D788" s="31"/>
      <c r="E788" s="31"/>
      <c r="F788" s="31"/>
      <c r="G788" s="31"/>
    </row>
    <row r="789" spans="1:7" s="61" customFormat="1">
      <c r="A789" s="31"/>
      <c r="B789" s="31"/>
      <c r="D789" s="31"/>
      <c r="E789" s="31"/>
      <c r="F789" s="31"/>
      <c r="G789" s="31"/>
    </row>
    <row r="790" spans="1:7" s="61" customFormat="1">
      <c r="A790" s="31"/>
      <c r="B790" s="31"/>
      <c r="D790" s="31"/>
      <c r="E790" s="31"/>
      <c r="F790" s="31"/>
      <c r="G790" s="31"/>
    </row>
    <row r="791" spans="1:7" s="61" customFormat="1">
      <c r="A791" s="31"/>
      <c r="B791" s="31"/>
      <c r="D791" s="31"/>
      <c r="E791" s="31"/>
      <c r="F791" s="31"/>
      <c r="G791" s="31"/>
    </row>
    <row r="792" spans="1:7" s="61" customFormat="1">
      <c r="A792" s="31"/>
      <c r="B792" s="31"/>
      <c r="D792" s="31"/>
      <c r="E792" s="31"/>
      <c r="F792" s="31"/>
      <c r="G792" s="31"/>
    </row>
    <row r="793" spans="1:7" s="61" customFormat="1">
      <c r="A793" s="31"/>
      <c r="B793" s="31"/>
      <c r="D793" s="31"/>
      <c r="E793" s="31"/>
      <c r="F793" s="31"/>
      <c r="G793" s="31"/>
    </row>
    <row r="794" spans="1:7" s="61" customFormat="1">
      <c r="A794" s="31"/>
      <c r="B794" s="31"/>
      <c r="D794" s="31"/>
      <c r="E794" s="31"/>
      <c r="F794" s="31"/>
      <c r="G794" s="31"/>
    </row>
    <row r="795" spans="1:7" s="61" customFormat="1">
      <c r="A795" s="31"/>
      <c r="B795" s="31"/>
      <c r="D795" s="31"/>
      <c r="E795" s="31"/>
      <c r="F795" s="31"/>
      <c r="G795" s="31"/>
    </row>
    <row r="796" spans="1:7" s="61" customFormat="1">
      <c r="A796" s="31"/>
      <c r="B796" s="31"/>
      <c r="D796" s="31"/>
      <c r="E796" s="31"/>
      <c r="F796" s="31"/>
      <c r="G796" s="31"/>
    </row>
    <row r="797" spans="1:7" s="61" customFormat="1">
      <c r="A797" s="31"/>
      <c r="B797" s="31"/>
      <c r="D797" s="31"/>
      <c r="E797" s="31"/>
      <c r="F797" s="31"/>
      <c r="G797" s="31"/>
    </row>
    <row r="798" spans="1:7" s="61" customFormat="1">
      <c r="A798" s="31"/>
      <c r="B798" s="31"/>
      <c r="D798" s="31"/>
      <c r="E798" s="31"/>
      <c r="F798" s="31"/>
      <c r="G798" s="31"/>
    </row>
    <row r="799" spans="1:7" s="61" customFormat="1">
      <c r="A799" s="31"/>
      <c r="B799" s="31"/>
      <c r="D799" s="31"/>
      <c r="E799" s="31"/>
      <c r="F799" s="31"/>
      <c r="G799" s="31"/>
    </row>
    <row r="800" spans="1:7" s="61" customFormat="1">
      <c r="A800" s="31"/>
      <c r="B800" s="31"/>
      <c r="D800" s="31"/>
      <c r="E800" s="31"/>
      <c r="F800" s="31"/>
      <c r="G800" s="31"/>
    </row>
    <row r="801" spans="1:7" s="61" customFormat="1">
      <c r="A801" s="31"/>
      <c r="B801" s="31"/>
      <c r="D801" s="31"/>
      <c r="E801" s="31"/>
      <c r="F801" s="31"/>
      <c r="G801" s="31"/>
    </row>
    <row r="802" spans="1:7" s="61" customFormat="1">
      <c r="A802" s="31"/>
      <c r="B802" s="31"/>
      <c r="D802" s="31"/>
      <c r="E802" s="31"/>
      <c r="F802" s="31"/>
      <c r="G802" s="31"/>
    </row>
    <row r="803" spans="1:7" s="61" customFormat="1">
      <c r="A803" s="31"/>
      <c r="B803" s="31"/>
      <c r="D803" s="31"/>
      <c r="E803" s="31"/>
      <c r="F803" s="31"/>
      <c r="G803" s="31"/>
    </row>
    <row r="804" spans="1:7" s="61" customFormat="1">
      <c r="A804" s="31"/>
      <c r="B804" s="31"/>
      <c r="D804" s="31"/>
      <c r="E804" s="31"/>
      <c r="F804" s="31"/>
      <c r="G804" s="31"/>
    </row>
    <row r="805" spans="1:7" s="61" customFormat="1">
      <c r="A805" s="31"/>
      <c r="B805" s="31"/>
      <c r="D805" s="31"/>
      <c r="E805" s="31"/>
      <c r="F805" s="31"/>
      <c r="G805" s="31"/>
    </row>
    <row r="806" spans="1:7" s="61" customFormat="1">
      <c r="A806" s="31"/>
      <c r="B806" s="31"/>
      <c r="D806" s="31"/>
      <c r="E806" s="31"/>
      <c r="F806" s="31"/>
      <c r="G806" s="31"/>
    </row>
    <row r="807" spans="1:7" s="61" customFormat="1">
      <c r="A807" s="31"/>
      <c r="B807" s="31"/>
      <c r="D807" s="31"/>
      <c r="E807" s="31"/>
      <c r="F807" s="31"/>
      <c r="G807" s="31"/>
    </row>
    <row r="808" spans="1:7" s="61" customFormat="1">
      <c r="A808" s="31"/>
      <c r="B808" s="31"/>
      <c r="D808" s="31"/>
      <c r="E808" s="31"/>
      <c r="F808" s="31"/>
      <c r="G808" s="31"/>
    </row>
    <row r="809" spans="1:7" s="61" customFormat="1">
      <c r="A809" s="31"/>
      <c r="B809" s="31"/>
      <c r="D809" s="31"/>
      <c r="E809" s="31"/>
      <c r="F809" s="31"/>
      <c r="G809" s="31"/>
    </row>
    <row r="810" spans="1:7" s="61" customFormat="1">
      <c r="A810" s="31"/>
      <c r="B810" s="31"/>
      <c r="D810" s="31"/>
      <c r="E810" s="31"/>
      <c r="F810" s="31"/>
      <c r="G810" s="31"/>
    </row>
    <row r="811" spans="1:7" s="61" customFormat="1">
      <c r="A811" s="31"/>
      <c r="B811" s="31"/>
      <c r="D811" s="31"/>
      <c r="E811" s="31"/>
      <c r="F811" s="31"/>
      <c r="G811" s="31"/>
    </row>
    <row r="812" spans="1:7" s="61" customFormat="1">
      <c r="A812" s="31"/>
      <c r="B812" s="31"/>
      <c r="D812" s="31"/>
      <c r="E812" s="31"/>
      <c r="F812" s="31"/>
      <c r="G812" s="31"/>
    </row>
    <row r="813" spans="1:7" s="61" customFormat="1">
      <c r="A813" s="31"/>
      <c r="B813" s="31"/>
      <c r="D813" s="31"/>
      <c r="E813" s="31"/>
      <c r="F813" s="31"/>
      <c r="G813" s="31"/>
    </row>
    <row r="814" spans="1:7" s="61" customFormat="1">
      <c r="A814" s="31"/>
      <c r="B814" s="31"/>
      <c r="D814" s="31"/>
      <c r="E814" s="31"/>
      <c r="F814" s="31"/>
      <c r="G814" s="31"/>
    </row>
    <row r="815" spans="1:7" s="61" customFormat="1">
      <c r="A815" s="31"/>
      <c r="B815" s="31"/>
      <c r="D815" s="31"/>
      <c r="E815" s="31"/>
      <c r="F815" s="31"/>
      <c r="G815" s="31"/>
    </row>
    <row r="816" spans="1:7" s="61" customFormat="1">
      <c r="A816" s="31"/>
      <c r="B816" s="31"/>
      <c r="D816" s="31"/>
      <c r="E816" s="31"/>
      <c r="F816" s="31"/>
      <c r="G816" s="31"/>
    </row>
    <row r="817" spans="1:7" s="61" customFormat="1">
      <c r="A817" s="31"/>
      <c r="B817" s="31"/>
      <c r="D817" s="31"/>
      <c r="E817" s="31"/>
      <c r="F817" s="31"/>
      <c r="G817" s="31"/>
    </row>
    <row r="818" spans="1:7" s="61" customFormat="1">
      <c r="A818" s="31"/>
      <c r="B818" s="31"/>
      <c r="D818" s="31"/>
      <c r="E818" s="31"/>
      <c r="F818" s="31"/>
      <c r="G818" s="31"/>
    </row>
    <row r="819" spans="1:7" s="61" customFormat="1">
      <c r="A819" s="31"/>
      <c r="B819" s="31"/>
      <c r="D819" s="31"/>
      <c r="E819" s="31"/>
      <c r="F819" s="31"/>
      <c r="G819" s="31"/>
    </row>
    <row r="820" spans="1:7" s="61" customFormat="1">
      <c r="A820" s="31"/>
      <c r="B820" s="31"/>
      <c r="D820" s="31"/>
      <c r="E820" s="31"/>
      <c r="F820" s="31"/>
      <c r="G820" s="31"/>
    </row>
    <row r="821" spans="1:7" s="61" customFormat="1">
      <c r="A821" s="31"/>
      <c r="B821" s="31"/>
      <c r="D821" s="31"/>
      <c r="E821" s="31"/>
      <c r="F821" s="31"/>
      <c r="G821" s="31"/>
    </row>
    <row r="822" spans="1:7" s="61" customFormat="1">
      <c r="A822" s="31"/>
      <c r="B822" s="31"/>
      <c r="D822" s="31"/>
      <c r="E822" s="31"/>
      <c r="F822" s="31"/>
      <c r="G822" s="31"/>
    </row>
    <row r="823" spans="1:7" s="61" customFormat="1">
      <c r="A823" s="31"/>
      <c r="B823" s="31"/>
      <c r="D823" s="31"/>
      <c r="E823" s="31"/>
      <c r="F823" s="31"/>
      <c r="G823" s="31"/>
    </row>
    <row r="824" spans="1:7" s="61" customFormat="1">
      <c r="A824" s="31"/>
      <c r="B824" s="31"/>
      <c r="D824" s="31"/>
      <c r="E824" s="31"/>
      <c r="F824" s="31"/>
      <c r="G824" s="31"/>
    </row>
    <row r="825" spans="1:7" s="61" customFormat="1">
      <c r="A825" s="31"/>
      <c r="B825" s="31"/>
      <c r="D825" s="31"/>
      <c r="E825" s="31"/>
      <c r="F825" s="31"/>
      <c r="G825" s="31"/>
    </row>
    <row r="826" spans="1:7" s="61" customFormat="1">
      <c r="A826" s="31"/>
      <c r="B826" s="31"/>
      <c r="D826" s="31"/>
      <c r="E826" s="31"/>
      <c r="F826" s="31"/>
      <c r="G826" s="31"/>
    </row>
    <row r="827" spans="1:7" s="61" customFormat="1">
      <c r="A827" s="31"/>
      <c r="B827" s="31"/>
      <c r="D827" s="31"/>
      <c r="E827" s="31"/>
      <c r="F827" s="31"/>
      <c r="G827" s="31"/>
    </row>
    <row r="828" spans="1:7" s="61" customFormat="1">
      <c r="A828" s="31"/>
      <c r="B828" s="31"/>
      <c r="D828" s="31"/>
      <c r="E828" s="31"/>
      <c r="F828" s="31"/>
      <c r="G828" s="31"/>
    </row>
    <row r="829" spans="1:7" s="61" customFormat="1">
      <c r="A829" s="31"/>
      <c r="B829" s="31"/>
      <c r="D829" s="31"/>
      <c r="E829" s="31"/>
      <c r="F829" s="31"/>
      <c r="G829" s="31"/>
    </row>
    <row r="830" spans="1:7" s="61" customFormat="1">
      <c r="A830" s="31"/>
      <c r="B830" s="31"/>
      <c r="D830" s="31"/>
      <c r="E830" s="31"/>
      <c r="F830" s="31"/>
      <c r="G830" s="31"/>
    </row>
    <row r="831" spans="1:7" s="61" customFormat="1">
      <c r="A831" s="31"/>
      <c r="B831" s="31"/>
      <c r="D831" s="31"/>
      <c r="E831" s="31"/>
      <c r="F831" s="31"/>
      <c r="G831" s="31"/>
    </row>
    <row r="832" spans="1:7" s="61" customFormat="1">
      <c r="A832" s="31"/>
      <c r="B832" s="31"/>
      <c r="D832" s="31"/>
      <c r="E832" s="31"/>
      <c r="F832" s="31"/>
      <c r="G832" s="31"/>
    </row>
    <row r="833" spans="1:7" s="61" customFormat="1">
      <c r="A833" s="31"/>
      <c r="B833" s="31"/>
      <c r="D833" s="31"/>
      <c r="E833" s="31"/>
      <c r="F833" s="31"/>
      <c r="G833" s="31"/>
    </row>
    <row r="834" spans="1:7" s="61" customFormat="1">
      <c r="A834" s="31"/>
      <c r="B834" s="31"/>
      <c r="D834" s="31"/>
      <c r="E834" s="31"/>
      <c r="F834" s="31"/>
      <c r="G834" s="31"/>
    </row>
    <row r="835" spans="1:7" s="61" customFormat="1">
      <c r="A835" s="31"/>
      <c r="B835" s="31"/>
      <c r="D835" s="31"/>
      <c r="E835" s="31"/>
      <c r="F835" s="31"/>
      <c r="G835" s="31"/>
    </row>
    <row r="836" spans="1:7" s="61" customFormat="1">
      <c r="A836" s="31"/>
      <c r="B836" s="31"/>
      <c r="D836" s="31"/>
      <c r="E836" s="31"/>
      <c r="F836" s="31"/>
      <c r="G836" s="31"/>
    </row>
    <row r="837" spans="1:7" s="61" customFormat="1">
      <c r="A837" s="31"/>
      <c r="B837" s="31"/>
      <c r="D837" s="31"/>
      <c r="E837" s="31"/>
      <c r="F837" s="31"/>
      <c r="G837" s="31"/>
    </row>
    <row r="838" spans="1:7" s="61" customFormat="1">
      <c r="A838" s="31"/>
      <c r="B838" s="31"/>
      <c r="D838" s="31"/>
      <c r="E838" s="31"/>
      <c r="F838" s="31"/>
      <c r="G838" s="31"/>
    </row>
    <row r="839" spans="1:7" s="61" customFormat="1">
      <c r="A839" s="31"/>
      <c r="B839" s="31"/>
      <c r="D839" s="31"/>
      <c r="E839" s="31"/>
      <c r="F839" s="31"/>
      <c r="G839" s="31"/>
    </row>
    <row r="840" spans="1:7" s="61" customFormat="1">
      <c r="A840" s="31"/>
      <c r="B840" s="31"/>
      <c r="D840" s="31"/>
      <c r="E840" s="31"/>
      <c r="F840" s="31"/>
      <c r="G840" s="31"/>
    </row>
    <row r="841" spans="1:7" s="61" customFormat="1">
      <c r="A841" s="31"/>
      <c r="B841" s="31"/>
      <c r="D841" s="31"/>
      <c r="E841" s="31"/>
      <c r="F841" s="31"/>
      <c r="G841" s="31"/>
    </row>
    <row r="842" spans="1:7" s="61" customFormat="1">
      <c r="A842" s="31"/>
      <c r="B842" s="31"/>
      <c r="D842" s="31"/>
      <c r="E842" s="31"/>
      <c r="F842" s="31"/>
      <c r="G842" s="31"/>
    </row>
    <row r="843" spans="1:7" s="61" customFormat="1">
      <c r="A843" s="31"/>
      <c r="B843" s="31"/>
      <c r="D843" s="31"/>
      <c r="E843" s="31"/>
      <c r="F843" s="31"/>
      <c r="G843" s="31"/>
    </row>
    <row r="844" spans="1:7" s="61" customFormat="1">
      <c r="A844" s="31"/>
      <c r="B844" s="31"/>
      <c r="D844" s="31"/>
      <c r="E844" s="31"/>
      <c r="F844" s="31"/>
      <c r="G844" s="31"/>
    </row>
    <row r="845" spans="1:7" s="61" customFormat="1">
      <c r="A845" s="31"/>
      <c r="B845" s="31"/>
      <c r="D845" s="31"/>
      <c r="E845" s="31"/>
      <c r="F845" s="31"/>
      <c r="G845" s="31"/>
    </row>
    <row r="846" spans="1:7" s="61" customFormat="1">
      <c r="A846" s="31"/>
      <c r="B846" s="31"/>
      <c r="D846" s="31"/>
      <c r="E846" s="31"/>
      <c r="F846" s="31"/>
      <c r="G846" s="31"/>
    </row>
    <row r="847" spans="1:7" s="61" customFormat="1">
      <c r="A847" s="31"/>
      <c r="B847" s="31"/>
      <c r="D847" s="31"/>
      <c r="E847" s="31"/>
      <c r="F847" s="31"/>
      <c r="G847" s="31"/>
    </row>
    <row r="848" spans="1:7" s="61" customFormat="1">
      <c r="A848" s="31"/>
      <c r="B848" s="31"/>
      <c r="D848" s="31"/>
      <c r="E848" s="31"/>
      <c r="F848" s="31"/>
      <c r="G848" s="31"/>
    </row>
    <row r="849" spans="1:7" s="61" customFormat="1">
      <c r="A849" s="31"/>
      <c r="B849" s="31"/>
      <c r="D849" s="31"/>
      <c r="E849" s="31"/>
      <c r="F849" s="31"/>
      <c r="G849" s="31"/>
    </row>
    <row r="850" spans="1:7" s="61" customFormat="1">
      <c r="A850" s="31"/>
      <c r="B850" s="31"/>
      <c r="D850" s="31"/>
      <c r="E850" s="31"/>
      <c r="F850" s="31"/>
      <c r="G850" s="31"/>
    </row>
    <row r="851" spans="1:7" s="61" customFormat="1">
      <c r="A851" s="31"/>
      <c r="B851" s="31"/>
      <c r="D851" s="31"/>
      <c r="E851" s="31"/>
      <c r="F851" s="31"/>
      <c r="G851" s="31"/>
    </row>
    <row r="852" spans="1:7" s="61" customFormat="1">
      <c r="A852" s="31"/>
      <c r="B852" s="31"/>
      <c r="D852" s="31"/>
      <c r="E852" s="31"/>
      <c r="F852" s="31"/>
      <c r="G852" s="31"/>
    </row>
    <row r="853" spans="1:7" s="61" customFormat="1">
      <c r="A853" s="31"/>
      <c r="B853" s="31"/>
      <c r="D853" s="31"/>
      <c r="E853" s="31"/>
      <c r="F853" s="31"/>
      <c r="G853" s="31"/>
    </row>
    <row r="854" spans="1:7" s="61" customFormat="1">
      <c r="A854" s="31"/>
      <c r="B854" s="31"/>
      <c r="D854" s="31"/>
      <c r="E854" s="31"/>
      <c r="F854" s="31"/>
      <c r="G854" s="31"/>
    </row>
    <row r="855" spans="1:7" s="61" customFormat="1">
      <c r="A855" s="31"/>
      <c r="B855" s="31"/>
      <c r="D855" s="31"/>
      <c r="E855" s="31"/>
      <c r="F855" s="31"/>
      <c r="G855" s="31"/>
    </row>
    <row r="856" spans="1:7" s="61" customFormat="1">
      <c r="A856" s="31"/>
      <c r="B856" s="31"/>
      <c r="D856" s="31"/>
      <c r="E856" s="31"/>
      <c r="F856" s="31"/>
      <c r="G856" s="31"/>
    </row>
    <row r="857" spans="1:7" s="61" customFormat="1">
      <c r="A857" s="31"/>
      <c r="B857" s="31"/>
      <c r="D857" s="31"/>
      <c r="E857" s="31"/>
      <c r="F857" s="31"/>
      <c r="G857" s="31"/>
    </row>
    <row r="858" spans="1:7" s="61" customFormat="1">
      <c r="A858" s="31"/>
      <c r="B858" s="31"/>
      <c r="D858" s="31"/>
      <c r="E858" s="31"/>
      <c r="F858" s="31"/>
      <c r="G858" s="31"/>
    </row>
    <row r="859" spans="1:7" s="61" customFormat="1">
      <c r="A859" s="31"/>
      <c r="B859" s="31"/>
      <c r="D859" s="31"/>
      <c r="E859" s="31"/>
      <c r="F859" s="31"/>
      <c r="G859" s="31"/>
    </row>
    <row r="860" spans="1:7" s="61" customFormat="1">
      <c r="A860" s="31"/>
      <c r="B860" s="31"/>
      <c r="D860" s="31"/>
      <c r="E860" s="31"/>
      <c r="F860" s="31"/>
      <c r="G860" s="31"/>
    </row>
    <row r="861" spans="1:7" s="61" customFormat="1">
      <c r="A861" s="31"/>
      <c r="B861" s="31"/>
      <c r="D861" s="31"/>
      <c r="E861" s="31"/>
      <c r="F861" s="31"/>
      <c r="G861" s="31"/>
    </row>
    <row r="862" spans="1:7" s="61" customFormat="1">
      <c r="A862" s="31"/>
      <c r="B862" s="31"/>
      <c r="D862" s="31"/>
      <c r="E862" s="31"/>
      <c r="F862" s="31"/>
      <c r="G862" s="31"/>
    </row>
    <row r="863" spans="1:7" s="61" customFormat="1">
      <c r="A863" s="31"/>
      <c r="B863" s="31"/>
      <c r="D863" s="31"/>
      <c r="E863" s="31"/>
      <c r="F863" s="31"/>
      <c r="G863" s="31"/>
    </row>
    <row r="864" spans="1:7" s="61" customFormat="1">
      <c r="A864" s="31"/>
      <c r="B864" s="31"/>
      <c r="D864" s="31"/>
      <c r="E864" s="31"/>
      <c r="F864" s="31"/>
      <c r="G864" s="31"/>
    </row>
    <row r="865" spans="1:7" s="61" customFormat="1">
      <c r="A865" s="31"/>
      <c r="B865" s="31"/>
      <c r="D865" s="31"/>
      <c r="E865" s="31"/>
      <c r="F865" s="31"/>
      <c r="G865" s="31"/>
    </row>
    <row r="866" spans="1:7" s="61" customFormat="1">
      <c r="A866" s="31"/>
      <c r="B866" s="31"/>
      <c r="D866" s="31"/>
      <c r="E866" s="31"/>
      <c r="F866" s="31"/>
      <c r="G866" s="31"/>
    </row>
    <row r="867" spans="1:7" s="61" customFormat="1">
      <c r="A867" s="31"/>
      <c r="B867" s="31"/>
      <c r="D867" s="31"/>
      <c r="E867" s="31"/>
      <c r="F867" s="31"/>
      <c r="G867" s="31"/>
    </row>
    <row r="868" spans="1:7" s="61" customFormat="1">
      <c r="A868" s="31"/>
      <c r="B868" s="31"/>
      <c r="D868" s="31"/>
      <c r="E868" s="31"/>
      <c r="F868" s="31"/>
      <c r="G868" s="31"/>
    </row>
    <row r="869" spans="1:7" s="61" customFormat="1">
      <c r="A869" s="31"/>
      <c r="B869" s="31"/>
      <c r="D869" s="31"/>
      <c r="E869" s="31"/>
      <c r="F869" s="31"/>
      <c r="G869" s="31"/>
    </row>
    <row r="870" spans="1:7" s="61" customFormat="1">
      <c r="A870" s="31"/>
      <c r="B870" s="31"/>
      <c r="D870" s="31"/>
      <c r="E870" s="31"/>
      <c r="F870" s="31"/>
      <c r="G870" s="31"/>
    </row>
    <row r="871" spans="1:7" s="61" customFormat="1">
      <c r="A871" s="31"/>
      <c r="B871" s="31"/>
      <c r="D871" s="31"/>
      <c r="E871" s="31"/>
      <c r="F871" s="31"/>
      <c r="G871" s="31"/>
    </row>
    <row r="872" spans="1:7" s="61" customFormat="1">
      <c r="A872" s="31"/>
      <c r="B872" s="31"/>
      <c r="D872" s="31"/>
      <c r="E872" s="31"/>
      <c r="F872" s="31"/>
      <c r="G872" s="31"/>
    </row>
    <row r="873" spans="1:7" s="61" customFormat="1">
      <c r="A873" s="31"/>
      <c r="B873" s="31"/>
      <c r="D873" s="31"/>
      <c r="E873" s="31"/>
      <c r="F873" s="31"/>
      <c r="G873" s="31"/>
    </row>
    <row r="874" spans="1:7" s="61" customFormat="1">
      <c r="A874" s="31"/>
      <c r="B874" s="31"/>
      <c r="D874" s="31"/>
      <c r="E874" s="31"/>
      <c r="F874" s="31"/>
      <c r="G874" s="31"/>
    </row>
    <row r="875" spans="1:7" s="61" customFormat="1">
      <c r="A875" s="31"/>
      <c r="B875" s="31"/>
      <c r="D875" s="31"/>
      <c r="E875" s="31"/>
      <c r="F875" s="31"/>
      <c r="G875" s="31"/>
    </row>
    <row r="876" spans="1:7" s="61" customFormat="1">
      <c r="A876" s="31"/>
      <c r="B876" s="31"/>
      <c r="D876" s="31"/>
      <c r="E876" s="31"/>
      <c r="F876" s="31"/>
      <c r="G876" s="31"/>
    </row>
    <row r="877" spans="1:7" s="61" customFormat="1">
      <c r="A877" s="31"/>
      <c r="B877" s="31"/>
      <c r="D877" s="31"/>
      <c r="E877" s="31"/>
      <c r="F877" s="31"/>
      <c r="G877" s="31"/>
    </row>
    <row r="878" spans="1:7" s="61" customFormat="1">
      <c r="A878" s="31"/>
      <c r="B878" s="31"/>
      <c r="D878" s="31"/>
      <c r="E878" s="31"/>
      <c r="F878" s="31"/>
      <c r="G878" s="31"/>
    </row>
    <row r="879" spans="1:7" s="61" customFormat="1">
      <c r="A879" s="31"/>
      <c r="B879" s="31"/>
      <c r="D879" s="31"/>
      <c r="E879" s="31"/>
      <c r="F879" s="31"/>
      <c r="G879" s="31"/>
    </row>
    <row r="880" spans="1:7" s="61" customFormat="1">
      <c r="A880" s="31"/>
      <c r="B880" s="31"/>
      <c r="D880" s="31"/>
      <c r="E880" s="31"/>
      <c r="F880" s="31"/>
      <c r="G880" s="31"/>
    </row>
    <row r="881" spans="1:7" s="61" customFormat="1">
      <c r="A881" s="31"/>
      <c r="B881" s="31"/>
      <c r="D881" s="31"/>
      <c r="E881" s="31"/>
      <c r="F881" s="31"/>
      <c r="G881" s="31"/>
    </row>
    <row r="882" spans="1:7" s="61" customFormat="1">
      <c r="A882" s="31"/>
      <c r="B882" s="31"/>
      <c r="D882" s="31"/>
      <c r="E882" s="31"/>
      <c r="F882" s="31"/>
      <c r="G882" s="31"/>
    </row>
    <row r="883" spans="1:7" s="61" customFormat="1">
      <c r="A883" s="31"/>
      <c r="B883" s="31"/>
      <c r="D883" s="31"/>
      <c r="E883" s="31"/>
      <c r="F883" s="31"/>
      <c r="G883" s="31"/>
    </row>
    <row r="884" spans="1:7" s="61" customFormat="1">
      <c r="A884" s="31"/>
      <c r="B884" s="31"/>
      <c r="D884" s="31"/>
      <c r="E884" s="31"/>
      <c r="F884" s="31"/>
      <c r="G884" s="31"/>
    </row>
    <row r="885" spans="1:7" s="61" customFormat="1">
      <c r="A885" s="31"/>
      <c r="B885" s="31"/>
      <c r="D885" s="31"/>
      <c r="E885" s="31"/>
      <c r="F885" s="31"/>
      <c r="G885" s="31"/>
    </row>
    <row r="886" spans="1:7" s="61" customFormat="1">
      <c r="A886" s="31"/>
      <c r="B886" s="31"/>
      <c r="D886" s="31"/>
      <c r="E886" s="31"/>
      <c r="F886" s="31"/>
      <c r="G886" s="31"/>
    </row>
    <row r="887" spans="1:7" s="61" customFormat="1">
      <c r="A887" s="31"/>
      <c r="B887" s="31"/>
      <c r="D887" s="31"/>
      <c r="E887" s="31"/>
      <c r="F887" s="31"/>
      <c r="G887" s="31"/>
    </row>
    <row r="888" spans="1:7" s="61" customFormat="1">
      <c r="A888" s="31"/>
      <c r="B888" s="31"/>
      <c r="D888" s="31"/>
      <c r="E888" s="31"/>
      <c r="F888" s="31"/>
      <c r="G888" s="31"/>
    </row>
    <row r="889" spans="1:7" s="61" customFormat="1">
      <c r="A889" s="31"/>
      <c r="B889" s="31"/>
      <c r="D889" s="31"/>
      <c r="E889" s="31"/>
      <c r="F889" s="31"/>
      <c r="G889" s="31"/>
    </row>
    <row r="890" spans="1:7" s="61" customFormat="1">
      <c r="A890" s="31"/>
      <c r="B890" s="31"/>
      <c r="D890" s="31"/>
      <c r="E890" s="31"/>
      <c r="F890" s="31"/>
      <c r="G890" s="31"/>
    </row>
    <row r="891" spans="1:7" s="61" customFormat="1">
      <c r="A891" s="31"/>
      <c r="B891" s="31"/>
      <c r="D891" s="31"/>
      <c r="E891" s="31"/>
      <c r="F891" s="31"/>
      <c r="G891" s="31"/>
    </row>
    <row r="892" spans="1:7" s="61" customFormat="1">
      <c r="A892" s="31"/>
      <c r="B892" s="31"/>
      <c r="D892" s="31"/>
      <c r="E892" s="31"/>
      <c r="F892" s="31"/>
      <c r="G892" s="31"/>
    </row>
    <row r="893" spans="1:7" s="61" customFormat="1">
      <c r="A893" s="31"/>
      <c r="B893" s="31"/>
      <c r="D893" s="31"/>
      <c r="E893" s="31"/>
      <c r="F893" s="31"/>
      <c r="G893" s="31"/>
    </row>
    <row r="894" spans="1:7" s="61" customFormat="1">
      <c r="A894" s="31"/>
      <c r="B894" s="31"/>
      <c r="D894" s="31"/>
      <c r="E894" s="31"/>
      <c r="F894" s="31"/>
      <c r="G894" s="31"/>
    </row>
    <row r="895" spans="1:7" s="61" customFormat="1">
      <c r="A895" s="31"/>
      <c r="B895" s="31"/>
      <c r="D895" s="31"/>
      <c r="E895" s="31"/>
      <c r="F895" s="31"/>
      <c r="G895" s="31"/>
    </row>
    <row r="896" spans="1:7" s="61" customFormat="1">
      <c r="A896" s="31"/>
      <c r="B896" s="31"/>
      <c r="D896" s="31"/>
      <c r="E896" s="31"/>
      <c r="F896" s="31"/>
      <c r="G896" s="31"/>
    </row>
    <row r="897" spans="1:7" s="61" customFormat="1">
      <c r="A897" s="31"/>
      <c r="B897" s="31"/>
      <c r="D897" s="31"/>
      <c r="E897" s="31"/>
      <c r="F897" s="31"/>
      <c r="G897" s="31"/>
    </row>
    <row r="898" spans="1:7" s="61" customFormat="1">
      <c r="A898" s="31"/>
      <c r="B898" s="31"/>
      <c r="D898" s="31"/>
      <c r="E898" s="31"/>
      <c r="F898" s="31"/>
      <c r="G898" s="31"/>
    </row>
    <row r="899" spans="1:7" s="61" customFormat="1">
      <c r="A899" s="31"/>
      <c r="B899" s="31"/>
      <c r="D899" s="31"/>
      <c r="E899" s="31"/>
      <c r="F899" s="31"/>
      <c r="G899" s="31"/>
    </row>
    <row r="900" spans="1:7" s="61" customFormat="1">
      <c r="A900" s="31"/>
      <c r="B900" s="31"/>
      <c r="D900" s="31"/>
      <c r="E900" s="31"/>
      <c r="F900" s="31"/>
      <c r="G900" s="31"/>
    </row>
    <row r="901" spans="1:7" s="61" customFormat="1">
      <c r="A901" s="31"/>
      <c r="B901" s="31"/>
      <c r="D901" s="31"/>
      <c r="E901" s="31"/>
      <c r="F901" s="31"/>
      <c r="G901" s="31"/>
    </row>
    <row r="902" spans="1:7" s="61" customFormat="1">
      <c r="A902" s="31"/>
      <c r="B902" s="31"/>
      <c r="D902" s="31"/>
      <c r="E902" s="31"/>
      <c r="F902" s="31"/>
      <c r="G902" s="31"/>
    </row>
    <row r="903" spans="1:7" s="61" customFormat="1">
      <c r="A903" s="31"/>
      <c r="B903" s="31"/>
      <c r="D903" s="31"/>
      <c r="E903" s="31"/>
      <c r="F903" s="31"/>
      <c r="G903" s="31"/>
    </row>
    <row r="904" spans="1:7" s="61" customFormat="1">
      <c r="A904" s="31"/>
      <c r="B904" s="31"/>
      <c r="D904" s="31"/>
      <c r="E904" s="31"/>
      <c r="F904" s="31"/>
      <c r="G904" s="31"/>
    </row>
    <row r="905" spans="1:7" s="61" customFormat="1">
      <c r="A905" s="31"/>
      <c r="B905" s="31"/>
      <c r="D905" s="31"/>
      <c r="E905" s="31"/>
      <c r="F905" s="31"/>
      <c r="G905" s="31"/>
    </row>
    <row r="906" spans="1:7" s="61" customFormat="1">
      <c r="A906" s="31"/>
      <c r="B906" s="31"/>
      <c r="D906" s="31"/>
      <c r="E906" s="31"/>
      <c r="F906" s="31"/>
      <c r="G906" s="31"/>
    </row>
    <row r="907" spans="1:7" s="61" customFormat="1">
      <c r="A907" s="31"/>
      <c r="B907" s="31"/>
      <c r="D907" s="31"/>
      <c r="E907" s="31"/>
      <c r="F907" s="31"/>
      <c r="G907" s="31"/>
    </row>
    <row r="908" spans="1:7" s="61" customFormat="1">
      <c r="A908" s="31"/>
      <c r="B908" s="31"/>
      <c r="D908" s="31"/>
      <c r="E908" s="31"/>
      <c r="F908" s="31"/>
      <c r="G908" s="31"/>
    </row>
    <row r="909" spans="1:7" s="61" customFormat="1">
      <c r="A909" s="31"/>
      <c r="B909" s="31"/>
      <c r="D909" s="31"/>
      <c r="E909" s="31"/>
      <c r="F909" s="31"/>
      <c r="G909" s="31"/>
    </row>
    <row r="910" spans="1:7" s="61" customFormat="1">
      <c r="A910" s="31"/>
      <c r="B910" s="31"/>
      <c r="D910" s="31"/>
      <c r="E910" s="31"/>
      <c r="F910" s="31"/>
      <c r="G910" s="31"/>
    </row>
    <row r="911" spans="1:7" s="61" customFormat="1">
      <c r="A911" s="31"/>
      <c r="B911" s="31"/>
      <c r="D911" s="31"/>
      <c r="E911" s="31"/>
      <c r="F911" s="31"/>
      <c r="G911" s="31"/>
    </row>
  </sheetData>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082B0-0DCB-4DC2-8B53-8BE3D5F8454D}">
  <sheetPr codeName="Sheet10"/>
  <dimension ref="A1:E121"/>
  <sheetViews>
    <sheetView workbookViewId="0">
      <selection activeCell="G16" sqref="G16"/>
    </sheetView>
  </sheetViews>
  <sheetFormatPr defaultColWidth="11.3984375" defaultRowHeight="12.75"/>
  <cols>
    <col min="1" max="1" width="11.3984375" style="65"/>
    <col min="2" max="16384" width="11.3984375" style="31"/>
  </cols>
  <sheetData>
    <row r="1" spans="1:3">
      <c r="A1" s="65" t="s">
        <v>95</v>
      </c>
    </row>
    <row r="2" spans="1:3">
      <c r="A2" s="65" t="s">
        <v>96</v>
      </c>
    </row>
    <row r="3" spans="1:3">
      <c r="A3" s="65" t="s">
        <v>97</v>
      </c>
    </row>
    <row r="4" spans="1:3">
      <c r="A4" s="65" t="s">
        <v>107</v>
      </c>
    </row>
    <row r="5" spans="1:3">
      <c r="A5" s="65" t="s">
        <v>99</v>
      </c>
    </row>
    <row r="6" spans="1:3">
      <c r="A6" s="65" t="s">
        <v>100</v>
      </c>
    </row>
    <row r="8" spans="1:3">
      <c r="A8" s="65" t="s">
        <v>108</v>
      </c>
      <c r="B8" s="31" t="s">
        <v>109</v>
      </c>
    </row>
    <row r="10" spans="1:3">
      <c r="A10" s="65" t="s">
        <v>103</v>
      </c>
    </row>
    <row r="11" spans="1:3">
      <c r="A11" s="65" t="s">
        <v>105</v>
      </c>
      <c r="B11" s="31" t="s">
        <v>108</v>
      </c>
    </row>
    <row r="12" spans="1:3" ht="14.25">
      <c r="A12" s="66">
        <v>1914</v>
      </c>
      <c r="B12" s="67">
        <v>1</v>
      </c>
      <c r="C12" s="68">
        <f t="shared" ref="C12:C24" si="0">B12/100</f>
        <v>0.01</v>
      </c>
    </row>
    <row r="13" spans="1:3" ht="14.25">
      <c r="A13" s="66">
        <v>1915</v>
      </c>
      <c r="B13" s="67">
        <v>1.9802</v>
      </c>
      <c r="C13" s="68">
        <f t="shared" si="0"/>
        <v>1.9802E-2</v>
      </c>
    </row>
    <row r="14" spans="1:3" ht="14.25">
      <c r="A14" s="66">
        <f>A13+1</f>
        <v>1916</v>
      </c>
      <c r="B14" s="67">
        <v>12.621359999999999</v>
      </c>
      <c r="C14" s="68">
        <f t="shared" si="0"/>
        <v>0.12621359999999998</v>
      </c>
    </row>
    <row r="15" spans="1:3" ht="14.25">
      <c r="A15" s="66">
        <f t="shared" ref="A15:A78" si="1">A14+1</f>
        <v>1917</v>
      </c>
      <c r="B15" s="67">
        <v>18.103449999999999</v>
      </c>
      <c r="C15" s="68">
        <f t="shared" si="0"/>
        <v>0.18103449999999999</v>
      </c>
    </row>
    <row r="16" spans="1:3" ht="14.25">
      <c r="A16" s="66">
        <f t="shared" si="1"/>
        <v>1918</v>
      </c>
      <c r="B16" s="67">
        <v>20.43796</v>
      </c>
      <c r="C16" s="68">
        <f t="shared" si="0"/>
        <v>0.20437959999999999</v>
      </c>
    </row>
    <row r="17" spans="1:3" ht="14.25">
      <c r="A17" s="66">
        <f t="shared" si="1"/>
        <v>1919</v>
      </c>
      <c r="B17" s="67">
        <v>14.545450000000001</v>
      </c>
      <c r="C17" s="68">
        <f t="shared" si="0"/>
        <v>0.14545450000000001</v>
      </c>
    </row>
    <row r="18" spans="1:3" ht="14.25">
      <c r="A18" s="66">
        <f t="shared" si="1"/>
        <v>1920</v>
      </c>
      <c r="B18" s="67">
        <v>2.6455000000000002</v>
      </c>
      <c r="C18" s="68">
        <f t="shared" si="0"/>
        <v>2.6455000000000003E-2</v>
      </c>
    </row>
    <row r="19" spans="1:3" ht="14.25">
      <c r="A19" s="66">
        <f t="shared" si="1"/>
        <v>1921</v>
      </c>
      <c r="B19" s="67">
        <v>-10.82474</v>
      </c>
      <c r="C19" s="68">
        <f t="shared" si="0"/>
        <v>-0.10824740000000001</v>
      </c>
    </row>
    <row r="20" spans="1:3" ht="14.25">
      <c r="A20" s="66">
        <f t="shared" si="1"/>
        <v>1922</v>
      </c>
      <c r="B20" s="67">
        <v>-2.3121399999999999</v>
      </c>
      <c r="C20" s="68">
        <f t="shared" si="0"/>
        <v>-2.31214E-2</v>
      </c>
    </row>
    <row r="21" spans="1:3" ht="14.25">
      <c r="A21" s="66">
        <f t="shared" si="1"/>
        <v>1923</v>
      </c>
      <c r="B21" s="67">
        <v>2.36686</v>
      </c>
      <c r="C21" s="68">
        <f t="shared" si="0"/>
        <v>2.3668599999999998E-2</v>
      </c>
    </row>
    <row r="22" spans="1:3" ht="14.25">
      <c r="A22" s="66">
        <f t="shared" si="1"/>
        <v>1924</v>
      </c>
      <c r="B22" s="67">
        <v>0</v>
      </c>
      <c r="C22" s="68">
        <f t="shared" si="0"/>
        <v>0</v>
      </c>
    </row>
    <row r="23" spans="1:3" ht="14.25">
      <c r="A23" s="66">
        <f t="shared" si="1"/>
        <v>1925</v>
      </c>
      <c r="B23" s="67">
        <v>3.46821</v>
      </c>
      <c r="C23" s="68">
        <f t="shared" si="0"/>
        <v>3.46821E-2</v>
      </c>
    </row>
    <row r="24" spans="1:3" ht="14.25">
      <c r="A24" s="66">
        <f t="shared" si="1"/>
        <v>1926</v>
      </c>
      <c r="B24" s="67">
        <v>-1.1173200000000001</v>
      </c>
      <c r="C24" s="68">
        <f t="shared" si="0"/>
        <v>-1.1173200000000001E-2</v>
      </c>
    </row>
    <row r="25" spans="1:3" ht="14.25">
      <c r="A25" s="66">
        <f t="shared" si="1"/>
        <v>1927</v>
      </c>
      <c r="B25" s="67">
        <v>-2.25989</v>
      </c>
      <c r="C25" s="68">
        <f>B25/100</f>
        <v>-2.2598899999999998E-2</v>
      </c>
    </row>
    <row r="26" spans="1:3" ht="14.25">
      <c r="A26" s="66">
        <f t="shared" si="1"/>
        <v>1928</v>
      </c>
      <c r="B26" s="67">
        <v>-1.1560699999999999</v>
      </c>
      <c r="C26" s="68">
        <f t="shared" ref="C26:C89" si="2">B26/100</f>
        <v>-1.15607E-2</v>
      </c>
    </row>
    <row r="27" spans="1:3" ht="14.25">
      <c r="A27" s="66">
        <f t="shared" si="1"/>
        <v>1929</v>
      </c>
      <c r="B27" s="67">
        <v>0.58479999999999999</v>
      </c>
      <c r="C27" s="68">
        <f t="shared" si="2"/>
        <v>5.8479999999999999E-3</v>
      </c>
    </row>
    <row r="28" spans="1:3" ht="14.25">
      <c r="A28" s="66">
        <f t="shared" si="1"/>
        <v>1930</v>
      </c>
      <c r="B28" s="67">
        <v>-6.3953499999999996</v>
      </c>
      <c r="C28" s="68">
        <f t="shared" si="2"/>
        <v>-6.3953499999999996E-2</v>
      </c>
    </row>
    <row r="29" spans="1:3" ht="14.25">
      <c r="A29" s="66">
        <f t="shared" si="1"/>
        <v>1931</v>
      </c>
      <c r="B29" s="67">
        <v>-9.31677</v>
      </c>
      <c r="C29" s="68">
        <f t="shared" si="2"/>
        <v>-9.3167700000000006E-2</v>
      </c>
    </row>
    <row r="30" spans="1:3" ht="14.25">
      <c r="A30" s="66">
        <f t="shared" si="1"/>
        <v>1932</v>
      </c>
      <c r="B30" s="67">
        <v>-10.27397</v>
      </c>
      <c r="C30" s="68">
        <f t="shared" si="2"/>
        <v>-0.1027397</v>
      </c>
    </row>
    <row r="31" spans="1:3" ht="14.25">
      <c r="A31" s="66">
        <f t="shared" si="1"/>
        <v>1933</v>
      </c>
      <c r="B31" s="67">
        <v>0.76336000000000004</v>
      </c>
      <c r="C31" s="68">
        <f t="shared" si="2"/>
        <v>7.6336000000000008E-3</v>
      </c>
    </row>
    <row r="32" spans="1:3" ht="14.25">
      <c r="A32" s="66">
        <f t="shared" si="1"/>
        <v>1934</v>
      </c>
      <c r="B32" s="67">
        <v>1.51515</v>
      </c>
      <c r="C32" s="68">
        <f t="shared" si="2"/>
        <v>1.51515E-2</v>
      </c>
    </row>
    <row r="33" spans="1:5" ht="14.25">
      <c r="A33" s="66">
        <f t="shared" si="1"/>
        <v>1935</v>
      </c>
      <c r="B33" s="67">
        <v>2.9850699999999999</v>
      </c>
      <c r="C33" s="68">
        <f t="shared" si="2"/>
        <v>2.9850699999999997E-2</v>
      </c>
    </row>
    <row r="34" spans="1:5" ht="14.25">
      <c r="A34" s="66">
        <f t="shared" si="1"/>
        <v>1936</v>
      </c>
      <c r="B34" s="67">
        <v>1.4492799999999999</v>
      </c>
      <c r="C34" s="68">
        <f t="shared" si="2"/>
        <v>1.4492799999999998E-2</v>
      </c>
    </row>
    <row r="35" spans="1:5" ht="14.25">
      <c r="A35" s="66">
        <f t="shared" si="1"/>
        <v>1937</v>
      </c>
      <c r="B35" s="67">
        <v>2.8571399999999998</v>
      </c>
      <c r="C35" s="68">
        <f t="shared" si="2"/>
        <v>2.8571399999999997E-2</v>
      </c>
    </row>
    <row r="36" spans="1:5" ht="14.25">
      <c r="A36" s="66">
        <f t="shared" si="1"/>
        <v>1938</v>
      </c>
      <c r="B36" s="67">
        <v>-2.7777799999999999</v>
      </c>
      <c r="C36" s="68">
        <f t="shared" si="2"/>
        <v>-2.7777799999999998E-2</v>
      </c>
    </row>
    <row r="37" spans="1:5" ht="14.25">
      <c r="A37" s="66">
        <f t="shared" si="1"/>
        <v>1939</v>
      </c>
      <c r="B37" s="67">
        <v>0</v>
      </c>
      <c r="C37" s="68">
        <f t="shared" si="2"/>
        <v>0</v>
      </c>
    </row>
    <row r="38" spans="1:5" ht="14.25">
      <c r="A38" s="66">
        <f t="shared" si="1"/>
        <v>1940</v>
      </c>
      <c r="B38" s="67">
        <v>0.71428999999999998</v>
      </c>
      <c r="C38" s="68">
        <f t="shared" si="2"/>
        <v>7.1428999999999998E-3</v>
      </c>
    </row>
    <row r="39" spans="1:5" ht="14.25">
      <c r="A39" s="66">
        <f t="shared" si="1"/>
        <v>1941</v>
      </c>
      <c r="B39" s="67">
        <v>9.9290800000000008</v>
      </c>
      <c r="C39" s="68">
        <f t="shared" si="2"/>
        <v>9.9290800000000012E-2</v>
      </c>
    </row>
    <row r="40" spans="1:5" ht="14.25">
      <c r="A40" s="66">
        <f t="shared" si="1"/>
        <v>1942</v>
      </c>
      <c r="B40" s="67">
        <v>9.0322600000000008</v>
      </c>
      <c r="C40" s="68">
        <f t="shared" si="2"/>
        <v>9.0322600000000003E-2</v>
      </c>
    </row>
    <row r="41" spans="1:5" ht="14.25">
      <c r="A41" s="66">
        <f t="shared" si="1"/>
        <v>1943</v>
      </c>
      <c r="B41" s="67">
        <v>2.95858</v>
      </c>
      <c r="C41" s="68">
        <f t="shared" si="2"/>
        <v>2.9585799999999999E-2</v>
      </c>
    </row>
    <row r="42" spans="1:5" ht="14.25">
      <c r="A42" s="66">
        <f t="shared" si="1"/>
        <v>1944</v>
      </c>
      <c r="B42" s="67">
        <v>2.2988499999999998</v>
      </c>
      <c r="C42" s="68">
        <f t="shared" si="2"/>
        <v>2.2988499999999999E-2</v>
      </c>
    </row>
    <row r="43" spans="1:5" ht="14.25">
      <c r="A43" s="66">
        <f t="shared" si="1"/>
        <v>1945</v>
      </c>
      <c r="B43" s="67">
        <v>2.2471899999999998</v>
      </c>
      <c r="C43" s="68">
        <f t="shared" si="2"/>
        <v>2.24719E-2</v>
      </c>
    </row>
    <row r="44" spans="1:5" ht="14.25">
      <c r="A44" s="66">
        <f t="shared" si="1"/>
        <v>1946</v>
      </c>
      <c r="B44" s="67">
        <v>18.131869999999999</v>
      </c>
      <c r="C44" s="68">
        <f t="shared" si="2"/>
        <v>0.1813187</v>
      </c>
    </row>
    <row r="45" spans="1:5" ht="14.25">
      <c r="A45" s="66">
        <f t="shared" si="1"/>
        <v>1947</v>
      </c>
      <c r="B45" s="67">
        <v>8.8372100000000007</v>
      </c>
      <c r="C45" s="68">
        <f t="shared" si="2"/>
        <v>8.8372100000000009E-2</v>
      </c>
    </row>
    <row r="46" spans="1:5" ht="14.25">
      <c r="A46" s="66">
        <f t="shared" si="1"/>
        <v>1948</v>
      </c>
      <c r="B46" s="67">
        <v>2.73387</v>
      </c>
      <c r="C46" s="68">
        <f t="shared" si="2"/>
        <v>2.7338700000000001E-2</v>
      </c>
      <c r="E46" s="67">
        <v>2.73387</v>
      </c>
    </row>
    <row r="47" spans="1:5" ht="14.25">
      <c r="A47" s="66">
        <f t="shared" si="1"/>
        <v>1949</v>
      </c>
      <c r="B47" s="67">
        <v>-1.82952</v>
      </c>
      <c r="C47" s="68">
        <f t="shared" si="2"/>
        <v>-1.8295200000000001E-2</v>
      </c>
      <c r="E47" s="67">
        <v>-1.82952</v>
      </c>
    </row>
    <row r="48" spans="1:5" ht="14.25">
      <c r="A48" s="66">
        <f t="shared" si="1"/>
        <v>1950</v>
      </c>
      <c r="B48" s="67">
        <v>5.8026299999999997</v>
      </c>
      <c r="C48" s="68">
        <f t="shared" si="2"/>
        <v>5.8026299999999996E-2</v>
      </c>
      <c r="E48" s="67">
        <v>5.8026299999999997</v>
      </c>
    </row>
    <row r="49" spans="1:5" ht="14.25">
      <c r="A49" s="66">
        <f t="shared" si="1"/>
        <v>1951</v>
      </c>
      <c r="B49" s="67">
        <v>5.9647699999999997</v>
      </c>
      <c r="C49" s="68">
        <f t="shared" si="2"/>
        <v>5.9647699999999998E-2</v>
      </c>
      <c r="E49" s="67">
        <v>5.9647699999999997</v>
      </c>
    </row>
    <row r="50" spans="1:5" ht="14.25">
      <c r="A50" s="66">
        <f t="shared" si="1"/>
        <v>1952</v>
      </c>
      <c r="B50" s="67">
        <v>0.90669</v>
      </c>
      <c r="C50" s="68">
        <f t="shared" si="2"/>
        <v>9.0668999999999993E-3</v>
      </c>
      <c r="E50" s="67">
        <v>0.90669</v>
      </c>
    </row>
    <row r="51" spans="1:5" ht="14.25">
      <c r="A51" s="66">
        <f t="shared" si="1"/>
        <v>1953</v>
      </c>
      <c r="B51" s="67">
        <v>0.59902999999999995</v>
      </c>
      <c r="C51" s="68">
        <f t="shared" si="2"/>
        <v>5.9902999999999996E-3</v>
      </c>
      <c r="E51" s="67">
        <v>0.59902999999999995</v>
      </c>
    </row>
    <row r="52" spans="1:5" ht="14.25">
      <c r="A52" s="66">
        <f t="shared" si="1"/>
        <v>1954</v>
      </c>
      <c r="B52" s="67">
        <v>-0.37215999999999999</v>
      </c>
      <c r="C52" s="68">
        <f t="shared" si="2"/>
        <v>-3.7215999999999998E-3</v>
      </c>
      <c r="E52" s="67">
        <v>-0.37215999999999999</v>
      </c>
    </row>
    <row r="53" spans="1:5" ht="14.25">
      <c r="A53" s="66">
        <f t="shared" si="1"/>
        <v>1955</v>
      </c>
      <c r="B53" s="67">
        <v>0.37354999999999999</v>
      </c>
      <c r="C53" s="68">
        <f t="shared" si="2"/>
        <v>3.7355000000000001E-3</v>
      </c>
      <c r="E53" s="67">
        <v>0.37354999999999999</v>
      </c>
    </row>
    <row r="54" spans="1:5" ht="14.25">
      <c r="A54" s="66">
        <f t="shared" si="1"/>
        <v>1956</v>
      </c>
      <c r="B54" s="67">
        <v>2.82843</v>
      </c>
      <c r="C54" s="68">
        <f t="shared" si="2"/>
        <v>2.8284299999999998E-2</v>
      </c>
      <c r="E54" s="67">
        <v>2.82843</v>
      </c>
    </row>
    <row r="55" spans="1:5" ht="14.25">
      <c r="A55" s="66">
        <f t="shared" si="1"/>
        <v>1957</v>
      </c>
      <c r="B55" s="67">
        <v>3.0401699999999998</v>
      </c>
      <c r="C55" s="68">
        <f t="shared" si="2"/>
        <v>3.0401699999999997E-2</v>
      </c>
      <c r="E55" s="67">
        <v>3.0401699999999998</v>
      </c>
    </row>
    <row r="56" spans="1:5" ht="14.25">
      <c r="A56" s="66">
        <f t="shared" si="1"/>
        <v>1958</v>
      </c>
      <c r="B56" s="67">
        <v>1.75623</v>
      </c>
      <c r="C56" s="68">
        <f t="shared" si="2"/>
        <v>1.7562299999999999E-2</v>
      </c>
      <c r="E56" s="67">
        <v>1.75623</v>
      </c>
    </row>
    <row r="57" spans="1:5" ht="14.25">
      <c r="A57" s="66">
        <f t="shared" si="1"/>
        <v>1959</v>
      </c>
      <c r="B57" s="67">
        <v>1.51881</v>
      </c>
      <c r="C57" s="68">
        <f t="shared" si="2"/>
        <v>1.51881E-2</v>
      </c>
      <c r="E57" s="67">
        <v>1.51881</v>
      </c>
    </row>
    <row r="58" spans="1:5" ht="14.25">
      <c r="A58" s="66">
        <f t="shared" si="1"/>
        <v>1960</v>
      </c>
      <c r="B58" s="67">
        <v>1.36008</v>
      </c>
      <c r="C58" s="68">
        <f t="shared" si="2"/>
        <v>1.36008E-2</v>
      </c>
      <c r="E58" s="67">
        <v>1.36008</v>
      </c>
    </row>
    <row r="59" spans="1:5" ht="14.25">
      <c r="A59" s="66">
        <f t="shared" si="1"/>
        <v>1961</v>
      </c>
      <c r="B59" s="67">
        <v>0.67091999999999996</v>
      </c>
      <c r="C59" s="68">
        <f t="shared" si="2"/>
        <v>6.7091999999999994E-3</v>
      </c>
      <c r="E59" s="67">
        <v>0.67091999999999996</v>
      </c>
    </row>
    <row r="60" spans="1:5" ht="14.25">
      <c r="A60" s="66">
        <f t="shared" si="1"/>
        <v>1962</v>
      </c>
      <c r="B60" s="67">
        <v>1.23292</v>
      </c>
      <c r="C60" s="68">
        <f t="shared" si="2"/>
        <v>1.23292E-2</v>
      </c>
      <c r="E60" s="67">
        <v>1.23292</v>
      </c>
    </row>
    <row r="61" spans="1:5" ht="14.25">
      <c r="A61" s="66">
        <f t="shared" si="1"/>
        <v>1963</v>
      </c>
      <c r="B61" s="67">
        <v>1.6458200000000001</v>
      </c>
      <c r="C61" s="68">
        <f t="shared" si="2"/>
        <v>1.6458199999999999E-2</v>
      </c>
      <c r="E61" s="67">
        <v>1.6458200000000001</v>
      </c>
    </row>
    <row r="62" spans="1:5" ht="14.25">
      <c r="A62" s="66">
        <f t="shared" si="1"/>
        <v>1964</v>
      </c>
      <c r="B62" s="67">
        <v>1.1981900000000001</v>
      </c>
      <c r="C62" s="68">
        <f t="shared" si="2"/>
        <v>1.19819E-2</v>
      </c>
      <c r="E62" s="67">
        <v>1.1981900000000001</v>
      </c>
    </row>
    <row r="63" spans="1:5" ht="14.25">
      <c r="A63" s="66">
        <f t="shared" si="1"/>
        <v>1965</v>
      </c>
      <c r="B63" s="67">
        <v>1.92</v>
      </c>
      <c r="C63" s="68">
        <f t="shared" si="2"/>
        <v>1.9199999999999998E-2</v>
      </c>
      <c r="E63" s="67">
        <v>1.92</v>
      </c>
    </row>
    <row r="64" spans="1:5" ht="14.25">
      <c r="A64" s="66">
        <f t="shared" si="1"/>
        <v>1966</v>
      </c>
      <c r="B64" s="67">
        <v>3.3595000000000002</v>
      </c>
      <c r="C64" s="68">
        <f t="shared" si="2"/>
        <v>3.3595E-2</v>
      </c>
      <c r="E64" s="67">
        <v>3.3595000000000002</v>
      </c>
    </row>
    <row r="65" spans="1:5" ht="14.25">
      <c r="A65" s="66">
        <f t="shared" si="1"/>
        <v>1967</v>
      </c>
      <c r="B65" s="67">
        <v>3.2806799999999998</v>
      </c>
      <c r="C65" s="68">
        <f t="shared" si="2"/>
        <v>3.2806799999999997E-2</v>
      </c>
      <c r="E65" s="67">
        <v>3.2806799999999998</v>
      </c>
    </row>
    <row r="66" spans="1:5" ht="14.25">
      <c r="A66" s="66">
        <f t="shared" si="1"/>
        <v>1968</v>
      </c>
      <c r="B66" s="67">
        <v>4.7058799999999996</v>
      </c>
      <c r="C66" s="68">
        <f t="shared" si="2"/>
        <v>4.7058799999999998E-2</v>
      </c>
      <c r="E66" s="67">
        <v>4.7058799999999996</v>
      </c>
    </row>
    <row r="67" spans="1:5" ht="14.25">
      <c r="A67" s="66">
        <f t="shared" si="1"/>
        <v>1969</v>
      </c>
      <c r="B67" s="67">
        <v>5.8988800000000001</v>
      </c>
      <c r="C67" s="68">
        <f t="shared" si="2"/>
        <v>5.8988800000000001E-2</v>
      </c>
      <c r="E67" s="67">
        <v>5.8988800000000001</v>
      </c>
    </row>
    <row r="68" spans="1:5" ht="14.25">
      <c r="A68" s="66">
        <f t="shared" si="1"/>
        <v>1970</v>
      </c>
      <c r="B68" s="67">
        <v>5.57029</v>
      </c>
      <c r="C68" s="68">
        <f t="shared" si="2"/>
        <v>5.57029E-2</v>
      </c>
      <c r="E68" s="67">
        <v>5.57029</v>
      </c>
    </row>
    <row r="69" spans="1:5" ht="14.25">
      <c r="A69" s="66">
        <f t="shared" si="1"/>
        <v>1971</v>
      </c>
      <c r="B69" s="67">
        <v>3.26633</v>
      </c>
      <c r="C69" s="68">
        <f t="shared" si="2"/>
        <v>3.2663299999999999E-2</v>
      </c>
      <c r="E69" s="67">
        <v>3.26633</v>
      </c>
    </row>
    <row r="70" spans="1:5" ht="14.25">
      <c r="A70" s="66">
        <f t="shared" si="1"/>
        <v>1972</v>
      </c>
      <c r="B70" s="67">
        <v>3.4063300000000001</v>
      </c>
      <c r="C70" s="68">
        <f t="shared" si="2"/>
        <v>3.4063299999999998E-2</v>
      </c>
      <c r="E70" s="67">
        <v>3.4063300000000001</v>
      </c>
    </row>
    <row r="71" spans="1:5" ht="14.25">
      <c r="A71" s="66">
        <f t="shared" si="1"/>
        <v>1973</v>
      </c>
      <c r="B71" s="67">
        <v>8.9411799999999992</v>
      </c>
      <c r="C71" s="68">
        <f t="shared" si="2"/>
        <v>8.9411799999999986E-2</v>
      </c>
      <c r="E71" s="67">
        <v>8.9411799999999992</v>
      </c>
    </row>
    <row r="72" spans="1:5" ht="14.25">
      <c r="A72" s="66">
        <f t="shared" si="1"/>
        <v>1974</v>
      </c>
      <c r="B72" s="67">
        <v>12.09503</v>
      </c>
      <c r="C72" s="68">
        <f t="shared" si="2"/>
        <v>0.1209503</v>
      </c>
      <c r="E72" s="67">
        <v>12.09503</v>
      </c>
    </row>
    <row r="73" spans="1:5" ht="14.25">
      <c r="A73" s="66">
        <f t="shared" si="1"/>
        <v>1975</v>
      </c>
      <c r="B73" s="67">
        <v>7.1290899999999997</v>
      </c>
      <c r="C73" s="68">
        <f t="shared" si="2"/>
        <v>7.129089999999999E-2</v>
      </c>
      <c r="E73" s="67">
        <v>7.1290899999999997</v>
      </c>
    </row>
    <row r="74" spans="1:5" ht="14.25">
      <c r="A74" s="66">
        <f t="shared" si="1"/>
        <v>1976</v>
      </c>
      <c r="B74" s="67">
        <v>5.0359699999999998</v>
      </c>
      <c r="C74" s="68">
        <f t="shared" si="2"/>
        <v>5.03597E-2</v>
      </c>
      <c r="E74" s="67">
        <v>5.0359699999999998</v>
      </c>
    </row>
    <row r="75" spans="1:5" ht="14.25">
      <c r="A75" s="66">
        <f t="shared" si="1"/>
        <v>1977</v>
      </c>
      <c r="B75" s="67">
        <v>6.6780799999999996</v>
      </c>
      <c r="C75" s="68">
        <f t="shared" si="2"/>
        <v>6.6780800000000001E-2</v>
      </c>
      <c r="E75" s="67">
        <v>6.6780799999999996</v>
      </c>
    </row>
    <row r="76" spans="1:5" ht="14.25">
      <c r="A76" s="66">
        <f t="shared" si="1"/>
        <v>1978</v>
      </c>
      <c r="B76" s="67">
        <v>8.9887599999999992</v>
      </c>
      <c r="C76" s="68">
        <f t="shared" si="2"/>
        <v>8.9887599999999998E-2</v>
      </c>
      <c r="E76" s="67">
        <v>8.9887599999999992</v>
      </c>
    </row>
    <row r="77" spans="1:5" ht="14.25">
      <c r="A77" s="66">
        <f t="shared" si="1"/>
        <v>1979</v>
      </c>
      <c r="B77" s="67">
        <v>13.25479</v>
      </c>
      <c r="C77" s="68">
        <f t="shared" si="2"/>
        <v>0.1325479</v>
      </c>
      <c r="E77" s="67">
        <v>13.25479</v>
      </c>
    </row>
    <row r="78" spans="1:5" ht="14.25">
      <c r="A78" s="66">
        <f t="shared" si="1"/>
        <v>1980</v>
      </c>
      <c r="B78" s="67">
        <v>12.35371</v>
      </c>
      <c r="C78" s="68">
        <f t="shared" si="2"/>
        <v>0.1235371</v>
      </c>
      <c r="E78" s="67">
        <v>12.35371</v>
      </c>
    </row>
    <row r="79" spans="1:5" ht="14.25">
      <c r="A79" s="66">
        <f t="shared" ref="A79:A119" si="3">A78+1</f>
        <v>1981</v>
      </c>
      <c r="B79" s="67">
        <v>8.9120399999999993</v>
      </c>
      <c r="C79" s="68">
        <f t="shared" si="2"/>
        <v>8.9120399999999989E-2</v>
      </c>
      <c r="E79" s="67">
        <v>8.9120399999999993</v>
      </c>
    </row>
    <row r="80" spans="1:5" ht="14.25">
      <c r="A80" s="66">
        <f t="shared" si="3"/>
        <v>1982</v>
      </c>
      <c r="B80" s="67">
        <v>3.82572</v>
      </c>
      <c r="C80" s="68">
        <f t="shared" si="2"/>
        <v>3.8257199999999998E-2</v>
      </c>
      <c r="E80" s="67">
        <v>3.82572</v>
      </c>
    </row>
    <row r="81" spans="1:5" ht="14.25">
      <c r="A81" s="66">
        <f t="shared" si="3"/>
        <v>1983</v>
      </c>
      <c r="B81" s="67">
        <v>3.7871000000000001</v>
      </c>
      <c r="C81" s="68">
        <f t="shared" si="2"/>
        <v>3.7871000000000002E-2</v>
      </c>
      <c r="E81" s="67">
        <v>3.7871000000000001</v>
      </c>
    </row>
    <row r="82" spans="1:5" ht="14.25">
      <c r="A82" s="66">
        <f t="shared" si="3"/>
        <v>1984</v>
      </c>
      <c r="B82" s="67">
        <v>4.0433899999999996</v>
      </c>
      <c r="C82" s="68">
        <f t="shared" si="2"/>
        <v>4.0433899999999995E-2</v>
      </c>
      <c r="E82" s="67">
        <v>4.0433899999999996</v>
      </c>
    </row>
    <row r="83" spans="1:5" ht="14.25">
      <c r="A83" s="66">
        <f t="shared" si="3"/>
        <v>1985</v>
      </c>
      <c r="B83" s="67">
        <v>3.7914699999999999</v>
      </c>
      <c r="C83" s="68">
        <f t="shared" si="2"/>
        <v>3.7914699999999996E-2</v>
      </c>
      <c r="E83" s="67">
        <v>3.7914699999999999</v>
      </c>
    </row>
    <row r="84" spans="1:5" ht="14.25">
      <c r="A84" s="66">
        <f t="shared" si="3"/>
        <v>1986</v>
      </c>
      <c r="B84" s="67">
        <v>1.1872100000000001</v>
      </c>
      <c r="C84" s="68">
        <f t="shared" si="2"/>
        <v>1.1872100000000002E-2</v>
      </c>
      <c r="E84" s="67">
        <v>1.1872100000000001</v>
      </c>
    </row>
    <row r="85" spans="1:5" ht="14.25">
      <c r="A85" s="66">
        <f t="shared" si="3"/>
        <v>1987</v>
      </c>
      <c r="B85" s="67">
        <v>4.3321300000000003</v>
      </c>
      <c r="C85" s="68">
        <f t="shared" si="2"/>
        <v>4.33213E-2</v>
      </c>
      <c r="E85" s="67">
        <v>4.3321300000000003</v>
      </c>
    </row>
    <row r="86" spans="1:5" ht="14.25">
      <c r="A86" s="66">
        <f t="shared" si="3"/>
        <v>1988</v>
      </c>
      <c r="B86" s="67">
        <v>4.4117600000000001</v>
      </c>
      <c r="C86" s="68">
        <f t="shared" si="2"/>
        <v>4.41176E-2</v>
      </c>
      <c r="E86" s="67">
        <v>4.4117600000000001</v>
      </c>
    </row>
    <row r="87" spans="1:5" ht="14.25">
      <c r="A87" s="66">
        <f t="shared" si="3"/>
        <v>1989</v>
      </c>
      <c r="B87" s="67">
        <v>4.6395999999999997</v>
      </c>
      <c r="C87" s="68">
        <f t="shared" si="2"/>
        <v>4.6396E-2</v>
      </c>
      <c r="E87" s="67">
        <v>4.6395999999999997</v>
      </c>
    </row>
    <row r="88" spans="1:5" ht="14.25">
      <c r="A88" s="66">
        <f t="shared" si="3"/>
        <v>1990</v>
      </c>
      <c r="B88" s="67">
        <v>6.25495</v>
      </c>
      <c r="C88" s="68">
        <f t="shared" si="2"/>
        <v>6.2549499999999994E-2</v>
      </c>
      <c r="E88" s="67">
        <v>6.25495</v>
      </c>
    </row>
    <row r="89" spans="1:5" ht="14.25">
      <c r="A89" s="66">
        <f t="shared" si="3"/>
        <v>1991</v>
      </c>
      <c r="B89" s="67">
        <v>2.9806300000000001</v>
      </c>
      <c r="C89" s="68">
        <f t="shared" si="2"/>
        <v>2.9806300000000001E-2</v>
      </c>
      <c r="E89" s="67">
        <v>2.9806300000000001</v>
      </c>
    </row>
    <row r="90" spans="1:5" ht="14.25">
      <c r="A90" s="66">
        <f t="shared" si="3"/>
        <v>1992</v>
      </c>
      <c r="B90" s="67">
        <v>2.96671</v>
      </c>
      <c r="C90" s="68">
        <f t="shared" ref="C90:C121" si="4">B90/100</f>
        <v>2.9667099999999998E-2</v>
      </c>
      <c r="E90" s="67">
        <v>2.96671</v>
      </c>
    </row>
    <row r="91" spans="1:5" ht="14.25">
      <c r="A91" s="66">
        <f t="shared" si="3"/>
        <v>1993</v>
      </c>
      <c r="B91" s="67">
        <v>2.8109600000000001</v>
      </c>
      <c r="C91" s="68">
        <f t="shared" si="4"/>
        <v>2.8109600000000002E-2</v>
      </c>
      <c r="E91" s="67">
        <v>2.8109600000000001</v>
      </c>
    </row>
    <row r="92" spans="1:5" ht="14.25">
      <c r="A92" s="66">
        <f t="shared" si="3"/>
        <v>1994</v>
      </c>
      <c r="B92" s="67">
        <v>2.5973999999999999</v>
      </c>
      <c r="C92" s="68">
        <f t="shared" si="4"/>
        <v>2.5974000000000001E-2</v>
      </c>
      <c r="E92" s="67">
        <v>2.5973999999999999</v>
      </c>
    </row>
    <row r="93" spans="1:5" ht="14.25">
      <c r="A93" s="66">
        <f t="shared" si="3"/>
        <v>1995</v>
      </c>
      <c r="B93" s="67">
        <v>2.53165</v>
      </c>
      <c r="C93" s="68">
        <f t="shared" si="4"/>
        <v>2.5316499999999999E-2</v>
      </c>
      <c r="E93" s="67">
        <v>2.53165</v>
      </c>
    </row>
    <row r="94" spans="1:5" ht="14.25">
      <c r="A94" s="66">
        <f t="shared" si="3"/>
        <v>1996</v>
      </c>
      <c r="B94" s="67">
        <v>3.3788200000000002</v>
      </c>
      <c r="C94" s="68">
        <f t="shared" si="4"/>
        <v>3.3788200000000004E-2</v>
      </c>
      <c r="E94" s="67">
        <v>3.3788200000000002</v>
      </c>
    </row>
    <row r="95" spans="1:5" ht="14.25">
      <c r="A95" s="66">
        <f t="shared" si="3"/>
        <v>1997</v>
      </c>
      <c r="B95" s="67">
        <v>1.6970499999999999</v>
      </c>
      <c r="C95" s="68">
        <f t="shared" si="4"/>
        <v>1.6970499999999999E-2</v>
      </c>
      <c r="E95" s="67">
        <v>1.6970499999999999</v>
      </c>
    </row>
    <row r="96" spans="1:5" ht="14.25">
      <c r="A96" s="66">
        <f t="shared" si="3"/>
        <v>1998</v>
      </c>
      <c r="B96" s="67">
        <v>1.6069199999999999</v>
      </c>
      <c r="C96" s="68">
        <f t="shared" si="4"/>
        <v>1.6069199999999999E-2</v>
      </c>
      <c r="E96" s="67">
        <v>1.6069199999999999</v>
      </c>
    </row>
    <row r="97" spans="1:5" ht="14.25">
      <c r="A97" s="66">
        <f t="shared" si="3"/>
        <v>1999</v>
      </c>
      <c r="B97" s="67">
        <v>2.6764000000000001</v>
      </c>
      <c r="C97" s="68">
        <f t="shared" si="4"/>
        <v>2.6764E-2</v>
      </c>
      <c r="E97" s="67">
        <v>2.6764000000000001</v>
      </c>
    </row>
    <row r="98" spans="1:5" ht="14.25">
      <c r="A98" s="66">
        <f t="shared" si="3"/>
        <v>2000</v>
      </c>
      <c r="B98" s="67">
        <v>3.4360200000000001</v>
      </c>
      <c r="C98" s="68">
        <f t="shared" si="4"/>
        <v>3.43602E-2</v>
      </c>
      <c r="E98" s="67">
        <v>3.4360200000000001</v>
      </c>
    </row>
    <row r="99" spans="1:5" ht="14.25">
      <c r="A99" s="66">
        <f t="shared" si="3"/>
        <v>2001</v>
      </c>
      <c r="B99" s="67">
        <v>1.6036699999999999</v>
      </c>
      <c r="C99" s="68">
        <f t="shared" si="4"/>
        <v>1.6036700000000001E-2</v>
      </c>
      <c r="E99" s="67">
        <v>1.6036699999999999</v>
      </c>
    </row>
    <row r="100" spans="1:5" ht="14.25">
      <c r="A100" s="66">
        <f t="shared" si="3"/>
        <v>2002</v>
      </c>
      <c r="B100" s="67">
        <v>2.48027</v>
      </c>
      <c r="C100" s="68">
        <f t="shared" si="4"/>
        <v>2.48027E-2</v>
      </c>
      <c r="E100" s="67">
        <v>2.48027</v>
      </c>
    </row>
    <row r="101" spans="1:5" ht="14.25">
      <c r="A101" s="66">
        <f t="shared" si="3"/>
        <v>2003</v>
      </c>
      <c r="B101" s="67">
        <v>2.0352000000000001</v>
      </c>
      <c r="C101" s="68">
        <f t="shared" si="4"/>
        <v>2.0352000000000002E-2</v>
      </c>
      <c r="E101" s="67">
        <v>2.0352000000000001</v>
      </c>
    </row>
    <row r="102" spans="1:5" ht="14.25">
      <c r="A102" s="66">
        <f t="shared" si="3"/>
        <v>2004</v>
      </c>
      <c r="B102" s="67">
        <v>3.34232</v>
      </c>
      <c r="C102" s="68">
        <f t="shared" si="4"/>
        <v>3.34232E-2</v>
      </c>
      <c r="E102" s="67">
        <v>3.34232</v>
      </c>
    </row>
    <row r="103" spans="1:5" ht="14.25">
      <c r="A103" s="66">
        <f t="shared" si="3"/>
        <v>2005</v>
      </c>
      <c r="B103" s="67">
        <v>3.3385500000000001</v>
      </c>
      <c r="C103" s="68">
        <f t="shared" si="4"/>
        <v>3.3385499999999999E-2</v>
      </c>
      <c r="E103" s="67">
        <v>3.3385500000000001</v>
      </c>
    </row>
    <row r="104" spans="1:5" ht="14.25">
      <c r="A104" s="66">
        <f t="shared" si="3"/>
        <v>2006</v>
      </c>
      <c r="B104" s="67">
        <v>2.5239799999999999</v>
      </c>
      <c r="C104" s="68">
        <f t="shared" si="4"/>
        <v>2.52398E-2</v>
      </c>
      <c r="E104" s="67">
        <v>2.5239799999999999</v>
      </c>
    </row>
    <row r="105" spans="1:5" ht="14.25">
      <c r="A105" s="66">
        <f t="shared" si="3"/>
        <v>2007</v>
      </c>
      <c r="B105" s="67">
        <v>4.1088100000000001</v>
      </c>
      <c r="C105" s="68">
        <f t="shared" si="4"/>
        <v>4.1088100000000002E-2</v>
      </c>
      <c r="E105" s="67">
        <v>4.1088100000000001</v>
      </c>
    </row>
    <row r="106" spans="1:5" ht="14.25">
      <c r="A106" s="66">
        <f t="shared" si="3"/>
        <v>2008</v>
      </c>
      <c r="B106" s="67">
        <v>-2.223E-2</v>
      </c>
      <c r="C106" s="68">
        <f t="shared" si="4"/>
        <v>-2.2230000000000001E-4</v>
      </c>
      <c r="E106" s="67">
        <v>-2.223E-2</v>
      </c>
    </row>
    <row r="107" spans="1:5" ht="14.25">
      <c r="A107" s="66">
        <f t="shared" si="3"/>
        <v>2009</v>
      </c>
      <c r="B107" s="67">
        <v>2.81412</v>
      </c>
      <c r="C107" s="68">
        <f t="shared" si="4"/>
        <v>2.8141199999999998E-2</v>
      </c>
      <c r="E107" s="67">
        <v>2.81412</v>
      </c>
    </row>
    <row r="108" spans="1:5" ht="14.25">
      <c r="A108" s="66">
        <f t="shared" si="3"/>
        <v>2010</v>
      </c>
      <c r="B108" s="67">
        <v>1.4377899999999999</v>
      </c>
      <c r="C108" s="68">
        <f t="shared" si="4"/>
        <v>1.4377899999999999E-2</v>
      </c>
      <c r="E108" s="67">
        <v>1.4377899999999999</v>
      </c>
    </row>
    <row r="109" spans="1:5" ht="14.25">
      <c r="A109" s="66">
        <f t="shared" si="3"/>
        <v>2011</v>
      </c>
      <c r="B109" s="67">
        <v>3.0620699999999998</v>
      </c>
      <c r="C109" s="68">
        <f t="shared" si="4"/>
        <v>3.0620699999999997E-2</v>
      </c>
      <c r="E109" s="67">
        <v>3.0620699999999998</v>
      </c>
    </row>
    <row r="110" spans="1:5" ht="14.25">
      <c r="A110" s="66">
        <f t="shared" si="3"/>
        <v>2012</v>
      </c>
      <c r="B110" s="67">
        <v>1.7595000000000001</v>
      </c>
      <c r="C110" s="68">
        <f t="shared" si="4"/>
        <v>1.7595E-2</v>
      </c>
      <c r="E110" s="67">
        <v>1.7595000000000001</v>
      </c>
    </row>
    <row r="111" spans="1:5" ht="14.25">
      <c r="A111" s="66">
        <f t="shared" si="3"/>
        <v>2013</v>
      </c>
      <c r="B111" s="67">
        <v>1.51284</v>
      </c>
      <c r="C111" s="68">
        <f t="shared" si="4"/>
        <v>1.51284E-2</v>
      </c>
      <c r="E111" s="67">
        <v>1.51284</v>
      </c>
    </row>
    <row r="112" spans="1:5" ht="14.25">
      <c r="A112" s="66">
        <f t="shared" si="3"/>
        <v>2014</v>
      </c>
      <c r="B112" s="67">
        <v>0.65312000000000003</v>
      </c>
      <c r="C112" s="68">
        <f t="shared" si="4"/>
        <v>6.5312E-3</v>
      </c>
      <c r="E112" s="67">
        <v>0.65312000000000003</v>
      </c>
    </row>
    <row r="113" spans="1:5" ht="14.25">
      <c r="A113" s="66">
        <f t="shared" si="3"/>
        <v>2015</v>
      </c>
      <c r="B113" s="67">
        <v>0.63871999999999995</v>
      </c>
      <c r="C113" s="68">
        <f t="shared" si="4"/>
        <v>6.3871999999999991E-3</v>
      </c>
      <c r="E113" s="67">
        <v>0.63871999999999995</v>
      </c>
    </row>
    <row r="114" spans="1:5" ht="14.25">
      <c r="A114" s="66">
        <f t="shared" si="3"/>
        <v>2016</v>
      </c>
      <c r="B114" s="67">
        <v>2.0508000000000002</v>
      </c>
      <c r="C114" s="68">
        <f t="shared" si="4"/>
        <v>2.0508000000000002E-2</v>
      </c>
      <c r="E114" s="67">
        <v>2.0508000000000002</v>
      </c>
    </row>
    <row r="115" spans="1:5" ht="14.25">
      <c r="A115" s="66">
        <f t="shared" si="3"/>
        <v>2017</v>
      </c>
      <c r="B115" s="67">
        <v>2.1299299999999999</v>
      </c>
      <c r="C115" s="68">
        <f t="shared" si="4"/>
        <v>2.12993E-2</v>
      </c>
      <c r="E115" s="67">
        <v>2.1299299999999999</v>
      </c>
    </row>
    <row r="116" spans="1:5" ht="14.25">
      <c r="A116" s="66">
        <f t="shared" si="3"/>
        <v>2018</v>
      </c>
      <c r="B116" s="67">
        <v>2.00238</v>
      </c>
      <c r="C116" s="68">
        <f t="shared" si="4"/>
        <v>2.0023800000000001E-2</v>
      </c>
      <c r="E116" s="67">
        <v>2.00238</v>
      </c>
    </row>
    <row r="117" spans="1:5" ht="14.25">
      <c r="A117" s="66">
        <f t="shared" si="3"/>
        <v>2019</v>
      </c>
      <c r="B117" s="67">
        <v>2.31399</v>
      </c>
      <c r="C117" s="68">
        <f t="shared" si="4"/>
        <v>2.3139900000000001E-2</v>
      </c>
      <c r="E117" s="67">
        <v>2.31399</v>
      </c>
    </row>
    <row r="118" spans="1:5" ht="14.25">
      <c r="A118" s="66">
        <f t="shared" si="3"/>
        <v>2020</v>
      </c>
      <c r="B118" s="67">
        <v>1.3220400000000001</v>
      </c>
      <c r="C118" s="68">
        <f t="shared" si="4"/>
        <v>1.32204E-2</v>
      </c>
      <c r="E118" s="67">
        <v>1.3220400000000001</v>
      </c>
    </row>
    <row r="119" spans="1:5" ht="14.25">
      <c r="A119" s="66">
        <f t="shared" si="3"/>
        <v>2021</v>
      </c>
      <c r="B119" s="67">
        <v>7.1944600000000003</v>
      </c>
      <c r="C119" s="68">
        <f t="shared" si="4"/>
        <v>7.1944599999999997E-2</v>
      </c>
      <c r="E119" s="67">
        <v>7.1944600000000003</v>
      </c>
    </row>
    <row r="120" spans="1:5" ht="14.25">
      <c r="A120" s="66">
        <v>2022</v>
      </c>
      <c r="B120" s="67">
        <v>6.4449399999999999</v>
      </c>
      <c r="C120" s="68">
        <f t="shared" si="4"/>
        <v>6.4449400000000004E-2</v>
      </c>
      <c r="E120" s="67">
        <v>6.4449399999999999</v>
      </c>
    </row>
    <row r="121" spans="1:5" ht="14.25">
      <c r="A121" s="66">
        <v>2023</v>
      </c>
      <c r="B121" s="69">
        <v>3.12</v>
      </c>
      <c r="C121" s="68">
        <f t="shared" si="4"/>
        <v>3.1200000000000002E-2</v>
      </c>
      <c r="E121" s="69" t="e">
        <f>NA()</f>
        <v>#N/A</v>
      </c>
    </row>
  </sheetData>
  <printOptions gridLines="1" gridLinesSet="0"/>
  <pageMargins left="0.75" right="0.75" top="1" bottom="1" header="0.5" footer="0.5"/>
  <headerFooter alignWithMargins="0">
    <oddHeader>&amp;A</oddHeader>
    <oddFoote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6EB7D-CD4F-4116-B5D8-07BC93B433F9}">
  <sheetPr codeName="Sheet11"/>
  <dimension ref="A1:K21"/>
  <sheetViews>
    <sheetView workbookViewId="0">
      <selection activeCell="F14" sqref="F14"/>
    </sheetView>
  </sheetViews>
  <sheetFormatPr defaultColWidth="11.3984375" defaultRowHeight="12.75"/>
  <cols>
    <col min="1" max="1" width="10.86328125" style="31" bestFit="1" customWidth="1"/>
    <col min="2" max="2" width="13.86328125" style="31" bestFit="1" customWidth="1"/>
    <col min="3" max="3" width="15.59765625" style="31" bestFit="1" customWidth="1"/>
    <col min="4" max="4" width="13.86328125" style="31" bestFit="1" customWidth="1"/>
    <col min="5" max="5" width="15.59765625" style="31" bestFit="1" customWidth="1"/>
    <col min="6" max="6" width="11.3984375" style="31"/>
    <col min="7" max="7" width="10.86328125" style="31" bestFit="1" customWidth="1"/>
    <col min="8" max="8" width="13.86328125" style="31" bestFit="1" customWidth="1"/>
    <col min="9" max="9" width="15.59765625" style="31" bestFit="1" customWidth="1"/>
    <col min="10" max="10" width="13.86328125" style="31" bestFit="1" customWidth="1"/>
    <col min="11" max="11" width="15.59765625" style="31" bestFit="1" customWidth="1"/>
    <col min="12" max="16384" width="11.3984375" style="31"/>
  </cols>
  <sheetData>
    <row r="1" spans="1:11" ht="18" thickBot="1">
      <c r="A1" s="384" t="s">
        <v>110</v>
      </c>
      <c r="B1" s="385"/>
      <c r="C1" s="385"/>
      <c r="D1" s="385"/>
      <c r="E1" s="386"/>
      <c r="G1" s="384" t="s">
        <v>111</v>
      </c>
      <c r="H1" s="385"/>
      <c r="I1" s="385"/>
      <c r="J1" s="385"/>
      <c r="K1" s="386"/>
    </row>
    <row r="2" spans="1:11" ht="15.4">
      <c r="A2" s="70"/>
      <c r="B2" s="387" t="s">
        <v>112</v>
      </c>
      <c r="C2" s="387"/>
      <c r="D2" s="387" t="s">
        <v>113</v>
      </c>
      <c r="E2" s="388"/>
      <c r="G2" s="70"/>
      <c r="H2" s="387" t="s">
        <v>114</v>
      </c>
      <c r="I2" s="387"/>
      <c r="J2" s="387" t="s">
        <v>115</v>
      </c>
      <c r="K2" s="388"/>
    </row>
    <row r="3" spans="1:11" ht="15">
      <c r="A3" s="71"/>
      <c r="B3" s="72" t="s">
        <v>116</v>
      </c>
      <c r="C3" s="72" t="s">
        <v>117</v>
      </c>
      <c r="D3" s="72" t="s">
        <v>116</v>
      </c>
      <c r="E3" s="73" t="s">
        <v>117</v>
      </c>
      <c r="G3" s="71"/>
      <c r="H3" s="72" t="s">
        <v>118</v>
      </c>
      <c r="I3" s="72" t="s">
        <v>119</v>
      </c>
      <c r="J3" s="72" t="s">
        <v>118</v>
      </c>
      <c r="K3" s="73" t="s">
        <v>119</v>
      </c>
    </row>
    <row r="4" spans="1:11" ht="15">
      <c r="A4" s="74" t="str">
        <f>'[1]Returns by year'!A124</f>
        <v>1928-2023</v>
      </c>
      <c r="B4" s="75">
        <f>'[1]Returns by year'!B119-'[1]Returns by year'!C119</f>
        <v>8.31937965442823E-2</v>
      </c>
      <c r="C4" s="75">
        <f>'[1]Returns by year'!K120</f>
        <v>6.7991707556000716E-2</v>
      </c>
      <c r="D4" s="75">
        <f>'[1]Returns by year'!J125</f>
        <v>6.4992029745823077E-2</v>
      </c>
      <c r="E4" s="76">
        <f>'[1]Returns by year'!K125</f>
        <v>5.2277478113130105E-2</v>
      </c>
      <c r="G4" s="74" t="s">
        <v>120</v>
      </c>
      <c r="H4" s="75">
        <f>'[1]Returns by year'!S120-'[1]Returns by year'!T120</f>
        <v>8.0886228070302241E-2</v>
      </c>
      <c r="I4" s="75">
        <f>'[1]Returns by year'!S120-'[1]Returns by year'!U120</f>
        <v>6.5438213354903949E-2</v>
      </c>
      <c r="J4" s="75">
        <f>'[1]Returns by year'!S124-'[1]Returns by year'!T124</f>
        <v>6.3071225338072301E-2</v>
      </c>
      <c r="K4" s="76">
        <f>'[1]Returns by year'!S124-'[1]Returns by year'!U124</f>
        <v>5.073244542560662E-2</v>
      </c>
    </row>
    <row r="5" spans="1:11" ht="15.4">
      <c r="A5" s="77" t="s">
        <v>121</v>
      </c>
      <c r="B5" s="78">
        <f>'[1]Returns by year'!L120</f>
        <v>2.0281402852918649E-2</v>
      </c>
      <c r="C5" s="78">
        <f>'[1]Returns by year'!M120</f>
        <v>2.136736485935305E-2</v>
      </c>
      <c r="D5" s="79"/>
      <c r="E5" s="80"/>
      <c r="G5" s="77" t="s">
        <v>121</v>
      </c>
      <c r="H5" s="78">
        <f>'[1]Returns by year'!AC121</f>
        <v>1.978127384833582E-2</v>
      </c>
      <c r="I5" s="78">
        <f>'[1]Returns by year'!AD121</f>
        <v>2.0781147313231791E-2</v>
      </c>
      <c r="J5" s="79"/>
      <c r="K5" s="80"/>
    </row>
    <row r="6" spans="1:11" ht="15">
      <c r="A6" s="74" t="str">
        <f>'[1]Returns by year'!A125</f>
        <v>1974-2023</v>
      </c>
      <c r="B6" s="75">
        <f>'[1]Returns by year'!J121</f>
        <v>8.1795516058839862E-2</v>
      </c>
      <c r="C6" s="75">
        <f>'[1]Returns by year'!K121</f>
        <v>5.9450936124219284E-2</v>
      </c>
      <c r="D6" s="75">
        <f>'[1]Returns by year'!J126</f>
        <v>6.7939611006798017E-2</v>
      </c>
      <c r="E6" s="76">
        <f>'[1]Returns by year'!K126</f>
        <v>4.9730468872421163E-2</v>
      </c>
      <c r="G6" s="74" t="s">
        <v>122</v>
      </c>
      <c r="H6" s="75">
        <f>'[1]Returns by year'!S121-'[1]Returns by year'!T121</f>
        <v>7.9622048736444254E-2</v>
      </c>
      <c r="I6" s="75">
        <f>'[1]Returns by year'!S121-'[1]Returns by year'!U121</f>
        <v>5.6881742113023784E-2</v>
      </c>
      <c r="J6" s="75">
        <f>'[1]Returns by year'!S125-'[1]Returns by year'!T125</f>
        <v>6.5411587027407014E-2</v>
      </c>
      <c r="K6" s="76">
        <f>'[1]Returns by year'!S125-'[1]Returns by year'!U125</f>
        <v>4.7880004674101695E-2</v>
      </c>
    </row>
    <row r="7" spans="1:11" ht="15.4">
      <c r="A7" s="77" t="s">
        <v>121</v>
      </c>
      <c r="B7" s="78">
        <f>'[1]Returns by year'!L121</f>
        <v>2.446119319205476E-2</v>
      </c>
      <c r="C7" s="78">
        <f>'[1]Returns by year'!M121</f>
        <v>2.7325166458689775E-2</v>
      </c>
      <c r="D7" s="79"/>
      <c r="E7" s="80"/>
      <c r="G7" s="77" t="s">
        <v>121</v>
      </c>
      <c r="H7" s="78">
        <f>'[1]Returns by year'!AC122</f>
        <v>2.2425604535106856E-2</v>
      </c>
      <c r="I7" s="78">
        <f>'[1]Returns by year'!AD122</f>
        <v>2.5893440327857141E-2</v>
      </c>
      <c r="J7" s="79"/>
      <c r="K7" s="80"/>
    </row>
    <row r="8" spans="1:11" ht="15">
      <c r="A8" s="74" t="str">
        <f>'[1]Returns by year'!A126</f>
        <v>2014-2023</v>
      </c>
      <c r="B8" s="75">
        <f>'[1]Returns by year'!J122</f>
        <v>0.11695324033306188</v>
      </c>
      <c r="C8" s="75">
        <f>'[1]Returns by year'!K122</f>
        <v>0.111672542065648</v>
      </c>
      <c r="D8" s="75">
        <f>'[1]Returns by year'!J127</f>
        <v>0.10633287297178784</v>
      </c>
      <c r="E8" s="76">
        <f>'[1]Returns by year'!K127</f>
        <v>0.10444048283095997</v>
      </c>
      <c r="G8" s="74" t="s">
        <v>123</v>
      </c>
      <c r="H8" s="75">
        <f>'[1]Returns by year'!S122-'[1]Returns by year'!T122</f>
        <v>0.11409906783763261</v>
      </c>
      <c r="I8" s="75">
        <f>'[1]Returns by year'!S122-'[1]Returns by year'!U122</f>
        <v>0.1076808866109074</v>
      </c>
      <c r="J8" s="75">
        <f>'[1]Returns by year'!S126-'[1]Returns by year'!T126</f>
        <v>0.10347189832732651</v>
      </c>
      <c r="K8" s="76">
        <f>'[1]Returns by year'!S126-'[1]Returns by year'!U126</f>
        <v>0.10163042452176752</v>
      </c>
    </row>
    <row r="9" spans="1:11" ht="15.75" thickBot="1">
      <c r="A9" s="81" t="s">
        <v>121</v>
      </c>
      <c r="B9" s="82">
        <f>'[1]Returns by year'!L122</f>
        <v>4.9725758253884568E-2</v>
      </c>
      <c r="C9" s="82">
        <f>'[1]Returns by year'!AD123</f>
        <v>3.7798242460286895E-2</v>
      </c>
      <c r="D9" s="83"/>
      <c r="E9" s="84"/>
      <c r="G9" s="81" t="s">
        <v>121</v>
      </c>
      <c r="H9" s="82">
        <f>'[1]Returns by year'!AC123</f>
        <v>5.0445229647862057E-2</v>
      </c>
      <c r="I9" s="82">
        <v>3.8564856793299435E-2</v>
      </c>
      <c r="J9" s="83"/>
      <c r="K9" s="84"/>
    </row>
    <row r="20" spans="3:3">
      <c r="C20" s="85"/>
    </row>
    <row r="21" spans="3:3">
      <c r="C21" s="86"/>
    </row>
  </sheetData>
  <sheetProtection algorithmName="SHA-512" hashValue="+GDstdFFLMckIlXqxVYFHs2BDo00iBLF9UHc5boLNxGkm4958lkjxK8jaObGOVoB+XkV8RRkyB01+cMNONkwUg==" saltValue="A0QNfMU5OhZlNPLU+YOUuw==" spinCount="100000" sheet="1" objects="1" scenarios="1"/>
  <mergeCells count="6">
    <mergeCell ref="A1:E1"/>
    <mergeCell ref="G1:K1"/>
    <mergeCell ref="B2:C2"/>
    <mergeCell ref="D2:E2"/>
    <mergeCell ref="H2:I2"/>
    <mergeCell ref="J2:K2"/>
  </mergeCells>
  <printOptions gridLines="1" gridLinesSet="0"/>
  <pageMargins left="0.75" right="0.75" top="1" bottom="1" header="0.5" footer="0.5"/>
  <pageSetup orientation="portrait" horizontalDpi="4294967292" verticalDpi="4294967292"/>
  <headerFooter alignWithMargins="0">
    <oddHeader>&amp;A</oddHeader>
    <oddFoote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8522C-4971-4494-9E14-22FCC38D854C}">
  <sheetPr codeName="Sheet12"/>
  <dimension ref="A1:H143"/>
  <sheetViews>
    <sheetView topLeftCell="A100" workbookViewId="0">
      <selection activeCell="G16" sqref="G16"/>
    </sheetView>
  </sheetViews>
  <sheetFormatPr defaultColWidth="11.3984375" defaultRowHeight="13.15"/>
  <cols>
    <col min="1" max="1" width="11.3984375" style="31"/>
    <col min="2" max="2" width="11.3984375" style="88"/>
    <col min="3" max="16384" width="11.3984375" style="31"/>
  </cols>
  <sheetData>
    <row r="1" spans="1:8">
      <c r="A1" s="87" t="s">
        <v>124</v>
      </c>
      <c r="F1" s="87" t="s">
        <v>95</v>
      </c>
    </row>
    <row r="2" spans="1:8">
      <c r="F2" s="31" t="s">
        <v>96</v>
      </c>
    </row>
    <row r="3" spans="1:8">
      <c r="F3" s="31" t="s">
        <v>97</v>
      </c>
    </row>
    <row r="4" spans="1:8">
      <c r="F4" s="31" t="s">
        <v>107</v>
      </c>
    </row>
    <row r="5" spans="1:8">
      <c r="F5" s="31" t="s">
        <v>99</v>
      </c>
    </row>
    <row r="6" spans="1:8">
      <c r="F6" s="31" t="s">
        <v>100</v>
      </c>
    </row>
    <row r="8" spans="1:8">
      <c r="F8" s="31" t="s">
        <v>125</v>
      </c>
      <c r="G8" s="31" t="s">
        <v>126</v>
      </c>
    </row>
    <row r="9" spans="1:8">
      <c r="A9" s="89" t="s">
        <v>127</v>
      </c>
      <c r="B9" s="88" t="s">
        <v>128</v>
      </c>
      <c r="C9" s="31" t="s">
        <v>129</v>
      </c>
    </row>
    <row r="10" spans="1:8">
      <c r="A10" s="89">
        <v>1890</v>
      </c>
      <c r="B10" s="90">
        <v>3.557296</v>
      </c>
      <c r="F10" s="31" t="s">
        <v>103</v>
      </c>
    </row>
    <row r="11" spans="1:8" ht="14.25">
      <c r="A11" s="89">
        <v>1891</v>
      </c>
      <c r="B11" s="90">
        <v>3.209111</v>
      </c>
      <c r="C11" s="68">
        <f t="shared" ref="C11:C74" si="0">B11/B10-1</f>
        <v>-9.7879119421043437E-2</v>
      </c>
      <c r="F11" s="31" t="s">
        <v>105</v>
      </c>
      <c r="G11" s="31" t="s">
        <v>125</v>
      </c>
    </row>
    <row r="12" spans="1:8" ht="14.25">
      <c r="A12" s="89">
        <v>1892</v>
      </c>
      <c r="B12" s="90">
        <v>3.2671420000000002</v>
      </c>
      <c r="C12" s="68">
        <f t="shared" si="0"/>
        <v>1.8083201235482349E-2</v>
      </c>
      <c r="F12" s="62">
        <v>30681</v>
      </c>
      <c r="G12" s="67">
        <v>7.2208199999999998</v>
      </c>
      <c r="H12" s="68">
        <f>G12/100</f>
        <v>7.22082E-2</v>
      </c>
    </row>
    <row r="13" spans="1:8" ht="14.25">
      <c r="A13" s="89">
        <v>1893</v>
      </c>
      <c r="B13" s="90">
        <v>3.4064160000000001</v>
      </c>
      <c r="C13" s="68">
        <f t="shared" si="0"/>
        <v>4.26286950490673E-2</v>
      </c>
      <c r="F13" s="62">
        <v>31047</v>
      </c>
      <c r="G13" s="67">
        <v>4.3928000000000003</v>
      </c>
      <c r="H13" s="68">
        <f t="shared" ref="H13:H42" si="1">G13/100</f>
        <v>4.3928000000000002E-2</v>
      </c>
    </row>
    <row r="14" spans="1:8" ht="14.25">
      <c r="A14" s="89">
        <v>1894</v>
      </c>
      <c r="B14" s="90">
        <v>3.9693160000000001</v>
      </c>
      <c r="C14" s="68">
        <f t="shared" si="0"/>
        <v>0.16524699273371191</v>
      </c>
      <c r="F14" s="62">
        <v>31412</v>
      </c>
      <c r="G14" s="67">
        <v>-0.68759999999999999</v>
      </c>
      <c r="H14" s="68">
        <f t="shared" si="1"/>
        <v>-6.8760000000000002E-3</v>
      </c>
    </row>
    <row r="15" spans="1:8" ht="14.25">
      <c r="A15" s="89">
        <v>1895</v>
      </c>
      <c r="B15" s="90">
        <v>3.6037210000000002</v>
      </c>
      <c r="C15" s="68">
        <f t="shared" si="0"/>
        <v>-9.2105289677113067E-2</v>
      </c>
      <c r="F15" s="62">
        <v>31777</v>
      </c>
      <c r="G15" s="67">
        <v>-0.16980000000000001</v>
      </c>
      <c r="H15" s="68">
        <f t="shared" si="1"/>
        <v>-1.6980000000000001E-3</v>
      </c>
    </row>
    <row r="16" spans="1:8" ht="14.25">
      <c r="A16" s="89">
        <v>1896</v>
      </c>
      <c r="B16" s="90">
        <v>3.122064</v>
      </c>
      <c r="C16" s="68">
        <f t="shared" si="0"/>
        <v>-0.13365546333914313</v>
      </c>
      <c r="F16" s="62">
        <v>32142</v>
      </c>
      <c r="G16" s="67">
        <v>0.81747999999999998</v>
      </c>
      <c r="H16" s="68">
        <f t="shared" si="1"/>
        <v>8.1747999999999994E-3</v>
      </c>
    </row>
    <row r="17" spans="1:8" ht="14.25">
      <c r="A17" s="89">
        <v>1897</v>
      </c>
      <c r="B17" s="90">
        <v>3.2207170000000001</v>
      </c>
      <c r="C17" s="68">
        <f t="shared" si="0"/>
        <v>3.1598647561356774E-2</v>
      </c>
      <c r="F17" s="62">
        <v>32508</v>
      </c>
      <c r="G17" s="67">
        <v>2.1566000000000001</v>
      </c>
      <c r="H17" s="68">
        <f t="shared" si="1"/>
        <v>2.1566000000000002E-2</v>
      </c>
    </row>
    <row r="18" spans="1:8" ht="14.25">
      <c r="A18" s="89">
        <v>1898</v>
      </c>
      <c r="B18" s="90">
        <v>3.4296280000000001</v>
      </c>
      <c r="C18" s="68">
        <f t="shared" si="0"/>
        <v>6.4864749060535409E-2</v>
      </c>
      <c r="F18" s="62">
        <v>32873</v>
      </c>
      <c r="G18" s="67">
        <v>2.5156200000000002</v>
      </c>
      <c r="H18" s="68">
        <f t="shared" si="1"/>
        <v>2.5156200000000004E-2</v>
      </c>
    </row>
    <row r="19" spans="1:8" ht="14.25">
      <c r="A19" s="89">
        <v>1899</v>
      </c>
      <c r="B19" s="90">
        <v>3.2787480000000002</v>
      </c>
      <c r="C19" s="68">
        <f t="shared" si="0"/>
        <v>-4.3993109456769042E-2</v>
      </c>
      <c r="F19" s="62">
        <v>33238</v>
      </c>
      <c r="G19" s="67">
        <v>1.79203</v>
      </c>
      <c r="H19" s="68">
        <f t="shared" si="1"/>
        <v>1.79203E-2</v>
      </c>
    </row>
    <row r="20" spans="1:8" ht="14.25">
      <c r="A20" s="89">
        <v>1900</v>
      </c>
      <c r="B20" s="90">
        <v>3.748799</v>
      </c>
      <c r="C20" s="68">
        <f t="shared" si="0"/>
        <v>0.1433629543960071</v>
      </c>
      <c r="F20" s="62">
        <v>33603</v>
      </c>
      <c r="G20" s="67">
        <v>2.4254099999999998</v>
      </c>
      <c r="H20" s="68">
        <f t="shared" si="1"/>
        <v>2.4254099999999997E-2</v>
      </c>
    </row>
    <row r="21" spans="1:8" ht="14.25">
      <c r="A21" s="89">
        <v>1901</v>
      </c>
      <c r="B21" s="90">
        <v>3.1452770000000001</v>
      </c>
      <c r="C21" s="68">
        <f t="shared" si="0"/>
        <v>-0.16099075997406098</v>
      </c>
      <c r="F21" s="62">
        <v>33969</v>
      </c>
      <c r="G21" s="67">
        <v>4.0220900000000004</v>
      </c>
      <c r="H21" s="68">
        <f t="shared" si="1"/>
        <v>4.0220900000000004E-2</v>
      </c>
    </row>
    <row r="22" spans="1:8" ht="14.25">
      <c r="A22" s="89">
        <v>1902</v>
      </c>
      <c r="B22" s="90">
        <v>3.7081770000000001</v>
      </c>
      <c r="C22" s="68">
        <f t="shared" si="0"/>
        <v>0.17896674919251954</v>
      </c>
      <c r="F22" s="62">
        <v>34334</v>
      </c>
      <c r="G22" s="67">
        <v>6.4423599999999999</v>
      </c>
      <c r="H22" s="68">
        <f t="shared" si="1"/>
        <v>6.4423599999999998E-2</v>
      </c>
    </row>
    <row r="23" spans="1:8" ht="14.25">
      <c r="A23" s="89">
        <v>1903</v>
      </c>
      <c r="B23" s="90">
        <v>3.7662079999999998</v>
      </c>
      <c r="C23" s="68">
        <f t="shared" si="0"/>
        <v>1.564946872816475E-2</v>
      </c>
      <c r="F23" s="62">
        <v>34699</v>
      </c>
      <c r="G23" s="67">
        <v>7.6804899999999998</v>
      </c>
      <c r="H23" s="68">
        <f t="shared" si="1"/>
        <v>7.6804899999999995E-2</v>
      </c>
    </row>
    <row r="24" spans="1:8" ht="14.25">
      <c r="A24" s="89">
        <v>1904</v>
      </c>
      <c r="B24" s="90">
        <v>3.9403009999999998</v>
      </c>
      <c r="C24" s="68">
        <f t="shared" si="0"/>
        <v>4.6225009346270829E-2</v>
      </c>
      <c r="F24" s="62">
        <v>35064</v>
      </c>
      <c r="G24" s="67">
        <v>9.2915600000000005</v>
      </c>
      <c r="H24" s="68">
        <f t="shared" si="1"/>
        <v>9.2915600000000001E-2</v>
      </c>
    </row>
    <row r="25" spans="1:8" ht="14.25">
      <c r="A25" s="89">
        <v>1905</v>
      </c>
      <c r="B25" s="90">
        <v>3.4528409999999998</v>
      </c>
      <c r="C25" s="68">
        <f t="shared" si="0"/>
        <v>-0.12371136113713144</v>
      </c>
      <c r="F25" s="62">
        <v>35430</v>
      </c>
      <c r="G25" s="67">
        <v>6.6779400000000004</v>
      </c>
      <c r="H25" s="68">
        <f t="shared" si="1"/>
        <v>6.6779400000000003E-2</v>
      </c>
    </row>
    <row r="26" spans="1:8" ht="14.25">
      <c r="A26" s="89">
        <v>1906</v>
      </c>
      <c r="B26" s="90">
        <v>4.096984</v>
      </c>
      <c r="C26" s="68">
        <f t="shared" si="0"/>
        <v>0.18655449237309218</v>
      </c>
      <c r="F26" s="62">
        <v>35795</v>
      </c>
      <c r="G26" s="67">
        <v>9.5600400000000008</v>
      </c>
      <c r="H26" s="68">
        <f t="shared" si="1"/>
        <v>9.5600400000000002E-2</v>
      </c>
    </row>
    <row r="27" spans="1:8" ht="14.25">
      <c r="A27" s="89">
        <v>1907</v>
      </c>
      <c r="B27" s="90">
        <v>4.5206099999999996</v>
      </c>
      <c r="C27" s="68">
        <f t="shared" si="0"/>
        <v>0.1033994762976862</v>
      </c>
      <c r="F27" s="62">
        <v>36160</v>
      </c>
      <c r="G27" s="67">
        <v>9.8119599999999991</v>
      </c>
      <c r="H27" s="68">
        <f t="shared" si="1"/>
        <v>9.8119599999999987E-2</v>
      </c>
    </row>
    <row r="28" spans="1:8" ht="14.25">
      <c r="A28" s="89">
        <v>1908</v>
      </c>
      <c r="B28" s="90">
        <v>4.0795750000000002</v>
      </c>
      <c r="C28" s="68">
        <f t="shared" si="0"/>
        <v>-9.7560948633038325E-2</v>
      </c>
      <c r="F28" s="62">
        <v>36525</v>
      </c>
      <c r="G28" s="67">
        <v>13.638479999999999</v>
      </c>
      <c r="H28" s="68">
        <f t="shared" si="1"/>
        <v>0.1363848</v>
      </c>
    </row>
    <row r="29" spans="1:8" ht="14.25">
      <c r="A29" s="89">
        <v>1909</v>
      </c>
      <c r="B29" s="90">
        <v>3.9867249999999999</v>
      </c>
      <c r="C29" s="68">
        <f t="shared" si="0"/>
        <v>-2.2759723745733429E-2</v>
      </c>
      <c r="F29" s="62">
        <v>36891</v>
      </c>
      <c r="G29" s="67">
        <v>13.510429999999999</v>
      </c>
      <c r="H29" s="68">
        <f t="shared" si="1"/>
        <v>0.13510429999999998</v>
      </c>
    </row>
    <row r="30" spans="1:8" ht="14.25">
      <c r="A30" s="89">
        <v>1910</v>
      </c>
      <c r="B30" s="90">
        <v>4.3058959999999997</v>
      </c>
      <c r="C30" s="68">
        <f t="shared" si="0"/>
        <v>8.005844396089512E-2</v>
      </c>
      <c r="F30" s="62">
        <v>37256</v>
      </c>
      <c r="G30" s="67">
        <v>1.7334099999999999</v>
      </c>
      <c r="H30" s="68">
        <f t="shared" si="1"/>
        <v>1.7334099999999998E-2</v>
      </c>
    </row>
    <row r="31" spans="1:8" ht="14.25">
      <c r="A31" s="89">
        <v>1911</v>
      </c>
      <c r="B31" s="90">
        <v>4.2072430000000001</v>
      </c>
      <c r="C31" s="68">
        <f t="shared" si="0"/>
        <v>-2.2911143232442144E-2</v>
      </c>
      <c r="F31" s="62">
        <v>37621</v>
      </c>
      <c r="G31" s="67">
        <v>-5.3981599999999998</v>
      </c>
      <c r="H31" s="68">
        <f t="shared" si="1"/>
        <v>-5.3981599999999998E-2</v>
      </c>
    </row>
    <row r="32" spans="1:8" ht="14.25">
      <c r="A32" s="89">
        <v>1912</v>
      </c>
      <c r="B32" s="90">
        <v>4.3697299999999997</v>
      </c>
      <c r="C32" s="68">
        <f t="shared" si="0"/>
        <v>3.8620778500314756E-2</v>
      </c>
      <c r="F32" s="62">
        <v>37986</v>
      </c>
      <c r="G32" s="67">
        <v>-11.99564</v>
      </c>
      <c r="H32" s="68">
        <f t="shared" si="1"/>
        <v>-0.1199564</v>
      </c>
    </row>
    <row r="33" spans="1:8" ht="14.25">
      <c r="A33" s="89">
        <v>1913</v>
      </c>
      <c r="B33" s="90">
        <v>4.3697299999999997</v>
      </c>
      <c r="C33" s="68">
        <f t="shared" si="0"/>
        <v>0</v>
      </c>
      <c r="F33" s="62">
        <v>38352</v>
      </c>
      <c r="G33" s="67">
        <v>-3.8552599999999999</v>
      </c>
      <c r="H33" s="68">
        <f t="shared" si="1"/>
        <v>-3.8552599999999999E-2</v>
      </c>
    </row>
    <row r="34" spans="1:8" ht="14.25">
      <c r="A34" s="89">
        <v>1914</v>
      </c>
      <c r="B34" s="90">
        <v>4.532216</v>
      </c>
      <c r="C34" s="68">
        <f t="shared" si="0"/>
        <v>3.718444846706781E-2</v>
      </c>
      <c r="F34" s="62">
        <v>38717</v>
      </c>
      <c r="G34" s="67">
        <v>-4.1128</v>
      </c>
      <c r="H34" s="68">
        <f t="shared" si="1"/>
        <v>-4.1127999999999998E-2</v>
      </c>
    </row>
    <row r="35" spans="1:8" ht="14.25">
      <c r="A35" s="89">
        <v>1915</v>
      </c>
      <c r="B35" s="90">
        <v>4.1608179999999999</v>
      </c>
      <c r="C35" s="68">
        <f t="shared" si="0"/>
        <v>-8.194622674647456E-2</v>
      </c>
      <c r="F35" s="62">
        <v>39082</v>
      </c>
      <c r="G35" s="67">
        <v>-3.8853200000000001</v>
      </c>
      <c r="H35" s="68">
        <f t="shared" si="1"/>
        <v>-3.8853200000000004E-2</v>
      </c>
    </row>
    <row r="36" spans="1:8" ht="14.25">
      <c r="A36" s="89">
        <v>1916</v>
      </c>
      <c r="B36" s="90">
        <v>4.5554290000000002</v>
      </c>
      <c r="C36" s="68">
        <f t="shared" si="0"/>
        <v>9.4839764680887395E-2</v>
      </c>
      <c r="F36" s="62">
        <v>39447</v>
      </c>
      <c r="G36" s="67">
        <v>6.4371700000000001</v>
      </c>
      <c r="H36" s="68">
        <f t="shared" si="1"/>
        <v>6.4371700000000004E-2</v>
      </c>
    </row>
    <row r="37" spans="1:8" ht="14.25">
      <c r="A37" s="89">
        <v>1917</v>
      </c>
      <c r="B37" s="90">
        <v>4.6482780000000004</v>
      </c>
      <c r="C37" s="68">
        <f t="shared" si="0"/>
        <v>2.0382054028281527E-2</v>
      </c>
      <c r="F37" s="62">
        <v>39813</v>
      </c>
      <c r="G37" s="67">
        <v>10.71322</v>
      </c>
      <c r="H37" s="68">
        <f t="shared" si="1"/>
        <v>0.1071322</v>
      </c>
    </row>
    <row r="38" spans="1:8" ht="14.25">
      <c r="A38" s="89">
        <v>1918</v>
      </c>
      <c r="B38" s="90">
        <v>4.9442360000000001</v>
      </c>
      <c r="C38" s="68">
        <f t="shared" si="0"/>
        <v>6.3670460329610101E-2</v>
      </c>
      <c r="F38" s="62">
        <v>40178</v>
      </c>
      <c r="G38" s="67">
        <v>4.5071000000000003</v>
      </c>
      <c r="H38" s="68">
        <f t="shared" si="1"/>
        <v>4.5071E-2</v>
      </c>
    </row>
    <row r="39" spans="1:8" ht="14.25">
      <c r="A39" s="89">
        <v>1919</v>
      </c>
      <c r="B39" s="90">
        <v>5.4374989999999999</v>
      </c>
      <c r="C39" s="68">
        <f t="shared" si="0"/>
        <v>9.976526201419178E-2</v>
      </c>
      <c r="F39" s="62">
        <v>40543</v>
      </c>
      <c r="G39" s="67">
        <v>5.2000200000000003</v>
      </c>
      <c r="H39" s="68">
        <f t="shared" si="1"/>
        <v>5.2000200000000003E-2</v>
      </c>
    </row>
    <row r="40" spans="1:8" ht="14.25">
      <c r="A40" s="89">
        <v>1920</v>
      </c>
      <c r="B40" s="90">
        <v>5.9597769999999999</v>
      </c>
      <c r="C40" s="68">
        <f t="shared" si="0"/>
        <v>9.6051144101359842E-2</v>
      </c>
      <c r="F40" s="62">
        <v>40908</v>
      </c>
      <c r="G40" s="67">
        <v>5.3044500000000001</v>
      </c>
      <c r="H40" s="68">
        <f t="shared" si="1"/>
        <v>5.3044500000000001E-2</v>
      </c>
    </row>
    <row r="41" spans="1:8" ht="14.25">
      <c r="A41" s="89">
        <v>1921</v>
      </c>
      <c r="B41" s="90">
        <v>5.8263059999999998</v>
      </c>
      <c r="C41" s="68">
        <f t="shared" si="0"/>
        <v>-2.2395301032236636E-2</v>
      </c>
      <c r="F41" s="62">
        <v>41274</v>
      </c>
      <c r="G41" s="67">
        <v>6.2069599999999996</v>
      </c>
      <c r="H41" s="68">
        <f t="shared" si="1"/>
        <v>6.2069599999999996E-2</v>
      </c>
    </row>
    <row r="42" spans="1:8" ht="14.25">
      <c r="A42" s="89">
        <v>1922</v>
      </c>
      <c r="B42" s="90">
        <v>5.9075490000000004</v>
      </c>
      <c r="C42" s="68">
        <f t="shared" si="0"/>
        <v>1.3944169770691905E-2</v>
      </c>
      <c r="F42" s="62">
        <v>41639</v>
      </c>
      <c r="G42" s="67">
        <v>4.5192300000000003</v>
      </c>
      <c r="H42" s="68">
        <f t="shared" si="1"/>
        <v>4.5192300000000005E-2</v>
      </c>
    </row>
    <row r="43" spans="1:8" ht="14.25">
      <c r="A43" s="89">
        <v>1923</v>
      </c>
      <c r="B43" s="90">
        <v>5.9945959999999996</v>
      </c>
      <c r="C43" s="68">
        <f t="shared" si="0"/>
        <v>1.4734875665017633E-2</v>
      </c>
      <c r="F43" s="62">
        <v>42004</v>
      </c>
      <c r="G43" s="67">
        <v>3.6858300000000002</v>
      </c>
    </row>
    <row r="44" spans="1:8" ht="14.25">
      <c r="A44" s="89">
        <v>1924</v>
      </c>
      <c r="B44" s="90">
        <v>6.006202</v>
      </c>
      <c r="C44" s="68">
        <f t="shared" si="0"/>
        <v>1.9360770934355731E-3</v>
      </c>
      <c r="F44" s="62">
        <v>42369</v>
      </c>
      <c r="G44" s="67">
        <v>10.43214</v>
      </c>
    </row>
    <row r="45" spans="1:8" ht="14.25">
      <c r="A45" s="89">
        <v>1925</v>
      </c>
      <c r="B45" s="90">
        <v>6.3195690000000004</v>
      </c>
      <c r="C45" s="68">
        <f t="shared" si="0"/>
        <v>5.2173902909026459E-2</v>
      </c>
      <c r="F45" s="62">
        <v>42735</v>
      </c>
      <c r="G45" s="67">
        <v>18.874949999999998</v>
      </c>
    </row>
    <row r="46" spans="1:8" ht="14.25">
      <c r="A46" s="89">
        <v>1926</v>
      </c>
      <c r="B46" s="90">
        <v>6.0642329999999998</v>
      </c>
      <c r="C46" s="68">
        <f t="shared" si="0"/>
        <v>-4.0404021223599318E-2</v>
      </c>
      <c r="F46" s="62">
        <v>43100</v>
      </c>
      <c r="G46" s="67">
        <v>5.6677099999999996</v>
      </c>
    </row>
    <row r="47" spans="1:8" ht="14.25">
      <c r="A47" s="89">
        <v>1927</v>
      </c>
      <c r="B47" s="90">
        <v>5.8379120000000002</v>
      </c>
      <c r="C47" s="68">
        <f t="shared" si="0"/>
        <v>-3.7320630655187537E-2</v>
      </c>
    </row>
    <row r="48" spans="1:8" ht="14.25">
      <c r="A48" s="89">
        <v>1928</v>
      </c>
      <c r="B48" s="90">
        <v>5.9249590000000003</v>
      </c>
      <c r="C48" s="68">
        <f t="shared" si="0"/>
        <v>1.4910639283360227E-2</v>
      </c>
    </row>
    <row r="49" spans="1:3" ht="14.25">
      <c r="A49" s="89">
        <v>1929</v>
      </c>
      <c r="B49" s="90">
        <v>5.8030939999999998</v>
      </c>
      <c r="C49" s="68">
        <f t="shared" si="0"/>
        <v>-2.0568074817057913E-2</v>
      </c>
    </row>
    <row r="50" spans="1:3" ht="14.25">
      <c r="A50" s="89">
        <v>1930</v>
      </c>
      <c r="B50" s="90">
        <v>5.5535610000000002</v>
      </c>
      <c r="C50" s="68">
        <f t="shared" si="0"/>
        <v>-4.2999992762481454E-2</v>
      </c>
    </row>
    <row r="51" spans="1:3" ht="14.25">
      <c r="A51" s="89">
        <v>1931</v>
      </c>
      <c r="B51" s="90">
        <v>5.1009190000000002</v>
      </c>
      <c r="C51" s="68">
        <f t="shared" si="0"/>
        <v>-8.1504821861144605E-2</v>
      </c>
    </row>
    <row r="52" spans="1:3" ht="14.25">
      <c r="A52" s="89">
        <v>1932</v>
      </c>
      <c r="B52" s="90">
        <v>4.5670349999999997</v>
      </c>
      <c r="C52" s="68">
        <f t="shared" si="0"/>
        <v>-0.10466427716260551</v>
      </c>
    </row>
    <row r="53" spans="1:3" ht="14.25">
      <c r="A53" s="89">
        <v>1933</v>
      </c>
      <c r="B53" s="90">
        <v>4.3929419999999997</v>
      </c>
      <c r="C53" s="68">
        <f t="shared" si="0"/>
        <v>-3.8119480144119811E-2</v>
      </c>
    </row>
    <row r="54" spans="1:3" ht="14.25">
      <c r="A54" s="89">
        <v>1934</v>
      </c>
      <c r="B54" s="90">
        <v>4.5206099999999996</v>
      </c>
      <c r="C54" s="68">
        <f t="shared" si="0"/>
        <v>2.9062072752155554E-2</v>
      </c>
    </row>
    <row r="55" spans="1:3" ht="14.25">
      <c r="A55" s="89">
        <v>1935</v>
      </c>
      <c r="B55" s="90">
        <v>4.9620850000000001</v>
      </c>
      <c r="C55" s="68">
        <f t="shared" si="0"/>
        <v>9.7658280630269045E-2</v>
      </c>
    </row>
    <row r="56" spans="1:3" ht="14.25">
      <c r="A56" s="89">
        <v>1936</v>
      </c>
      <c r="B56" s="90">
        <v>5.1217949999999997</v>
      </c>
      <c r="C56" s="68">
        <f t="shared" si="0"/>
        <v>3.218606694564885E-2</v>
      </c>
    </row>
    <row r="57" spans="1:3" ht="14.25">
      <c r="A57" s="89">
        <v>1937</v>
      </c>
      <c r="B57" s="90">
        <v>5.2530869999999998</v>
      </c>
      <c r="C57" s="68">
        <f t="shared" si="0"/>
        <v>2.563398183644594E-2</v>
      </c>
    </row>
    <row r="58" spans="1:3" ht="14.25">
      <c r="A58" s="89">
        <v>1938</v>
      </c>
      <c r="B58" s="90">
        <v>5.2071909999999999</v>
      </c>
      <c r="C58" s="68">
        <f t="shared" si="0"/>
        <v>-8.7369579068460324E-3</v>
      </c>
    </row>
    <row r="59" spans="1:3" ht="14.25">
      <c r="A59" s="89">
        <v>1939</v>
      </c>
      <c r="B59" s="90">
        <v>5.1394140000000004</v>
      </c>
      <c r="C59" s="68">
        <f t="shared" si="0"/>
        <v>-1.3016038781753836E-2</v>
      </c>
    </row>
    <row r="60" spans="1:3" ht="14.25">
      <c r="A60" s="89">
        <v>1940</v>
      </c>
      <c r="B60" s="90">
        <v>5.3093539999999999</v>
      </c>
      <c r="C60" s="68">
        <f t="shared" si="0"/>
        <v>3.3066026593693287E-2</v>
      </c>
    </row>
    <row r="61" spans="1:3" ht="14.25">
      <c r="A61" s="89">
        <v>1941</v>
      </c>
      <c r="B61" s="90">
        <v>4.864185</v>
      </c>
      <c r="C61" s="68">
        <f t="shared" si="0"/>
        <v>-8.3846170362722128E-2</v>
      </c>
    </row>
    <row r="62" spans="1:3" ht="14.25">
      <c r="A62" s="89">
        <v>1942</v>
      </c>
      <c r="B62" s="90">
        <v>5.0263099999999996</v>
      </c>
      <c r="C62" s="68">
        <f t="shared" si="0"/>
        <v>3.3330352361186755E-2</v>
      </c>
    </row>
    <row r="63" spans="1:3" ht="14.25">
      <c r="A63" s="89">
        <v>1943</v>
      </c>
      <c r="B63" s="90">
        <v>5.6016349999999999</v>
      </c>
      <c r="C63" s="68">
        <f t="shared" si="0"/>
        <v>0.11446269728687652</v>
      </c>
    </row>
    <row r="64" spans="1:3" ht="14.25">
      <c r="A64" s="89">
        <v>1944</v>
      </c>
      <c r="B64" s="90">
        <v>6.5306230000000003</v>
      </c>
      <c r="C64" s="68">
        <f t="shared" si="0"/>
        <v>0.16584229425872987</v>
      </c>
    </row>
    <row r="65" spans="1:3" ht="14.25">
      <c r="A65" s="89">
        <v>1945</v>
      </c>
      <c r="B65" s="90">
        <v>7.2997589999999999</v>
      </c>
      <c r="C65" s="68">
        <f t="shared" si="0"/>
        <v>0.11777375604134543</v>
      </c>
    </row>
    <row r="66" spans="1:3" ht="14.25">
      <c r="A66" s="89">
        <v>1946</v>
      </c>
      <c r="B66" s="90">
        <v>9.0591229999999996</v>
      </c>
      <c r="C66" s="68">
        <f t="shared" si="0"/>
        <v>0.24101672397677776</v>
      </c>
    </row>
    <row r="67" spans="1:3" ht="14.25">
      <c r="A67" s="89">
        <v>1947</v>
      </c>
      <c r="B67" s="90">
        <v>10.985440000000001</v>
      </c>
      <c r="C67" s="68">
        <f t="shared" si="0"/>
        <v>0.21263835362429684</v>
      </c>
    </row>
    <row r="68" spans="1:3" ht="14.25">
      <c r="A68" s="89">
        <v>1948</v>
      </c>
      <c r="B68" s="90">
        <v>11.21158</v>
      </c>
      <c r="C68" s="68">
        <f t="shared" si="0"/>
        <v>2.058542944115116E-2</v>
      </c>
    </row>
    <row r="69" spans="1:3" ht="14.25">
      <c r="A69" s="89">
        <v>1949</v>
      </c>
      <c r="B69" s="90">
        <v>11.2216</v>
      </c>
      <c r="C69" s="68">
        <f t="shared" si="0"/>
        <v>8.9371881572453127E-4</v>
      </c>
    </row>
    <row r="70" spans="1:3" ht="14.25">
      <c r="A70" s="89">
        <v>1950</v>
      </c>
      <c r="B70" s="90">
        <v>11.63011</v>
      </c>
      <c r="C70" s="68">
        <f t="shared" si="0"/>
        <v>3.6403899622157176E-2</v>
      </c>
    </row>
    <row r="71" spans="1:3" ht="14.25">
      <c r="A71" s="89">
        <v>1951</v>
      </c>
      <c r="B71" s="90">
        <v>12.333460000000001</v>
      </c>
      <c r="C71" s="68">
        <f t="shared" si="0"/>
        <v>6.0476642095388611E-2</v>
      </c>
    </row>
    <row r="72" spans="1:3" ht="14.25">
      <c r="A72" s="89">
        <v>1952</v>
      </c>
      <c r="B72" s="90">
        <v>12.876950000000001</v>
      </c>
      <c r="C72" s="68">
        <f t="shared" si="0"/>
        <v>4.4066304183902893E-2</v>
      </c>
    </row>
    <row r="73" spans="1:3" ht="14.25">
      <c r="A73" s="89">
        <f>A72+1</f>
        <v>1953</v>
      </c>
      <c r="B73" s="90">
        <v>14.35994</v>
      </c>
      <c r="C73" s="68">
        <f t="shared" si="0"/>
        <v>0.11516624666555342</v>
      </c>
    </row>
    <row r="74" spans="1:3" ht="14.25">
      <c r="A74" s="89">
        <f>A73+1</f>
        <v>1954</v>
      </c>
      <c r="B74" s="90">
        <v>14.49244</v>
      </c>
      <c r="C74" s="68">
        <f t="shared" si="0"/>
        <v>9.2270580517745948E-3</v>
      </c>
    </row>
    <row r="75" spans="1:3" ht="14.25">
      <c r="A75" s="89">
        <f>A74+1</f>
        <v>1955</v>
      </c>
      <c r="B75" s="90">
        <v>14.49244</v>
      </c>
      <c r="C75" s="68">
        <f t="shared" ref="C75:C138" si="2">B75/B74-1</f>
        <v>0</v>
      </c>
    </row>
    <row r="76" spans="1:3" ht="14.25">
      <c r="A76" s="89">
        <f>A75+1</f>
        <v>1956</v>
      </c>
      <c r="B76" s="90">
        <v>14.62494</v>
      </c>
      <c r="C76" s="68">
        <f t="shared" si="2"/>
        <v>9.1426978479813847E-3</v>
      </c>
    </row>
    <row r="77" spans="1:3" ht="14.25">
      <c r="A77" s="89">
        <f>A76+1</f>
        <v>1957</v>
      </c>
      <c r="B77" s="90">
        <v>15.022449999999999</v>
      </c>
      <c r="C77" s="68">
        <f t="shared" si="2"/>
        <v>2.7180282449021931E-2</v>
      </c>
    </row>
    <row r="78" spans="1:3" ht="14.25">
      <c r="A78" s="89">
        <v>1958</v>
      </c>
      <c r="B78" s="90">
        <v>15.121829999999999</v>
      </c>
      <c r="C78" s="68">
        <f t="shared" si="2"/>
        <v>6.6154322364195828E-3</v>
      </c>
    </row>
    <row r="79" spans="1:3" ht="14.25">
      <c r="A79" s="89">
        <v>1959</v>
      </c>
      <c r="B79" s="90">
        <v>15.138389999999999</v>
      </c>
      <c r="C79" s="68">
        <f t="shared" si="2"/>
        <v>1.0951055527008702E-3</v>
      </c>
    </row>
    <row r="80" spans="1:3" ht="14.25">
      <c r="A80" s="89">
        <v>1960</v>
      </c>
      <c r="B80" s="90">
        <v>15.25433</v>
      </c>
      <c r="C80" s="68">
        <f t="shared" si="2"/>
        <v>7.6586744032887122E-3</v>
      </c>
    </row>
    <row r="81" spans="1:3" ht="14.25">
      <c r="A81" s="89">
        <v>1961</v>
      </c>
      <c r="B81" s="90">
        <v>15.40339</v>
      </c>
      <c r="C81" s="68">
        <f t="shared" si="2"/>
        <v>9.7716517211834386E-3</v>
      </c>
    </row>
    <row r="82" spans="1:3" ht="14.25">
      <c r="A82" s="89">
        <f>A81+1</f>
        <v>1962</v>
      </c>
      <c r="B82" s="90">
        <v>15.45308</v>
      </c>
      <c r="C82" s="68">
        <f t="shared" si="2"/>
        <v>3.2259132567571402E-3</v>
      </c>
    </row>
    <row r="83" spans="1:3" ht="14.25">
      <c r="A83" s="89">
        <f t="shared" ref="A83:A94" si="3">A82+1</f>
        <v>1963</v>
      </c>
      <c r="B83" s="90">
        <v>15.78434</v>
      </c>
      <c r="C83" s="68">
        <f t="shared" si="2"/>
        <v>2.1436503273133845E-2</v>
      </c>
    </row>
    <row r="84" spans="1:3" ht="14.25">
      <c r="A84" s="89">
        <f t="shared" si="3"/>
        <v>1964</v>
      </c>
      <c r="B84" s="90">
        <v>15.983090000000001</v>
      </c>
      <c r="C84" s="68">
        <f t="shared" si="2"/>
        <v>1.2591593946911894E-2</v>
      </c>
    </row>
    <row r="85" spans="1:3" ht="14.25">
      <c r="A85" s="89">
        <f t="shared" si="3"/>
        <v>1965</v>
      </c>
      <c r="B85" s="90">
        <v>16.248090000000001</v>
      </c>
      <c r="C85" s="68">
        <f t="shared" si="2"/>
        <v>1.658002301182071E-2</v>
      </c>
    </row>
    <row r="86" spans="1:3" ht="14.25">
      <c r="A86" s="89">
        <f t="shared" si="3"/>
        <v>1966</v>
      </c>
      <c r="B86" s="90">
        <v>16.446850000000001</v>
      </c>
      <c r="C86" s="68">
        <f t="shared" si="2"/>
        <v>1.2232822442514779E-2</v>
      </c>
    </row>
    <row r="87" spans="1:3" ht="14.25">
      <c r="A87" s="89">
        <f t="shared" si="3"/>
        <v>1967</v>
      </c>
      <c r="B87" s="90">
        <v>16.82779</v>
      </c>
      <c r="C87" s="68">
        <f t="shared" si="2"/>
        <v>2.3161882062522565E-2</v>
      </c>
    </row>
    <row r="88" spans="1:3" ht="14.25">
      <c r="A88" s="89">
        <f t="shared" si="3"/>
        <v>1968</v>
      </c>
      <c r="B88" s="90">
        <v>17.523430000000001</v>
      </c>
      <c r="C88" s="68">
        <f t="shared" si="2"/>
        <v>4.1338761655570933E-2</v>
      </c>
    </row>
    <row r="89" spans="1:3" ht="14.25">
      <c r="A89" s="89">
        <f t="shared" si="3"/>
        <v>1969</v>
      </c>
      <c r="B89" s="90">
        <v>18.749079999999999</v>
      </c>
      <c r="C89" s="68">
        <f t="shared" si="2"/>
        <v>6.9943498504573487E-2</v>
      </c>
    </row>
    <row r="90" spans="1:3" ht="14.25">
      <c r="A90" s="89">
        <f t="shared" si="3"/>
        <v>1970</v>
      </c>
      <c r="B90" s="90">
        <v>20.28941</v>
      </c>
      <c r="C90" s="68">
        <f t="shared" si="2"/>
        <v>8.2154964403586828E-2</v>
      </c>
    </row>
    <row r="91" spans="1:3" ht="14.25">
      <c r="A91" s="89">
        <f t="shared" si="3"/>
        <v>1971</v>
      </c>
      <c r="B91" s="90">
        <v>21.150680000000001</v>
      </c>
      <c r="C91" s="68">
        <f t="shared" si="2"/>
        <v>4.2449238297220138E-2</v>
      </c>
    </row>
    <row r="92" spans="1:3" ht="14.25">
      <c r="A92" s="89">
        <f t="shared" si="3"/>
        <v>1972</v>
      </c>
      <c r="B92" s="90">
        <v>21.780069999999998</v>
      </c>
      <c r="C92" s="68">
        <f t="shared" si="2"/>
        <v>2.9757435694738765E-2</v>
      </c>
    </row>
    <row r="93" spans="1:3" ht="14.25">
      <c r="A93" s="89">
        <f t="shared" si="3"/>
        <v>1973</v>
      </c>
      <c r="B93" s="90">
        <v>22.525390000000002</v>
      </c>
      <c r="C93" s="68">
        <f t="shared" si="2"/>
        <v>3.4220275692410596E-2</v>
      </c>
    </row>
    <row r="94" spans="1:3" ht="14.25">
      <c r="A94" s="89">
        <f t="shared" si="3"/>
        <v>1974</v>
      </c>
      <c r="B94" s="90">
        <v>24.79449</v>
      </c>
      <c r="C94" s="68">
        <f t="shared" si="2"/>
        <v>0.10073521479539305</v>
      </c>
    </row>
    <row r="95" spans="1:3" ht="14.25">
      <c r="A95" s="89">
        <v>1975</v>
      </c>
      <c r="B95" s="91">
        <v>26.47</v>
      </c>
      <c r="C95" s="68">
        <f t="shared" si="2"/>
        <v>6.7575900936054811E-2</v>
      </c>
    </row>
    <row r="96" spans="1:3" ht="14.25">
      <c r="A96" s="89">
        <v>1976</v>
      </c>
      <c r="B96" s="91">
        <v>28.64</v>
      </c>
      <c r="C96" s="68">
        <f t="shared" si="2"/>
        <v>8.1979599546656567E-2</v>
      </c>
    </row>
    <row r="97" spans="1:3" ht="14.25">
      <c r="A97" s="89">
        <v>1977</v>
      </c>
      <c r="B97" s="91">
        <v>32.840000000000003</v>
      </c>
      <c r="C97" s="68">
        <f t="shared" si="2"/>
        <v>0.14664804469273762</v>
      </c>
    </row>
    <row r="98" spans="1:3" ht="14.25">
      <c r="A98" s="89">
        <v>1978</v>
      </c>
      <c r="B98" s="91">
        <v>38</v>
      </c>
      <c r="C98" s="68">
        <f t="shared" si="2"/>
        <v>0.15712545676004863</v>
      </c>
    </row>
    <row r="99" spans="1:3" ht="14.25">
      <c r="A99" s="89">
        <v>1979</v>
      </c>
      <c r="B99" s="91">
        <v>43.22</v>
      </c>
      <c r="C99" s="68">
        <f t="shared" si="2"/>
        <v>0.13736842105263158</v>
      </c>
    </row>
    <row r="100" spans="1:3" ht="14.25">
      <c r="A100" s="89">
        <v>1980</v>
      </c>
      <c r="B100" s="91">
        <v>46.42</v>
      </c>
      <c r="C100" s="68">
        <f t="shared" si="2"/>
        <v>7.4039796390559909E-2</v>
      </c>
    </row>
    <row r="101" spans="1:3" ht="14.25">
      <c r="A101" s="89">
        <v>1981</v>
      </c>
      <c r="B101" s="91">
        <v>48.78</v>
      </c>
      <c r="C101" s="68">
        <f t="shared" si="2"/>
        <v>5.0840155105557949E-2</v>
      </c>
    </row>
    <row r="102" spans="1:3" ht="14.25">
      <c r="A102" s="89">
        <v>1982</v>
      </c>
      <c r="B102" s="91">
        <v>49.06</v>
      </c>
      <c r="C102" s="68">
        <f t="shared" si="2"/>
        <v>5.740057400573928E-3</v>
      </c>
    </row>
    <row r="103" spans="1:3" ht="14.25">
      <c r="A103" s="89">
        <v>1983</v>
      </c>
      <c r="B103" s="91">
        <v>51.39</v>
      </c>
      <c r="C103" s="68">
        <f t="shared" si="2"/>
        <v>4.7492865878516088E-2</v>
      </c>
    </row>
    <row r="104" spans="1:3" ht="14.25">
      <c r="A104" s="89">
        <v>1984</v>
      </c>
      <c r="B104" s="91">
        <v>53.79</v>
      </c>
      <c r="C104" s="68">
        <f t="shared" si="2"/>
        <v>4.6701692936368833E-2</v>
      </c>
    </row>
    <row r="105" spans="1:3" ht="14.25">
      <c r="A105" s="89">
        <v>1985</v>
      </c>
      <c r="B105" s="91">
        <v>57.81</v>
      </c>
      <c r="C105" s="68">
        <f t="shared" si="2"/>
        <v>7.4735080870050208E-2</v>
      </c>
    </row>
    <row r="106" spans="1:3" ht="14.25">
      <c r="A106" s="89">
        <v>1986</v>
      </c>
      <c r="B106" s="91">
        <v>63.37</v>
      </c>
      <c r="C106" s="68">
        <f t="shared" si="2"/>
        <v>9.6177131984085618E-2</v>
      </c>
    </row>
    <row r="107" spans="1:3" ht="14.25">
      <c r="A107" s="89">
        <v>1987</v>
      </c>
      <c r="B107" s="92">
        <v>68.343999999999994</v>
      </c>
      <c r="C107" s="68">
        <f t="shared" si="2"/>
        <v>7.849139971595398E-2</v>
      </c>
    </row>
    <row r="108" spans="1:3" ht="14.25">
      <c r="A108" s="89">
        <v>1988</v>
      </c>
      <c r="B108" s="92">
        <v>73.278999999999996</v>
      </c>
      <c r="C108" s="68">
        <f t="shared" si="2"/>
        <v>7.2208240664871859E-2</v>
      </c>
    </row>
    <row r="109" spans="1:3" ht="14.25">
      <c r="A109" s="89">
        <f>A108+1</f>
        <v>1989</v>
      </c>
      <c r="B109" s="92">
        <v>76.498000000000005</v>
      </c>
      <c r="C109" s="68">
        <f t="shared" si="2"/>
        <v>4.3928001200889799E-2</v>
      </c>
    </row>
    <row r="110" spans="1:3" ht="14.25">
      <c r="A110" s="89">
        <f t="shared" ref="A110:A122" si="4">A109+1</f>
        <v>1990</v>
      </c>
      <c r="B110" s="92">
        <v>75.971999999999994</v>
      </c>
      <c r="C110" s="68">
        <f t="shared" si="2"/>
        <v>-6.8759967580853676E-3</v>
      </c>
    </row>
    <row r="111" spans="1:3" ht="14.25">
      <c r="A111" s="89">
        <f t="shared" si="4"/>
        <v>1991</v>
      </c>
      <c r="B111" s="92">
        <v>75.843000000000004</v>
      </c>
      <c r="C111" s="68">
        <f t="shared" si="2"/>
        <v>-1.6979939977885827E-3</v>
      </c>
    </row>
    <row r="112" spans="1:3" ht="14.25">
      <c r="A112" s="89">
        <f t="shared" si="4"/>
        <v>1992</v>
      </c>
      <c r="B112" s="92">
        <v>76.463000000000008</v>
      </c>
      <c r="C112" s="68">
        <f t="shared" si="2"/>
        <v>8.1747821156863409E-3</v>
      </c>
    </row>
    <row r="113" spans="1:3" ht="14.25">
      <c r="A113" s="89">
        <f t="shared" si="4"/>
        <v>1993</v>
      </c>
      <c r="B113" s="92">
        <v>78.111999999999995</v>
      </c>
      <c r="C113" s="68">
        <f t="shared" si="2"/>
        <v>2.1565986163242234E-2</v>
      </c>
    </row>
    <row r="114" spans="1:3" ht="14.25">
      <c r="A114" s="89">
        <f t="shared" si="4"/>
        <v>1994</v>
      </c>
      <c r="B114" s="92">
        <v>80.076999999999998</v>
      </c>
      <c r="C114" s="68">
        <f t="shared" si="2"/>
        <v>2.5156185989348767E-2</v>
      </c>
    </row>
    <row r="115" spans="1:3" ht="14.25">
      <c r="A115" s="89">
        <f t="shared" si="4"/>
        <v>1995</v>
      </c>
      <c r="B115" s="92">
        <v>81.512</v>
      </c>
      <c r="C115" s="68">
        <f t="shared" si="2"/>
        <v>1.7920251757683303E-2</v>
      </c>
    </row>
    <row r="116" spans="1:3" ht="14.25">
      <c r="A116" s="89">
        <f t="shared" si="4"/>
        <v>1996</v>
      </c>
      <c r="B116" s="92">
        <v>83.48899999999999</v>
      </c>
      <c r="C116" s="68">
        <f t="shared" si="2"/>
        <v>2.4254097556188015E-2</v>
      </c>
    </row>
    <row r="117" spans="1:3" ht="14.25">
      <c r="A117" s="89">
        <f t="shared" si="4"/>
        <v>1997</v>
      </c>
      <c r="B117" s="92">
        <v>86.847000000000008</v>
      </c>
      <c r="C117" s="68">
        <f t="shared" si="2"/>
        <v>4.0220867419660244E-2</v>
      </c>
    </row>
    <row r="118" spans="1:3" ht="14.25">
      <c r="A118" s="89">
        <f t="shared" si="4"/>
        <v>1998</v>
      </c>
      <c r="B118" s="92">
        <v>92.442000000000007</v>
      </c>
      <c r="C118" s="68">
        <f t="shared" si="2"/>
        <v>6.4423641576565771E-2</v>
      </c>
    </row>
    <row r="119" spans="1:3" ht="14.25">
      <c r="A119" s="89">
        <f t="shared" si="4"/>
        <v>1999</v>
      </c>
      <c r="B119" s="92">
        <v>99.542000000000002</v>
      </c>
      <c r="C119" s="68">
        <f t="shared" si="2"/>
        <v>7.6804915514592897E-2</v>
      </c>
    </row>
    <row r="120" spans="1:3" ht="14.25">
      <c r="A120" s="89">
        <f t="shared" si="4"/>
        <v>2000</v>
      </c>
      <c r="B120" s="92">
        <v>108.791</v>
      </c>
      <c r="C120" s="68">
        <f t="shared" si="2"/>
        <v>9.2915553233810844E-2</v>
      </c>
    </row>
    <row r="121" spans="1:3" ht="14.25">
      <c r="A121" s="89">
        <f t="shared" si="4"/>
        <v>2001</v>
      </c>
      <c r="B121" s="92">
        <v>116.056</v>
      </c>
      <c r="C121" s="68">
        <f t="shared" si="2"/>
        <v>6.6779421091818225E-2</v>
      </c>
    </row>
    <row r="122" spans="1:3" ht="14.25">
      <c r="A122" s="89">
        <f t="shared" si="4"/>
        <v>2002</v>
      </c>
      <c r="B122" s="92">
        <v>127.15100000000001</v>
      </c>
      <c r="C122" s="68">
        <f t="shared" si="2"/>
        <v>9.5600399806989866E-2</v>
      </c>
    </row>
    <row r="123" spans="1:3" ht="14.25">
      <c r="A123" s="89">
        <v>2003</v>
      </c>
      <c r="B123" s="92">
        <v>139.62700000000001</v>
      </c>
      <c r="C123" s="68">
        <f t="shared" si="2"/>
        <v>9.8119558635008763E-2</v>
      </c>
    </row>
    <row r="124" spans="1:3" ht="14.25">
      <c r="A124" s="89">
        <f>A123+1</f>
        <v>2004</v>
      </c>
      <c r="B124" s="92">
        <v>158.66999999999999</v>
      </c>
      <c r="C124" s="68">
        <f t="shared" si="2"/>
        <v>0.13638479663675351</v>
      </c>
    </row>
    <row r="125" spans="1:3" ht="14.25">
      <c r="A125" s="89">
        <f t="shared" ref="A125:A138" si="5">A124+1</f>
        <v>2005</v>
      </c>
      <c r="B125" s="92">
        <v>180.107</v>
      </c>
      <c r="C125" s="68">
        <f t="shared" si="2"/>
        <v>0.13510430453141753</v>
      </c>
    </row>
    <row r="126" spans="1:3" ht="14.25">
      <c r="A126" s="89">
        <f t="shared" si="5"/>
        <v>2006</v>
      </c>
      <c r="B126" s="92">
        <v>183.22900000000001</v>
      </c>
      <c r="C126" s="68">
        <f t="shared" si="2"/>
        <v>1.7334140261067166E-2</v>
      </c>
    </row>
    <row r="127" spans="1:3" ht="14.25">
      <c r="A127" s="89">
        <f t="shared" si="5"/>
        <v>2007</v>
      </c>
      <c r="B127" s="92">
        <v>173.33799999999999</v>
      </c>
      <c r="C127" s="68">
        <f t="shared" si="2"/>
        <v>-5.3981629545541421E-2</v>
      </c>
    </row>
    <row r="128" spans="1:3" ht="14.25">
      <c r="A128" s="89">
        <f t="shared" si="5"/>
        <v>2008</v>
      </c>
      <c r="B128" s="92">
        <v>152.54499999999999</v>
      </c>
      <c r="C128" s="68">
        <f t="shared" si="2"/>
        <v>-0.11995638578961343</v>
      </c>
    </row>
    <row r="129" spans="1:4" ht="14.25">
      <c r="A129" s="89">
        <f t="shared" si="5"/>
        <v>2009</v>
      </c>
      <c r="B129" s="92">
        <v>146.66399999999999</v>
      </c>
      <c r="C129" s="68">
        <f t="shared" si="2"/>
        <v>-3.8552558261496617E-2</v>
      </c>
    </row>
    <row r="130" spans="1:4" ht="14.25">
      <c r="A130" s="89">
        <f t="shared" si="5"/>
        <v>2010</v>
      </c>
      <c r="B130" s="92">
        <v>140.63200000000001</v>
      </c>
      <c r="C130" s="68">
        <f t="shared" si="2"/>
        <v>-4.1128020509463736E-2</v>
      </c>
    </row>
    <row r="131" spans="1:4" ht="14.25">
      <c r="A131" s="89">
        <f t="shared" si="5"/>
        <v>2011</v>
      </c>
      <c r="B131" s="92">
        <v>135.16800000000001</v>
      </c>
      <c r="C131" s="68">
        <f t="shared" si="2"/>
        <v>-3.8853177086296098E-2</v>
      </c>
    </row>
    <row r="132" spans="1:4" ht="14.25">
      <c r="A132" s="89">
        <f t="shared" si="5"/>
        <v>2012</v>
      </c>
      <c r="B132" s="92">
        <v>143.869</v>
      </c>
      <c r="C132" s="68">
        <f t="shared" si="2"/>
        <v>6.4371744791666519E-2</v>
      </c>
    </row>
    <row r="133" spans="1:4" ht="14.25">
      <c r="A133" s="89">
        <f t="shared" si="5"/>
        <v>2013</v>
      </c>
      <c r="B133" s="92">
        <v>159.28200000000001</v>
      </c>
      <c r="C133" s="68">
        <f t="shared" si="2"/>
        <v>0.1071321827495848</v>
      </c>
    </row>
    <row r="134" spans="1:4" ht="14.25">
      <c r="A134" s="89">
        <f t="shared" si="5"/>
        <v>2014</v>
      </c>
      <c r="B134" s="92">
        <v>166.46099999999998</v>
      </c>
      <c r="C134" s="68">
        <f t="shared" si="2"/>
        <v>4.5071006140053216E-2</v>
      </c>
    </row>
    <row r="135" spans="1:4" ht="14.25">
      <c r="A135" s="89">
        <f t="shared" si="5"/>
        <v>2015</v>
      </c>
      <c r="B135" s="92">
        <v>175.11700000000002</v>
      </c>
      <c r="C135" s="68">
        <f t="shared" si="2"/>
        <v>5.2000168207568365E-2</v>
      </c>
    </row>
    <row r="136" spans="1:4" ht="14.25">
      <c r="A136" s="89">
        <f t="shared" si="5"/>
        <v>2016</v>
      </c>
      <c r="B136" s="92">
        <v>184.40599999999998</v>
      </c>
      <c r="C136" s="68">
        <f t="shared" si="2"/>
        <v>5.3044535938829185E-2</v>
      </c>
    </row>
    <row r="137" spans="1:4" ht="14.25">
      <c r="A137" s="89">
        <f t="shared" si="5"/>
        <v>2017</v>
      </c>
      <c r="B137" s="92">
        <v>195.852</v>
      </c>
      <c r="C137" s="68">
        <f t="shared" si="2"/>
        <v>6.2069563897053426E-2</v>
      </c>
    </row>
    <row r="138" spans="1:4" ht="14.25">
      <c r="A138" s="89">
        <f t="shared" si="5"/>
        <v>2018</v>
      </c>
      <c r="B138" s="92">
        <v>204.703</v>
      </c>
      <c r="C138" s="68">
        <f t="shared" si="2"/>
        <v>4.5192288054245022E-2</v>
      </c>
    </row>
    <row r="139" spans="1:4" ht="14.25">
      <c r="A139" s="31">
        <v>2019</v>
      </c>
      <c r="B139" s="92">
        <v>212.24799999999999</v>
      </c>
      <c r="C139" s="68">
        <f>B139/B138-1</f>
        <v>3.685827760218463E-2</v>
      </c>
      <c r="D139" s="93"/>
    </row>
    <row r="140" spans="1:4" ht="14.25">
      <c r="A140" s="31">
        <v>2020</v>
      </c>
      <c r="B140" s="92">
        <v>234.39</v>
      </c>
      <c r="C140" s="68">
        <f>B140/B139-1</f>
        <v>0.10432135991858571</v>
      </c>
    </row>
    <row r="141" spans="1:4" ht="14.25">
      <c r="A141" s="31">
        <v>2021</v>
      </c>
      <c r="B141" s="92">
        <v>278.63099999999997</v>
      </c>
      <c r="C141" s="68">
        <f>B141/B140-1</f>
        <v>0.18874952003071788</v>
      </c>
    </row>
    <row r="142" spans="1:4" ht="14.25">
      <c r="A142" s="31">
        <v>2022</v>
      </c>
      <c r="B142" s="92">
        <v>294.423</v>
      </c>
      <c r="C142" s="68">
        <f>B142/B141-1</f>
        <v>5.667711058712066E-2</v>
      </c>
    </row>
    <row r="143" spans="1:4" ht="14.25">
      <c r="A143" s="31">
        <v>2023</v>
      </c>
      <c r="B143" s="88">
        <v>312.95</v>
      </c>
      <c r="C143" s="68">
        <f>B143/B142-1</f>
        <v>6.2926469739116753E-2</v>
      </c>
      <c r="D143" s="31" t="s">
        <v>130</v>
      </c>
    </row>
  </sheetData>
  <printOptions gridLines="1" gridLinesSet="0"/>
  <pageMargins left="0.75" right="0.75" top="1" bottom="1" header="0.5" footer="0.5"/>
  <headerFooter alignWithMargins="0">
    <oddHeader>&amp;A</oddHeader>
    <oddFoote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F01DC-F1A1-4B64-9EB2-824935843D49}">
  <sheetPr codeName="Sheet13"/>
  <dimension ref="A1:K116"/>
  <sheetViews>
    <sheetView topLeftCell="A34" workbookViewId="0">
      <selection activeCell="G16" sqref="G16"/>
    </sheetView>
  </sheetViews>
  <sheetFormatPr defaultColWidth="11.3984375" defaultRowHeight="12.75"/>
  <cols>
    <col min="1" max="8" width="11.3984375" style="31"/>
    <col min="9" max="11" width="17.73046875" style="31" customWidth="1"/>
    <col min="12" max="16384" width="11.3984375" style="31"/>
  </cols>
  <sheetData>
    <row r="1" spans="1:11">
      <c r="A1" s="31" t="s">
        <v>95</v>
      </c>
      <c r="I1" s="31" t="s">
        <v>95</v>
      </c>
    </row>
    <row r="2" spans="1:11">
      <c r="A2" s="31" t="s">
        <v>96</v>
      </c>
      <c r="I2" s="31" t="s">
        <v>96</v>
      </c>
    </row>
    <row r="3" spans="1:11">
      <c r="A3" s="31" t="s">
        <v>97</v>
      </c>
      <c r="I3" s="31" t="s">
        <v>97</v>
      </c>
    </row>
    <row r="4" spans="1:11">
      <c r="A4" s="31" t="s">
        <v>107</v>
      </c>
      <c r="I4" s="31" t="s">
        <v>107</v>
      </c>
    </row>
    <row r="5" spans="1:11">
      <c r="A5" s="31" t="s">
        <v>99</v>
      </c>
      <c r="I5" s="31" t="s">
        <v>99</v>
      </c>
    </row>
    <row r="6" spans="1:11">
      <c r="A6" s="31" t="s">
        <v>100</v>
      </c>
      <c r="I6" s="31" t="s">
        <v>100</v>
      </c>
    </row>
    <row r="8" spans="1:11">
      <c r="A8" s="31" t="s">
        <v>131</v>
      </c>
      <c r="B8" s="31" t="s">
        <v>132</v>
      </c>
      <c r="I8" s="31" t="s">
        <v>133</v>
      </c>
      <c r="J8" s="31" t="s">
        <v>134</v>
      </c>
    </row>
    <row r="10" spans="1:11">
      <c r="A10" s="31" t="s">
        <v>103</v>
      </c>
      <c r="I10" s="31" t="s">
        <v>103</v>
      </c>
    </row>
    <row r="11" spans="1:11">
      <c r="A11" s="31" t="s">
        <v>105</v>
      </c>
      <c r="B11" s="31" t="s">
        <v>131</v>
      </c>
      <c r="C11" s="31" t="s">
        <v>135</v>
      </c>
      <c r="I11" s="31" t="s">
        <v>105</v>
      </c>
      <c r="J11" s="31" t="s">
        <v>133</v>
      </c>
    </row>
    <row r="12" spans="1:11" ht="14.25">
      <c r="A12" s="62">
        <v>5479</v>
      </c>
      <c r="B12" s="63">
        <v>5.73</v>
      </c>
      <c r="C12" s="68">
        <f>B12/100</f>
        <v>5.7300000000000004E-2</v>
      </c>
      <c r="I12" s="62">
        <v>5479</v>
      </c>
      <c r="J12" s="63">
        <v>7.77</v>
      </c>
      <c r="K12" s="68">
        <f>J12/100</f>
        <v>7.7699999999999991E-2</v>
      </c>
    </row>
    <row r="13" spans="1:11" ht="14.25">
      <c r="A13" s="62">
        <v>5844</v>
      </c>
      <c r="B13" s="63">
        <v>6.26</v>
      </c>
      <c r="C13" s="68">
        <f t="shared" ref="C13:C76" si="0">B13/100</f>
        <v>6.2600000000000003E-2</v>
      </c>
      <c r="I13" s="62">
        <v>5844</v>
      </c>
      <c r="J13" s="63">
        <v>8.56</v>
      </c>
      <c r="K13" s="68">
        <f t="shared" ref="K13:K76" si="1">J13/100</f>
        <v>8.5600000000000009E-2</v>
      </c>
    </row>
    <row r="14" spans="1:11" ht="14.25">
      <c r="A14" s="62">
        <v>6210</v>
      </c>
      <c r="B14" s="63">
        <v>5.5</v>
      </c>
      <c r="C14" s="68">
        <f t="shared" si="0"/>
        <v>5.5E-2</v>
      </c>
      <c r="I14" s="62">
        <v>6210</v>
      </c>
      <c r="J14" s="63">
        <v>7.61</v>
      </c>
      <c r="K14" s="68">
        <f t="shared" si="1"/>
        <v>7.6100000000000001E-2</v>
      </c>
    </row>
    <row r="15" spans="1:11" ht="14.25">
      <c r="A15" s="62">
        <v>6575</v>
      </c>
      <c r="B15" s="63">
        <v>5.08</v>
      </c>
      <c r="C15" s="68">
        <f t="shared" si="0"/>
        <v>5.0799999999999998E-2</v>
      </c>
      <c r="I15" s="62">
        <v>6575</v>
      </c>
      <c r="J15" s="63">
        <v>7.02</v>
      </c>
      <c r="K15" s="68">
        <f t="shared" si="1"/>
        <v>7.0199999999999999E-2</v>
      </c>
    </row>
    <row r="16" spans="1:11" ht="14.25">
      <c r="A16" s="62">
        <v>6940</v>
      </c>
      <c r="B16" s="63">
        <v>5.09</v>
      </c>
      <c r="C16" s="68">
        <f t="shared" si="0"/>
        <v>5.0900000000000001E-2</v>
      </c>
      <c r="I16" s="62">
        <v>6940</v>
      </c>
      <c r="J16" s="63">
        <v>7.38</v>
      </c>
      <c r="K16" s="68">
        <f t="shared" si="1"/>
        <v>7.3800000000000004E-2</v>
      </c>
    </row>
    <row r="17" spans="1:11" ht="14.25">
      <c r="A17" s="62">
        <v>7305</v>
      </c>
      <c r="B17" s="63">
        <v>4.95</v>
      </c>
      <c r="C17" s="68">
        <f t="shared" si="0"/>
        <v>4.9500000000000002E-2</v>
      </c>
      <c r="I17" s="62">
        <v>7305</v>
      </c>
      <c r="J17" s="63">
        <v>6.46</v>
      </c>
      <c r="K17" s="68">
        <f t="shared" si="1"/>
        <v>6.4600000000000005E-2</v>
      </c>
    </row>
    <row r="18" spans="1:11" ht="14.25">
      <c r="A18" s="62">
        <v>7671</v>
      </c>
      <c r="B18" s="63">
        <v>4.8499999999999996</v>
      </c>
      <c r="C18" s="68">
        <f t="shared" si="0"/>
        <v>4.8499999999999995E-2</v>
      </c>
      <c r="I18" s="62">
        <v>7671</v>
      </c>
      <c r="J18" s="63">
        <v>6.15</v>
      </c>
      <c r="K18" s="68">
        <f t="shared" si="1"/>
        <v>6.1500000000000006E-2</v>
      </c>
    </row>
    <row r="19" spans="1:11" ht="14.25">
      <c r="A19" s="62">
        <v>8036</v>
      </c>
      <c r="B19" s="63">
        <v>4.68</v>
      </c>
      <c r="C19" s="68">
        <f t="shared" si="0"/>
        <v>4.6799999999999994E-2</v>
      </c>
      <c r="I19" s="62">
        <v>8036</v>
      </c>
      <c r="J19" s="63">
        <v>5.68</v>
      </c>
      <c r="K19" s="68">
        <f t="shared" si="1"/>
        <v>5.6799999999999996E-2</v>
      </c>
    </row>
    <row r="20" spans="1:11" ht="14.25">
      <c r="A20" s="62">
        <v>8401</v>
      </c>
      <c r="B20" s="63">
        <v>4.46</v>
      </c>
      <c r="C20" s="68">
        <f t="shared" si="0"/>
        <v>4.4600000000000001E-2</v>
      </c>
      <c r="I20" s="62">
        <v>8401</v>
      </c>
      <c r="J20" s="63">
        <v>5.32</v>
      </c>
      <c r="K20" s="68">
        <f t="shared" si="1"/>
        <v>5.3200000000000004E-2</v>
      </c>
    </row>
    <row r="21" spans="1:11" ht="14.25">
      <c r="A21" s="62">
        <v>8766</v>
      </c>
      <c r="B21" s="63">
        <v>4.6100000000000003</v>
      </c>
      <c r="C21" s="68">
        <f t="shared" si="0"/>
        <v>4.6100000000000002E-2</v>
      </c>
      <c r="I21" s="62">
        <v>8766</v>
      </c>
      <c r="J21" s="63">
        <v>5.6</v>
      </c>
      <c r="K21" s="68">
        <f t="shared" si="1"/>
        <v>5.5999999999999994E-2</v>
      </c>
    </row>
    <row r="22" spans="1:11" ht="14.25">
      <c r="A22" s="62">
        <v>9132</v>
      </c>
      <c r="B22" s="63">
        <v>4.67</v>
      </c>
      <c r="C22" s="68">
        <f t="shared" si="0"/>
        <v>4.6699999999999998E-2</v>
      </c>
      <c r="I22" s="62">
        <v>9132</v>
      </c>
      <c r="J22" s="63">
        <v>5.95</v>
      </c>
      <c r="K22" s="68">
        <f t="shared" si="1"/>
        <v>5.9500000000000004E-2</v>
      </c>
    </row>
    <row r="23" spans="1:11" ht="14.25">
      <c r="A23" s="62">
        <v>9497</v>
      </c>
      <c r="B23" s="63">
        <v>4.5199999999999996</v>
      </c>
      <c r="C23" s="68">
        <f t="shared" si="0"/>
        <v>4.5199999999999997E-2</v>
      </c>
      <c r="I23" s="62">
        <v>9497</v>
      </c>
      <c r="J23" s="63">
        <v>6.71</v>
      </c>
      <c r="K23" s="68">
        <f t="shared" si="1"/>
        <v>6.7099999999999993E-2</v>
      </c>
    </row>
    <row r="24" spans="1:11" ht="14.25">
      <c r="A24" s="62">
        <v>9862</v>
      </c>
      <c r="B24" s="63">
        <v>5.32</v>
      </c>
      <c r="C24" s="68">
        <f t="shared" si="0"/>
        <v>5.3200000000000004E-2</v>
      </c>
      <c r="I24" s="62">
        <v>9862</v>
      </c>
      <c r="J24" s="63">
        <v>10.42</v>
      </c>
      <c r="K24" s="68">
        <f t="shared" si="1"/>
        <v>0.1042</v>
      </c>
    </row>
    <row r="25" spans="1:11" ht="14.25">
      <c r="A25" s="62">
        <v>10227</v>
      </c>
      <c r="B25" s="63">
        <v>4.59</v>
      </c>
      <c r="C25" s="68">
        <f t="shared" si="0"/>
        <v>4.5899999999999996E-2</v>
      </c>
      <c r="I25" s="62">
        <v>10227</v>
      </c>
      <c r="J25" s="63">
        <v>8.42</v>
      </c>
      <c r="K25" s="68">
        <f t="shared" si="1"/>
        <v>8.4199999999999997E-2</v>
      </c>
    </row>
    <row r="26" spans="1:11" ht="14.25">
      <c r="A26" s="62">
        <v>10593</v>
      </c>
      <c r="B26" s="63">
        <v>4.5</v>
      </c>
      <c r="C26" s="68">
        <f t="shared" si="0"/>
        <v>4.4999999999999998E-2</v>
      </c>
      <c r="I26" s="62">
        <v>10593</v>
      </c>
      <c r="J26" s="63">
        <v>7.75</v>
      </c>
      <c r="K26" s="68">
        <f t="shared" si="1"/>
        <v>7.7499999999999999E-2</v>
      </c>
    </row>
    <row r="27" spans="1:11" ht="14.25">
      <c r="A27" s="62">
        <v>10958</v>
      </c>
      <c r="B27" s="63">
        <v>3.81</v>
      </c>
      <c r="C27" s="68">
        <f t="shared" si="0"/>
        <v>3.8100000000000002E-2</v>
      </c>
      <c r="I27" s="62">
        <v>10958</v>
      </c>
      <c r="J27" s="63">
        <v>6.23</v>
      </c>
      <c r="K27" s="68">
        <f t="shared" si="1"/>
        <v>6.2300000000000001E-2</v>
      </c>
    </row>
    <row r="28" spans="1:11" ht="14.25">
      <c r="A28" s="62">
        <v>11323</v>
      </c>
      <c r="B28" s="63">
        <v>3.44</v>
      </c>
      <c r="C28" s="68">
        <f t="shared" si="0"/>
        <v>3.44E-2</v>
      </c>
      <c r="I28" s="62">
        <v>11323</v>
      </c>
      <c r="J28" s="63">
        <v>5.3</v>
      </c>
      <c r="K28" s="68">
        <f t="shared" si="1"/>
        <v>5.2999999999999999E-2</v>
      </c>
    </row>
    <row r="29" spans="1:11" ht="14.25">
      <c r="A29" s="62">
        <v>11688</v>
      </c>
      <c r="B29" s="63">
        <v>3.1</v>
      </c>
      <c r="C29" s="68">
        <f t="shared" si="0"/>
        <v>3.1E-2</v>
      </c>
      <c r="I29" s="62">
        <v>11688</v>
      </c>
      <c r="J29" s="63">
        <v>4.53</v>
      </c>
      <c r="K29" s="68">
        <f t="shared" si="1"/>
        <v>4.53E-2</v>
      </c>
    </row>
    <row r="30" spans="1:11" ht="14.25">
      <c r="A30" s="62">
        <v>12054</v>
      </c>
      <c r="B30" s="63">
        <v>3.21</v>
      </c>
      <c r="C30" s="68">
        <f t="shared" si="0"/>
        <v>3.2099999999999997E-2</v>
      </c>
      <c r="I30" s="62">
        <v>12054</v>
      </c>
      <c r="J30" s="63">
        <v>5.73</v>
      </c>
      <c r="K30" s="68">
        <f t="shared" si="1"/>
        <v>5.7300000000000004E-2</v>
      </c>
    </row>
    <row r="31" spans="1:11" ht="14.25">
      <c r="A31" s="62">
        <v>12419</v>
      </c>
      <c r="B31" s="63">
        <v>3.08</v>
      </c>
      <c r="C31" s="68">
        <f t="shared" si="0"/>
        <v>3.0800000000000001E-2</v>
      </c>
      <c r="I31" s="62">
        <v>12419</v>
      </c>
      <c r="J31" s="63">
        <v>5.27</v>
      </c>
      <c r="K31" s="68">
        <f t="shared" si="1"/>
        <v>5.2699999999999997E-2</v>
      </c>
    </row>
    <row r="32" spans="1:11" ht="14.25">
      <c r="A32" s="62">
        <v>12784</v>
      </c>
      <c r="B32" s="63">
        <v>2.94</v>
      </c>
      <c r="C32" s="68">
        <f t="shared" si="0"/>
        <v>2.9399999999999999E-2</v>
      </c>
      <c r="I32" s="62">
        <v>12784</v>
      </c>
      <c r="J32" s="63">
        <v>4.92</v>
      </c>
      <c r="K32" s="68">
        <f t="shared" si="1"/>
        <v>4.9200000000000001E-2</v>
      </c>
    </row>
    <row r="33" spans="1:11" ht="14.25">
      <c r="A33" s="62">
        <v>13149</v>
      </c>
      <c r="B33" s="63">
        <v>2.71</v>
      </c>
      <c r="C33" s="68">
        <f t="shared" si="0"/>
        <v>2.7099999999999999E-2</v>
      </c>
      <c r="I33" s="62">
        <v>13149</v>
      </c>
      <c r="J33" s="63">
        <v>4.45</v>
      </c>
      <c r="K33" s="68">
        <f t="shared" si="1"/>
        <v>4.4500000000000005E-2</v>
      </c>
    </row>
    <row r="34" spans="1:11" ht="14.25">
      <c r="A34" s="62">
        <v>13515</v>
      </c>
      <c r="B34" s="63">
        <v>2.8</v>
      </c>
      <c r="C34" s="68">
        <f t="shared" si="0"/>
        <v>2.7999999999999997E-2</v>
      </c>
      <c r="I34" s="62">
        <v>13515</v>
      </c>
      <c r="J34" s="63">
        <v>4.38</v>
      </c>
      <c r="K34" s="68">
        <f t="shared" si="1"/>
        <v>4.3799999999999999E-2</v>
      </c>
    </row>
    <row r="35" spans="1:11" ht="14.25">
      <c r="A35" s="62">
        <v>13880</v>
      </c>
      <c r="B35" s="63">
        <v>2.81</v>
      </c>
      <c r="C35" s="68">
        <f t="shared" si="0"/>
        <v>2.81E-2</v>
      </c>
      <c r="I35" s="62">
        <v>13880</v>
      </c>
      <c r="J35" s="63">
        <v>4.28</v>
      </c>
      <c r="K35" s="68">
        <f t="shared" si="1"/>
        <v>4.2800000000000005E-2</v>
      </c>
    </row>
    <row r="36" spans="1:11" ht="14.25">
      <c r="A36" s="62">
        <v>14245</v>
      </c>
      <c r="B36" s="63">
        <v>2.74</v>
      </c>
      <c r="C36" s="68">
        <f t="shared" si="0"/>
        <v>2.7400000000000001E-2</v>
      </c>
      <c r="I36" s="62">
        <v>14245</v>
      </c>
      <c r="J36" s="63">
        <v>3.82</v>
      </c>
      <c r="K36" s="68">
        <f t="shared" si="1"/>
        <v>3.8199999999999998E-2</v>
      </c>
    </row>
    <row r="37" spans="1:11" ht="14.25">
      <c r="A37" s="62">
        <v>14610</v>
      </c>
      <c r="B37" s="63">
        <v>2.7</v>
      </c>
      <c r="C37" s="68">
        <f t="shared" si="0"/>
        <v>2.7000000000000003E-2</v>
      </c>
      <c r="I37" s="62">
        <v>14610</v>
      </c>
      <c r="J37" s="63">
        <v>3.49</v>
      </c>
      <c r="K37" s="68">
        <f t="shared" si="1"/>
        <v>3.49E-2</v>
      </c>
    </row>
    <row r="38" spans="1:11" ht="14.25">
      <c r="A38" s="62">
        <v>14976</v>
      </c>
      <c r="B38" s="63">
        <v>2.61</v>
      </c>
      <c r="C38" s="68">
        <f t="shared" si="0"/>
        <v>2.6099999999999998E-2</v>
      </c>
      <c r="I38" s="62">
        <v>14976</v>
      </c>
      <c r="J38" s="63">
        <v>3.1</v>
      </c>
      <c r="K38" s="68">
        <f t="shared" si="1"/>
        <v>3.1E-2</v>
      </c>
    </row>
    <row r="39" spans="1:11" ht="14.25">
      <c r="A39" s="62">
        <v>15341</v>
      </c>
      <c r="B39" s="63">
        <v>2.61</v>
      </c>
      <c r="C39" s="68">
        <f t="shared" si="0"/>
        <v>2.6099999999999998E-2</v>
      </c>
      <c r="I39" s="62">
        <v>15341</v>
      </c>
      <c r="J39" s="63">
        <v>3.17</v>
      </c>
      <c r="K39" s="68">
        <f t="shared" si="1"/>
        <v>3.1699999999999999E-2</v>
      </c>
    </row>
    <row r="40" spans="1:11" ht="14.25">
      <c r="A40" s="62">
        <v>15706</v>
      </c>
      <c r="B40" s="63">
        <v>2.86</v>
      </c>
      <c r="C40" s="68">
        <f t="shared" si="0"/>
        <v>2.86E-2</v>
      </c>
      <c r="I40" s="62">
        <v>15706</v>
      </c>
      <c r="J40" s="63">
        <v>3.52</v>
      </c>
      <c r="K40" s="68">
        <f t="shared" si="1"/>
        <v>3.5200000000000002E-2</v>
      </c>
    </row>
    <row r="41" spans="1:11" ht="14.25">
      <c r="A41" s="62">
        <v>16071</v>
      </c>
      <c r="B41" s="63">
        <v>2.79</v>
      </c>
      <c r="C41" s="68">
        <f t="shared" si="0"/>
        <v>2.7900000000000001E-2</v>
      </c>
      <c r="I41" s="62">
        <v>16071</v>
      </c>
      <c r="J41" s="63">
        <v>3.53</v>
      </c>
      <c r="K41" s="68">
        <f t="shared" si="1"/>
        <v>3.5299999999999998E-2</v>
      </c>
    </row>
    <row r="42" spans="1:11" ht="14.25">
      <c r="A42" s="62">
        <v>16437</v>
      </c>
      <c r="B42" s="63">
        <v>2.58</v>
      </c>
      <c r="C42" s="68">
        <f t="shared" si="0"/>
        <v>2.58E-2</v>
      </c>
      <c r="I42" s="62">
        <v>16437</v>
      </c>
      <c r="J42" s="63">
        <v>3.31</v>
      </c>
      <c r="K42" s="68">
        <f t="shared" si="1"/>
        <v>3.3099999999999997E-2</v>
      </c>
    </row>
    <row r="43" spans="1:11" ht="14.25">
      <c r="A43" s="62">
        <v>16802</v>
      </c>
      <c r="B43" s="63">
        <v>2.67</v>
      </c>
      <c r="C43" s="68">
        <f t="shared" si="0"/>
        <v>2.6699999999999998E-2</v>
      </c>
      <c r="I43" s="62">
        <v>16802</v>
      </c>
      <c r="J43" s="63">
        <v>3.2</v>
      </c>
      <c r="K43" s="68">
        <f t="shared" si="1"/>
        <v>3.2000000000000001E-2</v>
      </c>
    </row>
    <row r="44" spans="1:11" ht="14.25">
      <c r="A44" s="62">
        <v>17167</v>
      </c>
      <c r="B44" s="63">
        <v>3.01</v>
      </c>
      <c r="C44" s="68">
        <f t="shared" si="0"/>
        <v>3.0099999999999998E-2</v>
      </c>
      <c r="I44" s="62">
        <v>17167</v>
      </c>
      <c r="J44" s="63">
        <v>3.61</v>
      </c>
      <c r="K44" s="68">
        <f t="shared" si="1"/>
        <v>3.61E-2</v>
      </c>
    </row>
    <row r="45" spans="1:11" ht="14.25">
      <c r="A45" s="62">
        <v>17532</v>
      </c>
      <c r="B45" s="63">
        <v>2.97</v>
      </c>
      <c r="C45" s="68">
        <f t="shared" si="0"/>
        <v>2.9700000000000001E-2</v>
      </c>
      <c r="I45" s="62">
        <v>17532</v>
      </c>
      <c r="J45" s="63">
        <v>3.51</v>
      </c>
      <c r="K45" s="68">
        <f t="shared" si="1"/>
        <v>3.5099999999999999E-2</v>
      </c>
    </row>
    <row r="46" spans="1:11" ht="14.25">
      <c r="A46" s="62">
        <v>17898</v>
      </c>
      <c r="B46" s="63">
        <v>3.13</v>
      </c>
      <c r="C46" s="68">
        <f t="shared" si="0"/>
        <v>3.1300000000000001E-2</v>
      </c>
      <c r="I46" s="62">
        <v>17898</v>
      </c>
      <c r="J46" s="63">
        <v>3.74</v>
      </c>
      <c r="K46" s="68">
        <f t="shared" si="1"/>
        <v>3.7400000000000003E-2</v>
      </c>
    </row>
    <row r="47" spans="1:11" ht="14.25">
      <c r="A47" s="62">
        <v>18263</v>
      </c>
      <c r="B47" s="63">
        <v>2.9</v>
      </c>
      <c r="C47" s="68">
        <f t="shared" si="0"/>
        <v>2.8999999999999998E-2</v>
      </c>
      <c r="I47" s="62">
        <v>18263</v>
      </c>
      <c r="J47" s="63">
        <v>3.45</v>
      </c>
      <c r="K47" s="68">
        <f t="shared" si="1"/>
        <v>3.4500000000000003E-2</v>
      </c>
    </row>
    <row r="48" spans="1:11" ht="14.25">
      <c r="A48" s="62">
        <v>18628</v>
      </c>
      <c r="B48" s="63">
        <v>3.15</v>
      </c>
      <c r="C48" s="68">
        <f t="shared" si="0"/>
        <v>3.15E-2</v>
      </c>
      <c r="I48" s="62">
        <v>18628</v>
      </c>
      <c r="J48" s="63">
        <v>3.62</v>
      </c>
      <c r="K48" s="68">
        <f t="shared" si="1"/>
        <v>3.6200000000000003E-2</v>
      </c>
    </row>
    <row r="49" spans="1:11" ht="14.25">
      <c r="A49" s="62">
        <v>18993</v>
      </c>
      <c r="B49" s="63">
        <v>3.75</v>
      </c>
      <c r="C49" s="68">
        <f t="shared" si="0"/>
        <v>3.7499999999999999E-2</v>
      </c>
      <c r="I49" s="62">
        <v>18993</v>
      </c>
      <c r="J49" s="63">
        <v>4.37</v>
      </c>
      <c r="K49" s="68">
        <f t="shared" si="1"/>
        <v>4.3700000000000003E-2</v>
      </c>
    </row>
    <row r="50" spans="1:11" ht="14.25">
      <c r="A50" s="62">
        <v>19359</v>
      </c>
      <c r="B50" s="63">
        <v>3.81</v>
      </c>
      <c r="C50" s="68">
        <f t="shared" si="0"/>
        <v>3.8100000000000002E-2</v>
      </c>
      <c r="I50" s="62">
        <v>19359</v>
      </c>
      <c r="J50" s="63">
        <v>5.03</v>
      </c>
      <c r="K50" s="68">
        <f t="shared" si="1"/>
        <v>5.0300000000000004E-2</v>
      </c>
    </row>
    <row r="51" spans="1:11" ht="14.25">
      <c r="A51" s="62">
        <v>19724</v>
      </c>
      <c r="B51" s="63">
        <v>4.08</v>
      </c>
      <c r="C51" s="68">
        <f t="shared" si="0"/>
        <v>4.0800000000000003E-2</v>
      </c>
      <c r="I51" s="62">
        <v>19724</v>
      </c>
      <c r="J51" s="63">
        <v>4.8499999999999996</v>
      </c>
      <c r="K51" s="68">
        <f t="shared" si="1"/>
        <v>4.8499999999999995E-2</v>
      </c>
    </row>
    <row r="52" spans="1:11" ht="14.25">
      <c r="A52" s="62">
        <v>20089</v>
      </c>
      <c r="B52" s="63">
        <v>4.58</v>
      </c>
      <c r="C52" s="68">
        <f t="shared" si="0"/>
        <v>4.58E-2</v>
      </c>
      <c r="I52" s="62">
        <v>20089</v>
      </c>
      <c r="J52" s="63">
        <v>5.28</v>
      </c>
      <c r="K52" s="68">
        <f t="shared" si="1"/>
        <v>5.28E-2</v>
      </c>
    </row>
    <row r="53" spans="1:11" ht="14.25">
      <c r="A53" s="62">
        <v>20454</v>
      </c>
      <c r="B53" s="63">
        <v>4.3499999999999996</v>
      </c>
      <c r="C53" s="68">
        <f t="shared" si="0"/>
        <v>4.3499999999999997E-2</v>
      </c>
      <c r="I53" s="62">
        <v>20454</v>
      </c>
      <c r="J53" s="63">
        <v>5.0999999999999996</v>
      </c>
      <c r="K53" s="68">
        <f t="shared" si="1"/>
        <v>5.0999999999999997E-2</v>
      </c>
    </row>
    <row r="54" spans="1:11" ht="14.25">
      <c r="A54" s="62">
        <v>20820</v>
      </c>
      <c r="B54" s="63">
        <v>4.42</v>
      </c>
      <c r="C54" s="68">
        <f t="shared" si="0"/>
        <v>4.4199999999999996E-2</v>
      </c>
      <c r="I54" s="62">
        <v>20820</v>
      </c>
      <c r="J54" s="63">
        <v>5.0999999999999996</v>
      </c>
      <c r="K54" s="68">
        <f t="shared" si="1"/>
        <v>5.0999999999999997E-2</v>
      </c>
    </row>
    <row r="55" spans="1:11" ht="14.25">
      <c r="A55" s="62">
        <v>21185</v>
      </c>
      <c r="B55" s="63">
        <v>4.24</v>
      </c>
      <c r="C55" s="68">
        <f t="shared" si="0"/>
        <v>4.24E-2</v>
      </c>
      <c r="I55" s="62">
        <v>21185</v>
      </c>
      <c r="J55" s="63">
        <v>4.92</v>
      </c>
      <c r="K55" s="68">
        <f t="shared" si="1"/>
        <v>4.9200000000000001E-2</v>
      </c>
    </row>
    <row r="56" spans="1:11" ht="14.25">
      <c r="A56" s="62">
        <v>21550</v>
      </c>
      <c r="B56" s="63">
        <v>4.3499999999999996</v>
      </c>
      <c r="C56" s="68">
        <f t="shared" si="0"/>
        <v>4.3499999999999997E-2</v>
      </c>
      <c r="I56" s="62">
        <v>21550</v>
      </c>
      <c r="J56" s="63">
        <v>4.8499999999999996</v>
      </c>
      <c r="K56" s="68">
        <f t="shared" si="1"/>
        <v>4.8499999999999995E-2</v>
      </c>
    </row>
    <row r="57" spans="1:11" ht="14.25">
      <c r="A57" s="62">
        <v>21915</v>
      </c>
      <c r="B57" s="63">
        <v>4.4400000000000004</v>
      </c>
      <c r="C57" s="68">
        <f t="shared" si="0"/>
        <v>4.4400000000000002E-2</v>
      </c>
      <c r="I57" s="62">
        <v>21915</v>
      </c>
      <c r="J57" s="63">
        <v>4.8099999999999996</v>
      </c>
      <c r="K57" s="68">
        <f t="shared" si="1"/>
        <v>4.8099999999999997E-2</v>
      </c>
    </row>
    <row r="58" spans="1:11" ht="14.25">
      <c r="A58" s="62">
        <v>22281</v>
      </c>
      <c r="B58" s="63">
        <v>4.68</v>
      </c>
      <c r="C58" s="68">
        <f t="shared" si="0"/>
        <v>4.6799999999999994E-2</v>
      </c>
      <c r="I58" s="62">
        <v>22281</v>
      </c>
      <c r="J58" s="63">
        <v>5.0199999999999996</v>
      </c>
      <c r="K58" s="68">
        <f t="shared" si="1"/>
        <v>5.0199999999999995E-2</v>
      </c>
    </row>
    <row r="59" spans="1:11" ht="14.25">
      <c r="A59" s="62">
        <v>22646</v>
      </c>
      <c r="B59" s="63">
        <v>5.39</v>
      </c>
      <c r="C59" s="68">
        <f t="shared" si="0"/>
        <v>5.3899999999999997E-2</v>
      </c>
      <c r="I59" s="62">
        <v>22646</v>
      </c>
      <c r="J59" s="63">
        <v>6.18</v>
      </c>
      <c r="K59" s="68">
        <f t="shared" si="1"/>
        <v>6.1799999999999994E-2</v>
      </c>
    </row>
    <row r="60" spans="1:11" ht="14.25">
      <c r="A60" s="62">
        <v>23011</v>
      </c>
      <c r="B60" s="63">
        <v>6.19</v>
      </c>
      <c r="C60" s="68">
        <f t="shared" si="0"/>
        <v>6.1900000000000004E-2</v>
      </c>
      <c r="I60" s="62">
        <v>23011</v>
      </c>
      <c r="J60" s="63">
        <v>6.93</v>
      </c>
      <c r="K60" s="68">
        <f t="shared" si="1"/>
        <v>6.93E-2</v>
      </c>
    </row>
    <row r="61" spans="1:11" ht="14.25">
      <c r="A61" s="62">
        <v>23376</v>
      </c>
      <c r="B61" s="63">
        <v>6.45</v>
      </c>
      <c r="C61" s="68">
        <f t="shared" si="0"/>
        <v>6.4500000000000002E-2</v>
      </c>
      <c r="I61" s="62">
        <v>23376</v>
      </c>
      <c r="J61" s="63">
        <v>7.23</v>
      </c>
      <c r="K61" s="68">
        <f t="shared" si="1"/>
        <v>7.2300000000000003E-2</v>
      </c>
    </row>
    <row r="62" spans="1:11" ht="14.25">
      <c r="A62" s="62">
        <v>23742</v>
      </c>
      <c r="B62" s="63">
        <v>7.72</v>
      </c>
      <c r="C62" s="68">
        <f t="shared" si="0"/>
        <v>7.7199999999999991E-2</v>
      </c>
      <c r="I62" s="62">
        <v>23742</v>
      </c>
      <c r="J62" s="63">
        <v>8.65</v>
      </c>
      <c r="K62" s="68">
        <f t="shared" si="1"/>
        <v>8.6500000000000007E-2</v>
      </c>
    </row>
    <row r="63" spans="1:11" ht="14.25">
      <c r="A63" s="62">
        <v>24107</v>
      </c>
      <c r="B63" s="63">
        <v>7.64</v>
      </c>
      <c r="C63" s="68">
        <f t="shared" si="0"/>
        <v>7.6399999999999996E-2</v>
      </c>
      <c r="I63" s="62">
        <v>24107</v>
      </c>
      <c r="J63" s="63">
        <v>9.1199999999999992</v>
      </c>
      <c r="K63" s="68">
        <f t="shared" si="1"/>
        <v>9.1199999999999989E-2</v>
      </c>
    </row>
    <row r="64" spans="1:11" ht="14.25">
      <c r="A64" s="62">
        <v>24472</v>
      </c>
      <c r="B64" s="63">
        <v>7.25</v>
      </c>
      <c r="C64" s="68">
        <f t="shared" si="0"/>
        <v>7.2499999999999995E-2</v>
      </c>
      <c r="I64" s="62">
        <v>24472</v>
      </c>
      <c r="J64" s="63">
        <v>8.3800000000000008</v>
      </c>
      <c r="K64" s="68">
        <f t="shared" si="1"/>
        <v>8.3800000000000013E-2</v>
      </c>
    </row>
    <row r="65" spans="1:11" ht="14.25">
      <c r="A65" s="62">
        <v>24837</v>
      </c>
      <c r="B65" s="63">
        <v>7.08</v>
      </c>
      <c r="C65" s="68">
        <f t="shared" si="0"/>
        <v>7.0800000000000002E-2</v>
      </c>
      <c r="I65" s="62">
        <v>24837</v>
      </c>
      <c r="J65" s="63">
        <v>7.93</v>
      </c>
      <c r="K65" s="68">
        <f t="shared" si="1"/>
        <v>7.9299999999999995E-2</v>
      </c>
    </row>
    <row r="66" spans="1:11" ht="14.25">
      <c r="A66" s="62">
        <v>25203</v>
      </c>
      <c r="B66" s="63">
        <v>7.68</v>
      </c>
      <c r="C66" s="68">
        <f t="shared" si="0"/>
        <v>7.6799999999999993E-2</v>
      </c>
      <c r="I66" s="62">
        <v>25203</v>
      </c>
      <c r="J66" s="63">
        <v>8.48</v>
      </c>
      <c r="K66" s="68">
        <f t="shared" si="1"/>
        <v>8.48E-2</v>
      </c>
    </row>
    <row r="67" spans="1:11" ht="14.25">
      <c r="A67" s="62">
        <v>25568</v>
      </c>
      <c r="B67" s="63">
        <v>8.89</v>
      </c>
      <c r="C67" s="68">
        <f t="shared" si="0"/>
        <v>8.8900000000000007E-2</v>
      </c>
      <c r="I67" s="62">
        <v>25568</v>
      </c>
      <c r="J67" s="63">
        <v>10.63</v>
      </c>
      <c r="K67" s="68">
        <f t="shared" si="1"/>
        <v>0.10630000000000001</v>
      </c>
    </row>
    <row r="68" spans="1:11" ht="14.25">
      <c r="A68" s="62">
        <v>25933</v>
      </c>
      <c r="B68" s="63">
        <v>8.7899999999999991</v>
      </c>
      <c r="C68" s="68">
        <f t="shared" si="0"/>
        <v>8.7899999999999992E-2</v>
      </c>
      <c r="I68" s="62">
        <v>25933</v>
      </c>
      <c r="J68" s="63">
        <v>10.56</v>
      </c>
      <c r="K68" s="68">
        <f t="shared" si="1"/>
        <v>0.1056</v>
      </c>
    </row>
    <row r="69" spans="1:11" ht="14.25">
      <c r="A69" s="62">
        <v>26298</v>
      </c>
      <c r="B69" s="63">
        <v>7.98</v>
      </c>
      <c r="C69" s="68">
        <f t="shared" si="0"/>
        <v>7.980000000000001E-2</v>
      </c>
      <c r="I69" s="62">
        <v>26298</v>
      </c>
      <c r="J69" s="63">
        <v>9.1199999999999992</v>
      </c>
      <c r="K69" s="68">
        <f t="shared" si="1"/>
        <v>9.1199999999999989E-2</v>
      </c>
    </row>
    <row r="70" spans="1:11" ht="14.25">
      <c r="A70" s="62">
        <v>26664</v>
      </c>
      <c r="B70" s="63">
        <v>8.19</v>
      </c>
      <c r="C70" s="68">
        <f t="shared" si="0"/>
        <v>8.1900000000000001E-2</v>
      </c>
      <c r="I70" s="62">
        <v>26664</v>
      </c>
      <c r="J70" s="63">
        <v>8.99</v>
      </c>
      <c r="K70" s="68">
        <f t="shared" si="1"/>
        <v>8.9900000000000008E-2</v>
      </c>
    </row>
    <row r="71" spans="1:11" ht="14.25">
      <c r="A71" s="62">
        <v>27029</v>
      </c>
      <c r="B71" s="63">
        <v>9.16</v>
      </c>
      <c r="C71" s="68">
        <f t="shared" si="0"/>
        <v>9.1600000000000001E-2</v>
      </c>
      <c r="I71" s="62">
        <v>27029</v>
      </c>
      <c r="J71" s="63">
        <v>9.94</v>
      </c>
      <c r="K71" s="68">
        <f t="shared" si="1"/>
        <v>9.9399999999999988E-2</v>
      </c>
    </row>
    <row r="72" spans="1:11" ht="14.25">
      <c r="A72" s="62">
        <v>27394</v>
      </c>
      <c r="B72" s="63">
        <v>10.74</v>
      </c>
      <c r="C72" s="68">
        <f t="shared" si="0"/>
        <v>0.1074</v>
      </c>
      <c r="I72" s="62">
        <v>27394</v>
      </c>
      <c r="J72" s="63">
        <v>12.06</v>
      </c>
      <c r="K72" s="68">
        <f t="shared" si="1"/>
        <v>0.1206</v>
      </c>
    </row>
    <row r="73" spans="1:11" ht="14.25">
      <c r="A73" s="62">
        <v>27759</v>
      </c>
      <c r="B73" s="63">
        <v>13.21</v>
      </c>
      <c r="C73" s="68">
        <f t="shared" si="0"/>
        <v>0.1321</v>
      </c>
      <c r="I73" s="62">
        <v>27759</v>
      </c>
      <c r="J73" s="63">
        <v>15.14</v>
      </c>
      <c r="K73" s="68">
        <f t="shared" si="1"/>
        <v>0.15140000000000001</v>
      </c>
    </row>
    <row r="74" spans="1:11" ht="14.25">
      <c r="A74" s="62">
        <v>28125</v>
      </c>
      <c r="B74" s="63">
        <v>14.23</v>
      </c>
      <c r="C74" s="68">
        <f t="shared" si="0"/>
        <v>0.14230000000000001</v>
      </c>
      <c r="I74" s="62">
        <v>28125</v>
      </c>
      <c r="J74" s="63">
        <v>16.55</v>
      </c>
      <c r="K74" s="68">
        <f t="shared" si="1"/>
        <v>0.16550000000000001</v>
      </c>
    </row>
    <row r="75" spans="1:11" ht="14.25">
      <c r="A75" s="62">
        <v>28490</v>
      </c>
      <c r="B75" s="63">
        <v>11.83</v>
      </c>
      <c r="C75" s="68">
        <f t="shared" si="0"/>
        <v>0.1183</v>
      </c>
      <c r="I75" s="62">
        <v>28490</v>
      </c>
      <c r="J75" s="63">
        <v>14.14</v>
      </c>
      <c r="K75" s="68">
        <f t="shared" si="1"/>
        <v>0.1414</v>
      </c>
    </row>
    <row r="76" spans="1:11" ht="14.25">
      <c r="A76" s="62">
        <v>28855</v>
      </c>
      <c r="B76" s="63">
        <v>12.55</v>
      </c>
      <c r="C76" s="68">
        <f t="shared" si="0"/>
        <v>0.1255</v>
      </c>
      <c r="I76" s="62">
        <v>28855</v>
      </c>
      <c r="J76" s="63">
        <v>13.75</v>
      </c>
      <c r="K76" s="68">
        <f t="shared" si="1"/>
        <v>0.13750000000000001</v>
      </c>
    </row>
    <row r="77" spans="1:11" ht="14.25">
      <c r="A77" s="62">
        <v>29220</v>
      </c>
      <c r="B77" s="63">
        <v>12.15</v>
      </c>
      <c r="C77" s="68">
        <f t="shared" ref="C77:C116" si="2">B77/100</f>
        <v>0.1215</v>
      </c>
      <c r="I77" s="62">
        <v>29220</v>
      </c>
      <c r="J77" s="63">
        <v>13.4</v>
      </c>
      <c r="K77" s="68">
        <f t="shared" ref="K77:K116" si="3">J77/100</f>
        <v>0.13400000000000001</v>
      </c>
    </row>
    <row r="78" spans="1:11" ht="14.25">
      <c r="A78" s="62">
        <v>29586</v>
      </c>
      <c r="B78" s="63">
        <v>9.91</v>
      </c>
      <c r="C78" s="68">
        <f t="shared" si="2"/>
        <v>9.9100000000000008E-2</v>
      </c>
      <c r="I78" s="62">
        <v>29586</v>
      </c>
      <c r="J78" s="63">
        <v>11.58</v>
      </c>
      <c r="K78" s="68">
        <f t="shared" si="3"/>
        <v>0.1158</v>
      </c>
    </row>
    <row r="79" spans="1:11" ht="14.25">
      <c r="A79" s="62">
        <v>29951</v>
      </c>
      <c r="B79" s="63">
        <v>8.5299999999999994</v>
      </c>
      <c r="C79" s="68">
        <f t="shared" si="2"/>
        <v>8.5299999999999987E-2</v>
      </c>
      <c r="I79" s="62">
        <v>29951</v>
      </c>
      <c r="J79" s="63">
        <v>9.99</v>
      </c>
      <c r="K79" s="68">
        <f t="shared" si="3"/>
        <v>9.9900000000000003E-2</v>
      </c>
    </row>
    <row r="80" spans="1:11" ht="14.25">
      <c r="A80" s="62">
        <v>30316</v>
      </c>
      <c r="B80" s="63">
        <v>10.06</v>
      </c>
      <c r="C80" s="68">
        <f t="shared" si="2"/>
        <v>0.10060000000000001</v>
      </c>
      <c r="I80" s="62">
        <v>30316</v>
      </c>
      <c r="J80" s="63">
        <v>11.22</v>
      </c>
      <c r="K80" s="68">
        <f t="shared" si="3"/>
        <v>0.11220000000000001</v>
      </c>
    </row>
    <row r="81" spans="1:11" ht="14.25">
      <c r="A81" s="62">
        <v>30681</v>
      </c>
      <c r="B81" s="63">
        <v>9.61</v>
      </c>
      <c r="C81" s="68">
        <f t="shared" si="2"/>
        <v>9.6099999999999991E-2</v>
      </c>
      <c r="I81" s="62">
        <v>30681</v>
      </c>
      <c r="J81" s="63">
        <v>10.69</v>
      </c>
      <c r="K81" s="68">
        <f t="shared" si="3"/>
        <v>0.1069</v>
      </c>
    </row>
    <row r="82" spans="1:11" ht="14.25">
      <c r="A82" s="62">
        <v>31047</v>
      </c>
      <c r="B82" s="63">
        <v>8.8699999999999992</v>
      </c>
      <c r="C82" s="68">
        <f t="shared" si="2"/>
        <v>8.8699999999999987E-2</v>
      </c>
      <c r="I82" s="62">
        <v>31047</v>
      </c>
      <c r="J82" s="63">
        <v>9.84</v>
      </c>
      <c r="K82" s="68">
        <f t="shared" si="3"/>
        <v>9.8400000000000001E-2</v>
      </c>
    </row>
    <row r="83" spans="1:11" ht="14.25">
      <c r="A83" s="62">
        <v>31412</v>
      </c>
      <c r="B83" s="63">
        <v>9.0500000000000007</v>
      </c>
      <c r="C83" s="68">
        <f t="shared" si="2"/>
        <v>9.0500000000000011E-2</v>
      </c>
      <c r="I83" s="62">
        <v>31412</v>
      </c>
      <c r="J83" s="63">
        <v>10.43</v>
      </c>
      <c r="K83" s="68">
        <f t="shared" si="3"/>
        <v>0.1043</v>
      </c>
    </row>
    <row r="84" spans="1:11" ht="14.25">
      <c r="A84" s="62">
        <v>31777</v>
      </c>
      <c r="B84" s="63">
        <v>8.16</v>
      </c>
      <c r="C84" s="68">
        <f t="shared" si="2"/>
        <v>8.1600000000000006E-2</v>
      </c>
      <c r="I84" s="62">
        <v>31777</v>
      </c>
      <c r="J84" s="63">
        <v>9.1</v>
      </c>
      <c r="K84" s="68">
        <f t="shared" si="3"/>
        <v>9.0999999999999998E-2</v>
      </c>
    </row>
    <row r="85" spans="1:11" ht="14.25">
      <c r="A85" s="62">
        <v>32142</v>
      </c>
      <c r="B85" s="63">
        <v>7.91</v>
      </c>
      <c r="C85" s="68">
        <f t="shared" si="2"/>
        <v>7.9100000000000004E-2</v>
      </c>
      <c r="I85" s="62">
        <v>32142</v>
      </c>
      <c r="J85" s="63">
        <v>8.76</v>
      </c>
      <c r="K85" s="68">
        <f t="shared" si="3"/>
        <v>8.7599999999999997E-2</v>
      </c>
    </row>
    <row r="86" spans="1:11" ht="14.25">
      <c r="A86" s="62">
        <v>32508</v>
      </c>
      <c r="B86" s="63">
        <v>7</v>
      </c>
      <c r="C86" s="68">
        <f t="shared" si="2"/>
        <v>7.0000000000000007E-2</v>
      </c>
      <c r="I86" s="62">
        <v>32508</v>
      </c>
      <c r="J86" s="63">
        <v>7.77</v>
      </c>
      <c r="K86" s="68">
        <f t="shared" si="3"/>
        <v>7.7699999999999991E-2</v>
      </c>
    </row>
    <row r="87" spans="1:11" ht="14.25">
      <c r="A87" s="62">
        <v>32873</v>
      </c>
      <c r="B87" s="63">
        <v>8.49</v>
      </c>
      <c r="C87" s="68">
        <f t="shared" si="2"/>
        <v>8.4900000000000003E-2</v>
      </c>
      <c r="I87" s="62">
        <v>32873</v>
      </c>
      <c r="J87" s="63">
        <v>9.14</v>
      </c>
      <c r="K87" s="68">
        <f t="shared" si="3"/>
        <v>9.1400000000000009E-2</v>
      </c>
    </row>
    <row r="88" spans="1:11" ht="14.25">
      <c r="A88" s="62">
        <v>33238</v>
      </c>
      <c r="B88" s="63">
        <v>6.71</v>
      </c>
      <c r="C88" s="68">
        <f t="shared" si="2"/>
        <v>6.7099999999999993E-2</v>
      </c>
      <c r="I88" s="62">
        <v>33238</v>
      </c>
      <c r="J88" s="63">
        <v>7.38</v>
      </c>
      <c r="K88" s="68">
        <f t="shared" si="3"/>
        <v>7.3800000000000004E-2</v>
      </c>
    </row>
    <row r="89" spans="1:11" ht="14.25">
      <c r="A89" s="62">
        <v>33603</v>
      </c>
      <c r="B89" s="63">
        <v>7.27</v>
      </c>
      <c r="C89" s="68">
        <f t="shared" si="2"/>
        <v>7.2700000000000001E-2</v>
      </c>
      <c r="I89" s="62">
        <v>33603</v>
      </c>
      <c r="J89" s="63">
        <v>7.97</v>
      </c>
      <c r="K89" s="68">
        <f t="shared" si="3"/>
        <v>7.9699999999999993E-2</v>
      </c>
    </row>
    <row r="90" spans="1:11" ht="14.25">
      <c r="A90" s="62">
        <v>33969</v>
      </c>
      <c r="B90" s="63">
        <v>6.71</v>
      </c>
      <c r="C90" s="68">
        <f t="shared" si="2"/>
        <v>6.7099999999999993E-2</v>
      </c>
      <c r="I90" s="62">
        <v>33969</v>
      </c>
      <c r="J90" s="63">
        <v>7.28</v>
      </c>
      <c r="K90" s="68">
        <f t="shared" si="3"/>
        <v>7.2800000000000004E-2</v>
      </c>
    </row>
    <row r="91" spans="1:11" ht="14.25">
      <c r="A91" s="62">
        <v>34334</v>
      </c>
      <c r="B91" s="63">
        <v>6.23</v>
      </c>
      <c r="C91" s="68">
        <f t="shared" si="2"/>
        <v>6.2300000000000001E-2</v>
      </c>
      <c r="I91" s="62">
        <v>34334</v>
      </c>
      <c r="J91" s="63">
        <v>7.23</v>
      </c>
      <c r="K91" s="68">
        <f t="shared" si="3"/>
        <v>7.2300000000000003E-2</v>
      </c>
    </row>
    <row r="92" spans="1:11" ht="14.25">
      <c r="A92" s="62">
        <v>34699</v>
      </c>
      <c r="B92" s="63">
        <v>7.64</v>
      </c>
      <c r="C92" s="68">
        <f t="shared" si="2"/>
        <v>7.6399999999999996E-2</v>
      </c>
      <c r="I92" s="62">
        <v>34699</v>
      </c>
      <c r="J92" s="63">
        <v>8.18</v>
      </c>
      <c r="K92" s="68">
        <f t="shared" si="3"/>
        <v>8.1799999999999998E-2</v>
      </c>
    </row>
    <row r="93" spans="1:11" ht="14.25">
      <c r="A93" s="62">
        <v>35064</v>
      </c>
      <c r="B93" s="63">
        <v>7.16</v>
      </c>
      <c r="C93" s="68">
        <f t="shared" si="2"/>
        <v>7.1599999999999997E-2</v>
      </c>
      <c r="I93" s="62">
        <v>35064</v>
      </c>
      <c r="J93" s="63">
        <v>8</v>
      </c>
      <c r="K93" s="68">
        <f t="shared" si="3"/>
        <v>0.08</v>
      </c>
    </row>
    <row r="94" spans="1:11" ht="14.25">
      <c r="A94" s="62">
        <v>35430</v>
      </c>
      <c r="B94" s="63">
        <v>6.61</v>
      </c>
      <c r="C94" s="68">
        <f t="shared" si="2"/>
        <v>6.6100000000000006E-2</v>
      </c>
      <c r="I94" s="62">
        <v>35430</v>
      </c>
      <c r="J94" s="63">
        <v>7.92</v>
      </c>
      <c r="K94" s="68">
        <f t="shared" si="3"/>
        <v>7.9199999999999993E-2</v>
      </c>
    </row>
    <row r="95" spans="1:11" ht="14.25">
      <c r="A95" s="62">
        <v>35795</v>
      </c>
      <c r="B95" s="63">
        <v>6.09</v>
      </c>
      <c r="C95" s="68">
        <f t="shared" si="2"/>
        <v>6.0899999999999996E-2</v>
      </c>
      <c r="I95" s="62">
        <v>35795</v>
      </c>
      <c r="J95" s="63">
        <v>7.31</v>
      </c>
      <c r="K95" s="68">
        <f t="shared" si="3"/>
        <v>7.3099999999999998E-2</v>
      </c>
    </row>
    <row r="96" spans="1:11" ht="14.25">
      <c r="A96" s="62">
        <v>36160</v>
      </c>
      <c r="B96" s="63">
        <v>5.63</v>
      </c>
      <c r="C96" s="68">
        <f t="shared" si="2"/>
        <v>5.6299999999999996E-2</v>
      </c>
      <c r="I96" s="62">
        <v>36160</v>
      </c>
      <c r="J96" s="63">
        <v>6.61</v>
      </c>
      <c r="K96" s="68">
        <f t="shared" si="3"/>
        <v>6.6100000000000006E-2</v>
      </c>
    </row>
    <row r="97" spans="1:11" ht="14.25">
      <c r="A97" s="62">
        <v>36525</v>
      </c>
      <c r="B97" s="63">
        <v>5.43</v>
      </c>
      <c r="C97" s="68">
        <f t="shared" si="2"/>
        <v>5.4299999999999994E-2</v>
      </c>
      <c r="I97" s="62">
        <v>36525</v>
      </c>
      <c r="J97" s="63">
        <v>6.1</v>
      </c>
      <c r="K97" s="68">
        <f t="shared" si="3"/>
        <v>6.0999999999999999E-2</v>
      </c>
    </row>
    <row r="98" spans="1:11" ht="14.25">
      <c r="A98" s="62">
        <v>36891</v>
      </c>
      <c r="B98" s="63">
        <v>5.26</v>
      </c>
      <c r="C98" s="68">
        <f t="shared" si="2"/>
        <v>5.2600000000000001E-2</v>
      </c>
      <c r="I98" s="62">
        <v>36891</v>
      </c>
      <c r="J98" s="63">
        <v>6.21</v>
      </c>
      <c r="K98" s="68">
        <f t="shared" si="3"/>
        <v>6.2100000000000002E-2</v>
      </c>
    </row>
    <row r="99" spans="1:11" ht="14.25">
      <c r="A99" s="62">
        <v>37256</v>
      </c>
      <c r="B99" s="63">
        <v>5.46</v>
      </c>
      <c r="C99" s="68">
        <f t="shared" si="2"/>
        <v>5.4600000000000003E-2</v>
      </c>
      <c r="I99" s="62">
        <v>37256</v>
      </c>
      <c r="J99" s="63">
        <v>6.35</v>
      </c>
      <c r="K99" s="68">
        <f t="shared" si="3"/>
        <v>6.3500000000000001E-2</v>
      </c>
    </row>
    <row r="100" spans="1:11" ht="14.25">
      <c r="A100" s="62">
        <v>37621</v>
      </c>
      <c r="B100" s="63">
        <v>5.41</v>
      </c>
      <c r="C100" s="68">
        <f t="shared" si="2"/>
        <v>5.4100000000000002E-2</v>
      </c>
      <c r="I100" s="62">
        <v>37621</v>
      </c>
      <c r="J100" s="63">
        <v>6.56</v>
      </c>
      <c r="K100" s="68">
        <f t="shared" si="3"/>
        <v>6.5599999999999992E-2</v>
      </c>
    </row>
    <row r="101" spans="1:11" ht="14.25">
      <c r="A101" s="62">
        <v>37986</v>
      </c>
      <c r="B101" s="63">
        <v>4.7</v>
      </c>
      <c r="C101" s="68">
        <f t="shared" si="2"/>
        <v>4.7E-2</v>
      </c>
      <c r="I101" s="62">
        <v>37986</v>
      </c>
      <c r="J101" s="63">
        <v>8.07</v>
      </c>
      <c r="K101" s="68">
        <f t="shared" si="3"/>
        <v>8.0700000000000008E-2</v>
      </c>
    </row>
    <row r="102" spans="1:11" ht="14.25">
      <c r="A102" s="62">
        <v>38352</v>
      </c>
      <c r="B102" s="63">
        <v>5.33</v>
      </c>
      <c r="C102" s="68">
        <f t="shared" si="2"/>
        <v>5.33E-2</v>
      </c>
      <c r="I102" s="62">
        <v>38352</v>
      </c>
      <c r="J102" s="63">
        <v>6.39</v>
      </c>
      <c r="K102" s="68">
        <f t="shared" si="3"/>
        <v>6.3899999999999998E-2</v>
      </c>
    </row>
    <row r="103" spans="1:11" ht="14.25">
      <c r="A103" s="62">
        <v>38717</v>
      </c>
      <c r="B103" s="63">
        <v>4.88</v>
      </c>
      <c r="C103" s="68">
        <f t="shared" si="2"/>
        <v>4.8799999999999996E-2</v>
      </c>
      <c r="I103" s="62">
        <v>38717</v>
      </c>
      <c r="J103" s="63">
        <v>5.98</v>
      </c>
      <c r="K103" s="68">
        <f t="shared" si="3"/>
        <v>5.9800000000000006E-2</v>
      </c>
    </row>
    <row r="104" spans="1:11" ht="14.25">
      <c r="A104" s="62">
        <v>39082</v>
      </c>
      <c r="B104" s="63">
        <v>3.77</v>
      </c>
      <c r="C104" s="68">
        <f t="shared" si="2"/>
        <v>3.7699999999999997E-2</v>
      </c>
      <c r="I104" s="62">
        <v>39082</v>
      </c>
      <c r="J104" s="63">
        <v>5.16</v>
      </c>
      <c r="K104" s="68">
        <f t="shared" si="3"/>
        <v>5.16E-2</v>
      </c>
    </row>
    <row r="105" spans="1:11" ht="14.25">
      <c r="A105" s="62">
        <v>39447</v>
      </c>
      <c r="B105" s="63">
        <v>3.67</v>
      </c>
      <c r="C105" s="68">
        <f t="shared" si="2"/>
        <v>3.6699999999999997E-2</v>
      </c>
      <c r="I105" s="62">
        <v>39447</v>
      </c>
      <c r="J105" s="63">
        <v>4.63</v>
      </c>
      <c r="K105" s="68">
        <f t="shared" si="3"/>
        <v>4.6300000000000001E-2</v>
      </c>
    </row>
    <row r="106" spans="1:11" ht="14.25">
      <c r="A106" s="62">
        <v>39813</v>
      </c>
      <c r="B106" s="63">
        <v>4.57</v>
      </c>
      <c r="C106" s="68">
        <f t="shared" si="2"/>
        <v>4.5700000000000005E-2</v>
      </c>
      <c r="I106" s="62">
        <v>39813</v>
      </c>
      <c r="J106" s="63">
        <v>5.37</v>
      </c>
      <c r="K106" s="68">
        <f t="shared" si="3"/>
        <v>5.3699999999999998E-2</v>
      </c>
    </row>
    <row r="107" spans="1:11" ht="14.25">
      <c r="A107" s="62">
        <v>40178</v>
      </c>
      <c r="B107" s="63">
        <v>3.72</v>
      </c>
      <c r="C107" s="68">
        <f t="shared" si="2"/>
        <v>3.7200000000000004E-2</v>
      </c>
      <c r="I107" s="62">
        <v>40178</v>
      </c>
      <c r="J107" s="63">
        <v>4.68</v>
      </c>
      <c r="K107" s="68">
        <f t="shared" si="3"/>
        <v>4.6799999999999994E-2</v>
      </c>
    </row>
    <row r="108" spans="1:11" ht="14.25">
      <c r="A108" s="62">
        <v>40543</v>
      </c>
      <c r="B108" s="63">
        <v>4.04</v>
      </c>
      <c r="C108" s="68">
        <f t="shared" si="2"/>
        <v>4.0399999999999998E-2</v>
      </c>
      <c r="I108" s="62">
        <v>40543</v>
      </c>
      <c r="J108" s="63">
        <v>5.5</v>
      </c>
      <c r="K108" s="68">
        <f t="shared" si="3"/>
        <v>5.5E-2</v>
      </c>
    </row>
    <row r="109" spans="1:11" ht="14.25">
      <c r="A109" s="62">
        <v>40908</v>
      </c>
      <c r="B109" s="63">
        <v>3.98</v>
      </c>
      <c r="C109" s="68">
        <f t="shared" si="2"/>
        <v>3.9800000000000002E-2</v>
      </c>
      <c r="I109" s="62">
        <v>40908</v>
      </c>
      <c r="J109" s="63">
        <v>4.7300000000000004</v>
      </c>
      <c r="K109" s="68">
        <f t="shared" si="3"/>
        <v>4.7300000000000002E-2</v>
      </c>
    </row>
    <row r="110" spans="1:11" ht="14.25">
      <c r="A110" s="62">
        <v>41274</v>
      </c>
      <c r="B110" s="63">
        <v>3.45</v>
      </c>
      <c r="C110" s="68">
        <f t="shared" si="2"/>
        <v>3.4500000000000003E-2</v>
      </c>
      <c r="I110" s="62">
        <v>41274</v>
      </c>
      <c r="J110" s="63">
        <v>4.17</v>
      </c>
      <c r="K110" s="68">
        <f t="shared" si="3"/>
        <v>4.1700000000000001E-2</v>
      </c>
    </row>
    <row r="111" spans="1:11" ht="14.25">
      <c r="A111" s="62">
        <v>41639</v>
      </c>
      <c r="B111" s="63">
        <v>3.99</v>
      </c>
      <c r="C111" s="68">
        <f t="shared" si="2"/>
        <v>3.9900000000000005E-2</v>
      </c>
      <c r="I111" s="62">
        <v>41639</v>
      </c>
      <c r="J111" s="63">
        <v>5.14</v>
      </c>
      <c r="K111" s="68">
        <f t="shared" si="3"/>
        <v>5.1399999999999994E-2</v>
      </c>
    </row>
    <row r="112" spans="1:11" ht="14.25">
      <c r="A112" s="62">
        <v>42004</v>
      </c>
      <c r="B112" s="63">
        <v>3.04</v>
      </c>
      <c r="C112" s="68">
        <f t="shared" si="2"/>
        <v>3.04E-2</v>
      </c>
      <c r="I112" s="62">
        <v>42004</v>
      </c>
      <c r="J112" s="63">
        <v>3.9</v>
      </c>
      <c r="K112" s="68">
        <f t="shared" si="3"/>
        <v>3.9E-2</v>
      </c>
    </row>
    <row r="113" spans="1:11" ht="14.25">
      <c r="A113" s="62">
        <v>42369</v>
      </c>
      <c r="B113" s="63">
        <v>2.23</v>
      </c>
      <c r="C113" s="68">
        <f t="shared" si="2"/>
        <v>2.23E-2</v>
      </c>
      <c r="I113" s="62">
        <v>42369</v>
      </c>
      <c r="J113" s="63">
        <v>3.11</v>
      </c>
      <c r="K113" s="68">
        <f t="shared" si="3"/>
        <v>3.1099999999999999E-2</v>
      </c>
    </row>
    <row r="114" spans="1:11" ht="14.25">
      <c r="A114" s="62">
        <v>42735</v>
      </c>
      <c r="B114" s="63">
        <v>2.71</v>
      </c>
      <c r="C114" s="68">
        <f t="shared" si="2"/>
        <v>2.7099999999999999E-2</v>
      </c>
      <c r="I114" s="62">
        <v>42735</v>
      </c>
      <c r="J114" s="63">
        <v>3.37</v>
      </c>
      <c r="K114" s="68">
        <f t="shared" si="3"/>
        <v>3.3700000000000001E-2</v>
      </c>
    </row>
    <row r="115" spans="1:11" ht="14.25">
      <c r="A115" s="62">
        <v>43100</v>
      </c>
      <c r="B115" s="63">
        <v>4.7</v>
      </c>
      <c r="C115" s="68">
        <f t="shared" si="2"/>
        <v>4.7E-2</v>
      </c>
      <c r="I115" s="62">
        <v>43100</v>
      </c>
      <c r="J115" s="63">
        <v>5.87</v>
      </c>
      <c r="K115" s="68">
        <f t="shared" si="3"/>
        <v>5.8700000000000002E-2</v>
      </c>
    </row>
    <row r="116" spans="1:11" ht="14.25">
      <c r="A116" s="62">
        <v>43465</v>
      </c>
      <c r="B116" s="63">
        <v>4.6500000000000004</v>
      </c>
      <c r="C116" s="68">
        <f t="shared" si="2"/>
        <v>4.6500000000000007E-2</v>
      </c>
      <c r="I116" s="62">
        <v>43465</v>
      </c>
      <c r="J116" s="63">
        <v>5.49</v>
      </c>
      <c r="K116" s="68">
        <f t="shared" si="3"/>
        <v>5.4900000000000004E-2</v>
      </c>
    </row>
  </sheetData>
  <printOptions gridLines="1" gridLinesSet="0"/>
  <pageMargins left="0.75" right="0.75" top="1" bottom="1" header="0.5" footer="0.5"/>
  <headerFooter alignWithMargins="0">
    <oddHeader>&amp;A</oddHeader>
    <oddFooter>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70C4-1CC3-4DFD-9165-6740FC6A9D43}">
  <sheetPr codeName="Sheet14"/>
  <dimension ref="A2:E99"/>
  <sheetViews>
    <sheetView topLeftCell="A4" workbookViewId="0">
      <selection activeCell="G16" sqref="G16"/>
    </sheetView>
  </sheetViews>
  <sheetFormatPr defaultColWidth="11.3984375" defaultRowHeight="12.75"/>
  <cols>
    <col min="1" max="2" width="11.3984375" style="96"/>
    <col min="3" max="3" width="11.3984375" style="31"/>
    <col min="4" max="4" width="12.265625" style="31" customWidth="1"/>
    <col min="5" max="16384" width="11.3984375" style="31"/>
  </cols>
  <sheetData>
    <row r="2" spans="1:5">
      <c r="A2" s="94" t="s">
        <v>136</v>
      </c>
      <c r="B2" s="94" t="s">
        <v>137</v>
      </c>
      <c r="D2" s="31" t="s">
        <v>138</v>
      </c>
      <c r="E2" s="95" t="s">
        <v>139</v>
      </c>
    </row>
    <row r="3" spans="1:5">
      <c r="A3" s="96">
        <v>1927</v>
      </c>
      <c r="B3" s="97">
        <v>5.8379122759411635</v>
      </c>
    </row>
    <row r="4" spans="1:5">
      <c r="A4" s="96">
        <v>1928</v>
      </c>
      <c r="B4" s="97">
        <v>5.9249586816460518</v>
      </c>
      <c r="D4" s="31" t="s">
        <v>140</v>
      </c>
      <c r="E4" s="31" t="s">
        <v>141</v>
      </c>
    </row>
    <row r="5" spans="1:5">
      <c r="A5" s="96">
        <v>1929</v>
      </c>
      <c r="B5" s="97">
        <v>5.8030937136592087</v>
      </c>
    </row>
    <row r="6" spans="1:5">
      <c r="A6" s="96">
        <v>1930</v>
      </c>
      <c r="B6" s="97">
        <v>5.5535606839718632</v>
      </c>
    </row>
    <row r="7" spans="1:5">
      <c r="A7" s="96">
        <v>1931</v>
      </c>
      <c r="B7" s="97">
        <v>5.1009193743064447</v>
      </c>
    </row>
    <row r="8" spans="1:5">
      <c r="A8" s="96">
        <v>1932</v>
      </c>
      <c r="B8" s="97">
        <v>4.5670347526497972</v>
      </c>
    </row>
    <row r="9" spans="1:5">
      <c r="A9" s="96">
        <v>1933</v>
      </c>
      <c r="B9" s="97">
        <v>4.3929419412400215</v>
      </c>
    </row>
    <row r="10" spans="1:5">
      <c r="A10" s="96">
        <v>1934</v>
      </c>
      <c r="B10" s="97">
        <v>4.5206100029405238</v>
      </c>
    </row>
    <row r="11" spans="1:5">
      <c r="A11" s="96">
        <v>1935</v>
      </c>
      <c r="B11" s="97">
        <v>4.9620852592390055</v>
      </c>
    </row>
    <row r="12" spans="1:5">
      <c r="A12" s="96">
        <v>1936</v>
      </c>
      <c r="B12" s="97">
        <v>5.1217950075748586</v>
      </c>
    </row>
    <row r="13" spans="1:5">
      <c r="A13" s="96">
        <v>1937</v>
      </c>
      <c r="B13" s="97">
        <v>5.253086651224617</v>
      </c>
    </row>
    <row r="14" spans="1:5">
      <c r="A14" s="96">
        <v>1938</v>
      </c>
      <c r="B14" s="97">
        <v>5.2071914121565737</v>
      </c>
    </row>
    <row r="15" spans="1:5">
      <c r="A15" s="96">
        <v>1939</v>
      </c>
      <c r="B15" s="97">
        <v>5.1394142324802372</v>
      </c>
    </row>
    <row r="16" spans="1:5">
      <c r="A16" s="96">
        <v>1940</v>
      </c>
      <c r="B16" s="97">
        <v>5.3093544985030841</v>
      </c>
    </row>
    <row r="17" spans="1:2">
      <c r="A17" s="96">
        <v>1941</v>
      </c>
      <c r="B17" s="97">
        <v>4.8641848885954095</v>
      </c>
    </row>
    <row r="18" spans="1:2">
      <c r="A18" s="96">
        <v>1942</v>
      </c>
      <c r="B18" s="97">
        <v>5.0263101758295807</v>
      </c>
    </row>
    <row r="19" spans="1:2">
      <c r="A19" s="96">
        <v>1943</v>
      </c>
      <c r="B19" s="97">
        <v>5.6016347051995687</v>
      </c>
    </row>
    <row r="20" spans="1:2">
      <c r="A20" s="96">
        <v>1944</v>
      </c>
      <c r="B20" s="97">
        <v>6.5306225473880071</v>
      </c>
    </row>
    <row r="21" spans="1:2">
      <c r="A21" s="96">
        <v>1945</v>
      </c>
      <c r="B21" s="97">
        <v>7.2997585507171605</v>
      </c>
    </row>
    <row r="22" spans="1:2">
      <c r="A22" s="96">
        <v>1946</v>
      </c>
      <c r="B22" s="97">
        <v>9.0591234118332888</v>
      </c>
    </row>
    <row r="23" spans="1:2">
      <c r="A23" s="96">
        <v>1947</v>
      </c>
      <c r="B23" s="97">
        <v>10.985444637980221</v>
      </c>
    </row>
    <row r="24" spans="1:2">
      <c r="A24" s="96">
        <v>1948</v>
      </c>
      <c r="B24" s="97">
        <v>11.211581706019819</v>
      </c>
    </row>
    <row r="25" spans="1:2">
      <c r="A25" s="96">
        <v>1949</v>
      </c>
      <c r="B25" s="97">
        <v>11.221599087921668</v>
      </c>
    </row>
    <row r="26" spans="1:2">
      <c r="A26" s="96">
        <v>1950</v>
      </c>
      <c r="B26" s="97">
        <v>11.630109342784282</v>
      </c>
    </row>
    <row r="27" spans="1:2">
      <c r="A27" s="96">
        <v>1951</v>
      </c>
      <c r="B27" s="97">
        <v>12.333457433765126</v>
      </c>
    </row>
    <row r="28" spans="1:2">
      <c r="A28" s="96">
        <v>1952</v>
      </c>
      <c r="B28" s="97">
        <v>12.876953685886688</v>
      </c>
    </row>
    <row r="29" spans="1:2">
      <c r="A29" s="96">
        <f>A28+1</f>
        <v>1953</v>
      </c>
      <c r="B29" s="97">
        <v>14.359936883629192</v>
      </c>
    </row>
    <row r="30" spans="1:2">
      <c r="A30" s="96">
        <f t="shared" ref="A30:A93" si="0">A29+1</f>
        <v>1954</v>
      </c>
      <c r="B30" s="97">
        <v>14.492439184746878</v>
      </c>
    </row>
    <row r="31" spans="1:2">
      <c r="A31" s="96">
        <f t="shared" si="0"/>
        <v>1955</v>
      </c>
      <c r="B31" s="97">
        <v>14.492439184746878</v>
      </c>
    </row>
    <row r="32" spans="1:2">
      <c r="A32" s="96">
        <f t="shared" si="0"/>
        <v>1956</v>
      </c>
      <c r="B32" s="97">
        <v>14.624941485864563</v>
      </c>
    </row>
    <row r="33" spans="1:2">
      <c r="A33" s="96">
        <f t="shared" si="0"/>
        <v>1957</v>
      </c>
      <c r="B33" s="97">
        <v>15.022448389217621</v>
      </c>
    </row>
    <row r="34" spans="1:2">
      <c r="A34" s="96">
        <f t="shared" si="0"/>
        <v>1958</v>
      </c>
      <c r="B34" s="97">
        <v>15.121825115055884</v>
      </c>
    </row>
    <row r="35" spans="1:2">
      <c r="A35" s="96">
        <f t="shared" si="0"/>
        <v>1959</v>
      </c>
      <c r="B35" s="97">
        <v>15.138387902695596</v>
      </c>
    </row>
    <row r="36" spans="1:2">
      <c r="A36" s="96">
        <f t="shared" si="0"/>
        <v>1960</v>
      </c>
      <c r="B36" s="97">
        <v>15.25432741617357</v>
      </c>
    </row>
    <row r="37" spans="1:2">
      <c r="A37" s="96">
        <f t="shared" si="0"/>
        <v>1961</v>
      </c>
      <c r="B37" s="97">
        <v>15.403392504930968</v>
      </c>
    </row>
    <row r="38" spans="1:2">
      <c r="A38" s="96">
        <f t="shared" si="0"/>
        <v>1962</v>
      </c>
      <c r="B38" s="97">
        <v>15.453080867850097</v>
      </c>
    </row>
    <row r="39" spans="1:2">
      <c r="A39" s="96">
        <f t="shared" si="0"/>
        <v>1963</v>
      </c>
      <c r="B39" s="97">
        <v>15.784336620644313</v>
      </c>
    </row>
    <row r="40" spans="1:2">
      <c r="A40" s="96">
        <f t="shared" si="0"/>
        <v>1964</v>
      </c>
      <c r="B40" s="97">
        <v>15.983090072320842</v>
      </c>
    </row>
    <row r="41" spans="1:2">
      <c r="A41" s="96">
        <f t="shared" si="0"/>
        <v>1965</v>
      </c>
      <c r="B41" s="97">
        <v>16.248094674556214</v>
      </c>
    </row>
    <row r="42" spans="1:2">
      <c r="A42" s="96">
        <f t="shared" si="0"/>
        <v>1966</v>
      </c>
      <c r="B42" s="97">
        <v>16.446848126232741</v>
      </c>
    </row>
    <row r="43" spans="1:2">
      <c r="A43" s="96">
        <f t="shared" si="0"/>
        <v>1967</v>
      </c>
      <c r="B43" s="97">
        <v>16.827792241946089</v>
      </c>
    </row>
    <row r="44" spans="1:2">
      <c r="A44" s="96">
        <f t="shared" si="0"/>
        <v>1968</v>
      </c>
      <c r="B44" s="97">
        <v>17.523429322813939</v>
      </c>
    </row>
    <row r="45" spans="1:2">
      <c r="A45" s="96">
        <f t="shared" si="0"/>
        <v>1969</v>
      </c>
      <c r="B45" s="97">
        <v>18.749075608152534</v>
      </c>
    </row>
    <row r="46" spans="1:2">
      <c r="A46" s="96">
        <f t="shared" si="0"/>
        <v>1970</v>
      </c>
      <c r="B46" s="97">
        <v>20.289414858645628</v>
      </c>
    </row>
    <row r="47" spans="1:2">
      <c r="A47" s="96">
        <f t="shared" si="0"/>
        <v>1971</v>
      </c>
      <c r="B47" s="97">
        <v>21.150679815910586</v>
      </c>
    </row>
    <row r="48" spans="1:2">
      <c r="A48" s="96">
        <f t="shared" si="0"/>
        <v>1972</v>
      </c>
      <c r="B48" s="97">
        <v>21.780065746219595</v>
      </c>
    </row>
    <row r="49" spans="1:4">
      <c r="A49" s="96">
        <f t="shared" si="0"/>
        <v>1973</v>
      </c>
      <c r="B49" s="97">
        <v>22.525391190006577</v>
      </c>
    </row>
    <row r="50" spans="1:4">
      <c r="A50" s="96">
        <f t="shared" si="0"/>
        <v>1974</v>
      </c>
      <c r="B50" s="97">
        <v>24.794493096646942</v>
      </c>
    </row>
    <row r="51" spans="1:4">
      <c r="A51" s="96">
        <f t="shared" si="0"/>
        <v>1975</v>
      </c>
      <c r="B51" s="98">
        <v>26.474</v>
      </c>
    </row>
    <row r="52" spans="1:4">
      <c r="A52" s="96">
        <f t="shared" si="0"/>
        <v>1976</v>
      </c>
      <c r="B52" s="98">
        <v>28.638999999999999</v>
      </c>
    </row>
    <row r="53" spans="1:4">
      <c r="A53" s="96">
        <f t="shared" si="0"/>
        <v>1977</v>
      </c>
      <c r="B53" s="98">
        <v>32.835999999999999</v>
      </c>
    </row>
    <row r="54" spans="1:4">
      <c r="A54" s="96">
        <f t="shared" si="0"/>
        <v>1978</v>
      </c>
      <c r="B54" s="98">
        <v>37.999000000000002</v>
      </c>
    </row>
    <row r="55" spans="1:4">
      <c r="A55" s="96">
        <f t="shared" si="0"/>
        <v>1979</v>
      </c>
      <c r="B55" s="98">
        <v>43.220999999999997</v>
      </c>
    </row>
    <row r="56" spans="1:4">
      <c r="A56" s="96">
        <f t="shared" si="0"/>
        <v>1980</v>
      </c>
      <c r="B56" s="98">
        <v>46.417999999999999</v>
      </c>
    </row>
    <row r="57" spans="1:4">
      <c r="A57" s="96">
        <f t="shared" si="0"/>
        <v>1981</v>
      </c>
      <c r="B57" s="98">
        <v>48.783000000000001</v>
      </c>
    </row>
    <row r="58" spans="1:4">
      <c r="A58" s="96">
        <f t="shared" si="0"/>
        <v>1982</v>
      </c>
      <c r="B58" s="98">
        <v>49.058</v>
      </c>
    </row>
    <row r="59" spans="1:4">
      <c r="A59" s="96">
        <f t="shared" si="0"/>
        <v>1983</v>
      </c>
      <c r="B59" s="98">
        <v>51.387999999999998</v>
      </c>
    </row>
    <row r="60" spans="1:4">
      <c r="A60" s="96">
        <f t="shared" si="0"/>
        <v>1984</v>
      </c>
      <c r="B60" s="98">
        <v>53.792000000000002</v>
      </c>
    </row>
    <row r="61" spans="1:4">
      <c r="A61" s="96">
        <f t="shared" si="0"/>
        <v>1985</v>
      </c>
      <c r="B61" s="98">
        <v>57.811</v>
      </c>
    </row>
    <row r="62" spans="1:4">
      <c r="A62" s="96">
        <f t="shared" si="0"/>
        <v>1986</v>
      </c>
      <c r="B62" s="98">
        <v>63.368000000000002</v>
      </c>
    </row>
    <row r="63" spans="1:4">
      <c r="A63" s="96">
        <f t="shared" si="0"/>
        <v>1987</v>
      </c>
      <c r="B63" s="33">
        <v>68.343999999999994</v>
      </c>
      <c r="D63" s="63"/>
    </row>
    <row r="64" spans="1:4">
      <c r="A64" s="96">
        <f t="shared" si="0"/>
        <v>1988</v>
      </c>
      <c r="B64" s="33">
        <v>73.278999999999996</v>
      </c>
      <c r="D64" s="63"/>
    </row>
    <row r="65" spans="1:4">
      <c r="A65" s="96">
        <f t="shared" si="0"/>
        <v>1989</v>
      </c>
      <c r="B65" s="33">
        <v>76.498000000000005</v>
      </c>
      <c r="D65" s="63"/>
    </row>
    <row r="66" spans="1:4">
      <c r="A66" s="96">
        <f t="shared" si="0"/>
        <v>1990</v>
      </c>
      <c r="B66" s="33">
        <v>75.971999999999994</v>
      </c>
      <c r="D66" s="63"/>
    </row>
    <row r="67" spans="1:4">
      <c r="A67" s="96">
        <f t="shared" si="0"/>
        <v>1991</v>
      </c>
      <c r="B67" s="33">
        <v>75.843000000000004</v>
      </c>
      <c r="D67" s="63"/>
    </row>
    <row r="68" spans="1:4">
      <c r="A68" s="96">
        <f t="shared" si="0"/>
        <v>1992</v>
      </c>
      <c r="B68" s="33">
        <v>76.463000000000008</v>
      </c>
      <c r="D68" s="63"/>
    </row>
    <row r="69" spans="1:4">
      <c r="A69" s="96">
        <f t="shared" si="0"/>
        <v>1993</v>
      </c>
      <c r="B69" s="33">
        <v>78.111999999999995</v>
      </c>
      <c r="D69" s="63"/>
    </row>
    <row r="70" spans="1:4">
      <c r="A70" s="96">
        <f t="shared" si="0"/>
        <v>1994</v>
      </c>
      <c r="B70" s="33">
        <v>80.076999999999998</v>
      </c>
      <c r="D70" s="63"/>
    </row>
    <row r="71" spans="1:4">
      <c r="A71" s="96">
        <f t="shared" si="0"/>
        <v>1995</v>
      </c>
      <c r="B71" s="33">
        <v>81.512</v>
      </c>
      <c r="D71" s="63"/>
    </row>
    <row r="72" spans="1:4">
      <c r="A72" s="96">
        <f t="shared" si="0"/>
        <v>1996</v>
      </c>
      <c r="B72" s="33">
        <v>83.48899999999999</v>
      </c>
      <c r="D72" s="63"/>
    </row>
    <row r="73" spans="1:4">
      <c r="A73" s="96">
        <f t="shared" si="0"/>
        <v>1997</v>
      </c>
      <c r="B73" s="33">
        <v>86.847000000000008</v>
      </c>
      <c r="D73" s="63"/>
    </row>
    <row r="74" spans="1:4">
      <c r="A74" s="96">
        <f t="shared" si="0"/>
        <v>1998</v>
      </c>
      <c r="B74" s="33">
        <v>92.442000000000007</v>
      </c>
      <c r="D74" s="63"/>
    </row>
    <row r="75" spans="1:4">
      <c r="A75" s="96">
        <f t="shared" si="0"/>
        <v>1999</v>
      </c>
      <c r="B75" s="33">
        <v>99.542000000000002</v>
      </c>
      <c r="D75" s="63"/>
    </row>
    <row r="76" spans="1:4">
      <c r="A76" s="96">
        <f t="shared" si="0"/>
        <v>2000</v>
      </c>
      <c r="B76" s="33">
        <v>108.791</v>
      </c>
      <c r="D76" s="63"/>
    </row>
    <row r="77" spans="1:4">
      <c r="A77" s="96">
        <f t="shared" si="0"/>
        <v>2001</v>
      </c>
      <c r="B77" s="33">
        <v>116.056</v>
      </c>
      <c r="D77" s="63"/>
    </row>
    <row r="78" spans="1:4">
      <c r="A78" s="96">
        <f t="shared" si="0"/>
        <v>2002</v>
      </c>
      <c r="B78" s="33">
        <v>127.15100000000001</v>
      </c>
      <c r="D78" s="63"/>
    </row>
    <row r="79" spans="1:4">
      <c r="A79" s="96">
        <f t="shared" si="0"/>
        <v>2003</v>
      </c>
      <c r="B79" s="33">
        <v>139.62700000000001</v>
      </c>
      <c r="D79" s="63"/>
    </row>
    <row r="80" spans="1:4">
      <c r="A80" s="96">
        <f t="shared" si="0"/>
        <v>2004</v>
      </c>
      <c r="B80" s="33">
        <v>158.66999999999999</v>
      </c>
      <c r="D80" s="63"/>
    </row>
    <row r="81" spans="1:4">
      <c r="A81" s="96">
        <f t="shared" si="0"/>
        <v>2005</v>
      </c>
      <c r="B81" s="33">
        <v>180.107</v>
      </c>
      <c r="D81" s="63"/>
    </row>
    <row r="82" spans="1:4">
      <c r="A82" s="96">
        <f t="shared" si="0"/>
        <v>2006</v>
      </c>
      <c r="B82" s="33">
        <v>183.22900000000001</v>
      </c>
      <c r="D82" s="63"/>
    </row>
    <row r="83" spans="1:4">
      <c r="A83" s="96">
        <f t="shared" si="0"/>
        <v>2007</v>
      </c>
      <c r="B83" s="33">
        <v>173.33799999999999</v>
      </c>
      <c r="D83" s="63"/>
    </row>
    <row r="84" spans="1:4">
      <c r="A84" s="96">
        <f t="shared" si="0"/>
        <v>2008</v>
      </c>
      <c r="B84" s="33">
        <v>152.54499999999999</v>
      </c>
      <c r="D84" s="63"/>
    </row>
    <row r="85" spans="1:4">
      <c r="A85" s="96">
        <f t="shared" si="0"/>
        <v>2009</v>
      </c>
      <c r="B85" s="33">
        <v>146.66399999999999</v>
      </c>
      <c r="D85" s="63"/>
    </row>
    <row r="86" spans="1:4">
      <c r="A86" s="96">
        <f t="shared" si="0"/>
        <v>2010</v>
      </c>
      <c r="B86" s="33">
        <v>140.63200000000001</v>
      </c>
      <c r="D86" s="63"/>
    </row>
    <row r="87" spans="1:4">
      <c r="A87" s="96">
        <f t="shared" si="0"/>
        <v>2011</v>
      </c>
      <c r="B87" s="33">
        <v>135.16800000000001</v>
      </c>
      <c r="D87" s="63"/>
    </row>
    <row r="88" spans="1:4">
      <c r="A88" s="96">
        <f t="shared" si="0"/>
        <v>2012</v>
      </c>
      <c r="B88" s="33">
        <v>143.869</v>
      </c>
      <c r="D88" s="63"/>
    </row>
    <row r="89" spans="1:4">
      <c r="A89" s="96">
        <f t="shared" si="0"/>
        <v>2013</v>
      </c>
      <c r="B89" s="33">
        <v>159.28200000000001</v>
      </c>
      <c r="D89" s="63"/>
    </row>
    <row r="90" spans="1:4">
      <c r="A90" s="96">
        <f t="shared" si="0"/>
        <v>2014</v>
      </c>
      <c r="B90" s="33">
        <v>166.46099999999998</v>
      </c>
      <c r="D90" s="63"/>
    </row>
    <row r="91" spans="1:4">
      <c r="A91" s="96">
        <f t="shared" si="0"/>
        <v>2015</v>
      </c>
      <c r="B91" s="33">
        <v>175.11700000000002</v>
      </c>
      <c r="D91" s="63"/>
    </row>
    <row r="92" spans="1:4">
      <c r="A92" s="96">
        <f t="shared" si="0"/>
        <v>2016</v>
      </c>
      <c r="B92" s="33">
        <v>184.40599999999998</v>
      </c>
      <c r="D92" s="63"/>
    </row>
    <row r="93" spans="1:4">
      <c r="A93" s="96">
        <f t="shared" si="0"/>
        <v>2017</v>
      </c>
      <c r="B93" s="33">
        <v>195.852</v>
      </c>
      <c r="D93" s="63"/>
    </row>
    <row r="94" spans="1:4">
      <c r="A94" s="96">
        <f>A93+1</f>
        <v>2018</v>
      </c>
      <c r="B94" s="33">
        <v>204.703</v>
      </c>
      <c r="D94" s="63"/>
    </row>
    <row r="95" spans="1:4">
      <c r="A95" s="96">
        <f>A94+1</f>
        <v>2019</v>
      </c>
      <c r="B95" s="33">
        <v>212.24799999999999</v>
      </c>
      <c r="D95" s="63"/>
    </row>
    <row r="96" spans="1:4">
      <c r="A96" s="96">
        <f>A95+1</f>
        <v>2020</v>
      </c>
      <c r="B96" s="33">
        <v>234.39</v>
      </c>
      <c r="D96" s="63"/>
    </row>
    <row r="97" spans="1:4">
      <c r="A97" s="96">
        <v>2021</v>
      </c>
      <c r="B97" s="33">
        <v>278.63099999999997</v>
      </c>
      <c r="D97" s="63"/>
    </row>
    <row r="98" spans="1:4">
      <c r="A98" s="99">
        <v>2022</v>
      </c>
      <c r="B98" s="33">
        <v>294.423</v>
      </c>
      <c r="D98" s="63"/>
    </row>
    <row r="99" spans="1:4">
      <c r="A99" s="96">
        <v>2023</v>
      </c>
      <c r="B99" s="96">
        <f>'Home Prices (Raw Data)'!B143</f>
        <v>312.95</v>
      </c>
    </row>
  </sheetData>
  <hyperlinks>
    <hyperlink ref="E2" r:id="rId1" xr:uid="{B9BCC2AB-36DE-4F3E-944F-5A6748864667}"/>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94E86-7104-410C-B2B2-05470865D525}">
  <sheetPr codeName="Sheet15"/>
  <dimension ref="A1:E99"/>
  <sheetViews>
    <sheetView workbookViewId="0">
      <selection activeCell="G16" sqref="G16"/>
    </sheetView>
  </sheetViews>
  <sheetFormatPr defaultColWidth="11.3984375" defaultRowHeight="12.75"/>
  <cols>
    <col min="1" max="1" width="11.3984375" style="46"/>
    <col min="2" max="16384" width="11.3984375" style="31"/>
  </cols>
  <sheetData>
    <row r="1" spans="1:5">
      <c r="A1" s="46" t="s">
        <v>77</v>
      </c>
      <c r="B1" s="31" t="s">
        <v>142</v>
      </c>
      <c r="E1" s="31" t="s">
        <v>143</v>
      </c>
    </row>
    <row r="2" spans="1:5" ht="14.25">
      <c r="A2" s="46">
        <v>1927</v>
      </c>
      <c r="B2" s="100">
        <v>20.64</v>
      </c>
      <c r="E2" s="31" t="s">
        <v>144</v>
      </c>
    </row>
    <row r="3" spans="1:5" ht="14.25">
      <c r="A3" s="46">
        <v>1928</v>
      </c>
      <c r="B3" s="100">
        <v>20.66</v>
      </c>
    </row>
    <row r="4" spans="1:5" ht="14.25">
      <c r="A4" s="46">
        <f>A3+1</f>
        <v>1929</v>
      </c>
      <c r="B4" s="100">
        <v>20.63</v>
      </c>
    </row>
    <row r="5" spans="1:5" ht="14.25">
      <c r="A5" s="46">
        <f t="shared" ref="A5:A43" si="0">A4+1</f>
        <v>1930</v>
      </c>
      <c r="B5" s="100">
        <v>20.65</v>
      </c>
    </row>
    <row r="6" spans="1:5" ht="14.25">
      <c r="A6" s="46">
        <f t="shared" si="0"/>
        <v>1931</v>
      </c>
      <c r="B6" s="100">
        <v>17.059999999999999</v>
      </c>
    </row>
    <row r="7" spans="1:5" ht="14.25">
      <c r="A7" s="46">
        <f t="shared" si="0"/>
        <v>1932</v>
      </c>
      <c r="B7" s="100">
        <v>20.69</v>
      </c>
    </row>
    <row r="8" spans="1:5" ht="14.25">
      <c r="A8" s="46">
        <f t="shared" si="0"/>
        <v>1933</v>
      </c>
      <c r="B8" s="100">
        <v>26.33</v>
      </c>
    </row>
    <row r="9" spans="1:5" ht="14.25">
      <c r="A9" s="46">
        <f t="shared" si="0"/>
        <v>1934</v>
      </c>
      <c r="B9" s="100">
        <v>34.69</v>
      </c>
    </row>
    <row r="10" spans="1:5" ht="14.25">
      <c r="A10" s="46">
        <f t="shared" si="0"/>
        <v>1935</v>
      </c>
      <c r="B10" s="100">
        <v>34.840000000000003</v>
      </c>
    </row>
    <row r="11" spans="1:5" ht="14.25">
      <c r="A11" s="46">
        <f t="shared" si="0"/>
        <v>1936</v>
      </c>
      <c r="B11" s="100">
        <v>34.869999999999997</v>
      </c>
    </row>
    <row r="12" spans="1:5" ht="14.25">
      <c r="A12" s="46">
        <f t="shared" si="0"/>
        <v>1937</v>
      </c>
      <c r="B12" s="100">
        <v>34.79</v>
      </c>
    </row>
    <row r="13" spans="1:5" ht="14.25">
      <c r="A13" s="46">
        <f t="shared" si="0"/>
        <v>1938</v>
      </c>
      <c r="B13" s="100">
        <v>34.85</v>
      </c>
    </row>
    <row r="14" spans="1:5" ht="14.25">
      <c r="A14" s="46">
        <f t="shared" si="0"/>
        <v>1939</v>
      </c>
      <c r="B14" s="100">
        <v>34.42</v>
      </c>
    </row>
    <row r="15" spans="1:5" ht="14.25">
      <c r="A15" s="46">
        <f t="shared" si="0"/>
        <v>1940</v>
      </c>
      <c r="B15" s="100">
        <v>33.85</v>
      </c>
    </row>
    <row r="16" spans="1:5" ht="14.25">
      <c r="A16" s="46">
        <f t="shared" si="0"/>
        <v>1941</v>
      </c>
      <c r="B16" s="100">
        <v>33.85</v>
      </c>
    </row>
    <row r="17" spans="1:2" ht="14.25">
      <c r="A17" s="46">
        <f t="shared" si="0"/>
        <v>1942</v>
      </c>
      <c r="B17" s="100">
        <v>33.85</v>
      </c>
    </row>
    <row r="18" spans="1:2" ht="14.25">
      <c r="A18" s="46">
        <f t="shared" si="0"/>
        <v>1943</v>
      </c>
      <c r="B18" s="100">
        <v>33.85</v>
      </c>
    </row>
    <row r="19" spans="1:2" ht="14.25">
      <c r="A19" s="46">
        <f t="shared" si="0"/>
        <v>1944</v>
      </c>
      <c r="B19" s="100">
        <v>33.85</v>
      </c>
    </row>
    <row r="20" spans="1:2" ht="14.25">
      <c r="A20" s="46">
        <f t="shared" si="0"/>
        <v>1945</v>
      </c>
      <c r="B20" s="100">
        <v>34.71</v>
      </c>
    </row>
    <row r="21" spans="1:2" ht="14.25">
      <c r="A21" s="46">
        <f t="shared" si="0"/>
        <v>1946</v>
      </c>
      <c r="B21" s="100">
        <v>34.71</v>
      </c>
    </row>
    <row r="22" spans="1:2" ht="14.25">
      <c r="A22" s="46">
        <f t="shared" si="0"/>
        <v>1947</v>
      </c>
      <c r="B22" s="100">
        <v>34.71</v>
      </c>
    </row>
    <row r="23" spans="1:2" ht="14.25">
      <c r="A23" s="46">
        <f t="shared" si="0"/>
        <v>1948</v>
      </c>
      <c r="B23" s="100">
        <v>34.71</v>
      </c>
    </row>
    <row r="24" spans="1:2" ht="14.25">
      <c r="A24" s="46">
        <f t="shared" si="0"/>
        <v>1949</v>
      </c>
      <c r="B24" s="100">
        <v>31.69</v>
      </c>
    </row>
    <row r="25" spans="1:2" ht="14.25">
      <c r="A25" s="46">
        <f t="shared" si="0"/>
        <v>1950</v>
      </c>
      <c r="B25" s="100">
        <v>34.72</v>
      </c>
    </row>
    <row r="26" spans="1:2" ht="14.25">
      <c r="A26" s="46">
        <f t="shared" si="0"/>
        <v>1951</v>
      </c>
      <c r="B26" s="100">
        <v>34.72</v>
      </c>
    </row>
    <row r="27" spans="1:2" ht="14.25">
      <c r="A27" s="46">
        <f t="shared" si="0"/>
        <v>1952</v>
      </c>
      <c r="B27" s="100">
        <v>34.6</v>
      </c>
    </row>
    <row r="28" spans="1:2" ht="14.25">
      <c r="A28" s="46">
        <f t="shared" si="0"/>
        <v>1953</v>
      </c>
      <c r="B28" s="100">
        <v>34.840000000000003</v>
      </c>
    </row>
    <row r="29" spans="1:2" ht="14.25">
      <c r="A29" s="46">
        <f t="shared" si="0"/>
        <v>1954</v>
      </c>
      <c r="B29" s="100">
        <v>35.04</v>
      </c>
    </row>
    <row r="30" spans="1:2" ht="14.25">
      <c r="A30" s="46">
        <f t="shared" si="0"/>
        <v>1955</v>
      </c>
      <c r="B30" s="100">
        <v>35.03</v>
      </c>
    </row>
    <row r="31" spans="1:2" ht="14.25">
      <c r="A31" s="46">
        <f t="shared" si="0"/>
        <v>1956</v>
      </c>
      <c r="B31" s="100">
        <v>34.99</v>
      </c>
    </row>
    <row r="32" spans="1:2" ht="14.25">
      <c r="A32" s="46">
        <f t="shared" si="0"/>
        <v>1957</v>
      </c>
      <c r="B32" s="100">
        <v>34.950000000000003</v>
      </c>
    </row>
    <row r="33" spans="1:2" ht="14.25">
      <c r="A33" s="46">
        <f t="shared" si="0"/>
        <v>1958</v>
      </c>
      <c r="B33" s="100">
        <v>35.1</v>
      </c>
    </row>
    <row r="34" spans="1:2" ht="14.25">
      <c r="A34" s="46">
        <f t="shared" si="0"/>
        <v>1959</v>
      </c>
      <c r="B34" s="100">
        <v>35.1</v>
      </c>
    </row>
    <row r="35" spans="1:2" ht="14.25">
      <c r="A35" s="46">
        <f t="shared" si="0"/>
        <v>1960</v>
      </c>
      <c r="B35" s="100">
        <v>35.270000000000003</v>
      </c>
    </row>
    <row r="36" spans="1:2" ht="14.25">
      <c r="A36" s="46">
        <f t="shared" si="0"/>
        <v>1961</v>
      </c>
      <c r="B36" s="100">
        <v>35.25</v>
      </c>
    </row>
    <row r="37" spans="1:2" ht="14.25">
      <c r="A37" s="46">
        <f t="shared" si="0"/>
        <v>1962</v>
      </c>
      <c r="B37" s="100">
        <v>35.229999999999997</v>
      </c>
    </row>
    <row r="38" spans="1:2" ht="14.25">
      <c r="A38" s="46">
        <f t="shared" si="0"/>
        <v>1963</v>
      </c>
      <c r="B38" s="100">
        <v>35.090000000000003</v>
      </c>
    </row>
    <row r="39" spans="1:2" ht="14.25">
      <c r="A39" s="46">
        <f t="shared" si="0"/>
        <v>1964</v>
      </c>
      <c r="B39" s="100">
        <v>35.1</v>
      </c>
    </row>
    <row r="40" spans="1:2" ht="14.25">
      <c r="A40" s="46">
        <f t="shared" si="0"/>
        <v>1965</v>
      </c>
      <c r="B40" s="100">
        <v>35.119999999999997</v>
      </c>
    </row>
    <row r="41" spans="1:2" ht="14.25">
      <c r="A41" s="46">
        <f t="shared" si="0"/>
        <v>1966</v>
      </c>
      <c r="B41" s="100">
        <v>35.130000000000003</v>
      </c>
    </row>
    <row r="42" spans="1:2" ht="14.25">
      <c r="A42" s="46">
        <f t="shared" si="0"/>
        <v>1967</v>
      </c>
      <c r="B42" s="100">
        <v>34.950000000000003</v>
      </c>
    </row>
    <row r="43" spans="1:2" ht="14.25">
      <c r="A43" s="46">
        <f t="shared" si="0"/>
        <v>1968</v>
      </c>
      <c r="B43" s="100">
        <v>39.31</v>
      </c>
    </row>
    <row r="44" spans="1:2" ht="14.25">
      <c r="A44" s="46">
        <v>1969</v>
      </c>
      <c r="B44" s="100">
        <v>41.28</v>
      </c>
    </row>
    <row r="45" spans="1:2" ht="14.25">
      <c r="A45" s="46">
        <v>1970</v>
      </c>
      <c r="B45" s="100">
        <v>37.380000000000003</v>
      </c>
    </row>
    <row r="46" spans="1:2" ht="14.25">
      <c r="A46" s="46">
        <v>1971</v>
      </c>
      <c r="B46" s="100">
        <v>43.62</v>
      </c>
    </row>
    <row r="47" spans="1:2" ht="14.25">
      <c r="A47" s="46">
        <f t="shared" ref="A47:A97" si="1">A46+1</f>
        <v>1972</v>
      </c>
      <c r="B47" s="100">
        <v>64.900000000000006</v>
      </c>
    </row>
    <row r="48" spans="1:2" ht="14.25">
      <c r="A48" s="46">
        <f t="shared" si="1"/>
        <v>1973</v>
      </c>
      <c r="B48" s="100">
        <v>112.25</v>
      </c>
    </row>
    <row r="49" spans="1:2" ht="14.25">
      <c r="A49" s="46">
        <f t="shared" si="1"/>
        <v>1974</v>
      </c>
      <c r="B49" s="100">
        <v>186.5</v>
      </c>
    </row>
    <row r="50" spans="1:2" ht="14.25">
      <c r="A50" s="46">
        <f t="shared" si="1"/>
        <v>1975</v>
      </c>
      <c r="B50" s="100">
        <v>140.25</v>
      </c>
    </row>
    <row r="51" spans="1:2" ht="14.25">
      <c r="A51" s="46">
        <f t="shared" si="1"/>
        <v>1976</v>
      </c>
      <c r="B51" s="100">
        <v>134.5</v>
      </c>
    </row>
    <row r="52" spans="1:2" ht="14.25">
      <c r="A52" s="46">
        <f t="shared" si="1"/>
        <v>1977</v>
      </c>
      <c r="B52" s="100">
        <v>164.95</v>
      </c>
    </row>
    <row r="53" spans="1:2" ht="14.25">
      <c r="A53" s="46">
        <f t="shared" si="1"/>
        <v>1978</v>
      </c>
      <c r="B53" s="100">
        <v>226</v>
      </c>
    </row>
    <row r="54" spans="1:2" ht="14.25">
      <c r="A54" s="46">
        <f t="shared" si="1"/>
        <v>1979</v>
      </c>
      <c r="B54" s="100">
        <v>512</v>
      </c>
    </row>
    <row r="55" spans="1:2" ht="14.25">
      <c r="A55" s="46">
        <f t="shared" si="1"/>
        <v>1980</v>
      </c>
      <c r="B55" s="100">
        <v>589.75</v>
      </c>
    </row>
    <row r="56" spans="1:2" ht="14.25">
      <c r="A56" s="46">
        <f t="shared" si="1"/>
        <v>1981</v>
      </c>
      <c r="B56" s="100">
        <v>397.5</v>
      </c>
    </row>
    <row r="57" spans="1:2" ht="14.25">
      <c r="A57" s="46">
        <f t="shared" si="1"/>
        <v>1982</v>
      </c>
      <c r="B57" s="100">
        <v>459.6</v>
      </c>
    </row>
    <row r="58" spans="1:2" ht="14.25">
      <c r="A58" s="46">
        <f t="shared" si="1"/>
        <v>1983</v>
      </c>
      <c r="B58" s="100">
        <v>382.4</v>
      </c>
    </row>
    <row r="59" spans="1:2" ht="14.25">
      <c r="A59" s="46">
        <f t="shared" si="1"/>
        <v>1984</v>
      </c>
      <c r="B59" s="100">
        <v>308.3</v>
      </c>
    </row>
    <row r="60" spans="1:2" ht="14.25">
      <c r="A60" s="46">
        <f t="shared" si="1"/>
        <v>1985</v>
      </c>
      <c r="B60" s="100">
        <v>326.8</v>
      </c>
    </row>
    <row r="61" spans="1:2" ht="14.25">
      <c r="A61" s="46">
        <f t="shared" si="1"/>
        <v>1986</v>
      </c>
      <c r="B61" s="100">
        <v>388.75</v>
      </c>
    </row>
    <row r="62" spans="1:2" ht="14.25">
      <c r="A62" s="46">
        <f t="shared" si="1"/>
        <v>1987</v>
      </c>
      <c r="B62" s="100">
        <v>484.1</v>
      </c>
    </row>
    <row r="63" spans="1:2" ht="14.25">
      <c r="A63" s="46">
        <f t="shared" si="1"/>
        <v>1988</v>
      </c>
      <c r="B63" s="100">
        <v>410.25</v>
      </c>
    </row>
    <row r="64" spans="1:2" ht="14.25">
      <c r="A64" s="46">
        <f t="shared" si="1"/>
        <v>1989</v>
      </c>
      <c r="B64" s="100">
        <v>398.6</v>
      </c>
    </row>
    <row r="65" spans="1:2" ht="14.25">
      <c r="A65" s="46">
        <f t="shared" si="1"/>
        <v>1990</v>
      </c>
      <c r="B65" s="100">
        <v>386.2</v>
      </c>
    </row>
    <row r="66" spans="1:2" ht="14.25">
      <c r="A66" s="46">
        <f t="shared" si="1"/>
        <v>1991</v>
      </c>
      <c r="B66" s="100">
        <v>353.15</v>
      </c>
    </row>
    <row r="67" spans="1:2" ht="14.25">
      <c r="A67" s="46">
        <f t="shared" si="1"/>
        <v>1992</v>
      </c>
      <c r="B67" s="100">
        <v>332.9</v>
      </c>
    </row>
    <row r="68" spans="1:2" ht="14.25">
      <c r="A68" s="46">
        <f t="shared" si="1"/>
        <v>1993</v>
      </c>
      <c r="B68" s="100">
        <v>391.75</v>
      </c>
    </row>
    <row r="69" spans="1:2" ht="14.25">
      <c r="A69" s="46">
        <f t="shared" si="1"/>
        <v>1994</v>
      </c>
      <c r="B69" s="100">
        <v>383.25</v>
      </c>
    </row>
    <row r="70" spans="1:2" ht="14.25">
      <c r="A70" s="46">
        <f t="shared" si="1"/>
        <v>1995</v>
      </c>
      <c r="B70" s="100">
        <v>387</v>
      </c>
    </row>
    <row r="71" spans="1:2" ht="14.25">
      <c r="A71" s="46">
        <f t="shared" si="1"/>
        <v>1996</v>
      </c>
      <c r="B71" s="100">
        <v>369.25</v>
      </c>
    </row>
    <row r="72" spans="1:2" ht="14.25">
      <c r="A72" s="46">
        <f t="shared" si="1"/>
        <v>1997</v>
      </c>
      <c r="B72" s="100">
        <v>290.2</v>
      </c>
    </row>
    <row r="73" spans="1:2" ht="14.25">
      <c r="A73" s="46">
        <f t="shared" si="1"/>
        <v>1998</v>
      </c>
      <c r="B73" s="100">
        <v>287.8</v>
      </c>
    </row>
    <row r="74" spans="1:2" ht="14.25">
      <c r="A74" s="46">
        <f t="shared" si="1"/>
        <v>1999</v>
      </c>
      <c r="B74" s="100">
        <v>290.25</v>
      </c>
    </row>
    <row r="75" spans="1:2" ht="14.25">
      <c r="A75" s="46">
        <f t="shared" si="1"/>
        <v>2000</v>
      </c>
      <c r="B75" s="100">
        <v>274.45</v>
      </c>
    </row>
    <row r="76" spans="1:2" ht="14.25">
      <c r="A76" s="46">
        <f t="shared" si="1"/>
        <v>2001</v>
      </c>
      <c r="B76" s="100">
        <v>276.5</v>
      </c>
    </row>
    <row r="77" spans="1:2" ht="14.25">
      <c r="A77" s="46">
        <f t="shared" si="1"/>
        <v>2002</v>
      </c>
      <c r="B77" s="100">
        <v>347.2</v>
      </c>
    </row>
    <row r="78" spans="1:2" ht="14.25">
      <c r="A78" s="46">
        <f t="shared" si="1"/>
        <v>2003</v>
      </c>
      <c r="B78" s="100">
        <v>416.25</v>
      </c>
    </row>
    <row r="79" spans="1:2" ht="14.25">
      <c r="A79" s="46">
        <f t="shared" si="1"/>
        <v>2004</v>
      </c>
      <c r="B79" s="100">
        <v>435.6</v>
      </c>
    </row>
    <row r="80" spans="1:2" ht="14.25">
      <c r="A80" s="46">
        <f t="shared" si="1"/>
        <v>2005</v>
      </c>
      <c r="B80" s="100">
        <v>513</v>
      </c>
    </row>
    <row r="81" spans="1:2" ht="14.25">
      <c r="A81" s="46">
        <f t="shared" si="1"/>
        <v>2006</v>
      </c>
      <c r="B81" s="100">
        <v>632</v>
      </c>
    </row>
    <row r="82" spans="1:2" ht="14.25">
      <c r="A82" s="46">
        <f t="shared" si="1"/>
        <v>2007</v>
      </c>
      <c r="B82" s="100">
        <v>833.75</v>
      </c>
    </row>
    <row r="83" spans="1:2" ht="14.25">
      <c r="A83" s="46">
        <f t="shared" si="1"/>
        <v>2008</v>
      </c>
      <c r="B83" s="100">
        <v>869.75</v>
      </c>
    </row>
    <row r="84" spans="1:2" ht="14.25">
      <c r="A84" s="46">
        <f t="shared" si="1"/>
        <v>2009</v>
      </c>
      <c r="B84" s="100">
        <v>1087.5</v>
      </c>
    </row>
    <row r="85" spans="1:2" ht="14.25">
      <c r="A85" s="46">
        <f t="shared" si="1"/>
        <v>2010</v>
      </c>
      <c r="B85" s="100">
        <v>1405.5</v>
      </c>
    </row>
    <row r="86" spans="1:2" ht="14.25">
      <c r="A86" s="46">
        <f>A85+1</f>
        <v>2011</v>
      </c>
      <c r="B86" s="100">
        <v>1574.5</v>
      </c>
    </row>
    <row r="87" spans="1:2" ht="14.25">
      <c r="A87" s="46">
        <f t="shared" si="1"/>
        <v>2012</v>
      </c>
      <c r="B87" s="100">
        <v>1664</v>
      </c>
    </row>
    <row r="88" spans="1:2" ht="14.25">
      <c r="A88" s="46">
        <f t="shared" si="1"/>
        <v>2013</v>
      </c>
      <c r="B88" s="100">
        <v>1204.5</v>
      </c>
    </row>
    <row r="89" spans="1:2" ht="14.25">
      <c r="A89" s="46">
        <f t="shared" si="1"/>
        <v>2014</v>
      </c>
      <c r="B89" s="100">
        <v>1206</v>
      </c>
    </row>
    <row r="90" spans="1:2" ht="14.25">
      <c r="A90" s="46">
        <f t="shared" si="1"/>
        <v>2015</v>
      </c>
      <c r="B90" s="100">
        <v>1060</v>
      </c>
    </row>
    <row r="91" spans="1:2" ht="14.25">
      <c r="A91" s="46">
        <f t="shared" si="1"/>
        <v>2016</v>
      </c>
      <c r="B91" s="100">
        <v>1145.9000000000001</v>
      </c>
    </row>
    <row r="92" spans="1:2" ht="14.25">
      <c r="A92" s="46">
        <f t="shared" si="1"/>
        <v>2017</v>
      </c>
      <c r="B92" s="100">
        <v>1291</v>
      </c>
    </row>
    <row r="93" spans="1:2" ht="14.25">
      <c r="A93" s="46">
        <f t="shared" si="1"/>
        <v>2018</v>
      </c>
      <c r="B93" s="100">
        <v>1279</v>
      </c>
    </row>
    <row r="94" spans="1:2" ht="14.25">
      <c r="A94" s="46">
        <f t="shared" si="1"/>
        <v>2019</v>
      </c>
      <c r="B94" s="100">
        <v>1523</v>
      </c>
    </row>
    <row r="95" spans="1:2" ht="14.25">
      <c r="A95" s="46">
        <f t="shared" si="1"/>
        <v>2020</v>
      </c>
      <c r="B95" s="100">
        <v>1891.1</v>
      </c>
    </row>
    <row r="96" spans="1:2" ht="14.25">
      <c r="A96" s="46">
        <f t="shared" si="1"/>
        <v>2021</v>
      </c>
      <c r="B96" s="100">
        <v>1820.1</v>
      </c>
    </row>
    <row r="97" spans="1:2" ht="14.25">
      <c r="A97" s="46">
        <f t="shared" si="1"/>
        <v>2022</v>
      </c>
      <c r="B97" s="100">
        <v>1830.1</v>
      </c>
    </row>
    <row r="98" spans="1:2" ht="14.25">
      <c r="A98" s="46">
        <v>2023</v>
      </c>
      <c r="B98" s="100">
        <v>2072.81</v>
      </c>
    </row>
    <row r="99" spans="1:2" ht="14.25">
      <c r="B99" s="100"/>
    </row>
  </sheetData>
  <printOptions gridLines="1" gridLinesSet="0"/>
  <pageMargins left="0.75" right="0.75" top="1" bottom="1" header="0.5" footer="0.5"/>
  <headerFooter alignWithMargins="0">
    <oddHeader>&amp;A</oddHeader>
    <oddFooter>Page &amp;P</oddFooter>
  </headerFooter>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140DF-22F9-48F4-890C-893FA878D071}">
  <sheetPr codeName="Sheet19"/>
  <dimension ref="A1:S999"/>
  <sheetViews>
    <sheetView zoomScaleNormal="100" workbookViewId="0">
      <pane xSplit="1" ySplit="7" topLeftCell="B8" activePane="bottomRight" state="frozen"/>
      <selection activeCell="G16" sqref="G16"/>
      <selection pane="topRight" activeCell="G16" sqref="G16"/>
      <selection pane="bottomLeft" activeCell="G16" sqref="G16"/>
      <selection pane="bottomRight" activeCell="G16" sqref="G16"/>
    </sheetView>
  </sheetViews>
  <sheetFormatPr defaultRowHeight="12.75"/>
  <cols>
    <col min="1" max="1" width="11.73046875" style="163" customWidth="1"/>
    <col min="2" max="4" width="9.1328125" style="163"/>
    <col min="5" max="5" width="9.1328125" style="163" customWidth="1"/>
    <col min="6" max="8" width="9.1328125" style="163"/>
    <col min="9" max="9" width="28.59765625" style="163" customWidth="1"/>
    <col min="10" max="10" width="16.265625" style="163" customWidth="1"/>
    <col min="11" max="14" width="9.1328125" style="163"/>
    <col min="15" max="15" width="9.265625" style="163" bestFit="1" customWidth="1"/>
    <col min="16" max="256" width="9.1328125" style="163"/>
    <col min="257" max="257" width="11.73046875" style="163" customWidth="1"/>
    <col min="258" max="264" width="9.1328125" style="163"/>
    <col min="265" max="265" width="28.59765625" style="163" customWidth="1"/>
    <col min="266" max="266" width="16.265625" style="163" customWidth="1"/>
    <col min="267" max="270" width="9.1328125" style="163"/>
    <col min="271" max="271" width="9.265625" style="163" bestFit="1" customWidth="1"/>
    <col min="272" max="512" width="9.1328125" style="163"/>
    <col min="513" max="513" width="11.73046875" style="163" customWidth="1"/>
    <col min="514" max="520" width="9.1328125" style="163"/>
    <col min="521" max="521" width="28.59765625" style="163" customWidth="1"/>
    <col min="522" max="522" width="16.265625" style="163" customWidth="1"/>
    <col min="523" max="526" width="9.1328125" style="163"/>
    <col min="527" max="527" width="9.265625" style="163" bestFit="1" customWidth="1"/>
    <col min="528" max="768" width="9.1328125" style="163"/>
    <col min="769" max="769" width="11.73046875" style="163" customWidth="1"/>
    <col min="770" max="776" width="9.1328125" style="163"/>
    <col min="777" max="777" width="28.59765625" style="163" customWidth="1"/>
    <col min="778" max="778" width="16.265625" style="163" customWidth="1"/>
    <col min="779" max="782" width="9.1328125" style="163"/>
    <col min="783" max="783" width="9.265625" style="163" bestFit="1" customWidth="1"/>
    <col min="784" max="1024" width="9.1328125" style="163"/>
    <col min="1025" max="1025" width="11.73046875" style="163" customWidth="1"/>
    <col min="1026" max="1032" width="9.1328125" style="163"/>
    <col min="1033" max="1033" width="28.59765625" style="163" customWidth="1"/>
    <col min="1034" max="1034" width="16.265625" style="163" customWidth="1"/>
    <col min="1035" max="1038" width="9.1328125" style="163"/>
    <col min="1039" max="1039" width="9.265625" style="163" bestFit="1" customWidth="1"/>
    <col min="1040" max="1280" width="9.1328125" style="163"/>
    <col min="1281" max="1281" width="11.73046875" style="163" customWidth="1"/>
    <col min="1282" max="1288" width="9.1328125" style="163"/>
    <col min="1289" max="1289" width="28.59765625" style="163" customWidth="1"/>
    <col min="1290" max="1290" width="16.265625" style="163" customWidth="1"/>
    <col min="1291" max="1294" width="9.1328125" style="163"/>
    <col min="1295" max="1295" width="9.265625" style="163" bestFit="1" customWidth="1"/>
    <col min="1296" max="1536" width="9.1328125" style="163"/>
    <col min="1537" max="1537" width="11.73046875" style="163" customWidth="1"/>
    <col min="1538" max="1544" width="9.1328125" style="163"/>
    <col min="1545" max="1545" width="28.59765625" style="163" customWidth="1"/>
    <col min="1546" max="1546" width="16.265625" style="163" customWidth="1"/>
    <col min="1547" max="1550" width="9.1328125" style="163"/>
    <col min="1551" max="1551" width="9.265625" style="163" bestFit="1" customWidth="1"/>
    <col min="1552" max="1792" width="9.1328125" style="163"/>
    <col min="1793" max="1793" width="11.73046875" style="163" customWidth="1"/>
    <col min="1794" max="1800" width="9.1328125" style="163"/>
    <col min="1801" max="1801" width="28.59765625" style="163" customWidth="1"/>
    <col min="1802" max="1802" width="16.265625" style="163" customWidth="1"/>
    <col min="1803" max="1806" width="9.1328125" style="163"/>
    <col min="1807" max="1807" width="9.265625" style="163" bestFit="1" customWidth="1"/>
    <col min="1808" max="2048" width="9.1328125" style="163"/>
    <col min="2049" max="2049" width="11.73046875" style="163" customWidth="1"/>
    <col min="2050" max="2056" width="9.1328125" style="163"/>
    <col min="2057" max="2057" width="28.59765625" style="163" customWidth="1"/>
    <col min="2058" max="2058" width="16.265625" style="163" customWidth="1"/>
    <col min="2059" max="2062" width="9.1328125" style="163"/>
    <col min="2063" max="2063" width="9.265625" style="163" bestFit="1" customWidth="1"/>
    <col min="2064" max="2304" width="9.1328125" style="163"/>
    <col min="2305" max="2305" width="11.73046875" style="163" customWidth="1"/>
    <col min="2306" max="2312" width="9.1328125" style="163"/>
    <col min="2313" max="2313" width="28.59765625" style="163" customWidth="1"/>
    <col min="2314" max="2314" width="16.265625" style="163" customWidth="1"/>
    <col min="2315" max="2318" width="9.1328125" style="163"/>
    <col min="2319" max="2319" width="9.265625" style="163" bestFit="1" customWidth="1"/>
    <col min="2320" max="2560" width="9.1328125" style="163"/>
    <col min="2561" max="2561" width="11.73046875" style="163" customWidth="1"/>
    <col min="2562" max="2568" width="9.1328125" style="163"/>
    <col min="2569" max="2569" width="28.59765625" style="163" customWidth="1"/>
    <col min="2570" max="2570" width="16.265625" style="163" customWidth="1"/>
    <col min="2571" max="2574" width="9.1328125" style="163"/>
    <col min="2575" max="2575" width="9.265625" style="163" bestFit="1" customWidth="1"/>
    <col min="2576" max="2816" width="9.1328125" style="163"/>
    <col min="2817" max="2817" width="11.73046875" style="163" customWidth="1"/>
    <col min="2818" max="2824" width="9.1328125" style="163"/>
    <col min="2825" max="2825" width="28.59765625" style="163" customWidth="1"/>
    <col min="2826" max="2826" width="16.265625" style="163" customWidth="1"/>
    <col min="2827" max="2830" width="9.1328125" style="163"/>
    <col min="2831" max="2831" width="9.265625" style="163" bestFit="1" customWidth="1"/>
    <col min="2832" max="3072" width="9.1328125" style="163"/>
    <col min="3073" max="3073" width="11.73046875" style="163" customWidth="1"/>
    <col min="3074" max="3080" width="9.1328125" style="163"/>
    <col min="3081" max="3081" width="28.59765625" style="163" customWidth="1"/>
    <col min="3082" max="3082" width="16.265625" style="163" customWidth="1"/>
    <col min="3083" max="3086" width="9.1328125" style="163"/>
    <col min="3087" max="3087" width="9.265625" style="163" bestFit="1" customWidth="1"/>
    <col min="3088" max="3328" width="9.1328125" style="163"/>
    <col min="3329" max="3329" width="11.73046875" style="163" customWidth="1"/>
    <col min="3330" max="3336" width="9.1328125" style="163"/>
    <col min="3337" max="3337" width="28.59765625" style="163" customWidth="1"/>
    <col min="3338" max="3338" width="16.265625" style="163" customWidth="1"/>
    <col min="3339" max="3342" width="9.1328125" style="163"/>
    <col min="3343" max="3343" width="9.265625" style="163" bestFit="1" customWidth="1"/>
    <col min="3344" max="3584" width="9.1328125" style="163"/>
    <col min="3585" max="3585" width="11.73046875" style="163" customWidth="1"/>
    <col min="3586" max="3592" width="9.1328125" style="163"/>
    <col min="3593" max="3593" width="28.59765625" style="163" customWidth="1"/>
    <col min="3594" max="3594" width="16.265625" style="163" customWidth="1"/>
    <col min="3595" max="3598" width="9.1328125" style="163"/>
    <col min="3599" max="3599" width="9.265625" style="163" bestFit="1" customWidth="1"/>
    <col min="3600" max="3840" width="9.1328125" style="163"/>
    <col min="3841" max="3841" width="11.73046875" style="163" customWidth="1"/>
    <col min="3842" max="3848" width="9.1328125" style="163"/>
    <col min="3849" max="3849" width="28.59765625" style="163" customWidth="1"/>
    <col min="3850" max="3850" width="16.265625" style="163" customWidth="1"/>
    <col min="3851" max="3854" width="9.1328125" style="163"/>
    <col min="3855" max="3855" width="9.265625" style="163" bestFit="1" customWidth="1"/>
    <col min="3856" max="4096" width="9.1328125" style="163"/>
    <col min="4097" max="4097" width="11.73046875" style="163" customWidth="1"/>
    <col min="4098" max="4104" width="9.1328125" style="163"/>
    <col min="4105" max="4105" width="28.59765625" style="163" customWidth="1"/>
    <col min="4106" max="4106" width="16.265625" style="163" customWidth="1"/>
    <col min="4107" max="4110" width="9.1328125" style="163"/>
    <col min="4111" max="4111" width="9.265625" style="163" bestFit="1" customWidth="1"/>
    <col min="4112" max="4352" width="9.1328125" style="163"/>
    <col min="4353" max="4353" width="11.73046875" style="163" customWidth="1"/>
    <col min="4354" max="4360" width="9.1328125" style="163"/>
    <col min="4361" max="4361" width="28.59765625" style="163" customWidth="1"/>
    <col min="4362" max="4362" width="16.265625" style="163" customWidth="1"/>
    <col min="4363" max="4366" width="9.1328125" style="163"/>
    <col min="4367" max="4367" width="9.265625" style="163" bestFit="1" customWidth="1"/>
    <col min="4368" max="4608" width="9.1328125" style="163"/>
    <col min="4609" max="4609" width="11.73046875" style="163" customWidth="1"/>
    <col min="4610" max="4616" width="9.1328125" style="163"/>
    <col min="4617" max="4617" width="28.59765625" style="163" customWidth="1"/>
    <col min="4618" max="4618" width="16.265625" style="163" customWidth="1"/>
    <col min="4619" max="4622" width="9.1328125" style="163"/>
    <col min="4623" max="4623" width="9.265625" style="163" bestFit="1" customWidth="1"/>
    <col min="4624" max="4864" width="9.1328125" style="163"/>
    <col min="4865" max="4865" width="11.73046875" style="163" customWidth="1"/>
    <col min="4866" max="4872" width="9.1328125" style="163"/>
    <col min="4873" max="4873" width="28.59765625" style="163" customWidth="1"/>
    <col min="4874" max="4874" width="16.265625" style="163" customWidth="1"/>
    <col min="4875" max="4878" width="9.1328125" style="163"/>
    <col min="4879" max="4879" width="9.265625" style="163" bestFit="1" customWidth="1"/>
    <col min="4880" max="5120" width="9.1328125" style="163"/>
    <col min="5121" max="5121" width="11.73046875" style="163" customWidth="1"/>
    <col min="5122" max="5128" width="9.1328125" style="163"/>
    <col min="5129" max="5129" width="28.59765625" style="163" customWidth="1"/>
    <col min="5130" max="5130" width="16.265625" style="163" customWidth="1"/>
    <col min="5131" max="5134" width="9.1328125" style="163"/>
    <col min="5135" max="5135" width="9.265625" style="163" bestFit="1" customWidth="1"/>
    <col min="5136" max="5376" width="9.1328125" style="163"/>
    <col min="5377" max="5377" width="11.73046875" style="163" customWidth="1"/>
    <col min="5378" max="5384" width="9.1328125" style="163"/>
    <col min="5385" max="5385" width="28.59765625" style="163" customWidth="1"/>
    <col min="5386" max="5386" width="16.265625" style="163" customWidth="1"/>
    <col min="5387" max="5390" width="9.1328125" style="163"/>
    <col min="5391" max="5391" width="9.265625" style="163" bestFit="1" customWidth="1"/>
    <col min="5392" max="5632" width="9.1328125" style="163"/>
    <col min="5633" max="5633" width="11.73046875" style="163" customWidth="1"/>
    <col min="5634" max="5640" width="9.1328125" style="163"/>
    <col min="5641" max="5641" width="28.59765625" style="163" customWidth="1"/>
    <col min="5642" max="5642" width="16.265625" style="163" customWidth="1"/>
    <col min="5643" max="5646" width="9.1328125" style="163"/>
    <col min="5647" max="5647" width="9.265625" style="163" bestFit="1" customWidth="1"/>
    <col min="5648" max="5888" width="9.1328125" style="163"/>
    <col min="5889" max="5889" width="11.73046875" style="163" customWidth="1"/>
    <col min="5890" max="5896" width="9.1328125" style="163"/>
    <col min="5897" max="5897" width="28.59765625" style="163" customWidth="1"/>
    <col min="5898" max="5898" width="16.265625" style="163" customWidth="1"/>
    <col min="5899" max="5902" width="9.1328125" style="163"/>
    <col min="5903" max="5903" width="9.265625" style="163" bestFit="1" customWidth="1"/>
    <col min="5904" max="6144" width="9.1328125" style="163"/>
    <col min="6145" max="6145" width="11.73046875" style="163" customWidth="1"/>
    <col min="6146" max="6152" width="9.1328125" style="163"/>
    <col min="6153" max="6153" width="28.59765625" style="163" customWidth="1"/>
    <col min="6154" max="6154" width="16.265625" style="163" customWidth="1"/>
    <col min="6155" max="6158" width="9.1328125" style="163"/>
    <col min="6159" max="6159" width="9.265625" style="163" bestFit="1" customWidth="1"/>
    <col min="6160" max="6400" width="9.1328125" style="163"/>
    <col min="6401" max="6401" width="11.73046875" style="163" customWidth="1"/>
    <col min="6402" max="6408" width="9.1328125" style="163"/>
    <col min="6409" max="6409" width="28.59765625" style="163" customWidth="1"/>
    <col min="6410" max="6410" width="16.265625" style="163" customWidth="1"/>
    <col min="6411" max="6414" width="9.1328125" style="163"/>
    <col min="6415" max="6415" width="9.265625" style="163" bestFit="1" customWidth="1"/>
    <col min="6416" max="6656" width="9.1328125" style="163"/>
    <col min="6657" max="6657" width="11.73046875" style="163" customWidth="1"/>
    <col min="6658" max="6664" width="9.1328125" style="163"/>
    <col min="6665" max="6665" width="28.59765625" style="163" customWidth="1"/>
    <col min="6666" max="6666" width="16.265625" style="163" customWidth="1"/>
    <col min="6667" max="6670" width="9.1328125" style="163"/>
    <col min="6671" max="6671" width="9.265625" style="163" bestFit="1" customWidth="1"/>
    <col min="6672" max="6912" width="9.1328125" style="163"/>
    <col min="6913" max="6913" width="11.73046875" style="163" customWidth="1"/>
    <col min="6914" max="6920" width="9.1328125" style="163"/>
    <col min="6921" max="6921" width="28.59765625" style="163" customWidth="1"/>
    <col min="6922" max="6922" width="16.265625" style="163" customWidth="1"/>
    <col min="6923" max="6926" width="9.1328125" style="163"/>
    <col min="6927" max="6927" width="9.265625" style="163" bestFit="1" customWidth="1"/>
    <col min="6928" max="7168" width="9.1328125" style="163"/>
    <col min="7169" max="7169" width="11.73046875" style="163" customWidth="1"/>
    <col min="7170" max="7176" width="9.1328125" style="163"/>
    <col min="7177" max="7177" width="28.59765625" style="163" customWidth="1"/>
    <col min="7178" max="7178" width="16.265625" style="163" customWidth="1"/>
    <col min="7179" max="7182" width="9.1328125" style="163"/>
    <col min="7183" max="7183" width="9.265625" style="163" bestFit="1" customWidth="1"/>
    <col min="7184" max="7424" width="9.1328125" style="163"/>
    <col min="7425" max="7425" width="11.73046875" style="163" customWidth="1"/>
    <col min="7426" max="7432" width="9.1328125" style="163"/>
    <col min="7433" max="7433" width="28.59765625" style="163" customWidth="1"/>
    <col min="7434" max="7434" width="16.265625" style="163" customWidth="1"/>
    <col min="7435" max="7438" width="9.1328125" style="163"/>
    <col min="7439" max="7439" width="9.265625" style="163" bestFit="1" customWidth="1"/>
    <col min="7440" max="7680" width="9.1328125" style="163"/>
    <col min="7681" max="7681" width="11.73046875" style="163" customWidth="1"/>
    <col min="7682" max="7688" width="9.1328125" style="163"/>
    <col min="7689" max="7689" width="28.59765625" style="163" customWidth="1"/>
    <col min="7690" max="7690" width="16.265625" style="163" customWidth="1"/>
    <col min="7691" max="7694" width="9.1328125" style="163"/>
    <col min="7695" max="7695" width="9.265625" style="163" bestFit="1" customWidth="1"/>
    <col min="7696" max="7936" width="9.1328125" style="163"/>
    <col min="7937" max="7937" width="11.73046875" style="163" customWidth="1"/>
    <col min="7938" max="7944" width="9.1328125" style="163"/>
    <col min="7945" max="7945" width="28.59765625" style="163" customWidth="1"/>
    <col min="7946" max="7946" width="16.265625" style="163" customWidth="1"/>
    <col min="7947" max="7950" width="9.1328125" style="163"/>
    <col min="7951" max="7951" width="9.265625" style="163" bestFit="1" customWidth="1"/>
    <col min="7952" max="8192" width="9.1328125" style="163"/>
    <col min="8193" max="8193" width="11.73046875" style="163" customWidth="1"/>
    <col min="8194" max="8200" width="9.1328125" style="163"/>
    <col min="8201" max="8201" width="28.59765625" style="163" customWidth="1"/>
    <col min="8202" max="8202" width="16.265625" style="163" customWidth="1"/>
    <col min="8203" max="8206" width="9.1328125" style="163"/>
    <col min="8207" max="8207" width="9.265625" style="163" bestFit="1" customWidth="1"/>
    <col min="8208" max="8448" width="9.1328125" style="163"/>
    <col min="8449" max="8449" width="11.73046875" style="163" customWidth="1"/>
    <col min="8450" max="8456" width="9.1328125" style="163"/>
    <col min="8457" max="8457" width="28.59765625" style="163" customWidth="1"/>
    <col min="8458" max="8458" width="16.265625" style="163" customWidth="1"/>
    <col min="8459" max="8462" width="9.1328125" style="163"/>
    <col min="8463" max="8463" width="9.265625" style="163" bestFit="1" customWidth="1"/>
    <col min="8464" max="8704" width="9.1328125" style="163"/>
    <col min="8705" max="8705" width="11.73046875" style="163" customWidth="1"/>
    <col min="8706" max="8712" width="9.1328125" style="163"/>
    <col min="8713" max="8713" width="28.59765625" style="163" customWidth="1"/>
    <col min="8714" max="8714" width="16.265625" style="163" customWidth="1"/>
    <col min="8715" max="8718" width="9.1328125" style="163"/>
    <col min="8719" max="8719" width="9.265625" style="163" bestFit="1" customWidth="1"/>
    <col min="8720" max="8960" width="9.1328125" style="163"/>
    <col min="8961" max="8961" width="11.73046875" style="163" customWidth="1"/>
    <col min="8962" max="8968" width="9.1328125" style="163"/>
    <col min="8969" max="8969" width="28.59765625" style="163" customWidth="1"/>
    <col min="8970" max="8970" width="16.265625" style="163" customWidth="1"/>
    <col min="8971" max="8974" width="9.1328125" style="163"/>
    <col min="8975" max="8975" width="9.265625" style="163" bestFit="1" customWidth="1"/>
    <col min="8976" max="9216" width="9.1328125" style="163"/>
    <col min="9217" max="9217" width="11.73046875" style="163" customWidth="1"/>
    <col min="9218" max="9224" width="9.1328125" style="163"/>
    <col min="9225" max="9225" width="28.59765625" style="163" customWidth="1"/>
    <col min="9226" max="9226" width="16.265625" style="163" customWidth="1"/>
    <col min="9227" max="9230" width="9.1328125" style="163"/>
    <col min="9231" max="9231" width="9.265625" style="163" bestFit="1" customWidth="1"/>
    <col min="9232" max="9472" width="9.1328125" style="163"/>
    <col min="9473" max="9473" width="11.73046875" style="163" customWidth="1"/>
    <col min="9474" max="9480" width="9.1328125" style="163"/>
    <col min="9481" max="9481" width="28.59765625" style="163" customWidth="1"/>
    <col min="9482" max="9482" width="16.265625" style="163" customWidth="1"/>
    <col min="9483" max="9486" width="9.1328125" style="163"/>
    <col min="9487" max="9487" width="9.265625" style="163" bestFit="1" customWidth="1"/>
    <col min="9488" max="9728" width="9.1328125" style="163"/>
    <col min="9729" max="9729" width="11.73046875" style="163" customWidth="1"/>
    <col min="9730" max="9736" width="9.1328125" style="163"/>
    <col min="9737" max="9737" width="28.59765625" style="163" customWidth="1"/>
    <col min="9738" max="9738" width="16.265625" style="163" customWidth="1"/>
    <col min="9739" max="9742" width="9.1328125" style="163"/>
    <col min="9743" max="9743" width="9.265625" style="163" bestFit="1" customWidth="1"/>
    <col min="9744" max="9984" width="9.1328125" style="163"/>
    <col min="9985" max="9985" width="11.73046875" style="163" customWidth="1"/>
    <col min="9986" max="9992" width="9.1328125" style="163"/>
    <col min="9993" max="9993" width="28.59765625" style="163" customWidth="1"/>
    <col min="9994" max="9994" width="16.265625" style="163" customWidth="1"/>
    <col min="9995" max="9998" width="9.1328125" style="163"/>
    <col min="9999" max="9999" width="9.265625" style="163" bestFit="1" customWidth="1"/>
    <col min="10000" max="10240" width="9.1328125" style="163"/>
    <col min="10241" max="10241" width="11.73046875" style="163" customWidth="1"/>
    <col min="10242" max="10248" width="9.1328125" style="163"/>
    <col min="10249" max="10249" width="28.59765625" style="163" customWidth="1"/>
    <col min="10250" max="10250" width="16.265625" style="163" customWidth="1"/>
    <col min="10251" max="10254" width="9.1328125" style="163"/>
    <col min="10255" max="10255" width="9.265625" style="163" bestFit="1" customWidth="1"/>
    <col min="10256" max="10496" width="9.1328125" style="163"/>
    <col min="10497" max="10497" width="11.73046875" style="163" customWidth="1"/>
    <col min="10498" max="10504" width="9.1328125" style="163"/>
    <col min="10505" max="10505" width="28.59765625" style="163" customWidth="1"/>
    <col min="10506" max="10506" width="16.265625" style="163" customWidth="1"/>
    <col min="10507" max="10510" width="9.1328125" style="163"/>
    <col min="10511" max="10511" width="9.265625" style="163" bestFit="1" customWidth="1"/>
    <col min="10512" max="10752" width="9.1328125" style="163"/>
    <col min="10753" max="10753" width="11.73046875" style="163" customWidth="1"/>
    <col min="10754" max="10760" width="9.1328125" style="163"/>
    <col min="10761" max="10761" width="28.59765625" style="163" customWidth="1"/>
    <col min="10762" max="10762" width="16.265625" style="163" customWidth="1"/>
    <col min="10763" max="10766" width="9.1328125" style="163"/>
    <col min="10767" max="10767" width="9.265625" style="163" bestFit="1" customWidth="1"/>
    <col min="10768" max="11008" width="9.1328125" style="163"/>
    <col min="11009" max="11009" width="11.73046875" style="163" customWidth="1"/>
    <col min="11010" max="11016" width="9.1328125" style="163"/>
    <col min="11017" max="11017" width="28.59765625" style="163" customWidth="1"/>
    <col min="11018" max="11018" width="16.265625" style="163" customWidth="1"/>
    <col min="11019" max="11022" width="9.1328125" style="163"/>
    <col min="11023" max="11023" width="9.265625" style="163" bestFit="1" customWidth="1"/>
    <col min="11024" max="11264" width="9.1328125" style="163"/>
    <col min="11265" max="11265" width="11.73046875" style="163" customWidth="1"/>
    <col min="11266" max="11272" width="9.1328125" style="163"/>
    <col min="11273" max="11273" width="28.59765625" style="163" customWidth="1"/>
    <col min="11274" max="11274" width="16.265625" style="163" customWidth="1"/>
    <col min="11275" max="11278" width="9.1328125" style="163"/>
    <col min="11279" max="11279" width="9.265625" style="163" bestFit="1" customWidth="1"/>
    <col min="11280" max="11520" width="9.1328125" style="163"/>
    <col min="11521" max="11521" width="11.73046875" style="163" customWidth="1"/>
    <col min="11522" max="11528" width="9.1328125" style="163"/>
    <col min="11529" max="11529" width="28.59765625" style="163" customWidth="1"/>
    <col min="11530" max="11530" width="16.265625" style="163" customWidth="1"/>
    <col min="11531" max="11534" width="9.1328125" style="163"/>
    <col min="11535" max="11535" width="9.265625" style="163" bestFit="1" customWidth="1"/>
    <col min="11536" max="11776" width="9.1328125" style="163"/>
    <col min="11777" max="11777" width="11.73046875" style="163" customWidth="1"/>
    <col min="11778" max="11784" width="9.1328125" style="163"/>
    <col min="11785" max="11785" width="28.59765625" style="163" customWidth="1"/>
    <col min="11786" max="11786" width="16.265625" style="163" customWidth="1"/>
    <col min="11787" max="11790" width="9.1328125" style="163"/>
    <col min="11791" max="11791" width="9.265625" style="163" bestFit="1" customWidth="1"/>
    <col min="11792" max="12032" width="9.1328125" style="163"/>
    <col min="12033" max="12033" width="11.73046875" style="163" customWidth="1"/>
    <col min="12034" max="12040" width="9.1328125" style="163"/>
    <col min="12041" max="12041" width="28.59765625" style="163" customWidth="1"/>
    <col min="12042" max="12042" width="16.265625" style="163" customWidth="1"/>
    <col min="12043" max="12046" width="9.1328125" style="163"/>
    <col min="12047" max="12047" width="9.265625" style="163" bestFit="1" customWidth="1"/>
    <col min="12048" max="12288" width="9.1328125" style="163"/>
    <col min="12289" max="12289" width="11.73046875" style="163" customWidth="1"/>
    <col min="12290" max="12296" width="9.1328125" style="163"/>
    <col min="12297" max="12297" width="28.59765625" style="163" customWidth="1"/>
    <col min="12298" max="12298" width="16.265625" style="163" customWidth="1"/>
    <col min="12299" max="12302" width="9.1328125" style="163"/>
    <col min="12303" max="12303" width="9.265625" style="163" bestFit="1" customWidth="1"/>
    <col min="12304" max="12544" width="9.1328125" style="163"/>
    <col min="12545" max="12545" width="11.73046875" style="163" customWidth="1"/>
    <col min="12546" max="12552" width="9.1328125" style="163"/>
    <col min="12553" max="12553" width="28.59765625" style="163" customWidth="1"/>
    <col min="12554" max="12554" width="16.265625" style="163" customWidth="1"/>
    <col min="12555" max="12558" width="9.1328125" style="163"/>
    <col min="12559" max="12559" width="9.265625" style="163" bestFit="1" customWidth="1"/>
    <col min="12560" max="12800" width="9.1328125" style="163"/>
    <col min="12801" max="12801" width="11.73046875" style="163" customWidth="1"/>
    <col min="12802" max="12808" width="9.1328125" style="163"/>
    <col min="12809" max="12809" width="28.59765625" style="163" customWidth="1"/>
    <col min="12810" max="12810" width="16.265625" style="163" customWidth="1"/>
    <col min="12811" max="12814" width="9.1328125" style="163"/>
    <col min="12815" max="12815" width="9.265625" style="163" bestFit="1" customWidth="1"/>
    <col min="12816" max="13056" width="9.1328125" style="163"/>
    <col min="13057" max="13057" width="11.73046875" style="163" customWidth="1"/>
    <col min="13058" max="13064" width="9.1328125" style="163"/>
    <col min="13065" max="13065" width="28.59765625" style="163" customWidth="1"/>
    <col min="13066" max="13066" width="16.265625" style="163" customWidth="1"/>
    <col min="13067" max="13070" width="9.1328125" style="163"/>
    <col min="13071" max="13071" width="9.265625" style="163" bestFit="1" customWidth="1"/>
    <col min="13072" max="13312" width="9.1328125" style="163"/>
    <col min="13313" max="13313" width="11.73046875" style="163" customWidth="1"/>
    <col min="13314" max="13320" width="9.1328125" style="163"/>
    <col min="13321" max="13321" width="28.59765625" style="163" customWidth="1"/>
    <col min="13322" max="13322" width="16.265625" style="163" customWidth="1"/>
    <col min="13323" max="13326" width="9.1328125" style="163"/>
    <col min="13327" max="13327" width="9.265625" style="163" bestFit="1" customWidth="1"/>
    <col min="13328" max="13568" width="9.1328125" style="163"/>
    <col min="13569" max="13569" width="11.73046875" style="163" customWidth="1"/>
    <col min="13570" max="13576" width="9.1328125" style="163"/>
    <col min="13577" max="13577" width="28.59765625" style="163" customWidth="1"/>
    <col min="13578" max="13578" width="16.265625" style="163" customWidth="1"/>
    <col min="13579" max="13582" width="9.1328125" style="163"/>
    <col min="13583" max="13583" width="9.265625" style="163" bestFit="1" customWidth="1"/>
    <col min="13584" max="13824" width="9.1328125" style="163"/>
    <col min="13825" max="13825" width="11.73046875" style="163" customWidth="1"/>
    <col min="13826" max="13832" width="9.1328125" style="163"/>
    <col min="13833" max="13833" width="28.59765625" style="163" customWidth="1"/>
    <col min="13834" max="13834" width="16.265625" style="163" customWidth="1"/>
    <col min="13835" max="13838" width="9.1328125" style="163"/>
    <col min="13839" max="13839" width="9.265625" style="163" bestFit="1" customWidth="1"/>
    <col min="13840" max="14080" width="9.1328125" style="163"/>
    <col min="14081" max="14081" width="11.73046875" style="163" customWidth="1"/>
    <col min="14082" max="14088" width="9.1328125" style="163"/>
    <col min="14089" max="14089" width="28.59765625" style="163" customWidth="1"/>
    <col min="14090" max="14090" width="16.265625" style="163" customWidth="1"/>
    <col min="14091" max="14094" width="9.1328125" style="163"/>
    <col min="14095" max="14095" width="9.265625" style="163" bestFit="1" customWidth="1"/>
    <col min="14096" max="14336" width="9.1328125" style="163"/>
    <col min="14337" max="14337" width="11.73046875" style="163" customWidth="1"/>
    <col min="14338" max="14344" width="9.1328125" style="163"/>
    <col min="14345" max="14345" width="28.59765625" style="163" customWidth="1"/>
    <col min="14346" max="14346" width="16.265625" style="163" customWidth="1"/>
    <col min="14347" max="14350" width="9.1328125" style="163"/>
    <col min="14351" max="14351" width="9.265625" style="163" bestFit="1" customWidth="1"/>
    <col min="14352" max="14592" width="9.1328125" style="163"/>
    <col min="14593" max="14593" width="11.73046875" style="163" customWidth="1"/>
    <col min="14594" max="14600" width="9.1328125" style="163"/>
    <col min="14601" max="14601" width="28.59765625" style="163" customWidth="1"/>
    <col min="14602" max="14602" width="16.265625" style="163" customWidth="1"/>
    <col min="14603" max="14606" width="9.1328125" style="163"/>
    <col min="14607" max="14607" width="9.265625" style="163" bestFit="1" customWidth="1"/>
    <col min="14608" max="14848" width="9.1328125" style="163"/>
    <col min="14849" max="14849" width="11.73046875" style="163" customWidth="1"/>
    <col min="14850" max="14856" width="9.1328125" style="163"/>
    <col min="14857" max="14857" width="28.59765625" style="163" customWidth="1"/>
    <col min="14858" max="14858" width="16.265625" style="163" customWidth="1"/>
    <col min="14859" max="14862" width="9.1328125" style="163"/>
    <col min="14863" max="14863" width="9.265625" style="163" bestFit="1" customWidth="1"/>
    <col min="14864" max="15104" width="9.1328125" style="163"/>
    <col min="15105" max="15105" width="11.73046875" style="163" customWidth="1"/>
    <col min="15106" max="15112" width="9.1328125" style="163"/>
    <col min="15113" max="15113" width="28.59765625" style="163" customWidth="1"/>
    <col min="15114" max="15114" width="16.265625" style="163" customWidth="1"/>
    <col min="15115" max="15118" width="9.1328125" style="163"/>
    <col min="15119" max="15119" width="9.265625" style="163" bestFit="1" customWidth="1"/>
    <col min="15120" max="15360" width="9.1328125" style="163"/>
    <col min="15361" max="15361" width="11.73046875" style="163" customWidth="1"/>
    <col min="15362" max="15368" width="9.1328125" style="163"/>
    <col min="15369" max="15369" width="28.59765625" style="163" customWidth="1"/>
    <col min="15370" max="15370" width="16.265625" style="163" customWidth="1"/>
    <col min="15371" max="15374" width="9.1328125" style="163"/>
    <col min="15375" max="15375" width="9.265625" style="163" bestFit="1" customWidth="1"/>
    <col min="15376" max="15616" width="9.1328125" style="163"/>
    <col min="15617" max="15617" width="11.73046875" style="163" customWidth="1"/>
    <col min="15618" max="15624" width="9.1328125" style="163"/>
    <col min="15625" max="15625" width="28.59765625" style="163" customWidth="1"/>
    <col min="15626" max="15626" width="16.265625" style="163" customWidth="1"/>
    <col min="15627" max="15630" width="9.1328125" style="163"/>
    <col min="15631" max="15631" width="9.265625" style="163" bestFit="1" customWidth="1"/>
    <col min="15632" max="15872" width="9.1328125" style="163"/>
    <col min="15873" max="15873" width="11.73046875" style="163" customWidth="1"/>
    <col min="15874" max="15880" width="9.1328125" style="163"/>
    <col min="15881" max="15881" width="28.59765625" style="163" customWidth="1"/>
    <col min="15882" max="15882" width="16.265625" style="163" customWidth="1"/>
    <col min="15883" max="15886" width="9.1328125" style="163"/>
    <col min="15887" max="15887" width="9.265625" style="163" bestFit="1" customWidth="1"/>
    <col min="15888" max="16128" width="9.1328125" style="163"/>
    <col min="16129" max="16129" width="11.73046875" style="163" customWidth="1"/>
    <col min="16130" max="16136" width="9.1328125" style="163"/>
    <col min="16137" max="16137" width="28.59765625" style="163" customWidth="1"/>
    <col min="16138" max="16138" width="16.265625" style="163" customWidth="1"/>
    <col min="16139" max="16142" width="9.1328125" style="163"/>
    <col min="16143" max="16143" width="9.265625" style="163" bestFit="1" customWidth="1"/>
    <col min="16144" max="16384" width="9.1328125" style="163"/>
  </cols>
  <sheetData>
    <row r="1" spans="1:19" ht="13.15">
      <c r="A1" s="162" t="s">
        <v>210</v>
      </c>
    </row>
    <row r="2" spans="1:19" ht="13.5" customHeight="1">
      <c r="A2" s="163" t="s">
        <v>211</v>
      </c>
      <c r="E2" s="163" t="s">
        <v>212</v>
      </c>
    </row>
    <row r="3" spans="1:19">
      <c r="A3" s="163" t="s">
        <v>213</v>
      </c>
      <c r="I3" s="163" t="s">
        <v>110</v>
      </c>
    </row>
    <row r="4" spans="1:19">
      <c r="A4" s="164"/>
      <c r="B4" s="164" t="s">
        <v>111</v>
      </c>
      <c r="C4" s="164"/>
      <c r="D4" s="164" t="s">
        <v>111</v>
      </c>
      <c r="E4" s="164"/>
      <c r="F4" s="164"/>
      <c r="I4" s="163" t="s">
        <v>214</v>
      </c>
      <c r="L4" s="163" t="s">
        <v>110</v>
      </c>
      <c r="O4" s="163" t="s">
        <v>215</v>
      </c>
    </row>
    <row r="5" spans="1:19">
      <c r="A5" s="164"/>
      <c r="B5" s="164" t="s">
        <v>214</v>
      </c>
      <c r="C5" s="164"/>
      <c r="D5" s="164" t="s">
        <v>216</v>
      </c>
      <c r="E5" s="164" t="s">
        <v>217</v>
      </c>
      <c r="F5" s="164"/>
      <c r="I5" s="163" t="s">
        <v>218</v>
      </c>
      <c r="J5" s="163" t="s">
        <v>219</v>
      </c>
      <c r="L5" s="163" t="s">
        <v>216</v>
      </c>
      <c r="O5" s="163" t="s">
        <v>218</v>
      </c>
      <c r="P5" s="163" t="s">
        <v>220</v>
      </c>
    </row>
    <row r="6" spans="1:19">
      <c r="A6" s="164"/>
      <c r="B6" s="164" t="s">
        <v>218</v>
      </c>
      <c r="C6" s="164"/>
      <c r="D6" s="164" t="s">
        <v>221</v>
      </c>
      <c r="E6" s="164" t="s">
        <v>222</v>
      </c>
      <c r="F6" s="164"/>
      <c r="G6" s="163" t="s">
        <v>223</v>
      </c>
      <c r="I6" s="163" t="s">
        <v>224</v>
      </c>
      <c r="J6" s="163" t="s">
        <v>225</v>
      </c>
      <c r="L6" s="163" t="s">
        <v>221</v>
      </c>
      <c r="M6" s="163" t="s">
        <v>226</v>
      </c>
      <c r="O6" s="163" t="s">
        <v>224</v>
      </c>
      <c r="P6" s="163" t="s">
        <v>227</v>
      </c>
      <c r="S6" s="163" t="s">
        <v>228</v>
      </c>
    </row>
    <row r="7" spans="1:19">
      <c r="A7" s="164" t="s">
        <v>127</v>
      </c>
      <c r="B7" s="164" t="s">
        <v>224</v>
      </c>
      <c r="C7" s="164" t="s">
        <v>127</v>
      </c>
      <c r="D7" s="164" t="s">
        <v>224</v>
      </c>
      <c r="E7" s="164" t="s">
        <v>229</v>
      </c>
      <c r="F7" s="164" t="s">
        <v>223</v>
      </c>
      <c r="G7" s="163" t="s">
        <v>230</v>
      </c>
      <c r="H7" s="165" t="s">
        <v>127</v>
      </c>
      <c r="I7" s="163" t="s">
        <v>128</v>
      </c>
      <c r="K7" s="163" t="s">
        <v>127</v>
      </c>
      <c r="L7" s="163" t="s">
        <v>224</v>
      </c>
      <c r="M7" s="163" t="s">
        <v>230</v>
      </c>
      <c r="N7" s="163" t="s">
        <v>127</v>
      </c>
      <c r="P7" s="163" t="s">
        <v>230</v>
      </c>
      <c r="R7" s="163" t="s">
        <v>127</v>
      </c>
      <c r="S7" s="163" t="s">
        <v>231</v>
      </c>
    </row>
    <row r="8" spans="1:19">
      <c r="A8" s="164">
        <v>1890</v>
      </c>
      <c r="B8" s="164">
        <f>100*(I8/O8)/(I$8/O$8)</f>
        <v>100</v>
      </c>
      <c r="C8" s="164">
        <v>1890</v>
      </c>
      <c r="D8" s="164">
        <v>51.362339834968651</v>
      </c>
      <c r="E8" s="164">
        <v>63.055999999999997</v>
      </c>
      <c r="F8" s="164">
        <v>3.42</v>
      </c>
      <c r="G8" s="163" t="s">
        <v>232</v>
      </c>
      <c r="H8" s="165">
        <v>1890</v>
      </c>
      <c r="I8" s="165">
        <v>3.5572964464730945</v>
      </c>
      <c r="J8" s="163" t="s">
        <v>233</v>
      </c>
      <c r="K8" s="163">
        <f>C8</f>
        <v>1890</v>
      </c>
      <c r="L8" s="163">
        <v>104.12037272937236</v>
      </c>
      <c r="M8" s="163" t="s">
        <v>233</v>
      </c>
      <c r="N8" s="165">
        <v>1890</v>
      </c>
      <c r="O8" s="165">
        <v>7.6116519010000001</v>
      </c>
      <c r="P8" s="163" t="s">
        <v>234</v>
      </c>
      <c r="R8" s="163">
        <f>C8</f>
        <v>1890</v>
      </c>
      <c r="S8" s="163">
        <f>O8</f>
        <v>7.6116519010000001</v>
      </c>
    </row>
    <row r="9" spans="1:19">
      <c r="A9" s="164">
        <f t="shared" ref="A9:A72" si="0">H9</f>
        <v>1891</v>
      </c>
      <c r="B9" s="164">
        <f t="shared" ref="B9:B71" si="1">100*(I9/O9)/(I$8/O$8)</f>
        <v>88.011791056563922</v>
      </c>
      <c r="C9" s="164">
        <f>C8+1</f>
        <v>1891</v>
      </c>
      <c r="D9" s="164">
        <v>47.266162908553916</v>
      </c>
      <c r="E9" s="164">
        <v>64.361000000000004</v>
      </c>
      <c r="F9" s="164">
        <v>3.62</v>
      </c>
      <c r="G9" s="163" t="s">
        <v>232</v>
      </c>
      <c r="H9" s="165">
        <v>1891</v>
      </c>
      <c r="I9" s="165">
        <v>3.2091108236535422</v>
      </c>
      <c r="J9" s="163" t="s">
        <v>233</v>
      </c>
      <c r="K9" s="163">
        <f t="shared" ref="K9:K72" si="2">C9</f>
        <v>1891</v>
      </c>
      <c r="L9" s="163">
        <v>98.212114018078367</v>
      </c>
      <c r="M9" s="163" t="s">
        <v>233</v>
      </c>
      <c r="N9" s="165">
        <f t="shared" ref="N9:N70" si="3">N8+1</f>
        <v>1891</v>
      </c>
      <c r="O9" s="165">
        <v>7.8019419829999999</v>
      </c>
      <c r="P9" s="163" t="s">
        <v>234</v>
      </c>
      <c r="R9" s="163">
        <f t="shared" ref="R9:R72" si="4">C9</f>
        <v>1891</v>
      </c>
      <c r="S9" s="163">
        <f t="shared" ref="S9:S30" si="5">O9</f>
        <v>7.8019419829999999</v>
      </c>
    </row>
    <row r="10" spans="1:19">
      <c r="A10" s="164">
        <f t="shared" si="0"/>
        <v>1892</v>
      </c>
      <c r="B10" s="164">
        <f t="shared" si="1"/>
        <v>95.421736182503253</v>
      </c>
      <c r="C10" s="164">
        <f t="shared" ref="C10:C73" si="6">C9+1</f>
        <v>1892</v>
      </c>
      <c r="D10" s="164">
        <v>52.048155015552602</v>
      </c>
      <c r="E10" s="164">
        <v>65.665999999999997</v>
      </c>
      <c r="F10" s="164">
        <v>3.6</v>
      </c>
      <c r="G10" s="163" t="s">
        <v>232</v>
      </c>
      <c r="H10" s="165">
        <v>1892</v>
      </c>
      <c r="I10" s="165">
        <v>3.2671417607901345</v>
      </c>
      <c r="J10" s="163" t="s">
        <v>233</v>
      </c>
      <c r="K10" s="163">
        <f t="shared" si="2"/>
        <v>1892</v>
      </c>
      <c r="L10" s="163">
        <v>101.55395922450995</v>
      </c>
      <c r="M10" s="163" t="s">
        <v>233</v>
      </c>
      <c r="N10" s="165">
        <f t="shared" si="3"/>
        <v>1892</v>
      </c>
      <c r="O10" s="165">
        <v>7.3262127269999997</v>
      </c>
      <c r="P10" s="163" t="s">
        <v>234</v>
      </c>
      <c r="R10" s="163">
        <f t="shared" si="4"/>
        <v>1892</v>
      </c>
      <c r="S10" s="163">
        <f t="shared" si="5"/>
        <v>7.3262127269999997</v>
      </c>
    </row>
    <row r="11" spans="1:19">
      <c r="A11" s="164">
        <f t="shared" si="0"/>
        <v>1893</v>
      </c>
      <c r="B11" s="164">
        <f t="shared" si="1"/>
        <v>92.297385480981958</v>
      </c>
      <c r="C11" s="164">
        <f t="shared" si="6"/>
        <v>1893</v>
      </c>
      <c r="D11" s="164">
        <v>44.673331550321265</v>
      </c>
      <c r="E11" s="164">
        <v>66.97</v>
      </c>
      <c r="F11" s="164">
        <v>3.75</v>
      </c>
      <c r="G11" s="163" t="s">
        <v>232</v>
      </c>
      <c r="H11" s="165">
        <v>1893</v>
      </c>
      <c r="I11" s="165">
        <v>3.4064160099179559</v>
      </c>
      <c r="J11" s="163" t="s">
        <v>233</v>
      </c>
      <c r="K11" s="163">
        <f t="shared" si="2"/>
        <v>1893</v>
      </c>
      <c r="L11" s="163">
        <v>93.956641301053907</v>
      </c>
      <c r="M11" s="163" t="s">
        <v>233</v>
      </c>
      <c r="N11" s="165">
        <f t="shared" si="3"/>
        <v>1893</v>
      </c>
      <c r="O11" s="165">
        <v>7.8970910740000004</v>
      </c>
      <c r="P11" s="163" t="s">
        <v>234</v>
      </c>
      <c r="R11" s="163">
        <f t="shared" si="4"/>
        <v>1893</v>
      </c>
      <c r="S11" s="163">
        <f t="shared" si="5"/>
        <v>7.8970910740000004</v>
      </c>
    </row>
    <row r="12" spans="1:19">
      <c r="A12" s="164">
        <f t="shared" si="0"/>
        <v>1894</v>
      </c>
      <c r="B12" s="164">
        <f t="shared" si="1"/>
        <v>123.98048277944352</v>
      </c>
      <c r="C12" s="164">
        <f t="shared" si="6"/>
        <v>1894</v>
      </c>
      <c r="D12" s="164">
        <v>57.263433799441337</v>
      </c>
      <c r="E12" s="164">
        <v>68.275000000000006</v>
      </c>
      <c r="F12" s="164">
        <v>3.7</v>
      </c>
      <c r="G12" s="163" t="s">
        <v>232</v>
      </c>
      <c r="H12" s="165">
        <v>1894</v>
      </c>
      <c r="I12" s="165">
        <v>3.9693161001428989</v>
      </c>
      <c r="J12" s="163" t="s">
        <v>233</v>
      </c>
      <c r="K12" s="163">
        <f t="shared" si="2"/>
        <v>1894</v>
      </c>
      <c r="L12" s="163">
        <v>104.47457306769778</v>
      </c>
      <c r="M12" s="163" t="s">
        <v>233</v>
      </c>
      <c r="N12" s="165">
        <f t="shared" si="3"/>
        <v>1894</v>
      </c>
      <c r="O12" s="165">
        <v>6.8504834710000004</v>
      </c>
      <c r="P12" s="163" t="s">
        <v>234</v>
      </c>
      <c r="R12" s="163">
        <f t="shared" si="4"/>
        <v>1894</v>
      </c>
      <c r="S12" s="163">
        <f t="shared" si="5"/>
        <v>6.8504834710000004</v>
      </c>
    </row>
    <row r="13" spans="1:19">
      <c r="A13" s="164">
        <f t="shared" si="0"/>
        <v>1895</v>
      </c>
      <c r="B13" s="164">
        <f t="shared" si="1"/>
        <v>117.45509156635745</v>
      </c>
      <c r="C13" s="164">
        <f t="shared" si="6"/>
        <v>1895</v>
      </c>
      <c r="D13" s="164">
        <v>61.470338429243704</v>
      </c>
      <c r="E13" s="164">
        <v>69.58</v>
      </c>
      <c r="F13" s="164">
        <v>3.46</v>
      </c>
      <c r="G13" s="163" t="s">
        <v>232</v>
      </c>
      <c r="H13" s="165">
        <v>1895</v>
      </c>
      <c r="I13" s="165">
        <v>3.6037211961823687</v>
      </c>
      <c r="J13" s="163" t="s">
        <v>233</v>
      </c>
      <c r="K13" s="163">
        <f t="shared" si="2"/>
        <v>1895</v>
      </c>
      <c r="L13" s="163">
        <v>107.47706451377604</v>
      </c>
      <c r="M13" s="163" t="s">
        <v>233</v>
      </c>
      <c r="N13" s="165">
        <f t="shared" si="3"/>
        <v>1895</v>
      </c>
      <c r="O13" s="165">
        <v>6.5650523969999997</v>
      </c>
      <c r="P13" s="163" t="s">
        <v>234</v>
      </c>
      <c r="R13" s="163">
        <f t="shared" si="4"/>
        <v>1895</v>
      </c>
      <c r="S13" s="163">
        <f t="shared" si="5"/>
        <v>6.5650523969999997</v>
      </c>
    </row>
    <row r="14" spans="1:19">
      <c r="A14" s="164">
        <f t="shared" si="0"/>
        <v>1896</v>
      </c>
      <c r="B14" s="164">
        <f t="shared" si="1"/>
        <v>100.30299018534107</v>
      </c>
      <c r="C14" s="164">
        <f t="shared" si="6"/>
        <v>1896</v>
      </c>
      <c r="D14" s="164">
        <v>60.068945428973556</v>
      </c>
      <c r="E14" s="164">
        <v>70.885000000000005</v>
      </c>
      <c r="F14" s="164">
        <v>3.6</v>
      </c>
      <c r="G14" s="163" t="s">
        <v>232</v>
      </c>
      <c r="H14" s="165">
        <v>1896</v>
      </c>
      <c r="I14" s="165">
        <v>3.1220644179486539</v>
      </c>
      <c r="J14" s="163" t="s">
        <v>233</v>
      </c>
      <c r="K14" s="163">
        <f t="shared" si="2"/>
        <v>1896</v>
      </c>
      <c r="L14" s="163">
        <v>106.54886863492854</v>
      </c>
      <c r="M14" s="163" t="s">
        <v>233</v>
      </c>
      <c r="N14" s="165">
        <f t="shared" si="3"/>
        <v>1896</v>
      </c>
      <c r="O14" s="165">
        <v>6.6601933879999997</v>
      </c>
      <c r="P14" s="163" t="s">
        <v>234</v>
      </c>
      <c r="R14" s="163">
        <f t="shared" si="4"/>
        <v>1896</v>
      </c>
      <c r="S14" s="163">
        <f t="shared" si="5"/>
        <v>6.6601933879999997</v>
      </c>
    </row>
    <row r="15" spans="1:19">
      <c r="A15" s="164">
        <f t="shared" si="0"/>
        <v>1897</v>
      </c>
      <c r="B15" s="164">
        <f t="shared" si="1"/>
        <v>106.51570280594892</v>
      </c>
      <c r="C15" s="164">
        <f t="shared" si="6"/>
        <v>1897</v>
      </c>
      <c r="D15" s="164">
        <v>62.384892756389753</v>
      </c>
      <c r="E15" s="164">
        <v>72.188999999999993</v>
      </c>
      <c r="F15" s="164">
        <v>3.4</v>
      </c>
      <c r="G15" s="163" t="s">
        <v>232</v>
      </c>
      <c r="H15" s="165">
        <v>1897</v>
      </c>
      <c r="I15" s="165">
        <v>3.2207170110808607</v>
      </c>
      <c r="J15" s="163" t="s">
        <v>233</v>
      </c>
      <c r="K15" s="163">
        <f t="shared" si="2"/>
        <v>1897</v>
      </c>
      <c r="L15" s="163">
        <v>107.49523620119035</v>
      </c>
      <c r="M15" s="163" t="s">
        <v>233</v>
      </c>
      <c r="N15" s="165">
        <f t="shared" si="3"/>
        <v>1897</v>
      </c>
      <c r="O15" s="165">
        <v>6.469903306</v>
      </c>
      <c r="P15" s="163" t="s">
        <v>234</v>
      </c>
      <c r="R15" s="163">
        <f t="shared" si="4"/>
        <v>1897</v>
      </c>
      <c r="S15" s="163">
        <f t="shared" si="5"/>
        <v>6.469903306</v>
      </c>
    </row>
    <row r="16" spans="1:19">
      <c r="A16" s="164">
        <f t="shared" si="0"/>
        <v>1898</v>
      </c>
      <c r="B16" s="164">
        <f t="shared" si="1"/>
        <v>110.18413977609032</v>
      </c>
      <c r="C16" s="164">
        <f t="shared" si="6"/>
        <v>1898</v>
      </c>
      <c r="D16" s="164">
        <v>61.438038202283494</v>
      </c>
      <c r="E16" s="164">
        <v>73.494</v>
      </c>
      <c r="F16" s="164">
        <v>3.35</v>
      </c>
      <c r="G16" s="163" t="s">
        <v>232</v>
      </c>
      <c r="H16" s="165">
        <v>1898</v>
      </c>
      <c r="I16" s="165">
        <v>3.4296283847725926</v>
      </c>
      <c r="J16" s="163" t="s">
        <v>233</v>
      </c>
      <c r="K16" s="163">
        <f t="shared" si="2"/>
        <v>1898</v>
      </c>
      <c r="L16" s="163">
        <v>108.97733287732007</v>
      </c>
      <c r="M16" s="163" t="s">
        <v>233</v>
      </c>
      <c r="N16" s="165">
        <f t="shared" si="3"/>
        <v>1898</v>
      </c>
      <c r="O16" s="165">
        <v>6.6601933879999997</v>
      </c>
      <c r="P16" s="163" t="s">
        <v>234</v>
      </c>
      <c r="R16" s="163">
        <f t="shared" si="4"/>
        <v>1898</v>
      </c>
      <c r="S16" s="163">
        <f t="shared" si="5"/>
        <v>6.6601933879999997</v>
      </c>
    </row>
    <row r="17" spans="1:19">
      <c r="A17" s="164">
        <f t="shared" si="0"/>
        <v>1899</v>
      </c>
      <c r="B17" s="164">
        <f t="shared" si="1"/>
        <v>103.85311334184749</v>
      </c>
      <c r="C17" s="164">
        <f t="shared" si="6"/>
        <v>1899</v>
      </c>
      <c r="D17" s="164">
        <v>64.044605796465518</v>
      </c>
      <c r="E17" s="164">
        <v>74.799000000000007</v>
      </c>
      <c r="F17" s="164">
        <v>3.1</v>
      </c>
      <c r="G17" s="163" t="s">
        <v>232</v>
      </c>
      <c r="H17" s="165">
        <v>1899</v>
      </c>
      <c r="I17" s="165">
        <v>3.2787479482174526</v>
      </c>
      <c r="J17" s="163" t="s">
        <v>233</v>
      </c>
      <c r="K17" s="163">
        <f t="shared" si="2"/>
        <v>1899</v>
      </c>
      <c r="L17" s="163">
        <v>115.22372835043592</v>
      </c>
      <c r="M17" s="163" t="s">
        <v>233</v>
      </c>
      <c r="N17" s="165">
        <f t="shared" si="3"/>
        <v>1899</v>
      </c>
      <c r="O17" s="165">
        <v>6.7553424790000003</v>
      </c>
      <c r="P17" s="163" t="s">
        <v>234</v>
      </c>
      <c r="R17" s="163">
        <f t="shared" si="4"/>
        <v>1899</v>
      </c>
      <c r="S17" s="163">
        <f t="shared" si="5"/>
        <v>6.7553424790000003</v>
      </c>
    </row>
    <row r="18" spans="1:19">
      <c r="A18" s="164">
        <f t="shared" si="0"/>
        <v>1900</v>
      </c>
      <c r="B18" s="164">
        <f t="shared" si="1"/>
        <v>101.57429475419818</v>
      </c>
      <c r="C18" s="164">
        <f t="shared" si="6"/>
        <v>1900</v>
      </c>
      <c r="D18" s="164">
        <v>49.420633813161956</v>
      </c>
      <c r="E18" s="164">
        <v>76.093999999999994</v>
      </c>
      <c r="F18" s="164">
        <v>3.15</v>
      </c>
      <c r="G18" s="163" t="s">
        <v>232</v>
      </c>
      <c r="H18" s="165">
        <v>1900</v>
      </c>
      <c r="I18" s="165">
        <v>3.7487985390238485</v>
      </c>
      <c r="J18" s="163" t="s">
        <v>233</v>
      </c>
      <c r="K18" s="163">
        <f t="shared" si="2"/>
        <v>1900</v>
      </c>
      <c r="L18" s="163">
        <v>103.94113451833215</v>
      </c>
      <c r="M18" s="163" t="s">
        <v>233</v>
      </c>
      <c r="N18" s="165">
        <f t="shared" si="3"/>
        <v>1900</v>
      </c>
      <c r="O18" s="165">
        <v>7.8970910740000004</v>
      </c>
      <c r="P18" s="163" t="s">
        <v>234</v>
      </c>
      <c r="R18" s="163">
        <f t="shared" si="4"/>
        <v>1900</v>
      </c>
      <c r="S18" s="163">
        <f t="shared" si="5"/>
        <v>7.8970910740000004</v>
      </c>
    </row>
    <row r="19" spans="1:19">
      <c r="A19" s="164">
        <f t="shared" si="0"/>
        <v>1901</v>
      </c>
      <c r="B19" s="164">
        <f t="shared" si="1"/>
        <v>87.326095502592892</v>
      </c>
      <c r="C19" s="164">
        <f t="shared" si="6"/>
        <v>1901</v>
      </c>
      <c r="D19" s="164">
        <v>51.252324438093332</v>
      </c>
      <c r="E19" s="164">
        <v>77.584000000000003</v>
      </c>
      <c r="F19" s="164">
        <v>3.1</v>
      </c>
      <c r="G19" s="163" t="s">
        <v>232</v>
      </c>
      <c r="H19" s="165">
        <v>1901</v>
      </c>
      <c r="I19" s="165">
        <v>3.145276792803291</v>
      </c>
      <c r="J19" s="163" t="s">
        <v>233</v>
      </c>
      <c r="K19" s="163">
        <f t="shared" si="2"/>
        <v>1901</v>
      </c>
      <c r="L19" s="163">
        <v>105.19600577708134</v>
      </c>
      <c r="M19" s="163" t="s">
        <v>233</v>
      </c>
      <c r="N19" s="165">
        <f t="shared" si="3"/>
        <v>1901</v>
      </c>
      <c r="O19" s="165">
        <v>7.7067928930000003</v>
      </c>
      <c r="P19" s="163" t="s">
        <v>234</v>
      </c>
      <c r="R19" s="163">
        <f t="shared" si="4"/>
        <v>1901</v>
      </c>
      <c r="S19" s="163">
        <f t="shared" si="5"/>
        <v>7.7067928930000003</v>
      </c>
    </row>
    <row r="20" spans="1:19">
      <c r="A20" s="164">
        <f t="shared" si="0"/>
        <v>1902</v>
      </c>
      <c r="B20" s="164">
        <f t="shared" si="1"/>
        <v>100.47364450144372</v>
      </c>
      <c r="C20" s="164">
        <f t="shared" si="6"/>
        <v>1902</v>
      </c>
      <c r="D20" s="164">
        <v>50.516165104586726</v>
      </c>
      <c r="E20" s="164">
        <v>79.162999999999997</v>
      </c>
      <c r="F20" s="164">
        <v>3.18</v>
      </c>
      <c r="G20" s="163" t="s">
        <v>232</v>
      </c>
      <c r="H20" s="165">
        <v>1902</v>
      </c>
      <c r="I20" s="165">
        <v>3.708176883028234</v>
      </c>
      <c r="J20" s="163" t="s">
        <v>233</v>
      </c>
      <c r="K20" s="163">
        <f t="shared" si="2"/>
        <v>1902</v>
      </c>
      <c r="L20" s="163">
        <v>106.24524833770403</v>
      </c>
      <c r="M20" s="163" t="s">
        <v>233</v>
      </c>
      <c r="N20" s="165">
        <f t="shared" si="3"/>
        <v>1902</v>
      </c>
      <c r="O20" s="165">
        <v>7.8970910740000004</v>
      </c>
      <c r="P20" s="163" t="s">
        <v>234</v>
      </c>
      <c r="R20" s="163">
        <f t="shared" si="4"/>
        <v>1902</v>
      </c>
      <c r="S20" s="163">
        <f t="shared" si="5"/>
        <v>7.8970910740000004</v>
      </c>
    </row>
    <row r="21" spans="1:19">
      <c r="A21" s="164">
        <f t="shared" si="0"/>
        <v>1903</v>
      </c>
      <c r="B21" s="164">
        <f t="shared" si="1"/>
        <v>93.074892384752673</v>
      </c>
      <c r="C21" s="164">
        <f t="shared" si="6"/>
        <v>1903</v>
      </c>
      <c r="D21" s="164">
        <v>43.543549635726151</v>
      </c>
      <c r="E21" s="164">
        <v>80.632000000000005</v>
      </c>
      <c r="F21" s="164">
        <v>3.3</v>
      </c>
      <c r="G21" s="163" t="s">
        <v>232</v>
      </c>
      <c r="H21" s="165">
        <v>1903</v>
      </c>
      <c r="I21" s="165">
        <v>3.7662078201648264</v>
      </c>
      <c r="J21" s="163" t="s">
        <v>233</v>
      </c>
      <c r="K21" s="163">
        <f t="shared" si="2"/>
        <v>1903</v>
      </c>
      <c r="L21" s="163">
        <v>100.40756224678127</v>
      </c>
      <c r="M21" s="163" t="s">
        <v>233</v>
      </c>
      <c r="N21" s="165">
        <f t="shared" si="3"/>
        <v>1903</v>
      </c>
      <c r="O21" s="165">
        <v>8.6582595040000001</v>
      </c>
      <c r="P21" s="163" t="s">
        <v>234</v>
      </c>
      <c r="R21" s="163">
        <f t="shared" si="4"/>
        <v>1903</v>
      </c>
      <c r="S21" s="163">
        <f t="shared" si="5"/>
        <v>8.6582595040000001</v>
      </c>
    </row>
    <row r="22" spans="1:19">
      <c r="A22" s="164">
        <f t="shared" si="0"/>
        <v>1904</v>
      </c>
      <c r="B22" s="164">
        <f t="shared" si="1"/>
        <v>101.85435896630196</v>
      </c>
      <c r="C22" s="164">
        <f t="shared" si="6"/>
        <v>1904</v>
      </c>
      <c r="D22" s="164">
        <v>47.085621062162573</v>
      </c>
      <c r="E22" s="164">
        <v>82.165999999999997</v>
      </c>
      <c r="F22" s="164">
        <v>3.4</v>
      </c>
      <c r="G22" s="163" t="s">
        <v>232</v>
      </c>
      <c r="H22" s="165">
        <v>1904</v>
      </c>
      <c r="I22" s="165">
        <v>3.940300631574603</v>
      </c>
      <c r="J22" s="163" t="s">
        <v>233</v>
      </c>
      <c r="K22" s="163">
        <f t="shared" si="2"/>
        <v>1904</v>
      </c>
      <c r="L22" s="163">
        <v>103.80275907970983</v>
      </c>
      <c r="M22" s="163" t="s">
        <v>233</v>
      </c>
      <c r="N22" s="165">
        <f t="shared" si="3"/>
        <v>1904</v>
      </c>
      <c r="O22" s="165">
        <v>8.2776793390000005</v>
      </c>
      <c r="P22" s="163" t="s">
        <v>234</v>
      </c>
      <c r="R22" s="163">
        <f t="shared" si="4"/>
        <v>1904</v>
      </c>
      <c r="S22" s="163">
        <f t="shared" si="5"/>
        <v>8.2776793390000005</v>
      </c>
    </row>
    <row r="23" spans="1:19">
      <c r="A23" s="164">
        <f t="shared" si="0"/>
        <v>1905</v>
      </c>
      <c r="B23" s="164">
        <f t="shared" si="1"/>
        <v>87.2485475278975</v>
      </c>
      <c r="C23" s="164">
        <f t="shared" si="6"/>
        <v>1905</v>
      </c>
      <c r="D23" s="164">
        <v>47.110983749312084</v>
      </c>
      <c r="E23" s="164">
        <v>83.822000000000003</v>
      </c>
      <c r="F23" s="164">
        <v>3.48</v>
      </c>
      <c r="G23" s="163" t="s">
        <v>232</v>
      </c>
      <c r="H23" s="165">
        <v>1905</v>
      </c>
      <c r="I23" s="165">
        <v>3.4528407596272293</v>
      </c>
      <c r="J23" s="163" t="s">
        <v>233</v>
      </c>
      <c r="K23" s="163">
        <f t="shared" si="2"/>
        <v>1905</v>
      </c>
      <c r="L23" s="163">
        <v>106.24570255051941</v>
      </c>
      <c r="M23" s="163" t="s">
        <v>233</v>
      </c>
      <c r="N23" s="165">
        <f t="shared" si="3"/>
        <v>1905</v>
      </c>
      <c r="O23" s="165">
        <v>8.4679289260000008</v>
      </c>
      <c r="P23" s="163" t="s">
        <v>234</v>
      </c>
      <c r="R23" s="163">
        <f t="shared" si="4"/>
        <v>1905</v>
      </c>
      <c r="S23" s="163">
        <f t="shared" si="5"/>
        <v>8.4679289260000008</v>
      </c>
    </row>
    <row r="24" spans="1:19">
      <c r="A24" s="164">
        <f t="shared" si="0"/>
        <v>1906</v>
      </c>
      <c r="B24" s="164">
        <f t="shared" si="1"/>
        <v>103.52516731881619</v>
      </c>
      <c r="C24" s="164">
        <f t="shared" si="6"/>
        <v>1906</v>
      </c>
      <c r="D24" s="164">
        <v>51.769148434637323</v>
      </c>
      <c r="E24" s="164">
        <v>85.45</v>
      </c>
      <c r="F24" s="164">
        <v>3.43</v>
      </c>
      <c r="G24" s="163" t="s">
        <v>232</v>
      </c>
      <c r="H24" s="165">
        <v>1906</v>
      </c>
      <c r="I24" s="165">
        <v>4.0969841618434009</v>
      </c>
      <c r="J24" s="163" t="s">
        <v>233</v>
      </c>
      <c r="K24" s="163">
        <f t="shared" si="2"/>
        <v>1906</v>
      </c>
      <c r="L24" s="163">
        <v>116.75089561169436</v>
      </c>
      <c r="M24" s="163" t="s">
        <v>233</v>
      </c>
      <c r="N24" s="165">
        <f t="shared" si="3"/>
        <v>1906</v>
      </c>
      <c r="O24" s="165">
        <v>8.4679289260000008</v>
      </c>
      <c r="P24" s="163" t="s">
        <v>234</v>
      </c>
      <c r="R24" s="163">
        <f t="shared" si="4"/>
        <v>1906</v>
      </c>
      <c r="S24" s="163">
        <f t="shared" si="5"/>
        <v>8.4679289260000008</v>
      </c>
    </row>
    <row r="25" spans="1:19">
      <c r="A25" s="164">
        <f t="shared" si="0"/>
        <v>1907</v>
      </c>
      <c r="B25" s="164">
        <f t="shared" si="1"/>
        <v>109.31652066458435</v>
      </c>
      <c r="C25" s="164">
        <f t="shared" si="6"/>
        <v>1907</v>
      </c>
      <c r="D25" s="164">
        <v>49.544707383141926</v>
      </c>
      <c r="E25" s="164">
        <v>87.007999999999996</v>
      </c>
      <c r="F25" s="164">
        <v>3.67</v>
      </c>
      <c r="G25" s="163" t="s">
        <v>232</v>
      </c>
      <c r="H25" s="165">
        <v>1907</v>
      </c>
      <c r="I25" s="165">
        <v>4.5206100029405238</v>
      </c>
      <c r="J25" s="163" t="s">
        <v>233</v>
      </c>
      <c r="K25" s="163">
        <f t="shared" si="2"/>
        <v>1907</v>
      </c>
      <c r="L25" s="163">
        <v>116.75604212640144</v>
      </c>
      <c r="M25" s="163" t="s">
        <v>233</v>
      </c>
      <c r="N25" s="165">
        <f t="shared" si="3"/>
        <v>1907</v>
      </c>
      <c r="O25" s="165">
        <v>8.8485090910000004</v>
      </c>
      <c r="P25" s="163" t="s">
        <v>234</v>
      </c>
      <c r="R25" s="163">
        <f t="shared" si="4"/>
        <v>1907</v>
      </c>
      <c r="S25" s="163">
        <f t="shared" si="5"/>
        <v>8.8485090910000004</v>
      </c>
    </row>
    <row r="26" spans="1:19">
      <c r="A26" s="164">
        <f>H26</f>
        <v>1908</v>
      </c>
      <c r="B26" s="164">
        <f t="shared" si="1"/>
        <v>100.81918235205104</v>
      </c>
      <c r="C26" s="164">
        <f t="shared" si="6"/>
        <v>1908</v>
      </c>
      <c r="D26" s="164">
        <v>50.125714115545215</v>
      </c>
      <c r="E26" s="164">
        <v>88.71</v>
      </c>
      <c r="F26" s="164">
        <v>3.87</v>
      </c>
      <c r="G26" s="163" t="s">
        <v>232</v>
      </c>
      <c r="H26" s="165">
        <v>1908</v>
      </c>
      <c r="I26" s="165">
        <v>4.0795748807024239</v>
      </c>
      <c r="J26" s="163" t="s">
        <v>233</v>
      </c>
      <c r="K26" s="163">
        <f t="shared" si="2"/>
        <v>1908</v>
      </c>
      <c r="L26" s="163">
        <v>115.58544956315518</v>
      </c>
      <c r="M26" s="163" t="s">
        <v>233</v>
      </c>
      <c r="N26" s="165">
        <f t="shared" si="3"/>
        <v>1908</v>
      </c>
      <c r="O26" s="165">
        <v>8.6582595040000001</v>
      </c>
      <c r="P26" s="163" t="s">
        <v>234</v>
      </c>
      <c r="R26" s="163">
        <f t="shared" si="4"/>
        <v>1908</v>
      </c>
      <c r="S26" s="163">
        <f t="shared" si="5"/>
        <v>8.6582595040000001</v>
      </c>
    </row>
    <row r="27" spans="1:19">
      <c r="A27" s="164">
        <f t="shared" si="0"/>
        <v>1909</v>
      </c>
      <c r="B27" s="164">
        <f t="shared" si="1"/>
        <v>95.38041378581768</v>
      </c>
      <c r="C27" s="164">
        <f t="shared" si="6"/>
        <v>1909</v>
      </c>
      <c r="D27" s="164">
        <v>44.071666122663565</v>
      </c>
      <c r="E27" s="164">
        <v>90.49</v>
      </c>
      <c r="F27" s="164">
        <v>3.76</v>
      </c>
      <c r="G27" s="163" t="s">
        <v>232</v>
      </c>
      <c r="H27" s="165">
        <v>1909</v>
      </c>
      <c r="I27" s="165">
        <v>3.9867253812838763</v>
      </c>
      <c r="J27" s="163" t="s">
        <v>233</v>
      </c>
      <c r="K27" s="163">
        <f t="shared" si="2"/>
        <v>1909</v>
      </c>
      <c r="L27" s="163">
        <v>104.97537717801501</v>
      </c>
      <c r="M27" s="163" t="s">
        <v>233</v>
      </c>
      <c r="N27" s="165">
        <f t="shared" si="3"/>
        <v>1909</v>
      </c>
      <c r="O27" s="165">
        <v>8.9436743799999991</v>
      </c>
      <c r="P27" s="163" t="s">
        <v>234</v>
      </c>
      <c r="R27" s="163">
        <f t="shared" si="4"/>
        <v>1909</v>
      </c>
      <c r="S27" s="163">
        <f t="shared" si="5"/>
        <v>8.9436743799999991</v>
      </c>
    </row>
    <row r="28" spans="1:19">
      <c r="A28" s="164">
        <f t="shared" si="0"/>
        <v>1910</v>
      </c>
      <c r="B28" s="164">
        <f t="shared" si="1"/>
        <v>93.110636707228394</v>
      </c>
      <c r="C28" s="164">
        <f t="shared" si="6"/>
        <v>1910</v>
      </c>
      <c r="D28" s="164">
        <v>37.981766718947938</v>
      </c>
      <c r="E28" s="164">
        <v>92.406999999999996</v>
      </c>
      <c r="F28" s="164">
        <v>3.91</v>
      </c>
      <c r="G28" s="163" t="s">
        <v>232</v>
      </c>
      <c r="H28" s="165">
        <v>1910</v>
      </c>
      <c r="I28" s="165">
        <v>4.3058955355351332</v>
      </c>
      <c r="J28" s="163" t="s">
        <v>233</v>
      </c>
      <c r="K28" s="163">
        <f t="shared" si="2"/>
        <v>1910</v>
      </c>
      <c r="L28" s="163">
        <v>100.09449907868294</v>
      </c>
      <c r="M28" s="163" t="s">
        <v>233</v>
      </c>
      <c r="N28" s="165">
        <f t="shared" si="3"/>
        <v>1910</v>
      </c>
      <c r="O28" s="165">
        <v>9.8951652889999995</v>
      </c>
      <c r="P28" s="163" t="s">
        <v>234</v>
      </c>
      <c r="R28" s="163">
        <f t="shared" si="4"/>
        <v>1910</v>
      </c>
      <c r="S28" s="163">
        <f t="shared" si="5"/>
        <v>9.8951652889999995</v>
      </c>
    </row>
    <row r="29" spans="1:19">
      <c r="A29" s="164">
        <f t="shared" si="0"/>
        <v>1911</v>
      </c>
      <c r="B29" s="164">
        <f t="shared" si="1"/>
        <v>97.543336044855209</v>
      </c>
      <c r="C29" s="164">
        <f t="shared" si="6"/>
        <v>1911</v>
      </c>
      <c r="D29" s="164">
        <v>42.297557688034289</v>
      </c>
      <c r="E29" s="164">
        <v>93.863</v>
      </c>
      <c r="F29" s="164">
        <v>3.98</v>
      </c>
      <c r="G29" s="163" t="s">
        <v>232</v>
      </c>
      <c r="H29" s="165">
        <v>1911</v>
      </c>
      <c r="I29" s="165">
        <v>4.2072429424029263</v>
      </c>
      <c r="J29" s="163" t="s">
        <v>233</v>
      </c>
      <c r="K29" s="163">
        <f t="shared" si="2"/>
        <v>1911</v>
      </c>
      <c r="L29" s="163">
        <v>103.96475463450649</v>
      </c>
      <c r="M29" s="163" t="s">
        <v>233</v>
      </c>
      <c r="N29" s="165">
        <f t="shared" si="3"/>
        <v>1911</v>
      </c>
      <c r="O29" s="165">
        <v>9.229089256</v>
      </c>
      <c r="P29" s="163" t="s">
        <v>234</v>
      </c>
      <c r="R29" s="163">
        <f t="shared" si="4"/>
        <v>1911</v>
      </c>
      <c r="S29" s="163">
        <f t="shared" si="5"/>
        <v>9.229089256</v>
      </c>
    </row>
    <row r="30" spans="1:19">
      <c r="A30" s="164">
        <f t="shared" si="0"/>
        <v>1912</v>
      </c>
      <c r="B30" s="164">
        <f t="shared" si="1"/>
        <v>102.3651618352995</v>
      </c>
      <c r="C30" s="164">
        <f t="shared" si="6"/>
        <v>1912</v>
      </c>
      <c r="D30" s="164">
        <v>42.25410832340377</v>
      </c>
      <c r="E30" s="164">
        <v>95.334999999999994</v>
      </c>
      <c r="F30" s="164">
        <v>4.01</v>
      </c>
      <c r="G30" s="163" t="s">
        <v>232</v>
      </c>
      <c r="H30" s="165">
        <v>1912</v>
      </c>
      <c r="I30" s="165">
        <v>4.3697295663853835</v>
      </c>
      <c r="J30" s="163" t="s">
        <v>233</v>
      </c>
      <c r="K30" s="163">
        <f t="shared" si="2"/>
        <v>1912</v>
      </c>
      <c r="L30" s="163">
        <v>102.78794412879729</v>
      </c>
      <c r="M30" s="163" t="s">
        <v>233</v>
      </c>
      <c r="N30" s="165">
        <f t="shared" si="3"/>
        <v>1912</v>
      </c>
      <c r="O30" s="165">
        <v>9.1340049590000003</v>
      </c>
      <c r="P30" s="163" t="s">
        <v>234</v>
      </c>
      <c r="R30" s="163">
        <f t="shared" si="4"/>
        <v>1912</v>
      </c>
      <c r="S30" s="163">
        <f t="shared" si="5"/>
        <v>9.1340049590000003</v>
      </c>
    </row>
    <row r="31" spans="1:19">
      <c r="A31" s="164">
        <f t="shared" si="0"/>
        <v>1913</v>
      </c>
      <c r="B31" s="164">
        <f t="shared" si="1"/>
        <v>95.408560799230941</v>
      </c>
      <c r="C31" s="164">
        <f t="shared" si="6"/>
        <v>1913</v>
      </c>
      <c r="D31" s="164">
        <v>40.336469535178608</v>
      </c>
      <c r="E31" s="164">
        <v>97.224999999999994</v>
      </c>
      <c r="F31" s="164">
        <v>4.45</v>
      </c>
      <c r="G31" s="163" t="s">
        <v>232</v>
      </c>
      <c r="H31" s="165">
        <v>1913</v>
      </c>
      <c r="I31" s="165">
        <v>4.3697295663853835</v>
      </c>
      <c r="J31" s="163" t="s">
        <v>233</v>
      </c>
      <c r="K31" s="163">
        <f t="shared" si="2"/>
        <v>1913</v>
      </c>
      <c r="L31" s="163">
        <v>105.27759490893132</v>
      </c>
      <c r="M31" s="163" t="s">
        <v>233</v>
      </c>
      <c r="N31" s="165">
        <f t="shared" si="3"/>
        <v>1913</v>
      </c>
      <c r="O31" s="165">
        <v>9.8000000000000007</v>
      </c>
      <c r="P31" s="163" t="s">
        <v>235</v>
      </c>
      <c r="R31" s="163">
        <f t="shared" si="4"/>
        <v>1913</v>
      </c>
      <c r="S31" s="166">
        <v>9.8000000000000007</v>
      </c>
    </row>
    <row r="32" spans="1:19">
      <c r="A32" s="164">
        <f t="shared" si="0"/>
        <v>1914</v>
      </c>
      <c r="B32" s="164">
        <f t="shared" si="1"/>
        <v>96.97716369789562</v>
      </c>
      <c r="C32" s="164">
        <f t="shared" si="6"/>
        <v>1914</v>
      </c>
      <c r="D32" s="164">
        <v>34.477839354011131</v>
      </c>
      <c r="E32" s="164">
        <v>99.111000000000004</v>
      </c>
      <c r="F32" s="164">
        <v>4.16</v>
      </c>
      <c r="G32" s="163" t="s">
        <v>232</v>
      </c>
      <c r="H32" s="165">
        <v>1914</v>
      </c>
      <c r="I32" s="165">
        <v>4.5322161903678424</v>
      </c>
      <c r="J32" s="163" t="s">
        <v>233</v>
      </c>
      <c r="K32" s="163">
        <f t="shared" si="2"/>
        <v>1914</v>
      </c>
      <c r="L32" s="163">
        <v>91.823118279569897</v>
      </c>
      <c r="M32" s="163" t="s">
        <v>233</v>
      </c>
      <c r="N32" s="165">
        <f t="shared" si="3"/>
        <v>1914</v>
      </c>
      <c r="O32" s="165">
        <v>10</v>
      </c>
      <c r="P32" s="163" t="s">
        <v>235</v>
      </c>
      <c r="R32" s="163">
        <f t="shared" si="4"/>
        <v>1914</v>
      </c>
      <c r="S32" s="166">
        <v>10</v>
      </c>
    </row>
    <row r="33" spans="1:19">
      <c r="A33" s="164">
        <f t="shared" si="0"/>
        <v>1915</v>
      </c>
      <c r="B33" s="164">
        <f t="shared" si="1"/>
        <v>88.148763797861548</v>
      </c>
      <c r="C33" s="164">
        <f t="shared" si="6"/>
        <v>1915</v>
      </c>
      <c r="D33" s="164">
        <v>35.317522956253846</v>
      </c>
      <c r="E33" s="164">
        <v>100.54600000000001</v>
      </c>
      <c r="F33" s="164">
        <v>4.24</v>
      </c>
      <c r="G33" s="163" t="s">
        <v>232</v>
      </c>
      <c r="H33" s="165">
        <v>1915</v>
      </c>
      <c r="I33" s="165">
        <v>4.1608181926936529</v>
      </c>
      <c r="J33" s="163" t="s">
        <v>233</v>
      </c>
      <c r="K33" s="163">
        <f t="shared" si="2"/>
        <v>1915</v>
      </c>
      <c r="M33" s="163" t="s">
        <v>236</v>
      </c>
      <c r="N33" s="165">
        <f t="shared" si="3"/>
        <v>1915</v>
      </c>
      <c r="O33" s="165">
        <v>10.1</v>
      </c>
      <c r="P33" s="163" t="s">
        <v>235</v>
      </c>
      <c r="R33" s="163">
        <f t="shared" si="4"/>
        <v>1915</v>
      </c>
      <c r="S33" s="166">
        <v>10.1</v>
      </c>
    </row>
    <row r="34" spans="1:19">
      <c r="A34" s="164">
        <f t="shared" si="0"/>
        <v>1916</v>
      </c>
      <c r="B34" s="164">
        <f t="shared" si="1"/>
        <v>93.724851648340447</v>
      </c>
      <c r="C34" s="164">
        <f t="shared" si="6"/>
        <v>1916</v>
      </c>
      <c r="D34" s="164">
        <v>47.296168647185688</v>
      </c>
      <c r="E34" s="164">
        <v>101.961</v>
      </c>
      <c r="F34" s="164">
        <v>4.05</v>
      </c>
      <c r="G34" s="163" t="s">
        <v>232</v>
      </c>
      <c r="H34" s="165">
        <v>1916</v>
      </c>
      <c r="I34" s="165">
        <v>4.5554285652224786</v>
      </c>
      <c r="J34" s="163" t="s">
        <v>233</v>
      </c>
      <c r="K34" s="163">
        <f t="shared" si="2"/>
        <v>1916</v>
      </c>
      <c r="M34" s="163" t="s">
        <v>236</v>
      </c>
      <c r="N34" s="165">
        <f t="shared" si="3"/>
        <v>1916</v>
      </c>
      <c r="O34" s="165">
        <v>10.4</v>
      </c>
      <c r="P34" s="163" t="s">
        <v>235</v>
      </c>
      <c r="R34" s="163">
        <f t="shared" si="4"/>
        <v>1916</v>
      </c>
      <c r="S34" s="166">
        <v>10.4</v>
      </c>
    </row>
    <row r="35" spans="1:19">
      <c r="A35" s="164">
        <f t="shared" si="0"/>
        <v>1917</v>
      </c>
      <c r="B35" s="164">
        <f t="shared" si="1"/>
        <v>85.009037418622171</v>
      </c>
      <c r="C35" s="164">
        <f t="shared" si="6"/>
        <v>1917</v>
      </c>
      <c r="D35" s="164">
        <v>53.594301367803297</v>
      </c>
      <c r="E35" s="164">
        <v>103.268</v>
      </c>
      <c r="F35" s="164">
        <v>4.2300000000000004</v>
      </c>
      <c r="G35" s="163" t="s">
        <v>232</v>
      </c>
      <c r="H35" s="165">
        <v>1917</v>
      </c>
      <c r="I35" s="165">
        <v>4.6482780646410262</v>
      </c>
      <c r="J35" s="163" t="s">
        <v>233</v>
      </c>
      <c r="K35" s="163">
        <f t="shared" si="2"/>
        <v>1917</v>
      </c>
      <c r="M35" s="163" t="s">
        <v>236</v>
      </c>
      <c r="N35" s="165">
        <f t="shared" si="3"/>
        <v>1917</v>
      </c>
      <c r="O35" s="165">
        <v>11.7</v>
      </c>
      <c r="P35" s="163" t="s">
        <v>235</v>
      </c>
      <c r="R35" s="163">
        <f t="shared" si="4"/>
        <v>1917</v>
      </c>
      <c r="S35" s="166">
        <v>11.7</v>
      </c>
    </row>
    <row r="36" spans="1:19">
      <c r="A36" s="164">
        <f t="shared" si="0"/>
        <v>1918</v>
      </c>
      <c r="B36" s="164">
        <f t="shared" si="1"/>
        <v>75.566621063295273</v>
      </c>
      <c r="C36" s="164">
        <f t="shared" si="6"/>
        <v>1918</v>
      </c>
      <c r="D36" s="164">
        <v>42.643917380036129</v>
      </c>
      <c r="E36" s="164">
        <v>103.208</v>
      </c>
      <c r="F36" s="164">
        <v>4.57</v>
      </c>
      <c r="G36" s="163" t="s">
        <v>232</v>
      </c>
      <c r="H36" s="165">
        <v>1918</v>
      </c>
      <c r="I36" s="165">
        <v>4.9442358440376459</v>
      </c>
      <c r="J36" s="163" t="s">
        <v>233</v>
      </c>
      <c r="K36" s="163">
        <f t="shared" si="2"/>
        <v>1918</v>
      </c>
      <c r="M36" s="163" t="s">
        <v>236</v>
      </c>
      <c r="N36" s="165">
        <f t="shared" si="3"/>
        <v>1918</v>
      </c>
      <c r="O36" s="165">
        <v>14</v>
      </c>
      <c r="P36" s="163" t="s">
        <v>235</v>
      </c>
      <c r="R36" s="163">
        <f t="shared" si="4"/>
        <v>1918</v>
      </c>
      <c r="S36" s="166">
        <v>14</v>
      </c>
    </row>
    <row r="37" spans="1:19">
      <c r="A37" s="164">
        <f t="shared" si="0"/>
        <v>1919</v>
      </c>
      <c r="B37" s="164">
        <f t="shared" si="1"/>
        <v>70.513795355548979</v>
      </c>
      <c r="C37" s="164">
        <f t="shared" si="6"/>
        <v>1919</v>
      </c>
      <c r="D37" s="164">
        <v>36.182717777000349</v>
      </c>
      <c r="E37" s="164">
        <v>104.514</v>
      </c>
      <c r="F37" s="164">
        <v>4.5</v>
      </c>
      <c r="G37" s="163" t="s">
        <v>232</v>
      </c>
      <c r="H37" s="165">
        <v>1919</v>
      </c>
      <c r="I37" s="165">
        <v>5.4374988096986785</v>
      </c>
      <c r="J37" s="163" t="s">
        <v>233</v>
      </c>
      <c r="K37" s="163">
        <f t="shared" si="2"/>
        <v>1919</v>
      </c>
      <c r="M37" s="163" t="s">
        <v>236</v>
      </c>
      <c r="N37" s="165">
        <f t="shared" si="3"/>
        <v>1919</v>
      </c>
      <c r="O37" s="165">
        <v>16.5</v>
      </c>
      <c r="P37" s="163" t="s">
        <v>235</v>
      </c>
      <c r="R37" s="163">
        <f t="shared" si="4"/>
        <v>1919</v>
      </c>
      <c r="S37" s="166">
        <v>16.5</v>
      </c>
    </row>
    <row r="38" spans="1:19">
      <c r="A38" s="164">
        <f t="shared" si="0"/>
        <v>1920</v>
      </c>
      <c r="B38" s="164">
        <f t="shared" si="1"/>
        <v>66.074149070036938</v>
      </c>
      <c r="C38" s="164">
        <f t="shared" si="6"/>
        <v>1920</v>
      </c>
      <c r="D38" s="164">
        <v>40.271799969806331</v>
      </c>
      <c r="E38" s="164">
        <v>106.541</v>
      </c>
      <c r="F38" s="164">
        <v>4.97</v>
      </c>
      <c r="G38" s="163" t="s">
        <v>232</v>
      </c>
      <c r="H38" s="165">
        <v>1920</v>
      </c>
      <c r="I38" s="165">
        <v>5.9597772439280075</v>
      </c>
      <c r="J38" s="163" t="s">
        <v>233</v>
      </c>
      <c r="K38" s="163">
        <f t="shared" si="2"/>
        <v>1920</v>
      </c>
      <c r="M38" s="163" t="s">
        <v>236</v>
      </c>
      <c r="N38" s="165">
        <f t="shared" si="3"/>
        <v>1920</v>
      </c>
      <c r="O38" s="165">
        <v>19.3</v>
      </c>
      <c r="P38" s="163" t="s">
        <v>235</v>
      </c>
      <c r="R38" s="163">
        <f t="shared" si="4"/>
        <v>1920</v>
      </c>
      <c r="S38" s="166">
        <v>19.3</v>
      </c>
    </row>
    <row r="39" spans="1:19">
      <c r="A39" s="164">
        <f t="shared" si="0"/>
        <v>1921</v>
      </c>
      <c r="B39" s="164">
        <f t="shared" si="1"/>
        <v>65.61430847947112</v>
      </c>
      <c r="C39" s="164">
        <f t="shared" si="6"/>
        <v>1921</v>
      </c>
      <c r="D39" s="164">
        <v>32.805185035155233</v>
      </c>
      <c r="E39" s="164">
        <v>108.538</v>
      </c>
      <c r="F39" s="164">
        <v>5.09</v>
      </c>
      <c r="G39" s="163" t="s">
        <v>232</v>
      </c>
      <c r="H39" s="165">
        <v>1921</v>
      </c>
      <c r="I39" s="165">
        <v>5.8263060885138458</v>
      </c>
      <c r="J39" s="163" t="s">
        <v>233</v>
      </c>
      <c r="K39" s="163">
        <f t="shared" si="2"/>
        <v>1921</v>
      </c>
      <c r="M39" s="163" t="s">
        <v>236</v>
      </c>
      <c r="N39" s="165">
        <f t="shared" si="3"/>
        <v>1921</v>
      </c>
      <c r="O39" s="165">
        <v>19</v>
      </c>
      <c r="P39" s="163" t="s">
        <v>235</v>
      </c>
      <c r="R39" s="163">
        <f t="shared" si="4"/>
        <v>1921</v>
      </c>
      <c r="S39" s="166">
        <v>19</v>
      </c>
    </row>
    <row r="40" spans="1:19">
      <c r="A40" s="164">
        <f t="shared" si="0"/>
        <v>1922</v>
      </c>
      <c r="B40" s="164">
        <f t="shared" si="1"/>
        <v>74.796197141017615</v>
      </c>
      <c r="C40" s="164">
        <f t="shared" si="6"/>
        <v>1922</v>
      </c>
      <c r="D40" s="164">
        <v>34.437609584562686</v>
      </c>
      <c r="E40" s="164">
        <v>110.04900000000001</v>
      </c>
      <c r="F40" s="164">
        <v>4.3</v>
      </c>
      <c r="G40" s="163" t="s">
        <v>232</v>
      </c>
      <c r="H40" s="165">
        <v>1922</v>
      </c>
      <c r="I40" s="165">
        <v>5.9075494005050739</v>
      </c>
      <c r="J40" s="163" t="s">
        <v>233</v>
      </c>
      <c r="K40" s="163">
        <f t="shared" si="2"/>
        <v>1922</v>
      </c>
      <c r="M40" s="163" t="s">
        <v>236</v>
      </c>
      <c r="N40" s="165">
        <f t="shared" si="3"/>
        <v>1922</v>
      </c>
      <c r="O40" s="165">
        <v>16.899999999999999</v>
      </c>
      <c r="P40" s="163" t="s">
        <v>235</v>
      </c>
      <c r="R40" s="163">
        <f t="shared" si="4"/>
        <v>1922</v>
      </c>
      <c r="S40" s="166">
        <v>16.899999999999999</v>
      </c>
    </row>
    <row r="41" spans="1:19">
      <c r="A41" s="164">
        <f t="shared" si="0"/>
        <v>1923</v>
      </c>
      <c r="B41" s="164">
        <f t="shared" si="1"/>
        <v>76.35007781532083</v>
      </c>
      <c r="C41" s="164">
        <f t="shared" si="6"/>
        <v>1923</v>
      </c>
      <c r="D41" s="164">
        <v>41.571114427079245</v>
      </c>
      <c r="E41" s="164">
        <v>111.947</v>
      </c>
      <c r="F41" s="164">
        <v>4.3600000000000003</v>
      </c>
      <c r="G41" s="163" t="s">
        <v>232</v>
      </c>
      <c r="H41" s="165">
        <v>1923</v>
      </c>
      <c r="I41" s="165">
        <v>5.9945958062099622</v>
      </c>
      <c r="J41" s="163" t="s">
        <v>233</v>
      </c>
      <c r="K41" s="163">
        <f t="shared" si="2"/>
        <v>1923</v>
      </c>
      <c r="M41" s="163" t="s">
        <v>236</v>
      </c>
      <c r="N41" s="165">
        <f t="shared" si="3"/>
        <v>1923</v>
      </c>
      <c r="O41" s="165">
        <v>16.8</v>
      </c>
      <c r="P41" s="163" t="s">
        <v>235</v>
      </c>
      <c r="R41" s="163">
        <f t="shared" si="4"/>
        <v>1923</v>
      </c>
      <c r="S41" s="166">
        <v>16.8</v>
      </c>
    </row>
    <row r="42" spans="1:19">
      <c r="A42" s="164">
        <f t="shared" si="0"/>
        <v>1924</v>
      </c>
      <c r="B42" s="164">
        <f t="shared" si="1"/>
        <v>74.286977883195519</v>
      </c>
      <c r="C42" s="164">
        <f t="shared" si="6"/>
        <v>1924</v>
      </c>
      <c r="D42" s="164">
        <v>40.369637131498912</v>
      </c>
      <c r="E42" s="164">
        <v>114.10899999999999</v>
      </c>
      <c r="F42" s="164">
        <v>4.0599999999999996</v>
      </c>
      <c r="G42" s="163" t="s">
        <v>232</v>
      </c>
      <c r="H42" s="165">
        <v>1924</v>
      </c>
      <c r="I42" s="165">
        <v>6.0062019936372808</v>
      </c>
      <c r="J42" s="163" t="s">
        <v>233</v>
      </c>
      <c r="K42" s="163">
        <f t="shared" si="2"/>
        <v>1924</v>
      </c>
      <c r="M42" s="163" t="s">
        <v>236</v>
      </c>
      <c r="N42" s="165">
        <f t="shared" si="3"/>
        <v>1924</v>
      </c>
      <c r="O42" s="165">
        <v>17.3</v>
      </c>
      <c r="P42" s="163" t="s">
        <v>235</v>
      </c>
      <c r="R42" s="163">
        <f t="shared" si="4"/>
        <v>1924</v>
      </c>
      <c r="S42" s="166">
        <v>17.3</v>
      </c>
    </row>
    <row r="43" spans="1:19">
      <c r="A43" s="164">
        <f t="shared" si="0"/>
        <v>1925</v>
      </c>
      <c r="B43" s="164">
        <f t="shared" si="1"/>
        <v>78.162820207536157</v>
      </c>
      <c r="C43" s="164">
        <f t="shared" si="6"/>
        <v>1925</v>
      </c>
      <c r="D43" s="164">
        <v>39.718513951958613</v>
      </c>
      <c r="E43" s="164">
        <v>115.82899999999999</v>
      </c>
      <c r="F43" s="164">
        <v>3.86</v>
      </c>
      <c r="G43" s="163" t="s">
        <v>232</v>
      </c>
      <c r="H43" s="165">
        <v>1925</v>
      </c>
      <c r="I43" s="165">
        <v>6.3195690541748784</v>
      </c>
      <c r="J43" s="163" t="s">
        <v>233</v>
      </c>
      <c r="K43" s="163">
        <f t="shared" si="2"/>
        <v>1925</v>
      </c>
      <c r="M43" s="163" t="s">
        <v>236</v>
      </c>
      <c r="N43" s="165">
        <f t="shared" si="3"/>
        <v>1925</v>
      </c>
      <c r="O43" s="165">
        <v>17.3</v>
      </c>
      <c r="P43" s="163" t="s">
        <v>235</v>
      </c>
      <c r="R43" s="163">
        <f t="shared" si="4"/>
        <v>1925</v>
      </c>
      <c r="S43" s="166">
        <v>17.3</v>
      </c>
    </row>
    <row r="44" spans="1:19">
      <c r="A44" s="164">
        <f t="shared" si="0"/>
        <v>1926</v>
      </c>
      <c r="B44" s="164">
        <f t="shared" si="1"/>
        <v>72.490601552443806</v>
      </c>
      <c r="C44" s="164">
        <f t="shared" si="6"/>
        <v>1926</v>
      </c>
      <c r="D44" s="164">
        <v>38.806698996624704</v>
      </c>
      <c r="E44" s="164">
        <v>117.39700000000001</v>
      </c>
      <c r="F44" s="164">
        <v>3.68</v>
      </c>
      <c r="G44" s="163" t="s">
        <v>232</v>
      </c>
      <c r="H44" s="165">
        <v>1926</v>
      </c>
      <c r="I44" s="165">
        <v>6.0642329307738727</v>
      </c>
      <c r="J44" s="163" t="s">
        <v>233</v>
      </c>
      <c r="K44" s="163">
        <f t="shared" si="2"/>
        <v>1926</v>
      </c>
      <c r="M44" s="163" t="s">
        <v>236</v>
      </c>
      <c r="N44" s="165">
        <f t="shared" si="3"/>
        <v>1926</v>
      </c>
      <c r="O44" s="165">
        <v>17.899999999999999</v>
      </c>
      <c r="P44" s="163" t="s">
        <v>235</v>
      </c>
      <c r="R44" s="163">
        <f t="shared" si="4"/>
        <v>1926</v>
      </c>
      <c r="S44" s="166">
        <v>17.899999999999999</v>
      </c>
    </row>
    <row r="45" spans="1:19">
      <c r="A45" s="164">
        <f t="shared" si="0"/>
        <v>1927</v>
      </c>
      <c r="B45" s="164">
        <f t="shared" si="1"/>
        <v>71.380301210962472</v>
      </c>
      <c r="C45" s="164">
        <f t="shared" si="6"/>
        <v>1927</v>
      </c>
      <c r="D45" s="164">
        <v>39.908269849996074</v>
      </c>
      <c r="E45" s="164">
        <v>119.035</v>
      </c>
      <c r="F45" s="164">
        <v>3.34</v>
      </c>
      <c r="G45" s="163" t="s">
        <v>232</v>
      </c>
      <c r="H45" s="165">
        <v>1927</v>
      </c>
      <c r="I45" s="165">
        <v>5.8379122759411635</v>
      </c>
      <c r="J45" s="163" t="s">
        <v>233</v>
      </c>
      <c r="K45" s="163">
        <f t="shared" si="2"/>
        <v>1927</v>
      </c>
      <c r="M45" s="163" t="s">
        <v>236</v>
      </c>
      <c r="N45" s="165">
        <f t="shared" si="3"/>
        <v>1927</v>
      </c>
      <c r="O45" s="165">
        <v>17.5</v>
      </c>
      <c r="P45" s="163" t="s">
        <v>235</v>
      </c>
      <c r="R45" s="163">
        <f t="shared" si="4"/>
        <v>1927</v>
      </c>
      <c r="S45" s="166">
        <v>17.5</v>
      </c>
    </row>
    <row r="46" spans="1:19">
      <c r="A46" s="164">
        <f t="shared" si="0"/>
        <v>1928</v>
      </c>
      <c r="B46" s="164">
        <f t="shared" si="1"/>
        <v>73.282129873181262</v>
      </c>
      <c r="C46" s="164">
        <f t="shared" si="6"/>
        <v>1928</v>
      </c>
      <c r="D46" s="164">
        <v>40.803719251192454</v>
      </c>
      <c r="E46" s="164">
        <v>120.509</v>
      </c>
      <c r="F46" s="164">
        <v>3.33</v>
      </c>
      <c r="G46" s="163" t="s">
        <v>232</v>
      </c>
      <c r="H46" s="165">
        <v>1928</v>
      </c>
      <c r="I46" s="165">
        <v>5.9249586816460518</v>
      </c>
      <c r="J46" s="163" t="s">
        <v>233</v>
      </c>
      <c r="K46" s="163">
        <f t="shared" si="2"/>
        <v>1928</v>
      </c>
      <c r="M46" s="163" t="s">
        <v>236</v>
      </c>
      <c r="N46" s="165">
        <f t="shared" si="3"/>
        <v>1928</v>
      </c>
      <c r="O46" s="165">
        <v>17.3</v>
      </c>
      <c r="P46" s="163" t="s">
        <v>235</v>
      </c>
      <c r="R46" s="163">
        <f t="shared" si="4"/>
        <v>1928</v>
      </c>
      <c r="S46" s="166">
        <v>17.3</v>
      </c>
    </row>
    <row r="47" spans="1:19">
      <c r="A47" s="164">
        <f t="shared" si="0"/>
        <v>1929</v>
      </c>
      <c r="B47" s="164">
        <f t="shared" si="1"/>
        <v>72.614329879892779</v>
      </c>
      <c r="C47" s="164">
        <f t="shared" si="6"/>
        <v>1929</v>
      </c>
      <c r="D47" s="164">
        <v>41.939694388986943</v>
      </c>
      <c r="E47" s="164">
        <v>121.878</v>
      </c>
      <c r="F47" s="164">
        <v>3.6</v>
      </c>
      <c r="G47" s="163" t="s">
        <v>232</v>
      </c>
      <c r="H47" s="165">
        <v>1929</v>
      </c>
      <c r="I47" s="165">
        <v>5.8030937136592087</v>
      </c>
      <c r="J47" s="163" t="s">
        <v>233</v>
      </c>
      <c r="K47" s="163">
        <f t="shared" si="2"/>
        <v>1929</v>
      </c>
      <c r="M47" s="163" t="s">
        <v>236</v>
      </c>
      <c r="N47" s="165">
        <f t="shared" si="3"/>
        <v>1929</v>
      </c>
      <c r="O47" s="165">
        <v>17.100000000000001</v>
      </c>
      <c r="P47" s="163" t="s">
        <v>235</v>
      </c>
      <c r="R47" s="163">
        <f t="shared" si="4"/>
        <v>1929</v>
      </c>
      <c r="S47" s="166">
        <v>17.100000000000001</v>
      </c>
    </row>
    <row r="48" spans="1:19">
      <c r="A48" s="164">
        <f t="shared" si="0"/>
        <v>1930</v>
      </c>
      <c r="B48" s="164">
        <f t="shared" si="1"/>
        <v>69.491913695057377</v>
      </c>
      <c r="C48" s="164">
        <f t="shared" si="6"/>
        <v>1930</v>
      </c>
      <c r="D48" s="164">
        <v>40.622217078338132</v>
      </c>
      <c r="E48" s="164">
        <v>123.188</v>
      </c>
      <c r="F48" s="164">
        <v>3.29</v>
      </c>
      <c r="G48" s="163" t="s">
        <v>232</v>
      </c>
      <c r="H48" s="165">
        <v>1930</v>
      </c>
      <c r="I48" s="165">
        <v>5.5535606839718632</v>
      </c>
      <c r="J48" s="163" t="s">
        <v>233</v>
      </c>
      <c r="K48" s="163">
        <f t="shared" si="2"/>
        <v>1930</v>
      </c>
      <c r="M48" s="163" t="s">
        <v>236</v>
      </c>
      <c r="N48" s="165">
        <f t="shared" si="3"/>
        <v>1930</v>
      </c>
      <c r="O48" s="165">
        <v>17.100000000000001</v>
      </c>
      <c r="P48" s="163" t="s">
        <v>235</v>
      </c>
      <c r="R48" s="163">
        <f t="shared" si="4"/>
        <v>1930</v>
      </c>
      <c r="S48" s="166">
        <v>17.100000000000001</v>
      </c>
    </row>
    <row r="49" spans="1:19">
      <c r="A49" s="164">
        <f t="shared" si="0"/>
        <v>1931</v>
      </c>
      <c r="B49" s="164">
        <f t="shared" si="1"/>
        <v>68.645203207023926</v>
      </c>
      <c r="C49" s="164">
        <f t="shared" si="6"/>
        <v>1931</v>
      </c>
      <c r="D49" s="164">
        <v>39.673467694254569</v>
      </c>
      <c r="E49" s="164">
        <v>124.149</v>
      </c>
      <c r="F49" s="164">
        <v>3.34</v>
      </c>
      <c r="G49" s="163" t="s">
        <v>232</v>
      </c>
      <c r="H49" s="165">
        <v>1931</v>
      </c>
      <c r="I49" s="165">
        <v>5.1009193743064447</v>
      </c>
      <c r="J49" s="163" t="s">
        <v>233</v>
      </c>
      <c r="K49" s="163">
        <f t="shared" si="2"/>
        <v>1931</v>
      </c>
      <c r="M49" s="163" t="s">
        <v>236</v>
      </c>
      <c r="N49" s="165">
        <f t="shared" si="3"/>
        <v>1931</v>
      </c>
      <c r="O49" s="165">
        <v>15.9</v>
      </c>
      <c r="P49" s="163" t="s">
        <v>235</v>
      </c>
      <c r="R49" s="163">
        <f t="shared" si="4"/>
        <v>1931</v>
      </c>
      <c r="S49" s="166">
        <v>15.9</v>
      </c>
    </row>
    <row r="50" spans="1:19">
      <c r="A50" s="164">
        <f t="shared" si="0"/>
        <v>1932</v>
      </c>
      <c r="B50" s="164">
        <f t="shared" si="1"/>
        <v>68.337193512212096</v>
      </c>
      <c r="C50" s="164">
        <f t="shared" si="6"/>
        <v>1932</v>
      </c>
      <c r="D50" s="164">
        <v>34.397213561589588</v>
      </c>
      <c r="E50" s="164">
        <v>124.949</v>
      </c>
      <c r="F50" s="164">
        <v>3.68</v>
      </c>
      <c r="G50" s="163" t="s">
        <v>232</v>
      </c>
      <c r="H50" s="165">
        <v>1932</v>
      </c>
      <c r="I50" s="165">
        <v>4.5670347526497972</v>
      </c>
      <c r="J50" s="163" t="s">
        <v>233</v>
      </c>
      <c r="K50" s="163">
        <f t="shared" si="2"/>
        <v>1932</v>
      </c>
      <c r="M50" s="163" t="s">
        <v>236</v>
      </c>
      <c r="N50" s="165">
        <f t="shared" si="3"/>
        <v>1932</v>
      </c>
      <c r="O50" s="165">
        <v>14.3</v>
      </c>
      <c r="P50" s="163" t="s">
        <v>235</v>
      </c>
      <c r="R50" s="163">
        <f t="shared" si="4"/>
        <v>1932</v>
      </c>
      <c r="S50" s="166">
        <v>14.3</v>
      </c>
    </row>
    <row r="51" spans="1:19">
      <c r="A51" s="164">
        <f t="shared" si="0"/>
        <v>1933</v>
      </c>
      <c r="B51" s="164">
        <f t="shared" si="1"/>
        <v>72.865946976453344</v>
      </c>
      <c r="C51" s="164">
        <f t="shared" si="6"/>
        <v>1933</v>
      </c>
      <c r="D51" s="164">
        <v>43.078444157493465</v>
      </c>
      <c r="E51" s="164">
        <v>125.69</v>
      </c>
      <c r="F51" s="164">
        <v>3.31</v>
      </c>
      <c r="G51" s="163" t="s">
        <v>232</v>
      </c>
      <c r="H51" s="165">
        <v>1933</v>
      </c>
      <c r="I51" s="165">
        <v>4.3929419412400215</v>
      </c>
      <c r="J51" s="163" t="s">
        <v>233</v>
      </c>
      <c r="K51" s="163">
        <f t="shared" si="2"/>
        <v>1933</v>
      </c>
      <c r="M51" s="163" t="s">
        <v>236</v>
      </c>
      <c r="N51" s="165">
        <f t="shared" si="3"/>
        <v>1933</v>
      </c>
      <c r="O51" s="165">
        <v>12.9</v>
      </c>
      <c r="P51" s="163" t="s">
        <v>235</v>
      </c>
      <c r="R51" s="163">
        <f t="shared" si="4"/>
        <v>1933</v>
      </c>
      <c r="S51" s="166">
        <v>12.9</v>
      </c>
    </row>
    <row r="52" spans="1:19">
      <c r="A52" s="164">
        <f t="shared" si="0"/>
        <v>1934</v>
      </c>
      <c r="B52" s="164">
        <f t="shared" si="1"/>
        <v>73.279411128565442</v>
      </c>
      <c r="C52" s="164">
        <f t="shared" si="6"/>
        <v>1934</v>
      </c>
      <c r="D52" s="164">
        <v>47.504039848734742</v>
      </c>
      <c r="E52" s="164">
        <v>126.485</v>
      </c>
      <c r="F52" s="164">
        <v>3.12</v>
      </c>
      <c r="G52" s="163" t="s">
        <v>232</v>
      </c>
      <c r="H52" s="165">
        <v>1934</v>
      </c>
      <c r="I52" s="165">
        <v>4.5206100029405238</v>
      </c>
      <c r="J52" s="163" t="s">
        <v>237</v>
      </c>
      <c r="K52" s="163">
        <f t="shared" si="2"/>
        <v>1934</v>
      </c>
      <c r="M52" s="163" t="s">
        <v>236</v>
      </c>
      <c r="N52" s="165">
        <f t="shared" si="3"/>
        <v>1934</v>
      </c>
      <c r="O52" s="165">
        <v>13.2</v>
      </c>
      <c r="P52" s="163" t="s">
        <v>235</v>
      </c>
      <c r="R52" s="163">
        <f t="shared" si="4"/>
        <v>1934</v>
      </c>
      <c r="S52" s="166">
        <v>13.2</v>
      </c>
    </row>
    <row r="53" spans="1:19">
      <c r="A53" s="164">
        <f t="shared" si="0"/>
        <v>1935</v>
      </c>
      <c r="B53" s="164">
        <f t="shared" si="1"/>
        <v>78.069999028619634</v>
      </c>
      <c r="C53" s="164">
        <f t="shared" si="6"/>
        <v>1935</v>
      </c>
      <c r="D53" s="164">
        <v>45.83077321087864</v>
      </c>
      <c r="E53" s="164">
        <v>127.36199999999999</v>
      </c>
      <c r="F53" s="164">
        <v>2.79</v>
      </c>
      <c r="G53" s="163" t="s">
        <v>232</v>
      </c>
      <c r="H53" s="165">
        <v>1935</v>
      </c>
      <c r="I53" s="165">
        <v>4.9620852592390055</v>
      </c>
      <c r="J53" s="163" t="s">
        <v>237</v>
      </c>
      <c r="K53" s="163">
        <f t="shared" si="2"/>
        <v>1935</v>
      </c>
      <c r="M53" s="163" t="s">
        <v>236</v>
      </c>
      <c r="N53" s="165">
        <f t="shared" si="3"/>
        <v>1935</v>
      </c>
      <c r="O53" s="165">
        <v>13.6</v>
      </c>
      <c r="P53" s="163" t="s">
        <v>235</v>
      </c>
      <c r="R53" s="163">
        <f t="shared" si="4"/>
        <v>1935</v>
      </c>
      <c r="S53" s="166">
        <v>13.6</v>
      </c>
    </row>
    <row r="54" spans="1:19">
      <c r="A54" s="164">
        <f t="shared" si="0"/>
        <v>1936</v>
      </c>
      <c r="B54" s="164">
        <f t="shared" si="1"/>
        <v>79.41489504934907</v>
      </c>
      <c r="C54" s="164">
        <f t="shared" si="6"/>
        <v>1936</v>
      </c>
      <c r="D54" s="164">
        <v>46.799085339133619</v>
      </c>
      <c r="E54" s="164">
        <v>128.18100000000001</v>
      </c>
      <c r="F54" s="164">
        <v>2.65</v>
      </c>
      <c r="G54" s="163" t="s">
        <v>232</v>
      </c>
      <c r="H54" s="165">
        <v>1936</v>
      </c>
      <c r="I54" s="165">
        <v>5.1217950075748586</v>
      </c>
      <c r="J54" s="163" t="s">
        <v>237</v>
      </c>
      <c r="K54" s="163">
        <f t="shared" si="2"/>
        <v>1936</v>
      </c>
      <c r="M54" s="163" t="s">
        <v>236</v>
      </c>
      <c r="N54" s="165">
        <f t="shared" si="3"/>
        <v>1936</v>
      </c>
      <c r="O54" s="165">
        <v>13.8</v>
      </c>
      <c r="P54" s="163" t="s">
        <v>235</v>
      </c>
      <c r="R54" s="163">
        <f t="shared" si="4"/>
        <v>1936</v>
      </c>
      <c r="S54" s="166">
        <v>13.8</v>
      </c>
    </row>
    <row r="55" spans="1:19">
      <c r="A55" s="164">
        <f t="shared" si="0"/>
        <v>1937</v>
      </c>
      <c r="B55" s="164">
        <f t="shared" si="1"/>
        <v>79.717617806811887</v>
      </c>
      <c r="C55" s="164">
        <f t="shared" si="6"/>
        <v>1937</v>
      </c>
      <c r="D55" s="164">
        <v>52.19452664740583</v>
      </c>
      <c r="E55" s="164">
        <v>128.96100000000001</v>
      </c>
      <c r="F55" s="164">
        <v>2.68</v>
      </c>
      <c r="G55" s="163" t="s">
        <v>232</v>
      </c>
      <c r="H55" s="165">
        <v>1937</v>
      </c>
      <c r="I55" s="165">
        <v>5.253086651224617</v>
      </c>
      <c r="J55" s="163" t="s">
        <v>237</v>
      </c>
      <c r="K55" s="163">
        <f t="shared" si="2"/>
        <v>1937</v>
      </c>
      <c r="M55" s="163" t="s">
        <v>236</v>
      </c>
      <c r="N55" s="165">
        <f t="shared" si="3"/>
        <v>1937</v>
      </c>
      <c r="O55" s="165">
        <v>14.1</v>
      </c>
      <c r="P55" s="163" t="s">
        <v>235</v>
      </c>
      <c r="R55" s="163">
        <f t="shared" si="4"/>
        <v>1937</v>
      </c>
      <c r="S55" s="166">
        <v>14.1</v>
      </c>
    </row>
    <row r="56" spans="1:19">
      <c r="A56" s="164">
        <f t="shared" si="0"/>
        <v>1938</v>
      </c>
      <c r="B56" s="164">
        <f t="shared" si="1"/>
        <v>78.464652936533838</v>
      </c>
      <c r="C56" s="164">
        <f t="shared" si="6"/>
        <v>1938</v>
      </c>
      <c r="D56" s="164">
        <v>52.091382821392351</v>
      </c>
      <c r="E56" s="164">
        <v>129.96899999999999</v>
      </c>
      <c r="F56" s="164">
        <v>2.56</v>
      </c>
      <c r="G56" s="163" t="s">
        <v>232</v>
      </c>
      <c r="H56" s="165">
        <v>1938</v>
      </c>
      <c r="I56" s="165">
        <v>5.2071914121565737</v>
      </c>
      <c r="J56" s="163" t="s">
        <v>237</v>
      </c>
      <c r="K56" s="163">
        <f t="shared" si="2"/>
        <v>1938</v>
      </c>
      <c r="M56" s="163" t="s">
        <v>236</v>
      </c>
      <c r="N56" s="165">
        <f t="shared" si="3"/>
        <v>1938</v>
      </c>
      <c r="O56" s="165">
        <v>14.2</v>
      </c>
      <c r="P56" s="163" t="s">
        <v>235</v>
      </c>
      <c r="R56" s="163">
        <f t="shared" si="4"/>
        <v>1938</v>
      </c>
      <c r="S56" s="166">
        <v>14.2</v>
      </c>
    </row>
    <row r="57" spans="1:19">
      <c r="A57" s="164">
        <f t="shared" si="0"/>
        <v>1939</v>
      </c>
      <c r="B57" s="164">
        <f t="shared" si="1"/>
        <v>78.549684934929161</v>
      </c>
      <c r="C57" s="164">
        <f t="shared" si="6"/>
        <v>1939</v>
      </c>
      <c r="D57" s="164">
        <v>52.835545433126519</v>
      </c>
      <c r="E57" s="164">
        <v>131.02799999999999</v>
      </c>
      <c r="F57" s="164">
        <v>2.36</v>
      </c>
      <c r="G57" s="163" t="s">
        <v>232</v>
      </c>
      <c r="H57" s="165">
        <v>1939</v>
      </c>
      <c r="I57" s="165">
        <v>5.1394142324802372</v>
      </c>
      <c r="J57" s="163" t="s">
        <v>237</v>
      </c>
      <c r="K57" s="163">
        <f t="shared" si="2"/>
        <v>1939</v>
      </c>
      <c r="M57" s="163" t="s">
        <v>236</v>
      </c>
      <c r="N57" s="165">
        <f t="shared" si="3"/>
        <v>1939</v>
      </c>
      <c r="O57" s="165">
        <v>14</v>
      </c>
      <c r="P57" s="163" t="s">
        <v>235</v>
      </c>
      <c r="R57" s="163">
        <f t="shared" si="4"/>
        <v>1939</v>
      </c>
      <c r="S57" s="166">
        <v>14</v>
      </c>
    </row>
    <row r="58" spans="1:19">
      <c r="A58" s="164">
        <f t="shared" si="0"/>
        <v>1940</v>
      </c>
      <c r="B58" s="164">
        <f t="shared" si="1"/>
        <v>81.730806328031051</v>
      </c>
      <c r="C58" s="164">
        <f t="shared" si="6"/>
        <v>1940</v>
      </c>
      <c r="D58" s="164">
        <v>54.836438710493944</v>
      </c>
      <c r="E58" s="164">
        <v>132.12200000000001</v>
      </c>
      <c r="F58" s="164">
        <v>2.21</v>
      </c>
      <c r="G58" s="163" t="s">
        <v>232</v>
      </c>
      <c r="H58" s="165">
        <v>1940</v>
      </c>
      <c r="I58" s="165">
        <v>5.3093544985030841</v>
      </c>
      <c r="J58" s="163" t="s">
        <v>237</v>
      </c>
      <c r="K58" s="163">
        <f t="shared" si="2"/>
        <v>1940</v>
      </c>
      <c r="M58" s="163" t="s">
        <v>236</v>
      </c>
      <c r="N58" s="165">
        <f t="shared" si="3"/>
        <v>1940</v>
      </c>
      <c r="O58" s="165">
        <v>13.9</v>
      </c>
      <c r="P58" s="163" t="s">
        <v>235</v>
      </c>
      <c r="R58" s="163">
        <f t="shared" si="4"/>
        <v>1940</v>
      </c>
      <c r="S58" s="166">
        <v>13.9</v>
      </c>
    </row>
    <row r="59" spans="1:19">
      <c r="A59" s="164">
        <f t="shared" si="0"/>
        <v>1941</v>
      </c>
      <c r="B59" s="164">
        <f t="shared" si="1"/>
        <v>73.815883429282962</v>
      </c>
      <c r="C59" s="164">
        <f t="shared" si="6"/>
        <v>1941</v>
      </c>
      <c r="D59" s="164">
        <v>56.189005727564442</v>
      </c>
      <c r="E59" s="164">
        <v>133.40199999999999</v>
      </c>
      <c r="F59" s="164">
        <v>1.95</v>
      </c>
      <c r="G59" s="163" t="s">
        <v>232</v>
      </c>
      <c r="H59" s="165">
        <v>1941</v>
      </c>
      <c r="I59" s="165">
        <v>4.8641848885954095</v>
      </c>
      <c r="J59" s="163" t="s">
        <v>237</v>
      </c>
      <c r="K59" s="163">
        <f t="shared" si="2"/>
        <v>1941</v>
      </c>
      <c r="M59" s="163" t="s">
        <v>236</v>
      </c>
      <c r="N59" s="165">
        <f t="shared" si="3"/>
        <v>1941</v>
      </c>
      <c r="O59" s="165">
        <v>14.1</v>
      </c>
      <c r="P59" s="163" t="s">
        <v>235</v>
      </c>
      <c r="R59" s="163">
        <f t="shared" si="4"/>
        <v>1941</v>
      </c>
      <c r="S59" s="166">
        <v>14.1</v>
      </c>
    </row>
    <row r="60" spans="1:19">
      <c r="A60" s="164">
        <f t="shared" si="0"/>
        <v>1942</v>
      </c>
      <c r="B60" s="164">
        <f t="shared" si="1"/>
        <v>68.502826828783711</v>
      </c>
      <c r="C60" s="164">
        <f t="shared" si="6"/>
        <v>1942</v>
      </c>
      <c r="D60" s="164">
        <v>53.093496461624127</v>
      </c>
      <c r="E60" s="164">
        <v>134.86000000000001</v>
      </c>
      <c r="F60" s="164">
        <v>2.46</v>
      </c>
      <c r="G60" s="163" t="s">
        <v>232</v>
      </c>
      <c r="H60" s="165">
        <v>1942</v>
      </c>
      <c r="I60" s="165">
        <v>5.0263101758295807</v>
      </c>
      <c r="J60" s="163" t="s">
        <v>237</v>
      </c>
      <c r="K60" s="163">
        <f t="shared" si="2"/>
        <v>1942</v>
      </c>
      <c r="M60" s="163" t="s">
        <v>236</v>
      </c>
      <c r="N60" s="165">
        <f t="shared" si="3"/>
        <v>1942</v>
      </c>
      <c r="O60" s="165">
        <v>15.7</v>
      </c>
      <c r="P60" s="163" t="s">
        <v>235</v>
      </c>
      <c r="R60" s="163">
        <f t="shared" si="4"/>
        <v>1942</v>
      </c>
      <c r="S60" s="166">
        <v>15.7</v>
      </c>
    </row>
    <row r="61" spans="1:19">
      <c r="A61" s="164">
        <f t="shared" si="0"/>
        <v>1943</v>
      </c>
      <c r="B61" s="164">
        <f t="shared" si="1"/>
        <v>70.922974200816938</v>
      </c>
      <c r="C61" s="164">
        <f t="shared" si="6"/>
        <v>1943</v>
      </c>
      <c r="D61" s="164">
        <v>50.878790934611978</v>
      </c>
      <c r="E61" s="164">
        <v>136.739</v>
      </c>
      <c r="F61" s="164">
        <v>2.4700000000000002</v>
      </c>
      <c r="G61" s="163" t="s">
        <v>232</v>
      </c>
      <c r="H61" s="165">
        <v>1943</v>
      </c>
      <c r="I61" s="165">
        <v>5.6016347051995687</v>
      </c>
      <c r="J61" s="163" t="s">
        <v>237</v>
      </c>
      <c r="K61" s="163">
        <f t="shared" si="2"/>
        <v>1943</v>
      </c>
      <c r="M61" s="163" t="s">
        <v>236</v>
      </c>
      <c r="N61" s="165">
        <f t="shared" si="3"/>
        <v>1943</v>
      </c>
      <c r="O61" s="165">
        <v>16.899999999999999</v>
      </c>
      <c r="P61" s="163" t="s">
        <v>235</v>
      </c>
      <c r="R61" s="163">
        <f t="shared" si="4"/>
        <v>1943</v>
      </c>
      <c r="S61" s="166">
        <v>16.899999999999999</v>
      </c>
    </row>
    <row r="62" spans="1:19">
      <c r="A62" s="164">
        <f t="shared" si="0"/>
        <v>1944</v>
      </c>
      <c r="B62" s="164">
        <f t="shared" si="1"/>
        <v>80.308995786372648</v>
      </c>
      <c r="C62" s="164">
        <f t="shared" si="6"/>
        <v>1944</v>
      </c>
      <c r="D62" s="164">
        <v>50.711518896956143</v>
      </c>
      <c r="E62" s="164">
        <v>138.39699999999999</v>
      </c>
      <c r="F62" s="164">
        <v>2.48</v>
      </c>
      <c r="G62" s="163" t="s">
        <v>232</v>
      </c>
      <c r="H62" s="165">
        <v>1944</v>
      </c>
      <c r="I62" s="165">
        <v>6.5306225473880071</v>
      </c>
      <c r="J62" s="163" t="s">
        <v>237</v>
      </c>
      <c r="K62" s="163">
        <f t="shared" si="2"/>
        <v>1944</v>
      </c>
      <c r="M62" s="163" t="s">
        <v>236</v>
      </c>
      <c r="N62" s="165">
        <f t="shared" si="3"/>
        <v>1944</v>
      </c>
      <c r="O62" s="165">
        <v>17.399999999999999</v>
      </c>
      <c r="P62" s="163" t="s">
        <v>235</v>
      </c>
      <c r="R62" s="163">
        <f t="shared" si="4"/>
        <v>1944</v>
      </c>
      <c r="S62" s="166">
        <v>17.399999999999999</v>
      </c>
    </row>
    <row r="63" spans="1:19">
      <c r="A63" s="164">
        <f t="shared" si="0"/>
        <v>1945</v>
      </c>
      <c r="B63" s="164">
        <f t="shared" si="1"/>
        <v>87.750046120937483</v>
      </c>
      <c r="C63" s="164">
        <f t="shared" si="6"/>
        <v>1945</v>
      </c>
      <c r="D63" s="164">
        <v>50.41571180609175</v>
      </c>
      <c r="E63" s="164">
        <v>139.928</v>
      </c>
      <c r="F63" s="164">
        <v>2.37</v>
      </c>
      <c r="G63" s="163" t="s">
        <v>232</v>
      </c>
      <c r="H63" s="165">
        <v>1945</v>
      </c>
      <c r="I63" s="165">
        <v>7.2997585507171605</v>
      </c>
      <c r="J63" s="163" t="s">
        <v>237</v>
      </c>
      <c r="K63" s="163">
        <f t="shared" si="2"/>
        <v>1945</v>
      </c>
      <c r="M63" s="163" t="s">
        <v>236</v>
      </c>
      <c r="N63" s="165">
        <f t="shared" si="3"/>
        <v>1945</v>
      </c>
      <c r="O63" s="165">
        <v>17.8</v>
      </c>
      <c r="P63" s="163" t="s">
        <v>235</v>
      </c>
      <c r="R63" s="163">
        <f t="shared" si="4"/>
        <v>1945</v>
      </c>
      <c r="S63" s="166">
        <v>17.8</v>
      </c>
    </row>
    <row r="64" spans="1:19">
      <c r="A64" s="164">
        <f t="shared" si="0"/>
        <v>1946</v>
      </c>
      <c r="B64" s="164">
        <f t="shared" si="1"/>
        <v>106.50589550863114</v>
      </c>
      <c r="C64" s="164">
        <f t="shared" si="6"/>
        <v>1946</v>
      </c>
      <c r="D64" s="164">
        <v>54.052764168212221</v>
      </c>
      <c r="E64" s="164">
        <v>141.38900000000001</v>
      </c>
      <c r="F64" s="164">
        <v>2.19</v>
      </c>
      <c r="G64" s="163" t="s">
        <v>232</v>
      </c>
      <c r="H64" s="165">
        <v>1946</v>
      </c>
      <c r="I64" s="165">
        <v>9.0591234118332888</v>
      </c>
      <c r="J64" s="163" t="s">
        <v>237</v>
      </c>
      <c r="K64" s="163">
        <f t="shared" si="2"/>
        <v>1946</v>
      </c>
      <c r="M64" s="163" t="s">
        <v>236</v>
      </c>
      <c r="N64" s="165">
        <f t="shared" si="3"/>
        <v>1946</v>
      </c>
      <c r="O64" s="165">
        <v>18.2</v>
      </c>
      <c r="P64" s="163" t="s">
        <v>235</v>
      </c>
      <c r="R64" s="163">
        <f t="shared" si="4"/>
        <v>1946</v>
      </c>
      <c r="S64" s="166">
        <v>18.2</v>
      </c>
    </row>
    <row r="65" spans="1:19">
      <c r="A65" s="164">
        <f t="shared" si="0"/>
        <v>1947</v>
      </c>
      <c r="B65" s="164">
        <f t="shared" si="1"/>
        <v>109.32967071418366</v>
      </c>
      <c r="C65" s="164">
        <f t="shared" si="6"/>
        <v>1947</v>
      </c>
      <c r="D65" s="164">
        <v>54.663052789035625</v>
      </c>
      <c r="E65" s="164">
        <v>144.126</v>
      </c>
      <c r="F65" s="164">
        <v>2.25</v>
      </c>
      <c r="G65" s="163" t="s">
        <v>232</v>
      </c>
      <c r="H65" s="165">
        <v>1947</v>
      </c>
      <c r="I65" s="165">
        <v>10.985444637980221</v>
      </c>
      <c r="J65" s="163" t="s">
        <v>237</v>
      </c>
      <c r="K65" s="163">
        <f t="shared" si="2"/>
        <v>1947</v>
      </c>
      <c r="M65" s="163" t="s">
        <v>236</v>
      </c>
      <c r="N65" s="165">
        <f t="shared" si="3"/>
        <v>1947</v>
      </c>
      <c r="O65" s="165">
        <v>21.5</v>
      </c>
      <c r="P65" s="163" t="s">
        <v>235</v>
      </c>
      <c r="R65" s="163">
        <f t="shared" si="4"/>
        <v>1947</v>
      </c>
      <c r="S65" s="166">
        <v>21.5</v>
      </c>
    </row>
    <row r="66" spans="1:19">
      <c r="A66" s="164">
        <f t="shared" si="0"/>
        <v>1948</v>
      </c>
      <c r="B66" s="164">
        <f t="shared" si="1"/>
        <v>101.22257950824536</v>
      </c>
      <c r="C66" s="164">
        <f t="shared" si="6"/>
        <v>1948</v>
      </c>
      <c r="D66" s="164">
        <v>54.024908200592435</v>
      </c>
      <c r="E66" s="164">
        <v>146.631</v>
      </c>
      <c r="F66" s="164">
        <v>2.44</v>
      </c>
      <c r="G66" s="163" t="s">
        <v>232</v>
      </c>
      <c r="H66" s="165">
        <v>1948</v>
      </c>
      <c r="I66" s="165">
        <v>11.211581706019819</v>
      </c>
      <c r="J66" s="163" t="s">
        <v>237</v>
      </c>
      <c r="K66" s="163">
        <f t="shared" si="2"/>
        <v>1948</v>
      </c>
      <c r="M66" s="163" t="s">
        <v>236</v>
      </c>
      <c r="N66" s="165">
        <f t="shared" si="3"/>
        <v>1948</v>
      </c>
      <c r="O66" s="165">
        <v>23.7</v>
      </c>
      <c r="P66" s="163" t="s">
        <v>235</v>
      </c>
      <c r="R66" s="163">
        <f t="shared" si="4"/>
        <v>1948</v>
      </c>
      <c r="S66" s="166">
        <v>23.7</v>
      </c>
    </row>
    <row r="67" spans="1:19">
      <c r="A67" s="164">
        <f t="shared" si="0"/>
        <v>1949</v>
      </c>
      <c r="B67" s="164">
        <f t="shared" si="1"/>
        <v>100.04660762637593</v>
      </c>
      <c r="C67" s="164">
        <f t="shared" si="6"/>
        <v>1949</v>
      </c>
      <c r="D67" s="164">
        <v>55.070551585120022</v>
      </c>
      <c r="E67" s="164">
        <v>149.18799999999999</v>
      </c>
      <c r="F67" s="164">
        <v>2.31</v>
      </c>
      <c r="G67" s="163" t="s">
        <v>232</v>
      </c>
      <c r="H67" s="165">
        <v>1949</v>
      </c>
      <c r="I67" s="165">
        <v>11.221599087921668</v>
      </c>
      <c r="J67" s="163" t="s">
        <v>237</v>
      </c>
      <c r="K67" s="163">
        <f t="shared" si="2"/>
        <v>1949</v>
      </c>
      <c r="M67" s="163" t="s">
        <v>236</v>
      </c>
      <c r="N67" s="165">
        <f t="shared" si="3"/>
        <v>1949</v>
      </c>
      <c r="O67" s="165">
        <v>24</v>
      </c>
      <c r="P67" s="163" t="s">
        <v>235</v>
      </c>
      <c r="R67" s="163">
        <f t="shared" si="4"/>
        <v>1949</v>
      </c>
      <c r="S67" s="166">
        <v>24</v>
      </c>
    </row>
    <row r="68" spans="1:19">
      <c r="A68" s="164">
        <f t="shared" si="0"/>
        <v>1950</v>
      </c>
      <c r="B68" s="164">
        <f t="shared" si="1"/>
        <v>105.89483934250828</v>
      </c>
      <c r="C68" s="164">
        <f t="shared" si="6"/>
        <v>1950</v>
      </c>
      <c r="D68" s="164">
        <v>59.917186202379149</v>
      </c>
      <c r="E68" s="164">
        <v>151.684</v>
      </c>
      <c r="F68" s="164">
        <v>2.3199999999999998</v>
      </c>
      <c r="G68" s="163" t="s">
        <v>232</v>
      </c>
      <c r="H68" s="165">
        <v>1950</v>
      </c>
      <c r="I68" s="165">
        <v>11.630109342784282</v>
      </c>
      <c r="J68" s="163" t="s">
        <v>237</v>
      </c>
      <c r="K68" s="163">
        <f t="shared" si="2"/>
        <v>1950</v>
      </c>
      <c r="M68" s="163" t="s">
        <v>236</v>
      </c>
      <c r="N68" s="165">
        <f t="shared" si="3"/>
        <v>1950</v>
      </c>
      <c r="O68" s="165">
        <v>23.5</v>
      </c>
      <c r="P68" s="163" t="s">
        <v>235</v>
      </c>
      <c r="R68" s="163">
        <f t="shared" si="4"/>
        <v>1950</v>
      </c>
      <c r="S68" s="166">
        <v>23.5</v>
      </c>
    </row>
    <row r="69" spans="1:19">
      <c r="A69" s="164">
        <f t="shared" si="0"/>
        <v>1951</v>
      </c>
      <c r="B69" s="164">
        <f t="shared" si="1"/>
        <v>103.89866872416337</v>
      </c>
      <c r="C69" s="164">
        <f t="shared" si="6"/>
        <v>1951</v>
      </c>
      <c r="D69" s="164">
        <v>59.278698601377414</v>
      </c>
      <c r="E69" s="164">
        <v>154.28700000000001</v>
      </c>
      <c r="F69" s="164">
        <v>2.57</v>
      </c>
      <c r="G69" s="163" t="s">
        <v>232</v>
      </c>
      <c r="H69" s="165">
        <v>1951</v>
      </c>
      <c r="I69" s="165">
        <v>12.333457433765126</v>
      </c>
      <c r="J69" s="163" t="s">
        <v>237</v>
      </c>
      <c r="K69" s="163">
        <f t="shared" si="2"/>
        <v>1951</v>
      </c>
      <c r="M69" s="163" t="s">
        <v>236</v>
      </c>
      <c r="N69" s="165">
        <f t="shared" si="3"/>
        <v>1951</v>
      </c>
      <c r="O69" s="165">
        <v>25.4</v>
      </c>
      <c r="P69" s="163" t="s">
        <v>235</v>
      </c>
      <c r="R69" s="163">
        <f t="shared" si="4"/>
        <v>1951</v>
      </c>
      <c r="S69" s="166">
        <v>25.4</v>
      </c>
    </row>
    <row r="70" spans="1:19">
      <c r="A70" s="164">
        <f t="shared" si="0"/>
        <v>1952</v>
      </c>
      <c r="B70" s="164">
        <f t="shared" si="1"/>
        <v>103.97432747997286</v>
      </c>
      <c r="C70" s="164">
        <f t="shared" si="6"/>
        <v>1952</v>
      </c>
      <c r="D70" s="164">
        <v>58.943437717178213</v>
      </c>
      <c r="E70" s="164">
        <v>156.95400000000001</v>
      </c>
      <c r="F70" s="164">
        <v>2.68</v>
      </c>
      <c r="G70" s="163" t="s">
        <v>232</v>
      </c>
      <c r="H70" s="165">
        <v>1952</v>
      </c>
      <c r="I70" s="165">
        <v>12.876953685886688</v>
      </c>
      <c r="J70" s="163" t="s">
        <v>237</v>
      </c>
      <c r="K70" s="163">
        <f t="shared" si="2"/>
        <v>1952</v>
      </c>
      <c r="M70" s="163" t="s">
        <v>236</v>
      </c>
      <c r="N70" s="165">
        <f t="shared" si="3"/>
        <v>1952</v>
      </c>
      <c r="O70" s="165">
        <v>26.5</v>
      </c>
      <c r="P70" s="163" t="s">
        <v>235</v>
      </c>
      <c r="R70" s="163">
        <f t="shared" si="4"/>
        <v>1952</v>
      </c>
      <c r="S70" s="166">
        <v>26.5</v>
      </c>
    </row>
    <row r="71" spans="1:19" ht="13.15">
      <c r="A71" s="164">
        <f t="shared" si="0"/>
        <v>1953.0416666666667</v>
      </c>
      <c r="B71" s="164">
        <f t="shared" si="1"/>
        <v>114.71330928920199</v>
      </c>
      <c r="C71" s="164">
        <f t="shared" si="6"/>
        <v>1953</v>
      </c>
      <c r="D71" s="164">
        <v>60.839220095317998</v>
      </c>
      <c r="E71" s="164">
        <v>159.565</v>
      </c>
      <c r="F71" s="164">
        <v>2.83</v>
      </c>
      <c r="G71" s="163" t="s">
        <v>232</v>
      </c>
      <c r="H71" s="165">
        <v>1953.0416666666667</v>
      </c>
      <c r="I71" s="165">
        <v>14.260560157790927</v>
      </c>
      <c r="J71" s="163" t="s">
        <v>238</v>
      </c>
      <c r="K71" s="163">
        <f t="shared" si="2"/>
        <v>1953</v>
      </c>
      <c r="M71" s="163" t="s">
        <v>236</v>
      </c>
      <c r="N71" s="165">
        <f>1953+1/24</f>
        <v>1953.0416666666667</v>
      </c>
      <c r="O71" s="167">
        <v>26.6</v>
      </c>
      <c r="P71" s="163" t="s">
        <v>235</v>
      </c>
      <c r="R71" s="163">
        <f t="shared" si="4"/>
        <v>1953</v>
      </c>
      <c r="S71" s="166">
        <v>26.6</v>
      </c>
    </row>
    <row r="72" spans="1:19" ht="13.15">
      <c r="A72" s="164">
        <f t="shared" si="0"/>
        <v>1953.125</v>
      </c>
      <c r="B72" s="164">
        <f>100*(I72/O72)/(I$8/O$8)</f>
        <v>115.14618970161406</v>
      </c>
      <c r="C72" s="164">
        <f t="shared" si="6"/>
        <v>1954</v>
      </c>
      <c r="D72" s="164">
        <v>62.254476192033295</v>
      </c>
      <c r="E72" s="164">
        <v>162.39099999999999</v>
      </c>
      <c r="F72" s="164">
        <v>2.48</v>
      </c>
      <c r="G72" s="163" t="s">
        <v>239</v>
      </c>
      <c r="H72" s="165">
        <v>1953.125</v>
      </c>
      <c r="I72" s="165">
        <v>14.260560157790927</v>
      </c>
      <c r="J72" s="163" t="s">
        <v>238</v>
      </c>
      <c r="K72" s="163">
        <f t="shared" si="2"/>
        <v>1954</v>
      </c>
      <c r="M72" s="163" t="s">
        <v>236</v>
      </c>
      <c r="N72" s="165">
        <f>N71+1/12</f>
        <v>1953.125</v>
      </c>
      <c r="O72" s="167">
        <v>26.5</v>
      </c>
      <c r="P72" s="163" t="s">
        <v>235</v>
      </c>
      <c r="R72" s="163">
        <f t="shared" si="4"/>
        <v>1954</v>
      </c>
      <c r="S72" s="166">
        <v>26.9</v>
      </c>
    </row>
    <row r="73" spans="1:19" ht="13.15">
      <c r="A73" s="164">
        <f t="shared" ref="A73:A136" si="7">H73</f>
        <v>1953.2083333333333</v>
      </c>
      <c r="B73" s="164">
        <f t="shared" ref="B73:B136" si="8">100*(I73/O73)/(I$8/O$8)</f>
        <v>114.71330928920199</v>
      </c>
      <c r="C73" s="164">
        <f t="shared" si="6"/>
        <v>1955</v>
      </c>
      <c r="D73" s="164">
        <v>65.955282669615158</v>
      </c>
      <c r="E73" s="164">
        <v>165.27500000000001</v>
      </c>
      <c r="F73" s="164">
        <v>2.61</v>
      </c>
      <c r="G73" s="163" t="s">
        <v>239</v>
      </c>
      <c r="H73" s="165">
        <v>1953.2083333333333</v>
      </c>
      <c r="I73" s="165">
        <v>14.260560157790927</v>
      </c>
      <c r="J73" s="163" t="s">
        <v>238</v>
      </c>
      <c r="K73" s="163">
        <f t="shared" ref="K73:K126" si="9">C73</f>
        <v>1955</v>
      </c>
      <c r="M73" s="163" t="s">
        <v>236</v>
      </c>
      <c r="N73" s="165">
        <f t="shared" ref="N73:N136" si="10">N72+1/12</f>
        <v>1953.2083333333333</v>
      </c>
      <c r="O73" s="167">
        <v>26.6</v>
      </c>
      <c r="P73" s="163" t="s">
        <v>235</v>
      </c>
      <c r="R73" s="163">
        <f t="shared" ref="R73:R126" si="11">C73</f>
        <v>1955</v>
      </c>
      <c r="S73" s="166">
        <v>26.7</v>
      </c>
    </row>
    <row r="74" spans="1:19" ht="13.15">
      <c r="A74" s="164">
        <f t="shared" si="7"/>
        <v>1953.2916666666665</v>
      </c>
      <c r="B74" s="164">
        <f t="shared" si="8"/>
        <v>114.97977458371813</v>
      </c>
      <c r="C74" s="164">
        <f t="shared" ref="C74:C127" si="12">C73+1</f>
        <v>1956</v>
      </c>
      <c r="D74" s="164">
        <v>68.791487860313609</v>
      </c>
      <c r="E74" s="164">
        <v>168.221</v>
      </c>
      <c r="F74" s="164">
        <v>2.9</v>
      </c>
      <c r="G74" s="163" t="s">
        <v>239</v>
      </c>
      <c r="H74" s="165">
        <v>1953.2916666666665</v>
      </c>
      <c r="I74" s="165">
        <v>14.293685733070348</v>
      </c>
      <c r="J74" s="163" t="s">
        <v>238</v>
      </c>
      <c r="K74" s="163">
        <f t="shared" si="9"/>
        <v>1956</v>
      </c>
      <c r="M74" s="163" t="s">
        <v>236</v>
      </c>
      <c r="N74" s="165">
        <f t="shared" si="10"/>
        <v>1953.2916666666665</v>
      </c>
      <c r="O74" s="167">
        <v>26.6</v>
      </c>
      <c r="P74" s="163" t="s">
        <v>235</v>
      </c>
      <c r="R74" s="163">
        <f t="shared" si="11"/>
        <v>1956</v>
      </c>
      <c r="S74" s="166">
        <v>26.8</v>
      </c>
    </row>
    <row r="75" spans="1:19" ht="13.15">
      <c r="A75" s="164">
        <f t="shared" si="7"/>
        <v>1953.3749999999998</v>
      </c>
      <c r="B75" s="164">
        <f t="shared" si="8"/>
        <v>114.68187237243323</v>
      </c>
      <c r="C75" s="164">
        <f t="shared" si="12"/>
        <v>1957</v>
      </c>
      <c r="D75" s="164">
        <v>69.246321039590157</v>
      </c>
      <c r="E75" s="164">
        <v>171.274</v>
      </c>
      <c r="F75" s="164">
        <v>3.46</v>
      </c>
      <c r="G75" s="163" t="s">
        <v>239</v>
      </c>
      <c r="H75" s="165">
        <v>1953.3749999999998</v>
      </c>
      <c r="I75" s="165">
        <v>14.31024852071006</v>
      </c>
      <c r="J75" s="163" t="s">
        <v>238</v>
      </c>
      <c r="K75" s="163">
        <f t="shared" si="9"/>
        <v>1957</v>
      </c>
      <c r="M75" s="163" t="s">
        <v>236</v>
      </c>
      <c r="N75" s="165">
        <f t="shared" si="10"/>
        <v>1953.3749999999998</v>
      </c>
      <c r="O75" s="167">
        <v>26.7</v>
      </c>
      <c r="P75" s="163" t="s">
        <v>235</v>
      </c>
      <c r="R75" s="163">
        <f t="shared" si="11"/>
        <v>1957</v>
      </c>
      <c r="S75" s="166">
        <v>27.6</v>
      </c>
    </row>
    <row r="76" spans="1:19" ht="13.15">
      <c r="A76" s="164">
        <f t="shared" si="7"/>
        <v>1953.458333333333</v>
      </c>
      <c r="B76" s="164">
        <f t="shared" si="8"/>
        <v>114.25395493820773</v>
      </c>
      <c r="C76" s="164">
        <f t="shared" si="12"/>
        <v>1958</v>
      </c>
      <c r="D76" s="164">
        <v>68.925714197841742</v>
      </c>
      <c r="E76" s="164">
        <v>174.14099999999999</v>
      </c>
      <c r="F76" s="164">
        <v>3.09</v>
      </c>
      <c r="G76" s="163" t="s">
        <v>239</v>
      </c>
      <c r="H76" s="165">
        <v>1953.458333333333</v>
      </c>
      <c r="I76" s="165">
        <v>14.31024852071006</v>
      </c>
      <c r="J76" s="163" t="s">
        <v>238</v>
      </c>
      <c r="K76" s="163">
        <f t="shared" si="9"/>
        <v>1958</v>
      </c>
      <c r="M76" s="163" t="s">
        <v>236</v>
      </c>
      <c r="N76" s="165">
        <f t="shared" si="10"/>
        <v>1953.458333333333</v>
      </c>
      <c r="O76" s="167">
        <v>26.8</v>
      </c>
      <c r="P76" s="163" t="s">
        <v>235</v>
      </c>
      <c r="R76" s="163">
        <f t="shared" si="11"/>
        <v>1958</v>
      </c>
      <c r="S76" s="166">
        <v>28.6</v>
      </c>
    </row>
    <row r="77" spans="1:19" ht="13.15">
      <c r="A77" s="164">
        <f t="shared" si="7"/>
        <v>1953.5416666666663</v>
      </c>
      <c r="B77" s="164">
        <f t="shared" si="8"/>
        <v>114.51843168574987</v>
      </c>
      <c r="C77" s="164">
        <f t="shared" si="12"/>
        <v>1959</v>
      </c>
      <c r="D77" s="164">
        <v>70.952967716251834</v>
      </c>
      <c r="E77" s="164">
        <v>177.13</v>
      </c>
      <c r="F77" s="164">
        <v>4.0199999999999996</v>
      </c>
      <c r="G77" s="163" t="s">
        <v>239</v>
      </c>
      <c r="H77" s="165">
        <v>1953.5416666666663</v>
      </c>
      <c r="I77" s="165">
        <v>14.34337409598948</v>
      </c>
      <c r="J77" s="163" t="s">
        <v>238</v>
      </c>
      <c r="K77" s="163">
        <f t="shared" si="9"/>
        <v>1959</v>
      </c>
      <c r="M77" s="163" t="s">
        <v>236</v>
      </c>
      <c r="N77" s="165">
        <f t="shared" si="10"/>
        <v>1953.5416666666663</v>
      </c>
      <c r="O77" s="167">
        <v>26.8</v>
      </c>
      <c r="P77" s="163" t="s">
        <v>235</v>
      </c>
      <c r="R77" s="163">
        <f t="shared" si="11"/>
        <v>1959</v>
      </c>
      <c r="S77" s="166">
        <v>29</v>
      </c>
    </row>
    <row r="78" spans="1:19" ht="13.15">
      <c r="A78" s="164">
        <f t="shared" si="7"/>
        <v>1953.6249999999995</v>
      </c>
      <c r="B78" s="164">
        <f t="shared" si="8"/>
        <v>114.22445939015471</v>
      </c>
      <c r="C78" s="164">
        <f t="shared" si="12"/>
        <v>1960</v>
      </c>
      <c r="D78" s="164">
        <v>71.636142575431506</v>
      </c>
      <c r="E78" s="164">
        <v>180.76</v>
      </c>
      <c r="F78" s="164">
        <v>4.72</v>
      </c>
      <c r="G78" s="163" t="s">
        <v>239</v>
      </c>
      <c r="H78" s="165">
        <v>1953.6249999999995</v>
      </c>
      <c r="I78" s="165">
        <v>14.359936883629192</v>
      </c>
      <c r="J78" s="163" t="s">
        <v>238</v>
      </c>
      <c r="K78" s="163">
        <f t="shared" si="9"/>
        <v>1960</v>
      </c>
      <c r="M78" s="163" t="s">
        <v>236</v>
      </c>
      <c r="N78" s="165">
        <f t="shared" si="10"/>
        <v>1953.6249999999995</v>
      </c>
      <c r="O78" s="167">
        <v>26.9</v>
      </c>
      <c r="P78" s="163" t="s">
        <v>235</v>
      </c>
      <c r="R78" s="163">
        <f t="shared" si="11"/>
        <v>1960</v>
      </c>
      <c r="S78" s="166">
        <v>29.3</v>
      </c>
    </row>
    <row r="79" spans="1:19" ht="13.15">
      <c r="A79" s="164">
        <f t="shared" si="7"/>
        <v>1953.7083333333328</v>
      </c>
      <c r="B79" s="164">
        <f t="shared" si="8"/>
        <v>114.35620617145823</v>
      </c>
      <c r="C79" s="164">
        <f t="shared" si="12"/>
        <v>1961</v>
      </c>
      <c r="D79" s="164">
        <v>71.568196995915599</v>
      </c>
      <c r="E79" s="164">
        <v>183.74199999999999</v>
      </c>
      <c r="F79" s="164">
        <v>3.84</v>
      </c>
      <c r="G79" s="163" t="s">
        <v>239</v>
      </c>
      <c r="H79" s="165">
        <v>1953.7083333333328</v>
      </c>
      <c r="I79" s="165">
        <v>14.376499671268901</v>
      </c>
      <c r="J79" s="163" t="s">
        <v>238</v>
      </c>
      <c r="K79" s="163">
        <f t="shared" si="9"/>
        <v>1961</v>
      </c>
      <c r="M79" s="163" t="s">
        <v>236</v>
      </c>
      <c r="N79" s="165">
        <f t="shared" si="10"/>
        <v>1953.7083333333328</v>
      </c>
      <c r="O79" s="167">
        <v>26.9</v>
      </c>
      <c r="P79" s="163" t="s">
        <v>235</v>
      </c>
      <c r="R79" s="163">
        <f t="shared" si="11"/>
        <v>1961</v>
      </c>
      <c r="S79" s="166">
        <v>29.8</v>
      </c>
    </row>
    <row r="80" spans="1:19" ht="13.15">
      <c r="A80" s="164">
        <f t="shared" si="7"/>
        <v>1953.7916666666661</v>
      </c>
      <c r="B80" s="164">
        <f t="shared" si="8"/>
        <v>113.93266466711948</v>
      </c>
      <c r="C80" s="164">
        <f t="shared" si="12"/>
        <v>1962</v>
      </c>
      <c r="D80" s="164">
        <v>72.592999816749128</v>
      </c>
      <c r="E80" s="164">
        <v>186.59</v>
      </c>
      <c r="F80" s="164">
        <v>4.08</v>
      </c>
      <c r="G80" s="163" t="s">
        <v>239</v>
      </c>
      <c r="H80" s="165">
        <v>1953.7916666666661</v>
      </c>
      <c r="I80" s="165">
        <v>14.376499671268901</v>
      </c>
      <c r="J80" s="163" t="s">
        <v>238</v>
      </c>
      <c r="K80" s="163">
        <f t="shared" si="9"/>
        <v>1962</v>
      </c>
      <c r="M80" s="163" t="s">
        <v>236</v>
      </c>
      <c r="N80" s="165">
        <f t="shared" si="10"/>
        <v>1953.7916666666661</v>
      </c>
      <c r="O80" s="167">
        <v>27</v>
      </c>
      <c r="P80" s="163" t="s">
        <v>235</v>
      </c>
      <c r="R80" s="163">
        <f t="shared" si="11"/>
        <v>1962</v>
      </c>
      <c r="S80" s="166">
        <v>30</v>
      </c>
    </row>
    <row r="81" spans="1:19" ht="13.15">
      <c r="A81" s="164">
        <f t="shared" si="7"/>
        <v>1953.8749999999993</v>
      </c>
      <c r="B81" s="164">
        <f t="shared" si="8"/>
        <v>114.22445939015471</v>
      </c>
      <c r="C81" s="164">
        <f t="shared" si="12"/>
        <v>1963</v>
      </c>
      <c r="D81" s="164">
        <v>73.367017736755301</v>
      </c>
      <c r="E81" s="164">
        <v>189.3</v>
      </c>
      <c r="F81" s="164">
        <v>3.83</v>
      </c>
      <c r="G81" s="163" t="s">
        <v>239</v>
      </c>
      <c r="H81" s="165">
        <v>1953.8749999999993</v>
      </c>
      <c r="I81" s="165">
        <v>14.359936883629192</v>
      </c>
      <c r="J81" s="163" t="s">
        <v>238</v>
      </c>
      <c r="K81" s="163">
        <f t="shared" si="9"/>
        <v>1963</v>
      </c>
      <c r="M81" s="163" t="s">
        <v>236</v>
      </c>
      <c r="N81" s="165">
        <f t="shared" si="10"/>
        <v>1953.8749999999993</v>
      </c>
      <c r="O81" s="167">
        <v>26.9</v>
      </c>
      <c r="P81" s="163" t="s">
        <v>235</v>
      </c>
      <c r="R81" s="163">
        <f t="shared" si="11"/>
        <v>1963</v>
      </c>
      <c r="S81" s="166">
        <v>30.4</v>
      </c>
    </row>
    <row r="82" spans="1:19" ht="13.15">
      <c r="A82" s="164">
        <f t="shared" si="7"/>
        <v>1953.9583333333326</v>
      </c>
      <c r="B82" s="164">
        <f t="shared" si="8"/>
        <v>114.22445939015471</v>
      </c>
      <c r="C82" s="164">
        <f t="shared" si="12"/>
        <v>1964</v>
      </c>
      <c r="D82" s="164">
        <v>74.367117321477195</v>
      </c>
      <c r="E82" s="164">
        <v>191.92699999999999</v>
      </c>
      <c r="F82" s="164">
        <v>4.17</v>
      </c>
      <c r="G82" s="163" t="s">
        <v>239</v>
      </c>
      <c r="H82" s="165">
        <v>1953.9583333333326</v>
      </c>
      <c r="I82" s="165">
        <v>14.359936883629192</v>
      </c>
      <c r="J82" s="163" t="s">
        <v>238</v>
      </c>
      <c r="K82" s="163">
        <f t="shared" si="9"/>
        <v>1964</v>
      </c>
      <c r="M82" s="163" t="s">
        <v>236</v>
      </c>
      <c r="N82" s="165">
        <f t="shared" si="10"/>
        <v>1953.9583333333326</v>
      </c>
      <c r="O82" s="167">
        <v>26.9</v>
      </c>
      <c r="P82" s="163" t="s">
        <v>235</v>
      </c>
      <c r="R82" s="163">
        <f t="shared" si="11"/>
        <v>1964</v>
      </c>
      <c r="S82" s="166">
        <v>30.9</v>
      </c>
    </row>
    <row r="83" spans="1:19" ht="13.15">
      <c r="A83" s="164">
        <f t="shared" si="7"/>
        <v>1954.0416666666658</v>
      </c>
      <c r="B83" s="164">
        <f t="shared" si="8"/>
        <v>114.22445939015471</v>
      </c>
      <c r="C83" s="164">
        <f t="shared" si="12"/>
        <v>1965</v>
      </c>
      <c r="D83" s="164">
        <v>75.457246162303889</v>
      </c>
      <c r="E83" s="164">
        <v>194.34700000000001</v>
      </c>
      <c r="F83" s="164">
        <v>4.1900000000000004</v>
      </c>
      <c r="G83" s="163" t="s">
        <v>239</v>
      </c>
      <c r="H83" s="165">
        <v>1954.0416666666658</v>
      </c>
      <c r="I83" s="165">
        <v>14.359936883629192</v>
      </c>
      <c r="J83" s="163" t="s">
        <v>238</v>
      </c>
      <c r="K83" s="163">
        <f t="shared" si="9"/>
        <v>1965</v>
      </c>
      <c r="M83" s="163" t="s">
        <v>236</v>
      </c>
      <c r="N83" s="165">
        <f t="shared" si="10"/>
        <v>1954.0416666666658</v>
      </c>
      <c r="O83" s="167">
        <v>26.9</v>
      </c>
      <c r="P83" s="163" t="s">
        <v>235</v>
      </c>
      <c r="R83" s="163">
        <f t="shared" si="11"/>
        <v>1965</v>
      </c>
      <c r="S83" s="166">
        <v>31.2</v>
      </c>
    </row>
    <row r="84" spans="1:19" ht="13.15">
      <c r="A84" s="164">
        <f t="shared" si="7"/>
        <v>1954.1249999999991</v>
      </c>
      <c r="B84" s="164">
        <f t="shared" si="8"/>
        <v>114.35620617145823</v>
      </c>
      <c r="C84" s="164">
        <f t="shared" si="12"/>
        <v>1966</v>
      </c>
      <c r="D84" s="164">
        <v>76.749267860909129</v>
      </c>
      <c r="E84" s="164">
        <v>196.59899999999999</v>
      </c>
      <c r="F84" s="164">
        <v>4.6100000000000003</v>
      </c>
      <c r="G84" s="163" t="s">
        <v>239</v>
      </c>
      <c r="H84" s="165">
        <v>1954.1249999999991</v>
      </c>
      <c r="I84" s="165">
        <v>14.376499671268901</v>
      </c>
      <c r="J84" s="163" t="s">
        <v>238</v>
      </c>
      <c r="K84" s="163">
        <f t="shared" si="9"/>
        <v>1966</v>
      </c>
      <c r="M84" s="163" t="s">
        <v>236</v>
      </c>
      <c r="N84" s="165">
        <f t="shared" si="10"/>
        <v>1954.1249999999991</v>
      </c>
      <c r="O84" s="167">
        <v>26.9</v>
      </c>
      <c r="P84" s="163" t="s">
        <v>235</v>
      </c>
      <c r="R84" s="163">
        <f t="shared" si="11"/>
        <v>1966</v>
      </c>
      <c r="S84" s="166">
        <v>31.8</v>
      </c>
    </row>
    <row r="85" spans="1:19" ht="13.15">
      <c r="A85" s="164">
        <f t="shared" si="7"/>
        <v>1954.2083333333323</v>
      </c>
      <c r="B85" s="164">
        <f t="shared" si="8"/>
        <v>114.35620617145823</v>
      </c>
      <c r="C85" s="164">
        <f t="shared" si="12"/>
        <v>1967</v>
      </c>
      <c r="D85" s="164">
        <v>77.150510233920571</v>
      </c>
      <c r="E85" s="164">
        <v>198.75200000000001</v>
      </c>
      <c r="F85" s="164">
        <v>4.58</v>
      </c>
      <c r="G85" s="163" t="s">
        <v>239</v>
      </c>
      <c r="H85" s="165">
        <v>1954.2083333333323</v>
      </c>
      <c r="I85" s="165">
        <v>14.376499671268901</v>
      </c>
      <c r="J85" s="163" t="s">
        <v>238</v>
      </c>
      <c r="K85" s="163">
        <f t="shared" si="9"/>
        <v>1967</v>
      </c>
      <c r="M85" s="163" t="s">
        <v>236</v>
      </c>
      <c r="N85" s="165">
        <f t="shared" si="10"/>
        <v>1954.2083333333323</v>
      </c>
      <c r="O85" s="167">
        <v>26.9</v>
      </c>
      <c r="P85" s="163" t="s">
        <v>235</v>
      </c>
      <c r="R85" s="163">
        <f t="shared" si="11"/>
        <v>1967</v>
      </c>
      <c r="S85" s="166">
        <v>32.9</v>
      </c>
    </row>
    <row r="86" spans="1:19" ht="13.15">
      <c r="A86" s="164">
        <f t="shared" si="7"/>
        <v>1954.2916666666656</v>
      </c>
      <c r="B86" s="164">
        <f t="shared" si="8"/>
        <v>114.65067005952096</v>
      </c>
      <c r="C86" s="164">
        <f t="shared" si="12"/>
        <v>1968</v>
      </c>
      <c r="D86" s="164">
        <v>79.390564568524809</v>
      </c>
      <c r="E86" s="164">
        <v>200.745</v>
      </c>
      <c r="F86" s="164">
        <v>5.53</v>
      </c>
      <c r="G86" s="163" t="s">
        <v>239</v>
      </c>
      <c r="H86" s="165">
        <v>1954.2916666666656</v>
      </c>
      <c r="I86" s="165">
        <v>14.359936883629192</v>
      </c>
      <c r="J86" s="163" t="s">
        <v>238</v>
      </c>
      <c r="K86" s="163">
        <f t="shared" si="9"/>
        <v>1968</v>
      </c>
      <c r="M86" s="163" t="s">
        <v>236</v>
      </c>
      <c r="N86" s="165">
        <f t="shared" si="10"/>
        <v>1954.2916666666656</v>
      </c>
      <c r="O86" s="167">
        <v>26.8</v>
      </c>
      <c r="P86" s="163" t="s">
        <v>235</v>
      </c>
      <c r="R86" s="163">
        <f t="shared" si="11"/>
        <v>1968</v>
      </c>
      <c r="S86" s="166">
        <v>34.1</v>
      </c>
    </row>
    <row r="87" spans="1:19" ht="13.15">
      <c r="A87" s="164">
        <f t="shared" si="7"/>
        <v>1954.3749999999989</v>
      </c>
      <c r="B87" s="164">
        <f t="shared" si="8"/>
        <v>114.22445939015471</v>
      </c>
      <c r="C87" s="164">
        <f t="shared" si="12"/>
        <v>1969</v>
      </c>
      <c r="D87" s="164">
        <v>83.323038340611902</v>
      </c>
      <c r="E87" s="164">
        <v>202.73599999999999</v>
      </c>
      <c r="F87" s="164">
        <v>6.04</v>
      </c>
      <c r="G87" s="163" t="s">
        <v>239</v>
      </c>
      <c r="H87" s="165">
        <v>1954.3749999999989</v>
      </c>
      <c r="I87" s="165">
        <v>14.359936883629192</v>
      </c>
      <c r="J87" s="163" t="s">
        <v>238</v>
      </c>
      <c r="K87" s="163">
        <f t="shared" si="9"/>
        <v>1969</v>
      </c>
      <c r="M87" s="163" t="s">
        <v>236</v>
      </c>
      <c r="N87" s="165">
        <f t="shared" si="10"/>
        <v>1954.3749999999989</v>
      </c>
      <c r="O87" s="167">
        <v>26.9</v>
      </c>
      <c r="P87" s="163" t="s">
        <v>235</v>
      </c>
      <c r="R87" s="163">
        <f t="shared" si="11"/>
        <v>1969</v>
      </c>
      <c r="S87" s="166">
        <v>35.6</v>
      </c>
    </row>
    <row r="88" spans="1:19" ht="13.15">
      <c r="A88" s="164">
        <f t="shared" si="7"/>
        <v>1954.4583333333321</v>
      </c>
      <c r="B88" s="164">
        <f t="shared" si="8"/>
        <v>114.35620617145823</v>
      </c>
      <c r="C88" s="164">
        <f t="shared" si="12"/>
        <v>1970</v>
      </c>
      <c r="D88" s="164">
        <v>83.042895247403223</v>
      </c>
      <c r="E88" s="164">
        <v>205.089</v>
      </c>
      <c r="F88" s="164">
        <v>7.79</v>
      </c>
      <c r="G88" s="163" t="s">
        <v>239</v>
      </c>
      <c r="H88" s="165">
        <v>1954.4583333333321</v>
      </c>
      <c r="I88" s="165">
        <v>14.376499671268901</v>
      </c>
      <c r="J88" s="163" t="s">
        <v>238</v>
      </c>
      <c r="K88" s="163">
        <f>C88</f>
        <v>1970</v>
      </c>
      <c r="M88" s="163" t="s">
        <v>236</v>
      </c>
      <c r="N88" s="165">
        <f t="shared" si="10"/>
        <v>1954.4583333333321</v>
      </c>
      <c r="O88" s="167">
        <v>26.9</v>
      </c>
      <c r="P88" s="163" t="s">
        <v>235</v>
      </c>
      <c r="R88" s="163">
        <f t="shared" si="11"/>
        <v>1970</v>
      </c>
      <c r="S88" s="166">
        <v>37.799999999999997</v>
      </c>
    </row>
    <row r="89" spans="1:19" ht="13.15">
      <c r="A89" s="164">
        <f t="shared" si="7"/>
        <v>1954.5416666666654</v>
      </c>
      <c r="B89" s="164">
        <f t="shared" si="8"/>
        <v>114.75144651536878</v>
      </c>
      <c r="C89" s="164">
        <f t="shared" si="12"/>
        <v>1971</v>
      </c>
      <c r="D89" s="164">
        <v>89.436185877159303</v>
      </c>
      <c r="E89" s="164">
        <v>207.69200000000001</v>
      </c>
      <c r="F89" s="164">
        <v>6.24</v>
      </c>
      <c r="G89" s="163" t="s">
        <v>239</v>
      </c>
      <c r="H89" s="165">
        <v>1954.5416666666654</v>
      </c>
      <c r="I89" s="165">
        <v>14.426188034188034</v>
      </c>
      <c r="J89" s="163" t="s">
        <v>238</v>
      </c>
      <c r="K89" s="163">
        <f t="shared" si="9"/>
        <v>1971</v>
      </c>
      <c r="M89" s="163" t="s">
        <v>236</v>
      </c>
      <c r="N89" s="165">
        <f t="shared" si="10"/>
        <v>1954.5416666666654</v>
      </c>
      <c r="O89" s="167">
        <v>26.9</v>
      </c>
      <c r="P89" s="163" t="s">
        <v>235</v>
      </c>
      <c r="R89" s="163">
        <f t="shared" si="11"/>
        <v>1971</v>
      </c>
      <c r="S89" s="166">
        <v>39.799999999999997</v>
      </c>
    </row>
    <row r="90" spans="1:19" ht="13.15">
      <c r="A90" s="164">
        <f t="shared" si="7"/>
        <v>1954.6249999999986</v>
      </c>
      <c r="B90" s="164">
        <f t="shared" si="8"/>
        <v>115.01494007797584</v>
      </c>
      <c r="C90" s="164">
        <f t="shared" si="12"/>
        <v>1972</v>
      </c>
      <c r="D90" s="164">
        <v>95.74309565561677</v>
      </c>
      <c r="E90" s="164">
        <v>209.92400000000001</v>
      </c>
      <c r="F90" s="164">
        <v>5.95</v>
      </c>
      <c r="G90" s="163" t="s">
        <v>239</v>
      </c>
      <c r="H90" s="165">
        <v>1954.6249999999986</v>
      </c>
      <c r="I90" s="165">
        <v>14.459313609467454</v>
      </c>
      <c r="J90" s="163" t="s">
        <v>238</v>
      </c>
      <c r="K90" s="163">
        <f t="shared" si="9"/>
        <v>1972</v>
      </c>
      <c r="M90" s="163" t="s">
        <v>236</v>
      </c>
      <c r="N90" s="165">
        <f t="shared" si="10"/>
        <v>1954.6249999999986</v>
      </c>
      <c r="O90" s="167">
        <v>26.9</v>
      </c>
      <c r="P90" s="163" t="s">
        <v>235</v>
      </c>
      <c r="R90" s="163">
        <f t="shared" si="11"/>
        <v>1972</v>
      </c>
      <c r="S90" s="166">
        <v>41.1</v>
      </c>
    </row>
    <row r="91" spans="1:19" ht="13.15">
      <c r="A91" s="164">
        <f t="shared" si="7"/>
        <v>1954.7083333333319</v>
      </c>
      <c r="B91" s="164">
        <f t="shared" si="8"/>
        <v>115.70857704968955</v>
      </c>
      <c r="C91" s="164">
        <f t="shared" si="12"/>
        <v>1973</v>
      </c>
      <c r="D91" s="164">
        <v>100.30455778467764</v>
      </c>
      <c r="E91" s="164">
        <v>211.93899999999999</v>
      </c>
      <c r="F91" s="164">
        <v>6.46</v>
      </c>
      <c r="G91" s="163" t="s">
        <v>239</v>
      </c>
      <c r="H91" s="165">
        <v>1954.7083333333319</v>
      </c>
      <c r="I91" s="165">
        <v>14.492439184746878</v>
      </c>
      <c r="J91" s="163" t="s">
        <v>238</v>
      </c>
      <c r="K91" s="163">
        <f t="shared" si="9"/>
        <v>1973</v>
      </c>
      <c r="M91" s="163" t="s">
        <v>236</v>
      </c>
      <c r="N91" s="165">
        <f t="shared" si="10"/>
        <v>1954.7083333333319</v>
      </c>
      <c r="O91" s="167">
        <v>26.8</v>
      </c>
      <c r="P91" s="163" t="s">
        <v>235</v>
      </c>
      <c r="R91" s="163">
        <f t="shared" si="11"/>
        <v>1973</v>
      </c>
      <c r="S91" s="166">
        <v>42.6</v>
      </c>
    </row>
    <row r="92" spans="1:19" ht="13.15">
      <c r="A92" s="164">
        <f t="shared" si="7"/>
        <v>1954.7916666666652</v>
      </c>
      <c r="B92" s="164">
        <f t="shared" si="8"/>
        <v>115.57633867591846</v>
      </c>
      <c r="C92" s="164">
        <f t="shared" si="12"/>
        <v>1974</v>
      </c>
      <c r="D92" s="164">
        <v>97.093271547117098</v>
      </c>
      <c r="E92" s="164">
        <v>213.898</v>
      </c>
      <c r="F92" s="164">
        <v>6.99</v>
      </c>
      <c r="G92" s="163" t="s">
        <v>239</v>
      </c>
      <c r="H92" s="165">
        <v>1954.7916666666652</v>
      </c>
      <c r="I92" s="165">
        <v>14.475876397107166</v>
      </c>
      <c r="J92" s="163" t="s">
        <v>238</v>
      </c>
      <c r="K92" s="163">
        <f t="shared" si="9"/>
        <v>1974</v>
      </c>
      <c r="M92" s="163" t="s">
        <v>236</v>
      </c>
      <c r="N92" s="165">
        <f t="shared" si="10"/>
        <v>1954.7916666666652</v>
      </c>
      <c r="O92" s="167">
        <v>26.8</v>
      </c>
      <c r="P92" s="163" t="s">
        <v>235</v>
      </c>
      <c r="R92" s="163">
        <f t="shared" si="11"/>
        <v>1974</v>
      </c>
      <c r="S92" s="166">
        <v>46.6</v>
      </c>
    </row>
    <row r="93" spans="1:19" ht="13.15">
      <c r="A93" s="164">
        <f t="shared" si="7"/>
        <v>1954.8749999999984</v>
      </c>
      <c r="B93" s="164">
        <f t="shared" si="8"/>
        <v>115.57633867591846</v>
      </c>
      <c r="C93" s="164">
        <f t="shared" si="12"/>
        <v>1975</v>
      </c>
      <c r="D93" s="164">
        <v>94.122500920650964</v>
      </c>
      <c r="E93" s="164">
        <v>215.98099999999999</v>
      </c>
      <c r="F93" s="164">
        <v>7.5</v>
      </c>
      <c r="G93" s="163" t="s">
        <v>239</v>
      </c>
      <c r="H93" s="165">
        <v>1954.8749999999984</v>
      </c>
      <c r="I93" s="165">
        <v>14.475876397107166</v>
      </c>
      <c r="J93" s="163" t="s">
        <v>238</v>
      </c>
      <c r="K93" s="163">
        <f t="shared" si="9"/>
        <v>1975</v>
      </c>
      <c r="M93" s="163" t="s">
        <v>236</v>
      </c>
      <c r="N93" s="165">
        <f t="shared" si="10"/>
        <v>1954.8749999999984</v>
      </c>
      <c r="O93" s="167">
        <v>26.8</v>
      </c>
      <c r="P93" s="163" t="s">
        <v>235</v>
      </c>
      <c r="R93" s="163">
        <f t="shared" si="11"/>
        <v>1975</v>
      </c>
      <c r="S93" s="166">
        <v>52.1</v>
      </c>
    </row>
    <row r="94" spans="1:19" ht="13.15">
      <c r="A94" s="164">
        <f t="shared" si="7"/>
        <v>1954.9583333333317</v>
      </c>
      <c r="B94" s="164">
        <f t="shared" si="8"/>
        <v>116.14194250680451</v>
      </c>
      <c r="C94" s="164">
        <f t="shared" si="12"/>
        <v>1976</v>
      </c>
      <c r="D94" s="164">
        <v>96.23389798331759</v>
      </c>
      <c r="E94" s="164">
        <v>218.08600000000001</v>
      </c>
      <c r="F94" s="164">
        <v>7.74</v>
      </c>
      <c r="G94" s="163" t="s">
        <v>239</v>
      </c>
      <c r="H94" s="165">
        <v>1954.9583333333317</v>
      </c>
      <c r="I94" s="165">
        <v>14.492439184746878</v>
      </c>
      <c r="J94" s="163" t="s">
        <v>238</v>
      </c>
      <c r="K94" s="163">
        <f t="shared" si="9"/>
        <v>1976</v>
      </c>
      <c r="M94" s="163" t="s">
        <v>236</v>
      </c>
      <c r="N94" s="165">
        <f t="shared" si="10"/>
        <v>1954.9583333333317</v>
      </c>
      <c r="O94" s="167">
        <v>26.7</v>
      </c>
      <c r="P94" s="163" t="s">
        <v>235</v>
      </c>
      <c r="R94" s="163">
        <f t="shared" si="11"/>
        <v>1976</v>
      </c>
      <c r="S94" s="166">
        <v>55.6</v>
      </c>
    </row>
    <row r="95" spans="1:19" ht="13.15">
      <c r="A95" s="164">
        <f t="shared" si="7"/>
        <v>1955.0416666666649</v>
      </c>
      <c r="B95" s="164">
        <f t="shared" si="8"/>
        <v>116.27467615538369</v>
      </c>
      <c r="C95" s="164">
        <f t="shared" si="12"/>
        <v>1977</v>
      </c>
      <c r="D95" s="164">
        <v>99.165503728450389</v>
      </c>
      <c r="E95" s="164">
        <v>220.28899999999999</v>
      </c>
      <c r="F95" s="164">
        <v>7.21</v>
      </c>
      <c r="G95" s="163" t="s">
        <v>239</v>
      </c>
      <c r="H95" s="165">
        <v>1955.0416666666649</v>
      </c>
      <c r="I95" s="165">
        <v>14.509001972386587</v>
      </c>
      <c r="J95" s="163" t="s">
        <v>238</v>
      </c>
      <c r="K95" s="163">
        <f t="shared" si="9"/>
        <v>1977</v>
      </c>
      <c r="M95" s="163" t="s">
        <v>236</v>
      </c>
      <c r="N95" s="165">
        <f t="shared" si="10"/>
        <v>1955.0416666666649</v>
      </c>
      <c r="O95" s="167">
        <v>26.7</v>
      </c>
      <c r="P95" s="163" t="s">
        <v>235</v>
      </c>
      <c r="R95" s="163">
        <f t="shared" si="11"/>
        <v>1977</v>
      </c>
      <c r="S95" s="166">
        <v>58.5</v>
      </c>
    </row>
    <row r="96" spans="1:19" ht="13.15">
      <c r="A96" s="164">
        <f t="shared" si="7"/>
        <v>1955.1249999999982</v>
      </c>
      <c r="B96" s="164">
        <f t="shared" si="8"/>
        <v>115.87647520964606</v>
      </c>
      <c r="C96" s="164">
        <f t="shared" si="12"/>
        <v>1978</v>
      </c>
      <c r="D96" s="164">
        <v>100.56884002199011</v>
      </c>
      <c r="E96" s="164">
        <v>222.62899999999999</v>
      </c>
      <c r="F96" s="164">
        <v>7.96</v>
      </c>
      <c r="G96" s="163" t="s">
        <v>239</v>
      </c>
      <c r="H96" s="165">
        <v>1955.1249999999982</v>
      </c>
      <c r="I96" s="165">
        <v>14.459313609467454</v>
      </c>
      <c r="J96" s="163" t="s">
        <v>238</v>
      </c>
      <c r="K96" s="163">
        <f t="shared" si="9"/>
        <v>1978</v>
      </c>
      <c r="M96" s="163" t="s">
        <v>236</v>
      </c>
      <c r="N96" s="165">
        <f t="shared" si="10"/>
        <v>1955.1249999999982</v>
      </c>
      <c r="O96" s="167">
        <v>26.7</v>
      </c>
      <c r="P96" s="163" t="s">
        <v>235</v>
      </c>
      <c r="R96" s="163">
        <f t="shared" si="11"/>
        <v>1978</v>
      </c>
      <c r="S96" s="166">
        <v>62.5</v>
      </c>
    </row>
    <row r="97" spans="1:19" ht="13.15">
      <c r="A97" s="164">
        <f t="shared" si="7"/>
        <v>1955.2083333333314</v>
      </c>
      <c r="B97" s="164">
        <f t="shared" si="8"/>
        <v>115.61100791248765</v>
      </c>
      <c r="C97" s="164">
        <f t="shared" si="12"/>
        <v>1979</v>
      </c>
      <c r="D97" s="164">
        <v>100</v>
      </c>
      <c r="E97" s="164">
        <v>225.10599999999999</v>
      </c>
      <c r="F97" s="164">
        <v>9.1</v>
      </c>
      <c r="G97" s="163" t="s">
        <v>239</v>
      </c>
      <c r="H97" s="165">
        <v>1955.2083333333314</v>
      </c>
      <c r="I97" s="165">
        <v>14.426188034188034</v>
      </c>
      <c r="J97" s="163" t="s">
        <v>238</v>
      </c>
      <c r="K97" s="163">
        <f t="shared" si="9"/>
        <v>1979</v>
      </c>
      <c r="M97" s="163" t="s">
        <v>236</v>
      </c>
      <c r="N97" s="165">
        <f t="shared" si="10"/>
        <v>1955.2083333333314</v>
      </c>
      <c r="O97" s="167">
        <v>26.7</v>
      </c>
      <c r="P97" s="163" t="s">
        <v>235</v>
      </c>
      <c r="R97" s="163">
        <f t="shared" si="11"/>
        <v>1979</v>
      </c>
      <c r="S97" s="166">
        <v>68.3</v>
      </c>
    </row>
    <row r="98" spans="1:19" ht="13.15">
      <c r="A98" s="164">
        <f t="shared" si="7"/>
        <v>1955.2916666666647</v>
      </c>
      <c r="B98" s="164">
        <f t="shared" si="8"/>
        <v>114.94733966959164</v>
      </c>
      <c r="C98" s="164">
        <f t="shared" si="12"/>
        <v>1980</v>
      </c>
      <c r="D98" s="164">
        <v>93.677209009159242</v>
      </c>
      <c r="E98" s="164">
        <v>227.726</v>
      </c>
      <c r="F98" s="164">
        <v>10.8</v>
      </c>
      <c r="G98" s="163" t="s">
        <v>239</v>
      </c>
      <c r="H98" s="165">
        <v>1955.2916666666647</v>
      </c>
      <c r="I98" s="165">
        <v>14.34337409598948</v>
      </c>
      <c r="J98" s="163" t="s">
        <v>238</v>
      </c>
      <c r="K98" s="163">
        <f t="shared" si="9"/>
        <v>1980</v>
      </c>
      <c r="M98" s="163" t="s">
        <v>236</v>
      </c>
      <c r="N98" s="165">
        <f t="shared" si="10"/>
        <v>1955.2916666666647</v>
      </c>
      <c r="O98" s="167">
        <v>26.7</v>
      </c>
      <c r="P98" s="163" t="s">
        <v>235</v>
      </c>
      <c r="R98" s="163">
        <f t="shared" si="11"/>
        <v>1980</v>
      </c>
      <c r="S98" s="166">
        <v>77.8</v>
      </c>
    </row>
    <row r="99" spans="1:19" ht="13.15">
      <c r="A99" s="164">
        <f t="shared" si="7"/>
        <v>1955.374999999998</v>
      </c>
      <c r="B99" s="164">
        <f t="shared" si="8"/>
        <v>114.94733966959164</v>
      </c>
      <c r="C99" s="164">
        <f t="shared" si="12"/>
        <v>1981</v>
      </c>
      <c r="D99" s="164">
        <v>90.503876703759175</v>
      </c>
      <c r="E99" s="164">
        <v>230.00800000000001</v>
      </c>
      <c r="F99" s="164">
        <v>12.57</v>
      </c>
      <c r="G99" s="163" t="s">
        <v>239</v>
      </c>
      <c r="H99" s="165">
        <v>1955.374999999998</v>
      </c>
      <c r="I99" s="165">
        <v>14.34337409598948</v>
      </c>
      <c r="J99" s="163" t="s">
        <v>238</v>
      </c>
      <c r="K99" s="163">
        <f t="shared" si="9"/>
        <v>1981</v>
      </c>
      <c r="M99" s="163" t="s">
        <v>236</v>
      </c>
      <c r="N99" s="165">
        <f t="shared" si="10"/>
        <v>1955.374999999998</v>
      </c>
      <c r="O99" s="167">
        <v>26.7</v>
      </c>
      <c r="P99" s="163" t="s">
        <v>235</v>
      </c>
      <c r="R99" s="163">
        <f t="shared" si="11"/>
        <v>1981</v>
      </c>
      <c r="S99" s="166">
        <v>87</v>
      </c>
    </row>
    <row r="100" spans="1:19" ht="13.15">
      <c r="A100" s="164">
        <f t="shared" si="7"/>
        <v>1955.4583333333312</v>
      </c>
      <c r="B100" s="164">
        <f t="shared" si="8"/>
        <v>115.47827426390846</v>
      </c>
      <c r="C100" s="164">
        <f t="shared" si="12"/>
        <v>1982</v>
      </c>
      <c r="D100" s="164">
        <v>88.952770828948815</v>
      </c>
      <c r="E100" s="164">
        <v>232.21799999999999</v>
      </c>
      <c r="F100" s="164">
        <v>14.59</v>
      </c>
      <c r="G100" s="163" t="s">
        <v>239</v>
      </c>
      <c r="H100" s="165">
        <v>1955.4583333333312</v>
      </c>
      <c r="I100" s="165">
        <v>14.409625246548325</v>
      </c>
      <c r="J100" s="163" t="s">
        <v>238</v>
      </c>
      <c r="K100" s="163">
        <f t="shared" si="9"/>
        <v>1982</v>
      </c>
      <c r="M100" s="163" t="s">
        <v>236</v>
      </c>
      <c r="N100" s="165">
        <f t="shared" si="10"/>
        <v>1955.4583333333312</v>
      </c>
      <c r="O100" s="167">
        <v>26.7</v>
      </c>
      <c r="P100" s="163" t="s">
        <v>235</v>
      </c>
      <c r="R100" s="163">
        <f t="shared" si="11"/>
        <v>1982</v>
      </c>
      <c r="S100" s="166">
        <v>94.3</v>
      </c>
    </row>
    <row r="101" spans="1:19" ht="13.15">
      <c r="A101" s="164">
        <f t="shared" si="7"/>
        <v>1955.5416666666645</v>
      </c>
      <c r="B101" s="164">
        <f t="shared" si="8"/>
        <v>115.44410030214738</v>
      </c>
      <c r="C101" s="164">
        <f t="shared" si="12"/>
        <v>1983</v>
      </c>
      <c r="D101" s="164">
        <v>91.528301017098542</v>
      </c>
      <c r="E101" s="164">
        <v>234.333</v>
      </c>
      <c r="F101" s="164">
        <v>10.46</v>
      </c>
      <c r="G101" s="163" t="s">
        <v>239</v>
      </c>
      <c r="H101" s="165">
        <v>1955.5416666666645</v>
      </c>
      <c r="I101" s="165">
        <v>14.459313609467454</v>
      </c>
      <c r="J101" s="163" t="s">
        <v>238</v>
      </c>
      <c r="K101" s="163">
        <f t="shared" si="9"/>
        <v>1983</v>
      </c>
      <c r="M101" s="163" t="s">
        <v>236</v>
      </c>
      <c r="N101" s="165">
        <f t="shared" si="10"/>
        <v>1955.5416666666645</v>
      </c>
      <c r="O101" s="167">
        <v>26.8</v>
      </c>
      <c r="P101" s="163" t="s">
        <v>235</v>
      </c>
      <c r="R101" s="163">
        <f t="shared" si="11"/>
        <v>1983</v>
      </c>
      <c r="S101" s="166">
        <v>97.8</v>
      </c>
    </row>
    <row r="102" spans="1:19" ht="13.15">
      <c r="A102" s="164">
        <f t="shared" si="7"/>
        <v>1955.6249999999977</v>
      </c>
      <c r="B102" s="164">
        <f t="shared" si="8"/>
        <v>116.10529217100276</v>
      </c>
      <c r="C102" s="164">
        <f t="shared" si="12"/>
        <v>1984</v>
      </c>
      <c r="D102" s="164">
        <v>89.061595491057474</v>
      </c>
      <c r="E102" s="164">
        <v>236.39400000000001</v>
      </c>
      <c r="F102" s="164">
        <v>11.67</v>
      </c>
      <c r="G102" s="163" t="s">
        <v>239</v>
      </c>
      <c r="H102" s="165">
        <v>1955.6249999999977</v>
      </c>
      <c r="I102" s="165">
        <v>14.542127547666009</v>
      </c>
      <c r="J102" s="163" t="s">
        <v>238</v>
      </c>
      <c r="K102" s="163">
        <f t="shared" si="9"/>
        <v>1984</v>
      </c>
      <c r="M102" s="163" t="s">
        <v>236</v>
      </c>
      <c r="N102" s="165">
        <f t="shared" si="10"/>
        <v>1955.6249999999977</v>
      </c>
      <c r="O102" s="167">
        <v>26.8</v>
      </c>
      <c r="P102" s="163" t="s">
        <v>235</v>
      </c>
      <c r="R102" s="163">
        <f t="shared" si="11"/>
        <v>1984</v>
      </c>
      <c r="S102" s="166">
        <v>101.9</v>
      </c>
    </row>
    <row r="103" spans="1:19" ht="13.15">
      <c r="A103" s="164">
        <f t="shared" si="7"/>
        <v>1955.708333333331</v>
      </c>
      <c r="B103" s="164">
        <f t="shared" si="8"/>
        <v>115.93716754710051</v>
      </c>
      <c r="C103" s="164">
        <f t="shared" si="12"/>
        <v>1985</v>
      </c>
      <c r="D103" s="164">
        <v>86.307251784090525</v>
      </c>
      <c r="E103" s="164">
        <v>238.506</v>
      </c>
      <c r="F103" s="164">
        <v>11.38</v>
      </c>
      <c r="G103" s="163" t="s">
        <v>239</v>
      </c>
      <c r="H103" s="165">
        <v>1955.708333333331</v>
      </c>
      <c r="I103" s="165">
        <v>14.575253122945432</v>
      </c>
      <c r="J103" s="163" t="s">
        <v>238</v>
      </c>
      <c r="K103" s="163">
        <f t="shared" si="9"/>
        <v>1985</v>
      </c>
      <c r="M103" s="163" t="s">
        <v>236</v>
      </c>
      <c r="N103" s="165">
        <f t="shared" si="10"/>
        <v>1955.708333333331</v>
      </c>
      <c r="O103" s="167">
        <v>26.9</v>
      </c>
      <c r="P103" s="163" t="s">
        <v>235</v>
      </c>
      <c r="R103" s="163">
        <f t="shared" si="11"/>
        <v>1985</v>
      </c>
      <c r="S103" s="166">
        <v>105.5</v>
      </c>
    </row>
    <row r="104" spans="1:19" ht="13.15">
      <c r="A104" s="164">
        <f t="shared" si="7"/>
        <v>1955.7916666666642</v>
      </c>
      <c r="B104" s="164">
        <f t="shared" si="8"/>
        <v>115.805420765797</v>
      </c>
      <c r="C104" s="164">
        <f t="shared" si="12"/>
        <v>1986</v>
      </c>
      <c r="D104" s="164">
        <v>85.065639257954373</v>
      </c>
      <c r="E104" s="164">
        <v>240.68299999999999</v>
      </c>
      <c r="F104" s="164">
        <v>9.19</v>
      </c>
      <c r="G104" s="163" t="s">
        <v>239</v>
      </c>
      <c r="H104" s="165">
        <v>1955.7916666666642</v>
      </c>
      <c r="I104" s="165">
        <v>14.558690335305721</v>
      </c>
      <c r="J104" s="163" t="s">
        <v>238</v>
      </c>
      <c r="K104" s="163">
        <f t="shared" si="9"/>
        <v>1986</v>
      </c>
      <c r="M104" s="163" t="s">
        <v>236</v>
      </c>
      <c r="N104" s="165">
        <f t="shared" si="10"/>
        <v>1955.7916666666642</v>
      </c>
      <c r="O104" s="167">
        <v>26.9</v>
      </c>
      <c r="P104" s="163" t="s">
        <v>235</v>
      </c>
      <c r="R104" s="163">
        <f t="shared" si="11"/>
        <v>1986</v>
      </c>
      <c r="S104" s="166">
        <v>109.6</v>
      </c>
    </row>
    <row r="105" spans="1:19" ht="13.15">
      <c r="A105" s="164">
        <f t="shared" si="7"/>
        <v>1955.8749999999975</v>
      </c>
      <c r="B105" s="164">
        <f t="shared" si="8"/>
        <v>115.54192720318994</v>
      </c>
      <c r="C105" s="164">
        <f t="shared" si="12"/>
        <v>1987</v>
      </c>
      <c r="D105" s="164">
        <v>85.800117465126306</v>
      </c>
      <c r="E105" s="164">
        <v>242.84299999999999</v>
      </c>
      <c r="F105" s="164">
        <v>7.08</v>
      </c>
      <c r="G105" s="163" t="s">
        <v>239</v>
      </c>
      <c r="H105" s="165">
        <v>1955.8749999999975</v>
      </c>
      <c r="I105" s="165">
        <v>14.525564760026299</v>
      </c>
      <c r="J105" s="163" t="s">
        <v>238</v>
      </c>
      <c r="K105" s="163">
        <f t="shared" si="9"/>
        <v>1987</v>
      </c>
      <c r="M105" s="163" t="s">
        <v>236</v>
      </c>
      <c r="N105" s="165">
        <f t="shared" si="10"/>
        <v>1955.8749999999975</v>
      </c>
      <c r="O105" s="167">
        <v>26.9</v>
      </c>
      <c r="P105" s="163" t="s">
        <v>235</v>
      </c>
      <c r="R105" s="163">
        <f t="shared" si="11"/>
        <v>1987</v>
      </c>
      <c r="S105" s="166">
        <v>111.2</v>
      </c>
    </row>
    <row r="106" spans="1:19" ht="13.15">
      <c r="A106" s="164">
        <f t="shared" si="7"/>
        <v>1955.9583333333308</v>
      </c>
      <c r="B106" s="164">
        <f t="shared" si="8"/>
        <v>115.70857704968955</v>
      </c>
      <c r="C106" s="164">
        <f t="shared" si="12"/>
        <v>1988</v>
      </c>
      <c r="D106" s="164">
        <v>84.312854375427349</v>
      </c>
      <c r="E106" s="164">
        <v>245.06100000000001</v>
      </c>
      <c r="F106" s="164">
        <v>8.67</v>
      </c>
      <c r="G106" s="163" t="s">
        <v>239</v>
      </c>
      <c r="H106" s="165">
        <v>1955.9583333333308</v>
      </c>
      <c r="I106" s="165">
        <v>14.492439184746878</v>
      </c>
      <c r="J106" s="163" t="s">
        <v>238</v>
      </c>
      <c r="K106" s="163">
        <f t="shared" si="9"/>
        <v>1988</v>
      </c>
      <c r="M106" s="163" t="s">
        <v>236</v>
      </c>
      <c r="N106" s="165">
        <f t="shared" si="10"/>
        <v>1955.9583333333308</v>
      </c>
      <c r="O106" s="167">
        <v>26.8</v>
      </c>
      <c r="P106" s="163" t="s">
        <v>235</v>
      </c>
      <c r="R106" s="163">
        <f t="shared" si="11"/>
        <v>1988</v>
      </c>
      <c r="S106" s="166">
        <v>115.7</v>
      </c>
    </row>
    <row r="107" spans="1:19" ht="13.15">
      <c r="A107" s="164">
        <f t="shared" si="7"/>
        <v>1956.041666666664</v>
      </c>
      <c r="B107" s="164">
        <f t="shared" si="8"/>
        <v>115.44410030214738</v>
      </c>
      <c r="C107" s="164">
        <f t="shared" si="12"/>
        <v>1989</v>
      </c>
      <c r="D107" s="164">
        <v>81.669450233769723</v>
      </c>
      <c r="E107" s="164">
        <v>247.387</v>
      </c>
      <c r="F107" s="164">
        <v>9.09</v>
      </c>
      <c r="G107" s="163" t="s">
        <v>239</v>
      </c>
      <c r="H107" s="165">
        <v>1956.041666666664</v>
      </c>
      <c r="I107" s="165">
        <v>14.459313609467454</v>
      </c>
      <c r="J107" s="163" t="s">
        <v>238</v>
      </c>
      <c r="K107" s="163">
        <f t="shared" si="9"/>
        <v>1989</v>
      </c>
      <c r="M107" s="163" t="s">
        <v>236</v>
      </c>
      <c r="N107" s="165">
        <f t="shared" si="10"/>
        <v>1956.041666666664</v>
      </c>
      <c r="O107" s="167">
        <v>26.8</v>
      </c>
      <c r="P107" s="163" t="s">
        <v>235</v>
      </c>
      <c r="R107" s="163">
        <f t="shared" si="11"/>
        <v>1989</v>
      </c>
      <c r="S107" s="166">
        <v>121.1</v>
      </c>
    </row>
    <row r="108" spans="1:19" ht="13.15">
      <c r="A108" s="164">
        <f t="shared" si="7"/>
        <v>1956.1249999999973</v>
      </c>
      <c r="B108" s="164">
        <f t="shared" si="8"/>
        <v>115.04738518083417</v>
      </c>
      <c r="C108" s="164">
        <f t="shared" si="12"/>
        <v>1990</v>
      </c>
      <c r="D108" s="164">
        <v>79.634988431030209</v>
      </c>
      <c r="E108" s="164">
        <v>250.18100000000001</v>
      </c>
      <c r="F108" s="164">
        <v>8.2100000000000009</v>
      </c>
      <c r="G108" s="163" t="s">
        <v>239</v>
      </c>
      <c r="H108" s="165">
        <v>1956.1249999999973</v>
      </c>
      <c r="I108" s="165">
        <v>14.409625246548325</v>
      </c>
      <c r="J108" s="163" t="s">
        <v>238</v>
      </c>
      <c r="K108" s="163">
        <f t="shared" si="9"/>
        <v>1990</v>
      </c>
      <c r="M108" s="163" t="s">
        <v>236</v>
      </c>
      <c r="N108" s="165">
        <f t="shared" si="10"/>
        <v>1956.1249999999973</v>
      </c>
      <c r="O108" s="167">
        <v>26.8</v>
      </c>
      <c r="P108" s="163" t="s">
        <v>235</v>
      </c>
      <c r="R108" s="163">
        <f t="shared" si="11"/>
        <v>1990</v>
      </c>
      <c r="S108" s="166">
        <v>127.4</v>
      </c>
    </row>
    <row r="109" spans="1:19" ht="13.15">
      <c r="A109" s="164">
        <f t="shared" si="7"/>
        <v>1956.2083333333305</v>
      </c>
      <c r="B109" s="164">
        <f t="shared" si="8"/>
        <v>114.65067005952096</v>
      </c>
      <c r="C109" s="164">
        <f t="shared" si="12"/>
        <v>1991</v>
      </c>
      <c r="D109" s="164">
        <v>76.742074535998185</v>
      </c>
      <c r="E109" s="164">
        <v>253.53</v>
      </c>
      <c r="F109" s="164">
        <v>8.09</v>
      </c>
      <c r="G109" s="163" t="s">
        <v>239</v>
      </c>
      <c r="H109" s="165">
        <v>1956.2083333333305</v>
      </c>
      <c r="I109" s="165">
        <v>14.359936883629192</v>
      </c>
      <c r="J109" s="163" t="s">
        <v>238</v>
      </c>
      <c r="K109" s="163">
        <f t="shared" si="9"/>
        <v>1991</v>
      </c>
      <c r="M109" s="163" t="s">
        <v>236</v>
      </c>
      <c r="N109" s="165">
        <f t="shared" si="10"/>
        <v>1956.2083333333305</v>
      </c>
      <c r="O109" s="167">
        <v>26.8</v>
      </c>
      <c r="P109" s="163" t="s">
        <v>235</v>
      </c>
      <c r="R109" s="163">
        <f t="shared" si="11"/>
        <v>1991</v>
      </c>
      <c r="S109" s="166">
        <v>134.6</v>
      </c>
    </row>
    <row r="110" spans="1:19" ht="13.15">
      <c r="A110" s="164">
        <f t="shared" si="7"/>
        <v>1956.2916666666638</v>
      </c>
      <c r="B110" s="164">
        <f t="shared" si="8"/>
        <v>113.6974722649406</v>
      </c>
      <c r="C110" s="164">
        <f t="shared" si="12"/>
        <v>1992</v>
      </c>
      <c r="D110" s="164">
        <v>77.053819626208039</v>
      </c>
      <c r="E110" s="164">
        <v>256.92200000000003</v>
      </c>
      <c r="F110" s="164">
        <v>7.03</v>
      </c>
      <c r="G110" s="163" t="s">
        <v>239</v>
      </c>
      <c r="H110" s="165">
        <v>1956.2916666666638</v>
      </c>
      <c r="I110" s="165">
        <v>14.293685733070348</v>
      </c>
      <c r="J110" s="163" t="s">
        <v>238</v>
      </c>
      <c r="K110" s="163">
        <f t="shared" si="9"/>
        <v>1992</v>
      </c>
      <c r="M110" s="163" t="s">
        <v>236</v>
      </c>
      <c r="N110" s="165">
        <f t="shared" si="10"/>
        <v>1956.2916666666638</v>
      </c>
      <c r="O110" s="167">
        <v>26.9</v>
      </c>
      <c r="P110" s="163" t="s">
        <v>235</v>
      </c>
      <c r="R110" s="163">
        <f t="shared" si="11"/>
        <v>1992</v>
      </c>
      <c r="S110" s="166">
        <v>138.1</v>
      </c>
    </row>
    <row r="111" spans="1:19" ht="13.15">
      <c r="A111" s="164">
        <f t="shared" si="7"/>
        <v>1956.374999999997</v>
      </c>
      <c r="B111" s="164">
        <f t="shared" si="8"/>
        <v>113.40762934607285</v>
      </c>
      <c r="C111" s="164">
        <f t="shared" si="12"/>
        <v>1993</v>
      </c>
      <c r="D111" s="164">
        <v>78.887880537909425</v>
      </c>
      <c r="E111" s="164">
        <v>260.28199999999998</v>
      </c>
      <c r="F111" s="164">
        <v>6.6</v>
      </c>
      <c r="G111" s="163" t="s">
        <v>239</v>
      </c>
      <c r="H111" s="165">
        <v>1956.374999999997</v>
      </c>
      <c r="I111" s="165">
        <v>14.31024852071006</v>
      </c>
      <c r="J111" s="163" t="s">
        <v>238</v>
      </c>
      <c r="K111" s="163">
        <f t="shared" si="9"/>
        <v>1993</v>
      </c>
      <c r="M111" s="163" t="s">
        <v>236</v>
      </c>
      <c r="N111" s="165">
        <f t="shared" si="10"/>
        <v>1956.374999999997</v>
      </c>
      <c r="O111" s="167">
        <v>27</v>
      </c>
      <c r="P111" s="163" t="s">
        <v>235</v>
      </c>
      <c r="R111" s="163">
        <f t="shared" si="11"/>
        <v>1993</v>
      </c>
      <c r="S111" s="166">
        <v>142.6</v>
      </c>
    </row>
    <row r="112" spans="1:19" ht="13.15">
      <c r="A112" s="164">
        <f t="shared" si="7"/>
        <v>1956.4583333333303</v>
      </c>
      <c r="B112" s="164">
        <f t="shared" si="8"/>
        <v>113.74639294476287</v>
      </c>
      <c r="C112" s="164">
        <f t="shared" si="12"/>
        <v>1994</v>
      </c>
      <c r="D112" s="164">
        <v>79.89887108940512</v>
      </c>
      <c r="E112" s="164">
        <v>263.45499999999998</v>
      </c>
      <c r="F112" s="164">
        <v>5.75</v>
      </c>
      <c r="G112" s="163" t="s">
        <v>239</v>
      </c>
      <c r="H112" s="165">
        <v>1956.4583333333303</v>
      </c>
      <c r="I112" s="165">
        <v>14.459313609467454</v>
      </c>
      <c r="J112" s="163" t="s">
        <v>238</v>
      </c>
      <c r="K112" s="163">
        <f t="shared" si="9"/>
        <v>1994</v>
      </c>
      <c r="M112" s="163" t="s">
        <v>236</v>
      </c>
      <c r="N112" s="165">
        <f t="shared" si="10"/>
        <v>1956.4583333333303</v>
      </c>
      <c r="O112" s="167">
        <v>27.2</v>
      </c>
      <c r="P112" s="163" t="s">
        <v>235</v>
      </c>
      <c r="R112" s="163">
        <f t="shared" si="11"/>
        <v>1994</v>
      </c>
      <c r="S112" s="166">
        <v>146.19999999999999</v>
      </c>
    </row>
    <row r="113" spans="1:19" ht="13.15">
      <c r="A113" s="164">
        <f t="shared" si="7"/>
        <v>1956.5416666666636</v>
      </c>
      <c r="B113" s="164">
        <f t="shared" si="8"/>
        <v>113.82152580354028</v>
      </c>
      <c r="C113" s="164">
        <f t="shared" si="12"/>
        <v>1995</v>
      </c>
      <c r="D113" s="164">
        <v>77.744309804433641</v>
      </c>
      <c r="E113" s="164">
        <v>266.58800000000002</v>
      </c>
      <c r="F113" s="164">
        <v>7.78</v>
      </c>
      <c r="G113" s="163" t="s">
        <v>239</v>
      </c>
      <c r="H113" s="165">
        <v>1956.5416666666636</v>
      </c>
      <c r="I113" s="165">
        <v>14.575253122945432</v>
      </c>
      <c r="J113" s="163" t="s">
        <v>238</v>
      </c>
      <c r="K113" s="163">
        <f t="shared" si="9"/>
        <v>1995</v>
      </c>
      <c r="M113" s="163" t="s">
        <v>236</v>
      </c>
      <c r="N113" s="165">
        <f t="shared" si="10"/>
        <v>1956.5416666666636</v>
      </c>
      <c r="O113" s="167">
        <v>27.4</v>
      </c>
      <c r="P113" s="163" t="s">
        <v>235</v>
      </c>
      <c r="R113" s="163">
        <f t="shared" si="11"/>
        <v>1995</v>
      </c>
      <c r="S113" s="166">
        <v>150.30000000000001</v>
      </c>
    </row>
    <row r="114" spans="1:19" ht="13.15">
      <c r="A114" s="164">
        <f t="shared" si="7"/>
        <v>1956.6249999999968</v>
      </c>
      <c r="B114" s="164">
        <f t="shared" si="8"/>
        <v>115.01735302268835</v>
      </c>
      <c r="C114" s="164">
        <f t="shared" si="12"/>
        <v>1996</v>
      </c>
      <c r="D114" s="164">
        <v>77.892859482662857</v>
      </c>
      <c r="E114" s="164">
        <v>269.714</v>
      </c>
      <c r="F114" s="164">
        <v>5.65</v>
      </c>
      <c r="G114" s="163" t="s">
        <v>239</v>
      </c>
      <c r="H114" s="165">
        <v>1956.6249999999968</v>
      </c>
      <c r="I114" s="165">
        <v>14.674629848783695</v>
      </c>
      <c r="J114" s="163" t="s">
        <v>238</v>
      </c>
      <c r="K114" s="163">
        <f t="shared" si="9"/>
        <v>1996</v>
      </c>
      <c r="M114" s="163" t="s">
        <v>236</v>
      </c>
      <c r="N114" s="165">
        <f t="shared" si="10"/>
        <v>1956.6249999999968</v>
      </c>
      <c r="O114" s="167">
        <v>27.3</v>
      </c>
      <c r="P114" s="163" t="s">
        <v>235</v>
      </c>
      <c r="R114" s="163">
        <f t="shared" si="11"/>
        <v>1996</v>
      </c>
      <c r="S114" s="166">
        <v>154.4</v>
      </c>
    </row>
    <row r="115" spans="1:19" ht="13.15">
      <c r="A115" s="164">
        <f t="shared" si="7"/>
        <v>1956.7083333333301</v>
      </c>
      <c r="B115" s="164">
        <f t="shared" si="8"/>
        <v>114.46823901833315</v>
      </c>
      <c r="C115" s="164">
        <f t="shared" si="12"/>
        <v>1997</v>
      </c>
      <c r="D115" s="164">
        <v>79.391464287330919</v>
      </c>
      <c r="E115" s="164">
        <v>272.95800000000003</v>
      </c>
      <c r="F115" s="164">
        <v>6.58</v>
      </c>
      <c r="G115" s="163" t="s">
        <v>239</v>
      </c>
      <c r="H115" s="165">
        <v>1956.7083333333301</v>
      </c>
      <c r="I115" s="165">
        <v>14.658067061143987</v>
      </c>
      <c r="J115" s="163" t="s">
        <v>238</v>
      </c>
      <c r="K115" s="163">
        <f t="shared" si="9"/>
        <v>1997</v>
      </c>
      <c r="M115" s="163" t="s">
        <v>236</v>
      </c>
      <c r="N115" s="165">
        <f t="shared" si="10"/>
        <v>1956.7083333333301</v>
      </c>
      <c r="O115" s="167">
        <v>27.4</v>
      </c>
      <c r="P115" s="163" t="s">
        <v>235</v>
      </c>
      <c r="R115" s="163">
        <f t="shared" si="11"/>
        <v>1997</v>
      </c>
      <c r="S115" s="166">
        <v>159.1</v>
      </c>
    </row>
    <row r="116" spans="1:19" ht="13.15">
      <c r="A116" s="164">
        <f t="shared" si="7"/>
        <v>1956.7916666666633</v>
      </c>
      <c r="B116" s="164">
        <f t="shared" si="8"/>
        <v>113.92311857037321</v>
      </c>
      <c r="C116" s="164">
        <f t="shared" si="12"/>
        <v>1998</v>
      </c>
      <c r="D116" s="164">
        <v>78.790605489905772</v>
      </c>
      <c r="E116" s="164">
        <v>276.154</v>
      </c>
      <c r="F116" s="164">
        <v>5.54</v>
      </c>
      <c r="G116" s="163" t="s">
        <v>239</v>
      </c>
      <c r="H116" s="165">
        <v>1956.7916666666633</v>
      </c>
      <c r="I116" s="165">
        <v>14.641504273504275</v>
      </c>
      <c r="J116" s="163" t="s">
        <v>238</v>
      </c>
      <c r="K116" s="163">
        <f t="shared" si="9"/>
        <v>1998</v>
      </c>
      <c r="M116" s="163" t="s">
        <v>236</v>
      </c>
      <c r="N116" s="165">
        <f t="shared" si="10"/>
        <v>1956.7916666666633</v>
      </c>
      <c r="O116" s="167">
        <v>27.5</v>
      </c>
      <c r="P116" s="163" t="s">
        <v>235</v>
      </c>
      <c r="R116" s="163">
        <f t="shared" si="11"/>
        <v>1998</v>
      </c>
      <c r="S116" s="166">
        <v>161.6</v>
      </c>
    </row>
    <row r="117" spans="1:19" ht="13.15">
      <c r="A117" s="164">
        <f t="shared" si="7"/>
        <v>1956.8749999999966</v>
      </c>
      <c r="B117" s="164">
        <f t="shared" si="8"/>
        <v>113.66537395822303</v>
      </c>
      <c r="C117" s="164">
        <f t="shared" si="12"/>
        <v>1999</v>
      </c>
      <c r="D117" s="164">
        <v>78.98128130837776</v>
      </c>
      <c r="E117" s="164">
        <v>279.32799999999997</v>
      </c>
      <c r="F117" s="164">
        <v>4.72</v>
      </c>
      <c r="G117" s="163" t="s">
        <v>239</v>
      </c>
      <c r="H117" s="165">
        <v>1956.8749999999966</v>
      </c>
      <c r="I117" s="165">
        <v>14.608378698224854</v>
      </c>
      <c r="J117" s="163" t="s">
        <v>238</v>
      </c>
      <c r="K117" s="163">
        <f t="shared" si="9"/>
        <v>1999</v>
      </c>
      <c r="M117" s="163" t="s">
        <v>236</v>
      </c>
      <c r="N117" s="165">
        <f t="shared" si="10"/>
        <v>1956.8749999999966</v>
      </c>
      <c r="O117" s="167">
        <v>27.5</v>
      </c>
      <c r="P117" s="163" t="s">
        <v>235</v>
      </c>
      <c r="R117" s="163">
        <f t="shared" si="11"/>
        <v>1999</v>
      </c>
      <c r="S117" s="166">
        <v>164.3</v>
      </c>
    </row>
    <row r="118" spans="1:19" ht="13.15">
      <c r="A118" s="164">
        <f t="shared" si="7"/>
        <v>1956.9583333333298</v>
      </c>
      <c r="B118" s="164">
        <f t="shared" si="8"/>
        <v>113.38194827058688</v>
      </c>
      <c r="C118" s="164">
        <f t="shared" si="12"/>
        <v>2000</v>
      </c>
      <c r="D118" s="164">
        <v>78.722001047395963</v>
      </c>
      <c r="E118" s="164">
        <v>282.39800000000002</v>
      </c>
      <c r="F118" s="164">
        <v>6.66</v>
      </c>
      <c r="G118" s="163" t="s">
        <v>239</v>
      </c>
      <c r="H118" s="165">
        <v>1956.9583333333298</v>
      </c>
      <c r="I118" s="165">
        <v>14.624941485864563</v>
      </c>
      <c r="J118" s="163" t="s">
        <v>238</v>
      </c>
      <c r="K118" s="163">
        <f t="shared" si="9"/>
        <v>2000</v>
      </c>
      <c r="M118" s="163" t="s">
        <v>236</v>
      </c>
      <c r="N118" s="165">
        <f t="shared" si="10"/>
        <v>1956.9583333333298</v>
      </c>
      <c r="O118" s="167">
        <v>27.6</v>
      </c>
      <c r="P118" s="163" t="s">
        <v>235</v>
      </c>
      <c r="R118" s="163">
        <f t="shared" si="11"/>
        <v>2000</v>
      </c>
      <c r="S118" s="166">
        <v>168.8</v>
      </c>
    </row>
    <row r="119" spans="1:19" ht="13.15">
      <c r="A119" s="164">
        <f t="shared" si="7"/>
        <v>1957.0416666666631</v>
      </c>
      <c r="B119" s="164">
        <f t="shared" si="8"/>
        <v>113.76716440287652</v>
      </c>
      <c r="C119" s="164">
        <f t="shared" si="12"/>
        <v>2001</v>
      </c>
      <c r="D119" s="164">
        <v>76.640160699815297</v>
      </c>
      <c r="E119" s="164">
        <v>285.22500000000002</v>
      </c>
      <c r="F119" s="164">
        <v>5.16</v>
      </c>
      <c r="G119" s="163" t="s">
        <v>239</v>
      </c>
      <c r="H119" s="165">
        <v>1957.0416666666631</v>
      </c>
      <c r="I119" s="165">
        <v>14.674629848783695</v>
      </c>
      <c r="J119" s="163" t="s">
        <v>238</v>
      </c>
      <c r="K119" s="163">
        <f t="shared" si="9"/>
        <v>2001</v>
      </c>
      <c r="M119" s="163" t="s">
        <v>236</v>
      </c>
      <c r="N119" s="165">
        <f t="shared" si="10"/>
        <v>1957.0416666666631</v>
      </c>
      <c r="O119" s="167">
        <v>27.6</v>
      </c>
      <c r="P119" s="163" t="s">
        <v>235</v>
      </c>
      <c r="R119" s="163">
        <f t="shared" si="11"/>
        <v>2001</v>
      </c>
      <c r="S119" s="166">
        <v>175.1</v>
      </c>
    </row>
    <row r="120" spans="1:19" ht="13.15">
      <c r="A120" s="164">
        <f t="shared" si="7"/>
        <v>1957.1249999999964</v>
      </c>
      <c r="B120" s="164">
        <f t="shared" si="8"/>
        <v>114.37998717891374</v>
      </c>
      <c r="C120" s="164">
        <f t="shared" si="12"/>
        <v>2002</v>
      </c>
      <c r="D120" s="164">
        <v>76.813539497288346</v>
      </c>
      <c r="E120" s="164">
        <v>287.95499999999998</v>
      </c>
      <c r="F120" s="164">
        <v>5.04</v>
      </c>
      <c r="G120" s="163" t="s">
        <v>239</v>
      </c>
      <c r="H120" s="165">
        <v>1957.1249999999964</v>
      </c>
      <c r="I120" s="165">
        <v>14.807132149901381</v>
      </c>
      <c r="J120" s="163" t="s">
        <v>238</v>
      </c>
      <c r="K120" s="163">
        <f t="shared" si="9"/>
        <v>2002</v>
      </c>
      <c r="M120" s="163" t="s">
        <v>236</v>
      </c>
      <c r="N120" s="165">
        <f t="shared" si="10"/>
        <v>1957.1249999999964</v>
      </c>
      <c r="O120" s="167">
        <v>27.7</v>
      </c>
      <c r="P120" s="163" t="s">
        <v>235</v>
      </c>
      <c r="R120" s="163">
        <f t="shared" si="11"/>
        <v>2002</v>
      </c>
      <c r="S120" s="166">
        <v>177.1</v>
      </c>
    </row>
    <row r="121" spans="1:19" ht="13.15">
      <c r="A121" s="164">
        <f t="shared" si="7"/>
        <v>1957.2083333333296</v>
      </c>
      <c r="B121" s="164">
        <f t="shared" si="8"/>
        <v>113.96854837611187</v>
      </c>
      <c r="C121" s="164">
        <f t="shared" si="12"/>
        <v>2003</v>
      </c>
      <c r="D121" s="164">
        <v>76.315435159296641</v>
      </c>
      <c r="E121" s="164">
        <v>290.62599999999998</v>
      </c>
      <c r="F121" s="164">
        <v>4.05</v>
      </c>
      <c r="G121" s="163" t="s">
        <v>239</v>
      </c>
      <c r="H121" s="165">
        <v>1957.2083333333296</v>
      </c>
      <c r="I121" s="165">
        <v>14.807132149901381</v>
      </c>
      <c r="J121" s="163" t="s">
        <v>238</v>
      </c>
      <c r="K121" s="163">
        <f t="shared" si="9"/>
        <v>2003</v>
      </c>
      <c r="M121" s="163" t="s">
        <v>236</v>
      </c>
      <c r="N121" s="165">
        <f t="shared" si="10"/>
        <v>1957.2083333333296</v>
      </c>
      <c r="O121" s="167">
        <v>27.8</v>
      </c>
      <c r="P121" s="163" t="s">
        <v>235</v>
      </c>
      <c r="R121" s="163">
        <f t="shared" si="11"/>
        <v>2003</v>
      </c>
      <c r="S121" s="166">
        <v>181.7</v>
      </c>
    </row>
    <row r="122" spans="1:19" ht="13.15">
      <c r="A122" s="164">
        <f t="shared" si="7"/>
        <v>1957.2916666666629</v>
      </c>
      <c r="B122" s="164">
        <f t="shared" si="8"/>
        <v>114.32220700208958</v>
      </c>
      <c r="C122" s="164">
        <f t="shared" si="12"/>
        <v>2004</v>
      </c>
      <c r="D122" s="164">
        <v>80.773025788503162</v>
      </c>
      <c r="E122" s="164">
        <v>293.262</v>
      </c>
      <c r="F122" s="164">
        <v>4.1500000000000004</v>
      </c>
      <c r="G122" s="163" t="s">
        <v>239</v>
      </c>
      <c r="H122" s="165">
        <v>1957.2916666666629</v>
      </c>
      <c r="I122" s="165">
        <v>14.906508875739647</v>
      </c>
      <c r="J122" s="163" t="s">
        <v>238</v>
      </c>
      <c r="K122" s="163">
        <f t="shared" si="9"/>
        <v>2004</v>
      </c>
      <c r="M122" s="163" t="s">
        <v>236</v>
      </c>
      <c r="N122" s="165">
        <f t="shared" si="10"/>
        <v>1957.2916666666629</v>
      </c>
      <c r="O122" s="167">
        <v>27.9</v>
      </c>
      <c r="P122" s="163" t="s">
        <v>235</v>
      </c>
      <c r="R122" s="163">
        <f t="shared" si="11"/>
        <v>2004</v>
      </c>
      <c r="S122" s="166">
        <v>185.2</v>
      </c>
    </row>
    <row r="123" spans="1:19" ht="13.15">
      <c r="A123" s="164">
        <f t="shared" si="7"/>
        <v>1957.3749999999961</v>
      </c>
      <c r="B123" s="164">
        <f t="shared" si="8"/>
        <v>114.29362645033903</v>
      </c>
      <c r="C123" s="164">
        <f t="shared" si="12"/>
        <v>2005</v>
      </c>
      <c r="D123" s="164">
        <v>82.794847719679794</v>
      </c>
      <c r="E123" s="164">
        <v>295.99299999999999</v>
      </c>
      <c r="F123" s="164">
        <v>4.22</v>
      </c>
      <c r="G123" s="163" t="s">
        <v>239</v>
      </c>
      <c r="H123" s="165">
        <v>1957.3749999999961</v>
      </c>
      <c r="I123" s="165">
        <v>14.956197238658776</v>
      </c>
      <c r="J123" s="163" t="s">
        <v>238</v>
      </c>
      <c r="K123" s="163">
        <f t="shared" si="9"/>
        <v>2005</v>
      </c>
      <c r="M123" s="163" t="s">
        <v>236</v>
      </c>
      <c r="N123" s="165">
        <f t="shared" si="10"/>
        <v>1957.3749999999961</v>
      </c>
      <c r="O123" s="167">
        <v>28</v>
      </c>
      <c r="P123" s="163" t="s">
        <v>235</v>
      </c>
      <c r="R123" s="163">
        <f t="shared" si="11"/>
        <v>2005</v>
      </c>
      <c r="S123" s="166">
        <v>190.7</v>
      </c>
    </row>
    <row r="124" spans="1:19" ht="13.15">
      <c r="A124" s="164">
        <f t="shared" si="7"/>
        <v>1957.4583333333294</v>
      </c>
      <c r="B124" s="164">
        <f t="shared" si="8"/>
        <v>113.50852581346261</v>
      </c>
      <c r="C124" s="164">
        <f t="shared" si="12"/>
        <v>2006</v>
      </c>
      <c r="D124" s="164">
        <v>82.727011372366036</v>
      </c>
      <c r="E124" s="164">
        <v>298.81799999999998</v>
      </c>
      <c r="F124" s="164">
        <v>4.42</v>
      </c>
      <c r="G124" s="163" t="s">
        <v>239</v>
      </c>
      <c r="H124" s="165">
        <v>1957.4583333333294</v>
      </c>
      <c r="I124" s="165">
        <v>14.906508875739647</v>
      </c>
      <c r="J124" s="163" t="s">
        <v>238</v>
      </c>
      <c r="K124" s="163">
        <f t="shared" si="9"/>
        <v>2006</v>
      </c>
      <c r="M124" s="163" t="s">
        <v>236</v>
      </c>
      <c r="N124" s="165">
        <f t="shared" si="10"/>
        <v>1957.4583333333294</v>
      </c>
      <c r="O124" s="167">
        <v>28.1</v>
      </c>
      <c r="P124" s="163" t="s">
        <v>235</v>
      </c>
      <c r="R124" s="163">
        <f t="shared" si="11"/>
        <v>2006</v>
      </c>
      <c r="S124" s="166">
        <v>198.3</v>
      </c>
    </row>
    <row r="125" spans="1:19" ht="13.15">
      <c r="A125" s="164">
        <f t="shared" si="7"/>
        <v>1957.5416666666626</v>
      </c>
      <c r="B125" s="164">
        <f t="shared" si="8"/>
        <v>112.70634541902118</v>
      </c>
      <c r="C125" s="164">
        <f t="shared" si="12"/>
        <v>2007</v>
      </c>
      <c r="D125" s="164">
        <v>83.196606760536142</v>
      </c>
      <c r="E125" s="164">
        <v>301.69600000000003</v>
      </c>
      <c r="F125" s="164">
        <v>4.76</v>
      </c>
      <c r="G125" s="163" t="s">
        <v>239</v>
      </c>
      <c r="H125" s="165">
        <v>1957.5416666666626</v>
      </c>
      <c r="I125" s="165">
        <v>14.906508875739647</v>
      </c>
      <c r="J125" s="163" t="s">
        <v>238</v>
      </c>
      <c r="K125" s="163">
        <f t="shared" si="9"/>
        <v>2007</v>
      </c>
      <c r="M125" s="163" t="s">
        <v>236</v>
      </c>
      <c r="N125" s="165">
        <f t="shared" si="10"/>
        <v>1957.5416666666626</v>
      </c>
      <c r="O125" s="167">
        <v>28.3</v>
      </c>
      <c r="P125" s="163" t="s">
        <v>235</v>
      </c>
      <c r="R125" s="163">
        <f t="shared" si="11"/>
        <v>2007</v>
      </c>
      <c r="S125" s="163">
        <v>202.416</v>
      </c>
    </row>
    <row r="126" spans="1:19" ht="13.15">
      <c r="A126" s="164">
        <f t="shared" si="7"/>
        <v>1957.6249999999959</v>
      </c>
      <c r="B126" s="164">
        <f t="shared" si="8"/>
        <v>112.70634541902118</v>
      </c>
      <c r="C126" s="164">
        <f t="shared" si="12"/>
        <v>2008</v>
      </c>
      <c r="D126" s="164">
        <v>83.406644962224618</v>
      </c>
      <c r="E126" s="164">
        <v>304.54300000000001</v>
      </c>
      <c r="F126" s="164">
        <v>3.74</v>
      </c>
      <c r="G126" s="163" t="s">
        <v>239</v>
      </c>
      <c r="H126" s="165">
        <v>1957.6249999999959</v>
      </c>
      <c r="I126" s="165">
        <v>14.906508875739647</v>
      </c>
      <c r="J126" s="163" t="s">
        <v>238</v>
      </c>
      <c r="K126" s="163">
        <f t="shared" si="9"/>
        <v>2008</v>
      </c>
      <c r="M126" s="163" t="s">
        <v>236</v>
      </c>
      <c r="N126" s="165">
        <f t="shared" si="10"/>
        <v>1957.6249999999959</v>
      </c>
      <c r="O126" s="167">
        <v>28.3</v>
      </c>
      <c r="P126" s="163" t="s">
        <v>235</v>
      </c>
      <c r="R126" s="163">
        <f t="shared" si="11"/>
        <v>2008</v>
      </c>
      <c r="S126" s="163">
        <v>211.18</v>
      </c>
    </row>
    <row r="127" spans="1:19" ht="13.15">
      <c r="A127" s="164">
        <f t="shared" si="7"/>
        <v>1957.7083333333292</v>
      </c>
      <c r="B127" s="164">
        <f t="shared" si="8"/>
        <v>113.08203323708454</v>
      </c>
      <c r="C127" s="164">
        <f t="shared" si="12"/>
        <v>2009</v>
      </c>
      <c r="D127" s="164">
        <v>84.80835495034087</v>
      </c>
      <c r="E127" s="164">
        <v>307.24</v>
      </c>
      <c r="F127" s="164">
        <v>2.52</v>
      </c>
      <c r="G127" s="163" t="s">
        <v>239</v>
      </c>
      <c r="H127" s="165">
        <v>1957.7083333333292</v>
      </c>
      <c r="I127" s="165">
        <v>14.956197238658776</v>
      </c>
      <c r="J127" s="163" t="s">
        <v>238</v>
      </c>
      <c r="K127" s="163">
        <v>2009</v>
      </c>
      <c r="M127" s="163" t="s">
        <v>236</v>
      </c>
      <c r="N127" s="165">
        <f t="shared" si="10"/>
        <v>1957.7083333333292</v>
      </c>
      <c r="O127" s="167">
        <v>28.3</v>
      </c>
      <c r="P127" s="163" t="s">
        <v>235</v>
      </c>
      <c r="R127" s="163">
        <v>2009</v>
      </c>
      <c r="S127" s="163">
        <v>211.143</v>
      </c>
    </row>
    <row r="128" spans="1:19" ht="13.15">
      <c r="A128" s="164">
        <f t="shared" si="7"/>
        <v>1957.7916666666624</v>
      </c>
      <c r="B128" s="164">
        <f t="shared" si="8"/>
        <v>113.70817960052356</v>
      </c>
      <c r="C128" s="164">
        <v>2010</v>
      </c>
      <c r="D128" s="164">
        <v>84.613931004211707</v>
      </c>
      <c r="E128" s="164">
        <v>309.774</v>
      </c>
      <c r="F128" s="164">
        <v>3.73</v>
      </c>
      <c r="G128" s="163" t="s">
        <v>239</v>
      </c>
      <c r="H128" s="165">
        <v>1957.7916666666624</v>
      </c>
      <c r="I128" s="165">
        <v>15.039011176857331</v>
      </c>
      <c r="J128" s="163" t="s">
        <v>238</v>
      </c>
      <c r="K128" s="163">
        <v>2010</v>
      </c>
      <c r="M128" s="163" t="s">
        <v>236</v>
      </c>
      <c r="N128" s="165">
        <f t="shared" si="10"/>
        <v>1957.7916666666624</v>
      </c>
      <c r="O128" s="167">
        <v>28.3</v>
      </c>
      <c r="P128" s="163" t="s">
        <v>235</v>
      </c>
      <c r="R128" s="163">
        <v>2010</v>
      </c>
      <c r="S128" s="163">
        <v>216.68700000000001</v>
      </c>
    </row>
    <row r="129" spans="1:19" ht="13.15">
      <c r="A129" s="164">
        <f t="shared" si="7"/>
        <v>1957.8749999999957</v>
      </c>
      <c r="B129" s="164">
        <f t="shared" si="8"/>
        <v>113.30779868643724</v>
      </c>
      <c r="C129" s="164">
        <v>2011</v>
      </c>
      <c r="D129" s="164">
        <v>86.239087998055211</v>
      </c>
      <c r="E129" s="164">
        <v>312.01</v>
      </c>
      <c r="F129" s="164">
        <v>3.39</v>
      </c>
      <c r="G129" s="163" t="s">
        <v>239</v>
      </c>
      <c r="H129" s="165">
        <v>1957.8749999999957</v>
      </c>
      <c r="I129" s="165">
        <v>15.039011176857331</v>
      </c>
      <c r="J129" s="163" t="s">
        <v>238</v>
      </c>
      <c r="K129" s="163">
        <v>2011</v>
      </c>
      <c r="M129" s="163" t="s">
        <v>236</v>
      </c>
      <c r="N129" s="165">
        <f t="shared" si="10"/>
        <v>1957.8749999999957</v>
      </c>
      <c r="O129" s="167">
        <v>28.4</v>
      </c>
      <c r="P129" s="163" t="s">
        <v>235</v>
      </c>
      <c r="R129" s="163">
        <v>2011</v>
      </c>
      <c r="S129" s="163">
        <v>220.22300000000001</v>
      </c>
    </row>
    <row r="130" spans="1:19" ht="13.15">
      <c r="A130" s="164">
        <f t="shared" si="7"/>
        <v>1957.9583333333289</v>
      </c>
      <c r="B130" s="164">
        <f t="shared" si="8"/>
        <v>113.18301036189271</v>
      </c>
      <c r="C130" s="164">
        <v>2012</v>
      </c>
      <c r="D130" s="164">
        <v>85.70969790261492</v>
      </c>
      <c r="E130" s="164">
        <v>314.21199999999999</v>
      </c>
      <c r="F130" s="164">
        <v>1.97</v>
      </c>
      <c r="G130" s="163" t="s">
        <v>239</v>
      </c>
      <c r="H130" s="165">
        <v>1957.9583333333289</v>
      </c>
      <c r="I130" s="165">
        <v>15.022448389217621</v>
      </c>
      <c r="J130" s="163" t="s">
        <v>238</v>
      </c>
      <c r="K130" s="163">
        <v>2012</v>
      </c>
      <c r="M130" s="163" t="s">
        <v>236</v>
      </c>
      <c r="N130" s="165">
        <f t="shared" si="10"/>
        <v>1957.9583333333289</v>
      </c>
      <c r="O130" s="167">
        <v>28.4</v>
      </c>
      <c r="P130" s="163" t="s">
        <v>235</v>
      </c>
      <c r="R130" s="163">
        <v>2012</v>
      </c>
      <c r="S130" s="163">
        <v>226.66499999999999</v>
      </c>
    </row>
    <row r="131" spans="1:19" ht="13.15">
      <c r="A131" s="164">
        <f t="shared" si="7"/>
        <v>1958.0416666666622</v>
      </c>
      <c r="B131" s="164">
        <f t="shared" si="8"/>
        <v>112.51543645786073</v>
      </c>
      <c r="C131" s="164">
        <v>2013</v>
      </c>
      <c r="D131" s="164">
        <v>86.059965910945422</v>
      </c>
      <c r="E131" s="164">
        <v>316.35700000000003</v>
      </c>
      <c r="F131" s="164">
        <v>1.91</v>
      </c>
      <c r="G131" s="163" t="s">
        <v>239</v>
      </c>
      <c r="H131" s="165">
        <v>1958.0416666666622</v>
      </c>
      <c r="I131" s="165">
        <v>15.039011176857331</v>
      </c>
      <c r="J131" s="163" t="s">
        <v>238</v>
      </c>
      <c r="K131" s="163">
        <v>2013</v>
      </c>
      <c r="M131" s="163" t="s">
        <v>236</v>
      </c>
      <c r="N131" s="165">
        <f t="shared" si="10"/>
        <v>1958.0416666666622</v>
      </c>
      <c r="O131" s="167">
        <v>28.6</v>
      </c>
      <c r="P131" s="163" t="s">
        <v>235</v>
      </c>
      <c r="R131" s="163">
        <v>2013</v>
      </c>
      <c r="S131" s="163">
        <v>230.28</v>
      </c>
    </row>
    <row r="132" spans="1:19" ht="13.15">
      <c r="A132" s="164">
        <f t="shared" si="7"/>
        <v>1958.1249999999955</v>
      </c>
      <c r="B132" s="164">
        <f t="shared" si="8"/>
        <v>112.51543645786073</v>
      </c>
      <c r="C132" s="164">
        <v>2014</v>
      </c>
      <c r="D132" s="164">
        <v>86.471909901526899</v>
      </c>
      <c r="E132" s="164">
        <v>318.63099999999997</v>
      </c>
      <c r="F132" s="164">
        <v>2.86</v>
      </c>
      <c r="G132" s="163" t="s">
        <v>239</v>
      </c>
      <c r="H132" s="165">
        <v>1958.1249999999955</v>
      </c>
      <c r="I132" s="165">
        <v>15.039011176857331</v>
      </c>
      <c r="J132" s="163" t="s">
        <v>238</v>
      </c>
      <c r="K132" s="163">
        <v>2014</v>
      </c>
      <c r="M132" s="163" t="s">
        <v>236</v>
      </c>
      <c r="N132" s="165">
        <f t="shared" si="10"/>
        <v>1958.1249999999955</v>
      </c>
      <c r="O132" s="167">
        <v>28.6</v>
      </c>
      <c r="P132" s="163" t="s">
        <v>235</v>
      </c>
      <c r="R132" s="163">
        <v>2014</v>
      </c>
      <c r="S132" s="163">
        <v>233.916</v>
      </c>
    </row>
    <row r="133" spans="1:19" ht="13.15">
      <c r="A133" s="164">
        <f t="shared" si="7"/>
        <v>1958.2083333333287</v>
      </c>
      <c r="B133" s="164">
        <f t="shared" si="8"/>
        <v>112.71852048719914</v>
      </c>
      <c r="C133" s="164">
        <v>2015</v>
      </c>
      <c r="D133" s="164">
        <v>88.5253969618946</v>
      </c>
      <c r="E133" s="164">
        <v>320.91800000000001</v>
      </c>
      <c r="F133" s="164">
        <v>1.88</v>
      </c>
      <c r="G133" s="163" t="s">
        <v>239</v>
      </c>
      <c r="H133" s="165">
        <v>1958.2083333333287</v>
      </c>
      <c r="I133" s="165">
        <v>15.171513477975017</v>
      </c>
      <c r="J133" s="163" t="s">
        <v>238</v>
      </c>
      <c r="K133" s="163">
        <v>2015</v>
      </c>
      <c r="M133" s="163" t="s">
        <v>236</v>
      </c>
      <c r="N133" s="165">
        <f t="shared" si="10"/>
        <v>1958.2083333333287</v>
      </c>
      <c r="O133" s="167">
        <v>28.8</v>
      </c>
      <c r="P133" s="163" t="s">
        <v>235</v>
      </c>
      <c r="R133" s="163">
        <v>2015</v>
      </c>
      <c r="S133" s="163">
        <v>233.70699999999999</v>
      </c>
    </row>
    <row r="134" spans="1:19" ht="13.15">
      <c r="A134" s="164">
        <f t="shared" si="7"/>
        <v>1958.291666666662</v>
      </c>
      <c r="B134" s="164">
        <f t="shared" si="8"/>
        <v>112.57374971852822</v>
      </c>
      <c r="C134" s="164">
        <v>2016</v>
      </c>
      <c r="D134" s="164">
        <v>89.687786758769008</v>
      </c>
      <c r="E134" s="164">
        <v>323.18599999999998</v>
      </c>
      <c r="F134" s="164">
        <v>2.09</v>
      </c>
      <c r="G134" s="163" t="s">
        <v>239</v>
      </c>
      <c r="H134" s="165">
        <v>1958.291666666662</v>
      </c>
      <c r="I134" s="165">
        <v>15.204639053254438</v>
      </c>
      <c r="J134" s="163" t="s">
        <v>238</v>
      </c>
      <c r="K134" s="163">
        <v>2016</v>
      </c>
      <c r="M134" s="163" t="s">
        <v>236</v>
      </c>
      <c r="N134" s="165">
        <f t="shared" si="10"/>
        <v>1958.291666666662</v>
      </c>
      <c r="O134" s="167">
        <v>28.9</v>
      </c>
      <c r="P134" s="163" t="s">
        <v>235</v>
      </c>
      <c r="R134" s="163">
        <v>2016</v>
      </c>
      <c r="S134" s="163">
        <v>236.916</v>
      </c>
    </row>
    <row r="135" spans="1:19" ht="13.15">
      <c r="A135" s="164">
        <f t="shared" si="7"/>
        <v>1958.3749999999952</v>
      </c>
      <c r="B135" s="164">
        <f t="shared" si="8"/>
        <v>112.81900843251195</v>
      </c>
      <c r="C135" s="164">
        <v>2017</v>
      </c>
      <c r="D135" s="164">
        <v>90.360739419039362</v>
      </c>
      <c r="E135" s="164">
        <v>325.22000000000003</v>
      </c>
      <c r="F135" s="164">
        <v>2.4300000000000002</v>
      </c>
      <c r="G135" s="163" t="s">
        <v>239</v>
      </c>
      <c r="H135" s="165">
        <v>1958.3749999999952</v>
      </c>
      <c r="I135" s="165">
        <v>15.237764628533862</v>
      </c>
      <c r="J135" s="163" t="s">
        <v>238</v>
      </c>
      <c r="K135" s="163">
        <v>2017</v>
      </c>
      <c r="M135" s="163" t="s">
        <v>236</v>
      </c>
      <c r="N135" s="165">
        <f t="shared" si="10"/>
        <v>1958.3749999999952</v>
      </c>
      <c r="O135" s="167">
        <v>28.9</v>
      </c>
      <c r="P135" s="163" t="s">
        <v>235</v>
      </c>
      <c r="R135" s="163">
        <v>2017</v>
      </c>
      <c r="S135" s="163">
        <v>242.839</v>
      </c>
    </row>
    <row r="136" spans="1:19" ht="13.15">
      <c r="A136" s="164">
        <f t="shared" si="7"/>
        <v>1958.4583333333285</v>
      </c>
      <c r="B136" s="164">
        <f t="shared" si="8"/>
        <v>112.20586164755264</v>
      </c>
      <c r="C136" s="164">
        <v>2018</v>
      </c>
      <c r="D136" s="164">
        <v>91.542314452971027</v>
      </c>
      <c r="E136" s="164">
        <v>326.94900000000001</v>
      </c>
      <c r="F136" s="164">
        <v>2.58</v>
      </c>
      <c r="G136" s="163" t="s">
        <v>239</v>
      </c>
      <c r="H136" s="165">
        <v>1958.4583333333285</v>
      </c>
      <c r="I136" s="165">
        <v>15.154950690335308</v>
      </c>
      <c r="J136" s="163" t="s">
        <v>238</v>
      </c>
      <c r="K136" s="163">
        <v>2018</v>
      </c>
      <c r="M136" s="163" t="s">
        <v>236</v>
      </c>
      <c r="N136" s="165">
        <f t="shared" si="10"/>
        <v>1958.4583333333285</v>
      </c>
      <c r="O136" s="167">
        <v>28.9</v>
      </c>
      <c r="P136" s="163" t="s">
        <v>235</v>
      </c>
      <c r="R136" s="163">
        <v>2018</v>
      </c>
      <c r="S136" s="163">
        <v>247.86699999999999</v>
      </c>
    </row>
    <row r="137" spans="1:19" ht="13.15">
      <c r="A137" s="164">
        <f t="shared" ref="A137:A200" si="13">H137</f>
        <v>1958.5416666666617</v>
      </c>
      <c r="B137" s="164">
        <f t="shared" ref="B137:B200" si="14">100*(I137/O137)/(I$8/O$8)</f>
        <v>111.81894488325074</v>
      </c>
      <c r="C137" s="164">
        <v>2019</v>
      </c>
      <c r="D137" s="164">
        <v>91.456673364898336</v>
      </c>
      <c r="E137" s="164">
        <v>328.52699999999999</v>
      </c>
      <c r="F137" s="164">
        <v>2.71</v>
      </c>
      <c r="G137" s="163" t="s">
        <v>239</v>
      </c>
      <c r="H137" s="165">
        <v>1958.5416666666617</v>
      </c>
      <c r="I137" s="165">
        <v>15.154950690335308</v>
      </c>
      <c r="J137" s="163" t="s">
        <v>238</v>
      </c>
      <c r="K137" s="163">
        <v>2019</v>
      </c>
      <c r="M137" s="163" t="s">
        <v>236</v>
      </c>
      <c r="N137" s="165">
        <f t="shared" ref="N137:N200" si="15">N136+1/12</f>
        <v>1958.5416666666617</v>
      </c>
      <c r="O137" s="167">
        <v>29</v>
      </c>
      <c r="P137" s="163" t="s">
        <v>235</v>
      </c>
      <c r="R137" s="163">
        <v>2019</v>
      </c>
      <c r="S137" s="163">
        <v>251.71199999999999</v>
      </c>
    </row>
    <row r="138" spans="1:19" ht="13.15">
      <c r="A138" s="164">
        <f t="shared" si="13"/>
        <v>1958.624999999995</v>
      </c>
      <c r="B138" s="164">
        <f t="shared" si="14"/>
        <v>112.08323229056077</v>
      </c>
      <c r="C138" s="164">
        <v>2020</v>
      </c>
      <c r="D138" s="164">
        <v>91.086219298349903</v>
      </c>
      <c r="E138" s="164">
        <v>330.15199999999999</v>
      </c>
      <c r="F138" s="164">
        <v>1.76</v>
      </c>
      <c r="G138" s="163" t="s">
        <v>239</v>
      </c>
      <c r="H138" s="165">
        <v>1958.624999999995</v>
      </c>
      <c r="I138" s="165">
        <v>15.138387902695596</v>
      </c>
      <c r="J138" s="163" t="s">
        <v>238</v>
      </c>
      <c r="K138" s="163">
        <v>2020</v>
      </c>
      <c r="M138" s="163" t="s">
        <v>236</v>
      </c>
      <c r="N138" s="165">
        <f t="shared" si="15"/>
        <v>1958.624999999995</v>
      </c>
      <c r="O138" s="167">
        <v>28.9</v>
      </c>
      <c r="P138" s="163" t="s">
        <v>235</v>
      </c>
      <c r="R138" s="163">
        <v>2020</v>
      </c>
      <c r="S138" s="163">
        <v>257.971</v>
      </c>
    </row>
    <row r="139" spans="1:19" ht="13.15">
      <c r="A139" s="164">
        <f t="shared" si="13"/>
        <v>1958.7083333333283</v>
      </c>
      <c r="B139" s="164">
        <f t="shared" si="14"/>
        <v>111.71534421958521</v>
      </c>
      <c r="C139" s="164">
        <v>2021</v>
      </c>
      <c r="D139" s="164">
        <v>100.56579278947231</v>
      </c>
      <c r="E139" s="164">
        <v>332.351</v>
      </c>
      <c r="F139" s="164">
        <v>1.08</v>
      </c>
      <c r="G139" s="163" t="s">
        <v>239</v>
      </c>
      <c r="H139" s="165">
        <v>1958.7083333333283</v>
      </c>
      <c r="I139" s="165">
        <v>15.088699539776464</v>
      </c>
      <c r="J139" s="163" t="s">
        <v>238</v>
      </c>
      <c r="K139" s="163">
        <v>2021</v>
      </c>
      <c r="M139" s="163" t="s">
        <v>236</v>
      </c>
      <c r="N139" s="165">
        <f t="shared" si="15"/>
        <v>1958.7083333333283</v>
      </c>
      <c r="O139" s="167">
        <v>28.9</v>
      </c>
      <c r="P139" s="163" t="s">
        <v>235</v>
      </c>
      <c r="R139" s="163">
        <v>2021</v>
      </c>
      <c r="S139" s="168">
        <v>261.58199999999999</v>
      </c>
    </row>
    <row r="140" spans="1:19" ht="13.15">
      <c r="A140" s="164">
        <f t="shared" si="13"/>
        <v>1958.7916666666615</v>
      </c>
      <c r="B140" s="164">
        <f t="shared" si="14"/>
        <v>111.59271486259333</v>
      </c>
      <c r="C140" s="164">
        <v>2022</v>
      </c>
      <c r="D140" s="164">
        <v>106.17447808992164</v>
      </c>
      <c r="E140" s="164">
        <v>333.59500000000003</v>
      </c>
      <c r="F140" s="164">
        <v>1.76</v>
      </c>
      <c r="G140" s="163" t="s">
        <v>239</v>
      </c>
      <c r="H140" s="165">
        <v>1958.7916666666615</v>
      </c>
      <c r="I140" s="165">
        <v>15.072136752136753</v>
      </c>
      <c r="J140" s="163" t="s">
        <v>238</v>
      </c>
      <c r="K140" s="163">
        <v>2022</v>
      </c>
      <c r="M140" s="163" t="s">
        <v>236</v>
      </c>
      <c r="N140" s="165">
        <f t="shared" si="15"/>
        <v>1958.7916666666615</v>
      </c>
      <c r="O140" s="167">
        <v>28.9</v>
      </c>
      <c r="P140" s="163" t="s">
        <v>235</v>
      </c>
      <c r="R140" s="163">
        <v>2022</v>
      </c>
      <c r="S140" s="163">
        <v>281.14800000000002</v>
      </c>
    </row>
    <row r="141" spans="1:19" ht="13.15">
      <c r="A141" s="164">
        <f t="shared" si="13"/>
        <v>1958.8749999999948</v>
      </c>
      <c r="B141" s="164">
        <f t="shared" si="14"/>
        <v>111.45232539183023</v>
      </c>
      <c r="C141" s="164">
        <v>2023</v>
      </c>
      <c r="D141" s="164">
        <v>100.41861648269577</v>
      </c>
      <c r="E141" s="164">
        <v>335.50099999999998</v>
      </c>
      <c r="F141" s="169">
        <v>3.53</v>
      </c>
      <c r="G141" s="163" t="s">
        <v>239</v>
      </c>
      <c r="H141" s="165">
        <v>1958.8749999999948</v>
      </c>
      <c r="I141" s="165">
        <v>15.105262327416176</v>
      </c>
      <c r="J141" s="163" t="s">
        <v>238</v>
      </c>
      <c r="K141" s="163">
        <v>2023</v>
      </c>
      <c r="M141" s="163" t="s">
        <v>236</v>
      </c>
      <c r="N141" s="165">
        <f t="shared" si="15"/>
        <v>1958.8749999999948</v>
      </c>
      <c r="O141" s="167">
        <v>29</v>
      </c>
      <c r="P141" s="163" t="s">
        <v>235</v>
      </c>
      <c r="R141" s="163">
        <v>2023</v>
      </c>
      <c r="S141" s="170">
        <f>O911</f>
        <v>299.17</v>
      </c>
    </row>
    <row r="142" spans="1:19" ht="13.15">
      <c r="A142" s="164">
        <f t="shared" si="13"/>
        <v>1958.958333333328</v>
      </c>
      <c r="B142" s="164">
        <f t="shared" si="14"/>
        <v>111.96060293356891</v>
      </c>
      <c r="C142" s="164">
        <v>2024</v>
      </c>
      <c r="F142" s="164">
        <v>3.99</v>
      </c>
      <c r="G142" s="163" t="s">
        <v>239</v>
      </c>
      <c r="H142" s="165">
        <v>1958.958333333328</v>
      </c>
      <c r="I142" s="165">
        <v>15.121825115055884</v>
      </c>
      <c r="J142" s="163" t="s">
        <v>238</v>
      </c>
      <c r="K142" s="163">
        <v>2024</v>
      </c>
      <c r="M142" s="163" t="s">
        <v>236</v>
      </c>
      <c r="N142" s="165">
        <f t="shared" si="15"/>
        <v>1958.958333333328</v>
      </c>
      <c r="O142" s="167">
        <v>28.9</v>
      </c>
      <c r="P142" s="163" t="s">
        <v>235</v>
      </c>
      <c r="R142" s="163">
        <v>2024</v>
      </c>
      <c r="S142" s="170">
        <f>O923</f>
        <v>306.58600000000001</v>
      </c>
    </row>
    <row r="143" spans="1:19" ht="13.15">
      <c r="A143" s="164">
        <f t="shared" si="13"/>
        <v>1959.0416666666613</v>
      </c>
      <c r="B143" s="164">
        <f t="shared" si="14"/>
        <v>111.33011889469006</v>
      </c>
      <c r="C143" s="165"/>
      <c r="H143" s="165">
        <v>1959.0416666666613</v>
      </c>
      <c r="I143" s="165">
        <v>15.088699539776464</v>
      </c>
      <c r="J143" s="163" t="s">
        <v>238</v>
      </c>
      <c r="N143" s="165">
        <f t="shared" si="15"/>
        <v>1959.0416666666613</v>
      </c>
      <c r="O143" s="167">
        <v>29</v>
      </c>
      <c r="P143" s="163" t="s">
        <v>235</v>
      </c>
    </row>
    <row r="144" spans="1:19" ht="13.15">
      <c r="A144" s="164">
        <f t="shared" si="13"/>
        <v>1959.1249999999945</v>
      </c>
      <c r="B144" s="164">
        <f t="shared" si="14"/>
        <v>111.59271486259333</v>
      </c>
      <c r="C144" s="165"/>
      <c r="H144" s="165">
        <v>1959.1249999999945</v>
      </c>
      <c r="I144" s="165">
        <v>15.072136752136753</v>
      </c>
      <c r="J144" s="163" t="s">
        <v>238</v>
      </c>
      <c r="N144" s="165">
        <f t="shared" si="15"/>
        <v>1959.1249999999945</v>
      </c>
      <c r="O144" s="167">
        <v>28.9</v>
      </c>
      <c r="P144" s="163" t="s">
        <v>235</v>
      </c>
    </row>
    <row r="145" spans="1:16" ht="13.15">
      <c r="A145" s="164">
        <f t="shared" si="13"/>
        <v>1959.2083333333278</v>
      </c>
      <c r="B145" s="164">
        <f t="shared" si="14"/>
        <v>111.59271486259333</v>
      </c>
      <c r="C145" s="165"/>
      <c r="H145" s="165">
        <v>1959.2083333333278</v>
      </c>
      <c r="I145" s="165">
        <v>15.072136752136753</v>
      </c>
      <c r="J145" s="163" t="s">
        <v>238</v>
      </c>
      <c r="N145" s="165">
        <f t="shared" si="15"/>
        <v>1959.2083333333278</v>
      </c>
      <c r="O145" s="167">
        <v>28.9</v>
      </c>
      <c r="P145" s="163" t="s">
        <v>235</v>
      </c>
    </row>
    <row r="146" spans="1:16" ht="13.15">
      <c r="A146" s="164">
        <f t="shared" si="13"/>
        <v>1959.2916666666611</v>
      </c>
      <c r="B146" s="164">
        <f t="shared" si="14"/>
        <v>111.20791239754989</v>
      </c>
      <c r="H146" s="165">
        <v>1959.2916666666611</v>
      </c>
      <c r="I146" s="165">
        <v>15.072136752136753</v>
      </c>
      <c r="J146" s="163" t="s">
        <v>238</v>
      </c>
      <c r="N146" s="165">
        <f t="shared" si="15"/>
        <v>1959.2916666666611</v>
      </c>
      <c r="O146" s="167">
        <v>29</v>
      </c>
      <c r="P146" s="163" t="s">
        <v>235</v>
      </c>
    </row>
    <row r="147" spans="1:16" ht="13.15">
      <c r="A147" s="164">
        <f t="shared" si="13"/>
        <v>1959.3749999999943</v>
      </c>
      <c r="B147" s="164">
        <f t="shared" si="14"/>
        <v>111.69673838611055</v>
      </c>
      <c r="H147" s="165">
        <v>1959.3749999999943</v>
      </c>
      <c r="I147" s="165">
        <v>15.138387902695596</v>
      </c>
      <c r="J147" s="163" t="s">
        <v>238</v>
      </c>
      <c r="N147" s="165">
        <f t="shared" si="15"/>
        <v>1959.3749999999943</v>
      </c>
      <c r="O147" s="167">
        <v>29</v>
      </c>
      <c r="P147" s="163" t="s">
        <v>235</v>
      </c>
    </row>
    <row r="148" spans="1:16" ht="13.15">
      <c r="A148" s="164">
        <f t="shared" si="13"/>
        <v>1959.4583333333276</v>
      </c>
      <c r="B148" s="164">
        <f t="shared" si="14"/>
        <v>111.31290079715484</v>
      </c>
      <c r="H148" s="165">
        <v>1959.4583333333276</v>
      </c>
      <c r="I148" s="165">
        <v>15.138387902695596</v>
      </c>
      <c r="J148" s="163" t="s">
        <v>238</v>
      </c>
      <c r="N148" s="165">
        <f t="shared" si="15"/>
        <v>1959.4583333333276</v>
      </c>
      <c r="O148" s="167">
        <v>29.1</v>
      </c>
      <c r="P148" s="163" t="s">
        <v>235</v>
      </c>
    </row>
    <row r="149" spans="1:16" ht="13.15">
      <c r="A149" s="164">
        <f t="shared" si="13"/>
        <v>1959.5416666666608</v>
      </c>
      <c r="B149" s="164">
        <f t="shared" si="14"/>
        <v>110.56758383376754</v>
      </c>
      <c r="H149" s="165">
        <v>1959.5416666666608</v>
      </c>
      <c r="I149" s="165">
        <v>15.088699539776464</v>
      </c>
      <c r="J149" s="163" t="s">
        <v>238</v>
      </c>
      <c r="N149" s="165">
        <f t="shared" si="15"/>
        <v>1959.5416666666608</v>
      </c>
      <c r="O149" s="167">
        <v>29.2</v>
      </c>
      <c r="P149" s="163" t="s">
        <v>235</v>
      </c>
    </row>
    <row r="150" spans="1:16" ht="13.15">
      <c r="A150" s="164">
        <f t="shared" si="13"/>
        <v>1959.6249999999941</v>
      </c>
      <c r="B150" s="164">
        <f t="shared" si="14"/>
        <v>110.44621436742969</v>
      </c>
      <c r="H150" s="165">
        <v>1959.6249999999941</v>
      </c>
      <c r="I150" s="165">
        <v>15.072136752136753</v>
      </c>
      <c r="J150" s="163" t="s">
        <v>238</v>
      </c>
      <c r="N150" s="165">
        <f t="shared" si="15"/>
        <v>1959.6249999999941</v>
      </c>
      <c r="O150" s="167">
        <v>29.2</v>
      </c>
      <c r="P150" s="163" t="s">
        <v>235</v>
      </c>
    </row>
    <row r="151" spans="1:16" ht="13.15">
      <c r="A151" s="164">
        <f t="shared" si="13"/>
        <v>1959.7083333333273</v>
      </c>
      <c r="B151" s="164">
        <f t="shared" si="14"/>
        <v>110.31117530249408</v>
      </c>
      <c r="H151" s="165">
        <v>1959.7083333333273</v>
      </c>
      <c r="I151" s="165">
        <v>15.105262327416176</v>
      </c>
      <c r="J151" s="163" t="s">
        <v>238</v>
      </c>
      <c r="N151" s="165">
        <f t="shared" si="15"/>
        <v>1959.7083333333273</v>
      </c>
      <c r="O151" s="167">
        <v>29.3</v>
      </c>
      <c r="P151" s="163" t="s">
        <v>235</v>
      </c>
    </row>
    <row r="152" spans="1:16" ht="13.15">
      <c r="A152" s="164">
        <f t="shared" si="13"/>
        <v>1959.7916666666606</v>
      </c>
      <c r="B152" s="164">
        <f t="shared" si="14"/>
        <v>110.53868634178234</v>
      </c>
      <c r="H152" s="165">
        <v>1959.7916666666606</v>
      </c>
      <c r="I152" s="165">
        <v>15.188076265614729</v>
      </c>
      <c r="J152" s="163" t="s">
        <v>238</v>
      </c>
      <c r="N152" s="165">
        <f t="shared" si="15"/>
        <v>1959.7916666666606</v>
      </c>
      <c r="O152" s="167">
        <v>29.4</v>
      </c>
      <c r="P152" s="163" t="s">
        <v>235</v>
      </c>
    </row>
    <row r="153" spans="1:16" ht="13.15">
      <c r="A153" s="164">
        <f t="shared" si="13"/>
        <v>1959.8749999999939</v>
      </c>
      <c r="B153" s="164">
        <f t="shared" si="14"/>
        <v>110.65923016549202</v>
      </c>
      <c r="H153" s="165">
        <v>1959.8749999999939</v>
      </c>
      <c r="I153" s="165">
        <v>15.204639053254438</v>
      </c>
      <c r="J153" s="163" t="s">
        <v>238</v>
      </c>
      <c r="N153" s="165">
        <f t="shared" si="15"/>
        <v>1959.8749999999939</v>
      </c>
      <c r="O153" s="167">
        <v>29.4</v>
      </c>
      <c r="P153" s="163" t="s">
        <v>235</v>
      </c>
    </row>
    <row r="154" spans="1:16" ht="13.15">
      <c r="A154" s="164">
        <f t="shared" si="13"/>
        <v>1959.9583333333271</v>
      </c>
      <c r="B154" s="164">
        <f t="shared" si="14"/>
        <v>110.17705487065328</v>
      </c>
      <c r="H154" s="165">
        <v>1959.9583333333271</v>
      </c>
      <c r="I154" s="165">
        <v>15.138387902695596</v>
      </c>
      <c r="J154" s="163" t="s">
        <v>238</v>
      </c>
      <c r="N154" s="165">
        <f t="shared" si="15"/>
        <v>1959.9583333333271</v>
      </c>
      <c r="O154" s="167">
        <v>29.4</v>
      </c>
      <c r="P154" s="163" t="s">
        <v>235</v>
      </c>
    </row>
    <row r="155" spans="1:16" ht="13.15">
      <c r="A155" s="164">
        <f t="shared" si="13"/>
        <v>1960.0416666666604</v>
      </c>
      <c r="B155" s="164">
        <f t="shared" si="14"/>
        <v>110.91595148288056</v>
      </c>
      <c r="H155" s="165">
        <v>1960.0416666666604</v>
      </c>
      <c r="I155" s="165">
        <v>15.188076265614729</v>
      </c>
      <c r="J155" s="163" t="s">
        <v>238</v>
      </c>
      <c r="N155" s="165">
        <f t="shared" si="15"/>
        <v>1960.0416666666604</v>
      </c>
      <c r="O155" s="167">
        <v>29.3</v>
      </c>
      <c r="P155" s="163" t="s">
        <v>235</v>
      </c>
    </row>
    <row r="156" spans="1:16" ht="13.15">
      <c r="A156" s="164">
        <f t="shared" si="13"/>
        <v>1960.1249999999936</v>
      </c>
      <c r="B156" s="164">
        <f t="shared" si="14"/>
        <v>110.53868634178234</v>
      </c>
      <c r="H156" s="165">
        <v>1960.1249999999936</v>
      </c>
      <c r="I156" s="165">
        <v>15.188076265614729</v>
      </c>
      <c r="J156" s="163" t="s">
        <v>238</v>
      </c>
      <c r="N156" s="165">
        <f t="shared" si="15"/>
        <v>1960.1249999999936</v>
      </c>
      <c r="O156" s="167">
        <v>29.4</v>
      </c>
      <c r="P156" s="163" t="s">
        <v>235</v>
      </c>
    </row>
    <row r="157" spans="1:16" ht="13.15">
      <c r="A157" s="164">
        <f t="shared" si="13"/>
        <v>1960.2083333333269</v>
      </c>
      <c r="B157" s="164">
        <f t="shared" si="14"/>
        <v>110.53868634178234</v>
      </c>
      <c r="H157" s="165">
        <v>1960.2083333333269</v>
      </c>
      <c r="I157" s="165">
        <v>15.188076265614729</v>
      </c>
      <c r="J157" s="163" t="s">
        <v>238</v>
      </c>
      <c r="N157" s="165">
        <f t="shared" si="15"/>
        <v>1960.2083333333269</v>
      </c>
      <c r="O157" s="167">
        <v>29.4</v>
      </c>
      <c r="P157" s="163" t="s">
        <v>235</v>
      </c>
    </row>
    <row r="158" spans="1:16" ht="13.15">
      <c r="A158" s="164">
        <f t="shared" si="13"/>
        <v>1960.2916666666601</v>
      </c>
      <c r="B158" s="164">
        <f t="shared" si="14"/>
        <v>110.16397893045425</v>
      </c>
      <c r="H158" s="165">
        <v>1960.2916666666601</v>
      </c>
      <c r="I158" s="165">
        <v>15.188076265614729</v>
      </c>
      <c r="J158" s="163" t="s">
        <v>238</v>
      </c>
      <c r="N158" s="165">
        <f t="shared" si="15"/>
        <v>1960.2916666666601</v>
      </c>
      <c r="O158" s="167">
        <v>29.5</v>
      </c>
      <c r="P158" s="163" t="s">
        <v>235</v>
      </c>
    </row>
    <row r="159" spans="1:16" ht="13.15">
      <c r="A159" s="164">
        <f t="shared" si="13"/>
        <v>1960.3749999999934</v>
      </c>
      <c r="B159" s="164">
        <f t="shared" si="14"/>
        <v>109.92370852929734</v>
      </c>
      <c r="H159" s="165">
        <v>1960.3749999999934</v>
      </c>
      <c r="I159" s="165">
        <v>15.154950690335308</v>
      </c>
      <c r="J159" s="163" t="s">
        <v>238</v>
      </c>
      <c r="N159" s="165">
        <f t="shared" si="15"/>
        <v>1960.3749999999934</v>
      </c>
      <c r="O159" s="167">
        <v>29.5</v>
      </c>
      <c r="P159" s="163" t="s">
        <v>235</v>
      </c>
    </row>
    <row r="160" spans="1:16" ht="13.15">
      <c r="A160" s="164">
        <f t="shared" si="13"/>
        <v>1960.4583333333267</v>
      </c>
      <c r="B160" s="164">
        <f t="shared" si="14"/>
        <v>109.31288597230207</v>
      </c>
      <c r="H160" s="165">
        <v>1960.4583333333267</v>
      </c>
      <c r="I160" s="165">
        <v>15.121825115055884</v>
      </c>
      <c r="J160" s="163" t="s">
        <v>238</v>
      </c>
      <c r="N160" s="165">
        <f t="shared" si="15"/>
        <v>1960.4583333333267</v>
      </c>
      <c r="O160" s="167">
        <v>29.6</v>
      </c>
      <c r="P160" s="163" t="s">
        <v>235</v>
      </c>
    </row>
    <row r="161" spans="1:16" ht="13.15">
      <c r="A161" s="164">
        <f t="shared" si="13"/>
        <v>1960.5416666666599</v>
      </c>
      <c r="B161" s="164">
        <f t="shared" si="14"/>
        <v>109.31288597230207</v>
      </c>
      <c r="H161" s="165">
        <v>1960.5416666666599</v>
      </c>
      <c r="I161" s="165">
        <v>15.121825115055884</v>
      </c>
      <c r="J161" s="163" t="s">
        <v>238</v>
      </c>
      <c r="N161" s="165">
        <f t="shared" si="15"/>
        <v>1960.5416666666599</v>
      </c>
      <c r="O161" s="167">
        <v>29.6</v>
      </c>
      <c r="P161" s="163" t="s">
        <v>235</v>
      </c>
    </row>
    <row r="162" spans="1:16" ht="13.15">
      <c r="A162" s="164">
        <f t="shared" si="13"/>
        <v>1960.6249999999932</v>
      </c>
      <c r="B162" s="164">
        <f t="shared" si="14"/>
        <v>109.79180332595946</v>
      </c>
      <c r="H162" s="165">
        <v>1960.6249999999932</v>
      </c>
      <c r="I162" s="165">
        <v>15.188076265614729</v>
      </c>
      <c r="J162" s="163" t="s">
        <v>238</v>
      </c>
      <c r="N162" s="165">
        <f t="shared" si="15"/>
        <v>1960.6249999999932</v>
      </c>
      <c r="O162" s="167">
        <v>29.6</v>
      </c>
      <c r="P162" s="163" t="s">
        <v>235</v>
      </c>
    </row>
    <row r="163" spans="1:16" ht="13.15">
      <c r="A163" s="164">
        <f t="shared" si="13"/>
        <v>1960.7083333333264</v>
      </c>
      <c r="B163" s="164">
        <f t="shared" si="14"/>
        <v>110.27072067961687</v>
      </c>
      <c r="H163" s="165">
        <v>1960.7083333333264</v>
      </c>
      <c r="I163" s="165">
        <v>15.25432741617357</v>
      </c>
      <c r="J163" s="163" t="s">
        <v>238</v>
      </c>
      <c r="N163" s="165">
        <f t="shared" si="15"/>
        <v>1960.7083333333264</v>
      </c>
      <c r="O163" s="167">
        <v>29.6</v>
      </c>
      <c r="P163" s="163" t="s">
        <v>235</v>
      </c>
    </row>
    <row r="164" spans="1:16" ht="13.15">
      <c r="A164" s="164">
        <f t="shared" si="13"/>
        <v>1960.7916666666597</v>
      </c>
      <c r="B164" s="164">
        <f t="shared" si="14"/>
        <v>109.88742608616958</v>
      </c>
      <c r="H164" s="165">
        <v>1960.7916666666597</v>
      </c>
      <c r="I164" s="165">
        <v>15.304015779092703</v>
      </c>
      <c r="J164" s="163" t="s">
        <v>238</v>
      </c>
      <c r="N164" s="165">
        <f t="shared" si="15"/>
        <v>1960.7916666666597</v>
      </c>
      <c r="O164" s="167">
        <v>29.8</v>
      </c>
      <c r="P164" s="163" t="s">
        <v>235</v>
      </c>
    </row>
    <row r="165" spans="1:16" ht="13.15">
      <c r="A165" s="164">
        <f t="shared" si="13"/>
        <v>1960.874999999993</v>
      </c>
      <c r="B165" s="164">
        <f t="shared" si="14"/>
        <v>109.53064872874695</v>
      </c>
      <c r="H165" s="165">
        <v>1960.874999999993</v>
      </c>
      <c r="I165" s="165">
        <v>15.25432741617357</v>
      </c>
      <c r="J165" s="163" t="s">
        <v>238</v>
      </c>
      <c r="N165" s="165">
        <f t="shared" si="15"/>
        <v>1960.874999999993</v>
      </c>
      <c r="O165" s="167">
        <v>29.8</v>
      </c>
      <c r="P165" s="163" t="s">
        <v>235</v>
      </c>
    </row>
    <row r="166" spans="1:16" ht="13.15">
      <c r="A166" s="164">
        <f t="shared" si="13"/>
        <v>1960.9583333333262</v>
      </c>
      <c r="B166" s="164">
        <f t="shared" si="14"/>
        <v>109.53064872874695</v>
      </c>
      <c r="H166" s="165">
        <v>1960.9583333333262</v>
      </c>
      <c r="I166" s="165">
        <v>15.25432741617357</v>
      </c>
      <c r="J166" s="163" t="s">
        <v>238</v>
      </c>
      <c r="N166" s="165">
        <f t="shared" si="15"/>
        <v>1960.9583333333262</v>
      </c>
      <c r="O166" s="167">
        <v>29.8</v>
      </c>
      <c r="P166" s="163" t="s">
        <v>235</v>
      </c>
    </row>
    <row r="167" spans="1:16" ht="13.15">
      <c r="A167" s="164">
        <f t="shared" si="13"/>
        <v>1961.0416666666595</v>
      </c>
      <c r="B167" s="164">
        <f t="shared" si="14"/>
        <v>109.53064872874695</v>
      </c>
      <c r="H167" s="165">
        <v>1961.0416666666595</v>
      </c>
      <c r="I167" s="165">
        <v>15.25432741617357</v>
      </c>
      <c r="J167" s="163" t="s">
        <v>238</v>
      </c>
      <c r="N167" s="165">
        <f t="shared" si="15"/>
        <v>1961.0416666666595</v>
      </c>
      <c r="O167" s="167">
        <v>29.8</v>
      </c>
      <c r="P167" s="163" t="s">
        <v>235</v>
      </c>
    </row>
    <row r="168" spans="1:16" ht="13.15">
      <c r="A168" s="164">
        <f t="shared" si="13"/>
        <v>1961.1249999999927</v>
      </c>
      <c r="B168" s="164">
        <f t="shared" si="14"/>
        <v>109.29279715713189</v>
      </c>
      <c r="H168" s="165">
        <v>1961.1249999999927</v>
      </c>
      <c r="I168" s="165">
        <v>15.22120184089415</v>
      </c>
      <c r="J168" s="163" t="s">
        <v>238</v>
      </c>
      <c r="N168" s="165">
        <f t="shared" si="15"/>
        <v>1961.1249999999927</v>
      </c>
      <c r="O168" s="167">
        <v>29.8</v>
      </c>
      <c r="P168" s="163" t="s">
        <v>235</v>
      </c>
    </row>
    <row r="169" spans="1:16" ht="13.15">
      <c r="A169" s="164">
        <f t="shared" si="13"/>
        <v>1961.208333333326</v>
      </c>
      <c r="B169" s="164">
        <f t="shared" si="14"/>
        <v>109.53064872874695</v>
      </c>
      <c r="H169" s="165">
        <v>1961.208333333326</v>
      </c>
      <c r="I169" s="165">
        <v>15.25432741617357</v>
      </c>
      <c r="J169" s="163" t="s">
        <v>238</v>
      </c>
      <c r="N169" s="165">
        <f t="shared" si="15"/>
        <v>1961.208333333326</v>
      </c>
      <c r="O169" s="167">
        <v>29.8</v>
      </c>
      <c r="P169" s="163" t="s">
        <v>235</v>
      </c>
    </row>
    <row r="170" spans="1:16" ht="13.15">
      <c r="A170" s="164">
        <f t="shared" si="13"/>
        <v>1961.2916666666592</v>
      </c>
      <c r="B170" s="164">
        <f t="shared" si="14"/>
        <v>109.05494558551679</v>
      </c>
      <c r="H170" s="165">
        <v>1961.2916666666592</v>
      </c>
      <c r="I170" s="165">
        <v>15.188076265614729</v>
      </c>
      <c r="J170" s="163" t="s">
        <v>238</v>
      </c>
      <c r="N170" s="165">
        <f t="shared" si="15"/>
        <v>1961.2916666666592</v>
      </c>
      <c r="O170" s="167">
        <v>29.8</v>
      </c>
      <c r="P170" s="163" t="s">
        <v>235</v>
      </c>
    </row>
    <row r="171" spans="1:16" ht="13.15">
      <c r="A171" s="164">
        <f t="shared" si="13"/>
        <v>1961.3749999999925</v>
      </c>
      <c r="B171" s="164">
        <f t="shared" si="14"/>
        <v>109.41172294293942</v>
      </c>
      <c r="H171" s="165">
        <v>1961.3749999999925</v>
      </c>
      <c r="I171" s="165">
        <v>15.237764628533862</v>
      </c>
      <c r="J171" s="163" t="s">
        <v>238</v>
      </c>
      <c r="N171" s="165">
        <f t="shared" si="15"/>
        <v>1961.3749999999925</v>
      </c>
      <c r="O171" s="167">
        <v>29.8</v>
      </c>
      <c r="P171" s="163" t="s">
        <v>235</v>
      </c>
    </row>
    <row r="172" spans="1:16" ht="13.15">
      <c r="A172" s="164">
        <f t="shared" si="13"/>
        <v>1961.4583333333258</v>
      </c>
      <c r="B172" s="164">
        <f t="shared" si="14"/>
        <v>109.29279715713189</v>
      </c>
      <c r="H172" s="165">
        <v>1961.4583333333258</v>
      </c>
      <c r="I172" s="165">
        <v>15.22120184089415</v>
      </c>
      <c r="J172" s="163" t="s">
        <v>238</v>
      </c>
      <c r="N172" s="165">
        <f t="shared" si="15"/>
        <v>1961.4583333333258</v>
      </c>
      <c r="O172" s="167">
        <v>29.8</v>
      </c>
      <c r="P172" s="163" t="s">
        <v>235</v>
      </c>
    </row>
    <row r="173" spans="1:16" ht="13.15">
      <c r="A173" s="164">
        <f t="shared" si="13"/>
        <v>1961.541666666659</v>
      </c>
      <c r="B173" s="164">
        <f t="shared" si="14"/>
        <v>108.91857735112414</v>
      </c>
      <c r="H173" s="165">
        <v>1961.541666666659</v>
      </c>
      <c r="I173" s="165">
        <v>15.270890203813282</v>
      </c>
      <c r="J173" s="163" t="s">
        <v>238</v>
      </c>
      <c r="N173" s="165">
        <f t="shared" si="15"/>
        <v>1961.541666666659</v>
      </c>
      <c r="O173" s="167">
        <v>30</v>
      </c>
      <c r="P173" s="163" t="s">
        <v>235</v>
      </c>
    </row>
    <row r="174" spans="1:16" ht="13.15">
      <c r="A174" s="164">
        <f t="shared" si="13"/>
        <v>1961.6249999999923</v>
      </c>
      <c r="B174" s="164">
        <f t="shared" si="14"/>
        <v>109.40138157026048</v>
      </c>
      <c r="H174" s="165">
        <v>1961.6249999999923</v>
      </c>
      <c r="I174" s="165">
        <v>15.287452991452991</v>
      </c>
      <c r="J174" s="163" t="s">
        <v>238</v>
      </c>
      <c r="N174" s="165">
        <f t="shared" si="15"/>
        <v>1961.6249999999923</v>
      </c>
      <c r="O174" s="167">
        <v>29.9</v>
      </c>
      <c r="P174" s="163" t="s">
        <v>235</v>
      </c>
    </row>
    <row r="175" spans="1:16" ht="13.15">
      <c r="A175" s="164">
        <f t="shared" si="13"/>
        <v>1961.7083333333255</v>
      </c>
      <c r="B175" s="164">
        <f t="shared" si="14"/>
        <v>109.03671029835962</v>
      </c>
      <c r="H175" s="165">
        <v>1961.7083333333255</v>
      </c>
      <c r="I175" s="165">
        <v>15.287452991452991</v>
      </c>
      <c r="J175" s="163" t="s">
        <v>238</v>
      </c>
      <c r="N175" s="165">
        <f t="shared" si="15"/>
        <v>1961.7083333333255</v>
      </c>
      <c r="O175" s="167">
        <v>30</v>
      </c>
      <c r="P175" s="163" t="s">
        <v>235</v>
      </c>
    </row>
    <row r="176" spans="1:16" ht="13.15">
      <c r="A176" s="164">
        <f t="shared" si="13"/>
        <v>1961.7916666666588</v>
      </c>
      <c r="B176" s="164">
        <f t="shared" si="14"/>
        <v>109.03671029835962</v>
      </c>
      <c r="H176" s="165">
        <v>1961.7916666666588</v>
      </c>
      <c r="I176" s="165">
        <v>15.287452991452991</v>
      </c>
      <c r="J176" s="163" t="s">
        <v>238</v>
      </c>
      <c r="N176" s="165">
        <f t="shared" si="15"/>
        <v>1961.7916666666588</v>
      </c>
      <c r="O176" s="167">
        <v>30</v>
      </c>
      <c r="P176" s="163" t="s">
        <v>235</v>
      </c>
    </row>
    <row r="177" spans="1:16" ht="13.15">
      <c r="A177" s="164">
        <f t="shared" si="13"/>
        <v>1961.874999999992</v>
      </c>
      <c r="B177" s="164">
        <f t="shared" si="14"/>
        <v>109.6273750345371</v>
      </c>
      <c r="H177" s="165">
        <v>1961.874999999992</v>
      </c>
      <c r="I177" s="165">
        <v>15.370266929651544</v>
      </c>
      <c r="J177" s="163" t="s">
        <v>238</v>
      </c>
      <c r="N177" s="165">
        <f t="shared" si="15"/>
        <v>1961.874999999992</v>
      </c>
      <c r="O177" s="167">
        <v>30</v>
      </c>
      <c r="P177" s="163" t="s">
        <v>235</v>
      </c>
    </row>
    <row r="178" spans="1:16" ht="13.15">
      <c r="A178" s="164">
        <f t="shared" si="13"/>
        <v>1961.9583333333253</v>
      </c>
      <c r="B178" s="164">
        <f t="shared" si="14"/>
        <v>109.8636409290081</v>
      </c>
      <c r="H178" s="165">
        <v>1961.9583333333253</v>
      </c>
      <c r="I178" s="165">
        <v>15.403392504930968</v>
      </c>
      <c r="J178" s="163" t="s">
        <v>238</v>
      </c>
      <c r="N178" s="165">
        <f t="shared" si="15"/>
        <v>1961.9583333333253</v>
      </c>
      <c r="O178" s="167">
        <v>30</v>
      </c>
      <c r="P178" s="163" t="s">
        <v>235</v>
      </c>
    </row>
    <row r="179" spans="1:16" ht="13.15">
      <c r="A179" s="164">
        <f t="shared" si="13"/>
        <v>1962.0416666666586</v>
      </c>
      <c r="B179" s="164">
        <f t="shared" si="14"/>
        <v>109.98177387624358</v>
      </c>
      <c r="H179" s="165">
        <v>1962.0416666666586</v>
      </c>
      <c r="I179" s="165">
        <v>15.419955292570677</v>
      </c>
      <c r="J179" s="163" t="s">
        <v>238</v>
      </c>
      <c r="N179" s="165">
        <f t="shared" si="15"/>
        <v>1962.0416666666586</v>
      </c>
      <c r="O179" s="167">
        <v>30</v>
      </c>
      <c r="P179" s="163" t="s">
        <v>235</v>
      </c>
    </row>
    <row r="180" spans="1:16" ht="13.15">
      <c r="A180" s="164">
        <f t="shared" si="13"/>
        <v>1962.1249999999918</v>
      </c>
      <c r="B180" s="164">
        <f t="shared" si="14"/>
        <v>109.38090496522184</v>
      </c>
      <c r="H180" s="165">
        <v>1962.1249999999918</v>
      </c>
      <c r="I180" s="165">
        <v>15.386829717291256</v>
      </c>
      <c r="J180" s="163" t="s">
        <v>238</v>
      </c>
      <c r="N180" s="165">
        <f t="shared" si="15"/>
        <v>1962.1249999999918</v>
      </c>
      <c r="O180" s="167">
        <v>30.1</v>
      </c>
      <c r="P180" s="163" t="s">
        <v>235</v>
      </c>
    </row>
    <row r="181" spans="1:16" ht="13.15">
      <c r="A181" s="164">
        <f t="shared" si="13"/>
        <v>1962.2083333333251</v>
      </c>
      <c r="B181" s="164">
        <f t="shared" si="14"/>
        <v>109.38090496522184</v>
      </c>
      <c r="H181" s="165">
        <v>1962.2083333333251</v>
      </c>
      <c r="I181" s="165">
        <v>15.386829717291256</v>
      </c>
      <c r="J181" s="163" t="s">
        <v>238</v>
      </c>
      <c r="N181" s="165">
        <f t="shared" si="15"/>
        <v>1962.2083333333251</v>
      </c>
      <c r="O181" s="167">
        <v>30.1</v>
      </c>
      <c r="P181" s="163" t="s">
        <v>235</v>
      </c>
    </row>
    <row r="182" spans="1:16" ht="13.15">
      <c r="A182" s="164">
        <f t="shared" si="13"/>
        <v>1962.2916666666583</v>
      </c>
      <c r="B182" s="164">
        <f t="shared" si="14"/>
        <v>109.01871653818469</v>
      </c>
      <c r="H182" s="165">
        <v>1962.2916666666583</v>
      </c>
      <c r="I182" s="165">
        <v>15.386829717291256</v>
      </c>
      <c r="J182" s="163" t="s">
        <v>238</v>
      </c>
      <c r="N182" s="165">
        <f t="shared" si="15"/>
        <v>1962.2916666666583</v>
      </c>
      <c r="O182" s="167">
        <v>30.2</v>
      </c>
      <c r="P182" s="163" t="s">
        <v>235</v>
      </c>
    </row>
    <row r="183" spans="1:16" ht="13.15">
      <c r="A183" s="164">
        <f t="shared" si="13"/>
        <v>1962.3749999999916</v>
      </c>
      <c r="B183" s="164">
        <f t="shared" si="14"/>
        <v>109.60546958736761</v>
      </c>
      <c r="H183" s="165">
        <v>1962.3749999999916</v>
      </c>
      <c r="I183" s="165">
        <v>15.46964365548981</v>
      </c>
      <c r="J183" s="163" t="s">
        <v>238</v>
      </c>
      <c r="N183" s="165">
        <f t="shared" si="15"/>
        <v>1962.3749999999916</v>
      </c>
      <c r="O183" s="167">
        <v>30.2</v>
      </c>
      <c r="P183" s="163" t="s">
        <v>235</v>
      </c>
    </row>
    <row r="184" spans="1:16" ht="13.15">
      <c r="A184" s="164">
        <f t="shared" si="13"/>
        <v>1962.4583333333248</v>
      </c>
      <c r="B184" s="164">
        <f t="shared" si="14"/>
        <v>109.72282019720417</v>
      </c>
      <c r="H184" s="165">
        <v>1962.4583333333248</v>
      </c>
      <c r="I184" s="165">
        <v>15.486206443129522</v>
      </c>
      <c r="J184" s="163" t="s">
        <v>238</v>
      </c>
      <c r="N184" s="165">
        <f t="shared" si="15"/>
        <v>1962.4583333333248</v>
      </c>
      <c r="O184" s="167">
        <v>30.2</v>
      </c>
      <c r="P184" s="163" t="s">
        <v>235</v>
      </c>
    </row>
    <row r="185" spans="1:16" ht="13.15">
      <c r="A185" s="164">
        <f t="shared" si="13"/>
        <v>1962.5416666666581</v>
      </c>
      <c r="B185" s="164">
        <f t="shared" si="14"/>
        <v>109.36069867840152</v>
      </c>
      <c r="H185" s="165">
        <v>1962.5416666666581</v>
      </c>
      <c r="I185" s="165">
        <v>15.486206443129522</v>
      </c>
      <c r="J185" s="163" t="s">
        <v>238</v>
      </c>
      <c r="N185" s="165">
        <f t="shared" si="15"/>
        <v>1962.5416666666581</v>
      </c>
      <c r="O185" s="167">
        <v>30.3</v>
      </c>
      <c r="P185" s="163" t="s">
        <v>235</v>
      </c>
    </row>
    <row r="186" spans="1:16" ht="13.15">
      <c r="A186" s="164">
        <f t="shared" si="13"/>
        <v>1962.6249999999914</v>
      </c>
      <c r="B186" s="164">
        <f t="shared" si="14"/>
        <v>109.36069867840152</v>
      </c>
      <c r="H186" s="165">
        <v>1962.6249999999914</v>
      </c>
      <c r="I186" s="165">
        <v>15.486206443129522</v>
      </c>
      <c r="J186" s="163" t="s">
        <v>238</v>
      </c>
      <c r="N186" s="165">
        <f t="shared" si="15"/>
        <v>1962.6249999999914</v>
      </c>
      <c r="O186" s="167">
        <v>30.3</v>
      </c>
      <c r="P186" s="163" t="s">
        <v>235</v>
      </c>
    </row>
    <row r="187" spans="1:16" ht="13.15">
      <c r="A187" s="164">
        <f t="shared" si="13"/>
        <v>1962.7083333333246</v>
      </c>
      <c r="B187" s="164">
        <f t="shared" si="14"/>
        <v>108.88438097166124</v>
      </c>
      <c r="H187" s="165">
        <v>1962.7083333333246</v>
      </c>
      <c r="I187" s="165">
        <v>15.46964365548981</v>
      </c>
      <c r="J187" s="163" t="s">
        <v>238</v>
      </c>
      <c r="N187" s="165">
        <f t="shared" si="15"/>
        <v>1962.7083333333246</v>
      </c>
      <c r="O187" s="167">
        <v>30.4</v>
      </c>
      <c r="P187" s="163" t="s">
        <v>235</v>
      </c>
    </row>
    <row r="188" spans="1:16" ht="13.15">
      <c r="A188" s="164">
        <f t="shared" si="13"/>
        <v>1962.7916666666579</v>
      </c>
      <c r="B188" s="164">
        <f t="shared" si="14"/>
        <v>108.65122383895961</v>
      </c>
      <c r="H188" s="165">
        <v>1962.7916666666579</v>
      </c>
      <c r="I188" s="165">
        <v>15.436518080210389</v>
      </c>
      <c r="J188" s="163" t="s">
        <v>238</v>
      </c>
      <c r="N188" s="165">
        <f t="shared" si="15"/>
        <v>1962.7916666666579</v>
      </c>
      <c r="O188" s="167">
        <v>30.4</v>
      </c>
      <c r="P188" s="163" t="s">
        <v>235</v>
      </c>
    </row>
    <row r="189" spans="1:16" ht="13.15">
      <c r="A189" s="164">
        <f t="shared" si="13"/>
        <v>1962.8749999999911</v>
      </c>
      <c r="B189" s="164">
        <f t="shared" si="14"/>
        <v>108.76780240531041</v>
      </c>
      <c r="H189" s="165">
        <v>1962.8749999999911</v>
      </c>
      <c r="I189" s="165">
        <v>15.453080867850097</v>
      </c>
      <c r="J189" s="163" t="s">
        <v>238</v>
      </c>
      <c r="N189" s="165">
        <f t="shared" si="15"/>
        <v>1962.8749999999911</v>
      </c>
      <c r="O189" s="167">
        <v>30.4</v>
      </c>
      <c r="P189" s="163" t="s">
        <v>235</v>
      </c>
    </row>
    <row r="190" spans="1:16" ht="13.15">
      <c r="A190" s="164">
        <f t="shared" si="13"/>
        <v>1962.9583333333244</v>
      </c>
      <c r="B190" s="164">
        <f t="shared" si="14"/>
        <v>108.76780240531041</v>
      </c>
      <c r="H190" s="165">
        <v>1962.9583333333244</v>
      </c>
      <c r="I190" s="165">
        <v>15.453080867850097</v>
      </c>
      <c r="J190" s="163" t="s">
        <v>238</v>
      </c>
      <c r="N190" s="165">
        <f t="shared" si="15"/>
        <v>1962.9583333333244</v>
      </c>
      <c r="O190" s="167">
        <v>30.4</v>
      </c>
      <c r="P190" s="163" t="s">
        <v>235</v>
      </c>
    </row>
    <row r="191" spans="1:16" ht="13.15">
      <c r="A191" s="164">
        <f t="shared" si="13"/>
        <v>1963.0416666666576</v>
      </c>
      <c r="B191" s="164">
        <f t="shared" si="14"/>
        <v>108.88438097166124</v>
      </c>
      <c r="H191" s="165">
        <v>1963.0416666666576</v>
      </c>
      <c r="I191" s="165">
        <v>15.46964365548981</v>
      </c>
      <c r="J191" s="163" t="s">
        <v>238</v>
      </c>
      <c r="N191" s="165">
        <f t="shared" si="15"/>
        <v>1963.0416666666576</v>
      </c>
      <c r="O191" s="167">
        <v>30.4</v>
      </c>
      <c r="P191" s="163" t="s">
        <v>235</v>
      </c>
    </row>
    <row r="192" spans="1:16" ht="13.15">
      <c r="A192" s="164">
        <f t="shared" si="13"/>
        <v>1963.1249999999909</v>
      </c>
      <c r="B192" s="164">
        <f t="shared" si="14"/>
        <v>108.88438097166124</v>
      </c>
      <c r="H192" s="165">
        <v>1963.1249999999909</v>
      </c>
      <c r="I192" s="165">
        <v>15.46964365548981</v>
      </c>
      <c r="J192" s="163" t="s">
        <v>238</v>
      </c>
      <c r="N192" s="165">
        <f t="shared" si="15"/>
        <v>1963.1249999999909</v>
      </c>
      <c r="O192" s="167">
        <v>30.4</v>
      </c>
      <c r="P192" s="163" t="s">
        <v>235</v>
      </c>
    </row>
    <row r="193" spans="1:16" ht="13.15">
      <c r="A193" s="164">
        <f t="shared" si="13"/>
        <v>1963.2083333333242</v>
      </c>
      <c r="B193" s="164">
        <f t="shared" si="14"/>
        <v>109.1083647089779</v>
      </c>
      <c r="H193" s="165">
        <v>1963.2083333333242</v>
      </c>
      <c r="I193" s="165">
        <v>15.552457593688365</v>
      </c>
      <c r="J193" s="163" t="s">
        <v>238</v>
      </c>
      <c r="N193" s="165">
        <f t="shared" si="15"/>
        <v>1963.2083333333242</v>
      </c>
      <c r="O193" s="167">
        <v>30.5</v>
      </c>
      <c r="P193" s="163" t="s">
        <v>235</v>
      </c>
    </row>
    <row r="194" spans="1:16" ht="13.15">
      <c r="A194" s="164">
        <f t="shared" si="13"/>
        <v>1963.2916666666574</v>
      </c>
      <c r="B194" s="164">
        <f t="shared" si="14"/>
        <v>109.57315007515031</v>
      </c>
      <c r="H194" s="165">
        <v>1963.2916666666574</v>
      </c>
      <c r="I194" s="165">
        <v>15.618708744247206</v>
      </c>
      <c r="J194" s="163" t="s">
        <v>238</v>
      </c>
      <c r="N194" s="165">
        <f t="shared" si="15"/>
        <v>1963.2916666666574</v>
      </c>
      <c r="O194" s="167">
        <v>30.5</v>
      </c>
      <c r="P194" s="163" t="s">
        <v>235</v>
      </c>
    </row>
    <row r="195" spans="1:16" ht="13.15">
      <c r="A195" s="164">
        <f t="shared" si="13"/>
        <v>1963.3749999999907</v>
      </c>
      <c r="B195" s="164">
        <f t="shared" si="14"/>
        <v>109.34075739206411</v>
      </c>
      <c r="H195" s="165">
        <v>1963.3749999999907</v>
      </c>
      <c r="I195" s="165">
        <v>15.585583168967785</v>
      </c>
      <c r="J195" s="163" t="s">
        <v>238</v>
      </c>
      <c r="N195" s="165">
        <f t="shared" si="15"/>
        <v>1963.3749999999907</v>
      </c>
      <c r="O195" s="167">
        <v>30.5</v>
      </c>
      <c r="P195" s="163" t="s">
        <v>235</v>
      </c>
    </row>
    <row r="196" spans="1:16" ht="13.15">
      <c r="A196" s="164">
        <f t="shared" si="13"/>
        <v>1963.4583333333239</v>
      </c>
      <c r="B196" s="164">
        <f t="shared" si="14"/>
        <v>108.98343465548874</v>
      </c>
      <c r="H196" s="165">
        <v>1963.4583333333239</v>
      </c>
      <c r="I196" s="165">
        <v>15.585583168967785</v>
      </c>
      <c r="J196" s="163" t="s">
        <v>238</v>
      </c>
      <c r="N196" s="165">
        <f t="shared" si="15"/>
        <v>1963.4583333333239</v>
      </c>
      <c r="O196" s="167">
        <v>30.6</v>
      </c>
      <c r="P196" s="163" t="s">
        <v>235</v>
      </c>
    </row>
    <row r="197" spans="1:16" ht="13.15">
      <c r="A197" s="164">
        <f t="shared" si="13"/>
        <v>1963.5416666666572</v>
      </c>
      <c r="B197" s="164">
        <f t="shared" si="14"/>
        <v>108.85931847856951</v>
      </c>
      <c r="H197" s="165">
        <v>1963.5416666666572</v>
      </c>
      <c r="I197" s="165">
        <v>15.618708744247206</v>
      </c>
      <c r="J197" s="163" t="s">
        <v>238</v>
      </c>
      <c r="N197" s="165">
        <f t="shared" si="15"/>
        <v>1963.5416666666572</v>
      </c>
      <c r="O197" s="167">
        <v>30.7</v>
      </c>
      <c r="P197" s="163" t="s">
        <v>235</v>
      </c>
    </row>
    <row r="198" spans="1:16" ht="13.15">
      <c r="A198" s="164">
        <f t="shared" si="13"/>
        <v>1963.6249999999905</v>
      </c>
      <c r="B198" s="164">
        <f t="shared" si="14"/>
        <v>108.85931847856951</v>
      </c>
      <c r="H198" s="165">
        <v>1963.6249999999905</v>
      </c>
      <c r="I198" s="165">
        <v>15.618708744247206</v>
      </c>
      <c r="J198" s="163" t="s">
        <v>238</v>
      </c>
      <c r="N198" s="165">
        <f t="shared" si="15"/>
        <v>1963.6249999999905</v>
      </c>
      <c r="O198" s="167">
        <v>30.7</v>
      </c>
      <c r="P198" s="163" t="s">
        <v>235</v>
      </c>
    </row>
    <row r="199" spans="1:16" ht="13.15">
      <c r="A199" s="164">
        <f t="shared" si="13"/>
        <v>1963.7083333333237</v>
      </c>
      <c r="B199" s="164">
        <f t="shared" si="14"/>
        <v>108.85931847856951</v>
      </c>
      <c r="H199" s="165">
        <v>1963.7083333333237</v>
      </c>
      <c r="I199" s="165">
        <v>15.618708744247206</v>
      </c>
      <c r="J199" s="163" t="s">
        <v>238</v>
      </c>
      <c r="N199" s="165">
        <f t="shared" si="15"/>
        <v>1963.7083333333237</v>
      </c>
      <c r="O199" s="167">
        <v>30.7</v>
      </c>
      <c r="P199" s="163" t="s">
        <v>235</v>
      </c>
    </row>
    <row r="200" spans="1:16" ht="13.15">
      <c r="A200" s="164">
        <f t="shared" si="13"/>
        <v>1963.791666666657</v>
      </c>
      <c r="B200" s="164">
        <f t="shared" si="14"/>
        <v>108.50587913285989</v>
      </c>
      <c r="H200" s="165">
        <v>1963.791666666657</v>
      </c>
      <c r="I200" s="165">
        <v>15.618708744247206</v>
      </c>
      <c r="J200" s="163" t="s">
        <v>238</v>
      </c>
      <c r="N200" s="165">
        <f t="shared" si="15"/>
        <v>1963.791666666657</v>
      </c>
      <c r="O200" s="167">
        <v>30.8</v>
      </c>
      <c r="P200" s="163" t="s">
        <v>235</v>
      </c>
    </row>
    <row r="201" spans="1:16" ht="13.15">
      <c r="A201" s="164">
        <f t="shared" ref="A201:A264" si="16">H201</f>
        <v>1963.8749999999902</v>
      </c>
      <c r="B201" s="164">
        <f t="shared" ref="B201:B264" si="17">100*(I201/O201)/(I$8/O$8)</f>
        <v>109.19626648683355</v>
      </c>
      <c r="H201" s="165">
        <v>1963.8749999999902</v>
      </c>
      <c r="I201" s="165">
        <v>15.718085470085471</v>
      </c>
      <c r="J201" s="163" t="s">
        <v>238</v>
      </c>
      <c r="N201" s="165">
        <f t="shared" ref="N201:N264" si="18">N200+1/12</f>
        <v>1963.8749999999902</v>
      </c>
      <c r="O201" s="167">
        <v>30.8</v>
      </c>
      <c r="P201" s="163" t="s">
        <v>235</v>
      </c>
    </row>
    <row r="202" spans="1:16" ht="13.15">
      <c r="A202" s="164">
        <f t="shared" si="16"/>
        <v>1963.9583333333235</v>
      </c>
      <c r="B202" s="164">
        <f t="shared" si="17"/>
        <v>109.30164923827613</v>
      </c>
      <c r="H202" s="165">
        <v>1963.9583333333235</v>
      </c>
      <c r="I202" s="165">
        <v>15.784336620644313</v>
      </c>
      <c r="J202" s="163" t="s">
        <v>238</v>
      </c>
      <c r="N202" s="165">
        <f t="shared" si="18"/>
        <v>1963.9583333333235</v>
      </c>
      <c r="O202" s="167">
        <v>30.9</v>
      </c>
      <c r="P202" s="163" t="s">
        <v>235</v>
      </c>
    </row>
    <row r="203" spans="1:16" ht="13.15">
      <c r="A203" s="164">
        <f t="shared" si="16"/>
        <v>1964.0416666666567</v>
      </c>
      <c r="B203" s="164">
        <f t="shared" si="17"/>
        <v>109.30164923827613</v>
      </c>
      <c r="H203" s="165">
        <v>1964.0416666666567</v>
      </c>
      <c r="I203" s="165">
        <v>15.784336620644313</v>
      </c>
      <c r="J203" s="163" t="s">
        <v>238</v>
      </c>
      <c r="N203" s="165">
        <f t="shared" si="18"/>
        <v>1964.0416666666567</v>
      </c>
      <c r="O203" s="167">
        <v>30.9</v>
      </c>
      <c r="P203" s="163" t="s">
        <v>235</v>
      </c>
    </row>
    <row r="204" spans="1:16" ht="13.15">
      <c r="A204" s="164">
        <f t="shared" si="16"/>
        <v>1964.12499999999</v>
      </c>
      <c r="B204" s="164">
        <f t="shared" si="17"/>
        <v>109.64572578362221</v>
      </c>
      <c r="H204" s="165">
        <v>1964.12499999999</v>
      </c>
      <c r="I204" s="165">
        <v>15.834024983563445</v>
      </c>
      <c r="J204" s="163" t="s">
        <v>238</v>
      </c>
      <c r="N204" s="165">
        <f t="shared" si="18"/>
        <v>1964.12499999999</v>
      </c>
      <c r="O204" s="167">
        <v>30.9</v>
      </c>
      <c r="P204" s="163" t="s">
        <v>235</v>
      </c>
    </row>
    <row r="205" spans="1:16" ht="13.15">
      <c r="A205" s="164">
        <f t="shared" si="16"/>
        <v>1964.2083333333233</v>
      </c>
      <c r="B205" s="164">
        <f t="shared" si="17"/>
        <v>109.64572578362221</v>
      </c>
      <c r="H205" s="165">
        <v>1964.2083333333233</v>
      </c>
      <c r="I205" s="165">
        <v>15.834024983563445</v>
      </c>
      <c r="J205" s="163" t="s">
        <v>238</v>
      </c>
      <c r="N205" s="165">
        <f t="shared" si="18"/>
        <v>1964.2083333333233</v>
      </c>
      <c r="O205" s="167">
        <v>30.9</v>
      </c>
      <c r="P205" s="163" t="s">
        <v>235</v>
      </c>
    </row>
    <row r="206" spans="1:16" ht="13.15">
      <c r="A206" s="164">
        <f t="shared" si="16"/>
        <v>1964.2916666666565</v>
      </c>
      <c r="B206" s="164">
        <f t="shared" si="17"/>
        <v>109.30164923827613</v>
      </c>
      <c r="H206" s="165">
        <v>1964.2916666666565</v>
      </c>
      <c r="I206" s="165">
        <v>15.784336620644313</v>
      </c>
      <c r="J206" s="163" t="s">
        <v>238</v>
      </c>
      <c r="N206" s="165">
        <f t="shared" si="18"/>
        <v>1964.2916666666565</v>
      </c>
      <c r="O206" s="167">
        <v>30.9</v>
      </c>
      <c r="P206" s="163" t="s">
        <v>235</v>
      </c>
    </row>
    <row r="207" spans="1:16" ht="13.15">
      <c r="A207" s="164">
        <f t="shared" si="16"/>
        <v>1964.3749999999898</v>
      </c>
      <c r="B207" s="164">
        <f t="shared" si="17"/>
        <v>108.842880511148</v>
      </c>
      <c r="H207" s="165">
        <v>1964.3749999999898</v>
      </c>
      <c r="I207" s="165">
        <v>15.718085470085471</v>
      </c>
      <c r="J207" s="163" t="s">
        <v>238</v>
      </c>
      <c r="N207" s="165">
        <f t="shared" si="18"/>
        <v>1964.3749999999898</v>
      </c>
      <c r="O207" s="167">
        <v>30.9</v>
      </c>
      <c r="P207" s="163" t="s">
        <v>235</v>
      </c>
    </row>
    <row r="208" spans="1:16" ht="13.15">
      <c r="A208" s="164">
        <f t="shared" si="16"/>
        <v>1964.458333333323</v>
      </c>
      <c r="B208" s="164">
        <f t="shared" si="17"/>
        <v>108.83474106598929</v>
      </c>
      <c r="H208" s="165">
        <v>1964.458333333323</v>
      </c>
      <c r="I208" s="165">
        <v>15.767773833004604</v>
      </c>
      <c r="J208" s="163" t="s">
        <v>238</v>
      </c>
      <c r="N208" s="165">
        <f t="shared" si="18"/>
        <v>1964.458333333323</v>
      </c>
      <c r="O208" s="167">
        <v>31</v>
      </c>
      <c r="P208" s="163" t="s">
        <v>235</v>
      </c>
    </row>
    <row r="209" spans="1:16" ht="13.15">
      <c r="A209" s="164">
        <f t="shared" si="16"/>
        <v>1964.5416666666563</v>
      </c>
      <c r="B209" s="164">
        <f t="shared" si="17"/>
        <v>108.71269935304815</v>
      </c>
      <c r="H209" s="165">
        <v>1964.5416666666563</v>
      </c>
      <c r="I209" s="165">
        <v>15.800899408284025</v>
      </c>
      <c r="J209" s="163" t="s">
        <v>238</v>
      </c>
      <c r="N209" s="165">
        <f t="shared" si="18"/>
        <v>1964.5416666666563</v>
      </c>
      <c r="O209" s="167">
        <v>31.1</v>
      </c>
      <c r="P209" s="163" t="s">
        <v>235</v>
      </c>
    </row>
    <row r="210" spans="1:16" ht="13.15">
      <c r="A210" s="164">
        <f t="shared" si="16"/>
        <v>1964.6249999999895</v>
      </c>
      <c r="B210" s="164">
        <f t="shared" si="17"/>
        <v>109.40635210099973</v>
      </c>
      <c r="H210" s="165">
        <v>1964.6249999999895</v>
      </c>
      <c r="I210" s="165">
        <v>15.850587771203157</v>
      </c>
      <c r="J210" s="163" t="s">
        <v>238</v>
      </c>
      <c r="N210" s="165">
        <f t="shared" si="18"/>
        <v>1964.6249999999895</v>
      </c>
      <c r="O210" s="167">
        <v>31</v>
      </c>
      <c r="P210" s="163" t="s">
        <v>235</v>
      </c>
    </row>
    <row r="211" spans="1:16" ht="13.15">
      <c r="A211" s="164">
        <f t="shared" si="16"/>
        <v>1964.7083333333228</v>
      </c>
      <c r="B211" s="164">
        <f t="shared" si="17"/>
        <v>109.39642702193521</v>
      </c>
      <c r="H211" s="165">
        <v>1964.7083333333228</v>
      </c>
      <c r="I211" s="165">
        <v>15.900276134122286</v>
      </c>
      <c r="J211" s="163" t="s">
        <v>238</v>
      </c>
      <c r="N211" s="165">
        <f t="shared" si="18"/>
        <v>1964.7083333333228</v>
      </c>
      <c r="O211" s="167">
        <v>31.1</v>
      </c>
      <c r="P211" s="163" t="s">
        <v>235</v>
      </c>
    </row>
    <row r="212" spans="1:16" ht="13.15">
      <c r="A212" s="164">
        <f t="shared" si="16"/>
        <v>1964.7916666666561</v>
      </c>
      <c r="B212" s="164">
        <f t="shared" si="17"/>
        <v>109.62433624489761</v>
      </c>
      <c r="H212" s="165">
        <v>1964.7916666666561</v>
      </c>
      <c r="I212" s="165">
        <v>15.933401709401711</v>
      </c>
      <c r="J212" s="163" t="s">
        <v>238</v>
      </c>
      <c r="N212" s="165">
        <f t="shared" si="18"/>
        <v>1964.7916666666561</v>
      </c>
      <c r="O212" s="167">
        <v>31.1</v>
      </c>
      <c r="P212" s="163" t="s">
        <v>235</v>
      </c>
    </row>
    <row r="213" spans="1:16" ht="13.15">
      <c r="A213" s="164">
        <f t="shared" si="16"/>
        <v>1964.8749999999893</v>
      </c>
      <c r="B213" s="164">
        <f t="shared" si="17"/>
        <v>109.61374430985607</v>
      </c>
      <c r="H213" s="165">
        <v>1964.8749999999893</v>
      </c>
      <c r="I213" s="165">
        <v>15.983090072320842</v>
      </c>
      <c r="J213" s="163" t="s">
        <v>238</v>
      </c>
      <c r="N213" s="165">
        <f t="shared" si="18"/>
        <v>1964.8749999999893</v>
      </c>
      <c r="O213" s="167">
        <v>31.2</v>
      </c>
      <c r="P213" s="163" t="s">
        <v>235</v>
      </c>
    </row>
    <row r="214" spans="1:16" ht="13.15">
      <c r="A214" s="164">
        <f t="shared" si="16"/>
        <v>1964.9583333333226</v>
      </c>
      <c r="B214" s="164">
        <f t="shared" si="17"/>
        <v>109.61374430985607</v>
      </c>
      <c r="H214" s="165">
        <v>1964.9583333333226</v>
      </c>
      <c r="I214" s="165">
        <v>15.983090072320842</v>
      </c>
      <c r="J214" s="163" t="s">
        <v>238</v>
      </c>
      <c r="N214" s="165">
        <f t="shared" si="18"/>
        <v>1964.9583333333226</v>
      </c>
      <c r="O214" s="167">
        <v>31.2</v>
      </c>
      <c r="P214" s="163" t="s">
        <v>235</v>
      </c>
    </row>
    <row r="215" spans="1:16" ht="13.15">
      <c r="A215" s="164">
        <f t="shared" si="16"/>
        <v>1965.0416666666558</v>
      </c>
      <c r="B215" s="164">
        <f t="shared" si="17"/>
        <v>110.29528054390701</v>
      </c>
      <c r="H215" s="165">
        <v>1965.0416666666558</v>
      </c>
      <c r="I215" s="165">
        <v>16.082466798159107</v>
      </c>
      <c r="J215" s="163" t="s">
        <v>238</v>
      </c>
      <c r="N215" s="165">
        <f t="shared" si="18"/>
        <v>1965.0416666666558</v>
      </c>
      <c r="O215" s="167">
        <v>31.2</v>
      </c>
      <c r="P215" s="163" t="s">
        <v>235</v>
      </c>
    </row>
    <row r="216" spans="1:16" ht="13.15">
      <c r="A216" s="164">
        <f t="shared" si="16"/>
        <v>1965.1249999999891</v>
      </c>
      <c r="B216" s="164">
        <f t="shared" si="17"/>
        <v>110.29528054390701</v>
      </c>
      <c r="H216" s="165">
        <v>1965.1249999999891</v>
      </c>
      <c r="I216" s="165">
        <v>16.082466798159107</v>
      </c>
      <c r="J216" s="163" t="s">
        <v>238</v>
      </c>
      <c r="N216" s="165">
        <f t="shared" si="18"/>
        <v>1965.1249999999891</v>
      </c>
      <c r="O216" s="167">
        <v>31.2</v>
      </c>
      <c r="P216" s="163" t="s">
        <v>235</v>
      </c>
    </row>
    <row r="217" spans="1:16" ht="13.15">
      <c r="A217" s="164">
        <f t="shared" si="16"/>
        <v>1965.2083333333223</v>
      </c>
      <c r="B217" s="164">
        <f t="shared" si="17"/>
        <v>109.60322005491065</v>
      </c>
      <c r="H217" s="165">
        <v>1965.2083333333223</v>
      </c>
      <c r="I217" s="165">
        <v>16.032778435239972</v>
      </c>
      <c r="J217" s="163" t="s">
        <v>238</v>
      </c>
      <c r="N217" s="165">
        <f t="shared" si="18"/>
        <v>1965.2083333333223</v>
      </c>
      <c r="O217" s="167">
        <v>31.3</v>
      </c>
      <c r="P217" s="163" t="s">
        <v>235</v>
      </c>
    </row>
    <row r="218" spans="1:16" ht="13.15">
      <c r="A218" s="164">
        <f t="shared" si="16"/>
        <v>1965.2916666666556</v>
      </c>
      <c r="B218" s="164">
        <f t="shared" si="17"/>
        <v>109.02843346766161</v>
      </c>
      <c r="H218" s="165">
        <v>1965.2916666666556</v>
      </c>
      <c r="I218" s="165">
        <v>15.999652859960552</v>
      </c>
      <c r="J218" s="163" t="s">
        <v>238</v>
      </c>
      <c r="N218" s="165">
        <f t="shared" si="18"/>
        <v>1965.2916666666556</v>
      </c>
      <c r="O218" s="167">
        <v>31.4</v>
      </c>
      <c r="P218" s="163" t="s">
        <v>235</v>
      </c>
    </row>
    <row r="219" spans="1:16" ht="13.15">
      <c r="A219" s="164">
        <f t="shared" si="16"/>
        <v>1965.3749999999889</v>
      </c>
      <c r="B219" s="164">
        <f t="shared" si="17"/>
        <v>108.91556759450668</v>
      </c>
      <c r="H219" s="165">
        <v>1965.3749999999889</v>
      </c>
      <c r="I219" s="165">
        <v>15.983090072320842</v>
      </c>
      <c r="J219" s="163" t="s">
        <v>238</v>
      </c>
      <c r="N219" s="165">
        <f t="shared" si="18"/>
        <v>1965.3749999999889</v>
      </c>
      <c r="O219" s="167">
        <v>31.4</v>
      </c>
      <c r="P219" s="163" t="s">
        <v>235</v>
      </c>
    </row>
    <row r="220" spans="1:16" ht="13.15">
      <c r="A220" s="164">
        <f t="shared" si="16"/>
        <v>1965.4583333333221</v>
      </c>
      <c r="B220" s="164">
        <f t="shared" si="17"/>
        <v>108.22622855909839</v>
      </c>
      <c r="H220" s="165">
        <v>1965.4583333333221</v>
      </c>
      <c r="I220" s="165">
        <v>15.983090072320842</v>
      </c>
      <c r="J220" s="163" t="s">
        <v>238</v>
      </c>
      <c r="N220" s="165">
        <f t="shared" si="18"/>
        <v>1965.4583333333221</v>
      </c>
      <c r="O220" s="167">
        <v>31.6</v>
      </c>
      <c r="P220" s="163" t="s">
        <v>235</v>
      </c>
    </row>
    <row r="221" spans="1:16" ht="13.15">
      <c r="A221" s="164">
        <f t="shared" si="16"/>
        <v>1965.5416666666554</v>
      </c>
      <c r="B221" s="164">
        <f t="shared" si="17"/>
        <v>108.4505316234696</v>
      </c>
      <c r="H221" s="165">
        <v>1965.5416666666554</v>
      </c>
      <c r="I221" s="165">
        <v>16.016215647600266</v>
      </c>
      <c r="J221" s="163" t="s">
        <v>238</v>
      </c>
      <c r="N221" s="165">
        <f t="shared" si="18"/>
        <v>1965.5416666666554</v>
      </c>
      <c r="O221" s="167">
        <v>31.6</v>
      </c>
      <c r="P221" s="163" t="s">
        <v>235</v>
      </c>
    </row>
    <row r="222" spans="1:16" ht="13.15">
      <c r="A222" s="164">
        <f t="shared" si="16"/>
        <v>1965.6249999999886</v>
      </c>
      <c r="B222" s="164">
        <f t="shared" si="17"/>
        <v>108.4505316234696</v>
      </c>
      <c r="H222" s="165">
        <v>1965.6249999999886</v>
      </c>
      <c r="I222" s="165">
        <v>16.016215647600266</v>
      </c>
      <c r="J222" s="163" t="s">
        <v>238</v>
      </c>
      <c r="N222" s="165">
        <f t="shared" si="18"/>
        <v>1965.6249999999886</v>
      </c>
      <c r="O222" s="167">
        <v>31.6</v>
      </c>
      <c r="P222" s="163" t="s">
        <v>235</v>
      </c>
    </row>
    <row r="223" spans="1:16" ht="13.15">
      <c r="A223" s="164">
        <f t="shared" si="16"/>
        <v>1965.7083333333219</v>
      </c>
      <c r="B223" s="164">
        <f t="shared" si="17"/>
        <v>108.4505316234696</v>
      </c>
      <c r="H223" s="165">
        <v>1965.7083333333219</v>
      </c>
      <c r="I223" s="165">
        <v>16.016215647600266</v>
      </c>
      <c r="J223" s="163" t="s">
        <v>238</v>
      </c>
      <c r="N223" s="165">
        <f t="shared" si="18"/>
        <v>1965.7083333333219</v>
      </c>
      <c r="O223" s="167">
        <v>31.6</v>
      </c>
      <c r="P223" s="163" t="s">
        <v>235</v>
      </c>
    </row>
    <row r="224" spans="1:16" ht="13.15">
      <c r="A224" s="164">
        <f t="shared" si="16"/>
        <v>1965.7916666666551</v>
      </c>
      <c r="B224" s="164">
        <f t="shared" si="17"/>
        <v>108.77920283293464</v>
      </c>
      <c r="H224" s="165">
        <v>1965.7916666666551</v>
      </c>
      <c r="I224" s="165">
        <v>16.115592373438528</v>
      </c>
      <c r="J224" s="163" t="s">
        <v>238</v>
      </c>
      <c r="N224" s="165">
        <f t="shared" si="18"/>
        <v>1965.7916666666551</v>
      </c>
      <c r="O224" s="167">
        <v>31.7</v>
      </c>
      <c r="P224" s="163" t="s">
        <v>235</v>
      </c>
    </row>
    <row r="225" spans="1:16" ht="13.15">
      <c r="A225" s="164">
        <f t="shared" si="16"/>
        <v>1965.8749999999884</v>
      </c>
      <c r="B225" s="164">
        <f t="shared" si="17"/>
        <v>109.33819154225084</v>
      </c>
      <c r="H225" s="165">
        <v>1965.8749999999884</v>
      </c>
      <c r="I225" s="165">
        <v>16.198406311637079</v>
      </c>
      <c r="J225" s="163" t="s">
        <v>238</v>
      </c>
      <c r="N225" s="165">
        <f t="shared" si="18"/>
        <v>1965.8749999999884</v>
      </c>
      <c r="O225" s="167">
        <v>31.7</v>
      </c>
      <c r="P225" s="163" t="s">
        <v>235</v>
      </c>
    </row>
    <row r="226" spans="1:16" ht="13.15">
      <c r="A226" s="164">
        <f t="shared" si="16"/>
        <v>1965.9583333333217</v>
      </c>
      <c r="B226" s="164">
        <f t="shared" si="17"/>
        <v>109.32869928114924</v>
      </c>
      <c r="H226" s="165">
        <v>1965.9583333333217</v>
      </c>
      <c r="I226" s="165">
        <v>16.248094674556214</v>
      </c>
      <c r="J226" s="163" t="s">
        <v>238</v>
      </c>
      <c r="N226" s="165">
        <f t="shared" si="18"/>
        <v>1965.9583333333217</v>
      </c>
      <c r="O226" s="167">
        <v>31.8</v>
      </c>
      <c r="P226" s="163" t="s">
        <v>235</v>
      </c>
    </row>
    <row r="227" spans="1:16" ht="13.15">
      <c r="A227" s="164">
        <f t="shared" si="16"/>
        <v>1966.0416666666549</v>
      </c>
      <c r="B227" s="164">
        <f t="shared" si="17"/>
        <v>109.66303781106103</v>
      </c>
      <c r="H227" s="165">
        <v>1966.0416666666549</v>
      </c>
      <c r="I227" s="165">
        <v>16.297783037475348</v>
      </c>
      <c r="J227" s="163" t="s">
        <v>238</v>
      </c>
      <c r="N227" s="165">
        <f t="shared" si="18"/>
        <v>1966.0416666666549</v>
      </c>
      <c r="O227" s="167">
        <v>31.8</v>
      </c>
      <c r="P227" s="163" t="s">
        <v>235</v>
      </c>
    </row>
    <row r="228" spans="1:16" ht="13.15">
      <c r="A228" s="164">
        <f t="shared" si="16"/>
        <v>1966.1249999999882</v>
      </c>
      <c r="B228" s="164">
        <f t="shared" si="17"/>
        <v>108.75614454867534</v>
      </c>
      <c r="H228" s="165">
        <v>1966.1249999999882</v>
      </c>
      <c r="I228" s="165">
        <v>16.264657462195924</v>
      </c>
      <c r="J228" s="163" t="s">
        <v>238</v>
      </c>
      <c r="N228" s="165">
        <f t="shared" si="18"/>
        <v>1966.1249999999882</v>
      </c>
      <c r="O228" s="167">
        <v>32</v>
      </c>
      <c r="P228" s="163" t="s">
        <v>235</v>
      </c>
    </row>
    <row r="229" spans="1:16" ht="13.15">
      <c r="A229" s="164">
        <f t="shared" si="16"/>
        <v>1966.2083333333214</v>
      </c>
      <c r="B229" s="164">
        <f t="shared" si="17"/>
        <v>108.41734036005018</v>
      </c>
      <c r="H229" s="165">
        <v>1966.2083333333214</v>
      </c>
      <c r="I229" s="165">
        <v>16.264657462195924</v>
      </c>
      <c r="J229" s="163" t="s">
        <v>238</v>
      </c>
      <c r="N229" s="165">
        <f t="shared" si="18"/>
        <v>1966.2083333333214</v>
      </c>
      <c r="O229" s="167">
        <v>32.1</v>
      </c>
      <c r="P229" s="163" t="s">
        <v>235</v>
      </c>
    </row>
    <row r="230" spans="1:16" ht="13.15">
      <c r="A230" s="164">
        <f t="shared" si="16"/>
        <v>1966.2916666666547</v>
      </c>
      <c r="B230" s="164">
        <f t="shared" si="17"/>
        <v>107.85574656268346</v>
      </c>
      <c r="H230" s="165">
        <v>1966.2916666666547</v>
      </c>
      <c r="I230" s="165">
        <v>16.281220249835634</v>
      </c>
      <c r="J230" s="163" t="s">
        <v>238</v>
      </c>
      <c r="N230" s="165">
        <f t="shared" si="18"/>
        <v>1966.2916666666547</v>
      </c>
      <c r="O230" s="167">
        <v>32.299999999999997</v>
      </c>
      <c r="P230" s="163" t="s">
        <v>235</v>
      </c>
    </row>
    <row r="231" spans="1:16" ht="13.15">
      <c r="A231" s="164">
        <f t="shared" si="16"/>
        <v>1966.3749999999879</v>
      </c>
      <c r="B231" s="164">
        <f t="shared" si="17"/>
        <v>108.07518856993205</v>
      </c>
      <c r="H231" s="165">
        <v>1966.3749999999879</v>
      </c>
      <c r="I231" s="165">
        <v>16.314345825115055</v>
      </c>
      <c r="J231" s="163" t="s">
        <v>238</v>
      </c>
      <c r="N231" s="165">
        <f t="shared" si="18"/>
        <v>1966.3749999999879</v>
      </c>
      <c r="O231" s="167">
        <v>32.299999999999997</v>
      </c>
      <c r="P231" s="163" t="s">
        <v>235</v>
      </c>
    </row>
    <row r="232" spans="1:16" ht="13.15">
      <c r="A232" s="164">
        <f t="shared" si="16"/>
        <v>1966.4583333333212</v>
      </c>
      <c r="B232" s="164">
        <f t="shared" si="17"/>
        <v>107.96038789021407</v>
      </c>
      <c r="H232" s="165">
        <v>1966.4583333333212</v>
      </c>
      <c r="I232" s="165">
        <v>16.347471400394479</v>
      </c>
      <c r="J232" s="163" t="s">
        <v>238</v>
      </c>
      <c r="N232" s="165">
        <f t="shared" si="18"/>
        <v>1966.4583333333212</v>
      </c>
      <c r="O232" s="167">
        <v>32.4</v>
      </c>
      <c r="P232" s="163" t="s">
        <v>235</v>
      </c>
    </row>
    <row r="233" spans="1:16" ht="13.15">
      <c r="A233" s="164">
        <f t="shared" si="16"/>
        <v>1966.5416666666545</v>
      </c>
      <c r="B233" s="164">
        <f t="shared" si="17"/>
        <v>107.73724787876921</v>
      </c>
      <c r="H233" s="165">
        <v>1966.5416666666545</v>
      </c>
      <c r="I233" s="165">
        <v>16.364034188034189</v>
      </c>
      <c r="J233" s="163" t="s">
        <v>238</v>
      </c>
      <c r="N233" s="165">
        <f t="shared" si="18"/>
        <v>1966.5416666666545</v>
      </c>
      <c r="O233" s="167">
        <v>32.5</v>
      </c>
      <c r="P233" s="163" t="s">
        <v>235</v>
      </c>
    </row>
    <row r="234" spans="1:16" ht="13.15">
      <c r="A234" s="164">
        <f t="shared" si="16"/>
        <v>1966.6249999999877</v>
      </c>
      <c r="B234" s="164">
        <f t="shared" si="17"/>
        <v>106.75316791464233</v>
      </c>
      <c r="H234" s="165">
        <v>1966.6249999999877</v>
      </c>
      <c r="I234" s="165">
        <v>16.314345825115055</v>
      </c>
      <c r="J234" s="163" t="s">
        <v>238</v>
      </c>
      <c r="N234" s="165">
        <f t="shared" si="18"/>
        <v>1966.6249999999877</v>
      </c>
      <c r="O234" s="167">
        <v>32.700000000000003</v>
      </c>
      <c r="P234" s="163" t="s">
        <v>235</v>
      </c>
    </row>
    <row r="235" spans="1:16" ht="13.15">
      <c r="A235" s="164">
        <f t="shared" si="16"/>
        <v>1966.708333333321</v>
      </c>
      <c r="B235" s="164">
        <f t="shared" si="17"/>
        <v>106.75316791464233</v>
      </c>
      <c r="H235" s="165">
        <v>1966.708333333321</v>
      </c>
      <c r="I235" s="165">
        <v>16.314345825115055</v>
      </c>
      <c r="J235" s="163" t="s">
        <v>238</v>
      </c>
      <c r="N235" s="165">
        <f t="shared" si="18"/>
        <v>1966.708333333321</v>
      </c>
      <c r="O235" s="167">
        <v>32.700000000000003</v>
      </c>
      <c r="P235" s="163" t="s">
        <v>235</v>
      </c>
    </row>
    <row r="236" spans="1:16" ht="13.15">
      <c r="A236" s="164">
        <f t="shared" si="16"/>
        <v>1966.7916666666542</v>
      </c>
      <c r="B236" s="164">
        <f t="shared" si="17"/>
        <v>106.53509253729679</v>
      </c>
      <c r="H236" s="165">
        <v>1966.7916666666542</v>
      </c>
      <c r="I236" s="165">
        <v>16.3805969756739</v>
      </c>
      <c r="J236" s="163" t="s">
        <v>238</v>
      </c>
      <c r="N236" s="165">
        <f t="shared" si="18"/>
        <v>1966.7916666666542</v>
      </c>
      <c r="O236" s="167">
        <v>32.9</v>
      </c>
      <c r="P236" s="163" t="s">
        <v>235</v>
      </c>
    </row>
    <row r="237" spans="1:16" ht="13.15">
      <c r="A237" s="164">
        <f t="shared" si="16"/>
        <v>1966.8749999999875</v>
      </c>
      <c r="B237" s="164">
        <f t="shared" si="17"/>
        <v>106.53509253729679</v>
      </c>
      <c r="H237" s="165">
        <v>1966.8749999999875</v>
      </c>
      <c r="I237" s="165">
        <v>16.3805969756739</v>
      </c>
      <c r="J237" s="163" t="s">
        <v>238</v>
      </c>
      <c r="N237" s="165">
        <f t="shared" si="18"/>
        <v>1966.8749999999875</v>
      </c>
      <c r="O237" s="167">
        <v>32.9</v>
      </c>
      <c r="P237" s="163" t="s">
        <v>235</v>
      </c>
    </row>
    <row r="238" spans="1:16" ht="13.15">
      <c r="A238" s="164">
        <f t="shared" si="16"/>
        <v>1966.9583333333208</v>
      </c>
      <c r="B238" s="164">
        <f t="shared" si="17"/>
        <v>106.96597258800375</v>
      </c>
      <c r="H238" s="165">
        <v>1966.9583333333208</v>
      </c>
      <c r="I238" s="165">
        <v>16.446848126232741</v>
      </c>
      <c r="J238" s="163" t="s">
        <v>238</v>
      </c>
      <c r="N238" s="165">
        <f t="shared" si="18"/>
        <v>1966.9583333333208</v>
      </c>
      <c r="O238" s="167">
        <v>32.9</v>
      </c>
      <c r="P238" s="163" t="s">
        <v>235</v>
      </c>
    </row>
    <row r="239" spans="1:16" ht="13.15">
      <c r="A239" s="164">
        <f t="shared" si="16"/>
        <v>1967.041666666654</v>
      </c>
      <c r="B239" s="164">
        <f t="shared" si="17"/>
        <v>106.96597258800375</v>
      </c>
      <c r="H239" s="165">
        <v>1967.041666666654</v>
      </c>
      <c r="I239" s="165">
        <v>16.446848126232741</v>
      </c>
      <c r="J239" s="163" t="s">
        <v>238</v>
      </c>
      <c r="N239" s="165">
        <f t="shared" si="18"/>
        <v>1967.041666666654</v>
      </c>
      <c r="O239" s="167">
        <v>32.9</v>
      </c>
      <c r="P239" s="163" t="s">
        <v>235</v>
      </c>
    </row>
    <row r="240" spans="1:16" ht="13.15">
      <c r="A240" s="164">
        <f t="shared" si="16"/>
        <v>1967.1249999999873</v>
      </c>
      <c r="B240" s="164">
        <f t="shared" si="17"/>
        <v>106.96597258800375</v>
      </c>
      <c r="H240" s="165">
        <v>1967.1249999999873</v>
      </c>
      <c r="I240" s="165">
        <v>16.446848126232741</v>
      </c>
      <c r="J240" s="163" t="s">
        <v>238</v>
      </c>
      <c r="N240" s="165">
        <f t="shared" si="18"/>
        <v>1967.1249999999873</v>
      </c>
      <c r="O240" s="167">
        <v>32.9</v>
      </c>
      <c r="P240" s="163" t="s">
        <v>235</v>
      </c>
    </row>
    <row r="241" spans="1:16" ht="13.15">
      <c r="A241" s="164">
        <f t="shared" si="16"/>
        <v>1967.2083333333205</v>
      </c>
      <c r="B241" s="164">
        <f t="shared" si="17"/>
        <v>105.89007815835971</v>
      </c>
      <c r="H241" s="165">
        <v>1967.2083333333205</v>
      </c>
      <c r="I241" s="165">
        <v>16.330908612754769</v>
      </c>
      <c r="J241" s="163" t="s">
        <v>238</v>
      </c>
      <c r="N241" s="165">
        <f t="shared" si="18"/>
        <v>1967.2083333333205</v>
      </c>
      <c r="O241" s="167">
        <v>33</v>
      </c>
      <c r="P241" s="163" t="s">
        <v>235</v>
      </c>
    </row>
    <row r="242" spans="1:16" ht="13.15">
      <c r="A242" s="164">
        <f t="shared" si="16"/>
        <v>1967.2916666666538</v>
      </c>
      <c r="B242" s="164">
        <f t="shared" si="17"/>
        <v>105.99844510254165</v>
      </c>
      <c r="H242" s="165">
        <v>1967.2916666666538</v>
      </c>
      <c r="I242" s="165">
        <v>16.39715976331361</v>
      </c>
      <c r="J242" s="163" t="s">
        <v>238</v>
      </c>
      <c r="N242" s="165">
        <f t="shared" si="18"/>
        <v>1967.2916666666538</v>
      </c>
      <c r="O242" s="167">
        <v>33.1</v>
      </c>
      <c r="P242" s="163" t="s">
        <v>235</v>
      </c>
    </row>
    <row r="243" spans="1:16" ht="13.15">
      <c r="A243" s="164">
        <f t="shared" si="16"/>
        <v>1967.374999999987</v>
      </c>
      <c r="B243" s="164">
        <f t="shared" si="17"/>
        <v>106.3196525119433</v>
      </c>
      <c r="H243" s="165">
        <v>1967.374999999987</v>
      </c>
      <c r="I243" s="165">
        <v>16.496536489151875</v>
      </c>
      <c r="J243" s="163" t="s">
        <v>238</v>
      </c>
      <c r="N243" s="165">
        <f t="shared" si="18"/>
        <v>1967.374999999987</v>
      </c>
      <c r="O243" s="167">
        <v>33.200000000000003</v>
      </c>
      <c r="P243" s="163" t="s">
        <v>235</v>
      </c>
    </row>
    <row r="244" spans="1:16" ht="13.15">
      <c r="A244" s="164">
        <f t="shared" si="16"/>
        <v>1967.4583333333203</v>
      </c>
      <c r="B244" s="164">
        <f t="shared" si="17"/>
        <v>106.21322643335279</v>
      </c>
      <c r="H244" s="165">
        <v>1967.4583333333203</v>
      </c>
      <c r="I244" s="165">
        <v>16.529662064431296</v>
      </c>
      <c r="J244" s="163" t="s">
        <v>238</v>
      </c>
      <c r="N244" s="165">
        <f t="shared" si="18"/>
        <v>1967.4583333333203</v>
      </c>
      <c r="O244" s="167">
        <v>33.299999999999997</v>
      </c>
      <c r="P244" s="163" t="s">
        <v>235</v>
      </c>
    </row>
    <row r="245" spans="1:16" ht="13.15">
      <c r="A245" s="164">
        <f t="shared" si="16"/>
        <v>1967.5416666666536</v>
      </c>
      <c r="B245" s="164">
        <f t="shared" si="17"/>
        <v>105.89522276139664</v>
      </c>
      <c r="H245" s="165">
        <v>1967.5416666666536</v>
      </c>
      <c r="I245" s="165">
        <v>16.529662064431296</v>
      </c>
      <c r="J245" s="163" t="s">
        <v>238</v>
      </c>
      <c r="N245" s="165">
        <f t="shared" si="18"/>
        <v>1967.5416666666536</v>
      </c>
      <c r="O245" s="167">
        <v>33.4</v>
      </c>
      <c r="P245" s="163" t="s">
        <v>235</v>
      </c>
    </row>
    <row r="246" spans="1:16" ht="13.15">
      <c r="A246" s="164">
        <f t="shared" si="16"/>
        <v>1967.6249999999868</v>
      </c>
      <c r="B246" s="164">
        <f t="shared" si="17"/>
        <v>106.21386181292645</v>
      </c>
      <c r="H246" s="165">
        <v>1967.6249999999868</v>
      </c>
      <c r="I246" s="165">
        <v>16.629038790269561</v>
      </c>
      <c r="J246" s="163" t="s">
        <v>238</v>
      </c>
      <c r="N246" s="165">
        <f t="shared" si="18"/>
        <v>1967.6249999999868</v>
      </c>
      <c r="O246" s="167">
        <v>33.5</v>
      </c>
      <c r="P246" s="163" t="s">
        <v>235</v>
      </c>
    </row>
    <row r="247" spans="1:16" ht="13.15">
      <c r="A247" s="164">
        <f t="shared" si="16"/>
        <v>1967.7083333333201</v>
      </c>
      <c r="B247" s="164">
        <f t="shared" si="17"/>
        <v>105.8977491289594</v>
      </c>
      <c r="H247" s="165">
        <v>1967.7083333333201</v>
      </c>
      <c r="I247" s="165">
        <v>16.629038790269561</v>
      </c>
      <c r="J247" s="163" t="s">
        <v>238</v>
      </c>
      <c r="N247" s="165">
        <f t="shared" si="18"/>
        <v>1967.7083333333201</v>
      </c>
      <c r="O247" s="167">
        <v>33.6</v>
      </c>
      <c r="P247" s="163" t="s">
        <v>235</v>
      </c>
    </row>
    <row r="248" spans="1:16" ht="13.15">
      <c r="A248" s="164">
        <f t="shared" si="16"/>
        <v>1967.7916666666533</v>
      </c>
      <c r="B248" s="164">
        <f t="shared" si="17"/>
        <v>106.0041639288218</v>
      </c>
      <c r="H248" s="165">
        <v>1967.7916666666533</v>
      </c>
      <c r="I248" s="165">
        <v>16.695289940828403</v>
      </c>
      <c r="J248" s="163" t="s">
        <v>238</v>
      </c>
      <c r="N248" s="165">
        <f t="shared" si="18"/>
        <v>1967.7916666666533</v>
      </c>
      <c r="O248" s="167">
        <v>33.700000000000003</v>
      </c>
      <c r="P248" s="163" t="s">
        <v>235</v>
      </c>
    </row>
    <row r="249" spans="1:16" ht="13.15">
      <c r="A249" s="164">
        <f t="shared" si="16"/>
        <v>1967.8749999999866</v>
      </c>
      <c r="B249" s="164">
        <f t="shared" si="17"/>
        <v>106.00509732699672</v>
      </c>
      <c r="H249" s="165">
        <v>1967.8749999999866</v>
      </c>
      <c r="I249" s="165">
        <v>16.744978303747533</v>
      </c>
      <c r="J249" s="163" t="s">
        <v>238</v>
      </c>
      <c r="N249" s="165">
        <f t="shared" si="18"/>
        <v>1967.8749999999866</v>
      </c>
      <c r="O249" s="167">
        <v>33.799999999999997</v>
      </c>
      <c r="P249" s="163" t="s">
        <v>235</v>
      </c>
    </row>
    <row r="250" spans="1:16" ht="13.15">
      <c r="A250" s="164">
        <f t="shared" si="16"/>
        <v>1967.9583333333198</v>
      </c>
      <c r="B250" s="164">
        <f t="shared" si="17"/>
        <v>106.21511008076146</v>
      </c>
      <c r="H250" s="165">
        <v>1967.9583333333198</v>
      </c>
      <c r="I250" s="165">
        <v>16.827792241946089</v>
      </c>
      <c r="J250" s="163" t="s">
        <v>238</v>
      </c>
      <c r="N250" s="165">
        <f t="shared" si="18"/>
        <v>1967.9583333333198</v>
      </c>
      <c r="O250" s="167">
        <v>33.9</v>
      </c>
      <c r="P250" s="163" t="s">
        <v>235</v>
      </c>
    </row>
    <row r="251" spans="1:16" ht="13.15">
      <c r="A251" s="164">
        <f t="shared" si="16"/>
        <v>1968.0416666666531</v>
      </c>
      <c r="B251" s="164">
        <f t="shared" si="17"/>
        <v>105.48821827920084</v>
      </c>
      <c r="H251" s="165">
        <v>1968.0416666666531</v>
      </c>
      <c r="I251" s="165">
        <v>16.811229454306378</v>
      </c>
      <c r="J251" s="163" t="s">
        <v>238</v>
      </c>
      <c r="N251" s="165">
        <f t="shared" si="18"/>
        <v>1968.0416666666531</v>
      </c>
      <c r="O251" s="167">
        <v>34.1</v>
      </c>
      <c r="P251" s="163" t="s">
        <v>235</v>
      </c>
    </row>
    <row r="252" spans="1:16" ht="13.15">
      <c r="A252" s="164">
        <f t="shared" si="16"/>
        <v>1968.1249999999864</v>
      </c>
      <c r="B252" s="164">
        <f t="shared" si="17"/>
        <v>105.69790015807227</v>
      </c>
      <c r="H252" s="165">
        <v>1968.1249999999864</v>
      </c>
      <c r="I252" s="165">
        <v>16.89404339250493</v>
      </c>
      <c r="J252" s="163" t="s">
        <v>238</v>
      </c>
      <c r="N252" s="165">
        <f t="shared" si="18"/>
        <v>1968.1249999999864</v>
      </c>
      <c r="O252" s="167">
        <v>34.200000000000003</v>
      </c>
      <c r="P252" s="163" t="s">
        <v>235</v>
      </c>
    </row>
    <row r="253" spans="1:16" ht="13.15">
      <c r="A253" s="164">
        <f t="shared" si="16"/>
        <v>1968.2083333333196</v>
      </c>
      <c r="B253" s="164">
        <f t="shared" si="17"/>
        <v>105.1830964598234</v>
      </c>
      <c r="H253" s="165">
        <v>1968.2083333333196</v>
      </c>
      <c r="I253" s="165">
        <v>16.860917817225509</v>
      </c>
      <c r="J253" s="163" t="s">
        <v>238</v>
      </c>
      <c r="N253" s="165">
        <f t="shared" si="18"/>
        <v>1968.2083333333196</v>
      </c>
      <c r="O253" s="167">
        <v>34.299999999999997</v>
      </c>
      <c r="P253" s="163" t="s">
        <v>235</v>
      </c>
    </row>
    <row r="254" spans="1:16" ht="13.15">
      <c r="A254" s="164">
        <f t="shared" si="16"/>
        <v>1968.2916666666529</v>
      </c>
      <c r="B254" s="164">
        <f t="shared" si="17"/>
        <v>104.87733164453321</v>
      </c>
      <c r="H254" s="165">
        <v>1968.2916666666529</v>
      </c>
      <c r="I254" s="165">
        <v>16.860917817225509</v>
      </c>
      <c r="J254" s="163" t="s">
        <v>238</v>
      </c>
      <c r="N254" s="165">
        <f t="shared" si="18"/>
        <v>1968.2916666666529</v>
      </c>
      <c r="O254" s="167">
        <v>34.4</v>
      </c>
      <c r="P254" s="163" t="s">
        <v>235</v>
      </c>
    </row>
    <row r="255" spans="1:16" ht="13.15">
      <c r="A255" s="164">
        <f t="shared" si="16"/>
        <v>1968.3749999999861</v>
      </c>
      <c r="B255" s="164">
        <f t="shared" si="17"/>
        <v>104.26516647306518</v>
      </c>
      <c r="H255" s="165">
        <v>1968.3749999999861</v>
      </c>
      <c r="I255" s="165">
        <v>16.811229454306378</v>
      </c>
      <c r="J255" s="163" t="s">
        <v>238</v>
      </c>
      <c r="N255" s="165">
        <f t="shared" si="18"/>
        <v>1968.3749999999861</v>
      </c>
      <c r="O255" s="167">
        <v>34.5</v>
      </c>
      <c r="P255" s="163" t="s">
        <v>235</v>
      </c>
    </row>
    <row r="256" spans="1:16" ht="13.15">
      <c r="A256" s="164">
        <f t="shared" si="16"/>
        <v>1968.4583333333194</v>
      </c>
      <c r="B256" s="164">
        <f t="shared" si="17"/>
        <v>104.48127235323534</v>
      </c>
      <c r="H256" s="165">
        <v>1968.4583333333194</v>
      </c>
      <c r="I256" s="165">
        <v>16.943731755424064</v>
      </c>
      <c r="J256" s="163" t="s">
        <v>238</v>
      </c>
      <c r="N256" s="165">
        <f t="shared" si="18"/>
        <v>1968.4583333333194</v>
      </c>
      <c r="O256" s="167">
        <v>34.700000000000003</v>
      </c>
      <c r="P256" s="163" t="s">
        <v>235</v>
      </c>
    </row>
    <row r="257" spans="1:16" ht="13.15">
      <c r="A257" s="164">
        <f t="shared" si="16"/>
        <v>1968.5416666666526</v>
      </c>
      <c r="B257" s="164">
        <f t="shared" si="17"/>
        <v>104.28871359098929</v>
      </c>
      <c r="H257" s="165">
        <v>1968.5416666666526</v>
      </c>
      <c r="I257" s="165">
        <v>17.009982905982909</v>
      </c>
      <c r="J257" s="163" t="s">
        <v>238</v>
      </c>
      <c r="N257" s="165">
        <f t="shared" si="18"/>
        <v>1968.5416666666526</v>
      </c>
      <c r="O257" s="167">
        <v>34.9</v>
      </c>
      <c r="P257" s="163" t="s">
        <v>235</v>
      </c>
    </row>
    <row r="258" spans="1:16" ht="13.15">
      <c r="A258" s="164">
        <f t="shared" si="16"/>
        <v>1968.6249999999859</v>
      </c>
      <c r="B258" s="164">
        <f t="shared" si="17"/>
        <v>104.29451627362056</v>
      </c>
      <c r="H258" s="165">
        <v>1968.6249999999859</v>
      </c>
      <c r="I258" s="165">
        <v>17.059671268902036</v>
      </c>
      <c r="J258" s="163" t="s">
        <v>238</v>
      </c>
      <c r="N258" s="165">
        <f t="shared" si="18"/>
        <v>1968.6249999999859</v>
      </c>
      <c r="O258" s="167">
        <v>35</v>
      </c>
      <c r="P258" s="163" t="s">
        <v>235</v>
      </c>
    </row>
    <row r="259" spans="1:16" ht="13.15">
      <c r="A259" s="164">
        <f t="shared" si="16"/>
        <v>1968.7083333333192</v>
      </c>
      <c r="B259" s="164">
        <f t="shared" si="17"/>
        <v>103.99738089962165</v>
      </c>
      <c r="H259" s="165">
        <v>1968.7083333333192</v>
      </c>
      <c r="I259" s="165">
        <v>17.059671268902036</v>
      </c>
      <c r="J259" s="163" t="s">
        <v>238</v>
      </c>
      <c r="N259" s="165">
        <f t="shared" si="18"/>
        <v>1968.7083333333192</v>
      </c>
      <c r="O259" s="167">
        <v>35.1</v>
      </c>
      <c r="P259" s="163" t="s">
        <v>235</v>
      </c>
    </row>
    <row r="260" spans="1:16" ht="13.15">
      <c r="A260" s="164">
        <f t="shared" si="16"/>
        <v>1968.7916666666524</v>
      </c>
      <c r="B260" s="164">
        <f t="shared" si="17"/>
        <v>104.11093451830521</v>
      </c>
      <c r="H260" s="165">
        <v>1968.7916666666524</v>
      </c>
      <c r="I260" s="165">
        <v>17.175610782380016</v>
      </c>
      <c r="J260" s="163" t="s">
        <v>238</v>
      </c>
      <c r="N260" s="165">
        <f t="shared" si="18"/>
        <v>1968.7916666666524</v>
      </c>
      <c r="O260" s="167">
        <v>35.299999999999997</v>
      </c>
      <c r="P260" s="163" t="s">
        <v>235</v>
      </c>
    </row>
    <row r="261" spans="1:16" ht="13.15">
      <c r="A261" s="164">
        <f t="shared" si="16"/>
        <v>1968.8749999999857</v>
      </c>
      <c r="B261" s="164">
        <f t="shared" si="17"/>
        <v>105.01818783900993</v>
      </c>
      <c r="H261" s="165">
        <v>1968.8749999999857</v>
      </c>
      <c r="I261" s="165">
        <v>17.374364234056543</v>
      </c>
      <c r="J261" s="163" t="s">
        <v>238</v>
      </c>
      <c r="N261" s="165">
        <f t="shared" si="18"/>
        <v>1968.8749999999857</v>
      </c>
      <c r="O261" s="167">
        <v>35.4</v>
      </c>
      <c r="P261" s="163" t="s">
        <v>235</v>
      </c>
    </row>
    <row r="262" spans="1:16" ht="13.15">
      <c r="A262" s="164">
        <f t="shared" si="16"/>
        <v>1968.9583333333189</v>
      </c>
      <c r="B262" s="164">
        <f t="shared" si="17"/>
        <v>105.62083789449392</v>
      </c>
      <c r="H262" s="165">
        <v>1968.9583333333189</v>
      </c>
      <c r="I262" s="165">
        <v>17.523429322813939</v>
      </c>
      <c r="J262" s="163" t="s">
        <v>238</v>
      </c>
      <c r="N262" s="165">
        <f t="shared" si="18"/>
        <v>1968.9583333333189</v>
      </c>
      <c r="O262" s="167">
        <v>35.5</v>
      </c>
      <c r="P262" s="163" t="s">
        <v>235</v>
      </c>
    </row>
    <row r="263" spans="1:16" ht="13.15">
      <c r="A263" s="164">
        <f t="shared" si="16"/>
        <v>1969.0416666666522</v>
      </c>
      <c r="B263" s="164">
        <f t="shared" si="17"/>
        <v>105.82190132977128</v>
      </c>
      <c r="H263" s="165">
        <v>1969.0416666666522</v>
      </c>
      <c r="I263" s="165">
        <v>17.606243261012491</v>
      </c>
      <c r="J263" s="163" t="s">
        <v>238</v>
      </c>
      <c r="N263" s="165">
        <f t="shared" si="18"/>
        <v>1969.0416666666522</v>
      </c>
      <c r="O263" s="167">
        <v>35.6</v>
      </c>
      <c r="P263" s="163" t="s">
        <v>235</v>
      </c>
    </row>
    <row r="264" spans="1:16" ht="13.15">
      <c r="A264" s="164">
        <f t="shared" si="16"/>
        <v>1969.1249999999854</v>
      </c>
      <c r="B264" s="164">
        <f t="shared" si="17"/>
        <v>105.72568797277044</v>
      </c>
      <c r="H264" s="165">
        <v>1969.1249999999854</v>
      </c>
      <c r="I264" s="165">
        <v>17.689057199211046</v>
      </c>
      <c r="J264" s="163" t="s">
        <v>238</v>
      </c>
      <c r="N264" s="165">
        <f t="shared" si="18"/>
        <v>1969.1249999999854</v>
      </c>
      <c r="O264" s="167">
        <v>35.799999999999997</v>
      </c>
      <c r="P264" s="163" t="s">
        <v>235</v>
      </c>
    </row>
    <row r="265" spans="1:16" ht="13.15">
      <c r="A265" s="164">
        <f t="shared" ref="A265:A305" si="19">H265</f>
        <v>1969.2083333333187</v>
      </c>
      <c r="B265" s="164">
        <f t="shared" ref="B265:B314" si="20">100*(I265/O265)/(I$8/O$8)</f>
        <v>105.73062396617078</v>
      </c>
      <c r="H265" s="165">
        <v>1969.2083333333187</v>
      </c>
      <c r="I265" s="165">
        <v>17.838122287968446</v>
      </c>
      <c r="J265" s="163" t="s">
        <v>238</v>
      </c>
      <c r="N265" s="165">
        <f t="shared" ref="N265:N328" si="21">N264+1/12</f>
        <v>1969.2083333333187</v>
      </c>
      <c r="O265" s="167">
        <v>36.1</v>
      </c>
      <c r="P265" s="163" t="s">
        <v>235</v>
      </c>
    </row>
    <row r="266" spans="1:16" ht="13.15">
      <c r="A266" s="164">
        <f t="shared" si="19"/>
        <v>1969.291666666652</v>
      </c>
      <c r="B266" s="164">
        <f t="shared" si="20"/>
        <v>105.24571662798428</v>
      </c>
      <c r="H266" s="165">
        <v>1969.291666666652</v>
      </c>
      <c r="I266" s="165">
        <v>17.854685075608153</v>
      </c>
      <c r="J266" s="163" t="s">
        <v>238</v>
      </c>
      <c r="N266" s="165">
        <f t="shared" si="21"/>
        <v>1969.291666666652</v>
      </c>
      <c r="O266" s="167">
        <v>36.299999999999997</v>
      </c>
      <c r="P266" s="163" t="s">
        <v>235</v>
      </c>
    </row>
    <row r="267" spans="1:16" ht="13.15">
      <c r="A267" s="164">
        <f t="shared" si="19"/>
        <v>1969.3749999999852</v>
      </c>
      <c r="B267" s="164">
        <f t="shared" si="20"/>
        <v>105.44339163959214</v>
      </c>
      <c r="H267" s="165">
        <v>1969.3749999999852</v>
      </c>
      <c r="I267" s="165">
        <v>17.937499013806708</v>
      </c>
      <c r="J267" s="163" t="s">
        <v>238</v>
      </c>
      <c r="N267" s="165">
        <f t="shared" si="21"/>
        <v>1969.3749999999852</v>
      </c>
      <c r="O267" s="167">
        <v>36.4</v>
      </c>
      <c r="P267" s="163" t="s">
        <v>235</v>
      </c>
    </row>
    <row r="268" spans="1:16" ht="13.15">
      <c r="A268" s="164">
        <f t="shared" si="19"/>
        <v>1969.4583333333185</v>
      </c>
      <c r="B268" s="164">
        <f t="shared" si="20"/>
        <v>105.15768909651223</v>
      </c>
      <c r="H268" s="165">
        <v>1969.4583333333185</v>
      </c>
      <c r="I268" s="165">
        <v>17.987187376725839</v>
      </c>
      <c r="J268" s="163" t="s">
        <v>238</v>
      </c>
      <c r="N268" s="165">
        <f t="shared" si="21"/>
        <v>1969.4583333333185</v>
      </c>
      <c r="O268" s="167">
        <v>36.6</v>
      </c>
      <c r="P268" s="163" t="s">
        <v>235</v>
      </c>
    </row>
    <row r="269" spans="1:16" ht="13.15">
      <c r="A269" s="164">
        <f t="shared" si="19"/>
        <v>1969.5416666666517</v>
      </c>
      <c r="B269" s="164">
        <f t="shared" si="20"/>
        <v>105.549220247364</v>
      </c>
      <c r="H269" s="165">
        <v>1969.5416666666517</v>
      </c>
      <c r="I269" s="165">
        <v>18.152815253122945</v>
      </c>
      <c r="J269" s="163" t="s">
        <v>238</v>
      </c>
      <c r="N269" s="165">
        <f t="shared" si="21"/>
        <v>1969.5416666666517</v>
      </c>
      <c r="O269" s="167">
        <v>36.799999999999997</v>
      </c>
      <c r="P269" s="163" t="s">
        <v>235</v>
      </c>
    </row>
    <row r="270" spans="1:16" ht="13.15">
      <c r="A270" s="164">
        <f t="shared" si="19"/>
        <v>1969.624999999985</v>
      </c>
      <c r="B270" s="164">
        <f t="shared" si="20"/>
        <v>105.64916821682294</v>
      </c>
      <c r="H270" s="165">
        <v>1969.624999999985</v>
      </c>
      <c r="I270" s="165">
        <v>18.268754766600921</v>
      </c>
      <c r="J270" s="163" t="s">
        <v>238</v>
      </c>
      <c r="N270" s="165">
        <f t="shared" si="21"/>
        <v>1969.624999999985</v>
      </c>
      <c r="O270" s="167">
        <v>37</v>
      </c>
      <c r="P270" s="163" t="s">
        <v>235</v>
      </c>
    </row>
    <row r="271" spans="1:16" ht="13.15">
      <c r="A271" s="164">
        <f t="shared" si="19"/>
        <v>1969.7083333333183</v>
      </c>
      <c r="B271" s="164">
        <f t="shared" si="20"/>
        <v>106.12860192342228</v>
      </c>
      <c r="H271" s="165">
        <v>1969.7083333333183</v>
      </c>
      <c r="I271" s="165">
        <v>18.401257067718607</v>
      </c>
      <c r="J271" s="163" t="s">
        <v>238</v>
      </c>
      <c r="N271" s="165">
        <f t="shared" si="21"/>
        <v>1969.7083333333183</v>
      </c>
      <c r="O271" s="167">
        <v>37.1</v>
      </c>
      <c r="P271" s="163" t="s">
        <v>235</v>
      </c>
    </row>
    <row r="272" spans="1:16" ht="13.15">
      <c r="A272" s="164">
        <f t="shared" si="19"/>
        <v>1969.7916666666515</v>
      </c>
      <c r="B272" s="164">
        <f t="shared" si="20"/>
        <v>106.41466560623461</v>
      </c>
      <c r="H272" s="165">
        <v>1969.7916666666515</v>
      </c>
      <c r="I272" s="165">
        <v>18.550322156476003</v>
      </c>
      <c r="J272" s="163" t="s">
        <v>238</v>
      </c>
      <c r="N272" s="165">
        <f t="shared" si="21"/>
        <v>1969.7916666666515</v>
      </c>
      <c r="O272" s="167">
        <v>37.299999999999997</v>
      </c>
      <c r="P272" s="163" t="s">
        <v>235</v>
      </c>
    </row>
    <row r="273" spans="1:16" ht="13.15">
      <c r="A273" s="164">
        <f t="shared" si="19"/>
        <v>1969.8749999999848</v>
      </c>
      <c r="B273" s="164">
        <f t="shared" si="20"/>
        <v>106.31965251194329</v>
      </c>
      <c r="H273" s="165">
        <v>1969.8749999999848</v>
      </c>
      <c r="I273" s="165">
        <v>18.633136094674555</v>
      </c>
      <c r="J273" s="163" t="s">
        <v>238</v>
      </c>
      <c r="N273" s="165">
        <f t="shared" si="21"/>
        <v>1969.8749999999848</v>
      </c>
      <c r="O273" s="167">
        <v>37.5</v>
      </c>
      <c r="P273" s="163" t="s">
        <v>235</v>
      </c>
    </row>
    <row r="274" spans="1:16" ht="13.15">
      <c r="A274" s="164">
        <f t="shared" si="19"/>
        <v>1969.958333333318</v>
      </c>
      <c r="B274" s="164">
        <f t="shared" si="20"/>
        <v>106.41365750974344</v>
      </c>
      <c r="H274" s="165">
        <v>1969.958333333318</v>
      </c>
      <c r="I274" s="165">
        <v>18.749075608152534</v>
      </c>
      <c r="J274" s="163" t="s">
        <v>238</v>
      </c>
      <c r="N274" s="165">
        <f t="shared" si="21"/>
        <v>1969.958333333318</v>
      </c>
      <c r="O274" s="167">
        <v>37.700000000000003</v>
      </c>
      <c r="P274" s="163" t="s">
        <v>235</v>
      </c>
    </row>
    <row r="275" spans="1:16" ht="13.15">
      <c r="A275" s="164">
        <f t="shared" si="19"/>
        <v>1970.0416666666513</v>
      </c>
      <c r="B275" s="164">
        <f t="shared" si="20"/>
        <v>107.16345927791112</v>
      </c>
      <c r="H275" s="165">
        <v>1970.0416666666513</v>
      </c>
      <c r="I275" s="165">
        <v>18.931266272189351</v>
      </c>
      <c r="J275" s="163" t="s">
        <v>238</v>
      </c>
      <c r="N275" s="165">
        <f t="shared" si="21"/>
        <v>1970.0416666666513</v>
      </c>
      <c r="O275" s="167">
        <v>37.799999999999997</v>
      </c>
      <c r="P275" s="163" t="s">
        <v>235</v>
      </c>
    </row>
    <row r="276" spans="1:16" ht="13.15">
      <c r="A276" s="164">
        <f t="shared" si="19"/>
        <v>1970.1249999999845</v>
      </c>
      <c r="B276" s="164">
        <f t="shared" si="20"/>
        <v>107.34554389583047</v>
      </c>
      <c r="H276" s="165">
        <v>1970.1249999999845</v>
      </c>
      <c r="I276" s="165">
        <v>19.063768573307033</v>
      </c>
      <c r="J276" s="163" t="s">
        <v>238</v>
      </c>
      <c r="N276" s="165">
        <f t="shared" si="21"/>
        <v>1970.1249999999845</v>
      </c>
      <c r="O276" s="167">
        <v>38</v>
      </c>
      <c r="P276" s="163" t="s">
        <v>235</v>
      </c>
    </row>
    <row r="277" spans="1:16" ht="13.15">
      <c r="A277" s="164">
        <f t="shared" si="19"/>
        <v>1970.2083333333178</v>
      </c>
      <c r="B277" s="164">
        <f t="shared" si="20"/>
        <v>107.34017273675254</v>
      </c>
      <c r="H277" s="165">
        <v>1970.2083333333178</v>
      </c>
      <c r="I277" s="165">
        <v>19.163145299145302</v>
      </c>
      <c r="J277" s="163" t="s">
        <v>238</v>
      </c>
      <c r="N277" s="165">
        <f t="shared" si="21"/>
        <v>1970.2083333333178</v>
      </c>
      <c r="O277" s="167">
        <v>38.200000000000003</v>
      </c>
      <c r="P277" s="163" t="s">
        <v>235</v>
      </c>
    </row>
    <row r="278" spans="1:16" ht="13.15">
      <c r="A278" s="164">
        <f t="shared" si="19"/>
        <v>1970.2916666666511</v>
      </c>
      <c r="B278" s="164">
        <f t="shared" si="20"/>
        <v>106.96401404231872</v>
      </c>
      <c r="H278" s="165">
        <v>1970.2916666666511</v>
      </c>
      <c r="I278" s="165">
        <v>19.245959237343854</v>
      </c>
      <c r="J278" s="163" t="s">
        <v>238</v>
      </c>
      <c r="N278" s="165">
        <f t="shared" si="21"/>
        <v>1970.2916666666511</v>
      </c>
      <c r="O278" s="167">
        <v>38.5</v>
      </c>
      <c r="P278" s="163" t="s">
        <v>235</v>
      </c>
    </row>
    <row r="279" spans="1:16" ht="13.15">
      <c r="A279" s="164">
        <f t="shared" si="19"/>
        <v>1970.3749999999843</v>
      </c>
      <c r="B279" s="164">
        <f t="shared" si="20"/>
        <v>107.51322374048841</v>
      </c>
      <c r="H279" s="165">
        <v>1970.3749999999843</v>
      </c>
      <c r="I279" s="165">
        <v>19.395024326101247</v>
      </c>
      <c r="J279" s="163" t="s">
        <v>238</v>
      </c>
      <c r="N279" s="165">
        <f t="shared" si="21"/>
        <v>1970.3749999999843</v>
      </c>
      <c r="O279" s="167">
        <v>38.6</v>
      </c>
      <c r="P279" s="163" t="s">
        <v>235</v>
      </c>
    </row>
    <row r="280" spans="1:16" ht="13.15">
      <c r="A280" s="164">
        <f t="shared" si="19"/>
        <v>1970.4583333333176</v>
      </c>
      <c r="B280" s="164">
        <f t="shared" si="20"/>
        <v>107.68975112678795</v>
      </c>
      <c r="H280" s="165">
        <v>1970.4583333333176</v>
      </c>
      <c r="I280" s="165">
        <v>19.527526627218936</v>
      </c>
      <c r="J280" s="163" t="s">
        <v>238</v>
      </c>
      <c r="N280" s="165">
        <f t="shared" si="21"/>
        <v>1970.4583333333176</v>
      </c>
      <c r="O280" s="167">
        <v>38.799999999999997</v>
      </c>
      <c r="P280" s="163" t="s">
        <v>235</v>
      </c>
    </row>
    <row r="281" spans="1:16" ht="13.15">
      <c r="A281" s="164">
        <f t="shared" si="19"/>
        <v>1970.5416666666508</v>
      </c>
      <c r="B281" s="164">
        <f t="shared" si="20"/>
        <v>107.4101104864248</v>
      </c>
      <c r="H281" s="165">
        <v>1970.5416666666508</v>
      </c>
      <c r="I281" s="165">
        <v>19.577214990138071</v>
      </c>
      <c r="J281" s="163" t="s">
        <v>238</v>
      </c>
      <c r="N281" s="165">
        <f t="shared" si="21"/>
        <v>1970.5416666666508</v>
      </c>
      <c r="O281" s="167">
        <v>39</v>
      </c>
      <c r="P281" s="163" t="s">
        <v>235</v>
      </c>
    </row>
    <row r="282" spans="1:16" ht="13.15">
      <c r="A282" s="164">
        <f t="shared" si="19"/>
        <v>1970.6249999999841</v>
      </c>
      <c r="B282" s="164">
        <f t="shared" si="20"/>
        <v>108.4096969630328</v>
      </c>
      <c r="H282" s="165">
        <v>1970.6249999999841</v>
      </c>
      <c r="I282" s="165">
        <v>19.759405654174888</v>
      </c>
      <c r="J282" s="163" t="s">
        <v>238</v>
      </c>
      <c r="N282" s="165">
        <f t="shared" si="21"/>
        <v>1970.6249999999841</v>
      </c>
      <c r="O282" s="167">
        <v>39</v>
      </c>
      <c r="P282" s="163" t="s">
        <v>235</v>
      </c>
    </row>
    <row r="283" spans="1:16" ht="13.15">
      <c r="A283" s="164">
        <f t="shared" si="19"/>
        <v>1970.7083333333173</v>
      </c>
      <c r="B283" s="164">
        <f t="shared" si="20"/>
        <v>108.94148067762896</v>
      </c>
      <c r="H283" s="165">
        <v>1970.7083333333173</v>
      </c>
      <c r="I283" s="165">
        <v>19.958159105851415</v>
      </c>
      <c r="J283" s="163" t="s">
        <v>238</v>
      </c>
      <c r="N283" s="165">
        <f t="shared" si="21"/>
        <v>1970.7083333333173</v>
      </c>
      <c r="O283" s="167">
        <v>39.200000000000003</v>
      </c>
      <c r="P283" s="163" t="s">
        <v>235</v>
      </c>
    </row>
    <row r="284" spans="1:16" ht="13.15">
      <c r="A284" s="164">
        <f t="shared" si="19"/>
        <v>1970.7916666666506</v>
      </c>
      <c r="B284" s="164">
        <f t="shared" si="20"/>
        <v>108.92817190521431</v>
      </c>
      <c r="H284" s="165">
        <v>1970.7916666666506</v>
      </c>
      <c r="I284" s="165">
        <v>20.057535831689677</v>
      </c>
      <c r="J284" s="163" t="s">
        <v>238</v>
      </c>
      <c r="N284" s="165">
        <f t="shared" si="21"/>
        <v>1970.7916666666506</v>
      </c>
      <c r="O284" s="167">
        <v>39.4</v>
      </c>
      <c r="P284" s="163" t="s">
        <v>235</v>
      </c>
    </row>
    <row r="285" spans="1:16" ht="13.15">
      <c r="A285" s="164">
        <f t="shared" si="19"/>
        <v>1970.8749999999839</v>
      </c>
      <c r="B285" s="164">
        <f t="shared" si="20"/>
        <v>109.00449222184083</v>
      </c>
      <c r="H285" s="165">
        <v>1970.8749999999839</v>
      </c>
      <c r="I285" s="165">
        <v>20.173475345167653</v>
      </c>
      <c r="J285" s="163" t="s">
        <v>238</v>
      </c>
      <c r="N285" s="165">
        <f t="shared" si="21"/>
        <v>1970.8749999999839</v>
      </c>
      <c r="O285" s="167">
        <v>39.6</v>
      </c>
      <c r="P285" s="163" t="s">
        <v>235</v>
      </c>
    </row>
    <row r="286" spans="1:16" ht="13.15">
      <c r="A286" s="164">
        <f t="shared" si="19"/>
        <v>1970.9583333333171</v>
      </c>
      <c r="B286" s="164">
        <f t="shared" si="20"/>
        <v>109.08004550010935</v>
      </c>
      <c r="H286" s="165">
        <v>1970.9583333333171</v>
      </c>
      <c r="I286" s="165">
        <v>20.289414858645628</v>
      </c>
      <c r="J286" s="163" t="s">
        <v>238</v>
      </c>
      <c r="N286" s="165">
        <f t="shared" si="21"/>
        <v>1970.9583333333171</v>
      </c>
      <c r="O286" s="167">
        <v>39.799999999999997</v>
      </c>
      <c r="P286" s="163" t="s">
        <v>235</v>
      </c>
    </row>
    <row r="287" spans="1:16" ht="13.15">
      <c r="A287" s="164">
        <f t="shared" si="19"/>
        <v>1971.0416666666504</v>
      </c>
      <c r="B287" s="164">
        <f t="shared" si="20"/>
        <v>109.34718030541575</v>
      </c>
      <c r="H287" s="165">
        <v>1971.0416666666504</v>
      </c>
      <c r="I287" s="165">
        <v>20.339103221564763</v>
      </c>
      <c r="J287" s="163" t="s">
        <v>238</v>
      </c>
      <c r="N287" s="165">
        <f t="shared" si="21"/>
        <v>1971.0416666666504</v>
      </c>
      <c r="O287" s="167">
        <v>39.799999999999997</v>
      </c>
      <c r="P287" s="163" t="s">
        <v>235</v>
      </c>
    </row>
    <row r="288" spans="1:16" ht="13.15">
      <c r="A288" s="164">
        <f t="shared" si="19"/>
        <v>1971.1249999999836</v>
      </c>
      <c r="B288" s="164">
        <f t="shared" si="20"/>
        <v>108.80666192742734</v>
      </c>
      <c r="H288" s="165">
        <v>1971.1249999999836</v>
      </c>
      <c r="I288" s="165">
        <v>20.289414858645628</v>
      </c>
      <c r="J288" s="163" t="s">
        <v>238</v>
      </c>
      <c r="N288" s="165">
        <f t="shared" si="21"/>
        <v>1971.1249999999836</v>
      </c>
      <c r="O288" s="167">
        <v>39.9</v>
      </c>
      <c r="P288" s="163" t="s">
        <v>235</v>
      </c>
    </row>
    <row r="289" spans="1:16" ht="13.15">
      <c r="A289" s="164">
        <f t="shared" si="19"/>
        <v>1971.2083333333169</v>
      </c>
      <c r="B289" s="164">
        <f t="shared" si="20"/>
        <v>108.53464527260878</v>
      </c>
      <c r="H289" s="165">
        <v>1971.2083333333169</v>
      </c>
      <c r="I289" s="165">
        <v>20.289414858645628</v>
      </c>
      <c r="J289" s="163" t="s">
        <v>238</v>
      </c>
      <c r="N289" s="165">
        <f t="shared" si="21"/>
        <v>1971.2083333333169</v>
      </c>
      <c r="O289" s="167">
        <v>40</v>
      </c>
      <c r="P289" s="163" t="s">
        <v>235</v>
      </c>
    </row>
    <row r="290" spans="1:16" ht="13.15">
      <c r="A290" s="164">
        <f t="shared" si="19"/>
        <v>1971.2916666666501</v>
      </c>
      <c r="B290" s="164">
        <f t="shared" si="20"/>
        <v>108.61750036340676</v>
      </c>
      <c r="H290" s="165">
        <v>1971.2916666666501</v>
      </c>
      <c r="I290" s="165">
        <v>20.355666009204473</v>
      </c>
      <c r="J290" s="163" t="s">
        <v>238</v>
      </c>
      <c r="N290" s="165">
        <f t="shared" si="21"/>
        <v>1971.2916666666501</v>
      </c>
      <c r="O290" s="167">
        <v>40.1</v>
      </c>
      <c r="P290" s="163" t="s">
        <v>235</v>
      </c>
    </row>
    <row r="291" spans="1:16" ht="13.15">
      <c r="A291" s="164">
        <f t="shared" si="19"/>
        <v>1971.3749999999834</v>
      </c>
      <c r="B291" s="164">
        <f t="shared" si="20"/>
        <v>108.86991712968222</v>
      </c>
      <c r="H291" s="165">
        <v>1971.3749999999834</v>
      </c>
      <c r="I291" s="165">
        <v>20.504731097961869</v>
      </c>
      <c r="J291" s="163" t="s">
        <v>238</v>
      </c>
      <c r="N291" s="165">
        <f t="shared" si="21"/>
        <v>1971.3749999999834</v>
      </c>
      <c r="O291" s="167">
        <v>40.299999999999997</v>
      </c>
      <c r="P291" s="163" t="s">
        <v>235</v>
      </c>
    </row>
    <row r="292" spans="1:16" ht="13.15">
      <c r="A292" s="164">
        <f t="shared" si="19"/>
        <v>1971.4583333333167</v>
      </c>
      <c r="B292" s="164">
        <f t="shared" si="20"/>
        <v>109.20023423024719</v>
      </c>
      <c r="H292" s="165">
        <v>1971.4583333333167</v>
      </c>
      <c r="I292" s="165">
        <v>20.720047337278107</v>
      </c>
      <c r="J292" s="163" t="s">
        <v>238</v>
      </c>
      <c r="N292" s="165">
        <f t="shared" si="21"/>
        <v>1971.4583333333167</v>
      </c>
      <c r="O292" s="167">
        <v>40.6</v>
      </c>
      <c r="P292" s="163" t="s">
        <v>235</v>
      </c>
    </row>
    <row r="293" spans="1:16" ht="13.15">
      <c r="A293" s="164">
        <f t="shared" si="19"/>
        <v>1971.5416666666499</v>
      </c>
      <c r="B293" s="164">
        <f t="shared" si="20"/>
        <v>109.10608075140456</v>
      </c>
      <c r="H293" s="165">
        <v>1971.5416666666499</v>
      </c>
      <c r="I293" s="165">
        <v>20.753172912557531</v>
      </c>
      <c r="J293" s="163" t="s">
        <v>238</v>
      </c>
      <c r="N293" s="165">
        <f t="shared" si="21"/>
        <v>1971.5416666666499</v>
      </c>
      <c r="O293" s="167">
        <v>40.700000000000003</v>
      </c>
      <c r="P293" s="163" t="s">
        <v>235</v>
      </c>
    </row>
    <row r="294" spans="1:16" ht="13.15">
      <c r="A294" s="164">
        <f t="shared" si="19"/>
        <v>1971.6249999999832</v>
      </c>
      <c r="B294" s="164">
        <f t="shared" si="20"/>
        <v>109.18611373162807</v>
      </c>
      <c r="H294" s="165">
        <v>1971.6249999999832</v>
      </c>
      <c r="I294" s="165">
        <v>20.819424063116372</v>
      </c>
      <c r="J294" s="163" t="s">
        <v>238</v>
      </c>
      <c r="N294" s="165">
        <f t="shared" si="21"/>
        <v>1971.6249999999832</v>
      </c>
      <c r="O294" s="167">
        <v>40.799999999999997</v>
      </c>
      <c r="P294" s="163" t="s">
        <v>235</v>
      </c>
    </row>
    <row r="295" spans="1:16" ht="13.15">
      <c r="A295" s="164">
        <f t="shared" si="19"/>
        <v>1971.7083333333164</v>
      </c>
      <c r="B295" s="164">
        <f t="shared" si="20"/>
        <v>109.44670111523575</v>
      </c>
      <c r="H295" s="165">
        <v>1971.7083333333164</v>
      </c>
      <c r="I295" s="165">
        <v>20.869112426035503</v>
      </c>
      <c r="J295" s="163" t="s">
        <v>238</v>
      </c>
      <c r="N295" s="165">
        <f t="shared" si="21"/>
        <v>1971.7083333333164</v>
      </c>
      <c r="O295" s="167">
        <v>40.799999999999997</v>
      </c>
      <c r="P295" s="163" t="s">
        <v>235</v>
      </c>
    </row>
    <row r="296" spans="1:16" ht="13.15">
      <c r="A296" s="164">
        <f t="shared" si="19"/>
        <v>1971.7916666666497</v>
      </c>
      <c r="B296" s="164">
        <f t="shared" si="20"/>
        <v>109.52570560317552</v>
      </c>
      <c r="H296" s="165">
        <v>1971.7916666666497</v>
      </c>
      <c r="I296" s="165">
        <v>20.935363576594348</v>
      </c>
      <c r="J296" s="163" t="s">
        <v>238</v>
      </c>
      <c r="N296" s="165">
        <f t="shared" si="21"/>
        <v>1971.7916666666497</v>
      </c>
      <c r="O296" s="167">
        <v>40.9</v>
      </c>
      <c r="P296" s="163" t="s">
        <v>235</v>
      </c>
    </row>
    <row r="297" spans="1:16" ht="13.15">
      <c r="A297" s="164">
        <f t="shared" si="19"/>
        <v>1971.8749999999829</v>
      </c>
      <c r="B297" s="164">
        <f t="shared" si="20"/>
        <v>110.39220643864367</v>
      </c>
      <c r="H297" s="165">
        <v>1971.8749999999829</v>
      </c>
      <c r="I297" s="165">
        <v>21.100991452991455</v>
      </c>
      <c r="J297" s="163" t="s">
        <v>238</v>
      </c>
      <c r="N297" s="165">
        <f t="shared" si="21"/>
        <v>1971.8749999999829</v>
      </c>
      <c r="O297" s="167">
        <v>40.9</v>
      </c>
      <c r="P297" s="163" t="s">
        <v>235</v>
      </c>
    </row>
    <row r="298" spans="1:16" ht="13.15">
      <c r="A298" s="164">
        <f t="shared" si="19"/>
        <v>1971.9583333333162</v>
      </c>
      <c r="B298" s="164">
        <f t="shared" si="20"/>
        <v>110.11370337206131</v>
      </c>
      <c r="H298" s="165">
        <v>1971.9583333333162</v>
      </c>
      <c r="I298" s="165">
        <v>21.150679815910586</v>
      </c>
      <c r="J298" s="163" t="s">
        <v>238</v>
      </c>
      <c r="N298" s="165">
        <f t="shared" si="21"/>
        <v>1971.9583333333162</v>
      </c>
      <c r="O298" s="167">
        <v>41.1</v>
      </c>
      <c r="P298" s="163" t="s">
        <v>235</v>
      </c>
    </row>
    <row r="299" spans="1:16" ht="13.15">
      <c r="A299" s="164">
        <f t="shared" si="19"/>
        <v>1972.0416666666495</v>
      </c>
      <c r="B299" s="164">
        <f t="shared" si="20"/>
        <v>110.45861708661749</v>
      </c>
      <c r="H299" s="165">
        <v>1972.0416666666495</v>
      </c>
      <c r="I299" s="165">
        <v>21.216930966469427</v>
      </c>
      <c r="J299" s="163" t="s">
        <v>238</v>
      </c>
      <c r="N299" s="165">
        <f t="shared" si="21"/>
        <v>1972.0416666666495</v>
      </c>
      <c r="O299" s="167">
        <v>41.1</v>
      </c>
      <c r="P299" s="163" t="s">
        <v>235</v>
      </c>
    </row>
    <row r="300" spans="1:16" ht="13.15">
      <c r="A300" s="164">
        <f t="shared" si="19"/>
        <v>1972.1249999999827</v>
      </c>
      <c r="B300" s="164">
        <f t="shared" si="20"/>
        <v>110.18114110196547</v>
      </c>
      <c r="H300" s="165">
        <v>1972.1249999999827</v>
      </c>
      <c r="I300" s="165">
        <v>21.266619329388561</v>
      </c>
      <c r="J300" s="163" t="s">
        <v>238</v>
      </c>
      <c r="N300" s="165">
        <f t="shared" si="21"/>
        <v>1972.1249999999827</v>
      </c>
      <c r="O300" s="167">
        <v>41.3</v>
      </c>
      <c r="P300" s="163" t="s">
        <v>235</v>
      </c>
    </row>
    <row r="301" spans="1:16" ht="13.15">
      <c r="A301" s="164">
        <f t="shared" si="19"/>
        <v>1972.208333333316</v>
      </c>
      <c r="B301" s="164">
        <f t="shared" si="20"/>
        <v>109.82939949502678</v>
      </c>
      <c r="H301" s="165">
        <v>1972.208333333316</v>
      </c>
      <c r="I301" s="165">
        <v>21.250056541748851</v>
      </c>
      <c r="J301" s="163" t="s">
        <v>238</v>
      </c>
      <c r="N301" s="165">
        <f t="shared" si="21"/>
        <v>1972.208333333316</v>
      </c>
      <c r="O301" s="167">
        <v>41.4</v>
      </c>
      <c r="P301" s="163" t="s">
        <v>235</v>
      </c>
    </row>
    <row r="302" spans="1:16" ht="13.15">
      <c r="A302" s="164">
        <f t="shared" si="19"/>
        <v>1972.2916666666492</v>
      </c>
      <c r="B302" s="164">
        <f t="shared" si="20"/>
        <v>109.73554496212621</v>
      </c>
      <c r="H302" s="165">
        <v>1972.2916666666492</v>
      </c>
      <c r="I302" s="165">
        <v>21.283182117028272</v>
      </c>
      <c r="J302" s="163" t="s">
        <v>238</v>
      </c>
      <c r="N302" s="165">
        <f t="shared" si="21"/>
        <v>1972.2916666666492</v>
      </c>
      <c r="O302" s="167">
        <v>41.5</v>
      </c>
      <c r="P302" s="163" t="s">
        <v>235</v>
      </c>
    </row>
    <row r="303" spans="1:16" ht="13.15">
      <c r="A303" s="164">
        <f t="shared" si="19"/>
        <v>1972.3749999999825</v>
      </c>
      <c r="B303" s="164">
        <f t="shared" si="20"/>
        <v>109.81252571145426</v>
      </c>
      <c r="H303" s="165">
        <v>1972.3749999999825</v>
      </c>
      <c r="I303" s="165">
        <v>21.349433267587116</v>
      </c>
      <c r="J303" s="163" t="s">
        <v>238</v>
      </c>
      <c r="N303" s="165">
        <f t="shared" si="21"/>
        <v>1972.3749999999825</v>
      </c>
      <c r="O303" s="167">
        <v>41.6</v>
      </c>
      <c r="P303" s="163" t="s">
        <v>235</v>
      </c>
    </row>
    <row r="304" spans="1:16" ht="13.15">
      <c r="A304" s="164">
        <f t="shared" si="19"/>
        <v>1972.4583333333157</v>
      </c>
      <c r="B304" s="164">
        <f t="shared" si="20"/>
        <v>110.22908817585167</v>
      </c>
      <c r="H304" s="165">
        <v>1972.4583333333157</v>
      </c>
      <c r="I304" s="165">
        <v>21.481935568704799</v>
      </c>
      <c r="J304" s="163" t="s">
        <v>238</v>
      </c>
      <c r="N304" s="165">
        <f t="shared" si="21"/>
        <v>1972.4583333333157</v>
      </c>
      <c r="O304" s="167">
        <v>41.7</v>
      </c>
      <c r="P304" s="163" t="s">
        <v>235</v>
      </c>
    </row>
    <row r="305" spans="1:16" ht="13.15">
      <c r="A305" s="164">
        <f t="shared" si="19"/>
        <v>1972.541666666649</v>
      </c>
      <c r="B305" s="164">
        <f t="shared" si="20"/>
        <v>110.80250182231167</v>
      </c>
      <c r="H305" s="165">
        <v>1972.541666666649</v>
      </c>
      <c r="I305" s="165">
        <v>21.69725180802104</v>
      </c>
      <c r="J305" s="163" t="s">
        <v>238</v>
      </c>
      <c r="N305" s="165">
        <f t="shared" si="21"/>
        <v>1972.541666666649</v>
      </c>
      <c r="O305" s="167">
        <v>41.9</v>
      </c>
      <c r="P305" s="163" t="s">
        <v>235</v>
      </c>
    </row>
    <row r="306" spans="1:16" ht="13.15">
      <c r="A306" s="164">
        <f>H306</f>
        <v>1972.6249999999823</v>
      </c>
      <c r="B306" s="164">
        <f t="shared" si="20"/>
        <v>110.96058972476622</v>
      </c>
      <c r="H306" s="165">
        <v>1972.6249999999823</v>
      </c>
      <c r="I306" s="165">
        <v>21.780065746219595</v>
      </c>
      <c r="J306" s="163" t="s">
        <v>238</v>
      </c>
      <c r="N306" s="165">
        <f t="shared" si="21"/>
        <v>1972.6249999999823</v>
      </c>
      <c r="O306" s="167">
        <v>42</v>
      </c>
      <c r="P306" s="163" t="s">
        <v>235</v>
      </c>
    </row>
    <row r="307" spans="1:16" ht="13.15">
      <c r="A307" s="164">
        <f>H307</f>
        <v>1972.7083333333155</v>
      </c>
      <c r="B307" s="164">
        <f t="shared" si="20"/>
        <v>110.61284513119043</v>
      </c>
      <c r="H307" s="165">
        <v>1972.7083333333155</v>
      </c>
      <c r="I307" s="165">
        <v>21.763502958579885</v>
      </c>
      <c r="J307" s="163" t="s">
        <v>238</v>
      </c>
      <c r="N307" s="165">
        <f t="shared" si="21"/>
        <v>1972.7083333333155</v>
      </c>
      <c r="O307" s="167">
        <v>42.1</v>
      </c>
      <c r="P307" s="163" t="s">
        <v>235</v>
      </c>
    </row>
    <row r="308" spans="1:16" ht="13.15">
      <c r="A308" s="164">
        <f>H308</f>
        <v>1972.7916666666488</v>
      </c>
      <c r="B308" s="164">
        <f t="shared" si="20"/>
        <v>110.00607072354734</v>
      </c>
      <c r="H308" s="165">
        <v>1972.7916666666488</v>
      </c>
      <c r="I308" s="165">
        <v>21.746940170940174</v>
      </c>
      <c r="J308" s="163" t="s">
        <v>238</v>
      </c>
      <c r="N308" s="165">
        <f t="shared" si="21"/>
        <v>1972.7916666666488</v>
      </c>
      <c r="O308" s="167">
        <v>42.3</v>
      </c>
      <c r="P308" s="163" t="s">
        <v>235</v>
      </c>
    </row>
    <row r="309" spans="1:16" ht="13.15">
      <c r="A309" s="164">
        <f>H309</f>
        <v>1972.874999999982</v>
      </c>
      <c r="B309" s="164">
        <f t="shared" si="20"/>
        <v>109.83020707601692</v>
      </c>
      <c r="H309" s="165">
        <v>1972.874999999982</v>
      </c>
      <c r="I309" s="165">
        <v>21.763502958579885</v>
      </c>
      <c r="J309" s="163" t="s">
        <v>238</v>
      </c>
      <c r="N309" s="165">
        <f t="shared" si="21"/>
        <v>1972.874999999982</v>
      </c>
      <c r="O309" s="167">
        <v>42.4</v>
      </c>
      <c r="P309" s="163" t="s">
        <v>235</v>
      </c>
    </row>
    <row r="310" spans="1:16" ht="13.15">
      <c r="A310" s="164">
        <f>H310</f>
        <v>1972.9583333333153</v>
      </c>
      <c r="B310" s="164">
        <f t="shared" si="20"/>
        <v>109.65517102212195</v>
      </c>
      <c r="H310" s="165">
        <v>1972.9583333333153</v>
      </c>
      <c r="I310" s="165">
        <v>21.780065746219595</v>
      </c>
      <c r="J310" s="163" t="s">
        <v>238</v>
      </c>
      <c r="N310" s="165">
        <f t="shared" si="21"/>
        <v>1972.9583333333153</v>
      </c>
      <c r="O310" s="167">
        <v>42.5</v>
      </c>
      <c r="P310" s="163" t="s">
        <v>235</v>
      </c>
    </row>
    <row r="311" spans="1:16" ht="13.15">
      <c r="A311" s="164">
        <f t="shared" ref="A311:A374" si="22">H311</f>
        <v>1973.0416666666486</v>
      </c>
      <c r="B311" s="164">
        <f t="shared" si="20"/>
        <v>109.14818786828609</v>
      </c>
      <c r="H311" s="165">
        <v>1973.0416666666486</v>
      </c>
      <c r="I311" s="165">
        <v>21.730377383300461</v>
      </c>
      <c r="J311" s="163" t="s">
        <v>238</v>
      </c>
      <c r="N311" s="165">
        <f t="shared" si="21"/>
        <v>1973.0416666666486</v>
      </c>
      <c r="O311" s="167">
        <v>42.6</v>
      </c>
      <c r="P311" s="163" t="s">
        <v>235</v>
      </c>
    </row>
    <row r="312" spans="1:16" ht="13.15">
      <c r="A312" s="164">
        <f t="shared" si="22"/>
        <v>1973.1249999999818</v>
      </c>
      <c r="B312" s="164">
        <f t="shared" si="20"/>
        <v>108.38491382724911</v>
      </c>
      <c r="H312" s="165">
        <v>1973.1249999999818</v>
      </c>
      <c r="I312" s="165">
        <v>21.730377383300461</v>
      </c>
      <c r="J312" s="163" t="s">
        <v>238</v>
      </c>
      <c r="N312" s="165">
        <f t="shared" si="21"/>
        <v>1973.1249999999818</v>
      </c>
      <c r="O312" s="167">
        <v>42.9</v>
      </c>
      <c r="P312" s="163" t="s">
        <v>235</v>
      </c>
    </row>
    <row r="313" spans="1:16" ht="13.15">
      <c r="A313" s="164">
        <f t="shared" si="22"/>
        <v>1973.2083333333151</v>
      </c>
      <c r="B313" s="164">
        <f t="shared" si="20"/>
        <v>107.46551481769175</v>
      </c>
      <c r="H313" s="165">
        <v>1973.2083333333151</v>
      </c>
      <c r="I313" s="165">
        <v>21.746940170940174</v>
      </c>
      <c r="J313" s="163" t="s">
        <v>238</v>
      </c>
      <c r="N313" s="165">
        <f t="shared" si="21"/>
        <v>1973.2083333333151</v>
      </c>
      <c r="O313" s="167">
        <v>43.3</v>
      </c>
      <c r="P313" s="163" t="s">
        <v>235</v>
      </c>
    </row>
    <row r="314" spans="1:16" ht="13.15">
      <c r="A314" s="164">
        <f t="shared" si="22"/>
        <v>1973.2916666666483</v>
      </c>
      <c r="B314" s="164">
        <f t="shared" si="20"/>
        <v>106.72607320197369</v>
      </c>
      <c r="H314" s="165">
        <v>1973.2916666666483</v>
      </c>
      <c r="I314" s="165">
        <v>21.746940170940174</v>
      </c>
      <c r="J314" s="163" t="s">
        <v>238</v>
      </c>
      <c r="N314" s="165">
        <f t="shared" si="21"/>
        <v>1973.2916666666483</v>
      </c>
      <c r="O314" s="167">
        <v>43.6</v>
      </c>
      <c r="P314" s="163" t="s">
        <v>235</v>
      </c>
    </row>
    <row r="315" spans="1:16" ht="13.15">
      <c r="A315" s="164">
        <f t="shared" si="22"/>
        <v>1973.3749999999816</v>
      </c>
      <c r="B315" s="164">
        <f>100*(I315/O315)/(I$8/O$8)</f>
        <v>106.23892384640652</v>
      </c>
      <c r="H315" s="165">
        <v>1973.3749999999816</v>
      </c>
      <c r="I315" s="165">
        <v>21.796628533859302</v>
      </c>
      <c r="J315" s="163" t="s">
        <v>238</v>
      </c>
      <c r="N315" s="165">
        <f t="shared" si="21"/>
        <v>1973.3749999999816</v>
      </c>
      <c r="O315" s="167">
        <v>43.9</v>
      </c>
      <c r="P315" s="163" t="s">
        <v>235</v>
      </c>
    </row>
    <row r="316" spans="1:16" ht="13.15">
      <c r="A316" s="164">
        <f t="shared" si="22"/>
        <v>1973.4583333333148</v>
      </c>
      <c r="B316" s="164">
        <f t="shared" ref="B316:B379" si="23">100*(I316/O316)/(I$8/O$8)</f>
        <v>105.75838737801902</v>
      </c>
      <c r="H316" s="165">
        <v>1973.4583333333148</v>
      </c>
      <c r="I316" s="165">
        <v>21.84631689677844</v>
      </c>
      <c r="J316" s="163" t="s">
        <v>238</v>
      </c>
      <c r="N316" s="165">
        <f t="shared" si="21"/>
        <v>1973.4583333333148</v>
      </c>
      <c r="O316" s="167">
        <v>44.2</v>
      </c>
      <c r="P316" s="163" t="s">
        <v>235</v>
      </c>
    </row>
    <row r="317" spans="1:16" ht="13.15">
      <c r="A317" s="164">
        <f t="shared" si="22"/>
        <v>1973.5416666666481</v>
      </c>
      <c r="B317" s="164">
        <f t="shared" si="23"/>
        <v>105.43965538806719</v>
      </c>
      <c r="H317" s="165">
        <v>1973.5416666666481</v>
      </c>
      <c r="I317" s="165">
        <v>21.829754109138726</v>
      </c>
      <c r="J317" s="163" t="s">
        <v>238</v>
      </c>
      <c r="N317" s="165">
        <f t="shared" si="21"/>
        <v>1973.5416666666481</v>
      </c>
      <c r="O317" s="167">
        <v>44.3</v>
      </c>
      <c r="P317" s="163" t="s">
        <v>235</v>
      </c>
    </row>
    <row r="318" spans="1:16" ht="13.15">
      <c r="A318" s="164">
        <f t="shared" si="22"/>
        <v>1973.6249999999814</v>
      </c>
      <c r="B318" s="164">
        <f t="shared" si="23"/>
        <v>104.5122969999147</v>
      </c>
      <c r="H318" s="165">
        <v>1973.6249999999814</v>
      </c>
      <c r="I318" s="165">
        <v>22.028507560815253</v>
      </c>
      <c r="J318" s="163" t="s">
        <v>238</v>
      </c>
      <c r="N318" s="165">
        <f t="shared" si="21"/>
        <v>1973.6249999999814</v>
      </c>
      <c r="O318" s="167">
        <v>45.1</v>
      </c>
      <c r="P318" s="163" t="s">
        <v>235</v>
      </c>
    </row>
    <row r="319" spans="1:16" ht="13.15">
      <c r="A319" s="164">
        <f t="shared" si="22"/>
        <v>1973.7083333333146</v>
      </c>
      <c r="B319" s="164">
        <f t="shared" si="23"/>
        <v>104.67310922082913</v>
      </c>
      <c r="H319" s="165">
        <v>1973.7083333333146</v>
      </c>
      <c r="I319" s="165">
        <v>22.111321499013808</v>
      </c>
      <c r="J319" s="163" t="s">
        <v>238</v>
      </c>
      <c r="N319" s="165">
        <f t="shared" si="21"/>
        <v>1973.7083333333146</v>
      </c>
      <c r="O319" s="167">
        <v>45.2</v>
      </c>
      <c r="P319" s="163" t="s">
        <v>235</v>
      </c>
    </row>
    <row r="320" spans="1:16" ht="13.15">
      <c r="A320" s="164">
        <f t="shared" si="22"/>
        <v>1973.7916666666479</v>
      </c>
      <c r="B320" s="164">
        <f t="shared" si="23"/>
        <v>104.53211449456413</v>
      </c>
      <c r="H320" s="165">
        <v>1973.7916666666479</v>
      </c>
      <c r="I320" s="165">
        <v>22.276949375410915</v>
      </c>
      <c r="J320" s="163" t="s">
        <v>238</v>
      </c>
      <c r="N320" s="165">
        <f t="shared" si="21"/>
        <v>1973.7916666666479</v>
      </c>
      <c r="O320" s="167">
        <v>45.6</v>
      </c>
      <c r="P320" s="163" t="s">
        <v>235</v>
      </c>
    </row>
    <row r="321" spans="1:16" ht="13.15">
      <c r="A321" s="164">
        <f t="shared" si="22"/>
        <v>1973.8749999999811</v>
      </c>
      <c r="B321" s="164">
        <f t="shared" si="23"/>
        <v>104.31216451970616</v>
      </c>
      <c r="H321" s="165">
        <v>1973.8749999999811</v>
      </c>
      <c r="I321" s="165">
        <v>22.376326101249177</v>
      </c>
      <c r="J321" s="163" t="s">
        <v>238</v>
      </c>
      <c r="N321" s="165">
        <f t="shared" si="21"/>
        <v>1973.8749999999811</v>
      </c>
      <c r="O321" s="167">
        <v>45.9</v>
      </c>
      <c r="P321" s="163" t="s">
        <v>235</v>
      </c>
    </row>
    <row r="322" spans="1:16" ht="13.15">
      <c r="A322" s="164">
        <f t="shared" si="22"/>
        <v>1973.9583333333144</v>
      </c>
      <c r="B322" s="164">
        <f t="shared" si="23"/>
        <v>104.32520015601941</v>
      </c>
      <c r="H322" s="165">
        <v>1973.9583333333144</v>
      </c>
      <c r="I322" s="165">
        <v>22.525391190006577</v>
      </c>
      <c r="J322" s="163" t="s">
        <v>238</v>
      </c>
      <c r="N322" s="165">
        <f t="shared" si="21"/>
        <v>1973.9583333333144</v>
      </c>
      <c r="O322" s="167">
        <v>46.2</v>
      </c>
      <c r="P322" s="163" t="s">
        <v>235</v>
      </c>
    </row>
    <row r="323" spans="1:16" ht="13.15">
      <c r="A323" s="164">
        <f t="shared" si="22"/>
        <v>1974.0416666666476</v>
      </c>
      <c r="B323" s="164">
        <f t="shared" si="23"/>
        <v>104.26626866514613</v>
      </c>
      <c r="H323" s="165">
        <v>1974.0416666666476</v>
      </c>
      <c r="I323" s="165">
        <v>22.707581854043394</v>
      </c>
      <c r="J323" s="163" t="s">
        <v>238</v>
      </c>
      <c r="N323" s="165">
        <f t="shared" si="21"/>
        <v>1974.0416666666476</v>
      </c>
      <c r="O323" s="167">
        <v>46.6</v>
      </c>
      <c r="P323" s="163" t="s">
        <v>235</v>
      </c>
    </row>
    <row r="324" spans="1:16" ht="13.15">
      <c r="A324" s="164">
        <f t="shared" si="22"/>
        <v>1974.1249999999809</v>
      </c>
      <c r="B324" s="164">
        <f t="shared" si="23"/>
        <v>103.76677949965085</v>
      </c>
      <c r="H324" s="165">
        <v>1974.1249999999809</v>
      </c>
      <c r="I324" s="165">
        <v>22.889772518080207</v>
      </c>
      <c r="J324" s="163" t="s">
        <v>238</v>
      </c>
      <c r="N324" s="165">
        <f t="shared" si="21"/>
        <v>1974.1249999999809</v>
      </c>
      <c r="O324" s="167">
        <v>47.2</v>
      </c>
      <c r="P324" s="163" t="s">
        <v>235</v>
      </c>
    </row>
    <row r="325" spans="1:16" ht="13.15">
      <c r="A325" s="164">
        <f t="shared" si="22"/>
        <v>1974.2083333333142</v>
      </c>
      <c r="B325" s="164">
        <f t="shared" si="23"/>
        <v>103.57639787948729</v>
      </c>
      <c r="H325" s="165">
        <v>1974.2083333333142</v>
      </c>
      <c r="I325" s="165">
        <v>23.138214332675869</v>
      </c>
      <c r="J325" s="163" t="s">
        <v>238</v>
      </c>
      <c r="N325" s="165">
        <f t="shared" si="21"/>
        <v>1974.2083333333142</v>
      </c>
      <c r="O325" s="167">
        <v>47.8</v>
      </c>
      <c r="P325" s="163" t="s">
        <v>235</v>
      </c>
    </row>
    <row r="326" spans="1:16" ht="13.15">
      <c r="A326" s="164">
        <f t="shared" si="22"/>
        <v>1974.2916666666474</v>
      </c>
      <c r="B326" s="164">
        <f t="shared" si="23"/>
        <v>103.51399501510035</v>
      </c>
      <c r="H326" s="165">
        <v>1974.2916666666474</v>
      </c>
      <c r="I326" s="165">
        <v>23.221028270874424</v>
      </c>
      <c r="J326" s="163" t="s">
        <v>238</v>
      </c>
      <c r="N326" s="165">
        <f t="shared" si="21"/>
        <v>1974.2916666666474</v>
      </c>
      <c r="O326" s="167">
        <v>48</v>
      </c>
      <c r="P326" s="163" t="s">
        <v>235</v>
      </c>
    </row>
    <row r="327" spans="1:16" ht="13.15">
      <c r="A327" s="164">
        <f t="shared" si="22"/>
        <v>1974.3749999999807</v>
      </c>
      <c r="B327" s="164">
        <f t="shared" si="23"/>
        <v>102.7464954659315</v>
      </c>
      <c r="H327" s="165">
        <v>1974.3749999999807</v>
      </c>
      <c r="I327" s="165">
        <v>23.336967784352403</v>
      </c>
      <c r="J327" s="163" t="s">
        <v>238</v>
      </c>
      <c r="N327" s="165">
        <f t="shared" si="21"/>
        <v>1974.3749999999807</v>
      </c>
      <c r="O327" s="167">
        <v>48.6</v>
      </c>
      <c r="P327" s="163" t="s">
        <v>235</v>
      </c>
    </row>
    <row r="328" spans="1:16" ht="13.15">
      <c r="A328" s="164">
        <f t="shared" si="22"/>
        <v>1974.4583333333139</v>
      </c>
      <c r="B328" s="164">
        <f t="shared" si="23"/>
        <v>102.48635891797527</v>
      </c>
      <c r="H328" s="165">
        <v>1974.4583333333139</v>
      </c>
      <c r="I328" s="165">
        <v>23.469470085470082</v>
      </c>
      <c r="J328" s="163" t="s">
        <v>238</v>
      </c>
      <c r="N328" s="165">
        <f t="shared" si="21"/>
        <v>1974.4583333333139</v>
      </c>
      <c r="O328" s="167">
        <v>49</v>
      </c>
      <c r="P328" s="163" t="s">
        <v>235</v>
      </c>
    </row>
    <row r="329" spans="1:16" ht="13.15">
      <c r="A329" s="164">
        <f t="shared" si="22"/>
        <v>1974.5416666666472</v>
      </c>
      <c r="B329" s="164">
        <f t="shared" si="23"/>
        <v>102.15869445142191</v>
      </c>
      <c r="H329" s="165">
        <v>1974.5416666666472</v>
      </c>
      <c r="I329" s="165">
        <v>23.585409598948061</v>
      </c>
      <c r="J329" s="163" t="s">
        <v>238</v>
      </c>
      <c r="N329" s="165">
        <f t="shared" ref="N329:N392" si="24">N328+1/12</f>
        <v>1974.5416666666472</v>
      </c>
      <c r="O329" s="167">
        <v>49.4</v>
      </c>
      <c r="P329" s="163" t="s">
        <v>235</v>
      </c>
    </row>
    <row r="330" spans="1:16" ht="13.15">
      <c r="A330" s="164">
        <f t="shared" si="22"/>
        <v>1974.6249999999804</v>
      </c>
      <c r="B330" s="164">
        <f t="shared" si="23"/>
        <v>101.85422710644168</v>
      </c>
      <c r="H330" s="165">
        <v>1974.6249999999804</v>
      </c>
      <c r="I330" s="165">
        <v>23.800725838264299</v>
      </c>
      <c r="J330" s="163" t="s">
        <v>238</v>
      </c>
      <c r="N330" s="165">
        <f t="shared" si="24"/>
        <v>1974.6249999999804</v>
      </c>
      <c r="O330" s="167">
        <v>50</v>
      </c>
      <c r="P330" s="163" t="s">
        <v>235</v>
      </c>
    </row>
    <row r="331" spans="1:16" ht="13.15">
      <c r="A331" s="164">
        <f t="shared" si="22"/>
        <v>1974.7083333333137</v>
      </c>
      <c r="B331" s="164">
        <f t="shared" si="23"/>
        <v>101.62701962768757</v>
      </c>
      <c r="H331" s="165">
        <v>1974.7083333333137</v>
      </c>
      <c r="I331" s="165">
        <v>24.03260486522025</v>
      </c>
      <c r="J331" s="163" t="s">
        <v>238</v>
      </c>
      <c r="N331" s="165">
        <f t="shared" si="24"/>
        <v>1974.7083333333137</v>
      </c>
      <c r="O331" s="167">
        <v>50.6</v>
      </c>
      <c r="P331" s="163" t="s">
        <v>235</v>
      </c>
    </row>
    <row r="332" spans="1:16" ht="13.15">
      <c r="A332" s="164">
        <f t="shared" si="22"/>
        <v>1974.791666666647</v>
      </c>
      <c r="B332" s="164">
        <f t="shared" si="23"/>
        <v>101.46487385842991</v>
      </c>
      <c r="H332" s="165">
        <v>1974.791666666647</v>
      </c>
      <c r="I332" s="165">
        <v>24.231358316896781</v>
      </c>
      <c r="J332" s="163" t="s">
        <v>238</v>
      </c>
      <c r="N332" s="165">
        <f t="shared" si="24"/>
        <v>1974.791666666647</v>
      </c>
      <c r="O332" s="167">
        <v>51.1</v>
      </c>
      <c r="P332" s="163" t="s">
        <v>235</v>
      </c>
    </row>
    <row r="333" spans="1:16" ht="13.15">
      <c r="A333" s="164">
        <f t="shared" si="22"/>
        <v>1974.8749999999802</v>
      </c>
      <c r="B333" s="164">
        <f t="shared" si="23"/>
        <v>101.43376556802876</v>
      </c>
      <c r="H333" s="165">
        <v>1974.8749999999802</v>
      </c>
      <c r="I333" s="165">
        <v>24.413548980933598</v>
      </c>
      <c r="J333" s="163" t="s">
        <v>238</v>
      </c>
      <c r="N333" s="165">
        <f t="shared" si="24"/>
        <v>1974.8749999999802</v>
      </c>
      <c r="O333" s="167">
        <v>51.5</v>
      </c>
      <c r="P333" s="163" t="s">
        <v>235</v>
      </c>
    </row>
    <row r="334" spans="1:16" ht="13.15">
      <c r="A334" s="164">
        <f t="shared" si="22"/>
        <v>1974.9583333333135</v>
      </c>
      <c r="B334" s="164">
        <f t="shared" si="23"/>
        <v>102.22255607603026</v>
      </c>
      <c r="H334" s="165">
        <v>1974.9583333333135</v>
      </c>
      <c r="I334" s="165">
        <v>24.794493096646942</v>
      </c>
      <c r="J334" s="163" t="s">
        <v>238</v>
      </c>
      <c r="N334" s="165">
        <f t="shared" si="24"/>
        <v>1974.9583333333135</v>
      </c>
      <c r="O334" s="167">
        <v>51.9</v>
      </c>
      <c r="P334" s="163" t="s">
        <v>235</v>
      </c>
    </row>
    <row r="335" spans="1:16" ht="13.15">
      <c r="A335" s="164">
        <f t="shared" si="22"/>
        <v>1975.0416666666467</v>
      </c>
      <c r="B335" s="164">
        <f t="shared" si="23"/>
        <v>103.77482391613171</v>
      </c>
      <c r="H335" s="165">
        <v>1975.0416666666467</v>
      </c>
      <c r="I335" s="171">
        <v>25.268000000000001</v>
      </c>
      <c r="J335" s="163" t="s">
        <v>240</v>
      </c>
      <c r="N335" s="165">
        <f t="shared" si="24"/>
        <v>1975.0416666666467</v>
      </c>
      <c r="O335" s="167">
        <v>52.1</v>
      </c>
      <c r="P335" s="163" t="s">
        <v>235</v>
      </c>
    </row>
    <row r="336" spans="1:16" ht="13.15">
      <c r="A336" s="164">
        <f t="shared" si="22"/>
        <v>1975.12499999998</v>
      </c>
      <c r="B336" s="164">
        <f t="shared" si="23"/>
        <v>103.15126127042295</v>
      </c>
      <c r="H336" s="165">
        <v>1975.12499999998</v>
      </c>
      <c r="I336" s="171">
        <v>25.309000000000001</v>
      </c>
      <c r="J336" s="163" t="s">
        <v>240</v>
      </c>
      <c r="N336" s="165">
        <f t="shared" si="24"/>
        <v>1975.12499999998</v>
      </c>
      <c r="O336" s="167">
        <v>52.5</v>
      </c>
      <c r="P336" s="163" t="s">
        <v>235</v>
      </c>
    </row>
    <row r="337" spans="1:16" ht="13.15">
      <c r="A337" s="164">
        <f t="shared" si="22"/>
        <v>1975.2083333333132</v>
      </c>
      <c r="B337" s="164">
        <f t="shared" si="23"/>
        <v>103.00340784217612</v>
      </c>
      <c r="H337" s="165">
        <v>1975.2083333333132</v>
      </c>
      <c r="I337" s="171">
        <v>25.369</v>
      </c>
      <c r="J337" s="163" t="s">
        <v>240</v>
      </c>
      <c r="N337" s="165">
        <f t="shared" si="24"/>
        <v>1975.2083333333132</v>
      </c>
      <c r="O337" s="167">
        <v>52.7</v>
      </c>
      <c r="P337" s="163" t="s">
        <v>235</v>
      </c>
    </row>
    <row r="338" spans="1:16" ht="13.15">
      <c r="A338" s="164">
        <f t="shared" si="22"/>
        <v>1975.2916666666465</v>
      </c>
      <c r="B338" s="164">
        <f t="shared" si="23"/>
        <v>102.76364068387636</v>
      </c>
      <c r="H338" s="165">
        <v>1975.2916666666465</v>
      </c>
      <c r="I338" s="171">
        <v>25.405999999999999</v>
      </c>
      <c r="J338" s="163" t="s">
        <v>240</v>
      </c>
      <c r="N338" s="165">
        <f t="shared" si="24"/>
        <v>1975.2916666666465</v>
      </c>
      <c r="O338" s="167">
        <v>52.9</v>
      </c>
      <c r="P338" s="163" t="s">
        <v>235</v>
      </c>
    </row>
    <row r="339" spans="1:16" ht="13.15">
      <c r="A339" s="164">
        <f t="shared" si="22"/>
        <v>1975.3749999999798</v>
      </c>
      <c r="B339" s="164">
        <f t="shared" si="23"/>
        <v>102.48580005467866</v>
      </c>
      <c r="H339" s="165">
        <v>1975.3749999999798</v>
      </c>
      <c r="I339" s="171">
        <v>25.481000000000002</v>
      </c>
      <c r="J339" s="163" t="s">
        <v>240</v>
      </c>
      <c r="N339" s="165">
        <f t="shared" si="24"/>
        <v>1975.3749999999798</v>
      </c>
      <c r="O339" s="167">
        <v>53.2</v>
      </c>
      <c r="P339" s="163" t="s">
        <v>235</v>
      </c>
    </row>
    <row r="340" spans="1:16" ht="13.15">
      <c r="A340" s="164">
        <f t="shared" si="22"/>
        <v>1975.458333333313</v>
      </c>
      <c r="B340" s="164">
        <f t="shared" si="23"/>
        <v>101.66908422852086</v>
      </c>
      <c r="H340" s="165">
        <v>1975.458333333313</v>
      </c>
      <c r="I340" s="171">
        <v>25.468</v>
      </c>
      <c r="J340" s="163" t="s">
        <v>240</v>
      </c>
      <c r="N340" s="165">
        <f t="shared" si="24"/>
        <v>1975.458333333313</v>
      </c>
      <c r="O340" s="167">
        <v>53.6</v>
      </c>
      <c r="P340" s="163" t="s">
        <v>235</v>
      </c>
    </row>
    <row r="341" spans="1:16" ht="13.15">
      <c r="A341" s="164">
        <f t="shared" si="22"/>
        <v>1975.5416666666463</v>
      </c>
      <c r="B341" s="164">
        <f t="shared" si="23"/>
        <v>101.1160330516043</v>
      </c>
      <c r="H341" s="165">
        <v>1975.5416666666463</v>
      </c>
      <c r="I341" s="171">
        <v>25.613</v>
      </c>
      <c r="J341" s="163" t="s">
        <v>240</v>
      </c>
      <c r="N341" s="165">
        <f t="shared" si="24"/>
        <v>1975.5416666666463</v>
      </c>
      <c r="O341" s="167">
        <v>54.2</v>
      </c>
      <c r="P341" s="163" t="s">
        <v>235</v>
      </c>
    </row>
    <row r="342" spans="1:16" ht="13.15">
      <c r="A342" s="164">
        <f t="shared" si="22"/>
        <v>1975.6249999999795</v>
      </c>
      <c r="B342" s="164">
        <f t="shared" si="23"/>
        <v>101.54060400692639</v>
      </c>
      <c r="H342" s="165">
        <v>1975.6249999999795</v>
      </c>
      <c r="I342" s="171">
        <v>25.768000000000001</v>
      </c>
      <c r="J342" s="163" t="s">
        <v>240</v>
      </c>
      <c r="N342" s="165">
        <f t="shared" si="24"/>
        <v>1975.6249999999795</v>
      </c>
      <c r="O342" s="167">
        <v>54.3</v>
      </c>
      <c r="P342" s="163" t="s">
        <v>235</v>
      </c>
    </row>
    <row r="343" spans="1:16" ht="13.15">
      <c r="A343" s="164">
        <f t="shared" si="22"/>
        <v>1975.7083333333128</v>
      </c>
      <c r="B343" s="164">
        <f t="shared" si="23"/>
        <v>101.98593170343352</v>
      </c>
      <c r="H343" s="165">
        <v>1975.7083333333128</v>
      </c>
      <c r="I343" s="171">
        <v>26.024000000000001</v>
      </c>
      <c r="J343" s="163" t="s">
        <v>240</v>
      </c>
      <c r="N343" s="165">
        <f t="shared" si="24"/>
        <v>1975.7083333333128</v>
      </c>
      <c r="O343" s="167">
        <v>54.6</v>
      </c>
      <c r="P343" s="163" t="s">
        <v>235</v>
      </c>
    </row>
    <row r="344" spans="1:16" ht="13.15">
      <c r="A344" s="164">
        <f t="shared" si="22"/>
        <v>1975.7916666666461</v>
      </c>
      <c r="B344" s="164">
        <f t="shared" si="23"/>
        <v>102.14187467382833</v>
      </c>
      <c r="H344" s="165">
        <v>1975.7916666666461</v>
      </c>
      <c r="I344" s="171">
        <v>26.207000000000001</v>
      </c>
      <c r="J344" s="163" t="s">
        <v>240</v>
      </c>
      <c r="N344" s="165">
        <f t="shared" si="24"/>
        <v>1975.7916666666461</v>
      </c>
      <c r="O344" s="167">
        <v>54.9</v>
      </c>
      <c r="P344" s="163" t="s">
        <v>235</v>
      </c>
    </row>
    <row r="345" spans="1:16" ht="13.15">
      <c r="A345" s="164">
        <f t="shared" si="22"/>
        <v>1975.8749999999793</v>
      </c>
      <c r="B345" s="164">
        <f t="shared" si="23"/>
        <v>102.09179210602935</v>
      </c>
      <c r="H345" s="165">
        <v>1975.8749999999793</v>
      </c>
      <c r="I345" s="171">
        <v>26.385000000000002</v>
      </c>
      <c r="J345" s="163" t="s">
        <v>240</v>
      </c>
      <c r="N345" s="165">
        <f t="shared" si="24"/>
        <v>1975.8749999999793</v>
      </c>
      <c r="O345" s="167">
        <v>55.3</v>
      </c>
      <c r="P345" s="163" t="s">
        <v>235</v>
      </c>
    </row>
    <row r="346" spans="1:16" ht="13.15">
      <c r="A346" s="164">
        <f t="shared" si="22"/>
        <v>1975.9583333333126</v>
      </c>
      <c r="B346" s="164">
        <f t="shared" si="23"/>
        <v>102.06702153871254</v>
      </c>
      <c r="H346" s="165">
        <v>1975.9583333333126</v>
      </c>
      <c r="I346" s="171">
        <v>26.474</v>
      </c>
      <c r="J346" s="163" t="s">
        <v>240</v>
      </c>
      <c r="N346" s="165">
        <f t="shared" si="24"/>
        <v>1975.9583333333126</v>
      </c>
      <c r="O346" s="167">
        <v>55.5</v>
      </c>
      <c r="P346" s="163" t="s">
        <v>235</v>
      </c>
    </row>
    <row r="347" spans="1:16" ht="13.15">
      <c r="A347" s="164">
        <f t="shared" si="22"/>
        <v>1976.0416666666458</v>
      </c>
      <c r="B347" s="164">
        <f t="shared" si="23"/>
        <v>102.36065360327096</v>
      </c>
      <c r="H347" s="165">
        <v>1976.0416666666458</v>
      </c>
      <c r="I347" s="171">
        <v>26.597999999999999</v>
      </c>
      <c r="J347" s="163" t="s">
        <v>240</v>
      </c>
      <c r="N347" s="165">
        <f t="shared" si="24"/>
        <v>1976.0416666666458</v>
      </c>
      <c r="O347" s="167">
        <v>55.6</v>
      </c>
      <c r="P347" s="163" t="s">
        <v>235</v>
      </c>
    </row>
    <row r="348" spans="1:16" ht="13.15">
      <c r="A348" s="164">
        <f t="shared" si="22"/>
        <v>1976.1249999999791</v>
      </c>
      <c r="B348" s="164">
        <f t="shared" si="23"/>
        <v>102.24685581695144</v>
      </c>
      <c r="H348" s="165">
        <v>1976.1249999999791</v>
      </c>
      <c r="I348" s="171">
        <v>26.664000000000001</v>
      </c>
      <c r="J348" s="163" t="s">
        <v>240</v>
      </c>
      <c r="N348" s="165">
        <f t="shared" si="24"/>
        <v>1976.1249999999791</v>
      </c>
      <c r="O348" s="167">
        <v>55.8</v>
      </c>
      <c r="P348" s="163" t="s">
        <v>235</v>
      </c>
    </row>
    <row r="349" spans="1:16" ht="13.15">
      <c r="A349" s="164">
        <f t="shared" si="22"/>
        <v>1976.2083333333123</v>
      </c>
      <c r="B349" s="164">
        <f t="shared" si="23"/>
        <v>102.92902396644935</v>
      </c>
      <c r="H349" s="165">
        <v>1976.2083333333123</v>
      </c>
      <c r="I349" s="171">
        <v>26.89</v>
      </c>
      <c r="J349" s="163" t="s">
        <v>240</v>
      </c>
      <c r="N349" s="165">
        <f t="shared" si="24"/>
        <v>1976.2083333333123</v>
      </c>
      <c r="O349" s="167">
        <v>55.9</v>
      </c>
      <c r="P349" s="163" t="s">
        <v>235</v>
      </c>
    </row>
    <row r="350" spans="1:16" ht="13.15">
      <c r="A350" s="164">
        <f t="shared" si="22"/>
        <v>1976.2916666666456</v>
      </c>
      <c r="B350" s="164">
        <f t="shared" si="23"/>
        <v>103.53849399564861</v>
      </c>
      <c r="H350" s="165">
        <v>1976.2916666666456</v>
      </c>
      <c r="I350" s="171">
        <v>27.146000000000001</v>
      </c>
      <c r="J350" s="163" t="s">
        <v>240</v>
      </c>
      <c r="N350" s="165">
        <f t="shared" si="24"/>
        <v>1976.2916666666456</v>
      </c>
      <c r="O350" s="167">
        <v>56.1</v>
      </c>
      <c r="P350" s="163" t="s">
        <v>235</v>
      </c>
    </row>
    <row r="351" spans="1:16" ht="13.15">
      <c r="A351" s="164">
        <f t="shared" si="22"/>
        <v>1976.3749999999789</v>
      </c>
      <c r="B351" s="164">
        <f t="shared" si="23"/>
        <v>103.96055328847304</v>
      </c>
      <c r="H351" s="165">
        <v>1976.3749999999789</v>
      </c>
      <c r="I351" s="171">
        <v>27.451000000000001</v>
      </c>
      <c r="J351" s="163" t="s">
        <v>240</v>
      </c>
      <c r="N351" s="165">
        <f t="shared" si="24"/>
        <v>1976.3749999999789</v>
      </c>
      <c r="O351" s="167">
        <v>56.5</v>
      </c>
      <c r="P351" s="163" t="s">
        <v>235</v>
      </c>
    </row>
    <row r="352" spans="1:16" ht="13.15">
      <c r="A352" s="164">
        <f t="shared" si="22"/>
        <v>1976.4583333333121</v>
      </c>
      <c r="B352" s="164">
        <f t="shared" si="23"/>
        <v>103.70530194295506</v>
      </c>
      <c r="H352" s="165">
        <v>1976.4583333333121</v>
      </c>
      <c r="I352" s="171">
        <v>27.529</v>
      </c>
      <c r="J352" s="163" t="s">
        <v>240</v>
      </c>
      <c r="N352" s="165">
        <f t="shared" si="24"/>
        <v>1976.4583333333121</v>
      </c>
      <c r="O352" s="167">
        <v>56.8</v>
      </c>
      <c r="P352" s="163" t="s">
        <v>235</v>
      </c>
    </row>
    <row r="353" spans="1:16" ht="13.15">
      <c r="A353" s="164">
        <f t="shared" si="22"/>
        <v>1976.5416666666454</v>
      </c>
      <c r="B353" s="164">
        <f t="shared" si="23"/>
        <v>104.03731732124704</v>
      </c>
      <c r="H353" s="165">
        <v>1976.5416666666454</v>
      </c>
      <c r="I353" s="171">
        <v>27.763000000000002</v>
      </c>
      <c r="J353" s="163" t="s">
        <v>240</v>
      </c>
      <c r="N353" s="165">
        <f t="shared" si="24"/>
        <v>1976.5416666666454</v>
      </c>
      <c r="O353" s="167">
        <v>57.1</v>
      </c>
      <c r="P353" s="163" t="s">
        <v>235</v>
      </c>
    </row>
    <row r="354" spans="1:16" ht="13.15">
      <c r="A354" s="164">
        <f t="shared" si="22"/>
        <v>1976.6249999999786</v>
      </c>
      <c r="B354" s="164">
        <f t="shared" si="23"/>
        <v>104.17947457442513</v>
      </c>
      <c r="H354" s="165">
        <v>1976.6249999999786</v>
      </c>
      <c r="I354" s="171">
        <v>27.946999999999999</v>
      </c>
      <c r="J354" s="163" t="s">
        <v>240</v>
      </c>
      <c r="N354" s="165">
        <f t="shared" si="24"/>
        <v>1976.6249999999786</v>
      </c>
      <c r="O354" s="167">
        <v>57.4</v>
      </c>
      <c r="P354" s="163" t="s">
        <v>235</v>
      </c>
    </row>
    <row r="355" spans="1:16" ht="13.15">
      <c r="A355" s="164">
        <f t="shared" si="22"/>
        <v>1976.7083333333119</v>
      </c>
      <c r="B355" s="164">
        <f t="shared" si="23"/>
        <v>104.56441670370398</v>
      </c>
      <c r="H355" s="165">
        <v>1976.7083333333119</v>
      </c>
      <c r="I355" s="171">
        <v>28.148</v>
      </c>
      <c r="J355" s="163" t="s">
        <v>240</v>
      </c>
      <c r="N355" s="165">
        <f t="shared" si="24"/>
        <v>1976.7083333333119</v>
      </c>
      <c r="O355" s="167">
        <v>57.6</v>
      </c>
      <c r="P355" s="163" t="s">
        <v>235</v>
      </c>
    </row>
    <row r="356" spans="1:16" ht="13.15">
      <c r="A356" s="164">
        <f t="shared" si="22"/>
        <v>1976.7916666666451</v>
      </c>
      <c r="B356" s="164">
        <f t="shared" si="23"/>
        <v>104.35892815120305</v>
      </c>
      <c r="H356" s="165">
        <v>1976.7916666666451</v>
      </c>
      <c r="I356" s="171">
        <v>28.239000000000001</v>
      </c>
      <c r="J356" s="163" t="s">
        <v>240</v>
      </c>
      <c r="N356" s="165">
        <f t="shared" si="24"/>
        <v>1976.7916666666451</v>
      </c>
      <c r="O356" s="167">
        <v>57.9</v>
      </c>
      <c r="P356" s="163" t="s">
        <v>235</v>
      </c>
    </row>
    <row r="357" spans="1:16" ht="13.15">
      <c r="A357" s="164">
        <f t="shared" si="22"/>
        <v>1976.8749999999784</v>
      </c>
      <c r="B357" s="164">
        <f t="shared" si="23"/>
        <v>104.78033671859542</v>
      </c>
      <c r="H357" s="165">
        <v>1976.8749999999784</v>
      </c>
      <c r="I357" s="171">
        <v>28.402000000000001</v>
      </c>
      <c r="J357" s="163" t="s">
        <v>240</v>
      </c>
      <c r="N357" s="165">
        <f t="shared" si="24"/>
        <v>1976.8749999999784</v>
      </c>
      <c r="O357" s="167">
        <v>58</v>
      </c>
      <c r="P357" s="163" t="s">
        <v>235</v>
      </c>
    </row>
    <row r="358" spans="1:16" ht="13.15">
      <c r="A358" s="164">
        <f t="shared" si="22"/>
        <v>1976.9583333333117</v>
      </c>
      <c r="B358" s="164">
        <f t="shared" si="23"/>
        <v>105.29159995173826</v>
      </c>
      <c r="H358" s="165">
        <v>1976.9583333333117</v>
      </c>
      <c r="I358" s="171">
        <v>28.638999999999999</v>
      </c>
      <c r="J358" s="163" t="s">
        <v>240</v>
      </c>
      <c r="N358" s="165">
        <f t="shared" si="24"/>
        <v>1976.9583333333117</v>
      </c>
      <c r="O358" s="167">
        <v>58.2</v>
      </c>
      <c r="P358" s="163" t="s">
        <v>235</v>
      </c>
    </row>
    <row r="359" spans="1:16" ht="13.15">
      <c r="A359" s="164">
        <f t="shared" si="22"/>
        <v>1977.0416666666449</v>
      </c>
      <c r="B359" s="164">
        <f t="shared" si="23"/>
        <v>105.63679605844884</v>
      </c>
      <c r="H359" s="165">
        <v>1977.0416666666449</v>
      </c>
      <c r="I359" s="171">
        <v>28.881</v>
      </c>
      <c r="J359" s="163" t="s">
        <v>240</v>
      </c>
      <c r="N359" s="165">
        <f t="shared" si="24"/>
        <v>1977.0416666666449</v>
      </c>
      <c r="O359" s="167">
        <v>58.5</v>
      </c>
      <c r="P359" s="163" t="s">
        <v>235</v>
      </c>
    </row>
    <row r="360" spans="1:16" ht="13.15">
      <c r="A360" s="164">
        <f t="shared" si="22"/>
        <v>1977.1249999999782</v>
      </c>
      <c r="B360" s="164">
        <f t="shared" si="23"/>
        <v>105.79893981410126</v>
      </c>
      <c r="H360" s="165">
        <v>1977.1249999999782</v>
      </c>
      <c r="I360" s="171">
        <v>29.222000000000001</v>
      </c>
      <c r="J360" s="163" t="s">
        <v>240</v>
      </c>
      <c r="N360" s="165">
        <f t="shared" si="24"/>
        <v>1977.1249999999782</v>
      </c>
      <c r="O360" s="167">
        <v>59.1</v>
      </c>
      <c r="P360" s="163" t="s">
        <v>235</v>
      </c>
    </row>
    <row r="361" spans="1:16" ht="13.15">
      <c r="A361" s="164">
        <f t="shared" si="22"/>
        <v>1977.2083333333114</v>
      </c>
      <c r="B361" s="164">
        <f t="shared" si="23"/>
        <v>106.58369894687993</v>
      </c>
      <c r="H361" s="165">
        <v>1977.2083333333114</v>
      </c>
      <c r="I361" s="171">
        <v>29.638000000000002</v>
      </c>
      <c r="J361" s="163" t="s">
        <v>240</v>
      </c>
      <c r="N361" s="165">
        <f t="shared" si="24"/>
        <v>1977.2083333333114</v>
      </c>
      <c r="O361" s="167">
        <v>59.5</v>
      </c>
      <c r="P361" s="163" t="s">
        <v>235</v>
      </c>
    </row>
    <row r="362" spans="1:16" ht="13.15">
      <c r="A362" s="164">
        <f t="shared" si="22"/>
        <v>1977.2916666666447</v>
      </c>
      <c r="B362" s="164">
        <f t="shared" si="23"/>
        <v>107.56419849198646</v>
      </c>
      <c r="H362" s="165">
        <v>1977.2916666666447</v>
      </c>
      <c r="I362" s="171">
        <v>30.161999999999999</v>
      </c>
      <c r="J362" s="163" t="s">
        <v>240</v>
      </c>
      <c r="N362" s="165">
        <f t="shared" si="24"/>
        <v>1977.2916666666447</v>
      </c>
      <c r="O362" s="167">
        <v>60</v>
      </c>
      <c r="P362" s="163" t="s">
        <v>235</v>
      </c>
    </row>
    <row r="363" spans="1:16" ht="13.15">
      <c r="A363" s="164">
        <f t="shared" si="22"/>
        <v>1977.3749999999779</v>
      </c>
      <c r="B363" s="164">
        <f t="shared" si="23"/>
        <v>108.34553683923802</v>
      </c>
      <c r="H363" s="165">
        <v>1977.3749999999779</v>
      </c>
      <c r="I363" s="171">
        <v>30.533000000000001</v>
      </c>
      <c r="J363" s="163" t="s">
        <v>240</v>
      </c>
      <c r="N363" s="165">
        <f t="shared" si="24"/>
        <v>1977.3749999999779</v>
      </c>
      <c r="O363" s="167">
        <v>60.3</v>
      </c>
      <c r="P363" s="163" t="s">
        <v>235</v>
      </c>
    </row>
    <row r="364" spans="1:16" ht="13.15">
      <c r="A364" s="164">
        <f t="shared" si="22"/>
        <v>1977.4583333333112</v>
      </c>
      <c r="B364" s="164">
        <f t="shared" si="23"/>
        <v>108.43528340083793</v>
      </c>
      <c r="H364" s="165">
        <v>1977.4583333333112</v>
      </c>
      <c r="I364" s="171">
        <v>30.760999999999999</v>
      </c>
      <c r="J364" s="163" t="s">
        <v>240</v>
      </c>
      <c r="N364" s="165">
        <f t="shared" si="24"/>
        <v>1977.4583333333112</v>
      </c>
      <c r="O364" s="167">
        <v>60.7</v>
      </c>
      <c r="P364" s="163" t="s">
        <v>235</v>
      </c>
    </row>
    <row r="365" spans="1:16" ht="13.15">
      <c r="A365" s="164">
        <f t="shared" si="22"/>
        <v>1977.5416666666445</v>
      </c>
      <c r="B365" s="164">
        <f t="shared" si="23"/>
        <v>109.01044512209356</v>
      </c>
      <c r="H365" s="165">
        <v>1977.5416666666445</v>
      </c>
      <c r="I365" s="171">
        <v>31.077000000000002</v>
      </c>
      <c r="J365" s="163" t="s">
        <v>240</v>
      </c>
      <c r="N365" s="165">
        <f t="shared" si="24"/>
        <v>1977.5416666666445</v>
      </c>
      <c r="O365" s="167">
        <v>61</v>
      </c>
      <c r="P365" s="163" t="s">
        <v>235</v>
      </c>
    </row>
    <row r="366" spans="1:16" ht="13.15">
      <c r="A366" s="164">
        <f t="shared" si="22"/>
        <v>1977.6249999999777</v>
      </c>
      <c r="B366" s="164">
        <f t="shared" si="23"/>
        <v>109.75553316211538</v>
      </c>
      <c r="H366" s="165">
        <v>1977.6249999999777</v>
      </c>
      <c r="I366" s="171">
        <v>31.391999999999999</v>
      </c>
      <c r="J366" s="163" t="s">
        <v>240</v>
      </c>
      <c r="N366" s="165">
        <f t="shared" si="24"/>
        <v>1977.6249999999777</v>
      </c>
      <c r="O366" s="167">
        <v>61.2</v>
      </c>
      <c r="P366" s="163" t="s">
        <v>235</v>
      </c>
    </row>
    <row r="367" spans="1:16" ht="13.15">
      <c r="A367" s="164">
        <f t="shared" si="22"/>
        <v>1977.708333333311</v>
      </c>
      <c r="B367" s="164">
        <f t="shared" si="23"/>
        <v>110.84077244236565</v>
      </c>
      <c r="H367" s="165">
        <v>1977.708333333311</v>
      </c>
      <c r="I367" s="171">
        <v>31.806000000000001</v>
      </c>
      <c r="J367" s="163" t="s">
        <v>240</v>
      </c>
      <c r="N367" s="165">
        <f t="shared" si="24"/>
        <v>1977.708333333311</v>
      </c>
      <c r="O367" s="167">
        <v>61.4</v>
      </c>
      <c r="P367" s="163" t="s">
        <v>235</v>
      </c>
    </row>
    <row r="368" spans="1:16" ht="13.15">
      <c r="A368" s="164">
        <f t="shared" si="22"/>
        <v>1977.7916666666442</v>
      </c>
      <c r="B368" s="164">
        <f t="shared" si="23"/>
        <v>111.88422884691765</v>
      </c>
      <c r="H368" s="165">
        <v>1977.7916666666442</v>
      </c>
      <c r="I368" s="171">
        <v>32.21</v>
      </c>
      <c r="J368" s="163" t="s">
        <v>240</v>
      </c>
      <c r="N368" s="165">
        <f t="shared" si="24"/>
        <v>1977.7916666666442</v>
      </c>
      <c r="O368" s="167">
        <v>61.6</v>
      </c>
      <c r="P368" s="163" t="s">
        <v>235</v>
      </c>
    </row>
    <row r="369" spans="1:16" ht="13.15">
      <c r="A369" s="164">
        <f t="shared" si="22"/>
        <v>1977.8749999999775</v>
      </c>
      <c r="B369" s="164">
        <f t="shared" si="23"/>
        <v>112.49307733472575</v>
      </c>
      <c r="H369" s="165">
        <v>1977.8749999999775</v>
      </c>
      <c r="I369" s="171">
        <v>32.542999999999999</v>
      </c>
      <c r="J369" s="163" t="s">
        <v>240</v>
      </c>
      <c r="N369" s="165">
        <f t="shared" si="24"/>
        <v>1977.8749999999775</v>
      </c>
      <c r="O369" s="167">
        <v>61.9</v>
      </c>
      <c r="P369" s="163" t="s">
        <v>235</v>
      </c>
    </row>
    <row r="370" spans="1:16" ht="13.15">
      <c r="A370" s="164">
        <f t="shared" si="22"/>
        <v>1977.9583333333107</v>
      </c>
      <c r="B370" s="164">
        <f t="shared" si="23"/>
        <v>113.14034717142142</v>
      </c>
      <c r="H370" s="165">
        <v>1977.9583333333107</v>
      </c>
      <c r="I370" s="171">
        <v>32.835999999999999</v>
      </c>
      <c r="J370" s="163" t="s">
        <v>240</v>
      </c>
      <c r="N370" s="165">
        <f t="shared" si="24"/>
        <v>1977.9583333333107</v>
      </c>
      <c r="O370" s="167">
        <v>62.1</v>
      </c>
      <c r="P370" s="163" t="s">
        <v>235</v>
      </c>
    </row>
    <row r="371" spans="1:16" ht="13.15">
      <c r="A371" s="164">
        <f t="shared" si="22"/>
        <v>1978.041666666644</v>
      </c>
      <c r="B371" s="164">
        <f t="shared" si="23"/>
        <v>113.54260252195681</v>
      </c>
      <c r="H371" s="165">
        <v>1978.041666666644</v>
      </c>
      <c r="I371" s="171">
        <v>33.164999999999999</v>
      </c>
      <c r="J371" s="163" t="s">
        <v>240</v>
      </c>
      <c r="N371" s="165">
        <f t="shared" si="24"/>
        <v>1978.041666666644</v>
      </c>
      <c r="O371" s="167">
        <v>62.5</v>
      </c>
      <c r="P371" s="163" t="s">
        <v>235</v>
      </c>
    </row>
    <row r="372" spans="1:16" ht="13.15">
      <c r="A372" s="164">
        <f t="shared" si="22"/>
        <v>1978.1249999999773</v>
      </c>
      <c r="B372" s="164">
        <f t="shared" si="23"/>
        <v>114.08261716230788</v>
      </c>
      <c r="H372" s="165">
        <v>1978.1249999999773</v>
      </c>
      <c r="I372" s="171">
        <v>33.536000000000001</v>
      </c>
      <c r="J372" s="163" t="s">
        <v>240</v>
      </c>
      <c r="N372" s="165">
        <f t="shared" si="24"/>
        <v>1978.1249999999773</v>
      </c>
      <c r="O372" s="167">
        <v>62.9</v>
      </c>
      <c r="P372" s="163" t="s">
        <v>235</v>
      </c>
    </row>
    <row r="373" spans="1:16" ht="13.15">
      <c r="A373" s="164">
        <f t="shared" si="22"/>
        <v>1978.2083333333105</v>
      </c>
      <c r="B373" s="164">
        <f t="shared" si="23"/>
        <v>114.75902182859295</v>
      </c>
      <c r="H373" s="165">
        <v>1978.2083333333105</v>
      </c>
      <c r="I373" s="171">
        <v>34.003</v>
      </c>
      <c r="J373" s="163" t="s">
        <v>240</v>
      </c>
      <c r="N373" s="165">
        <f t="shared" si="24"/>
        <v>1978.2083333333105</v>
      </c>
      <c r="O373" s="167">
        <v>63.4</v>
      </c>
      <c r="P373" s="163" t="s">
        <v>235</v>
      </c>
    </row>
    <row r="374" spans="1:16" ht="13.15">
      <c r="A374" s="164">
        <f t="shared" si="22"/>
        <v>1978.2916666666438</v>
      </c>
      <c r="B374" s="164">
        <f t="shared" si="23"/>
        <v>115.35117282642274</v>
      </c>
      <c r="H374" s="165">
        <v>1978.2916666666438</v>
      </c>
      <c r="I374" s="171">
        <v>34.448</v>
      </c>
      <c r="J374" s="163" t="s">
        <v>240</v>
      </c>
      <c r="N374" s="165">
        <f t="shared" si="24"/>
        <v>1978.2916666666438</v>
      </c>
      <c r="O374" s="167">
        <v>63.9</v>
      </c>
      <c r="P374" s="163" t="s">
        <v>235</v>
      </c>
    </row>
    <row r="375" spans="1:16" ht="13.15">
      <c r="A375" s="164">
        <f t="shared" ref="A375:A438" si="25">H375</f>
        <v>1978.374999999977</v>
      </c>
      <c r="B375" s="164">
        <f t="shared" si="23"/>
        <v>115.85059098656868</v>
      </c>
      <c r="H375" s="165">
        <v>1978.374999999977</v>
      </c>
      <c r="I375" s="171">
        <v>34.921999999999997</v>
      </c>
      <c r="J375" s="163" t="s">
        <v>240</v>
      </c>
      <c r="N375" s="165">
        <f t="shared" si="24"/>
        <v>1978.374999999977</v>
      </c>
      <c r="O375" s="167">
        <v>64.5</v>
      </c>
      <c r="P375" s="163" t="s">
        <v>235</v>
      </c>
    </row>
    <row r="376" spans="1:16" ht="13.15">
      <c r="A376" s="164">
        <f t="shared" si="25"/>
        <v>1978.4583333333103</v>
      </c>
      <c r="B376" s="164">
        <f t="shared" si="23"/>
        <v>116.32973794105219</v>
      </c>
      <c r="H376" s="165">
        <v>1978.4583333333103</v>
      </c>
      <c r="I376" s="171">
        <v>35.447000000000003</v>
      </c>
      <c r="J376" s="163" t="s">
        <v>240</v>
      </c>
      <c r="N376" s="165">
        <f t="shared" si="24"/>
        <v>1978.4583333333103</v>
      </c>
      <c r="O376" s="167">
        <v>65.2</v>
      </c>
      <c r="P376" s="163" t="s">
        <v>235</v>
      </c>
    </row>
    <row r="377" spans="1:16" ht="13.15">
      <c r="A377" s="164">
        <f t="shared" si="25"/>
        <v>1978.5416666666436</v>
      </c>
      <c r="B377" s="164">
        <f t="shared" si="23"/>
        <v>117.06958009679072</v>
      </c>
      <c r="H377" s="165">
        <v>1978.5416666666436</v>
      </c>
      <c r="I377" s="171">
        <v>35.945999999999998</v>
      </c>
      <c r="J377" s="163" t="s">
        <v>240</v>
      </c>
      <c r="N377" s="165">
        <f t="shared" si="24"/>
        <v>1978.5416666666436</v>
      </c>
      <c r="O377" s="167">
        <v>65.7</v>
      </c>
      <c r="P377" s="163" t="s">
        <v>235</v>
      </c>
    </row>
    <row r="378" spans="1:16" ht="13.15">
      <c r="A378" s="164">
        <f t="shared" si="25"/>
        <v>1978.6249999999768</v>
      </c>
      <c r="B378" s="164">
        <f t="shared" si="23"/>
        <v>118.07740242920467</v>
      </c>
      <c r="H378" s="165">
        <v>1978.6249999999768</v>
      </c>
      <c r="I378" s="171">
        <v>36.420999999999999</v>
      </c>
      <c r="J378" s="163" t="s">
        <v>240</v>
      </c>
      <c r="N378" s="165">
        <f t="shared" si="24"/>
        <v>1978.6249999999768</v>
      </c>
      <c r="O378" s="167">
        <v>66</v>
      </c>
      <c r="P378" s="163" t="s">
        <v>235</v>
      </c>
    </row>
    <row r="379" spans="1:16" ht="13.15">
      <c r="A379" s="164">
        <f t="shared" si="25"/>
        <v>1978.7083333333101</v>
      </c>
      <c r="B379" s="164">
        <f t="shared" si="23"/>
        <v>118.42517549585804</v>
      </c>
      <c r="H379" s="165">
        <v>1978.7083333333101</v>
      </c>
      <c r="I379" s="171">
        <v>36.805</v>
      </c>
      <c r="J379" s="163" t="s">
        <v>240</v>
      </c>
      <c r="N379" s="165">
        <f t="shared" si="24"/>
        <v>1978.7083333333101</v>
      </c>
      <c r="O379" s="167">
        <v>66.5</v>
      </c>
      <c r="P379" s="163" t="s">
        <v>235</v>
      </c>
    </row>
    <row r="380" spans="1:16" ht="13.15">
      <c r="A380" s="164">
        <f t="shared" si="25"/>
        <v>1978.7916666666433</v>
      </c>
      <c r="B380" s="164">
        <f t="shared" ref="B380:B443" si="26">100*(I380/O380)/(I$8/O$8)</f>
        <v>118.51103512733725</v>
      </c>
      <c r="H380" s="165">
        <v>1978.7916666666433</v>
      </c>
      <c r="I380" s="171">
        <v>37.164000000000001</v>
      </c>
      <c r="J380" s="163" t="s">
        <v>240</v>
      </c>
      <c r="N380" s="165">
        <f t="shared" si="24"/>
        <v>1978.7916666666433</v>
      </c>
      <c r="O380" s="167">
        <v>67.099999999999994</v>
      </c>
      <c r="P380" s="163" t="s">
        <v>235</v>
      </c>
    </row>
    <row r="381" spans="1:16" ht="13.15">
      <c r="A381" s="164">
        <f t="shared" si="25"/>
        <v>1978.8749999999766</v>
      </c>
      <c r="B381" s="164">
        <f t="shared" si="26"/>
        <v>119.22800965483843</v>
      </c>
      <c r="H381" s="165">
        <v>1978.8749999999766</v>
      </c>
      <c r="I381" s="171">
        <v>37.555999999999997</v>
      </c>
      <c r="J381" s="163" t="s">
        <v>240</v>
      </c>
      <c r="N381" s="165">
        <f t="shared" si="24"/>
        <v>1978.8749999999766</v>
      </c>
      <c r="O381" s="167">
        <v>67.400000000000006</v>
      </c>
      <c r="P381" s="163" t="s">
        <v>235</v>
      </c>
    </row>
    <row r="382" spans="1:16" ht="13.15">
      <c r="A382" s="164">
        <f t="shared" si="25"/>
        <v>1978.9583333333098</v>
      </c>
      <c r="B382" s="164">
        <f t="shared" si="26"/>
        <v>120.09982074631534</v>
      </c>
      <c r="H382" s="165">
        <v>1978.9583333333098</v>
      </c>
      <c r="I382" s="171">
        <v>37.999000000000002</v>
      </c>
      <c r="J382" s="163" t="s">
        <v>240</v>
      </c>
      <c r="N382" s="165">
        <f t="shared" si="24"/>
        <v>1978.9583333333098</v>
      </c>
      <c r="O382" s="167">
        <v>67.7</v>
      </c>
      <c r="P382" s="163" t="s">
        <v>235</v>
      </c>
    </row>
    <row r="383" spans="1:16" ht="13.15">
      <c r="A383" s="164">
        <f t="shared" si="25"/>
        <v>1979.0416666666431</v>
      </c>
      <c r="B383" s="164">
        <f t="shared" si="26"/>
        <v>120.62058938360852</v>
      </c>
      <c r="H383" s="165">
        <v>1979.0416666666431</v>
      </c>
      <c r="I383" s="171">
        <v>38.502000000000002</v>
      </c>
      <c r="J383" s="163" t="s">
        <v>240</v>
      </c>
      <c r="N383" s="165">
        <f t="shared" si="24"/>
        <v>1979.0416666666431</v>
      </c>
      <c r="O383" s="167">
        <v>68.3</v>
      </c>
      <c r="P383" s="163" t="s">
        <v>235</v>
      </c>
    </row>
    <row r="384" spans="1:16" ht="13.15">
      <c r="A384" s="164">
        <f t="shared" si="25"/>
        <v>1979.1249999999764</v>
      </c>
      <c r="B384" s="164">
        <f t="shared" si="26"/>
        <v>120.71666010811084</v>
      </c>
      <c r="H384" s="165">
        <v>1979.1249999999764</v>
      </c>
      <c r="I384" s="171">
        <v>38.984000000000002</v>
      </c>
      <c r="J384" s="163" t="s">
        <v>240</v>
      </c>
      <c r="N384" s="165">
        <f t="shared" si="24"/>
        <v>1979.1249999999764</v>
      </c>
      <c r="O384" s="167">
        <v>69.099999999999994</v>
      </c>
      <c r="P384" s="163" t="s">
        <v>235</v>
      </c>
    </row>
    <row r="385" spans="1:16" ht="13.15">
      <c r="A385" s="164">
        <f t="shared" si="25"/>
        <v>1979.2083333333096</v>
      </c>
      <c r="B385" s="164">
        <f t="shared" si="26"/>
        <v>121.10010234782128</v>
      </c>
      <c r="H385" s="165">
        <v>1979.2083333333096</v>
      </c>
      <c r="I385" s="171">
        <v>39.503999999999998</v>
      </c>
      <c r="J385" s="163" t="s">
        <v>240</v>
      </c>
      <c r="N385" s="165">
        <f t="shared" si="24"/>
        <v>1979.2083333333096</v>
      </c>
      <c r="O385" s="167">
        <v>69.8</v>
      </c>
      <c r="P385" s="163" t="s">
        <v>235</v>
      </c>
    </row>
    <row r="386" spans="1:16" ht="13.15">
      <c r="A386" s="164">
        <f t="shared" si="25"/>
        <v>1979.2916666666429</v>
      </c>
      <c r="B386" s="164">
        <f t="shared" si="26"/>
        <v>121.28568323834055</v>
      </c>
      <c r="H386" s="165">
        <v>1979.2916666666429</v>
      </c>
      <c r="I386" s="171">
        <v>40.018000000000001</v>
      </c>
      <c r="J386" s="163" t="s">
        <v>240</v>
      </c>
      <c r="N386" s="165">
        <f t="shared" si="24"/>
        <v>1979.2916666666429</v>
      </c>
      <c r="O386" s="167">
        <v>70.599999999999994</v>
      </c>
      <c r="P386" s="163" t="s">
        <v>235</v>
      </c>
    </row>
    <row r="387" spans="1:16" ht="13.15">
      <c r="A387" s="164">
        <f t="shared" si="25"/>
        <v>1979.3749999999761</v>
      </c>
      <c r="B387" s="164">
        <f t="shared" si="26"/>
        <v>121.3211624184684</v>
      </c>
      <c r="H387" s="165">
        <v>1979.3749999999761</v>
      </c>
      <c r="I387" s="171">
        <v>40.54</v>
      </c>
      <c r="J387" s="163" t="s">
        <v>240</v>
      </c>
      <c r="N387" s="165">
        <f t="shared" si="24"/>
        <v>1979.3749999999761</v>
      </c>
      <c r="O387" s="167">
        <v>71.5</v>
      </c>
      <c r="P387" s="163" t="s">
        <v>235</v>
      </c>
    </row>
    <row r="388" spans="1:16" ht="13.15">
      <c r="A388" s="164">
        <f t="shared" si="25"/>
        <v>1979.4583333333094</v>
      </c>
      <c r="B388" s="164">
        <f t="shared" si="26"/>
        <v>121.49993368837356</v>
      </c>
      <c r="H388" s="165">
        <v>1979.4583333333094</v>
      </c>
      <c r="I388" s="171">
        <v>41.054000000000002</v>
      </c>
      <c r="J388" s="163" t="s">
        <v>240</v>
      </c>
      <c r="N388" s="165">
        <f t="shared" si="24"/>
        <v>1979.4583333333094</v>
      </c>
      <c r="O388" s="167">
        <v>72.3</v>
      </c>
      <c r="P388" s="163" t="s">
        <v>235</v>
      </c>
    </row>
    <row r="389" spans="1:16" ht="13.15">
      <c r="A389" s="164">
        <f t="shared" si="25"/>
        <v>1979.5416666666426</v>
      </c>
      <c r="B389" s="164">
        <f t="shared" si="26"/>
        <v>121.51380008958013</v>
      </c>
      <c r="H389" s="165">
        <v>1979.5416666666426</v>
      </c>
      <c r="I389" s="171">
        <v>41.512999999999998</v>
      </c>
      <c r="J389" s="163" t="s">
        <v>240</v>
      </c>
      <c r="N389" s="165">
        <f t="shared" si="24"/>
        <v>1979.5416666666426</v>
      </c>
      <c r="O389" s="167">
        <v>73.099999999999994</v>
      </c>
      <c r="P389" s="163" t="s">
        <v>235</v>
      </c>
    </row>
    <row r="390" spans="1:16" ht="13.15">
      <c r="A390" s="164">
        <f t="shared" si="25"/>
        <v>1979.6249999999759</v>
      </c>
      <c r="B390" s="164">
        <f t="shared" si="26"/>
        <v>121.57026427936815</v>
      </c>
      <c r="H390" s="165">
        <v>1979.6249999999759</v>
      </c>
      <c r="I390" s="171">
        <v>41.93</v>
      </c>
      <c r="J390" s="163" t="s">
        <v>240</v>
      </c>
      <c r="N390" s="165">
        <f t="shared" si="24"/>
        <v>1979.6249999999759</v>
      </c>
      <c r="O390" s="167">
        <v>73.8</v>
      </c>
      <c r="P390" s="163" t="s">
        <v>235</v>
      </c>
    </row>
    <row r="391" spans="1:16" ht="13.15">
      <c r="A391" s="164">
        <f t="shared" si="25"/>
        <v>1979.7083333333092</v>
      </c>
      <c r="B391" s="164">
        <f t="shared" si="26"/>
        <v>121.28192929854804</v>
      </c>
      <c r="H391" s="165">
        <v>1979.7083333333092</v>
      </c>
      <c r="I391" s="171">
        <v>42.283999999999999</v>
      </c>
      <c r="J391" s="163" t="s">
        <v>240</v>
      </c>
      <c r="N391" s="165">
        <f t="shared" si="24"/>
        <v>1979.7083333333092</v>
      </c>
      <c r="O391" s="167">
        <v>74.599999999999994</v>
      </c>
      <c r="P391" s="163" t="s">
        <v>235</v>
      </c>
    </row>
    <row r="392" spans="1:16" ht="13.15">
      <c r="A392" s="164">
        <f t="shared" si="25"/>
        <v>1979.7916666666424</v>
      </c>
      <c r="B392" s="164">
        <f t="shared" si="26"/>
        <v>121.37558289155224</v>
      </c>
      <c r="H392" s="165">
        <v>1979.7916666666424</v>
      </c>
      <c r="I392" s="171">
        <v>42.656999999999996</v>
      </c>
      <c r="J392" s="163" t="s">
        <v>240</v>
      </c>
      <c r="N392" s="165">
        <f t="shared" si="24"/>
        <v>1979.7916666666424</v>
      </c>
      <c r="O392" s="167">
        <v>75.2</v>
      </c>
      <c r="P392" s="163" t="s">
        <v>235</v>
      </c>
    </row>
    <row r="393" spans="1:16" ht="13.15">
      <c r="A393" s="164">
        <f t="shared" si="25"/>
        <v>1979.8749999999757</v>
      </c>
      <c r="B393" s="164">
        <f t="shared" si="26"/>
        <v>121.11601556110107</v>
      </c>
      <c r="H393" s="165">
        <v>1979.8749999999757</v>
      </c>
      <c r="I393" s="171">
        <v>42.962000000000003</v>
      </c>
      <c r="J393" s="163" t="s">
        <v>240</v>
      </c>
      <c r="N393" s="165">
        <f t="shared" ref="N393:N456" si="27">N392+1/12</f>
        <v>1979.8749999999757</v>
      </c>
      <c r="O393" s="167">
        <v>75.900000000000006</v>
      </c>
      <c r="P393" s="163" t="s">
        <v>235</v>
      </c>
    </row>
    <row r="394" spans="1:16" ht="13.15">
      <c r="A394" s="164">
        <f t="shared" si="25"/>
        <v>1979.9583333333089</v>
      </c>
      <c r="B394" s="164">
        <f t="shared" si="26"/>
        <v>120.57528778811228</v>
      </c>
      <c r="H394" s="165">
        <v>1979.9583333333089</v>
      </c>
      <c r="I394" s="171">
        <v>43.220999999999997</v>
      </c>
      <c r="J394" s="163" t="s">
        <v>240</v>
      </c>
      <c r="N394" s="165">
        <f t="shared" si="27"/>
        <v>1979.9583333333089</v>
      </c>
      <c r="O394" s="167">
        <v>76.7</v>
      </c>
      <c r="P394" s="163" t="s">
        <v>235</v>
      </c>
    </row>
    <row r="395" spans="1:16" ht="13.15">
      <c r="A395" s="164">
        <f t="shared" si="25"/>
        <v>1980.0416666666422</v>
      </c>
      <c r="B395" s="164">
        <f t="shared" si="26"/>
        <v>119.47831097392528</v>
      </c>
      <c r="H395" s="165">
        <v>1980.0416666666422</v>
      </c>
      <c r="I395" s="171">
        <v>43.442</v>
      </c>
      <c r="J395" s="163" t="s">
        <v>240</v>
      </c>
      <c r="N395" s="165">
        <f t="shared" si="27"/>
        <v>1980.0416666666422</v>
      </c>
      <c r="O395" s="167">
        <v>77.8</v>
      </c>
      <c r="P395" s="163" t="s">
        <v>235</v>
      </c>
    </row>
    <row r="396" spans="1:16" ht="13.15">
      <c r="A396" s="164">
        <f t="shared" si="25"/>
        <v>1980.1249999999754</v>
      </c>
      <c r="B396" s="164">
        <f t="shared" si="26"/>
        <v>118.49870403515182</v>
      </c>
      <c r="H396" s="165">
        <v>1980.1249999999754</v>
      </c>
      <c r="I396" s="171">
        <v>43.695</v>
      </c>
      <c r="J396" s="163" t="s">
        <v>240</v>
      </c>
      <c r="N396" s="165">
        <f t="shared" si="27"/>
        <v>1980.1249999999754</v>
      </c>
      <c r="O396" s="167">
        <v>78.900000000000006</v>
      </c>
      <c r="P396" s="163" t="s">
        <v>235</v>
      </c>
    </row>
    <row r="397" spans="1:16" ht="13.15">
      <c r="A397" s="164">
        <f t="shared" si="25"/>
        <v>1980.2083333333087</v>
      </c>
      <c r="B397" s="164">
        <f t="shared" si="26"/>
        <v>117.7198458944635</v>
      </c>
      <c r="H397" s="165">
        <v>1980.2083333333087</v>
      </c>
      <c r="I397" s="171">
        <v>44.067999999999998</v>
      </c>
      <c r="J397" s="163" t="s">
        <v>240</v>
      </c>
      <c r="N397" s="165">
        <f t="shared" si="27"/>
        <v>1980.2083333333087</v>
      </c>
      <c r="O397" s="167">
        <v>80.099999999999994</v>
      </c>
      <c r="P397" s="163" t="s">
        <v>235</v>
      </c>
    </row>
    <row r="398" spans="1:16" ht="13.15">
      <c r="A398" s="164">
        <f t="shared" si="25"/>
        <v>1980.291666666642</v>
      </c>
      <c r="B398" s="164">
        <f t="shared" si="26"/>
        <v>117.50548709365822</v>
      </c>
      <c r="H398" s="165">
        <v>1980.291666666642</v>
      </c>
      <c r="I398" s="171">
        <v>44.481999999999999</v>
      </c>
      <c r="J398" s="163" t="s">
        <v>240</v>
      </c>
      <c r="N398" s="165">
        <f t="shared" si="27"/>
        <v>1980.291666666642</v>
      </c>
      <c r="O398" s="167">
        <v>81</v>
      </c>
      <c r="P398" s="163" t="s">
        <v>235</v>
      </c>
    </row>
    <row r="399" spans="1:16" ht="13.15">
      <c r="A399" s="164">
        <f t="shared" si="25"/>
        <v>1980.3749999999752</v>
      </c>
      <c r="B399" s="164">
        <f t="shared" si="26"/>
        <v>117.18026811320377</v>
      </c>
      <c r="H399" s="165">
        <v>1980.3749999999752</v>
      </c>
      <c r="I399" s="171">
        <v>44.796999999999997</v>
      </c>
      <c r="J399" s="163" t="s">
        <v>240</v>
      </c>
      <c r="N399" s="165">
        <f t="shared" si="27"/>
        <v>1980.3749999999752</v>
      </c>
      <c r="O399" s="167">
        <v>81.8</v>
      </c>
      <c r="P399" s="163" t="s">
        <v>235</v>
      </c>
    </row>
    <row r="400" spans="1:16" ht="13.15">
      <c r="A400" s="164">
        <f t="shared" si="25"/>
        <v>1980.4583333333085</v>
      </c>
      <c r="B400" s="164">
        <f t="shared" si="26"/>
        <v>116.60878563701206</v>
      </c>
      <c r="H400" s="165">
        <v>1980.4583333333085</v>
      </c>
      <c r="I400" s="171">
        <v>45.069000000000003</v>
      </c>
      <c r="J400" s="163" t="s">
        <v>240</v>
      </c>
      <c r="N400" s="165">
        <f t="shared" si="27"/>
        <v>1980.4583333333085</v>
      </c>
      <c r="O400" s="167">
        <v>82.7</v>
      </c>
      <c r="P400" s="163" t="s">
        <v>235</v>
      </c>
    </row>
    <row r="401" spans="1:16" ht="13.15">
      <c r="A401" s="164">
        <f t="shared" si="25"/>
        <v>1980.5416666666417</v>
      </c>
      <c r="B401" s="164">
        <f t="shared" si="26"/>
        <v>117.4186227735002</v>
      </c>
      <c r="H401" s="165">
        <v>1980.5416666666417</v>
      </c>
      <c r="I401" s="171">
        <v>45.381999999999998</v>
      </c>
      <c r="J401" s="163" t="s">
        <v>240</v>
      </c>
      <c r="N401" s="165">
        <f t="shared" si="27"/>
        <v>1980.5416666666417</v>
      </c>
      <c r="O401" s="167">
        <v>82.7</v>
      </c>
      <c r="P401" s="163" t="s">
        <v>235</v>
      </c>
    </row>
    <row r="402" spans="1:16" ht="13.15">
      <c r="A402" s="164">
        <f t="shared" si="25"/>
        <v>1980.624999999975</v>
      </c>
      <c r="B402" s="164">
        <f t="shared" si="26"/>
        <v>117.25614533290218</v>
      </c>
      <c r="H402" s="165">
        <v>1980.624999999975</v>
      </c>
      <c r="I402" s="171">
        <v>45.648000000000003</v>
      </c>
      <c r="J402" s="163" t="s">
        <v>240</v>
      </c>
      <c r="N402" s="165">
        <f t="shared" si="27"/>
        <v>1980.624999999975</v>
      </c>
      <c r="O402" s="167">
        <v>83.3</v>
      </c>
      <c r="P402" s="163" t="s">
        <v>235</v>
      </c>
    </row>
    <row r="403" spans="1:16" ht="13.15">
      <c r="A403" s="164">
        <f t="shared" si="25"/>
        <v>1980.7083333333082</v>
      </c>
      <c r="B403" s="164">
        <f t="shared" si="26"/>
        <v>116.83686881866356</v>
      </c>
      <c r="H403" s="165">
        <v>1980.7083333333082</v>
      </c>
      <c r="I403" s="171">
        <v>45.866999999999997</v>
      </c>
      <c r="J403" s="163" t="s">
        <v>240</v>
      </c>
      <c r="N403" s="165">
        <f t="shared" si="27"/>
        <v>1980.7083333333082</v>
      </c>
      <c r="O403" s="167">
        <v>84</v>
      </c>
      <c r="P403" s="163" t="s">
        <v>235</v>
      </c>
    </row>
    <row r="404" spans="1:16" ht="13.15">
      <c r="A404" s="164">
        <f t="shared" si="25"/>
        <v>1980.7916666666415</v>
      </c>
      <c r="B404" s="164">
        <f t="shared" si="26"/>
        <v>116.19639185558307</v>
      </c>
      <c r="H404" s="165">
        <v>1980.7916666666415</v>
      </c>
      <c r="I404" s="171">
        <v>46.05</v>
      </c>
      <c r="J404" s="163" t="s">
        <v>240</v>
      </c>
      <c r="N404" s="165">
        <f t="shared" si="27"/>
        <v>1980.7916666666415</v>
      </c>
      <c r="O404" s="167">
        <v>84.8</v>
      </c>
      <c r="P404" s="163" t="s">
        <v>235</v>
      </c>
    </row>
    <row r="405" spans="1:16" ht="13.15">
      <c r="A405" s="164">
        <f t="shared" si="25"/>
        <v>1980.8749999999748</v>
      </c>
      <c r="B405" s="164">
        <f t="shared" si="26"/>
        <v>115.70305354314792</v>
      </c>
      <c r="H405" s="165">
        <v>1980.8749999999748</v>
      </c>
      <c r="I405" s="171">
        <v>46.232999999999997</v>
      </c>
      <c r="J405" s="163" t="s">
        <v>240</v>
      </c>
      <c r="N405" s="165">
        <f t="shared" si="27"/>
        <v>1980.8749999999748</v>
      </c>
      <c r="O405" s="167">
        <v>85.5</v>
      </c>
      <c r="P405" s="163" t="s">
        <v>235</v>
      </c>
    </row>
    <row r="406" spans="1:16" ht="13.15">
      <c r="A406" s="164">
        <f t="shared" si="25"/>
        <v>1980.958333333308</v>
      </c>
      <c r="B406" s="164">
        <f t="shared" si="26"/>
        <v>115.08917812759019</v>
      </c>
      <c r="H406" s="165">
        <v>1980.958333333308</v>
      </c>
      <c r="I406" s="171">
        <v>46.417999999999999</v>
      </c>
      <c r="J406" s="163" t="s">
        <v>240</v>
      </c>
      <c r="N406" s="165">
        <f t="shared" si="27"/>
        <v>1980.958333333308</v>
      </c>
      <c r="O406" s="167">
        <v>86.3</v>
      </c>
      <c r="P406" s="163" t="s">
        <v>235</v>
      </c>
    </row>
    <row r="407" spans="1:16" ht="13.15">
      <c r="A407" s="164">
        <f t="shared" si="25"/>
        <v>1981.0416666666413</v>
      </c>
      <c r="B407" s="164">
        <f t="shared" si="26"/>
        <v>114.52471373615464</v>
      </c>
      <c r="H407" s="165">
        <v>1981.0416666666413</v>
      </c>
      <c r="I407" s="171">
        <v>46.564999999999998</v>
      </c>
      <c r="J407" s="163" t="s">
        <v>240</v>
      </c>
      <c r="N407" s="165">
        <f t="shared" si="27"/>
        <v>1981.0416666666413</v>
      </c>
      <c r="O407" s="167">
        <v>87</v>
      </c>
      <c r="P407" s="163" t="s">
        <v>235</v>
      </c>
    </row>
    <row r="408" spans="1:16" ht="13.15">
      <c r="A408" s="164">
        <f t="shared" si="25"/>
        <v>1981.1249999999745</v>
      </c>
      <c r="B408" s="164">
        <f t="shared" si="26"/>
        <v>113.81461836442314</v>
      </c>
      <c r="H408" s="165">
        <v>1981.1249999999745</v>
      </c>
      <c r="I408" s="171">
        <v>46.755000000000003</v>
      </c>
      <c r="J408" s="163" t="s">
        <v>240</v>
      </c>
      <c r="N408" s="165">
        <f t="shared" si="27"/>
        <v>1981.1249999999745</v>
      </c>
      <c r="O408" s="167">
        <v>87.9</v>
      </c>
      <c r="P408" s="163" t="s">
        <v>235</v>
      </c>
    </row>
    <row r="409" spans="1:16" ht="13.15">
      <c r="A409" s="164">
        <f t="shared" si="25"/>
        <v>1981.2083333333078</v>
      </c>
      <c r="B409" s="164">
        <f t="shared" si="26"/>
        <v>113.71513482951607</v>
      </c>
      <c r="H409" s="165">
        <v>1981.2083333333078</v>
      </c>
      <c r="I409" s="171">
        <v>47.033000000000001</v>
      </c>
      <c r="J409" s="163" t="s">
        <v>240</v>
      </c>
      <c r="N409" s="165">
        <f t="shared" si="27"/>
        <v>1981.2083333333078</v>
      </c>
      <c r="O409" s="167">
        <v>88.5</v>
      </c>
      <c r="P409" s="163" t="s">
        <v>235</v>
      </c>
    </row>
    <row r="410" spans="1:16" ht="13.15">
      <c r="A410" s="164">
        <f t="shared" si="25"/>
        <v>1981.291666666641</v>
      </c>
      <c r="B410" s="164">
        <f t="shared" si="26"/>
        <v>113.95320002945373</v>
      </c>
      <c r="H410" s="165">
        <v>1981.291666666641</v>
      </c>
      <c r="I410" s="171">
        <v>47.451000000000001</v>
      </c>
      <c r="J410" s="163" t="s">
        <v>240</v>
      </c>
      <c r="N410" s="165">
        <f t="shared" si="27"/>
        <v>1981.291666666641</v>
      </c>
      <c r="O410" s="167">
        <v>89.1</v>
      </c>
      <c r="P410" s="163" t="s">
        <v>235</v>
      </c>
    </row>
    <row r="411" spans="1:16" ht="13.15">
      <c r="A411" s="164">
        <f t="shared" si="25"/>
        <v>1981.3749999999743</v>
      </c>
      <c r="B411" s="164">
        <f t="shared" si="26"/>
        <v>113.84885546660756</v>
      </c>
      <c r="H411" s="165">
        <v>1981.3749999999743</v>
      </c>
      <c r="I411" s="171">
        <v>47.78</v>
      </c>
      <c r="J411" s="163" t="s">
        <v>240</v>
      </c>
      <c r="N411" s="165">
        <f t="shared" si="27"/>
        <v>1981.3749999999743</v>
      </c>
      <c r="O411" s="167">
        <v>89.8</v>
      </c>
      <c r="P411" s="163" t="s">
        <v>235</v>
      </c>
    </row>
    <row r="412" spans="1:16" ht="13.15">
      <c r="A412" s="164">
        <f t="shared" si="25"/>
        <v>1981.4583333333076</v>
      </c>
      <c r="B412" s="164">
        <f t="shared" si="26"/>
        <v>113.57334282910115</v>
      </c>
      <c r="H412" s="165">
        <v>1981.4583333333076</v>
      </c>
      <c r="I412" s="171">
        <v>48.088999999999999</v>
      </c>
      <c r="J412" s="163" t="s">
        <v>240</v>
      </c>
      <c r="N412" s="165">
        <f t="shared" si="27"/>
        <v>1981.4583333333076</v>
      </c>
      <c r="O412" s="167">
        <v>90.6</v>
      </c>
      <c r="P412" s="163" t="s">
        <v>235</v>
      </c>
    </row>
    <row r="413" spans="1:16" ht="13.15">
      <c r="A413" s="164">
        <f t="shared" si="25"/>
        <v>1981.5416666666408</v>
      </c>
      <c r="B413" s="164">
        <f t="shared" si="26"/>
        <v>112.91277456553712</v>
      </c>
      <c r="H413" s="165">
        <v>1981.5416666666408</v>
      </c>
      <c r="I413" s="171">
        <v>48.337000000000003</v>
      </c>
      <c r="J413" s="163" t="s">
        <v>240</v>
      </c>
      <c r="N413" s="165">
        <f t="shared" si="27"/>
        <v>1981.5416666666408</v>
      </c>
      <c r="O413" s="167">
        <v>91.6</v>
      </c>
      <c r="P413" s="163" t="s">
        <v>235</v>
      </c>
    </row>
    <row r="414" spans="1:16" ht="13.15">
      <c r="A414" s="164">
        <f t="shared" si="25"/>
        <v>1981.6249999999741</v>
      </c>
      <c r="B414" s="164">
        <f t="shared" si="26"/>
        <v>112.63136988179674</v>
      </c>
      <c r="H414" s="165">
        <v>1981.6249999999741</v>
      </c>
      <c r="I414" s="171">
        <v>48.585000000000001</v>
      </c>
      <c r="J414" s="163" t="s">
        <v>240</v>
      </c>
      <c r="N414" s="165">
        <f t="shared" si="27"/>
        <v>1981.6249999999741</v>
      </c>
      <c r="O414" s="167">
        <v>92.3</v>
      </c>
      <c r="P414" s="163" t="s">
        <v>235</v>
      </c>
    </row>
    <row r="415" spans="1:16" ht="13.15">
      <c r="A415" s="164">
        <f t="shared" si="25"/>
        <v>1981.7083333333073</v>
      </c>
      <c r="B415" s="164">
        <f t="shared" si="26"/>
        <v>111.7526499775874</v>
      </c>
      <c r="H415" s="165">
        <v>1981.7083333333073</v>
      </c>
      <c r="I415" s="171">
        <v>48.676000000000002</v>
      </c>
      <c r="J415" s="163" t="s">
        <v>240</v>
      </c>
      <c r="N415" s="165">
        <f t="shared" si="27"/>
        <v>1981.7083333333073</v>
      </c>
      <c r="O415" s="167">
        <v>93.2</v>
      </c>
      <c r="P415" s="163" t="s">
        <v>235</v>
      </c>
    </row>
    <row r="416" spans="1:16" ht="13.15">
      <c r="A416" s="164">
        <f t="shared" si="25"/>
        <v>1981.7916666666406</v>
      </c>
      <c r="B416" s="164">
        <f t="shared" si="26"/>
        <v>111.65997051679855</v>
      </c>
      <c r="H416" s="165">
        <v>1981.7916666666406</v>
      </c>
      <c r="I416" s="171">
        <v>48.74</v>
      </c>
      <c r="J416" s="163" t="s">
        <v>240</v>
      </c>
      <c r="N416" s="165">
        <f t="shared" si="27"/>
        <v>1981.7916666666406</v>
      </c>
      <c r="O416" s="167">
        <v>93.4</v>
      </c>
      <c r="P416" s="163" t="s">
        <v>235</v>
      </c>
    </row>
    <row r="417" spans="1:16" ht="13.15">
      <c r="A417" s="164">
        <f t="shared" si="25"/>
        <v>1981.8749999999739</v>
      </c>
      <c r="B417" s="164">
        <f t="shared" si="26"/>
        <v>111.309318731038</v>
      </c>
      <c r="H417" s="165">
        <v>1981.8749999999739</v>
      </c>
      <c r="I417" s="171">
        <v>48.743000000000002</v>
      </c>
      <c r="J417" s="163" t="s">
        <v>240</v>
      </c>
      <c r="N417" s="165">
        <f t="shared" si="27"/>
        <v>1981.8749999999739</v>
      </c>
      <c r="O417" s="167">
        <v>93.7</v>
      </c>
      <c r="P417" s="163" t="s">
        <v>235</v>
      </c>
    </row>
    <row r="418" spans="1:16" ht="13.15">
      <c r="A418" s="164">
        <f t="shared" si="25"/>
        <v>1981.9583333333071</v>
      </c>
      <c r="B418" s="164">
        <f t="shared" si="26"/>
        <v>111.04512854065864</v>
      </c>
      <c r="H418" s="165">
        <v>1981.9583333333071</v>
      </c>
      <c r="I418" s="171">
        <v>48.783000000000001</v>
      </c>
      <c r="J418" s="163" t="s">
        <v>240</v>
      </c>
      <c r="N418" s="165">
        <f t="shared" si="27"/>
        <v>1981.9583333333071</v>
      </c>
      <c r="O418" s="167">
        <v>94</v>
      </c>
      <c r="P418" s="163" t="s">
        <v>235</v>
      </c>
    </row>
    <row r="419" spans="1:16" ht="13.15">
      <c r="A419" s="164">
        <f t="shared" si="25"/>
        <v>1982.0416666666404</v>
      </c>
      <c r="B419" s="164">
        <f t="shared" si="26"/>
        <v>110.76673584245944</v>
      </c>
      <c r="H419" s="165">
        <v>1982.0416666666404</v>
      </c>
      <c r="I419" s="171">
        <v>48.816000000000003</v>
      </c>
      <c r="J419" s="163" t="s">
        <v>240</v>
      </c>
      <c r="N419" s="165">
        <f t="shared" si="27"/>
        <v>1982.0416666666404</v>
      </c>
      <c r="O419" s="167">
        <v>94.3</v>
      </c>
      <c r="P419" s="163" t="s">
        <v>235</v>
      </c>
    </row>
    <row r="420" spans="1:16" ht="13.15">
      <c r="A420" s="164">
        <f t="shared" si="25"/>
        <v>1982.1249999999736</v>
      </c>
      <c r="B420" s="164">
        <f t="shared" si="26"/>
        <v>110.59415488845811</v>
      </c>
      <c r="H420" s="165">
        <v>1982.1249999999736</v>
      </c>
      <c r="I420" s="171">
        <v>48.895000000000003</v>
      </c>
      <c r="J420" s="163" t="s">
        <v>240</v>
      </c>
      <c r="N420" s="165">
        <f t="shared" si="27"/>
        <v>1982.1249999999736</v>
      </c>
      <c r="O420" s="167">
        <v>94.6</v>
      </c>
      <c r="P420" s="163" t="s">
        <v>235</v>
      </c>
    </row>
    <row r="421" spans="1:16" ht="13.15">
      <c r="A421" s="164">
        <f t="shared" si="25"/>
        <v>1982.2083333333069</v>
      </c>
      <c r="B421" s="164">
        <f t="shared" si="26"/>
        <v>110.64778634964634</v>
      </c>
      <c r="H421" s="165">
        <v>1982.2083333333069</v>
      </c>
      <c r="I421" s="171">
        <v>48.866999999999997</v>
      </c>
      <c r="J421" s="163" t="s">
        <v>240</v>
      </c>
      <c r="N421" s="165">
        <f t="shared" si="27"/>
        <v>1982.2083333333069</v>
      </c>
      <c r="O421" s="167">
        <v>94.5</v>
      </c>
      <c r="P421" s="163" t="s">
        <v>235</v>
      </c>
    </row>
    <row r="422" spans="1:16" ht="13.15">
      <c r="A422" s="164">
        <f t="shared" si="25"/>
        <v>1982.2916666666401</v>
      </c>
      <c r="B422" s="164">
        <f t="shared" si="26"/>
        <v>110.32345738099399</v>
      </c>
      <c r="H422" s="165">
        <v>1982.2916666666401</v>
      </c>
      <c r="I422" s="171">
        <v>48.93</v>
      </c>
      <c r="J422" s="163" t="s">
        <v>240</v>
      </c>
      <c r="N422" s="165">
        <f t="shared" si="27"/>
        <v>1982.2916666666401</v>
      </c>
      <c r="O422" s="167">
        <v>94.9</v>
      </c>
      <c r="P422" s="163" t="s">
        <v>235</v>
      </c>
    </row>
    <row r="423" spans="1:16" ht="13.15">
      <c r="A423" s="164">
        <f t="shared" si="25"/>
        <v>1982.3749999999734</v>
      </c>
      <c r="B423" s="164">
        <f t="shared" si="26"/>
        <v>109.4277286103453</v>
      </c>
      <c r="H423" s="165">
        <v>1982.3749999999734</v>
      </c>
      <c r="I423" s="171">
        <v>48.993000000000002</v>
      </c>
      <c r="J423" s="163" t="s">
        <v>240</v>
      </c>
      <c r="N423" s="165">
        <f t="shared" si="27"/>
        <v>1982.3749999999734</v>
      </c>
      <c r="O423" s="167">
        <v>95.8</v>
      </c>
      <c r="P423" s="163" t="s">
        <v>235</v>
      </c>
    </row>
    <row r="424" spans="1:16" ht="13.15">
      <c r="A424" s="164">
        <f t="shared" si="25"/>
        <v>1982.4583333333067</v>
      </c>
      <c r="B424" s="164">
        <f t="shared" si="26"/>
        <v>108.06736579424545</v>
      </c>
      <c r="H424" s="165">
        <v>1982.4583333333067</v>
      </c>
      <c r="I424" s="171">
        <v>48.99</v>
      </c>
      <c r="J424" s="163" t="s">
        <v>240</v>
      </c>
      <c r="N424" s="165">
        <f t="shared" si="27"/>
        <v>1982.4583333333067</v>
      </c>
      <c r="O424" s="167">
        <v>97</v>
      </c>
      <c r="P424" s="163" t="s">
        <v>235</v>
      </c>
    </row>
    <row r="425" spans="1:16" ht="13.15">
      <c r="A425" s="164">
        <f t="shared" si="25"/>
        <v>1982.5416666666399</v>
      </c>
      <c r="B425" s="164">
        <f t="shared" si="26"/>
        <v>107.48464444904225</v>
      </c>
      <c r="H425" s="165">
        <v>1982.5416666666399</v>
      </c>
      <c r="I425" s="171">
        <v>48.976999999999997</v>
      </c>
      <c r="J425" s="163" t="s">
        <v>240</v>
      </c>
      <c r="N425" s="165">
        <f t="shared" si="27"/>
        <v>1982.5416666666399</v>
      </c>
      <c r="O425" s="167">
        <v>97.5</v>
      </c>
      <c r="P425" s="163" t="s">
        <v>235</v>
      </c>
    </row>
    <row r="426" spans="1:16" ht="13.15">
      <c r="A426" s="164">
        <f t="shared" si="25"/>
        <v>1982.6249999999732</v>
      </c>
      <c r="B426" s="164">
        <f t="shared" si="26"/>
        <v>107.21862233343604</v>
      </c>
      <c r="H426" s="165">
        <v>1982.6249999999732</v>
      </c>
      <c r="I426" s="171">
        <v>48.956000000000003</v>
      </c>
      <c r="J426" s="163" t="s">
        <v>240</v>
      </c>
      <c r="N426" s="165">
        <f t="shared" si="27"/>
        <v>1982.6249999999732</v>
      </c>
      <c r="O426" s="167">
        <v>97.7</v>
      </c>
      <c r="P426" s="163" t="s">
        <v>235</v>
      </c>
    </row>
    <row r="427" spans="1:16" ht="13.15">
      <c r="A427" s="164">
        <f t="shared" si="25"/>
        <v>1982.7083333333064</v>
      </c>
      <c r="B427" s="164">
        <f t="shared" si="26"/>
        <v>107.03674098068697</v>
      </c>
      <c r="H427" s="165">
        <v>1982.7083333333064</v>
      </c>
      <c r="I427" s="171">
        <v>48.972999999999999</v>
      </c>
      <c r="J427" s="163" t="s">
        <v>240</v>
      </c>
      <c r="N427" s="165">
        <f t="shared" si="27"/>
        <v>1982.7083333333064</v>
      </c>
      <c r="O427" s="167">
        <v>97.9</v>
      </c>
      <c r="P427" s="163" t="s">
        <v>235</v>
      </c>
    </row>
    <row r="428" spans="1:16" ht="13.15">
      <c r="A428" s="164">
        <f t="shared" si="25"/>
        <v>1982.7916666666397</v>
      </c>
      <c r="B428" s="164">
        <f t="shared" si="26"/>
        <v>106.70756587643751</v>
      </c>
      <c r="H428" s="165">
        <v>1982.7916666666397</v>
      </c>
      <c r="I428" s="171">
        <v>48.972000000000001</v>
      </c>
      <c r="J428" s="163" t="s">
        <v>240</v>
      </c>
      <c r="N428" s="165">
        <f t="shared" si="27"/>
        <v>1982.7916666666397</v>
      </c>
      <c r="O428" s="167">
        <v>98.2</v>
      </c>
      <c r="P428" s="163" t="s">
        <v>235</v>
      </c>
    </row>
    <row r="429" spans="1:16" ht="13.15">
      <c r="A429" s="164">
        <f t="shared" si="25"/>
        <v>1982.8749999999729</v>
      </c>
      <c r="B429" s="164">
        <f t="shared" si="26"/>
        <v>106.93188661117794</v>
      </c>
      <c r="H429" s="165">
        <v>1982.8749999999729</v>
      </c>
      <c r="I429" s="171">
        <v>48.975000000000001</v>
      </c>
      <c r="J429" s="163" t="s">
        <v>240</v>
      </c>
      <c r="N429" s="165">
        <f t="shared" si="27"/>
        <v>1982.8749999999729</v>
      </c>
      <c r="O429" s="167">
        <v>98</v>
      </c>
      <c r="P429" s="163" t="s">
        <v>235</v>
      </c>
    </row>
    <row r="430" spans="1:16" ht="13.15">
      <c r="A430" s="164">
        <f t="shared" si="25"/>
        <v>1982.9583333333062</v>
      </c>
      <c r="B430" s="164">
        <f t="shared" si="26"/>
        <v>107.55209674356571</v>
      </c>
      <c r="H430" s="165">
        <v>1982.9583333333062</v>
      </c>
      <c r="I430" s="171">
        <v>49.058</v>
      </c>
      <c r="J430" s="163" t="s">
        <v>240</v>
      </c>
      <c r="N430" s="165">
        <f t="shared" si="27"/>
        <v>1982.9583333333062</v>
      </c>
      <c r="O430" s="167">
        <v>97.6</v>
      </c>
      <c r="P430" s="163" t="s">
        <v>235</v>
      </c>
    </row>
    <row r="431" spans="1:16" ht="13.15">
      <c r="A431" s="164">
        <f t="shared" si="25"/>
        <v>1983.0416666666395</v>
      </c>
      <c r="B431" s="164">
        <f t="shared" si="26"/>
        <v>107.69315110206618</v>
      </c>
      <c r="H431" s="165">
        <v>1983.0416666666395</v>
      </c>
      <c r="I431" s="171">
        <v>49.222999999999999</v>
      </c>
      <c r="J431" s="163" t="s">
        <v>240</v>
      </c>
      <c r="N431" s="165">
        <f t="shared" si="27"/>
        <v>1983.0416666666395</v>
      </c>
      <c r="O431" s="167">
        <v>97.8</v>
      </c>
      <c r="P431" s="163" t="s">
        <v>235</v>
      </c>
    </row>
    <row r="432" spans="1:16" ht="13.15">
      <c r="A432" s="164">
        <f t="shared" si="25"/>
        <v>1983.1249999999727</v>
      </c>
      <c r="B432" s="164">
        <f t="shared" si="26"/>
        <v>108.14266855172053</v>
      </c>
      <c r="H432" s="165">
        <v>1983.1249999999727</v>
      </c>
      <c r="I432" s="171">
        <v>49.478999999999999</v>
      </c>
      <c r="J432" s="163" t="s">
        <v>240</v>
      </c>
      <c r="N432" s="165">
        <f t="shared" si="27"/>
        <v>1983.1249999999727</v>
      </c>
      <c r="O432" s="167">
        <v>97.9</v>
      </c>
      <c r="P432" s="163" t="s">
        <v>235</v>
      </c>
    </row>
    <row r="433" spans="1:16" ht="13.15">
      <c r="A433" s="164">
        <f t="shared" si="25"/>
        <v>1983.208333333306</v>
      </c>
      <c r="B433" s="164">
        <f t="shared" si="26"/>
        <v>108.59290783953263</v>
      </c>
      <c r="H433" s="165">
        <v>1983.208333333306</v>
      </c>
      <c r="I433" s="171">
        <v>49.685000000000002</v>
      </c>
      <c r="J433" s="163" t="s">
        <v>240</v>
      </c>
      <c r="N433" s="165">
        <f t="shared" si="27"/>
        <v>1983.208333333306</v>
      </c>
      <c r="O433" s="167">
        <v>97.9</v>
      </c>
      <c r="P433" s="163" t="s">
        <v>235</v>
      </c>
    </row>
    <row r="434" spans="1:16" ht="13.15">
      <c r="A434" s="164">
        <f t="shared" si="25"/>
        <v>1983.2916666666392</v>
      </c>
      <c r="B434" s="164">
        <f t="shared" si="26"/>
        <v>108.37751268683179</v>
      </c>
      <c r="H434" s="165">
        <v>1983.2916666666392</v>
      </c>
      <c r="I434" s="171">
        <v>49.941000000000003</v>
      </c>
      <c r="J434" s="163" t="s">
        <v>240</v>
      </c>
      <c r="N434" s="165">
        <f t="shared" si="27"/>
        <v>1983.2916666666392</v>
      </c>
      <c r="O434" s="167">
        <v>98.6</v>
      </c>
      <c r="P434" s="163" t="s">
        <v>235</v>
      </c>
    </row>
    <row r="435" spans="1:16" ht="13.15">
      <c r="A435" s="164">
        <f t="shared" si="25"/>
        <v>1983.3749999999725</v>
      </c>
      <c r="B435" s="164">
        <f t="shared" si="26"/>
        <v>108.26340685118474</v>
      </c>
      <c r="H435" s="165">
        <v>1983.3749999999725</v>
      </c>
      <c r="I435" s="171">
        <v>50.192</v>
      </c>
      <c r="J435" s="163" t="s">
        <v>240</v>
      </c>
      <c r="N435" s="165">
        <f t="shared" si="27"/>
        <v>1983.3749999999725</v>
      </c>
      <c r="O435" s="167">
        <v>99.2</v>
      </c>
      <c r="P435" s="163" t="s">
        <v>235</v>
      </c>
    </row>
    <row r="436" spans="1:16" ht="13.15">
      <c r="A436" s="164">
        <f t="shared" si="25"/>
        <v>1983.4583333333057</v>
      </c>
      <c r="B436" s="164">
        <f t="shared" si="26"/>
        <v>108.46600305163798</v>
      </c>
      <c r="H436" s="165">
        <v>1983.4583333333057</v>
      </c>
      <c r="I436" s="171">
        <v>50.438000000000002</v>
      </c>
      <c r="J436" s="163" t="s">
        <v>240</v>
      </c>
      <c r="N436" s="165">
        <f t="shared" si="27"/>
        <v>1983.4583333333057</v>
      </c>
      <c r="O436" s="167">
        <v>99.5</v>
      </c>
      <c r="P436" s="163" t="s">
        <v>235</v>
      </c>
    </row>
    <row r="437" spans="1:16" ht="13.15">
      <c r="A437" s="164">
        <f t="shared" si="25"/>
        <v>1983.541666666639</v>
      </c>
      <c r="B437" s="164">
        <f t="shared" si="26"/>
        <v>108.64856367615884</v>
      </c>
      <c r="H437" s="165">
        <v>1983.541666666639</v>
      </c>
      <c r="I437" s="171">
        <v>50.725999999999999</v>
      </c>
      <c r="J437" s="163" t="s">
        <v>240</v>
      </c>
      <c r="N437" s="165">
        <f t="shared" si="27"/>
        <v>1983.541666666639</v>
      </c>
      <c r="O437" s="167">
        <v>99.9</v>
      </c>
      <c r="P437" s="163" t="s">
        <v>235</v>
      </c>
    </row>
    <row r="438" spans="1:16" ht="13.15">
      <c r="A438" s="164">
        <f t="shared" si="25"/>
        <v>1983.6249999999723</v>
      </c>
      <c r="B438" s="164">
        <f t="shared" si="26"/>
        <v>108.80374674095616</v>
      </c>
      <c r="H438" s="165">
        <v>1983.6249999999723</v>
      </c>
      <c r="I438" s="171">
        <v>50.951000000000001</v>
      </c>
      <c r="J438" s="163" t="s">
        <v>240</v>
      </c>
      <c r="N438" s="165">
        <f t="shared" si="27"/>
        <v>1983.6249999999723</v>
      </c>
      <c r="O438" s="167">
        <v>100.2</v>
      </c>
      <c r="P438" s="163" t="s">
        <v>235</v>
      </c>
    </row>
    <row r="439" spans="1:16" ht="13.15">
      <c r="A439" s="164">
        <f t="shared" ref="A439:A502" si="28">H439</f>
        <v>1983.7083333333055</v>
      </c>
      <c r="B439" s="164">
        <f t="shared" si="26"/>
        <v>108.55249000699327</v>
      </c>
      <c r="H439" s="165">
        <v>1983.7083333333055</v>
      </c>
      <c r="I439" s="171">
        <v>51.087000000000003</v>
      </c>
      <c r="J439" s="163" t="s">
        <v>240</v>
      </c>
      <c r="N439" s="165">
        <f t="shared" si="27"/>
        <v>1983.7083333333055</v>
      </c>
      <c r="O439" s="167">
        <v>100.7</v>
      </c>
      <c r="P439" s="163" t="s">
        <v>235</v>
      </c>
    </row>
    <row r="440" spans="1:16" ht="13.15">
      <c r="A440" s="164">
        <f t="shared" si="28"/>
        <v>1983.7916666666388</v>
      </c>
      <c r="B440" s="164">
        <f t="shared" si="26"/>
        <v>108.4355556354859</v>
      </c>
      <c r="H440" s="165">
        <v>1983.7916666666388</v>
      </c>
      <c r="I440" s="171">
        <v>51.183999999999997</v>
      </c>
      <c r="J440" s="163" t="s">
        <v>240</v>
      </c>
      <c r="N440" s="165">
        <f t="shared" si="27"/>
        <v>1983.7916666666388</v>
      </c>
      <c r="O440" s="167">
        <v>101</v>
      </c>
      <c r="P440" s="163" t="s">
        <v>235</v>
      </c>
    </row>
    <row r="441" spans="1:16" ht="13.15">
      <c r="A441" s="164">
        <f t="shared" si="28"/>
        <v>1983.874999999972</v>
      </c>
      <c r="B441" s="164">
        <f t="shared" si="26"/>
        <v>108.36926111858165</v>
      </c>
      <c r="H441" s="165">
        <v>1983.874999999972</v>
      </c>
      <c r="I441" s="171">
        <v>51.253999999999998</v>
      </c>
      <c r="J441" s="163" t="s">
        <v>240</v>
      </c>
      <c r="N441" s="165">
        <f t="shared" si="27"/>
        <v>1983.874999999972</v>
      </c>
      <c r="O441" s="167">
        <v>101.2</v>
      </c>
      <c r="P441" s="163" t="s">
        <v>235</v>
      </c>
    </row>
    <row r="442" spans="1:16" ht="13.15">
      <c r="A442" s="164">
        <f t="shared" si="28"/>
        <v>1983.9583333333053</v>
      </c>
      <c r="B442" s="164">
        <f t="shared" si="26"/>
        <v>108.54532674802266</v>
      </c>
      <c r="H442" s="165">
        <v>1983.9583333333053</v>
      </c>
      <c r="I442" s="171">
        <v>51.387999999999998</v>
      </c>
      <c r="J442" s="163" t="s">
        <v>240</v>
      </c>
      <c r="N442" s="165">
        <f t="shared" si="27"/>
        <v>1983.9583333333053</v>
      </c>
      <c r="O442" s="167">
        <v>101.3</v>
      </c>
      <c r="P442" s="163" t="s">
        <v>235</v>
      </c>
    </row>
    <row r="443" spans="1:16" ht="13.15">
      <c r="A443" s="164">
        <f t="shared" si="28"/>
        <v>1984.0416666666385</v>
      </c>
      <c r="B443" s="164">
        <f t="shared" si="26"/>
        <v>108.22327295369459</v>
      </c>
      <c r="H443" s="165">
        <v>1984.0416666666385</v>
      </c>
      <c r="I443" s="171">
        <v>51.539000000000001</v>
      </c>
      <c r="J443" s="163" t="s">
        <v>240</v>
      </c>
      <c r="N443" s="165">
        <f t="shared" si="27"/>
        <v>1984.0416666666385</v>
      </c>
      <c r="O443" s="167">
        <v>101.9</v>
      </c>
      <c r="P443" s="163" t="s">
        <v>235</v>
      </c>
    </row>
    <row r="444" spans="1:16" ht="13.15">
      <c r="A444" s="164">
        <f t="shared" si="28"/>
        <v>1984.1249999999718</v>
      </c>
      <c r="B444" s="164">
        <f t="shared" ref="B444:B507" si="29">100*(I444/O444)/(I$8/O$8)</f>
        <v>108.04170920443974</v>
      </c>
      <c r="H444" s="165">
        <v>1984.1249999999718</v>
      </c>
      <c r="I444" s="171">
        <v>51.704999999999998</v>
      </c>
      <c r="J444" s="163" t="s">
        <v>240</v>
      </c>
      <c r="N444" s="165">
        <f t="shared" si="27"/>
        <v>1984.1249999999718</v>
      </c>
      <c r="O444" s="167">
        <v>102.4</v>
      </c>
      <c r="P444" s="163" t="s">
        <v>235</v>
      </c>
    </row>
    <row r="445" spans="1:16" ht="13.15">
      <c r="A445" s="164">
        <f t="shared" si="28"/>
        <v>1984.2083333333051</v>
      </c>
      <c r="B445" s="164">
        <f t="shared" si="29"/>
        <v>108.32119555712556</v>
      </c>
      <c r="H445" s="165">
        <v>1984.2083333333051</v>
      </c>
      <c r="I445" s="171">
        <v>51.94</v>
      </c>
      <c r="J445" s="163" t="s">
        <v>240</v>
      </c>
      <c r="N445" s="165">
        <f t="shared" si="27"/>
        <v>1984.2083333333051</v>
      </c>
      <c r="O445" s="167">
        <v>102.6</v>
      </c>
      <c r="P445" s="163" t="s">
        <v>235</v>
      </c>
    </row>
    <row r="446" spans="1:16" ht="13.15">
      <c r="A446" s="164">
        <f t="shared" si="28"/>
        <v>1984.2916666666383</v>
      </c>
      <c r="B446" s="164">
        <f t="shared" si="29"/>
        <v>108.39981368186854</v>
      </c>
      <c r="H446" s="165">
        <v>1984.2916666666383</v>
      </c>
      <c r="I446" s="171">
        <v>52.231000000000002</v>
      </c>
      <c r="J446" s="163" t="s">
        <v>240</v>
      </c>
      <c r="N446" s="165">
        <f t="shared" si="27"/>
        <v>1984.2916666666383</v>
      </c>
      <c r="O446" s="167">
        <v>103.1</v>
      </c>
      <c r="P446" s="163" t="s">
        <v>235</v>
      </c>
    </row>
    <row r="447" spans="1:16" ht="13.15">
      <c r="A447" s="164">
        <f t="shared" si="28"/>
        <v>1984.3749999999716</v>
      </c>
      <c r="B447" s="164">
        <f t="shared" si="29"/>
        <v>108.76819982418536</v>
      </c>
      <c r="H447" s="165">
        <v>1984.3749999999716</v>
      </c>
      <c r="I447" s="171">
        <v>52.561</v>
      </c>
      <c r="J447" s="163" t="s">
        <v>240</v>
      </c>
      <c r="N447" s="165">
        <f t="shared" si="27"/>
        <v>1984.3749999999716</v>
      </c>
      <c r="O447" s="167">
        <v>103.4</v>
      </c>
      <c r="P447" s="163" t="s">
        <v>235</v>
      </c>
    </row>
    <row r="448" spans="1:16" ht="13.15">
      <c r="A448" s="164">
        <f t="shared" si="28"/>
        <v>1984.4583333333048</v>
      </c>
      <c r="B448" s="164">
        <f t="shared" si="29"/>
        <v>109.07874313960872</v>
      </c>
      <c r="H448" s="165">
        <v>1984.4583333333048</v>
      </c>
      <c r="I448" s="171">
        <v>52.863999999999997</v>
      </c>
      <c r="J448" s="163" t="s">
        <v>240</v>
      </c>
      <c r="N448" s="165">
        <f t="shared" si="27"/>
        <v>1984.4583333333048</v>
      </c>
      <c r="O448" s="167">
        <v>103.7</v>
      </c>
      <c r="P448" s="163" t="s">
        <v>235</v>
      </c>
    </row>
    <row r="449" spans="1:16" ht="13.15">
      <c r="A449" s="164">
        <f t="shared" si="28"/>
        <v>1984.5416666666381</v>
      </c>
      <c r="B449" s="164">
        <f t="shared" si="29"/>
        <v>109.25980560000077</v>
      </c>
      <c r="H449" s="165">
        <v>1984.5416666666381</v>
      </c>
      <c r="I449" s="171">
        <v>53.155999999999999</v>
      </c>
      <c r="J449" s="163" t="s">
        <v>240</v>
      </c>
      <c r="N449" s="165">
        <f t="shared" si="27"/>
        <v>1984.5416666666381</v>
      </c>
      <c r="O449" s="167">
        <v>104.1</v>
      </c>
      <c r="P449" s="163" t="s">
        <v>235</v>
      </c>
    </row>
    <row r="450" spans="1:16" ht="13.15">
      <c r="A450" s="164">
        <f t="shared" si="28"/>
        <v>1984.6249999999714</v>
      </c>
      <c r="B450" s="164">
        <f t="shared" si="29"/>
        <v>109.36372118132397</v>
      </c>
      <c r="H450" s="165">
        <v>1984.6249999999714</v>
      </c>
      <c r="I450" s="171">
        <v>53.411000000000001</v>
      </c>
      <c r="J450" s="163" t="s">
        <v>240</v>
      </c>
      <c r="N450" s="165">
        <f t="shared" si="27"/>
        <v>1984.6249999999714</v>
      </c>
      <c r="O450" s="167">
        <v>104.5</v>
      </c>
      <c r="P450" s="163" t="s">
        <v>235</v>
      </c>
    </row>
    <row r="451" spans="1:16" ht="13.15">
      <c r="A451" s="164">
        <f t="shared" si="28"/>
        <v>1984.7083333333046</v>
      </c>
      <c r="B451" s="164">
        <f t="shared" si="29"/>
        <v>109.16288205251128</v>
      </c>
      <c r="H451" s="165">
        <v>1984.7083333333046</v>
      </c>
      <c r="I451" s="171">
        <v>53.567999999999998</v>
      </c>
      <c r="J451" s="163" t="s">
        <v>240</v>
      </c>
      <c r="N451" s="165">
        <f t="shared" si="27"/>
        <v>1984.7083333333046</v>
      </c>
      <c r="O451" s="167">
        <v>105</v>
      </c>
      <c r="P451" s="163" t="s">
        <v>235</v>
      </c>
    </row>
    <row r="452" spans="1:16" ht="13.15">
      <c r="A452" s="164">
        <f t="shared" si="28"/>
        <v>1984.7916666666379</v>
      </c>
      <c r="B452" s="164">
        <f t="shared" si="29"/>
        <v>109.05304783361561</v>
      </c>
      <c r="H452" s="165">
        <v>1984.7916666666379</v>
      </c>
      <c r="I452" s="171">
        <v>53.667000000000002</v>
      </c>
      <c r="J452" s="163" t="s">
        <v>240</v>
      </c>
      <c r="N452" s="165">
        <f t="shared" si="27"/>
        <v>1984.7916666666379</v>
      </c>
      <c r="O452" s="167">
        <v>105.3</v>
      </c>
      <c r="P452" s="163" t="s">
        <v>235</v>
      </c>
    </row>
    <row r="453" spans="1:16" ht="13.15">
      <c r="A453" s="164">
        <f t="shared" si="28"/>
        <v>1984.8749999999711</v>
      </c>
      <c r="B453" s="164">
        <f t="shared" si="29"/>
        <v>109.06930408760162</v>
      </c>
      <c r="H453" s="165">
        <v>1984.8749999999711</v>
      </c>
      <c r="I453" s="171">
        <v>53.674999999999997</v>
      </c>
      <c r="J453" s="163" t="s">
        <v>240</v>
      </c>
      <c r="N453" s="165">
        <f t="shared" si="27"/>
        <v>1984.8749999999711</v>
      </c>
      <c r="O453" s="167">
        <v>105.3</v>
      </c>
      <c r="P453" s="163" t="s">
        <v>235</v>
      </c>
    </row>
    <row r="454" spans="1:16" ht="13.15">
      <c r="A454" s="164">
        <f t="shared" si="28"/>
        <v>1984.9583333333044</v>
      </c>
      <c r="B454" s="164">
        <f t="shared" si="29"/>
        <v>109.30705180214751</v>
      </c>
      <c r="H454" s="165">
        <v>1984.9583333333044</v>
      </c>
      <c r="I454" s="171">
        <v>53.792000000000002</v>
      </c>
      <c r="J454" s="163" t="s">
        <v>240</v>
      </c>
      <c r="N454" s="165">
        <f t="shared" si="27"/>
        <v>1984.9583333333044</v>
      </c>
      <c r="O454" s="167">
        <v>105.3</v>
      </c>
      <c r="P454" s="163" t="s">
        <v>235</v>
      </c>
    </row>
    <row r="455" spans="1:16" ht="13.15">
      <c r="A455" s="164">
        <f t="shared" si="28"/>
        <v>1985.0416666666376</v>
      </c>
      <c r="B455" s="164">
        <f t="shared" si="29"/>
        <v>109.47707603963138</v>
      </c>
      <c r="H455" s="165">
        <v>1985.0416666666376</v>
      </c>
      <c r="I455" s="171">
        <v>53.978000000000002</v>
      </c>
      <c r="J455" s="163" t="s">
        <v>240</v>
      </c>
      <c r="N455" s="165">
        <f t="shared" si="27"/>
        <v>1985.0416666666376</v>
      </c>
      <c r="O455" s="167">
        <v>105.5</v>
      </c>
      <c r="P455" s="163" t="s">
        <v>235</v>
      </c>
    </row>
    <row r="456" spans="1:16" ht="13.15">
      <c r="A456" s="164">
        <f t="shared" si="28"/>
        <v>1985.1249999999709</v>
      </c>
      <c r="B456" s="164">
        <f t="shared" si="29"/>
        <v>109.4552348418724</v>
      </c>
      <c r="H456" s="165">
        <v>1985.1249999999709</v>
      </c>
      <c r="I456" s="171">
        <v>54.222999999999999</v>
      </c>
      <c r="J456" s="163" t="s">
        <v>240</v>
      </c>
      <c r="N456" s="165">
        <f t="shared" si="27"/>
        <v>1985.1249999999709</v>
      </c>
      <c r="O456" s="167">
        <v>106</v>
      </c>
      <c r="P456" s="163" t="s">
        <v>235</v>
      </c>
    </row>
    <row r="457" spans="1:16" ht="13.15">
      <c r="A457" s="164">
        <f t="shared" si="28"/>
        <v>1985.2083333333042</v>
      </c>
      <c r="B457" s="164">
        <f t="shared" si="29"/>
        <v>109.66515538208344</v>
      </c>
      <c r="H457" s="165">
        <v>1985.2083333333042</v>
      </c>
      <c r="I457" s="171">
        <v>54.531999999999996</v>
      </c>
      <c r="J457" s="163" t="s">
        <v>240</v>
      </c>
      <c r="N457" s="165">
        <f t="shared" ref="N457:N520" si="30">N456+1/12</f>
        <v>1985.2083333333042</v>
      </c>
      <c r="O457" s="167">
        <v>106.4</v>
      </c>
      <c r="P457" s="163" t="s">
        <v>235</v>
      </c>
    </row>
    <row r="458" spans="1:16" ht="13.15">
      <c r="A458" s="164">
        <f t="shared" si="28"/>
        <v>1985.2916666666374</v>
      </c>
      <c r="B458" s="164">
        <f t="shared" si="29"/>
        <v>109.89081897712219</v>
      </c>
      <c r="H458" s="165">
        <v>1985.2916666666374</v>
      </c>
      <c r="I458" s="171">
        <v>54.901000000000003</v>
      </c>
      <c r="J458" s="163" t="s">
        <v>240</v>
      </c>
      <c r="N458" s="165">
        <f t="shared" si="30"/>
        <v>1985.2916666666374</v>
      </c>
      <c r="O458" s="167">
        <v>106.9</v>
      </c>
      <c r="P458" s="163" t="s">
        <v>235</v>
      </c>
    </row>
    <row r="459" spans="1:16" ht="13.15">
      <c r="A459" s="164">
        <f t="shared" si="28"/>
        <v>1985.3749999999707</v>
      </c>
      <c r="B459" s="164">
        <f t="shared" si="29"/>
        <v>110.3167121324288</v>
      </c>
      <c r="H459" s="165">
        <v>1985.3749999999707</v>
      </c>
      <c r="I459" s="171">
        <v>55.32</v>
      </c>
      <c r="J459" s="163" t="s">
        <v>240</v>
      </c>
      <c r="N459" s="165">
        <f t="shared" si="30"/>
        <v>1985.3749999999707</v>
      </c>
      <c r="O459" s="167">
        <v>107.3</v>
      </c>
      <c r="P459" s="163" t="s">
        <v>235</v>
      </c>
    </row>
    <row r="460" spans="1:16" ht="13.15">
      <c r="A460" s="164">
        <f t="shared" si="28"/>
        <v>1985.4583333333039</v>
      </c>
      <c r="B460" s="164">
        <f t="shared" si="29"/>
        <v>110.80258751025123</v>
      </c>
      <c r="H460" s="165">
        <v>1985.4583333333039</v>
      </c>
      <c r="I460" s="171">
        <v>55.719000000000001</v>
      </c>
      <c r="J460" s="163" t="s">
        <v>240</v>
      </c>
      <c r="N460" s="165">
        <f t="shared" si="30"/>
        <v>1985.4583333333039</v>
      </c>
      <c r="O460" s="167">
        <v>107.6</v>
      </c>
      <c r="P460" s="163" t="s">
        <v>235</v>
      </c>
    </row>
    <row r="461" spans="1:16" ht="13.15">
      <c r="A461" s="164">
        <f t="shared" si="28"/>
        <v>1985.5416666666372</v>
      </c>
      <c r="B461" s="164">
        <f t="shared" si="29"/>
        <v>111.38899462334369</v>
      </c>
      <c r="H461" s="165">
        <v>1985.5416666666372</v>
      </c>
      <c r="I461" s="171">
        <v>56.118000000000002</v>
      </c>
      <c r="J461" s="163" t="s">
        <v>240</v>
      </c>
      <c r="N461" s="165">
        <f t="shared" si="30"/>
        <v>1985.5416666666372</v>
      </c>
      <c r="O461" s="167">
        <v>107.8</v>
      </c>
      <c r="P461" s="163" t="s">
        <v>235</v>
      </c>
    </row>
    <row r="462" spans="1:16" ht="13.15">
      <c r="A462" s="164">
        <f t="shared" si="28"/>
        <v>1985.6249999999704</v>
      </c>
      <c r="B462" s="164">
        <f t="shared" si="29"/>
        <v>111.95143631773951</v>
      </c>
      <c r="H462" s="165">
        <v>1985.6249999999704</v>
      </c>
      <c r="I462" s="171">
        <v>56.506</v>
      </c>
      <c r="J462" s="163" t="s">
        <v>240</v>
      </c>
      <c r="N462" s="165">
        <f t="shared" si="30"/>
        <v>1985.6249999999704</v>
      </c>
      <c r="O462" s="167">
        <v>108</v>
      </c>
      <c r="P462" s="163" t="s">
        <v>235</v>
      </c>
    </row>
    <row r="463" spans="1:16" ht="13.15">
      <c r="A463" s="164">
        <f t="shared" si="28"/>
        <v>1985.7083333333037</v>
      </c>
      <c r="B463" s="164">
        <f t="shared" si="29"/>
        <v>112.36246765045416</v>
      </c>
      <c r="H463" s="165">
        <v>1985.7083333333037</v>
      </c>
      <c r="I463" s="171">
        <v>56.871000000000002</v>
      </c>
      <c r="J463" s="163" t="s">
        <v>240</v>
      </c>
      <c r="N463" s="165">
        <f t="shared" si="30"/>
        <v>1985.7083333333037</v>
      </c>
      <c r="O463" s="167">
        <v>108.3</v>
      </c>
      <c r="P463" s="163" t="s">
        <v>235</v>
      </c>
    </row>
    <row r="464" spans="1:16" ht="13.15">
      <c r="A464" s="164">
        <f t="shared" si="28"/>
        <v>1985.791666666637</v>
      </c>
      <c r="B464" s="164">
        <f t="shared" si="29"/>
        <v>112.5808699289465</v>
      </c>
      <c r="H464" s="165">
        <v>1985.791666666637</v>
      </c>
      <c r="I464" s="171">
        <v>57.192</v>
      </c>
      <c r="J464" s="163" t="s">
        <v>240</v>
      </c>
      <c r="N464" s="165">
        <f t="shared" si="30"/>
        <v>1985.791666666637</v>
      </c>
      <c r="O464" s="167">
        <v>108.7</v>
      </c>
      <c r="P464" s="163" t="s">
        <v>235</v>
      </c>
    </row>
    <row r="465" spans="1:16" ht="13.15">
      <c r="A465" s="164">
        <f t="shared" si="28"/>
        <v>1985.8749999999702</v>
      </c>
      <c r="B465" s="164">
        <f t="shared" si="29"/>
        <v>112.88348733505471</v>
      </c>
      <c r="H465" s="165">
        <v>1985.8749999999702</v>
      </c>
      <c r="I465" s="171">
        <v>57.503999999999998</v>
      </c>
      <c r="J465" s="163" t="s">
        <v>240</v>
      </c>
      <c r="N465" s="165">
        <f t="shared" si="30"/>
        <v>1985.8749999999702</v>
      </c>
      <c r="O465" s="167">
        <v>109</v>
      </c>
      <c r="P465" s="163" t="s">
        <v>235</v>
      </c>
    </row>
    <row r="466" spans="1:16" ht="13.15">
      <c r="A466" s="164">
        <f t="shared" si="28"/>
        <v>1985.9583333333035</v>
      </c>
      <c r="B466" s="164">
        <f t="shared" si="29"/>
        <v>113.17465519716364</v>
      </c>
      <c r="H466" s="165">
        <v>1985.9583333333035</v>
      </c>
      <c r="I466" s="171">
        <v>57.811</v>
      </c>
      <c r="J466" s="163" t="s">
        <v>240</v>
      </c>
      <c r="N466" s="165">
        <f t="shared" si="30"/>
        <v>1985.9583333333035</v>
      </c>
      <c r="O466" s="167">
        <v>109.3</v>
      </c>
      <c r="P466" s="163" t="s">
        <v>235</v>
      </c>
    </row>
    <row r="467" spans="1:16" ht="13.15">
      <c r="A467" s="164">
        <f t="shared" si="28"/>
        <v>1986.0416666666367</v>
      </c>
      <c r="B467" s="164">
        <f t="shared" si="29"/>
        <v>113.54427369749774</v>
      </c>
      <c r="H467" s="165">
        <v>1986.0416666666367</v>
      </c>
      <c r="I467" s="171">
        <v>58.158999999999999</v>
      </c>
      <c r="J467" s="163" t="s">
        <v>240</v>
      </c>
      <c r="N467" s="165">
        <f t="shared" si="30"/>
        <v>1986.0416666666367</v>
      </c>
      <c r="O467" s="167">
        <v>109.6</v>
      </c>
      <c r="P467" s="163" t="s">
        <v>235</v>
      </c>
    </row>
    <row r="468" spans="1:16" ht="13.15">
      <c r="A468" s="164">
        <f t="shared" si="28"/>
        <v>1986.12499999997</v>
      </c>
      <c r="B468" s="164">
        <f t="shared" si="29"/>
        <v>114.52936038123654</v>
      </c>
      <c r="H468" s="165">
        <v>1986.12499999997</v>
      </c>
      <c r="I468" s="171">
        <v>58.503</v>
      </c>
      <c r="J468" s="163" t="s">
        <v>240</v>
      </c>
      <c r="N468" s="165">
        <f t="shared" si="30"/>
        <v>1986.12499999997</v>
      </c>
      <c r="O468" s="167">
        <v>109.3</v>
      </c>
      <c r="P468" s="163" t="s">
        <v>235</v>
      </c>
    </row>
    <row r="469" spans="1:16" ht="13.15">
      <c r="A469" s="164">
        <f t="shared" si="28"/>
        <v>1986.2083333333032</v>
      </c>
      <c r="B469" s="164">
        <f t="shared" si="29"/>
        <v>115.92298858062874</v>
      </c>
      <c r="H469" s="165">
        <v>1986.2083333333032</v>
      </c>
      <c r="I469" s="171">
        <v>58.944000000000003</v>
      </c>
      <c r="J469" s="163" t="s">
        <v>240</v>
      </c>
      <c r="N469" s="165">
        <f t="shared" si="30"/>
        <v>1986.2083333333032</v>
      </c>
      <c r="O469" s="167">
        <v>108.8</v>
      </c>
      <c r="P469" s="163" t="s">
        <v>235</v>
      </c>
    </row>
    <row r="470" spans="1:16" ht="13.15">
      <c r="A470" s="164">
        <f t="shared" si="28"/>
        <v>1986.2916666666365</v>
      </c>
      <c r="B470" s="164">
        <f t="shared" si="29"/>
        <v>117.20633946290032</v>
      </c>
      <c r="H470" s="165">
        <v>1986.2916666666365</v>
      </c>
      <c r="I470" s="171">
        <v>59.487000000000002</v>
      </c>
      <c r="J470" s="163" t="s">
        <v>240</v>
      </c>
      <c r="N470" s="165">
        <f t="shared" si="30"/>
        <v>1986.2916666666365</v>
      </c>
      <c r="O470" s="167">
        <v>108.6</v>
      </c>
      <c r="P470" s="163" t="s">
        <v>235</v>
      </c>
    </row>
    <row r="471" spans="1:16" ht="13.15">
      <c r="A471" s="164">
        <f t="shared" si="28"/>
        <v>1986.3749999999698</v>
      </c>
      <c r="B471" s="164">
        <f t="shared" si="29"/>
        <v>117.99360127197012</v>
      </c>
      <c r="H471" s="165">
        <v>1986.3749999999698</v>
      </c>
      <c r="I471" s="171">
        <v>60.052</v>
      </c>
      <c r="J471" s="163" t="s">
        <v>240</v>
      </c>
      <c r="N471" s="165">
        <f t="shared" si="30"/>
        <v>1986.3749999999698</v>
      </c>
      <c r="O471" s="167">
        <v>108.9</v>
      </c>
      <c r="P471" s="163" t="s">
        <v>235</v>
      </c>
    </row>
    <row r="472" spans="1:16" ht="13.15">
      <c r="A472" s="164">
        <f t="shared" si="28"/>
        <v>1986.458333333303</v>
      </c>
      <c r="B472" s="164">
        <f t="shared" si="29"/>
        <v>118.51560729211077</v>
      </c>
      <c r="H472" s="165">
        <v>1986.458333333303</v>
      </c>
      <c r="I472" s="171">
        <v>60.65</v>
      </c>
      <c r="J472" s="163" t="s">
        <v>240</v>
      </c>
      <c r="N472" s="165">
        <f t="shared" si="30"/>
        <v>1986.458333333303</v>
      </c>
      <c r="O472" s="167">
        <v>109.5</v>
      </c>
      <c r="P472" s="163" t="s">
        <v>235</v>
      </c>
    </row>
    <row r="473" spans="1:16" ht="13.15">
      <c r="A473" s="164">
        <f t="shared" si="28"/>
        <v>1986.5416666666363</v>
      </c>
      <c r="B473" s="164">
        <f t="shared" si="29"/>
        <v>119.69392404721619</v>
      </c>
      <c r="H473" s="165">
        <v>1986.5416666666363</v>
      </c>
      <c r="I473" s="171">
        <v>61.253</v>
      </c>
      <c r="J473" s="163" t="s">
        <v>240</v>
      </c>
      <c r="N473" s="165">
        <f t="shared" si="30"/>
        <v>1986.5416666666363</v>
      </c>
      <c r="O473" s="167">
        <v>109.5</v>
      </c>
      <c r="P473" s="163" t="s">
        <v>235</v>
      </c>
    </row>
    <row r="474" spans="1:16" ht="13.15">
      <c r="A474" s="164">
        <f t="shared" si="28"/>
        <v>1986.6249999999695</v>
      </c>
      <c r="B474" s="164">
        <f t="shared" si="29"/>
        <v>120.51143405607695</v>
      </c>
      <c r="H474" s="165">
        <v>1986.6249999999695</v>
      </c>
      <c r="I474" s="171">
        <v>61.783999999999999</v>
      </c>
      <c r="J474" s="163" t="s">
        <v>240</v>
      </c>
      <c r="N474" s="165">
        <f t="shared" si="30"/>
        <v>1986.6249999999695</v>
      </c>
      <c r="O474" s="167">
        <v>109.7</v>
      </c>
      <c r="P474" s="163" t="s">
        <v>235</v>
      </c>
    </row>
    <row r="475" spans="1:16" ht="13.15">
      <c r="A475" s="164">
        <f t="shared" si="28"/>
        <v>1986.7083333333028</v>
      </c>
      <c r="B475" s="164">
        <f t="shared" si="29"/>
        <v>120.85587928158387</v>
      </c>
      <c r="H475" s="165">
        <v>1986.7083333333028</v>
      </c>
      <c r="I475" s="171">
        <v>62.243000000000002</v>
      </c>
      <c r="J475" s="163" t="s">
        <v>240</v>
      </c>
      <c r="N475" s="165">
        <f t="shared" si="30"/>
        <v>1986.7083333333028</v>
      </c>
      <c r="O475" s="167">
        <v>110.2</v>
      </c>
      <c r="P475" s="163" t="s">
        <v>235</v>
      </c>
    </row>
    <row r="476" spans="1:16" ht="13.15">
      <c r="A476" s="164">
        <f t="shared" si="28"/>
        <v>1986.791666666636</v>
      </c>
      <c r="B476" s="164">
        <f t="shared" si="29"/>
        <v>121.42334047116407</v>
      </c>
      <c r="H476" s="165">
        <v>1986.791666666636</v>
      </c>
      <c r="I476" s="171">
        <v>62.591999999999999</v>
      </c>
      <c r="J476" s="163" t="s">
        <v>240</v>
      </c>
      <c r="N476" s="165">
        <f t="shared" si="30"/>
        <v>1986.791666666636</v>
      </c>
      <c r="O476" s="167">
        <v>110.3</v>
      </c>
      <c r="P476" s="163" t="s">
        <v>235</v>
      </c>
    </row>
    <row r="477" spans="1:16" ht="13.15">
      <c r="A477" s="164">
        <f t="shared" si="28"/>
        <v>1986.8749999999693</v>
      </c>
      <c r="B477" s="164">
        <f t="shared" si="29"/>
        <v>121.91806170483585</v>
      </c>
      <c r="H477" s="165">
        <v>1986.8749999999693</v>
      </c>
      <c r="I477" s="171">
        <v>62.904000000000003</v>
      </c>
      <c r="J477" s="163" t="s">
        <v>240</v>
      </c>
      <c r="N477" s="165">
        <f t="shared" si="30"/>
        <v>1986.8749999999693</v>
      </c>
      <c r="O477" s="167">
        <v>110.4</v>
      </c>
      <c r="P477" s="163" t="s">
        <v>235</v>
      </c>
    </row>
    <row r="478" spans="1:16" ht="13.15">
      <c r="A478" s="164">
        <f t="shared" si="28"/>
        <v>1986.9583333333026</v>
      </c>
      <c r="B478" s="164">
        <f t="shared" si="29"/>
        <v>122.70622133763105</v>
      </c>
      <c r="H478" s="165">
        <v>1986.9583333333026</v>
      </c>
      <c r="I478" s="171">
        <v>63.368000000000002</v>
      </c>
      <c r="J478" s="163" t="s">
        <v>240</v>
      </c>
      <c r="N478" s="165">
        <f t="shared" si="30"/>
        <v>1986.9583333333026</v>
      </c>
      <c r="O478" s="167">
        <v>110.5</v>
      </c>
      <c r="P478" s="163" t="s">
        <v>235</v>
      </c>
    </row>
    <row r="479" spans="1:16" ht="13.15">
      <c r="A479" s="164">
        <f t="shared" si="28"/>
        <v>1987.0416666666358</v>
      </c>
      <c r="B479" s="164">
        <f t="shared" si="29"/>
        <v>122.63805355197516</v>
      </c>
      <c r="H479" s="165">
        <v>1987.0416666666358</v>
      </c>
      <c r="I479" s="172">
        <v>63.733999999999995</v>
      </c>
      <c r="J479" s="163" t="s">
        <v>240</v>
      </c>
      <c r="N479" s="165">
        <f t="shared" si="30"/>
        <v>1987.0416666666358</v>
      </c>
      <c r="O479" s="167">
        <v>111.2</v>
      </c>
      <c r="P479" s="163" t="s">
        <v>235</v>
      </c>
    </row>
    <row r="480" spans="1:16" ht="13.15">
      <c r="A480" s="164">
        <f t="shared" si="28"/>
        <v>1987.1249999999691</v>
      </c>
      <c r="B480" s="164">
        <f t="shared" si="29"/>
        <v>122.96541874745655</v>
      </c>
      <c r="H480" s="165">
        <v>1987.1249999999691</v>
      </c>
      <c r="I480" s="172">
        <v>64.134</v>
      </c>
      <c r="J480" s="163" t="s">
        <v>240</v>
      </c>
      <c r="N480" s="165">
        <f t="shared" si="30"/>
        <v>1987.1249999999691</v>
      </c>
      <c r="O480" s="167">
        <v>111.6</v>
      </c>
      <c r="P480" s="163" t="s">
        <v>235</v>
      </c>
    </row>
    <row r="481" spans="1:16" ht="13.15">
      <c r="A481" s="164">
        <f t="shared" si="28"/>
        <v>1987.2083333333023</v>
      </c>
      <c r="B481" s="164">
        <f t="shared" si="29"/>
        <v>123.05639311464522</v>
      </c>
      <c r="H481" s="165">
        <v>1987.2083333333023</v>
      </c>
      <c r="I481" s="172">
        <v>64.468999999999994</v>
      </c>
      <c r="J481" s="163" t="s">
        <v>240</v>
      </c>
      <c r="N481" s="165">
        <f t="shared" si="30"/>
        <v>1987.2083333333023</v>
      </c>
      <c r="O481" s="167">
        <v>112.1</v>
      </c>
      <c r="P481" s="163" t="s">
        <v>235</v>
      </c>
    </row>
    <row r="482" spans="1:16" ht="13.15">
      <c r="A482" s="164">
        <f t="shared" si="28"/>
        <v>1987.2916666666356</v>
      </c>
      <c r="B482" s="164">
        <f t="shared" si="29"/>
        <v>123.35815467142622</v>
      </c>
      <c r="H482" s="165">
        <v>1987.2916666666356</v>
      </c>
      <c r="I482" s="172">
        <v>64.972999999999999</v>
      </c>
      <c r="J482" s="163" t="s">
        <v>240</v>
      </c>
      <c r="N482" s="165">
        <f t="shared" si="30"/>
        <v>1987.2916666666356</v>
      </c>
      <c r="O482" s="167">
        <v>112.7</v>
      </c>
      <c r="P482" s="163" t="s">
        <v>235</v>
      </c>
    </row>
    <row r="483" spans="1:16" ht="13.15">
      <c r="A483" s="164">
        <f t="shared" si="28"/>
        <v>1987.3749999999688</v>
      </c>
      <c r="B483" s="164">
        <f t="shared" si="29"/>
        <v>124.00782051993042</v>
      </c>
      <c r="H483" s="165">
        <v>1987.3749999999688</v>
      </c>
      <c r="I483" s="172">
        <v>65.546999999999997</v>
      </c>
      <c r="J483" s="163" t="s">
        <v>240</v>
      </c>
      <c r="N483" s="165">
        <f t="shared" si="30"/>
        <v>1987.3749999999688</v>
      </c>
      <c r="O483" s="167">
        <v>113.1</v>
      </c>
      <c r="P483" s="163" t="s">
        <v>235</v>
      </c>
    </row>
    <row r="484" spans="1:16" ht="13.15">
      <c r="A484" s="164">
        <f t="shared" si="28"/>
        <v>1987.4583333333021</v>
      </c>
      <c r="B484" s="164">
        <f t="shared" si="29"/>
        <v>124.83577397020599</v>
      </c>
      <c r="H484" s="165">
        <v>1987.4583333333021</v>
      </c>
      <c r="I484" s="172">
        <v>66.218000000000004</v>
      </c>
      <c r="J484" s="163" t="s">
        <v>240</v>
      </c>
      <c r="N484" s="165">
        <f t="shared" si="30"/>
        <v>1987.4583333333021</v>
      </c>
      <c r="O484" s="167">
        <v>113.5</v>
      </c>
      <c r="P484" s="163" t="s">
        <v>235</v>
      </c>
    </row>
    <row r="485" spans="1:16" ht="13.15">
      <c r="A485" s="164">
        <f t="shared" si="28"/>
        <v>1987.5416666666354</v>
      </c>
      <c r="B485" s="164">
        <f t="shared" si="29"/>
        <v>125.5746658813201</v>
      </c>
      <c r="H485" s="165">
        <v>1987.5416666666354</v>
      </c>
      <c r="I485" s="172">
        <v>66.786000000000001</v>
      </c>
      <c r="J485" s="163" t="s">
        <v>240</v>
      </c>
      <c r="N485" s="165">
        <f t="shared" si="30"/>
        <v>1987.5416666666354</v>
      </c>
      <c r="O485" s="167">
        <v>113.8</v>
      </c>
      <c r="P485" s="163" t="s">
        <v>235</v>
      </c>
    </row>
    <row r="486" spans="1:16" ht="13.15">
      <c r="A486" s="164">
        <f t="shared" si="28"/>
        <v>1987.6249999999686</v>
      </c>
      <c r="B486" s="164">
        <f t="shared" si="29"/>
        <v>125.81945724481916</v>
      </c>
      <c r="H486" s="165">
        <v>1987.6249999999686</v>
      </c>
      <c r="I486" s="172">
        <v>67.268999999999991</v>
      </c>
      <c r="J486" s="163" t="s">
        <v>240</v>
      </c>
      <c r="N486" s="165">
        <f t="shared" si="30"/>
        <v>1987.6249999999686</v>
      </c>
      <c r="O486" s="167">
        <v>114.4</v>
      </c>
      <c r="P486" s="163" t="s">
        <v>235</v>
      </c>
    </row>
    <row r="487" spans="1:16" ht="13.15">
      <c r="A487" s="164">
        <f t="shared" si="28"/>
        <v>1987.7083333333019</v>
      </c>
      <c r="B487" s="164">
        <f t="shared" si="29"/>
        <v>125.82167244053591</v>
      </c>
      <c r="H487" s="165">
        <v>1987.7083333333019</v>
      </c>
      <c r="I487" s="172">
        <v>67.623000000000005</v>
      </c>
      <c r="J487" s="163" t="s">
        <v>240</v>
      </c>
      <c r="N487" s="165">
        <f t="shared" si="30"/>
        <v>1987.7083333333019</v>
      </c>
      <c r="O487" s="167">
        <v>115</v>
      </c>
      <c r="P487" s="163" t="s">
        <v>235</v>
      </c>
    </row>
    <row r="488" spans="1:16" ht="13.15">
      <c r="A488" s="164">
        <f t="shared" si="28"/>
        <v>1987.7916666666351</v>
      </c>
      <c r="B488" s="164">
        <f t="shared" si="29"/>
        <v>126.01020649471816</v>
      </c>
      <c r="H488" s="165">
        <v>1987.7916666666351</v>
      </c>
      <c r="I488" s="172">
        <v>67.90100000000001</v>
      </c>
      <c r="J488" s="163" t="s">
        <v>240</v>
      </c>
      <c r="N488" s="165">
        <f t="shared" si="30"/>
        <v>1987.7916666666351</v>
      </c>
      <c r="O488" s="167">
        <v>115.3</v>
      </c>
      <c r="P488" s="163" t="s">
        <v>235</v>
      </c>
    </row>
    <row r="489" spans="1:16" ht="13.15">
      <c r="A489" s="164">
        <f t="shared" si="28"/>
        <v>1987.8749999999684</v>
      </c>
      <c r="B489" s="164">
        <f t="shared" si="29"/>
        <v>126.25330734859918</v>
      </c>
      <c r="H489" s="165">
        <v>1987.8749999999684</v>
      </c>
      <c r="I489" s="172">
        <v>68.091000000000008</v>
      </c>
      <c r="J489" s="163" t="s">
        <v>240</v>
      </c>
      <c r="N489" s="165">
        <f t="shared" si="30"/>
        <v>1987.8749999999684</v>
      </c>
      <c r="O489" s="167">
        <v>115.4</v>
      </c>
      <c r="P489" s="163" t="s">
        <v>235</v>
      </c>
    </row>
    <row r="490" spans="1:16" ht="13.15">
      <c r="A490" s="164">
        <f t="shared" si="28"/>
        <v>1987.9583333333017</v>
      </c>
      <c r="B490" s="164">
        <f t="shared" si="29"/>
        <v>126.72056195569624</v>
      </c>
      <c r="H490" s="165">
        <v>1987.9583333333017</v>
      </c>
      <c r="I490" s="172">
        <v>68.343000000000004</v>
      </c>
      <c r="J490" s="163" t="s">
        <v>240</v>
      </c>
      <c r="N490" s="165">
        <f t="shared" si="30"/>
        <v>1987.9583333333017</v>
      </c>
      <c r="O490" s="167">
        <v>115.4</v>
      </c>
      <c r="P490" s="163" t="s">
        <v>235</v>
      </c>
    </row>
    <row r="491" spans="1:16" ht="13.15">
      <c r="A491" s="164">
        <f t="shared" si="28"/>
        <v>1988.0416666666349</v>
      </c>
      <c r="B491" s="164">
        <f t="shared" si="29"/>
        <v>126.83213837634462</v>
      </c>
      <c r="H491" s="165">
        <v>1988.0416666666349</v>
      </c>
      <c r="I491" s="172">
        <v>68.581000000000003</v>
      </c>
      <c r="J491" s="163" t="s">
        <v>240</v>
      </c>
      <c r="N491" s="165">
        <f t="shared" si="30"/>
        <v>1988.0416666666349</v>
      </c>
      <c r="O491" s="167">
        <v>115.7</v>
      </c>
      <c r="P491" s="163" t="s">
        <v>235</v>
      </c>
    </row>
    <row r="492" spans="1:16" ht="13.15">
      <c r="A492" s="164">
        <f t="shared" si="28"/>
        <v>1988.1249999999682</v>
      </c>
      <c r="B492" s="164">
        <f t="shared" si="29"/>
        <v>127.11837413959026</v>
      </c>
      <c r="H492" s="165">
        <v>1988.1249999999682</v>
      </c>
      <c r="I492" s="172">
        <v>68.914000000000001</v>
      </c>
      <c r="J492" s="163" t="s">
        <v>240</v>
      </c>
      <c r="N492" s="165">
        <f t="shared" si="30"/>
        <v>1988.1249999999682</v>
      </c>
      <c r="O492" s="167">
        <v>116</v>
      </c>
      <c r="P492" s="163" t="s">
        <v>235</v>
      </c>
    </row>
    <row r="493" spans="1:16" ht="13.15">
      <c r="A493" s="164">
        <f t="shared" si="28"/>
        <v>1988.2083333333014</v>
      </c>
      <c r="B493" s="164">
        <f t="shared" si="29"/>
        <v>127.32400286623867</v>
      </c>
      <c r="H493" s="165">
        <v>1988.2083333333014</v>
      </c>
      <c r="I493" s="172">
        <v>69.323000000000008</v>
      </c>
      <c r="J493" s="163" t="s">
        <v>240</v>
      </c>
      <c r="N493" s="165">
        <f t="shared" si="30"/>
        <v>1988.2083333333014</v>
      </c>
      <c r="O493" s="167">
        <v>116.5</v>
      </c>
      <c r="P493" s="163" t="s">
        <v>235</v>
      </c>
    </row>
    <row r="494" spans="1:16" ht="13.15">
      <c r="A494" s="164">
        <f t="shared" si="28"/>
        <v>1988.2916666666347</v>
      </c>
      <c r="B494" s="164">
        <f t="shared" si="29"/>
        <v>127.52129592189794</v>
      </c>
      <c r="H494" s="165">
        <v>1988.2916666666347</v>
      </c>
      <c r="I494" s="172">
        <v>69.787999999999997</v>
      </c>
      <c r="J494" s="163" t="s">
        <v>240</v>
      </c>
      <c r="N494" s="165">
        <f t="shared" si="30"/>
        <v>1988.2916666666347</v>
      </c>
      <c r="O494" s="167">
        <v>117.1</v>
      </c>
      <c r="P494" s="163" t="s">
        <v>235</v>
      </c>
    </row>
    <row r="495" spans="1:16" ht="13.15">
      <c r="A495" s="164">
        <f t="shared" si="28"/>
        <v>1988.3749999999679</v>
      </c>
      <c r="B495" s="164">
        <f t="shared" si="29"/>
        <v>128.21622959294334</v>
      </c>
      <c r="H495" s="165">
        <v>1988.3749999999679</v>
      </c>
      <c r="I495" s="172">
        <v>70.408000000000001</v>
      </c>
      <c r="J495" s="163" t="s">
        <v>240</v>
      </c>
      <c r="N495" s="165">
        <f t="shared" si="30"/>
        <v>1988.3749999999679</v>
      </c>
      <c r="O495" s="167">
        <v>117.5</v>
      </c>
      <c r="P495" s="163" t="s">
        <v>235</v>
      </c>
    </row>
    <row r="496" spans="1:16" ht="13.15">
      <c r="A496" s="164">
        <f t="shared" si="28"/>
        <v>1988.4583333333012</v>
      </c>
      <c r="B496" s="164">
        <f t="shared" si="29"/>
        <v>128.86792497176265</v>
      </c>
      <c r="H496" s="165">
        <v>1988.4583333333012</v>
      </c>
      <c r="I496" s="172">
        <v>71.066999999999993</v>
      </c>
      <c r="J496" s="163" t="s">
        <v>240</v>
      </c>
      <c r="N496" s="165">
        <f t="shared" si="30"/>
        <v>1988.4583333333012</v>
      </c>
      <c r="O496" s="167">
        <v>118</v>
      </c>
      <c r="P496" s="163" t="s">
        <v>235</v>
      </c>
    </row>
    <row r="497" spans="1:16" ht="13.15">
      <c r="A497" s="164">
        <f t="shared" si="28"/>
        <v>1988.5416666666345</v>
      </c>
      <c r="B497" s="164">
        <f t="shared" si="29"/>
        <v>129.44189365773417</v>
      </c>
      <c r="H497" s="165">
        <v>1988.5416666666345</v>
      </c>
      <c r="I497" s="172">
        <v>71.686000000000007</v>
      </c>
      <c r="J497" s="163" t="s">
        <v>240</v>
      </c>
      <c r="N497" s="165">
        <f t="shared" si="30"/>
        <v>1988.5416666666345</v>
      </c>
      <c r="O497" s="167">
        <v>118.5</v>
      </c>
      <c r="P497" s="163" t="s">
        <v>235</v>
      </c>
    </row>
    <row r="498" spans="1:16" ht="13.15">
      <c r="A498" s="164">
        <f t="shared" si="28"/>
        <v>1988.6249999999677</v>
      </c>
      <c r="B498" s="164">
        <f t="shared" si="29"/>
        <v>129.79526804238694</v>
      </c>
      <c r="H498" s="165">
        <v>1988.6249999999677</v>
      </c>
      <c r="I498" s="172">
        <v>72.185000000000002</v>
      </c>
      <c r="J498" s="163" t="s">
        <v>240</v>
      </c>
      <c r="N498" s="165">
        <f t="shared" si="30"/>
        <v>1988.6249999999677</v>
      </c>
      <c r="O498" s="167">
        <v>119</v>
      </c>
      <c r="P498" s="163" t="s">
        <v>235</v>
      </c>
    </row>
    <row r="499" spans="1:16" ht="13.15">
      <c r="A499" s="164">
        <f t="shared" si="28"/>
        <v>1988.708333333301</v>
      </c>
      <c r="B499" s="164">
        <f t="shared" si="29"/>
        <v>129.62330861357725</v>
      </c>
      <c r="H499" s="165">
        <v>1988.708333333301</v>
      </c>
      <c r="I499" s="172">
        <v>72.573999999999998</v>
      </c>
      <c r="J499" s="163" t="s">
        <v>240</v>
      </c>
      <c r="N499" s="165">
        <f t="shared" si="30"/>
        <v>1988.708333333301</v>
      </c>
      <c r="O499" s="167">
        <v>119.8</v>
      </c>
      <c r="P499" s="163" t="s">
        <v>235</v>
      </c>
    </row>
    <row r="500" spans="1:16" ht="13.15">
      <c r="A500" s="164">
        <f t="shared" si="28"/>
        <v>1988.7916666666342</v>
      </c>
      <c r="B500" s="164">
        <f t="shared" si="29"/>
        <v>129.63342480693171</v>
      </c>
      <c r="H500" s="165">
        <v>1988.7916666666342</v>
      </c>
      <c r="I500" s="172">
        <v>72.822000000000003</v>
      </c>
      <c r="J500" s="163" t="s">
        <v>240</v>
      </c>
      <c r="N500" s="165">
        <f t="shared" si="30"/>
        <v>1988.7916666666342</v>
      </c>
      <c r="O500" s="167">
        <v>120.2</v>
      </c>
      <c r="P500" s="163" t="s">
        <v>235</v>
      </c>
    </row>
    <row r="501" spans="1:16" ht="13.15">
      <c r="A501" s="164">
        <f t="shared" si="28"/>
        <v>1988.8749999999675</v>
      </c>
      <c r="B501" s="164">
        <f t="shared" si="29"/>
        <v>129.95610236094163</v>
      </c>
      <c r="H501" s="165">
        <v>1988.8749999999675</v>
      </c>
      <c r="I501" s="172">
        <v>73.063999999999993</v>
      </c>
      <c r="J501" s="163" t="s">
        <v>240</v>
      </c>
      <c r="N501" s="165">
        <f t="shared" si="30"/>
        <v>1988.8749999999675</v>
      </c>
      <c r="O501" s="167">
        <v>120.3</v>
      </c>
      <c r="P501" s="163" t="s">
        <v>235</v>
      </c>
    </row>
    <row r="502" spans="1:16" ht="13.15">
      <c r="A502" s="164">
        <f t="shared" si="28"/>
        <v>1988.9583333333007</v>
      </c>
      <c r="B502" s="164">
        <f t="shared" si="29"/>
        <v>130.1186336174251</v>
      </c>
      <c r="H502" s="165">
        <v>1988.9583333333007</v>
      </c>
      <c r="I502" s="172">
        <v>73.277000000000001</v>
      </c>
      <c r="J502" s="163" t="s">
        <v>240</v>
      </c>
      <c r="N502" s="165">
        <f t="shared" si="30"/>
        <v>1988.9583333333007</v>
      </c>
      <c r="O502" s="167">
        <v>120.5</v>
      </c>
      <c r="P502" s="163" t="s">
        <v>235</v>
      </c>
    </row>
    <row r="503" spans="1:16" ht="13.15">
      <c r="A503" s="164">
        <f t="shared" ref="A503:A566" si="31">H503</f>
        <v>1989.041666666634</v>
      </c>
      <c r="B503" s="164">
        <f t="shared" si="29"/>
        <v>130.0729329364795</v>
      </c>
      <c r="H503" s="165">
        <v>1989.041666666634</v>
      </c>
      <c r="I503" s="172">
        <v>73.616</v>
      </c>
      <c r="J503" s="163" t="s">
        <v>240</v>
      </c>
      <c r="N503" s="165">
        <f t="shared" si="30"/>
        <v>1989.041666666634</v>
      </c>
      <c r="O503" s="167">
        <v>121.1</v>
      </c>
      <c r="P503" s="163" t="s">
        <v>235</v>
      </c>
    </row>
    <row r="504" spans="1:16" ht="13.15">
      <c r="A504" s="164">
        <f t="shared" si="31"/>
        <v>1989.1249999999673</v>
      </c>
      <c r="B504" s="164">
        <f t="shared" si="29"/>
        <v>130.15572928974265</v>
      </c>
      <c r="H504" s="165">
        <v>1989.1249999999673</v>
      </c>
      <c r="I504" s="172">
        <v>73.966999999999999</v>
      </c>
      <c r="J504" s="163" t="s">
        <v>240</v>
      </c>
      <c r="N504" s="165">
        <f t="shared" si="30"/>
        <v>1989.1249999999673</v>
      </c>
      <c r="O504" s="167">
        <v>121.6</v>
      </c>
      <c r="P504" s="163" t="s">
        <v>235</v>
      </c>
    </row>
    <row r="505" spans="1:16" ht="13.15">
      <c r="A505" s="164">
        <f t="shared" si="31"/>
        <v>1989.2083333333005</v>
      </c>
      <c r="B505" s="164">
        <f t="shared" si="29"/>
        <v>130.18407786164394</v>
      </c>
      <c r="H505" s="165">
        <v>1989.2083333333005</v>
      </c>
      <c r="I505" s="172">
        <v>74.408999999999992</v>
      </c>
      <c r="J505" s="163" t="s">
        <v>240</v>
      </c>
      <c r="N505" s="165">
        <f t="shared" si="30"/>
        <v>1989.2083333333005</v>
      </c>
      <c r="O505" s="167">
        <v>122.3</v>
      </c>
      <c r="P505" s="163" t="s">
        <v>235</v>
      </c>
    </row>
    <row r="506" spans="1:16" ht="13.15">
      <c r="A506" s="164">
        <f t="shared" si="31"/>
        <v>1989.2916666666338</v>
      </c>
      <c r="B506" s="164">
        <f t="shared" si="29"/>
        <v>130.13413753383315</v>
      </c>
      <c r="H506" s="165">
        <v>1989.2916666666338</v>
      </c>
      <c r="I506" s="172">
        <v>74.867000000000004</v>
      </c>
      <c r="J506" s="163" t="s">
        <v>240</v>
      </c>
      <c r="N506" s="165">
        <f t="shared" si="30"/>
        <v>1989.2916666666338</v>
      </c>
      <c r="O506" s="167">
        <v>123.1</v>
      </c>
      <c r="P506" s="163" t="s">
        <v>235</v>
      </c>
    </row>
    <row r="507" spans="1:16" ht="13.15">
      <c r="A507" s="164">
        <f t="shared" si="31"/>
        <v>1989.374999999967</v>
      </c>
      <c r="B507" s="164">
        <f t="shared" si="29"/>
        <v>130.13806744796386</v>
      </c>
      <c r="H507" s="165">
        <v>1989.374999999967</v>
      </c>
      <c r="I507" s="172">
        <v>75.295000000000002</v>
      </c>
      <c r="J507" s="163" t="s">
        <v>240</v>
      </c>
      <c r="N507" s="165">
        <f t="shared" si="30"/>
        <v>1989.374999999967</v>
      </c>
      <c r="O507" s="167">
        <v>123.8</v>
      </c>
      <c r="P507" s="163" t="s">
        <v>235</v>
      </c>
    </row>
    <row r="508" spans="1:16" ht="13.15">
      <c r="A508" s="164">
        <f t="shared" si="31"/>
        <v>1989.4583333333003</v>
      </c>
      <c r="B508" s="164">
        <f t="shared" ref="B508:B571" si="32">100*(I508/O508)/(I$8/O$8)</f>
        <v>130.51487429683746</v>
      </c>
      <c r="H508" s="165">
        <v>1989.4583333333003</v>
      </c>
      <c r="I508" s="172">
        <v>75.695999999999998</v>
      </c>
      <c r="J508" s="163" t="s">
        <v>240</v>
      </c>
      <c r="N508" s="165">
        <f t="shared" si="30"/>
        <v>1989.4583333333003</v>
      </c>
      <c r="O508" s="167">
        <v>124.1</v>
      </c>
      <c r="P508" s="163" t="s">
        <v>235</v>
      </c>
    </row>
    <row r="509" spans="1:16" ht="13.15">
      <c r="A509" s="164">
        <f t="shared" si="31"/>
        <v>1989.5416666666335</v>
      </c>
      <c r="B509" s="164">
        <f t="shared" si="32"/>
        <v>130.79354152414805</v>
      </c>
      <c r="H509" s="165">
        <v>1989.5416666666335</v>
      </c>
      <c r="I509" s="172">
        <v>76.040999999999997</v>
      </c>
      <c r="J509" s="163" t="s">
        <v>240</v>
      </c>
      <c r="N509" s="165">
        <f t="shared" si="30"/>
        <v>1989.5416666666335</v>
      </c>
      <c r="O509" s="167">
        <v>124.4</v>
      </c>
      <c r="P509" s="163" t="s">
        <v>235</v>
      </c>
    </row>
    <row r="510" spans="1:16" ht="13.15">
      <c r="A510" s="164">
        <f t="shared" si="31"/>
        <v>1989.6249999999668</v>
      </c>
      <c r="B510" s="164">
        <f t="shared" si="32"/>
        <v>130.98029145632509</v>
      </c>
      <c r="H510" s="165">
        <v>1989.6249999999668</v>
      </c>
      <c r="I510" s="172">
        <v>76.271999999999991</v>
      </c>
      <c r="J510" s="163" t="s">
        <v>240</v>
      </c>
      <c r="N510" s="165">
        <f t="shared" si="30"/>
        <v>1989.6249999999668</v>
      </c>
      <c r="O510" s="167">
        <v>124.6</v>
      </c>
      <c r="P510" s="163" t="s">
        <v>235</v>
      </c>
    </row>
    <row r="511" spans="1:16" ht="13.15">
      <c r="A511" s="164">
        <f t="shared" si="31"/>
        <v>1989.7083333333001</v>
      </c>
      <c r="B511" s="164">
        <f t="shared" si="32"/>
        <v>130.81621027182968</v>
      </c>
      <c r="H511" s="165">
        <v>1989.7083333333001</v>
      </c>
      <c r="I511" s="172">
        <v>76.421000000000006</v>
      </c>
      <c r="J511" s="163" t="s">
        <v>240</v>
      </c>
      <c r="N511" s="165">
        <f t="shared" si="30"/>
        <v>1989.7083333333001</v>
      </c>
      <c r="O511" s="167">
        <v>125</v>
      </c>
      <c r="P511" s="163" t="s">
        <v>235</v>
      </c>
    </row>
    <row r="512" spans="1:16" ht="13.15">
      <c r="A512" s="164">
        <f t="shared" si="31"/>
        <v>1989.7916666666333</v>
      </c>
      <c r="B512" s="164">
        <f t="shared" si="32"/>
        <v>130.30543368762599</v>
      </c>
      <c r="H512" s="165">
        <v>1989.7916666666333</v>
      </c>
      <c r="I512" s="172">
        <v>76.488</v>
      </c>
      <c r="J512" s="163" t="s">
        <v>240</v>
      </c>
      <c r="N512" s="165">
        <f t="shared" si="30"/>
        <v>1989.7916666666333</v>
      </c>
      <c r="O512" s="167">
        <v>125.6</v>
      </c>
      <c r="P512" s="163" t="s">
        <v>235</v>
      </c>
    </row>
    <row r="513" spans="1:16" ht="13.15">
      <c r="A513" s="164">
        <f t="shared" si="31"/>
        <v>1989.8749999999666</v>
      </c>
      <c r="B513" s="164">
        <f t="shared" si="32"/>
        <v>130.05102127313612</v>
      </c>
      <c r="H513" s="165">
        <v>1989.8749999999666</v>
      </c>
      <c r="I513" s="172">
        <v>76.521000000000001</v>
      </c>
      <c r="J513" s="163" t="s">
        <v>240</v>
      </c>
      <c r="N513" s="165">
        <f t="shared" si="30"/>
        <v>1989.8749999999666</v>
      </c>
      <c r="O513" s="167">
        <v>125.9</v>
      </c>
      <c r="P513" s="163" t="s">
        <v>235</v>
      </c>
    </row>
    <row r="514" spans="1:16" ht="13.15">
      <c r="A514" s="164">
        <f t="shared" si="31"/>
        <v>1989.9583333332998</v>
      </c>
      <c r="B514" s="164">
        <f t="shared" si="32"/>
        <v>129.80572720536668</v>
      </c>
      <c r="H514" s="165">
        <v>1989.9583333332998</v>
      </c>
      <c r="I514" s="172">
        <v>76.498000000000005</v>
      </c>
      <c r="J514" s="163" t="s">
        <v>240</v>
      </c>
      <c r="N514" s="165">
        <f t="shared" si="30"/>
        <v>1989.9583333332998</v>
      </c>
      <c r="O514" s="167">
        <v>126.1</v>
      </c>
      <c r="P514" s="163" t="s">
        <v>235</v>
      </c>
    </row>
    <row r="515" spans="1:16" ht="13.15">
      <c r="A515" s="164">
        <f t="shared" si="31"/>
        <v>1990.0416666666331</v>
      </c>
      <c r="B515" s="164">
        <f t="shared" si="32"/>
        <v>128.5298855254818</v>
      </c>
      <c r="H515" s="165">
        <v>1990.0416666666331</v>
      </c>
      <c r="I515" s="172">
        <v>76.527000000000001</v>
      </c>
      <c r="J515" s="163" t="s">
        <v>240</v>
      </c>
      <c r="N515" s="165">
        <f t="shared" si="30"/>
        <v>1990.0416666666331</v>
      </c>
      <c r="O515" s="167">
        <v>127.4</v>
      </c>
      <c r="P515" s="163" t="s">
        <v>235</v>
      </c>
    </row>
    <row r="516" spans="1:16" ht="13.15">
      <c r="A516" s="164">
        <f t="shared" si="31"/>
        <v>1990.1249999999663</v>
      </c>
      <c r="B516" s="164">
        <f t="shared" si="32"/>
        <v>128.02770150415517</v>
      </c>
      <c r="H516" s="165">
        <v>1990.1249999999663</v>
      </c>
      <c r="I516" s="172">
        <v>76.587000000000003</v>
      </c>
      <c r="J516" s="163" t="s">
        <v>240</v>
      </c>
      <c r="N516" s="165">
        <f t="shared" si="30"/>
        <v>1990.1249999999663</v>
      </c>
      <c r="O516" s="167">
        <v>128</v>
      </c>
      <c r="P516" s="163" t="s">
        <v>235</v>
      </c>
    </row>
    <row r="517" spans="1:16" ht="13.15">
      <c r="A517" s="164">
        <f t="shared" si="31"/>
        <v>1990.2083333332996</v>
      </c>
      <c r="B517" s="164">
        <f t="shared" si="32"/>
        <v>127.66886013970002</v>
      </c>
      <c r="H517" s="165">
        <v>1990.2083333332996</v>
      </c>
      <c r="I517" s="172">
        <v>76.790000000000006</v>
      </c>
      <c r="J517" s="163" t="s">
        <v>240</v>
      </c>
      <c r="N517" s="165">
        <f t="shared" si="30"/>
        <v>1990.2083333332996</v>
      </c>
      <c r="O517" s="167">
        <v>128.69999999999999</v>
      </c>
      <c r="P517" s="163" t="s">
        <v>235</v>
      </c>
    </row>
    <row r="518" spans="1:16" ht="13.15">
      <c r="A518" s="164">
        <f t="shared" si="31"/>
        <v>1990.2916666666329</v>
      </c>
      <c r="B518" s="164">
        <f t="shared" si="32"/>
        <v>127.882448331001</v>
      </c>
      <c r="H518" s="165">
        <v>1990.2916666666329</v>
      </c>
      <c r="I518" s="172">
        <v>77.037999999999997</v>
      </c>
      <c r="J518" s="163" t="s">
        <v>240</v>
      </c>
      <c r="N518" s="165">
        <f t="shared" si="30"/>
        <v>1990.2916666666329</v>
      </c>
      <c r="O518" s="167">
        <v>128.9</v>
      </c>
      <c r="P518" s="163" t="s">
        <v>235</v>
      </c>
    </row>
    <row r="519" spans="1:16" ht="13.15">
      <c r="A519" s="164">
        <f t="shared" si="31"/>
        <v>1990.3749999999661</v>
      </c>
      <c r="B519" s="164">
        <f t="shared" si="32"/>
        <v>128.01279109275217</v>
      </c>
      <c r="H519" s="165">
        <v>1990.3749999999661</v>
      </c>
      <c r="I519" s="172">
        <v>77.296000000000006</v>
      </c>
      <c r="J519" s="163" t="s">
        <v>240</v>
      </c>
      <c r="N519" s="165">
        <f t="shared" si="30"/>
        <v>1990.3749999999661</v>
      </c>
      <c r="O519" s="167">
        <v>129.19999999999999</v>
      </c>
      <c r="P519" s="163" t="s">
        <v>235</v>
      </c>
    </row>
    <row r="520" spans="1:16" ht="13.15">
      <c r="A520" s="164">
        <f t="shared" si="31"/>
        <v>1990.4583333332994</v>
      </c>
      <c r="B520" s="164">
        <f t="shared" si="32"/>
        <v>127.66722828552466</v>
      </c>
      <c r="H520" s="165">
        <v>1990.4583333332994</v>
      </c>
      <c r="I520" s="172">
        <v>77.504999999999995</v>
      </c>
      <c r="J520" s="163" t="s">
        <v>240</v>
      </c>
      <c r="N520" s="165">
        <f t="shared" si="30"/>
        <v>1990.4583333332994</v>
      </c>
      <c r="O520" s="167">
        <v>129.9</v>
      </c>
      <c r="P520" s="163" t="s">
        <v>235</v>
      </c>
    </row>
    <row r="521" spans="1:16" ht="13.15">
      <c r="A521" s="164">
        <f t="shared" si="31"/>
        <v>1990.5416666666326</v>
      </c>
      <c r="B521" s="164">
        <f t="shared" si="32"/>
        <v>127.26795602883186</v>
      </c>
      <c r="H521" s="165">
        <v>1990.5416666666326</v>
      </c>
      <c r="I521" s="172">
        <v>77.56</v>
      </c>
      <c r="J521" s="163" t="s">
        <v>240</v>
      </c>
      <c r="N521" s="165">
        <f t="shared" ref="N521:N584" si="33">N520+1/12</f>
        <v>1990.5416666666326</v>
      </c>
      <c r="O521" s="167">
        <v>130.4</v>
      </c>
      <c r="P521" s="163" t="s">
        <v>235</v>
      </c>
    </row>
    <row r="522" spans="1:16" ht="13.15">
      <c r="A522" s="164">
        <f t="shared" si="31"/>
        <v>1990.6249999999659</v>
      </c>
      <c r="B522" s="164">
        <f t="shared" si="32"/>
        <v>125.97575727788208</v>
      </c>
      <c r="H522" s="165">
        <v>1990.6249999999659</v>
      </c>
      <c r="I522" s="172">
        <v>77.478999999999999</v>
      </c>
      <c r="J522" s="163" t="s">
        <v>240</v>
      </c>
      <c r="N522" s="165">
        <f t="shared" si="33"/>
        <v>1990.6249999999659</v>
      </c>
      <c r="O522" s="167">
        <v>131.6</v>
      </c>
      <c r="P522" s="163" t="s">
        <v>235</v>
      </c>
    </row>
    <row r="523" spans="1:16" ht="13.15">
      <c r="A523" s="164">
        <f t="shared" si="31"/>
        <v>1990.7083333332992</v>
      </c>
      <c r="B523" s="164">
        <f t="shared" si="32"/>
        <v>124.52838298414818</v>
      </c>
      <c r="H523" s="165">
        <v>1990.7083333332992</v>
      </c>
      <c r="I523" s="172">
        <v>77.228999999999999</v>
      </c>
      <c r="J523" s="163" t="s">
        <v>240</v>
      </c>
      <c r="N523" s="165">
        <f t="shared" si="33"/>
        <v>1990.7083333332992</v>
      </c>
      <c r="O523" s="167">
        <v>132.69999999999999</v>
      </c>
      <c r="P523" s="163" t="s">
        <v>235</v>
      </c>
    </row>
    <row r="524" spans="1:16" ht="13.15">
      <c r="A524" s="164">
        <f t="shared" si="31"/>
        <v>1990.7916666666324</v>
      </c>
      <c r="B524" s="164">
        <f t="shared" si="32"/>
        <v>123.27405991787658</v>
      </c>
      <c r="H524" s="165">
        <v>1990.7916666666324</v>
      </c>
      <c r="I524" s="172">
        <v>76.911999999999992</v>
      </c>
      <c r="J524" s="163" t="s">
        <v>240</v>
      </c>
      <c r="N524" s="165">
        <f t="shared" si="33"/>
        <v>1990.7916666666324</v>
      </c>
      <c r="O524" s="167">
        <v>133.5</v>
      </c>
      <c r="P524" s="163" t="s">
        <v>235</v>
      </c>
    </row>
    <row r="525" spans="1:16" ht="13.15">
      <c r="A525" s="164">
        <f t="shared" si="31"/>
        <v>1990.8749999999657</v>
      </c>
      <c r="B525" s="164">
        <f t="shared" si="32"/>
        <v>122.14848554749668</v>
      </c>
      <c r="H525" s="165">
        <v>1990.8749999999657</v>
      </c>
      <c r="I525" s="172">
        <v>76.381</v>
      </c>
      <c r="J525" s="163" t="s">
        <v>240</v>
      </c>
      <c r="N525" s="165">
        <f t="shared" si="33"/>
        <v>1990.8749999999657</v>
      </c>
      <c r="O525" s="167">
        <v>133.80000000000001</v>
      </c>
      <c r="P525" s="163" t="s">
        <v>235</v>
      </c>
    </row>
    <row r="526" spans="1:16" ht="13.15">
      <c r="A526" s="164">
        <f t="shared" si="31"/>
        <v>1990.9583333332989</v>
      </c>
      <c r="B526" s="164">
        <f t="shared" si="32"/>
        <v>121.49441279918325</v>
      </c>
      <c r="H526" s="165">
        <v>1990.9583333332989</v>
      </c>
      <c r="I526" s="172">
        <v>75.971999999999994</v>
      </c>
      <c r="J526" s="163" t="s">
        <v>240</v>
      </c>
      <c r="N526" s="165">
        <f t="shared" si="33"/>
        <v>1990.9583333332989</v>
      </c>
      <c r="O526" s="167">
        <v>133.80000000000001</v>
      </c>
      <c r="P526" s="163" t="s">
        <v>235</v>
      </c>
    </row>
    <row r="527" spans="1:16" ht="13.15">
      <c r="A527" s="164">
        <f t="shared" si="31"/>
        <v>1991.0416666666322</v>
      </c>
      <c r="B527" s="164">
        <f t="shared" si="32"/>
        <v>120.07443024155759</v>
      </c>
      <c r="H527" s="165">
        <v>1991.0416666666322</v>
      </c>
      <c r="I527" s="172">
        <v>75.533000000000001</v>
      </c>
      <c r="J527" s="163" t="s">
        <v>240</v>
      </c>
      <c r="N527" s="165">
        <f t="shared" si="33"/>
        <v>1991.0416666666322</v>
      </c>
      <c r="O527" s="167">
        <v>134.6</v>
      </c>
      <c r="P527" s="163" t="s">
        <v>235</v>
      </c>
    </row>
    <row r="528" spans="1:16" ht="13.15">
      <c r="A528" s="164">
        <f t="shared" si="31"/>
        <v>1991.1249999999654</v>
      </c>
      <c r="B528" s="164">
        <f t="shared" si="32"/>
        <v>119.44388740157743</v>
      </c>
      <c r="H528" s="165">
        <v>1991.1249999999654</v>
      </c>
      <c r="I528" s="172">
        <v>75.248000000000005</v>
      </c>
      <c r="J528" s="163" t="s">
        <v>240</v>
      </c>
      <c r="N528" s="165">
        <f t="shared" si="33"/>
        <v>1991.1249999999654</v>
      </c>
      <c r="O528" s="167">
        <v>134.80000000000001</v>
      </c>
      <c r="P528" s="163" t="s">
        <v>235</v>
      </c>
    </row>
    <row r="529" spans="1:16" ht="13.15">
      <c r="A529" s="164">
        <f t="shared" si="31"/>
        <v>1991.2083333332987</v>
      </c>
      <c r="B529" s="164">
        <f t="shared" si="32"/>
        <v>119.08941520078827</v>
      </c>
      <c r="H529" s="165">
        <v>1991.2083333332987</v>
      </c>
      <c r="I529" s="172">
        <v>75.13600000000001</v>
      </c>
      <c r="J529" s="163" t="s">
        <v>240</v>
      </c>
      <c r="N529" s="165">
        <f t="shared" si="33"/>
        <v>1991.2083333332987</v>
      </c>
      <c r="O529" s="167">
        <v>135</v>
      </c>
      <c r="P529" s="163" t="s">
        <v>235</v>
      </c>
    </row>
    <row r="530" spans="1:16" ht="13.15">
      <c r="A530" s="164">
        <f t="shared" si="31"/>
        <v>1991.291666666632</v>
      </c>
      <c r="B530" s="164">
        <f t="shared" si="32"/>
        <v>119.19654000680292</v>
      </c>
      <c r="H530" s="165">
        <v>1991.291666666632</v>
      </c>
      <c r="I530" s="172">
        <v>75.314999999999998</v>
      </c>
      <c r="J530" s="163" t="s">
        <v>240</v>
      </c>
      <c r="N530" s="165">
        <f t="shared" si="33"/>
        <v>1991.291666666632</v>
      </c>
      <c r="O530" s="167">
        <v>135.19999999999999</v>
      </c>
      <c r="P530" s="163" t="s">
        <v>235</v>
      </c>
    </row>
    <row r="531" spans="1:16" ht="13.15">
      <c r="A531" s="164">
        <f t="shared" si="31"/>
        <v>1991.3749999999652</v>
      </c>
      <c r="B531" s="164">
        <f t="shared" si="32"/>
        <v>119.55974890958777</v>
      </c>
      <c r="H531" s="165">
        <v>1991.3749999999652</v>
      </c>
      <c r="I531" s="172">
        <v>75.768000000000001</v>
      </c>
      <c r="J531" s="163" t="s">
        <v>240</v>
      </c>
      <c r="N531" s="165">
        <f t="shared" si="33"/>
        <v>1991.3749999999652</v>
      </c>
      <c r="O531" s="167">
        <v>135.6</v>
      </c>
      <c r="P531" s="163" t="s">
        <v>235</v>
      </c>
    </row>
    <row r="532" spans="1:16" ht="13.15">
      <c r="A532" s="164">
        <f t="shared" si="31"/>
        <v>1991.4583333332985</v>
      </c>
      <c r="B532" s="164">
        <f t="shared" si="32"/>
        <v>119.97116786426011</v>
      </c>
      <c r="H532" s="165">
        <v>1991.4583333332985</v>
      </c>
      <c r="I532" s="172">
        <v>76.253</v>
      </c>
      <c r="J532" s="163" t="s">
        <v>240</v>
      </c>
      <c r="N532" s="165">
        <f t="shared" si="33"/>
        <v>1991.4583333332985</v>
      </c>
      <c r="O532" s="167">
        <v>136</v>
      </c>
      <c r="P532" s="163" t="s">
        <v>235</v>
      </c>
    </row>
    <row r="533" spans="1:16" ht="13.15">
      <c r="A533" s="164">
        <f t="shared" si="31"/>
        <v>1991.5416666666317</v>
      </c>
      <c r="B533" s="164">
        <f t="shared" si="32"/>
        <v>120.20974806545867</v>
      </c>
      <c r="H533" s="165">
        <v>1991.5416666666317</v>
      </c>
      <c r="I533" s="172">
        <v>76.516999999999996</v>
      </c>
      <c r="J533" s="163" t="s">
        <v>240</v>
      </c>
      <c r="N533" s="165">
        <f t="shared" si="33"/>
        <v>1991.5416666666317</v>
      </c>
      <c r="O533" s="167">
        <v>136.19999999999999</v>
      </c>
      <c r="P533" s="163" t="s">
        <v>235</v>
      </c>
    </row>
    <row r="534" spans="1:16" ht="13.15">
      <c r="A534" s="164">
        <f t="shared" si="31"/>
        <v>1991.624999999965</v>
      </c>
      <c r="B534" s="164">
        <f t="shared" si="32"/>
        <v>119.978357270377</v>
      </c>
      <c r="H534" s="165">
        <v>1991.624999999965</v>
      </c>
      <c r="I534" s="172">
        <v>76.593999999999994</v>
      </c>
      <c r="J534" s="163" t="s">
        <v>240</v>
      </c>
      <c r="N534" s="165">
        <f t="shared" si="33"/>
        <v>1991.624999999965</v>
      </c>
      <c r="O534" s="167">
        <v>136.6</v>
      </c>
      <c r="P534" s="163" t="s">
        <v>235</v>
      </c>
    </row>
    <row r="535" spans="1:16" ht="13.15">
      <c r="A535" s="164">
        <f t="shared" si="31"/>
        <v>1991.7083333332982</v>
      </c>
      <c r="B535" s="164">
        <f t="shared" si="32"/>
        <v>119.42403875520968</v>
      </c>
      <c r="H535" s="165">
        <v>1991.7083333332982</v>
      </c>
      <c r="I535" s="172">
        <v>76.575000000000003</v>
      </c>
      <c r="J535" s="163" t="s">
        <v>240</v>
      </c>
      <c r="N535" s="165">
        <f t="shared" si="33"/>
        <v>1991.7083333332982</v>
      </c>
      <c r="O535" s="167">
        <v>137.19999999999999</v>
      </c>
      <c r="P535" s="163" t="s">
        <v>235</v>
      </c>
    </row>
    <row r="536" spans="1:16" ht="13.15">
      <c r="A536" s="164">
        <f t="shared" si="31"/>
        <v>1991.7916666666315</v>
      </c>
      <c r="B536" s="164">
        <f t="shared" si="32"/>
        <v>118.80637429718887</v>
      </c>
      <c r="H536" s="165">
        <v>1991.7916666666315</v>
      </c>
      <c r="I536" s="172">
        <v>76.290000000000006</v>
      </c>
      <c r="J536" s="163" t="s">
        <v>240</v>
      </c>
      <c r="N536" s="165">
        <f t="shared" si="33"/>
        <v>1991.7916666666315</v>
      </c>
      <c r="O536" s="167">
        <v>137.4</v>
      </c>
      <c r="P536" s="163" t="s">
        <v>235</v>
      </c>
    </row>
    <row r="537" spans="1:16" ht="13.15">
      <c r="A537" s="164">
        <f t="shared" si="31"/>
        <v>1991.8749999999648</v>
      </c>
      <c r="B537" s="164">
        <f t="shared" si="32"/>
        <v>118.05778565478967</v>
      </c>
      <c r="H537" s="165">
        <v>1991.8749999999648</v>
      </c>
      <c r="I537" s="172">
        <v>76.03</v>
      </c>
      <c r="J537" s="163" t="s">
        <v>240</v>
      </c>
      <c r="N537" s="165">
        <f t="shared" si="33"/>
        <v>1991.8749999999648</v>
      </c>
      <c r="O537" s="167">
        <v>137.80000000000001</v>
      </c>
      <c r="P537" s="163" t="s">
        <v>235</v>
      </c>
    </row>
    <row r="538" spans="1:16" ht="13.15">
      <c r="A538" s="164">
        <f t="shared" si="31"/>
        <v>1991.958333333298</v>
      </c>
      <c r="B538" s="164">
        <f t="shared" si="32"/>
        <v>117.68201539428534</v>
      </c>
      <c r="H538" s="165">
        <v>1991.958333333298</v>
      </c>
      <c r="I538" s="172">
        <v>75.843000000000004</v>
      </c>
      <c r="J538" s="163" t="s">
        <v>240</v>
      </c>
      <c r="N538" s="165">
        <f t="shared" si="33"/>
        <v>1991.958333333298</v>
      </c>
      <c r="O538" s="167">
        <v>137.9</v>
      </c>
      <c r="P538" s="163" t="s">
        <v>235</v>
      </c>
    </row>
    <row r="539" spans="1:16" ht="13.15">
      <c r="A539" s="164">
        <f t="shared" si="31"/>
        <v>1992.0416666666313</v>
      </c>
      <c r="B539" s="164">
        <f t="shared" si="32"/>
        <v>117.28692140567496</v>
      </c>
      <c r="H539" s="165">
        <v>1992.0416666666313</v>
      </c>
      <c r="I539" s="172">
        <v>75.697999999999993</v>
      </c>
      <c r="J539" s="163" t="s">
        <v>240</v>
      </c>
      <c r="N539" s="165">
        <f t="shared" si="33"/>
        <v>1992.0416666666313</v>
      </c>
      <c r="O539" s="167">
        <v>138.1</v>
      </c>
      <c r="P539" s="163" t="s">
        <v>235</v>
      </c>
    </row>
    <row r="540" spans="1:16" ht="13.15">
      <c r="A540" s="164">
        <f t="shared" si="31"/>
        <v>1992.1249999999645</v>
      </c>
      <c r="B540" s="164">
        <f t="shared" si="32"/>
        <v>116.79588049514932</v>
      </c>
      <c r="H540" s="165">
        <v>1992.1249999999645</v>
      </c>
      <c r="I540" s="172">
        <v>75.653999999999996</v>
      </c>
      <c r="J540" s="163" t="s">
        <v>240</v>
      </c>
      <c r="N540" s="165">
        <f t="shared" si="33"/>
        <v>1992.1249999999645</v>
      </c>
      <c r="O540" s="167">
        <v>138.6</v>
      </c>
      <c r="P540" s="163" t="s">
        <v>235</v>
      </c>
    </row>
    <row r="541" spans="1:16" ht="13.15">
      <c r="A541" s="164">
        <f t="shared" si="31"/>
        <v>1992.2083333332978</v>
      </c>
      <c r="B541" s="164">
        <f t="shared" si="32"/>
        <v>116.45166375905323</v>
      </c>
      <c r="H541" s="165">
        <v>1992.2083333332978</v>
      </c>
      <c r="I541" s="172">
        <v>75.811999999999998</v>
      </c>
      <c r="J541" s="163" t="s">
        <v>240</v>
      </c>
      <c r="N541" s="165">
        <f t="shared" si="33"/>
        <v>1992.2083333332978</v>
      </c>
      <c r="O541" s="167">
        <v>139.30000000000001</v>
      </c>
      <c r="P541" s="163" t="s">
        <v>235</v>
      </c>
    </row>
    <row r="542" spans="1:16" ht="13.15">
      <c r="A542" s="164">
        <f t="shared" si="31"/>
        <v>1992.291666666631</v>
      </c>
      <c r="B542" s="164">
        <f t="shared" si="32"/>
        <v>116.69424758022572</v>
      </c>
      <c r="H542" s="165">
        <v>1992.291666666631</v>
      </c>
      <c r="I542" s="172">
        <v>76.078999999999994</v>
      </c>
      <c r="J542" s="163" t="s">
        <v>240</v>
      </c>
      <c r="N542" s="165">
        <f t="shared" si="33"/>
        <v>1992.291666666631</v>
      </c>
      <c r="O542" s="167">
        <v>139.5</v>
      </c>
      <c r="P542" s="163" t="s">
        <v>235</v>
      </c>
    </row>
    <row r="543" spans="1:16" ht="13.15">
      <c r="A543" s="164">
        <f t="shared" si="31"/>
        <v>1992.3749999999643</v>
      </c>
      <c r="B543" s="164">
        <f t="shared" si="32"/>
        <v>117.0142514913709</v>
      </c>
      <c r="H543" s="165">
        <v>1992.3749999999643</v>
      </c>
      <c r="I543" s="172">
        <v>76.396999999999991</v>
      </c>
      <c r="J543" s="163" t="s">
        <v>240</v>
      </c>
      <c r="N543" s="165">
        <f t="shared" si="33"/>
        <v>1992.3749999999643</v>
      </c>
      <c r="O543" s="167">
        <v>139.69999999999999</v>
      </c>
      <c r="P543" s="163" t="s">
        <v>235</v>
      </c>
    </row>
    <row r="544" spans="1:16" ht="13.15">
      <c r="A544" s="164">
        <f t="shared" si="31"/>
        <v>1992.4583333332976</v>
      </c>
      <c r="B544" s="164">
        <f t="shared" si="32"/>
        <v>116.90828397813937</v>
      </c>
      <c r="H544" s="165">
        <v>1992.4583333332976</v>
      </c>
      <c r="I544" s="172">
        <v>76.600999999999999</v>
      </c>
      <c r="J544" s="163" t="s">
        <v>240</v>
      </c>
      <c r="N544" s="165">
        <f t="shared" si="33"/>
        <v>1992.4583333332976</v>
      </c>
      <c r="O544" s="167">
        <v>140.19999999999999</v>
      </c>
      <c r="P544" s="163" t="s">
        <v>235</v>
      </c>
    </row>
    <row r="545" spans="1:16" ht="13.15">
      <c r="A545" s="164">
        <f t="shared" si="31"/>
        <v>1992.5416666666308</v>
      </c>
      <c r="B545" s="164">
        <f t="shared" si="32"/>
        <v>116.82465811054865</v>
      </c>
      <c r="H545" s="165">
        <v>1992.5416666666308</v>
      </c>
      <c r="I545" s="172">
        <v>76.709999999999994</v>
      </c>
      <c r="J545" s="163" t="s">
        <v>240</v>
      </c>
      <c r="N545" s="165">
        <f t="shared" si="33"/>
        <v>1992.5416666666308</v>
      </c>
      <c r="O545" s="167">
        <v>140.5</v>
      </c>
      <c r="P545" s="163" t="s">
        <v>235</v>
      </c>
    </row>
    <row r="546" spans="1:16" ht="13.15">
      <c r="A546" s="164">
        <f t="shared" si="31"/>
        <v>1992.6249999999641</v>
      </c>
      <c r="B546" s="164">
        <f t="shared" si="32"/>
        <v>116.52489635441452</v>
      </c>
      <c r="H546" s="165">
        <v>1992.6249999999641</v>
      </c>
      <c r="I546" s="172">
        <v>76.731000000000009</v>
      </c>
      <c r="J546" s="163" t="s">
        <v>240</v>
      </c>
      <c r="N546" s="165">
        <f t="shared" si="33"/>
        <v>1992.6249999999641</v>
      </c>
      <c r="O546" s="167">
        <v>140.9</v>
      </c>
      <c r="P546" s="163" t="s">
        <v>235</v>
      </c>
    </row>
    <row r="547" spans="1:16" ht="13.15">
      <c r="A547" s="164">
        <f t="shared" si="31"/>
        <v>1992.7083333332973</v>
      </c>
      <c r="B547" s="164">
        <f t="shared" si="32"/>
        <v>116.03754218156764</v>
      </c>
      <c r="H547" s="165">
        <v>1992.7083333332973</v>
      </c>
      <c r="I547" s="172">
        <v>76.626999999999995</v>
      </c>
      <c r="J547" s="163" t="s">
        <v>240</v>
      </c>
      <c r="N547" s="165">
        <f t="shared" si="33"/>
        <v>1992.7083333332973</v>
      </c>
      <c r="O547" s="167">
        <v>141.30000000000001</v>
      </c>
      <c r="P547" s="163" t="s">
        <v>235</v>
      </c>
    </row>
    <row r="548" spans="1:16" ht="13.15">
      <c r="A548" s="164">
        <f t="shared" si="31"/>
        <v>1992.7916666666306</v>
      </c>
      <c r="B548" s="164">
        <f t="shared" si="32"/>
        <v>115.583113695083</v>
      </c>
      <c r="H548" s="165">
        <v>1992.7916666666306</v>
      </c>
      <c r="I548" s="172">
        <v>76.596999999999994</v>
      </c>
      <c r="J548" s="163" t="s">
        <v>240</v>
      </c>
      <c r="N548" s="165">
        <f t="shared" si="33"/>
        <v>1992.7916666666306</v>
      </c>
      <c r="O548" s="167">
        <v>141.80000000000001</v>
      </c>
      <c r="P548" s="163" t="s">
        <v>235</v>
      </c>
    </row>
    <row r="549" spans="1:16" ht="13.15">
      <c r="A549" s="164">
        <f t="shared" si="31"/>
        <v>1992.8749999999638</v>
      </c>
      <c r="B549" s="164">
        <f t="shared" si="32"/>
        <v>115.39169039467632</v>
      </c>
      <c r="H549" s="165">
        <v>1992.8749999999638</v>
      </c>
      <c r="I549" s="172">
        <v>76.578000000000003</v>
      </c>
      <c r="J549" s="163" t="s">
        <v>240</v>
      </c>
      <c r="N549" s="165">
        <f t="shared" si="33"/>
        <v>1992.8749999999638</v>
      </c>
      <c r="O549" s="167">
        <v>142</v>
      </c>
      <c r="P549" s="163" t="s">
        <v>235</v>
      </c>
    </row>
    <row r="550" spans="1:16" ht="13.15">
      <c r="A550" s="164">
        <f t="shared" si="31"/>
        <v>1992.9583333332971</v>
      </c>
      <c r="B550" s="164">
        <f t="shared" si="32"/>
        <v>115.29959934875644</v>
      </c>
      <c r="H550" s="165">
        <v>1992.9583333332971</v>
      </c>
      <c r="I550" s="172">
        <v>76.463000000000008</v>
      </c>
      <c r="J550" s="163" t="s">
        <v>240</v>
      </c>
      <c r="N550" s="165">
        <f t="shared" si="33"/>
        <v>1992.9583333332971</v>
      </c>
      <c r="O550" s="167">
        <v>141.9</v>
      </c>
      <c r="P550" s="163" t="s">
        <v>235</v>
      </c>
    </row>
    <row r="551" spans="1:16" ht="13.15">
      <c r="A551" s="164">
        <f t="shared" si="31"/>
        <v>1993.0416666666304</v>
      </c>
      <c r="B551" s="164">
        <f t="shared" si="32"/>
        <v>114.63007724063985</v>
      </c>
      <c r="H551" s="165">
        <v>1993.0416666666304</v>
      </c>
      <c r="I551" s="172">
        <v>76.393999999999991</v>
      </c>
      <c r="J551" s="163" t="s">
        <v>240</v>
      </c>
      <c r="N551" s="165">
        <f t="shared" si="33"/>
        <v>1993.0416666666304</v>
      </c>
      <c r="O551" s="167">
        <v>142.6</v>
      </c>
      <c r="P551" s="163" t="s">
        <v>235</v>
      </c>
    </row>
    <row r="552" spans="1:16" ht="13.15">
      <c r="A552" s="164">
        <f t="shared" si="31"/>
        <v>1993.1249999999636</v>
      </c>
      <c r="B552" s="164">
        <f t="shared" si="32"/>
        <v>114.12787459388565</v>
      </c>
      <c r="H552" s="165">
        <v>1993.1249999999636</v>
      </c>
      <c r="I552" s="172">
        <v>76.326000000000008</v>
      </c>
      <c r="J552" s="163" t="s">
        <v>240</v>
      </c>
      <c r="N552" s="165">
        <f t="shared" si="33"/>
        <v>1993.1249999999636</v>
      </c>
      <c r="O552" s="167">
        <v>143.1</v>
      </c>
      <c r="P552" s="163" t="s">
        <v>235</v>
      </c>
    </row>
    <row r="553" spans="1:16" ht="13.15">
      <c r="A553" s="164">
        <f t="shared" si="31"/>
        <v>1993.2083333332969</v>
      </c>
      <c r="B553" s="164">
        <f t="shared" si="32"/>
        <v>113.81393690249409</v>
      </c>
      <c r="H553" s="165">
        <v>1993.2083333332969</v>
      </c>
      <c r="I553" s="172">
        <v>76.382000000000005</v>
      </c>
      <c r="J553" s="163" t="s">
        <v>240</v>
      </c>
      <c r="N553" s="165">
        <f t="shared" si="33"/>
        <v>1993.2083333332969</v>
      </c>
      <c r="O553" s="167">
        <v>143.6</v>
      </c>
      <c r="P553" s="163" t="s">
        <v>235</v>
      </c>
    </row>
    <row r="554" spans="1:16" ht="13.15">
      <c r="A554" s="164">
        <f t="shared" si="31"/>
        <v>1993.2916666666301</v>
      </c>
      <c r="B554" s="164">
        <f t="shared" si="32"/>
        <v>113.91087373178836</v>
      </c>
      <c r="H554" s="165">
        <v>1993.2916666666301</v>
      </c>
      <c r="I554" s="172">
        <v>76.66</v>
      </c>
      <c r="J554" s="163" t="s">
        <v>240</v>
      </c>
      <c r="N554" s="165">
        <f t="shared" si="33"/>
        <v>1993.2916666666301</v>
      </c>
      <c r="O554" s="167">
        <v>144</v>
      </c>
      <c r="P554" s="163" t="s">
        <v>235</v>
      </c>
    </row>
    <row r="555" spans="1:16" ht="13.15">
      <c r="A555" s="164">
        <f t="shared" si="31"/>
        <v>1993.3749999999634</v>
      </c>
      <c r="B555" s="164">
        <f t="shared" si="32"/>
        <v>114.30042880290017</v>
      </c>
      <c r="H555" s="165">
        <v>1993.3749999999634</v>
      </c>
      <c r="I555" s="172">
        <v>77.028999999999996</v>
      </c>
      <c r="J555" s="163" t="s">
        <v>240</v>
      </c>
      <c r="N555" s="165">
        <f t="shared" si="33"/>
        <v>1993.3749999999634</v>
      </c>
      <c r="O555" s="167">
        <v>144.19999999999999</v>
      </c>
      <c r="P555" s="163" t="s">
        <v>235</v>
      </c>
    </row>
    <row r="556" spans="1:16" ht="13.15">
      <c r="A556" s="164">
        <f t="shared" si="31"/>
        <v>1993.4583333332967</v>
      </c>
      <c r="B556" s="164">
        <f t="shared" si="32"/>
        <v>114.86227620305101</v>
      </c>
      <c r="H556" s="165">
        <v>1993.4583333332967</v>
      </c>
      <c r="I556" s="172">
        <v>77.515000000000001</v>
      </c>
      <c r="J556" s="163" t="s">
        <v>240</v>
      </c>
      <c r="N556" s="165">
        <f t="shared" si="33"/>
        <v>1993.4583333332967</v>
      </c>
      <c r="O556" s="167">
        <v>144.4</v>
      </c>
      <c r="P556" s="163" t="s">
        <v>235</v>
      </c>
    </row>
    <row r="557" spans="1:16" ht="13.15">
      <c r="A557" s="164">
        <f t="shared" si="31"/>
        <v>1993.5416666666299</v>
      </c>
      <c r="B557" s="164">
        <f t="shared" si="32"/>
        <v>115.40906301746017</v>
      </c>
      <c r="H557" s="165">
        <v>1993.5416666666299</v>
      </c>
      <c r="I557" s="172">
        <v>77.884</v>
      </c>
      <c r="J557" s="163" t="s">
        <v>240</v>
      </c>
      <c r="N557" s="165">
        <f t="shared" si="33"/>
        <v>1993.5416666666299</v>
      </c>
      <c r="O557" s="167">
        <v>144.4</v>
      </c>
      <c r="P557" s="163" t="s">
        <v>235</v>
      </c>
    </row>
    <row r="558" spans="1:16" ht="13.15">
      <c r="A558" s="164">
        <f t="shared" si="31"/>
        <v>1993.6249999999632</v>
      </c>
      <c r="B558" s="164">
        <f t="shared" si="32"/>
        <v>115.45377102017748</v>
      </c>
      <c r="H558" s="165">
        <v>1993.6249999999632</v>
      </c>
      <c r="I558" s="172">
        <v>78.13</v>
      </c>
      <c r="J558" s="163" t="s">
        <v>240</v>
      </c>
      <c r="N558" s="165">
        <f t="shared" si="33"/>
        <v>1993.6249999999632</v>
      </c>
      <c r="O558" s="167">
        <v>144.80000000000001</v>
      </c>
      <c r="P558" s="163" t="s">
        <v>235</v>
      </c>
    </row>
    <row r="559" spans="1:16" ht="13.15">
      <c r="A559" s="164">
        <f t="shared" si="31"/>
        <v>1993.7083333332964</v>
      </c>
      <c r="B559" s="164">
        <f t="shared" si="32"/>
        <v>115.31386789048121</v>
      </c>
      <c r="H559" s="165">
        <v>1993.7083333332964</v>
      </c>
      <c r="I559" s="172">
        <v>78.197000000000003</v>
      </c>
      <c r="J559" s="163" t="s">
        <v>240</v>
      </c>
      <c r="N559" s="165">
        <f t="shared" si="33"/>
        <v>1993.7083333332964</v>
      </c>
      <c r="O559" s="167">
        <v>145.1</v>
      </c>
      <c r="P559" s="163" t="s">
        <v>235</v>
      </c>
    </row>
    <row r="560" spans="1:16" ht="13.15">
      <c r="A560" s="164">
        <f t="shared" si="31"/>
        <v>1993.7916666666297</v>
      </c>
      <c r="B560" s="164">
        <f t="shared" si="32"/>
        <v>114.80081629642038</v>
      </c>
      <c r="H560" s="165">
        <v>1993.7916666666297</v>
      </c>
      <c r="I560" s="172">
        <v>78.171000000000006</v>
      </c>
      <c r="J560" s="163" t="s">
        <v>240</v>
      </c>
      <c r="N560" s="165">
        <f t="shared" si="33"/>
        <v>1993.7916666666297</v>
      </c>
      <c r="O560" s="167">
        <v>145.69999999999999</v>
      </c>
      <c r="P560" s="163" t="s">
        <v>235</v>
      </c>
    </row>
    <row r="561" spans="1:16" ht="13.15">
      <c r="A561" s="164">
        <f t="shared" si="31"/>
        <v>1993.8749999999629</v>
      </c>
      <c r="B561" s="164">
        <f t="shared" si="32"/>
        <v>114.71914258232005</v>
      </c>
      <c r="H561" s="165">
        <v>1993.8749999999629</v>
      </c>
      <c r="I561" s="172">
        <v>78.168999999999997</v>
      </c>
      <c r="J561" s="163" t="s">
        <v>240</v>
      </c>
      <c r="N561" s="165">
        <f t="shared" si="33"/>
        <v>1993.8749999999629</v>
      </c>
      <c r="O561" s="167">
        <v>145.80000000000001</v>
      </c>
      <c r="P561" s="163" t="s">
        <v>235</v>
      </c>
    </row>
    <row r="562" spans="1:16" ht="13.15">
      <c r="A562" s="164">
        <f t="shared" si="31"/>
        <v>1993.9583333332962</v>
      </c>
      <c r="B562" s="164">
        <f t="shared" si="32"/>
        <v>114.63549060868354</v>
      </c>
      <c r="H562" s="165">
        <v>1993.9583333332962</v>
      </c>
      <c r="I562" s="172">
        <v>78.111999999999995</v>
      </c>
      <c r="J562" s="163" t="s">
        <v>240</v>
      </c>
      <c r="N562" s="165">
        <f t="shared" si="33"/>
        <v>1993.9583333332962</v>
      </c>
      <c r="O562" s="167">
        <v>145.80000000000001</v>
      </c>
      <c r="P562" s="163" t="s">
        <v>235</v>
      </c>
    </row>
    <row r="563" spans="1:16" ht="13.15">
      <c r="A563" s="164">
        <f t="shared" si="31"/>
        <v>1994.0416666666295</v>
      </c>
      <c r="B563" s="164">
        <f t="shared" si="32"/>
        <v>114.44771685261227</v>
      </c>
      <c r="H563" s="165">
        <v>1994.0416666666295</v>
      </c>
      <c r="I563" s="172">
        <v>78.198000000000008</v>
      </c>
      <c r="J563" s="163" t="s">
        <v>240</v>
      </c>
      <c r="N563" s="165">
        <f t="shared" si="33"/>
        <v>1994.0416666666295</v>
      </c>
      <c r="O563" s="167">
        <v>146.19999999999999</v>
      </c>
      <c r="P563" s="163" t="s">
        <v>235</v>
      </c>
    </row>
    <row r="564" spans="1:16" ht="13.15">
      <c r="A564" s="164">
        <f t="shared" si="31"/>
        <v>1994.1249999999627</v>
      </c>
      <c r="B564" s="164">
        <f t="shared" si="32"/>
        <v>114.06639428432489</v>
      </c>
      <c r="H564" s="165">
        <v>1994.1249999999627</v>
      </c>
      <c r="I564" s="172">
        <v>78.203999999999994</v>
      </c>
      <c r="J564" s="163" t="s">
        <v>240</v>
      </c>
      <c r="N564" s="165">
        <f t="shared" si="33"/>
        <v>1994.1249999999627</v>
      </c>
      <c r="O564" s="167">
        <v>146.69999999999999</v>
      </c>
      <c r="P564" s="163" t="s">
        <v>235</v>
      </c>
    </row>
    <row r="565" spans="1:16" ht="13.15">
      <c r="A565" s="164">
        <f t="shared" si="31"/>
        <v>1994.208333333296</v>
      </c>
      <c r="B565" s="164">
        <f t="shared" si="32"/>
        <v>113.88826185676362</v>
      </c>
      <c r="H565" s="165">
        <v>1994.208333333296</v>
      </c>
      <c r="I565" s="172">
        <v>78.347999999999999</v>
      </c>
      <c r="J565" s="163" t="s">
        <v>240</v>
      </c>
      <c r="N565" s="165">
        <f t="shared" si="33"/>
        <v>1994.208333333296</v>
      </c>
      <c r="O565" s="167">
        <v>147.19999999999999</v>
      </c>
      <c r="P565" s="163" t="s">
        <v>235</v>
      </c>
    </row>
    <row r="566" spans="1:16" ht="13.15">
      <c r="A566" s="164">
        <f t="shared" si="31"/>
        <v>1994.2916666666292</v>
      </c>
      <c r="B566" s="164">
        <f t="shared" si="32"/>
        <v>114.24471249174853</v>
      </c>
      <c r="H566" s="165">
        <v>1994.2916666666292</v>
      </c>
      <c r="I566" s="172">
        <v>78.7</v>
      </c>
      <c r="J566" s="163" t="s">
        <v>240</v>
      </c>
      <c r="N566" s="165">
        <f t="shared" si="33"/>
        <v>1994.2916666666292</v>
      </c>
      <c r="O566" s="167">
        <v>147.4</v>
      </c>
      <c r="P566" s="163" t="s">
        <v>235</v>
      </c>
    </row>
    <row r="567" spans="1:16" ht="13.15">
      <c r="A567" s="164">
        <f t="shared" ref="A567:A630" si="34">H567</f>
        <v>1994.3749999999625</v>
      </c>
      <c r="B567" s="164">
        <f t="shared" si="32"/>
        <v>114.90419577202782</v>
      </c>
      <c r="H567" s="165">
        <v>1994.3749999999625</v>
      </c>
      <c r="I567" s="172">
        <v>79.207999999999998</v>
      </c>
      <c r="J567" s="163" t="s">
        <v>240</v>
      </c>
      <c r="N567" s="165">
        <f t="shared" si="33"/>
        <v>1994.3749999999625</v>
      </c>
      <c r="O567" s="167">
        <v>147.5</v>
      </c>
      <c r="P567" s="163" t="s">
        <v>235</v>
      </c>
    </row>
    <row r="568" spans="1:16" ht="13.15">
      <c r="A568" s="164">
        <f t="shared" si="34"/>
        <v>1994.4583333332957</v>
      </c>
      <c r="B568" s="164">
        <f t="shared" si="32"/>
        <v>115.22732138091227</v>
      </c>
      <c r="H568" s="165">
        <v>1994.4583333332957</v>
      </c>
      <c r="I568" s="172">
        <v>79.7</v>
      </c>
      <c r="J568" s="163" t="s">
        <v>240</v>
      </c>
      <c r="N568" s="165">
        <f t="shared" si="33"/>
        <v>1994.4583333332957</v>
      </c>
      <c r="O568" s="167">
        <v>148</v>
      </c>
      <c r="P568" s="163" t="s">
        <v>235</v>
      </c>
    </row>
    <row r="569" spans="1:16" ht="13.15">
      <c r="A569" s="164">
        <f t="shared" si="34"/>
        <v>1994.541666666629</v>
      </c>
      <c r="B569" s="164">
        <f t="shared" si="32"/>
        <v>115.4386911709842</v>
      </c>
      <c r="H569" s="165">
        <v>1994.541666666629</v>
      </c>
      <c r="I569" s="172">
        <v>80.061999999999998</v>
      </c>
      <c r="J569" s="163" t="s">
        <v>240</v>
      </c>
      <c r="N569" s="165">
        <f t="shared" si="33"/>
        <v>1994.541666666629</v>
      </c>
      <c r="O569" s="167">
        <v>148.4</v>
      </c>
      <c r="P569" s="163" t="s">
        <v>235</v>
      </c>
    </row>
    <row r="570" spans="1:16" ht="13.15">
      <c r="A570" s="164">
        <f t="shared" si="34"/>
        <v>1994.6249999999623</v>
      </c>
      <c r="B570" s="164">
        <f t="shared" si="32"/>
        <v>115.33859662630364</v>
      </c>
      <c r="H570" s="165">
        <v>1994.6249999999623</v>
      </c>
      <c r="I570" s="172">
        <v>80.316000000000003</v>
      </c>
      <c r="J570" s="163" t="s">
        <v>240</v>
      </c>
      <c r="N570" s="165">
        <f t="shared" si="33"/>
        <v>1994.6249999999623</v>
      </c>
      <c r="O570" s="167">
        <v>149</v>
      </c>
      <c r="P570" s="163" t="s">
        <v>235</v>
      </c>
    </row>
    <row r="571" spans="1:16" ht="13.15">
      <c r="A571" s="164">
        <f t="shared" si="34"/>
        <v>1994.7083333332955</v>
      </c>
      <c r="B571" s="164">
        <f t="shared" si="32"/>
        <v>115.06273276446012</v>
      </c>
      <c r="H571" s="165">
        <v>1994.7083333332955</v>
      </c>
      <c r="I571" s="172">
        <v>80.338999999999999</v>
      </c>
      <c r="J571" s="163" t="s">
        <v>240</v>
      </c>
      <c r="N571" s="165">
        <f t="shared" si="33"/>
        <v>1994.7083333332955</v>
      </c>
      <c r="O571" s="167">
        <v>149.4</v>
      </c>
      <c r="P571" s="163" t="s">
        <v>235</v>
      </c>
    </row>
    <row r="572" spans="1:16" ht="13.15">
      <c r="A572" s="164">
        <f t="shared" si="34"/>
        <v>1994.7916666666288</v>
      </c>
      <c r="B572" s="164">
        <f t="shared" ref="B572:B635" si="35">100*(I572/O572)/(I$8/O$8)</f>
        <v>114.93424246862246</v>
      </c>
      <c r="H572" s="165">
        <v>1994.7916666666288</v>
      </c>
      <c r="I572" s="172">
        <v>80.302999999999997</v>
      </c>
      <c r="J572" s="163" t="s">
        <v>240</v>
      </c>
      <c r="N572" s="165">
        <f t="shared" si="33"/>
        <v>1994.7916666666288</v>
      </c>
      <c r="O572" s="167">
        <v>149.5</v>
      </c>
      <c r="P572" s="163" t="s">
        <v>235</v>
      </c>
    </row>
    <row r="573" spans="1:16" ht="13.15">
      <c r="A573" s="164">
        <f t="shared" si="34"/>
        <v>1994.874999999962</v>
      </c>
      <c r="B573" s="164">
        <f t="shared" si="35"/>
        <v>114.58772813454735</v>
      </c>
      <c r="H573" s="165">
        <v>1994.874999999962</v>
      </c>
      <c r="I573" s="172">
        <v>80.168000000000006</v>
      </c>
      <c r="J573" s="163" t="s">
        <v>240</v>
      </c>
      <c r="N573" s="165">
        <f t="shared" si="33"/>
        <v>1994.874999999962</v>
      </c>
      <c r="O573" s="167">
        <v>149.69999999999999</v>
      </c>
      <c r="P573" s="163" t="s">
        <v>235</v>
      </c>
    </row>
    <row r="574" spans="1:16" ht="13.15">
      <c r="A574" s="164">
        <f t="shared" si="34"/>
        <v>1994.9583333332953</v>
      </c>
      <c r="B574" s="164">
        <f t="shared" si="35"/>
        <v>114.45765774161943</v>
      </c>
      <c r="H574" s="165">
        <v>1994.9583333332953</v>
      </c>
      <c r="I574" s="172">
        <v>80.076999999999998</v>
      </c>
      <c r="J574" s="163" t="s">
        <v>240</v>
      </c>
      <c r="N574" s="165">
        <f t="shared" si="33"/>
        <v>1994.9583333332953</v>
      </c>
      <c r="O574" s="167">
        <v>149.69999999999999</v>
      </c>
      <c r="P574" s="163" t="s">
        <v>235</v>
      </c>
    </row>
    <row r="575" spans="1:16" ht="13.15">
      <c r="A575" s="164">
        <f t="shared" si="34"/>
        <v>1995.0416666666285</v>
      </c>
      <c r="B575" s="164">
        <f t="shared" si="35"/>
        <v>113.92813535477561</v>
      </c>
      <c r="H575" s="165">
        <v>1995.0416666666285</v>
      </c>
      <c r="I575" s="172">
        <v>80.02600000000001</v>
      </c>
      <c r="J575" s="163" t="s">
        <v>240</v>
      </c>
      <c r="N575" s="165">
        <f t="shared" si="33"/>
        <v>1995.0416666666285</v>
      </c>
      <c r="O575" s="167">
        <v>150.30000000000001</v>
      </c>
      <c r="P575" s="163" t="s">
        <v>235</v>
      </c>
    </row>
    <row r="576" spans="1:16" ht="13.15">
      <c r="A576" s="164">
        <f t="shared" si="34"/>
        <v>1995.1249999999618</v>
      </c>
      <c r="B576" s="164">
        <f t="shared" si="35"/>
        <v>113.42551153621324</v>
      </c>
      <c r="H576" s="165">
        <v>1995.1249999999618</v>
      </c>
      <c r="I576" s="172">
        <v>79.991</v>
      </c>
      <c r="J576" s="163" t="s">
        <v>240</v>
      </c>
      <c r="N576" s="165">
        <f t="shared" si="33"/>
        <v>1995.1249999999618</v>
      </c>
      <c r="O576" s="167">
        <v>150.9</v>
      </c>
      <c r="P576" s="163" t="s">
        <v>235</v>
      </c>
    </row>
    <row r="577" spans="1:16" ht="13.15">
      <c r="A577" s="164">
        <f t="shared" si="34"/>
        <v>1995.2083333332951</v>
      </c>
      <c r="B577" s="164">
        <f t="shared" si="35"/>
        <v>113.17246607609265</v>
      </c>
      <c r="H577" s="165">
        <v>1995.2083333332951</v>
      </c>
      <c r="I577" s="172">
        <v>80.076999999999998</v>
      </c>
      <c r="J577" s="163" t="s">
        <v>240</v>
      </c>
      <c r="N577" s="165">
        <f t="shared" si="33"/>
        <v>1995.2083333332951</v>
      </c>
      <c r="O577" s="167">
        <v>151.4</v>
      </c>
      <c r="P577" s="163" t="s">
        <v>235</v>
      </c>
    </row>
    <row r="578" spans="1:16" ht="13.15">
      <c r="A578" s="164">
        <f t="shared" si="34"/>
        <v>1995.2916666666283</v>
      </c>
      <c r="B578" s="164">
        <f t="shared" si="35"/>
        <v>113.21126703951994</v>
      </c>
      <c r="H578" s="165">
        <v>1995.2916666666283</v>
      </c>
      <c r="I578" s="172">
        <v>80.369</v>
      </c>
      <c r="J578" s="163" t="s">
        <v>240</v>
      </c>
      <c r="N578" s="165">
        <f t="shared" si="33"/>
        <v>1995.2916666666283</v>
      </c>
      <c r="O578" s="167">
        <v>151.9</v>
      </c>
      <c r="P578" s="163" t="s">
        <v>235</v>
      </c>
    </row>
    <row r="579" spans="1:16" ht="13.15">
      <c r="A579" s="164">
        <f t="shared" si="34"/>
        <v>1995.3749999999616</v>
      </c>
      <c r="B579" s="164">
        <f t="shared" si="35"/>
        <v>113.44080651102809</v>
      </c>
      <c r="H579" s="165">
        <v>1995.3749999999616</v>
      </c>
      <c r="I579" s="172">
        <v>80.691000000000003</v>
      </c>
      <c r="J579" s="163" t="s">
        <v>240</v>
      </c>
      <c r="N579" s="165">
        <f t="shared" si="33"/>
        <v>1995.3749999999616</v>
      </c>
      <c r="O579" s="167">
        <v>152.19999999999999</v>
      </c>
      <c r="P579" s="163" t="s">
        <v>235</v>
      </c>
    </row>
    <row r="580" spans="1:16" ht="13.15">
      <c r="A580" s="164">
        <f t="shared" si="34"/>
        <v>1995.4583333332948</v>
      </c>
      <c r="B580" s="164">
        <f t="shared" si="35"/>
        <v>113.74661344605828</v>
      </c>
      <c r="H580" s="165">
        <v>1995.4583333332948</v>
      </c>
      <c r="I580" s="172">
        <v>81.067999999999998</v>
      </c>
      <c r="J580" s="163" t="s">
        <v>240</v>
      </c>
      <c r="N580" s="165">
        <f t="shared" si="33"/>
        <v>1995.4583333332948</v>
      </c>
      <c r="O580" s="167">
        <v>152.5</v>
      </c>
      <c r="P580" s="163" t="s">
        <v>235</v>
      </c>
    </row>
    <row r="581" spans="1:16" ht="13.15">
      <c r="A581" s="164">
        <f t="shared" si="34"/>
        <v>1995.5416666666281</v>
      </c>
      <c r="B581" s="164">
        <f t="shared" si="35"/>
        <v>114.22928028162153</v>
      </c>
      <c r="H581" s="165">
        <v>1995.5416666666281</v>
      </c>
      <c r="I581" s="172">
        <v>81.411999999999992</v>
      </c>
      <c r="J581" s="163" t="s">
        <v>240</v>
      </c>
      <c r="N581" s="165">
        <f t="shared" si="33"/>
        <v>1995.5416666666281</v>
      </c>
      <c r="O581" s="167">
        <v>152.5</v>
      </c>
      <c r="P581" s="163" t="s">
        <v>235</v>
      </c>
    </row>
    <row r="582" spans="1:16" ht="13.15">
      <c r="A582" s="164">
        <f t="shared" si="34"/>
        <v>1995.6249999999613</v>
      </c>
      <c r="B582" s="164">
        <f t="shared" si="35"/>
        <v>114.26910853613717</v>
      </c>
      <c r="H582" s="165">
        <v>1995.6249999999613</v>
      </c>
      <c r="I582" s="172">
        <v>81.653999999999996</v>
      </c>
      <c r="J582" s="163" t="s">
        <v>240</v>
      </c>
      <c r="N582" s="165">
        <f t="shared" si="33"/>
        <v>1995.6249999999613</v>
      </c>
      <c r="O582" s="167">
        <v>152.9</v>
      </c>
      <c r="P582" s="163" t="s">
        <v>235</v>
      </c>
    </row>
    <row r="583" spans="1:16" ht="13.15">
      <c r="A583" s="164">
        <f t="shared" si="34"/>
        <v>1995.7083333332946</v>
      </c>
      <c r="B583" s="164">
        <f t="shared" si="35"/>
        <v>114.1626659425264</v>
      </c>
      <c r="H583" s="165">
        <v>1995.7083333332946</v>
      </c>
      <c r="I583" s="172">
        <v>81.738</v>
      </c>
      <c r="J583" s="163" t="s">
        <v>240</v>
      </c>
      <c r="N583" s="165">
        <f t="shared" si="33"/>
        <v>1995.7083333332946</v>
      </c>
      <c r="O583" s="167">
        <v>153.19999999999999</v>
      </c>
      <c r="P583" s="163" t="s">
        <v>235</v>
      </c>
    </row>
    <row r="584" spans="1:16" ht="13.15">
      <c r="A584" s="164">
        <f t="shared" si="34"/>
        <v>1995.7916666666279</v>
      </c>
      <c r="B584" s="164">
        <f t="shared" si="35"/>
        <v>113.77597085244659</v>
      </c>
      <c r="H584" s="165">
        <v>1995.7916666666279</v>
      </c>
      <c r="I584" s="172">
        <v>81.727000000000004</v>
      </c>
      <c r="J584" s="163" t="s">
        <v>240</v>
      </c>
      <c r="N584" s="165">
        <f t="shared" si="33"/>
        <v>1995.7916666666279</v>
      </c>
      <c r="O584" s="167">
        <v>153.69999999999999</v>
      </c>
      <c r="P584" s="163" t="s">
        <v>235</v>
      </c>
    </row>
    <row r="585" spans="1:16" ht="13.15">
      <c r="A585" s="164">
        <f t="shared" si="34"/>
        <v>1995.8749999999611</v>
      </c>
      <c r="B585" s="164">
        <f t="shared" si="35"/>
        <v>113.71631066070493</v>
      </c>
      <c r="H585" s="165">
        <v>1995.8749999999611</v>
      </c>
      <c r="I585" s="172">
        <v>81.631</v>
      </c>
      <c r="J585" s="163" t="s">
        <v>240</v>
      </c>
      <c r="N585" s="165">
        <f t="shared" ref="N585:N648" si="36">N584+1/12</f>
        <v>1995.8749999999611</v>
      </c>
      <c r="O585" s="167">
        <v>153.6</v>
      </c>
      <c r="P585" s="163" t="s">
        <v>235</v>
      </c>
    </row>
    <row r="586" spans="1:16" ht="13.15">
      <c r="A586" s="164">
        <f t="shared" si="34"/>
        <v>1995.9583333332944</v>
      </c>
      <c r="B586" s="164">
        <f t="shared" si="35"/>
        <v>113.62590560390558</v>
      </c>
      <c r="H586" s="165">
        <v>1995.9583333332944</v>
      </c>
      <c r="I586" s="172">
        <v>81.513000000000005</v>
      </c>
      <c r="J586" s="163" t="s">
        <v>240</v>
      </c>
      <c r="N586" s="165">
        <f t="shared" si="36"/>
        <v>1995.9583333332944</v>
      </c>
      <c r="O586" s="167">
        <v>153.5</v>
      </c>
      <c r="P586" s="163" t="s">
        <v>235</v>
      </c>
    </row>
    <row r="587" spans="1:16" ht="13.15">
      <c r="A587" s="164">
        <f t="shared" si="34"/>
        <v>1996.0416666666276</v>
      </c>
      <c r="B587" s="164">
        <f t="shared" si="35"/>
        <v>112.84439661330084</v>
      </c>
      <c r="H587" s="165">
        <v>1996.0416666666276</v>
      </c>
      <c r="I587" s="172">
        <v>81.426999999999992</v>
      </c>
      <c r="J587" s="163" t="s">
        <v>240</v>
      </c>
      <c r="N587" s="165">
        <f t="shared" si="36"/>
        <v>1996.0416666666276</v>
      </c>
      <c r="O587" s="167">
        <v>154.4</v>
      </c>
      <c r="P587" s="163" t="s">
        <v>235</v>
      </c>
    </row>
    <row r="588" spans="1:16" ht="13.15">
      <c r="A588" s="164">
        <f t="shared" si="34"/>
        <v>1996.1249999999609</v>
      </c>
      <c r="B588" s="164">
        <f t="shared" si="35"/>
        <v>112.44146930075595</v>
      </c>
      <c r="H588" s="165">
        <v>1996.1249999999609</v>
      </c>
      <c r="I588" s="172">
        <v>81.399000000000001</v>
      </c>
      <c r="J588" s="163" t="s">
        <v>240</v>
      </c>
      <c r="N588" s="165">
        <f t="shared" si="36"/>
        <v>1996.1249999999609</v>
      </c>
      <c r="O588" s="167">
        <v>154.9</v>
      </c>
      <c r="P588" s="163" t="s">
        <v>235</v>
      </c>
    </row>
    <row r="589" spans="1:16" ht="13.15">
      <c r="A589" s="164">
        <f t="shared" si="34"/>
        <v>1996.2083333332941</v>
      </c>
      <c r="B589" s="164">
        <f t="shared" si="35"/>
        <v>112.22928964386244</v>
      </c>
      <c r="H589" s="165">
        <v>1996.2083333332941</v>
      </c>
      <c r="I589" s="172">
        <v>81.665000000000006</v>
      </c>
      <c r="J589" s="163" t="s">
        <v>240</v>
      </c>
      <c r="N589" s="165">
        <f t="shared" si="36"/>
        <v>1996.2083333332941</v>
      </c>
      <c r="O589" s="167">
        <v>155.69999999999999</v>
      </c>
      <c r="P589" s="163" t="s">
        <v>235</v>
      </c>
    </row>
    <row r="590" spans="1:16" ht="13.15">
      <c r="A590" s="164">
        <f t="shared" si="34"/>
        <v>1996.2916666666274</v>
      </c>
      <c r="B590" s="164">
        <f t="shared" si="35"/>
        <v>112.42683287542081</v>
      </c>
      <c r="H590" s="165">
        <v>1996.2916666666274</v>
      </c>
      <c r="I590" s="172">
        <v>82.123999999999995</v>
      </c>
      <c r="J590" s="163" t="s">
        <v>240</v>
      </c>
      <c r="N590" s="165">
        <f t="shared" si="36"/>
        <v>1996.2916666666274</v>
      </c>
      <c r="O590" s="167">
        <v>156.30000000000001</v>
      </c>
      <c r="P590" s="163" t="s">
        <v>235</v>
      </c>
    </row>
    <row r="591" spans="1:16" ht="13.15">
      <c r="A591" s="164">
        <f t="shared" si="34"/>
        <v>1996.3749999999607</v>
      </c>
      <c r="B591" s="164">
        <f t="shared" si="35"/>
        <v>112.86321246668467</v>
      </c>
      <c r="H591" s="165">
        <v>1996.3749999999607</v>
      </c>
      <c r="I591" s="172">
        <v>82.600999999999999</v>
      </c>
      <c r="J591" s="163" t="s">
        <v>240</v>
      </c>
      <c r="N591" s="165">
        <f t="shared" si="36"/>
        <v>1996.3749999999607</v>
      </c>
      <c r="O591" s="167">
        <v>156.6</v>
      </c>
      <c r="P591" s="163" t="s">
        <v>235</v>
      </c>
    </row>
    <row r="592" spans="1:16" ht="13.15">
      <c r="A592" s="164">
        <f t="shared" si="34"/>
        <v>1996.4583333332939</v>
      </c>
      <c r="B592" s="164">
        <f t="shared" si="35"/>
        <v>113.40156335574103</v>
      </c>
      <c r="H592" s="165">
        <v>1996.4583333332939</v>
      </c>
      <c r="I592" s="172">
        <v>83.047999999999988</v>
      </c>
      <c r="J592" s="163" t="s">
        <v>240</v>
      </c>
      <c r="N592" s="165">
        <f t="shared" si="36"/>
        <v>1996.4583333332939</v>
      </c>
      <c r="O592" s="167">
        <v>156.69999999999999</v>
      </c>
      <c r="P592" s="163" t="s">
        <v>235</v>
      </c>
    </row>
    <row r="593" spans="1:16" ht="13.15">
      <c r="A593" s="164">
        <f t="shared" si="34"/>
        <v>1996.5416666666272</v>
      </c>
      <c r="B593" s="164">
        <f t="shared" si="35"/>
        <v>113.68913991584964</v>
      </c>
      <c r="H593" s="165">
        <v>1996.5416666666272</v>
      </c>
      <c r="I593" s="172">
        <v>83.417999999999992</v>
      </c>
      <c r="J593" s="163" t="s">
        <v>240</v>
      </c>
      <c r="N593" s="165">
        <f t="shared" si="36"/>
        <v>1996.5416666666272</v>
      </c>
      <c r="O593" s="167">
        <v>157</v>
      </c>
      <c r="P593" s="163" t="s">
        <v>235</v>
      </c>
    </row>
    <row r="594" spans="1:16" ht="13.15">
      <c r="A594" s="164">
        <f t="shared" si="34"/>
        <v>1996.6249999999604</v>
      </c>
      <c r="B594" s="164">
        <f t="shared" si="35"/>
        <v>113.77973841021628</v>
      </c>
      <c r="H594" s="165">
        <v>1996.6249999999604</v>
      </c>
      <c r="I594" s="172">
        <v>83.643999999999991</v>
      </c>
      <c r="J594" s="163" t="s">
        <v>240</v>
      </c>
      <c r="N594" s="165">
        <f t="shared" si="36"/>
        <v>1996.6249999999604</v>
      </c>
      <c r="O594" s="167">
        <v>157.30000000000001</v>
      </c>
      <c r="P594" s="163" t="s">
        <v>235</v>
      </c>
    </row>
    <row r="595" spans="1:16" ht="13.15">
      <c r="A595" s="164">
        <f t="shared" si="34"/>
        <v>1996.7083333332937</v>
      </c>
      <c r="B595" s="164">
        <f t="shared" si="35"/>
        <v>113.4965102007809</v>
      </c>
      <c r="H595" s="165">
        <v>1996.7083333332937</v>
      </c>
      <c r="I595" s="172">
        <v>83.701000000000008</v>
      </c>
      <c r="J595" s="163" t="s">
        <v>240</v>
      </c>
      <c r="N595" s="165">
        <f t="shared" si="36"/>
        <v>1996.7083333332937</v>
      </c>
      <c r="O595" s="167">
        <v>157.80000000000001</v>
      </c>
      <c r="P595" s="163" t="s">
        <v>235</v>
      </c>
    </row>
    <row r="596" spans="1:16" ht="13.15">
      <c r="A596" s="164">
        <f t="shared" si="34"/>
        <v>1996.791666666627</v>
      </c>
      <c r="B596" s="164">
        <f t="shared" si="35"/>
        <v>113.03935113605533</v>
      </c>
      <c r="H596" s="165">
        <v>1996.791666666627</v>
      </c>
      <c r="I596" s="172">
        <v>83.627999999999986</v>
      </c>
      <c r="J596" s="163" t="s">
        <v>240</v>
      </c>
      <c r="N596" s="165">
        <f t="shared" si="36"/>
        <v>1996.791666666627</v>
      </c>
      <c r="O596" s="167">
        <v>158.30000000000001</v>
      </c>
      <c r="P596" s="163" t="s">
        <v>235</v>
      </c>
    </row>
    <row r="597" spans="1:16" ht="13.15">
      <c r="A597" s="164">
        <f t="shared" si="34"/>
        <v>1996.8749999999602</v>
      </c>
      <c r="B597" s="164">
        <f t="shared" si="35"/>
        <v>112.72704451445084</v>
      </c>
      <c r="H597" s="165">
        <v>1996.8749999999602</v>
      </c>
      <c r="I597" s="172">
        <v>83.555000000000007</v>
      </c>
      <c r="J597" s="163" t="s">
        <v>240</v>
      </c>
      <c r="N597" s="165">
        <f t="shared" si="36"/>
        <v>1996.8749999999602</v>
      </c>
      <c r="O597" s="167">
        <v>158.6</v>
      </c>
      <c r="P597" s="163" t="s">
        <v>235</v>
      </c>
    </row>
    <row r="598" spans="1:16" ht="13.15">
      <c r="A598" s="164">
        <f t="shared" si="34"/>
        <v>1996.9583333332935</v>
      </c>
      <c r="B598" s="164">
        <f t="shared" si="35"/>
        <v>112.63935068531504</v>
      </c>
      <c r="H598" s="165">
        <v>1996.9583333332935</v>
      </c>
      <c r="I598" s="172">
        <v>83.49</v>
      </c>
      <c r="J598" s="163" t="s">
        <v>240</v>
      </c>
      <c r="N598" s="165">
        <f t="shared" si="36"/>
        <v>1996.9583333332935</v>
      </c>
      <c r="O598" s="167">
        <v>158.6</v>
      </c>
      <c r="P598" s="163" t="s">
        <v>235</v>
      </c>
    </row>
    <row r="599" spans="1:16" ht="13.15">
      <c r="A599" s="164">
        <f t="shared" si="34"/>
        <v>1997.0416666666267</v>
      </c>
      <c r="B599" s="164">
        <f t="shared" si="35"/>
        <v>112.33915736275685</v>
      </c>
      <c r="H599" s="165">
        <v>1997.0416666666267</v>
      </c>
      <c r="I599" s="172">
        <v>83.53</v>
      </c>
      <c r="J599" s="163" t="s">
        <v>240</v>
      </c>
      <c r="N599" s="165">
        <f t="shared" si="36"/>
        <v>1997.0416666666267</v>
      </c>
      <c r="O599" s="167">
        <v>159.1</v>
      </c>
      <c r="P599" s="163" t="s">
        <v>235</v>
      </c>
    </row>
    <row r="600" spans="1:16" ht="13.15">
      <c r="A600" s="164">
        <f t="shared" si="34"/>
        <v>1997.12499999996</v>
      </c>
      <c r="B600" s="164">
        <f t="shared" si="35"/>
        <v>112.07570269836243</v>
      </c>
      <c r="H600" s="165">
        <v>1997.12499999996</v>
      </c>
      <c r="I600" s="172">
        <v>83.596000000000004</v>
      </c>
      <c r="J600" s="163" t="s">
        <v>240</v>
      </c>
      <c r="N600" s="165">
        <f t="shared" si="36"/>
        <v>1997.12499999996</v>
      </c>
      <c r="O600" s="167">
        <v>159.6</v>
      </c>
      <c r="P600" s="163" t="s">
        <v>235</v>
      </c>
    </row>
    <row r="601" spans="1:16" ht="13.15">
      <c r="A601" s="164">
        <f t="shared" si="34"/>
        <v>1997.2083333332932</v>
      </c>
      <c r="B601" s="164">
        <f t="shared" si="35"/>
        <v>112.21677267332747</v>
      </c>
      <c r="H601" s="165">
        <v>1997.2083333332932</v>
      </c>
      <c r="I601" s="172">
        <v>83.911000000000001</v>
      </c>
      <c r="J601" s="163" t="s">
        <v>240</v>
      </c>
      <c r="N601" s="165">
        <f t="shared" si="36"/>
        <v>1997.2083333332932</v>
      </c>
      <c r="O601" s="167">
        <v>160</v>
      </c>
      <c r="P601" s="163" t="s">
        <v>235</v>
      </c>
    </row>
    <row r="602" spans="1:16" ht="13.15">
      <c r="A602" s="164">
        <f t="shared" si="34"/>
        <v>1997.2916666666265</v>
      </c>
      <c r="B602" s="164">
        <f t="shared" si="35"/>
        <v>112.62296230622178</v>
      </c>
      <c r="H602" s="165">
        <v>1997.2916666666265</v>
      </c>
      <c r="I602" s="172">
        <v>84.32</v>
      </c>
      <c r="J602" s="163" t="s">
        <v>240</v>
      </c>
      <c r="N602" s="165">
        <f t="shared" si="36"/>
        <v>1997.2916666666265</v>
      </c>
      <c r="O602" s="167">
        <v>160.19999999999999</v>
      </c>
      <c r="P602" s="163" t="s">
        <v>235</v>
      </c>
    </row>
    <row r="603" spans="1:16" ht="13.15">
      <c r="A603" s="164">
        <f t="shared" si="34"/>
        <v>1997.3749999999598</v>
      </c>
      <c r="B603" s="164">
        <f t="shared" si="35"/>
        <v>113.41902479422419</v>
      </c>
      <c r="H603" s="165">
        <v>1997.3749999999598</v>
      </c>
      <c r="I603" s="172">
        <v>84.863</v>
      </c>
      <c r="J603" s="163" t="s">
        <v>240</v>
      </c>
      <c r="N603" s="165">
        <f t="shared" si="36"/>
        <v>1997.3749999999598</v>
      </c>
      <c r="O603" s="167">
        <v>160.1</v>
      </c>
      <c r="P603" s="163" t="s">
        <v>235</v>
      </c>
    </row>
    <row r="604" spans="1:16" ht="13.15">
      <c r="A604" s="164">
        <f t="shared" si="34"/>
        <v>1997.458333333293</v>
      </c>
      <c r="B604" s="164">
        <f t="shared" si="35"/>
        <v>113.99031454252049</v>
      </c>
      <c r="H604" s="165">
        <v>1997.458333333293</v>
      </c>
      <c r="I604" s="172">
        <v>85.397000000000006</v>
      </c>
      <c r="J604" s="163" t="s">
        <v>240</v>
      </c>
      <c r="N604" s="165">
        <f t="shared" si="36"/>
        <v>1997.458333333293</v>
      </c>
      <c r="O604" s="167">
        <v>160.30000000000001</v>
      </c>
      <c r="P604" s="163" t="s">
        <v>235</v>
      </c>
    </row>
    <row r="605" spans="1:16" ht="13.15">
      <c r="A605" s="164">
        <f t="shared" si="34"/>
        <v>1997.5416666666263</v>
      </c>
      <c r="B605" s="164">
        <f t="shared" si="35"/>
        <v>114.43886252308707</v>
      </c>
      <c r="H605" s="165">
        <v>1997.5416666666263</v>
      </c>
      <c r="I605" s="172">
        <v>85.84</v>
      </c>
      <c r="J605" s="163" t="s">
        <v>240</v>
      </c>
      <c r="N605" s="165">
        <f t="shared" si="36"/>
        <v>1997.5416666666263</v>
      </c>
      <c r="O605" s="167">
        <v>160.5</v>
      </c>
      <c r="P605" s="163" t="s">
        <v>235</v>
      </c>
    </row>
    <row r="606" spans="1:16" ht="13.15">
      <c r="A606" s="164">
        <f t="shared" si="34"/>
        <v>1997.6249999999595</v>
      </c>
      <c r="B606" s="164">
        <f t="shared" si="35"/>
        <v>114.63786720966274</v>
      </c>
      <c r="H606" s="165">
        <v>1997.6249999999595</v>
      </c>
      <c r="I606" s="172">
        <v>86.15</v>
      </c>
      <c r="J606" s="163" t="s">
        <v>240</v>
      </c>
      <c r="N606" s="165">
        <f t="shared" si="36"/>
        <v>1997.6249999999595</v>
      </c>
      <c r="O606" s="167">
        <v>160.80000000000001</v>
      </c>
      <c r="P606" s="163" t="s">
        <v>235</v>
      </c>
    </row>
    <row r="607" spans="1:16" ht="13.15">
      <c r="A607" s="164">
        <f t="shared" si="34"/>
        <v>1997.7083333332928</v>
      </c>
      <c r="B607" s="164">
        <f t="shared" si="35"/>
        <v>114.56578609310408</v>
      </c>
      <c r="H607" s="165">
        <v>1997.7083333332928</v>
      </c>
      <c r="I607" s="172">
        <v>86.31</v>
      </c>
      <c r="J607" s="163" t="s">
        <v>240</v>
      </c>
      <c r="N607" s="165">
        <f t="shared" si="36"/>
        <v>1997.7083333332928</v>
      </c>
      <c r="O607" s="167">
        <v>161.19999999999999</v>
      </c>
      <c r="P607" s="163" t="s">
        <v>235</v>
      </c>
    </row>
    <row r="608" spans="1:16" ht="13.15">
      <c r="A608" s="164">
        <f t="shared" si="34"/>
        <v>1997.791666666626</v>
      </c>
      <c r="B608" s="164">
        <f t="shared" si="35"/>
        <v>114.41064414411036</v>
      </c>
      <c r="H608" s="165">
        <v>1997.791666666626</v>
      </c>
      <c r="I608" s="172">
        <v>86.407000000000011</v>
      </c>
      <c r="J608" s="163" t="s">
        <v>240</v>
      </c>
      <c r="N608" s="165">
        <f t="shared" si="36"/>
        <v>1997.791666666626</v>
      </c>
      <c r="O608" s="167">
        <v>161.6</v>
      </c>
      <c r="P608" s="163" t="s">
        <v>235</v>
      </c>
    </row>
    <row r="609" spans="1:16" ht="13.15">
      <c r="A609" s="164">
        <f t="shared" si="34"/>
        <v>1997.8749999999593</v>
      </c>
      <c r="B609" s="164">
        <f t="shared" si="35"/>
        <v>114.77826645783701</v>
      </c>
      <c r="H609" s="165">
        <v>1997.8749999999593</v>
      </c>
      <c r="I609" s="172">
        <v>86.631</v>
      </c>
      <c r="J609" s="163" t="s">
        <v>240</v>
      </c>
      <c r="N609" s="165">
        <f t="shared" si="36"/>
        <v>1997.8749999999593</v>
      </c>
      <c r="O609" s="167">
        <v>161.5</v>
      </c>
      <c r="P609" s="163" t="s">
        <v>235</v>
      </c>
    </row>
    <row r="610" spans="1:16" ht="13.15">
      <c r="A610" s="164">
        <f t="shared" si="34"/>
        <v>1997.9583333332926</v>
      </c>
      <c r="B610" s="164">
        <f t="shared" si="35"/>
        <v>115.20711834251949</v>
      </c>
      <c r="H610" s="165">
        <v>1997.9583333332926</v>
      </c>
      <c r="I610" s="172">
        <v>86.847000000000008</v>
      </c>
      <c r="J610" s="163" t="s">
        <v>240</v>
      </c>
      <c r="N610" s="165">
        <f t="shared" si="36"/>
        <v>1997.9583333332926</v>
      </c>
      <c r="O610" s="167">
        <v>161.30000000000001</v>
      </c>
      <c r="P610" s="163" t="s">
        <v>235</v>
      </c>
    </row>
    <row r="611" spans="1:16" ht="13.15">
      <c r="A611" s="164">
        <f t="shared" si="34"/>
        <v>1998.0416666666258</v>
      </c>
      <c r="B611" s="164">
        <f t="shared" si="35"/>
        <v>115.41033208986477</v>
      </c>
      <c r="H611" s="165">
        <v>1998.0416666666258</v>
      </c>
      <c r="I611" s="172">
        <v>87.162000000000006</v>
      </c>
      <c r="J611" s="163" t="s">
        <v>240</v>
      </c>
      <c r="N611" s="165">
        <f t="shared" si="36"/>
        <v>1998.0416666666258</v>
      </c>
      <c r="O611" s="167">
        <v>161.6</v>
      </c>
      <c r="P611" s="163" t="s">
        <v>235</v>
      </c>
    </row>
    <row r="612" spans="1:16" ht="13.15">
      <c r="A612" s="164">
        <f t="shared" si="34"/>
        <v>1998.1249999999591</v>
      </c>
      <c r="B612" s="164">
        <f t="shared" si="35"/>
        <v>115.47402090037875</v>
      </c>
      <c r="H612" s="165">
        <v>1998.1249999999591</v>
      </c>
      <c r="I612" s="172">
        <v>87.372000000000014</v>
      </c>
      <c r="J612" s="163" t="s">
        <v>240</v>
      </c>
      <c r="N612" s="165">
        <f t="shared" si="36"/>
        <v>1998.1249999999591</v>
      </c>
      <c r="O612" s="167">
        <v>161.9</v>
      </c>
      <c r="P612" s="163" t="s">
        <v>235</v>
      </c>
    </row>
    <row r="613" spans="1:16" ht="13.15">
      <c r="A613" s="164">
        <f t="shared" si="34"/>
        <v>1998.2083333332923</v>
      </c>
      <c r="B613" s="164">
        <f t="shared" si="35"/>
        <v>115.92531656651863</v>
      </c>
      <c r="H613" s="165">
        <v>1998.2083333332923</v>
      </c>
      <c r="I613" s="172">
        <v>87.876000000000005</v>
      </c>
      <c r="J613" s="163" t="s">
        <v>240</v>
      </c>
      <c r="N613" s="165">
        <f t="shared" si="36"/>
        <v>1998.2083333332923</v>
      </c>
      <c r="O613" s="167">
        <v>162.19999999999999</v>
      </c>
      <c r="P613" s="163" t="s">
        <v>235</v>
      </c>
    </row>
    <row r="614" spans="1:16" ht="13.15">
      <c r="A614" s="164">
        <f t="shared" si="34"/>
        <v>1998.2916666666256</v>
      </c>
      <c r="B614" s="164">
        <f t="shared" si="35"/>
        <v>116.60801182359683</v>
      </c>
      <c r="H614" s="165">
        <v>1998.2916666666256</v>
      </c>
      <c r="I614" s="172">
        <v>88.557000000000002</v>
      </c>
      <c r="J614" s="163" t="s">
        <v>240</v>
      </c>
      <c r="N614" s="165">
        <f t="shared" si="36"/>
        <v>1998.2916666666256</v>
      </c>
      <c r="O614" s="167">
        <v>162.5</v>
      </c>
      <c r="P614" s="163" t="s">
        <v>235</v>
      </c>
    </row>
    <row r="615" spans="1:16" ht="13.15">
      <c r="A615" s="164">
        <f t="shared" si="34"/>
        <v>1998.3749999999588</v>
      </c>
      <c r="B615" s="164">
        <f t="shared" si="35"/>
        <v>117.46562557062018</v>
      </c>
      <c r="H615" s="165">
        <v>1998.3749999999588</v>
      </c>
      <c r="I615" s="172">
        <v>89.37299999999999</v>
      </c>
      <c r="J615" s="163" t="s">
        <v>240</v>
      </c>
      <c r="N615" s="165">
        <f t="shared" si="36"/>
        <v>1998.3749999999588</v>
      </c>
      <c r="O615" s="167">
        <v>162.80000000000001</v>
      </c>
      <c r="P615" s="163" t="s">
        <v>235</v>
      </c>
    </row>
    <row r="616" spans="1:16" ht="13.15">
      <c r="A616" s="164">
        <f t="shared" si="34"/>
        <v>1998.4583333332921</v>
      </c>
      <c r="B616" s="164">
        <f t="shared" si="35"/>
        <v>118.39923698880312</v>
      </c>
      <c r="H616" s="165">
        <v>1998.4583333332921</v>
      </c>
      <c r="I616" s="172">
        <v>90.194000000000003</v>
      </c>
      <c r="J616" s="163" t="s">
        <v>240</v>
      </c>
      <c r="N616" s="165">
        <f t="shared" si="36"/>
        <v>1998.4583333332921</v>
      </c>
      <c r="O616" s="167">
        <v>163</v>
      </c>
      <c r="P616" s="163" t="s">
        <v>235</v>
      </c>
    </row>
    <row r="617" spans="1:16" ht="13.15">
      <c r="A617" s="164">
        <f t="shared" si="34"/>
        <v>1998.5416666666254</v>
      </c>
      <c r="B617" s="164">
        <f t="shared" si="35"/>
        <v>119.12471607467843</v>
      </c>
      <c r="H617" s="165">
        <v>1998.5416666666254</v>
      </c>
      <c r="I617" s="172">
        <v>90.85799999999999</v>
      </c>
      <c r="J617" s="163" t="s">
        <v>240</v>
      </c>
      <c r="N617" s="165">
        <f t="shared" si="36"/>
        <v>1998.5416666666254</v>
      </c>
      <c r="O617" s="167">
        <v>163.19999999999999</v>
      </c>
      <c r="P617" s="163" t="s">
        <v>235</v>
      </c>
    </row>
    <row r="618" spans="1:16" ht="13.15">
      <c r="A618" s="164">
        <f t="shared" si="34"/>
        <v>1998.6249999999586</v>
      </c>
      <c r="B618" s="164">
        <f t="shared" si="35"/>
        <v>119.69651674541946</v>
      </c>
      <c r="H618" s="165">
        <v>1998.6249999999586</v>
      </c>
      <c r="I618" s="172">
        <v>91.406000000000006</v>
      </c>
      <c r="J618" s="163" t="s">
        <v>240</v>
      </c>
      <c r="N618" s="165">
        <f t="shared" si="36"/>
        <v>1998.6249999999586</v>
      </c>
      <c r="O618" s="167">
        <v>163.4</v>
      </c>
      <c r="P618" s="163" t="s">
        <v>235</v>
      </c>
    </row>
    <row r="619" spans="1:16" ht="13.15">
      <c r="A619" s="164">
        <f t="shared" si="34"/>
        <v>1998.7083333332919</v>
      </c>
      <c r="B619" s="164">
        <f t="shared" si="35"/>
        <v>120.00141504625935</v>
      </c>
      <c r="H619" s="165">
        <v>1998.7083333332919</v>
      </c>
      <c r="I619" s="172">
        <v>91.751000000000005</v>
      </c>
      <c r="J619" s="163" t="s">
        <v>240</v>
      </c>
      <c r="N619" s="165">
        <f t="shared" si="36"/>
        <v>1998.7083333332919</v>
      </c>
      <c r="O619" s="167">
        <v>163.6</v>
      </c>
      <c r="P619" s="163" t="s">
        <v>235</v>
      </c>
    </row>
    <row r="620" spans="1:16" ht="13.15">
      <c r="A620" s="164">
        <f t="shared" si="34"/>
        <v>1998.7916666666251</v>
      </c>
      <c r="B620" s="164">
        <f t="shared" si="35"/>
        <v>120.03229750886992</v>
      </c>
      <c r="H620" s="165">
        <v>1998.7916666666251</v>
      </c>
      <c r="I620" s="172">
        <v>91.998999999999995</v>
      </c>
      <c r="J620" s="163" t="s">
        <v>240</v>
      </c>
      <c r="N620" s="165">
        <f t="shared" si="36"/>
        <v>1998.7916666666251</v>
      </c>
      <c r="O620" s="167">
        <v>164</v>
      </c>
      <c r="P620" s="163" t="s">
        <v>235</v>
      </c>
    </row>
    <row r="621" spans="1:16" ht="13.15">
      <c r="A621" s="164">
        <f t="shared" si="34"/>
        <v>1998.8749999999584</v>
      </c>
      <c r="B621" s="164">
        <f t="shared" si="35"/>
        <v>120.28932598319297</v>
      </c>
      <c r="H621" s="165">
        <v>1998.8749999999584</v>
      </c>
      <c r="I621" s="172">
        <v>92.195999999999998</v>
      </c>
      <c r="J621" s="163" t="s">
        <v>240</v>
      </c>
      <c r="N621" s="165">
        <f t="shared" si="36"/>
        <v>1998.8749999999584</v>
      </c>
      <c r="O621" s="167">
        <v>164</v>
      </c>
      <c r="P621" s="163" t="s">
        <v>235</v>
      </c>
    </row>
    <row r="622" spans="1:16" ht="13.15">
      <c r="A622" s="164">
        <f t="shared" si="34"/>
        <v>1998.9583333332916</v>
      </c>
      <c r="B622" s="164">
        <f t="shared" si="35"/>
        <v>120.68517863445511</v>
      </c>
      <c r="H622" s="165">
        <v>1998.9583333332916</v>
      </c>
      <c r="I622" s="172">
        <v>92.442999999999998</v>
      </c>
      <c r="J622" s="163" t="s">
        <v>240</v>
      </c>
      <c r="N622" s="165">
        <f t="shared" si="36"/>
        <v>1998.9583333332916</v>
      </c>
      <c r="O622" s="167">
        <v>163.9</v>
      </c>
      <c r="P622" s="163" t="s">
        <v>235</v>
      </c>
    </row>
    <row r="623" spans="1:16" ht="13.15">
      <c r="A623" s="164">
        <f t="shared" si="34"/>
        <v>1999.0416666666249</v>
      </c>
      <c r="B623" s="164">
        <f t="shared" si="35"/>
        <v>120.74299131358391</v>
      </c>
      <c r="H623" s="165">
        <v>1999.0416666666249</v>
      </c>
      <c r="I623" s="172">
        <v>92.712999999999994</v>
      </c>
      <c r="J623" s="163" t="s">
        <v>240</v>
      </c>
      <c r="N623" s="165">
        <f t="shared" si="36"/>
        <v>1999.0416666666249</v>
      </c>
      <c r="O623" s="167">
        <v>164.3</v>
      </c>
      <c r="P623" s="163" t="s">
        <v>235</v>
      </c>
    </row>
    <row r="624" spans="1:16" ht="13.15">
      <c r="A624" s="164">
        <f t="shared" si="34"/>
        <v>1999.1249999999582</v>
      </c>
      <c r="B624" s="164">
        <f t="shared" si="35"/>
        <v>120.94219012573934</v>
      </c>
      <c r="H624" s="165">
        <v>1999.1249999999582</v>
      </c>
      <c r="I624" s="172">
        <v>92.978999999999999</v>
      </c>
      <c r="J624" s="163" t="s">
        <v>240</v>
      </c>
      <c r="N624" s="165">
        <f t="shared" si="36"/>
        <v>1999.1249999999582</v>
      </c>
      <c r="O624" s="167">
        <v>164.5</v>
      </c>
      <c r="P624" s="163" t="s">
        <v>235</v>
      </c>
    </row>
    <row r="625" spans="1:16" ht="13.15">
      <c r="A625" s="164">
        <f t="shared" si="34"/>
        <v>1999.2083333332914</v>
      </c>
      <c r="B625" s="164">
        <f t="shared" si="35"/>
        <v>121.39398304711952</v>
      </c>
      <c r="H625" s="165">
        <v>1999.2083333332914</v>
      </c>
      <c r="I625" s="172">
        <v>93.61</v>
      </c>
      <c r="J625" s="163" t="s">
        <v>240</v>
      </c>
      <c r="N625" s="165">
        <f t="shared" si="36"/>
        <v>1999.2083333332914</v>
      </c>
      <c r="O625" s="167">
        <v>165</v>
      </c>
      <c r="P625" s="163" t="s">
        <v>235</v>
      </c>
    </row>
    <row r="626" spans="1:16" ht="13.15">
      <c r="A626" s="164">
        <f t="shared" si="34"/>
        <v>1999.2916666666247</v>
      </c>
      <c r="B626" s="164">
        <f t="shared" si="35"/>
        <v>121.5796322552649</v>
      </c>
      <c r="H626" s="165">
        <v>1999.2916666666247</v>
      </c>
      <c r="I626" s="172">
        <v>94.435000000000002</v>
      </c>
      <c r="J626" s="163" t="s">
        <v>240</v>
      </c>
      <c r="N626" s="165">
        <f t="shared" si="36"/>
        <v>1999.2916666666247</v>
      </c>
      <c r="O626" s="167">
        <v>166.2</v>
      </c>
      <c r="P626" s="163" t="s">
        <v>235</v>
      </c>
    </row>
    <row r="627" spans="1:16" ht="13.15">
      <c r="A627" s="164">
        <f t="shared" si="34"/>
        <v>1999.3749999999579</v>
      </c>
      <c r="B627" s="164">
        <f t="shared" si="35"/>
        <v>122.7692291229926</v>
      </c>
      <c r="H627" s="165">
        <v>1999.3749999999579</v>
      </c>
      <c r="I627" s="172">
        <v>95.358999999999995</v>
      </c>
      <c r="J627" s="163" t="s">
        <v>240</v>
      </c>
      <c r="N627" s="165">
        <f t="shared" si="36"/>
        <v>1999.3749999999579</v>
      </c>
      <c r="O627" s="167">
        <v>166.2</v>
      </c>
      <c r="P627" s="163" t="s">
        <v>235</v>
      </c>
    </row>
    <row r="628" spans="1:16" ht="13.15">
      <c r="A628" s="164">
        <f t="shared" si="34"/>
        <v>1999.4583333332912</v>
      </c>
      <c r="B628" s="164">
        <f t="shared" si="35"/>
        <v>124.06053394802602</v>
      </c>
      <c r="H628" s="165">
        <v>1999.4583333332912</v>
      </c>
      <c r="I628" s="172">
        <v>96.362000000000009</v>
      </c>
      <c r="J628" s="163" t="s">
        <v>240</v>
      </c>
      <c r="N628" s="165">
        <f t="shared" si="36"/>
        <v>1999.4583333332912</v>
      </c>
      <c r="O628" s="167">
        <v>166.2</v>
      </c>
      <c r="P628" s="163" t="s">
        <v>235</v>
      </c>
    </row>
    <row r="629" spans="1:16" ht="13.15">
      <c r="A629" s="164">
        <f t="shared" si="34"/>
        <v>1999.5416666666245</v>
      </c>
      <c r="B629" s="164">
        <f t="shared" si="35"/>
        <v>124.7525153688338</v>
      </c>
      <c r="H629" s="165">
        <v>1999.5416666666245</v>
      </c>
      <c r="I629" s="172">
        <v>97.191000000000003</v>
      </c>
      <c r="J629" s="163" t="s">
        <v>240</v>
      </c>
      <c r="N629" s="165">
        <f t="shared" si="36"/>
        <v>1999.5416666666245</v>
      </c>
      <c r="O629" s="167">
        <v>166.7</v>
      </c>
      <c r="P629" s="163" t="s">
        <v>235</v>
      </c>
    </row>
    <row r="630" spans="1:16" ht="13.15">
      <c r="A630" s="164">
        <f t="shared" si="34"/>
        <v>1999.6249999999577</v>
      </c>
      <c r="B630" s="164">
        <f t="shared" si="35"/>
        <v>125.35664414640304</v>
      </c>
      <c r="H630" s="165">
        <v>1999.6249999999577</v>
      </c>
      <c r="I630" s="172">
        <v>97.896000000000001</v>
      </c>
      <c r="J630" s="163" t="s">
        <v>240</v>
      </c>
      <c r="N630" s="165">
        <f t="shared" si="36"/>
        <v>1999.6249999999577</v>
      </c>
      <c r="O630" s="167">
        <v>167.1</v>
      </c>
      <c r="P630" s="163" t="s">
        <v>235</v>
      </c>
    </row>
    <row r="631" spans="1:16" ht="13.15">
      <c r="A631" s="164">
        <f t="shared" ref="A631:A694" si="37">H631</f>
        <v>1999.708333333291</v>
      </c>
      <c r="B631" s="164">
        <f t="shared" si="35"/>
        <v>125.40037895913555</v>
      </c>
      <c r="H631" s="165">
        <v>1999.708333333291</v>
      </c>
      <c r="I631" s="172">
        <v>98.399000000000001</v>
      </c>
      <c r="J631" s="163" t="s">
        <v>240</v>
      </c>
      <c r="N631" s="165">
        <f t="shared" si="36"/>
        <v>1999.708333333291</v>
      </c>
      <c r="O631" s="167">
        <v>167.9</v>
      </c>
      <c r="P631" s="163" t="s">
        <v>235</v>
      </c>
    </row>
    <row r="632" spans="1:16" ht="13.15">
      <c r="A632" s="164">
        <f t="shared" si="37"/>
        <v>1999.7916666666242</v>
      </c>
      <c r="B632" s="164">
        <f t="shared" si="35"/>
        <v>125.72627787547142</v>
      </c>
      <c r="H632" s="165">
        <v>1999.7916666666242</v>
      </c>
      <c r="I632" s="172">
        <v>98.831000000000003</v>
      </c>
      <c r="J632" s="163" t="s">
        <v>240</v>
      </c>
      <c r="N632" s="165">
        <f t="shared" si="36"/>
        <v>1999.7916666666242</v>
      </c>
      <c r="O632" s="167">
        <v>168.2</v>
      </c>
      <c r="P632" s="163" t="s">
        <v>235</v>
      </c>
    </row>
    <row r="633" spans="1:16" ht="13.15">
      <c r="A633" s="164">
        <f t="shared" si="37"/>
        <v>1999.8749999999575</v>
      </c>
      <c r="B633" s="164">
        <f t="shared" si="35"/>
        <v>126.05460107911007</v>
      </c>
      <c r="H633" s="165">
        <v>1999.8749999999575</v>
      </c>
      <c r="I633" s="172">
        <v>99.147999999999996</v>
      </c>
      <c r="J633" s="163" t="s">
        <v>240</v>
      </c>
      <c r="N633" s="165">
        <f t="shared" si="36"/>
        <v>1999.8749999999575</v>
      </c>
      <c r="O633" s="167">
        <v>168.3</v>
      </c>
      <c r="P633" s="163" t="s">
        <v>235</v>
      </c>
    </row>
    <row r="634" spans="1:16" ht="13.15">
      <c r="A634" s="164">
        <f t="shared" si="37"/>
        <v>1999.9583333332907</v>
      </c>
      <c r="B634" s="164">
        <f t="shared" si="35"/>
        <v>126.55552407125487</v>
      </c>
      <c r="H634" s="165">
        <v>1999.9583333332907</v>
      </c>
      <c r="I634" s="172">
        <v>99.542000000000002</v>
      </c>
      <c r="J634" s="163" t="s">
        <v>240</v>
      </c>
      <c r="N634" s="165">
        <f t="shared" si="36"/>
        <v>1999.9583333332907</v>
      </c>
      <c r="O634" s="167">
        <v>168.3</v>
      </c>
      <c r="P634" s="163" t="s">
        <v>235</v>
      </c>
    </row>
    <row r="635" spans="1:16" ht="13.15">
      <c r="A635" s="164">
        <f t="shared" si="37"/>
        <v>2000.041666666624</v>
      </c>
      <c r="B635" s="164">
        <f t="shared" si="35"/>
        <v>126.76122221047393</v>
      </c>
      <c r="H635" s="165">
        <v>2000.041666666624</v>
      </c>
      <c r="I635" s="172">
        <v>100</v>
      </c>
      <c r="J635" s="163" t="s">
        <v>240</v>
      </c>
      <c r="N635" s="165">
        <f t="shared" si="36"/>
        <v>2000.041666666624</v>
      </c>
      <c r="O635" s="167">
        <v>168.8</v>
      </c>
      <c r="P635" s="163" t="s">
        <v>235</v>
      </c>
    </row>
    <row r="636" spans="1:16" ht="13.15">
      <c r="A636" s="164">
        <f t="shared" si="37"/>
        <v>2000.1249999999573</v>
      </c>
      <c r="B636" s="164">
        <f t="shared" ref="B636:B699" si="38">100*(I636/O636)/(I$8/O$8)</f>
        <v>126.73423356674392</v>
      </c>
      <c r="H636" s="165">
        <v>2000.1249999999573</v>
      </c>
      <c r="I636" s="172">
        <v>100.571</v>
      </c>
      <c r="J636" s="163" t="s">
        <v>240</v>
      </c>
      <c r="N636" s="165">
        <f t="shared" si="36"/>
        <v>2000.1249999999573</v>
      </c>
      <c r="O636" s="167">
        <v>169.8</v>
      </c>
      <c r="P636" s="163" t="s">
        <v>235</v>
      </c>
    </row>
    <row r="637" spans="1:16" ht="13.15">
      <c r="A637" s="164">
        <f t="shared" si="37"/>
        <v>2000.2083333332905</v>
      </c>
      <c r="B637" s="164">
        <f t="shared" si="38"/>
        <v>126.81646404030268</v>
      </c>
      <c r="H637" s="165">
        <v>2000.2083333332905</v>
      </c>
      <c r="I637" s="172">
        <v>101.46600000000001</v>
      </c>
      <c r="J637" s="163" t="s">
        <v>240</v>
      </c>
      <c r="N637" s="165">
        <f t="shared" si="36"/>
        <v>2000.2083333332905</v>
      </c>
      <c r="O637" s="167">
        <v>171.2</v>
      </c>
      <c r="P637" s="163" t="s">
        <v>235</v>
      </c>
    </row>
    <row r="638" spans="1:16" ht="13.15">
      <c r="A638" s="164">
        <f t="shared" si="37"/>
        <v>2000.2916666666238</v>
      </c>
      <c r="B638" s="164">
        <f t="shared" si="38"/>
        <v>128.0839788942198</v>
      </c>
      <c r="H638" s="165">
        <v>2000.2916666666238</v>
      </c>
      <c r="I638" s="172">
        <v>102.54</v>
      </c>
      <c r="J638" s="163" t="s">
        <v>240</v>
      </c>
      <c r="N638" s="165">
        <f t="shared" si="36"/>
        <v>2000.2916666666238</v>
      </c>
      <c r="O638" s="167">
        <v>171.3</v>
      </c>
      <c r="P638" s="163" t="s">
        <v>235</v>
      </c>
    </row>
    <row r="639" spans="1:16" ht="13.15">
      <c r="A639" s="164">
        <f t="shared" si="37"/>
        <v>2000.374999999957</v>
      </c>
      <c r="B639" s="164">
        <f t="shared" si="38"/>
        <v>129.38313802629054</v>
      </c>
      <c r="H639" s="165">
        <v>2000.374999999957</v>
      </c>
      <c r="I639" s="172">
        <v>103.70100000000001</v>
      </c>
      <c r="J639" s="163" t="s">
        <v>240</v>
      </c>
      <c r="N639" s="165">
        <f t="shared" si="36"/>
        <v>2000.374999999957</v>
      </c>
      <c r="O639" s="167">
        <v>171.5</v>
      </c>
      <c r="P639" s="163" t="s">
        <v>235</v>
      </c>
    </row>
    <row r="640" spans="1:16" ht="13.15">
      <c r="A640" s="164">
        <f t="shared" si="37"/>
        <v>2000.4583333332903</v>
      </c>
      <c r="B640" s="164">
        <f t="shared" si="38"/>
        <v>130.13998229603342</v>
      </c>
      <c r="H640" s="165">
        <v>2000.4583333332903</v>
      </c>
      <c r="I640" s="172">
        <v>104.855</v>
      </c>
      <c r="J640" s="163" t="s">
        <v>240</v>
      </c>
      <c r="N640" s="165">
        <f t="shared" si="36"/>
        <v>2000.4583333332903</v>
      </c>
      <c r="O640" s="167">
        <v>172.4</v>
      </c>
      <c r="P640" s="163" t="s">
        <v>235</v>
      </c>
    </row>
    <row r="641" spans="1:16" ht="13.15">
      <c r="A641" s="164">
        <f t="shared" si="37"/>
        <v>2000.5416666666235</v>
      </c>
      <c r="B641" s="164">
        <f t="shared" si="38"/>
        <v>130.91107359116441</v>
      </c>
      <c r="H641" s="165">
        <v>2000.5416666666235</v>
      </c>
      <c r="I641" s="172">
        <v>105.721</v>
      </c>
      <c r="J641" s="163" t="s">
        <v>240</v>
      </c>
      <c r="N641" s="165">
        <f t="shared" si="36"/>
        <v>2000.5416666666235</v>
      </c>
      <c r="O641" s="167">
        <v>172.8</v>
      </c>
      <c r="P641" s="163" t="s">
        <v>235</v>
      </c>
    </row>
    <row r="642" spans="1:16" ht="13.15">
      <c r="A642" s="164">
        <f t="shared" si="37"/>
        <v>2000.6249999999568</v>
      </c>
      <c r="B642" s="164">
        <f t="shared" si="38"/>
        <v>131.90168906843886</v>
      </c>
      <c r="H642" s="165">
        <v>2000.6249999999568</v>
      </c>
      <c r="I642" s="172">
        <v>106.521</v>
      </c>
      <c r="J642" s="163" t="s">
        <v>240</v>
      </c>
      <c r="N642" s="165">
        <f t="shared" si="36"/>
        <v>2000.6249999999568</v>
      </c>
      <c r="O642" s="167">
        <v>172.8</v>
      </c>
      <c r="P642" s="163" t="s">
        <v>235</v>
      </c>
    </row>
    <row r="643" spans="1:16" ht="13.15">
      <c r="A643" s="164">
        <f t="shared" si="37"/>
        <v>2000.7083333332901</v>
      </c>
      <c r="B643" s="164">
        <f t="shared" si="38"/>
        <v>131.97461864182085</v>
      </c>
      <c r="H643" s="165">
        <v>2000.7083333332901</v>
      </c>
      <c r="I643" s="172">
        <v>107.13500000000001</v>
      </c>
      <c r="J643" s="163" t="s">
        <v>240</v>
      </c>
      <c r="N643" s="165">
        <f t="shared" si="36"/>
        <v>2000.7083333332901</v>
      </c>
      <c r="O643" s="167">
        <v>173.7</v>
      </c>
      <c r="P643" s="163" t="s">
        <v>235</v>
      </c>
    </row>
    <row r="644" spans="1:16" ht="13.15">
      <c r="A644" s="164">
        <f t="shared" si="37"/>
        <v>2000.7916666666233</v>
      </c>
      <c r="B644" s="164">
        <f t="shared" si="38"/>
        <v>132.4763058237782</v>
      </c>
      <c r="H644" s="165">
        <v>2000.7916666666233</v>
      </c>
      <c r="I644" s="172">
        <v>107.72799999999999</v>
      </c>
      <c r="J644" s="163" t="s">
        <v>240</v>
      </c>
      <c r="N644" s="165">
        <f t="shared" si="36"/>
        <v>2000.7916666666233</v>
      </c>
      <c r="O644" s="167">
        <v>174</v>
      </c>
      <c r="P644" s="163" t="s">
        <v>235</v>
      </c>
    </row>
    <row r="645" spans="1:16" ht="13.15">
      <c r="A645" s="164">
        <f t="shared" si="37"/>
        <v>2000.8749999999566</v>
      </c>
      <c r="B645" s="164">
        <f t="shared" si="38"/>
        <v>133.0909247981316</v>
      </c>
      <c r="H645" s="165">
        <v>2000.8749999999566</v>
      </c>
      <c r="I645" s="172">
        <v>108.29</v>
      </c>
      <c r="J645" s="163" t="s">
        <v>240</v>
      </c>
      <c r="N645" s="165">
        <f t="shared" si="36"/>
        <v>2000.8749999999566</v>
      </c>
      <c r="O645" s="167">
        <v>174.1</v>
      </c>
      <c r="P645" s="163" t="s">
        <v>235</v>
      </c>
    </row>
    <row r="646" spans="1:16" ht="13.15">
      <c r="A646" s="164">
        <f t="shared" si="37"/>
        <v>2000.9583333332898</v>
      </c>
      <c r="B646" s="164">
        <f t="shared" si="38"/>
        <v>133.78350834392782</v>
      </c>
      <c r="H646" s="165">
        <v>2000.9583333332898</v>
      </c>
      <c r="I646" s="172">
        <v>108.791</v>
      </c>
      <c r="J646" s="163" t="s">
        <v>240</v>
      </c>
      <c r="N646" s="165">
        <f t="shared" si="36"/>
        <v>2000.9583333332898</v>
      </c>
      <c r="O646" s="167">
        <v>174</v>
      </c>
      <c r="P646" s="163" t="s">
        <v>235</v>
      </c>
    </row>
    <row r="647" spans="1:16" ht="13.15">
      <c r="A647" s="164">
        <f t="shared" si="37"/>
        <v>2001.0416666666231</v>
      </c>
      <c r="B647" s="164">
        <f t="shared" si="38"/>
        <v>133.45997148355826</v>
      </c>
      <c r="H647" s="165">
        <v>2001.0416666666231</v>
      </c>
      <c r="I647" s="172">
        <v>109.214</v>
      </c>
      <c r="J647" s="163" t="s">
        <v>240</v>
      </c>
      <c r="N647" s="165">
        <f t="shared" si="36"/>
        <v>2001.0416666666231</v>
      </c>
      <c r="O647" s="167">
        <v>175.1</v>
      </c>
      <c r="P647" s="163" t="s">
        <v>235</v>
      </c>
    </row>
    <row r="648" spans="1:16" ht="13.15">
      <c r="A648" s="164">
        <f t="shared" si="37"/>
        <v>2001.1249999999563</v>
      </c>
      <c r="B648" s="164">
        <f t="shared" si="38"/>
        <v>133.44949616845349</v>
      </c>
      <c r="H648" s="165">
        <v>2001.1249999999563</v>
      </c>
      <c r="I648" s="172">
        <v>109.64200000000001</v>
      </c>
      <c r="J648" s="163" t="s">
        <v>240</v>
      </c>
      <c r="N648" s="165">
        <f t="shared" si="36"/>
        <v>2001.1249999999563</v>
      </c>
      <c r="O648" s="167">
        <v>175.8</v>
      </c>
      <c r="P648" s="163" t="s">
        <v>235</v>
      </c>
    </row>
    <row r="649" spans="1:16" ht="13.15">
      <c r="A649" s="164">
        <f t="shared" si="37"/>
        <v>2001.2083333332896</v>
      </c>
      <c r="B649" s="164">
        <f t="shared" si="38"/>
        <v>134.05975641100321</v>
      </c>
      <c r="H649" s="165">
        <v>2001.2083333332896</v>
      </c>
      <c r="I649" s="172">
        <v>110.39399999999999</v>
      </c>
      <c r="J649" s="163" t="s">
        <v>240</v>
      </c>
      <c r="N649" s="165">
        <f t="shared" ref="N649:N712" si="39">N648+1/12</f>
        <v>2001.2083333332896</v>
      </c>
      <c r="O649" s="167">
        <v>176.2</v>
      </c>
      <c r="P649" s="163" t="s">
        <v>235</v>
      </c>
    </row>
    <row r="650" spans="1:16" ht="13.15">
      <c r="A650" s="164">
        <f t="shared" si="37"/>
        <v>2001.2916666666229</v>
      </c>
      <c r="B650" s="164">
        <f t="shared" si="38"/>
        <v>134.56104013609738</v>
      </c>
      <c r="H650" s="165">
        <v>2001.2916666666229</v>
      </c>
      <c r="I650" s="172">
        <v>111.24700000000001</v>
      </c>
      <c r="J650" s="163" t="s">
        <v>240</v>
      </c>
      <c r="N650" s="165">
        <f t="shared" si="39"/>
        <v>2001.2916666666229</v>
      </c>
      <c r="O650" s="167">
        <v>176.9</v>
      </c>
      <c r="P650" s="163" t="s">
        <v>235</v>
      </c>
    </row>
    <row r="651" spans="1:16" ht="13.15">
      <c r="A651" s="164">
        <f t="shared" si="37"/>
        <v>2001.3749999999561</v>
      </c>
      <c r="B651" s="164">
        <f t="shared" si="38"/>
        <v>135.10518942446708</v>
      </c>
      <c r="H651" s="165">
        <v>2001.3749999999561</v>
      </c>
      <c r="I651" s="172">
        <v>112.20200000000001</v>
      </c>
      <c r="J651" s="163" t="s">
        <v>240</v>
      </c>
      <c r="N651" s="165">
        <f t="shared" si="39"/>
        <v>2001.3749999999561</v>
      </c>
      <c r="O651" s="167">
        <v>177.7</v>
      </c>
      <c r="P651" s="163" t="s">
        <v>235</v>
      </c>
    </row>
    <row r="652" spans="1:16" ht="13.15">
      <c r="A652" s="164">
        <f t="shared" si="37"/>
        <v>2001.4583333332894</v>
      </c>
      <c r="B652" s="164">
        <f t="shared" si="38"/>
        <v>136.16372589795208</v>
      </c>
      <c r="H652" s="165">
        <v>2001.4583333332894</v>
      </c>
      <c r="I652" s="172">
        <v>113.27200000000001</v>
      </c>
      <c r="J652" s="163" t="s">
        <v>240</v>
      </c>
      <c r="N652" s="165">
        <f t="shared" si="39"/>
        <v>2001.4583333332894</v>
      </c>
      <c r="O652" s="167">
        <v>178</v>
      </c>
      <c r="P652" s="163" t="s">
        <v>235</v>
      </c>
    </row>
    <row r="653" spans="1:16" ht="13.15">
      <c r="A653" s="164">
        <f t="shared" si="37"/>
        <v>2001.5416666666226</v>
      </c>
      <c r="B653" s="164">
        <f t="shared" si="38"/>
        <v>137.69731491574393</v>
      </c>
      <c r="H653" s="165">
        <v>2001.5416666666226</v>
      </c>
      <c r="I653" s="172">
        <v>114.226</v>
      </c>
      <c r="J653" s="163" t="s">
        <v>240</v>
      </c>
      <c r="N653" s="165">
        <f t="shared" si="39"/>
        <v>2001.5416666666226</v>
      </c>
      <c r="O653" s="167">
        <v>177.5</v>
      </c>
      <c r="P653" s="163" t="s">
        <v>235</v>
      </c>
    </row>
    <row r="654" spans="1:16" ht="13.15">
      <c r="A654" s="164">
        <f t="shared" si="37"/>
        <v>2001.6249999999559</v>
      </c>
      <c r="B654" s="164">
        <f t="shared" si="38"/>
        <v>138.61468623795497</v>
      </c>
      <c r="H654" s="165">
        <v>2001.6249999999559</v>
      </c>
      <c r="I654" s="172">
        <v>114.98700000000001</v>
      </c>
      <c r="J654" s="163" t="s">
        <v>240</v>
      </c>
      <c r="N654" s="165">
        <f t="shared" si="39"/>
        <v>2001.6249999999559</v>
      </c>
      <c r="O654" s="167">
        <v>177.5</v>
      </c>
      <c r="P654" s="163" t="s">
        <v>235</v>
      </c>
    </row>
    <row r="655" spans="1:16" ht="13.15">
      <c r="A655" s="164">
        <f t="shared" si="37"/>
        <v>2001.7083333332891</v>
      </c>
      <c r="B655" s="164">
        <f t="shared" si="38"/>
        <v>138.56518172233061</v>
      </c>
      <c r="H655" s="165">
        <v>2001.7083333332891</v>
      </c>
      <c r="I655" s="172">
        <v>115.464</v>
      </c>
      <c r="J655" s="163" t="s">
        <v>240</v>
      </c>
      <c r="N655" s="165">
        <f t="shared" si="39"/>
        <v>2001.7083333332891</v>
      </c>
      <c r="O655" s="167">
        <v>178.3</v>
      </c>
      <c r="P655" s="163" t="s">
        <v>235</v>
      </c>
    </row>
    <row r="656" spans="1:16" ht="13.15">
      <c r="A656" s="164">
        <f t="shared" si="37"/>
        <v>2001.7916666666224</v>
      </c>
      <c r="B656" s="164">
        <f t="shared" si="38"/>
        <v>139.29313481597788</v>
      </c>
      <c r="H656" s="165">
        <v>2001.7916666666224</v>
      </c>
      <c r="I656" s="172">
        <v>115.68</v>
      </c>
      <c r="J656" s="163" t="s">
        <v>240</v>
      </c>
      <c r="N656" s="165">
        <f t="shared" si="39"/>
        <v>2001.7916666666224</v>
      </c>
      <c r="O656" s="167">
        <v>177.7</v>
      </c>
      <c r="P656" s="163" t="s">
        <v>235</v>
      </c>
    </row>
    <row r="657" spans="1:16" ht="13.15">
      <c r="A657" s="164">
        <f t="shared" si="37"/>
        <v>2001.8749999999557</v>
      </c>
      <c r="B657" s="164">
        <f t="shared" si="38"/>
        <v>139.71926596283927</v>
      </c>
      <c r="H657" s="165">
        <v>2001.8749999999557</v>
      </c>
      <c r="I657" s="172">
        <v>115.83799999999999</v>
      </c>
      <c r="J657" s="163" t="s">
        <v>240</v>
      </c>
      <c r="N657" s="165">
        <f t="shared" si="39"/>
        <v>2001.8749999999557</v>
      </c>
      <c r="O657" s="167">
        <v>177.4</v>
      </c>
      <c r="P657" s="163" t="s">
        <v>235</v>
      </c>
    </row>
    <row r="658" spans="1:16" ht="13.15">
      <c r="A658" s="164">
        <f t="shared" si="37"/>
        <v>2001.9583333332889</v>
      </c>
      <c r="B658" s="164">
        <f t="shared" si="38"/>
        <v>140.53675089644366</v>
      </c>
      <c r="H658" s="165">
        <v>2001.9583333332889</v>
      </c>
      <c r="I658" s="172">
        <v>116.056</v>
      </c>
      <c r="J658" s="163" t="s">
        <v>240</v>
      </c>
      <c r="N658" s="165">
        <f t="shared" si="39"/>
        <v>2001.9583333332889</v>
      </c>
      <c r="O658" s="167">
        <v>176.7</v>
      </c>
      <c r="P658" s="163" t="s">
        <v>235</v>
      </c>
    </row>
    <row r="659" spans="1:16" ht="13.15">
      <c r="A659" s="164">
        <f t="shared" si="37"/>
        <v>2002.0416666666222</v>
      </c>
      <c r="B659" s="164">
        <f t="shared" si="38"/>
        <v>140.67965880699813</v>
      </c>
      <c r="H659" s="165">
        <v>2002.0416666666222</v>
      </c>
      <c r="I659" s="172">
        <v>116.43700000000001</v>
      </c>
      <c r="J659" s="163" t="s">
        <v>240</v>
      </c>
      <c r="N659" s="165">
        <f t="shared" si="39"/>
        <v>2002.0416666666222</v>
      </c>
      <c r="O659" s="167">
        <v>177.1</v>
      </c>
      <c r="P659" s="163" t="s">
        <v>235</v>
      </c>
    </row>
    <row r="660" spans="1:16" ht="13.15">
      <c r="A660" s="164">
        <f t="shared" si="37"/>
        <v>2002.1249999999554</v>
      </c>
      <c r="B660" s="164">
        <f t="shared" si="38"/>
        <v>140.70225317469118</v>
      </c>
      <c r="H660" s="165">
        <v>2002.1249999999554</v>
      </c>
      <c r="I660" s="172">
        <v>116.916</v>
      </c>
      <c r="J660" s="163" t="s">
        <v>240</v>
      </c>
      <c r="N660" s="165">
        <f t="shared" si="39"/>
        <v>2002.1249999999554</v>
      </c>
      <c r="O660" s="167">
        <v>177.8</v>
      </c>
      <c r="P660" s="163" t="s">
        <v>235</v>
      </c>
    </row>
    <row r="661" spans="1:16" ht="13.15">
      <c r="A661" s="164">
        <f t="shared" si="37"/>
        <v>2002.2083333332887</v>
      </c>
      <c r="B661" s="164">
        <f t="shared" si="38"/>
        <v>141.12760182221228</v>
      </c>
      <c r="H661" s="165">
        <v>2002.2083333332887</v>
      </c>
      <c r="I661" s="172">
        <v>117.929</v>
      </c>
      <c r="J661" s="163" t="s">
        <v>240</v>
      </c>
      <c r="N661" s="165">
        <f t="shared" si="39"/>
        <v>2002.2083333332887</v>
      </c>
      <c r="O661" s="167">
        <v>178.8</v>
      </c>
      <c r="P661" s="163" t="s">
        <v>235</v>
      </c>
    </row>
    <row r="662" spans="1:16" ht="13.15">
      <c r="A662" s="164">
        <f t="shared" si="37"/>
        <v>2002.2916666666219</v>
      </c>
      <c r="B662" s="164">
        <f t="shared" si="38"/>
        <v>141.86477530603617</v>
      </c>
      <c r="H662" s="165">
        <v>2002.2916666666219</v>
      </c>
      <c r="I662" s="172">
        <v>119.208</v>
      </c>
      <c r="J662" s="163" t="s">
        <v>240</v>
      </c>
      <c r="N662" s="165">
        <f t="shared" si="39"/>
        <v>2002.2916666666219</v>
      </c>
      <c r="O662" s="167">
        <v>179.8</v>
      </c>
      <c r="P662" s="163" t="s">
        <v>235</v>
      </c>
    </row>
    <row r="663" spans="1:16" ht="13.15">
      <c r="A663" s="164">
        <f t="shared" si="37"/>
        <v>2002.3749999999552</v>
      </c>
      <c r="B663" s="164">
        <f t="shared" si="38"/>
        <v>143.7438814080447</v>
      </c>
      <c r="H663" s="165">
        <v>2002.3749999999552</v>
      </c>
      <c r="I663" s="172">
        <v>120.78700000000001</v>
      </c>
      <c r="J663" s="163" t="s">
        <v>240</v>
      </c>
      <c r="N663" s="165">
        <f t="shared" si="39"/>
        <v>2002.3749999999552</v>
      </c>
      <c r="O663" s="167">
        <v>179.8</v>
      </c>
      <c r="P663" s="163" t="s">
        <v>235</v>
      </c>
    </row>
    <row r="664" spans="1:16" ht="13.15">
      <c r="A664" s="164">
        <f t="shared" si="37"/>
        <v>2002.4583333332885</v>
      </c>
      <c r="B664" s="164">
        <f t="shared" si="38"/>
        <v>145.50279070142054</v>
      </c>
      <c r="H664" s="165">
        <v>2002.4583333332885</v>
      </c>
      <c r="I664" s="172">
        <v>122.333</v>
      </c>
      <c r="J664" s="163" t="s">
        <v>240</v>
      </c>
      <c r="N664" s="165">
        <f t="shared" si="39"/>
        <v>2002.4583333332885</v>
      </c>
      <c r="O664" s="167">
        <v>179.9</v>
      </c>
      <c r="P664" s="163" t="s">
        <v>235</v>
      </c>
    </row>
    <row r="665" spans="1:16" ht="13.15">
      <c r="A665" s="164">
        <f t="shared" si="37"/>
        <v>2002.5416666666217</v>
      </c>
      <c r="B665" s="164">
        <f t="shared" si="38"/>
        <v>146.9498690290458</v>
      </c>
      <c r="H665" s="165">
        <v>2002.5416666666217</v>
      </c>
      <c r="I665" s="172">
        <v>123.68700000000001</v>
      </c>
      <c r="J665" s="163" t="s">
        <v>240</v>
      </c>
      <c r="N665" s="165">
        <f t="shared" si="39"/>
        <v>2002.5416666666217</v>
      </c>
      <c r="O665" s="167">
        <v>180.1</v>
      </c>
      <c r="P665" s="163" t="s">
        <v>235</v>
      </c>
    </row>
    <row r="666" spans="1:16" ht="13.15">
      <c r="A666" s="164">
        <f t="shared" si="37"/>
        <v>2002.624999999955</v>
      </c>
      <c r="B666" s="164">
        <f t="shared" si="38"/>
        <v>147.69698501259188</v>
      </c>
      <c r="H666" s="165">
        <v>2002.624999999955</v>
      </c>
      <c r="I666" s="172">
        <v>124.73</v>
      </c>
      <c r="J666" s="163" t="s">
        <v>240</v>
      </c>
      <c r="N666" s="165">
        <f t="shared" si="39"/>
        <v>2002.624999999955</v>
      </c>
      <c r="O666" s="167">
        <v>180.7</v>
      </c>
      <c r="P666" s="163" t="s">
        <v>235</v>
      </c>
    </row>
    <row r="667" spans="1:16" ht="13.15">
      <c r="A667" s="164">
        <f t="shared" si="37"/>
        <v>2002.7083333332882</v>
      </c>
      <c r="B667" s="164">
        <f t="shared" si="38"/>
        <v>148.35536199059166</v>
      </c>
      <c r="H667" s="165">
        <v>2002.7083333332882</v>
      </c>
      <c r="I667" s="172">
        <v>125.494</v>
      </c>
      <c r="J667" s="163" t="s">
        <v>240</v>
      </c>
      <c r="N667" s="165">
        <f t="shared" si="39"/>
        <v>2002.7083333332882</v>
      </c>
      <c r="O667" s="167">
        <v>181</v>
      </c>
      <c r="P667" s="163" t="s">
        <v>235</v>
      </c>
    </row>
    <row r="668" spans="1:16" ht="13.15">
      <c r="A668" s="164">
        <f t="shared" si="37"/>
        <v>2002.7916666666215</v>
      </c>
      <c r="B668" s="164">
        <f t="shared" si="38"/>
        <v>148.8675739093309</v>
      </c>
      <c r="H668" s="165">
        <v>2002.7916666666215</v>
      </c>
      <c r="I668" s="172">
        <v>126.13600000000001</v>
      </c>
      <c r="J668" s="163" t="s">
        <v>240</v>
      </c>
      <c r="N668" s="165">
        <f t="shared" si="39"/>
        <v>2002.7916666666215</v>
      </c>
      <c r="O668" s="167">
        <v>181.3</v>
      </c>
      <c r="P668" s="163" t="s">
        <v>235</v>
      </c>
    </row>
    <row r="669" spans="1:16" ht="13.15">
      <c r="A669" s="164">
        <f t="shared" si="37"/>
        <v>2002.8749999999548</v>
      </c>
      <c r="B669" s="164">
        <f t="shared" si="38"/>
        <v>149.46476259771583</v>
      </c>
      <c r="H669" s="165">
        <v>2002.8749999999548</v>
      </c>
      <c r="I669" s="172">
        <v>126.64200000000001</v>
      </c>
      <c r="J669" s="163" t="s">
        <v>240</v>
      </c>
      <c r="N669" s="165">
        <f t="shared" si="39"/>
        <v>2002.8749999999548</v>
      </c>
      <c r="O669" s="167">
        <v>181.3</v>
      </c>
      <c r="P669" s="163" t="s">
        <v>235</v>
      </c>
    </row>
    <row r="670" spans="1:16" ht="13.15">
      <c r="A670" s="164">
        <f t="shared" si="37"/>
        <v>2002.958333333288</v>
      </c>
      <c r="B670" s="164">
        <f t="shared" si="38"/>
        <v>150.39731170259449</v>
      </c>
      <c r="H670" s="165">
        <v>2002.958333333288</v>
      </c>
      <c r="I670" s="172">
        <v>127.15100000000001</v>
      </c>
      <c r="J670" s="163" t="s">
        <v>240</v>
      </c>
      <c r="N670" s="165">
        <f t="shared" si="39"/>
        <v>2002.958333333288</v>
      </c>
      <c r="O670" s="167">
        <v>180.9</v>
      </c>
      <c r="P670" s="163" t="s">
        <v>235</v>
      </c>
    </row>
    <row r="671" spans="1:16" ht="13.15">
      <c r="A671" s="164">
        <f t="shared" si="37"/>
        <v>2003.0416666666213</v>
      </c>
      <c r="B671" s="164">
        <f t="shared" si="38"/>
        <v>150.32511905056731</v>
      </c>
      <c r="H671" s="165">
        <v>2003.0416666666213</v>
      </c>
      <c r="I671" s="172">
        <v>127.652</v>
      </c>
      <c r="J671" s="163" t="s">
        <v>240</v>
      </c>
      <c r="N671" s="165">
        <f t="shared" si="39"/>
        <v>2003.0416666666213</v>
      </c>
      <c r="O671" s="167">
        <v>181.7</v>
      </c>
      <c r="P671" s="163" t="s">
        <v>235</v>
      </c>
    </row>
    <row r="672" spans="1:16" ht="13.15">
      <c r="A672" s="164">
        <f t="shared" si="37"/>
        <v>2003.1249999999545</v>
      </c>
      <c r="B672" s="164">
        <f t="shared" si="38"/>
        <v>149.9633637090748</v>
      </c>
      <c r="H672" s="165">
        <v>2003.1249999999545</v>
      </c>
      <c r="I672" s="172">
        <v>128.32599999999999</v>
      </c>
      <c r="J672" s="163" t="s">
        <v>240</v>
      </c>
      <c r="N672" s="165">
        <f t="shared" si="39"/>
        <v>2003.1249999999545</v>
      </c>
      <c r="O672" s="167">
        <v>183.1</v>
      </c>
      <c r="P672" s="163" t="s">
        <v>235</v>
      </c>
    </row>
    <row r="673" spans="1:16" ht="13.15">
      <c r="A673" s="164">
        <f t="shared" si="37"/>
        <v>2003.2083333332878</v>
      </c>
      <c r="B673" s="164">
        <f t="shared" si="38"/>
        <v>150.20854139656478</v>
      </c>
      <c r="H673" s="165">
        <v>2003.2083333332878</v>
      </c>
      <c r="I673" s="172">
        <v>129.30799999999999</v>
      </c>
      <c r="J673" s="163" t="s">
        <v>240</v>
      </c>
      <c r="N673" s="165">
        <f t="shared" si="39"/>
        <v>2003.2083333332878</v>
      </c>
      <c r="O673" s="167">
        <v>184.2</v>
      </c>
      <c r="P673" s="163" t="s">
        <v>235</v>
      </c>
    </row>
    <row r="674" spans="1:16" ht="13.15">
      <c r="A674" s="164">
        <f t="shared" si="37"/>
        <v>2003.291666666621</v>
      </c>
      <c r="B674" s="164">
        <f t="shared" si="38"/>
        <v>151.90914797657746</v>
      </c>
      <c r="H674" s="165">
        <v>2003.291666666621</v>
      </c>
      <c r="I674" s="172">
        <v>130.488</v>
      </c>
      <c r="J674" s="163" t="s">
        <v>240</v>
      </c>
      <c r="N674" s="165">
        <f t="shared" si="39"/>
        <v>2003.291666666621</v>
      </c>
      <c r="O674" s="167">
        <v>183.8</v>
      </c>
      <c r="P674" s="163" t="s">
        <v>235</v>
      </c>
    </row>
    <row r="675" spans="1:16" ht="13.15">
      <c r="A675" s="164">
        <f t="shared" si="37"/>
        <v>2003.3749999999543</v>
      </c>
      <c r="B675" s="164">
        <f t="shared" si="38"/>
        <v>153.73285473684612</v>
      </c>
      <c r="H675" s="165">
        <v>2003.3749999999543</v>
      </c>
      <c r="I675" s="172">
        <v>131.839</v>
      </c>
      <c r="J675" s="163" t="s">
        <v>240</v>
      </c>
      <c r="N675" s="165">
        <f t="shared" si="39"/>
        <v>2003.3749999999543</v>
      </c>
      <c r="O675" s="167">
        <v>183.5</v>
      </c>
      <c r="P675" s="163" t="s">
        <v>235</v>
      </c>
    </row>
    <row r="676" spans="1:16" ht="13.15">
      <c r="A676" s="164">
        <f t="shared" si="37"/>
        <v>2003.4583333332876</v>
      </c>
      <c r="B676" s="164">
        <f t="shared" si="38"/>
        <v>155.1798875521817</v>
      </c>
      <c r="H676" s="165">
        <v>2003.4583333332876</v>
      </c>
      <c r="I676" s="172">
        <v>133.22499999999999</v>
      </c>
      <c r="J676" s="163" t="s">
        <v>240</v>
      </c>
      <c r="N676" s="165">
        <f t="shared" si="39"/>
        <v>2003.4583333332876</v>
      </c>
      <c r="O676" s="167">
        <v>183.7</v>
      </c>
      <c r="P676" s="163" t="s">
        <v>235</v>
      </c>
    </row>
    <row r="677" spans="1:16" ht="13.15">
      <c r="A677" s="164">
        <f t="shared" si="37"/>
        <v>2003.5416666666208</v>
      </c>
      <c r="B677" s="164">
        <f t="shared" si="38"/>
        <v>156.66565996961162</v>
      </c>
      <c r="H677" s="165">
        <v>2003.5416666666208</v>
      </c>
      <c r="I677" s="172">
        <v>134.64700000000002</v>
      </c>
      <c r="J677" s="163" t="s">
        <v>240</v>
      </c>
      <c r="N677" s="165">
        <f t="shared" si="39"/>
        <v>2003.5416666666208</v>
      </c>
      <c r="O677" s="167">
        <v>183.9</v>
      </c>
      <c r="P677" s="163" t="s">
        <v>235</v>
      </c>
    </row>
    <row r="678" spans="1:16" ht="13.15">
      <c r="A678" s="164">
        <f t="shared" si="37"/>
        <v>2003.6249999999541</v>
      </c>
      <c r="B678" s="164">
        <f t="shared" si="38"/>
        <v>157.59930231530817</v>
      </c>
      <c r="H678" s="165">
        <v>2003.6249999999541</v>
      </c>
      <c r="I678" s="172">
        <v>135.965</v>
      </c>
      <c r="J678" s="163" t="s">
        <v>240</v>
      </c>
      <c r="N678" s="165">
        <f t="shared" si="39"/>
        <v>2003.6249999999541</v>
      </c>
      <c r="O678" s="167">
        <v>184.6</v>
      </c>
      <c r="P678" s="163" t="s">
        <v>235</v>
      </c>
    </row>
    <row r="679" spans="1:16" ht="13.15">
      <c r="A679" s="164">
        <f t="shared" si="37"/>
        <v>2003.7083333332873</v>
      </c>
      <c r="B679" s="164">
        <f t="shared" si="38"/>
        <v>158.37232800853292</v>
      </c>
      <c r="H679" s="165">
        <v>2003.7083333332873</v>
      </c>
      <c r="I679" s="172">
        <v>137.07599999999999</v>
      </c>
      <c r="J679" s="163" t="s">
        <v>240</v>
      </c>
      <c r="N679" s="165">
        <f t="shared" si="39"/>
        <v>2003.7083333332873</v>
      </c>
      <c r="O679" s="167">
        <v>185.2</v>
      </c>
      <c r="P679" s="163" t="s">
        <v>235</v>
      </c>
    </row>
    <row r="680" spans="1:16" ht="13.15">
      <c r="A680" s="164">
        <f t="shared" si="37"/>
        <v>2003.7916666666206</v>
      </c>
      <c r="B680" s="164">
        <f t="shared" si="38"/>
        <v>159.58449078898622</v>
      </c>
      <c r="H680" s="165">
        <v>2003.7916666666206</v>
      </c>
      <c r="I680" s="172">
        <v>137.976</v>
      </c>
      <c r="J680" s="163" t="s">
        <v>240</v>
      </c>
      <c r="N680" s="165">
        <f t="shared" si="39"/>
        <v>2003.7916666666206</v>
      </c>
      <c r="O680" s="167">
        <v>185</v>
      </c>
      <c r="P680" s="163" t="s">
        <v>235</v>
      </c>
    </row>
    <row r="681" spans="1:16" ht="13.15">
      <c r="A681" s="164">
        <f t="shared" si="37"/>
        <v>2003.8749999999538</v>
      </c>
      <c r="B681" s="164">
        <f t="shared" si="38"/>
        <v>160.93200784857163</v>
      </c>
      <c r="H681" s="165">
        <v>2003.8749999999538</v>
      </c>
      <c r="I681" s="172">
        <v>138.76499999999999</v>
      </c>
      <c r="J681" s="163" t="s">
        <v>240</v>
      </c>
      <c r="N681" s="165">
        <f t="shared" si="39"/>
        <v>2003.8749999999538</v>
      </c>
      <c r="O681" s="167">
        <v>184.5</v>
      </c>
      <c r="P681" s="163" t="s">
        <v>235</v>
      </c>
    </row>
    <row r="682" spans="1:16" ht="13.15">
      <c r="A682" s="164">
        <f t="shared" si="37"/>
        <v>2003.9583333332871</v>
      </c>
      <c r="B682" s="164">
        <f t="shared" si="38"/>
        <v>162.10859521404902</v>
      </c>
      <c r="H682" s="165">
        <v>2003.9583333332871</v>
      </c>
      <c r="I682" s="172">
        <v>139.62799999999999</v>
      </c>
      <c r="J682" s="163" t="s">
        <v>240</v>
      </c>
      <c r="N682" s="165">
        <f t="shared" si="39"/>
        <v>2003.9583333332871</v>
      </c>
      <c r="O682" s="167">
        <v>184.3</v>
      </c>
      <c r="P682" s="163" t="s">
        <v>235</v>
      </c>
    </row>
    <row r="683" spans="1:16" ht="13.15">
      <c r="A683" s="164">
        <f t="shared" si="37"/>
        <v>2004.0416666666204</v>
      </c>
      <c r="B683" s="164">
        <f t="shared" si="38"/>
        <v>162.56513476057535</v>
      </c>
      <c r="H683" s="165">
        <v>2004.0416666666204</v>
      </c>
      <c r="I683" s="172">
        <v>140.70500000000001</v>
      </c>
      <c r="J683" s="163" t="s">
        <v>240</v>
      </c>
      <c r="N683" s="165">
        <f t="shared" si="39"/>
        <v>2004.0416666666204</v>
      </c>
      <c r="O683" s="167">
        <v>185.2</v>
      </c>
      <c r="P683" s="163" t="s">
        <v>235</v>
      </c>
    </row>
    <row r="684" spans="1:16" ht="13.15">
      <c r="A684" s="164">
        <f t="shared" si="37"/>
        <v>2004.1249999999536</v>
      </c>
      <c r="B684" s="164">
        <f t="shared" si="38"/>
        <v>163.213550667623</v>
      </c>
      <c r="H684" s="165">
        <v>2004.1249999999536</v>
      </c>
      <c r="I684" s="172">
        <v>142.029</v>
      </c>
      <c r="J684" s="163" t="s">
        <v>240</v>
      </c>
      <c r="N684" s="165">
        <f t="shared" si="39"/>
        <v>2004.1249999999536</v>
      </c>
      <c r="O684" s="167">
        <v>186.2</v>
      </c>
      <c r="P684" s="163" t="s">
        <v>235</v>
      </c>
    </row>
    <row r="685" spans="1:16" ht="13.15">
      <c r="A685" s="164">
        <f t="shared" si="37"/>
        <v>2004.2083333332869</v>
      </c>
      <c r="B685" s="164">
        <f t="shared" si="38"/>
        <v>164.51025421873865</v>
      </c>
      <c r="H685" s="165">
        <v>2004.2083333332869</v>
      </c>
      <c r="I685" s="172">
        <v>144.08000000000001</v>
      </c>
      <c r="J685" s="163" t="s">
        <v>240</v>
      </c>
      <c r="N685" s="165">
        <f t="shared" si="39"/>
        <v>2004.2083333332869</v>
      </c>
      <c r="O685" s="167">
        <v>187.4</v>
      </c>
      <c r="P685" s="163" t="s">
        <v>235</v>
      </c>
    </row>
    <row r="686" spans="1:16" ht="13.15">
      <c r="A686" s="164">
        <f t="shared" si="37"/>
        <v>2004.2916666666201</v>
      </c>
      <c r="B686" s="164">
        <f t="shared" si="38"/>
        <v>166.37420663904371</v>
      </c>
      <c r="H686" s="165">
        <v>2004.2916666666201</v>
      </c>
      <c r="I686" s="172">
        <v>146.179</v>
      </c>
      <c r="J686" s="163" t="s">
        <v>240</v>
      </c>
      <c r="N686" s="165">
        <f t="shared" si="39"/>
        <v>2004.2916666666201</v>
      </c>
      <c r="O686" s="167">
        <v>188</v>
      </c>
      <c r="P686" s="163" t="s">
        <v>235</v>
      </c>
    </row>
    <row r="687" spans="1:16" ht="13.15">
      <c r="A687" s="164">
        <f t="shared" si="37"/>
        <v>2004.3749999999534</v>
      </c>
      <c r="B687" s="164">
        <f t="shared" si="38"/>
        <v>167.84485743258554</v>
      </c>
      <c r="H687" s="165">
        <v>2004.3749999999534</v>
      </c>
      <c r="I687" s="172">
        <v>148.334</v>
      </c>
      <c r="J687" s="163" t="s">
        <v>240</v>
      </c>
      <c r="N687" s="165">
        <f t="shared" si="39"/>
        <v>2004.3749999999534</v>
      </c>
      <c r="O687" s="167">
        <v>189.1</v>
      </c>
      <c r="P687" s="163" t="s">
        <v>235</v>
      </c>
    </row>
    <row r="688" spans="1:16" ht="13.15">
      <c r="A688" s="164">
        <f t="shared" si="37"/>
        <v>2004.4583333332866</v>
      </c>
      <c r="B688" s="164">
        <f t="shared" si="38"/>
        <v>169.77743515136152</v>
      </c>
      <c r="H688" s="165">
        <v>2004.4583333332866</v>
      </c>
      <c r="I688" s="172">
        <v>150.518</v>
      </c>
      <c r="J688" s="163" t="s">
        <v>240</v>
      </c>
      <c r="N688" s="165">
        <f t="shared" si="39"/>
        <v>2004.4583333332866</v>
      </c>
      <c r="O688" s="167">
        <v>189.7</v>
      </c>
      <c r="P688" s="163" t="s">
        <v>235</v>
      </c>
    </row>
    <row r="689" spans="1:16" ht="13.15">
      <c r="A689" s="164">
        <f t="shared" si="37"/>
        <v>2004.5416666666199</v>
      </c>
      <c r="B689" s="164">
        <f t="shared" si="38"/>
        <v>172.10135286006505</v>
      </c>
      <c r="H689" s="165">
        <v>2004.5416666666199</v>
      </c>
      <c r="I689" s="172">
        <v>152.33700000000002</v>
      </c>
      <c r="J689" s="163" t="s">
        <v>240</v>
      </c>
      <c r="N689" s="165">
        <f t="shared" si="39"/>
        <v>2004.5416666666199</v>
      </c>
      <c r="O689" s="167">
        <v>189.4</v>
      </c>
      <c r="P689" s="163" t="s">
        <v>235</v>
      </c>
    </row>
    <row r="690" spans="1:16" ht="13.15">
      <c r="A690" s="164">
        <f t="shared" si="37"/>
        <v>2004.6249999999532</v>
      </c>
      <c r="B690" s="164">
        <f t="shared" si="38"/>
        <v>173.67828110101391</v>
      </c>
      <c r="H690" s="165">
        <v>2004.6249999999532</v>
      </c>
      <c r="I690" s="172">
        <v>153.81399999999999</v>
      </c>
      <c r="J690" s="163" t="s">
        <v>240</v>
      </c>
      <c r="N690" s="165">
        <f t="shared" si="39"/>
        <v>2004.6249999999532</v>
      </c>
      <c r="O690" s="167">
        <v>189.5</v>
      </c>
      <c r="P690" s="163" t="s">
        <v>235</v>
      </c>
    </row>
    <row r="691" spans="1:16" ht="13.15">
      <c r="A691" s="164">
        <f t="shared" si="37"/>
        <v>2004.7083333332864</v>
      </c>
      <c r="B691" s="164">
        <f t="shared" si="38"/>
        <v>174.7704858188639</v>
      </c>
      <c r="H691" s="165">
        <v>2004.7083333332864</v>
      </c>
      <c r="I691" s="172">
        <v>155.108</v>
      </c>
      <c r="J691" s="163" t="s">
        <v>240</v>
      </c>
      <c r="N691" s="165">
        <f t="shared" si="39"/>
        <v>2004.7083333332864</v>
      </c>
      <c r="O691" s="167">
        <v>189.9</v>
      </c>
      <c r="P691" s="163" t="s">
        <v>235</v>
      </c>
    </row>
    <row r="692" spans="1:16" ht="13.15">
      <c r="A692" s="164">
        <f t="shared" si="37"/>
        <v>2004.7916666666197</v>
      </c>
      <c r="B692" s="164">
        <f t="shared" si="38"/>
        <v>175.18880596794591</v>
      </c>
      <c r="H692" s="165">
        <v>2004.7916666666197</v>
      </c>
      <c r="I692" s="172">
        <v>156.298</v>
      </c>
      <c r="J692" s="163" t="s">
        <v>240</v>
      </c>
      <c r="N692" s="165">
        <f t="shared" si="39"/>
        <v>2004.7916666666197</v>
      </c>
      <c r="O692" s="167">
        <v>190.9</v>
      </c>
      <c r="P692" s="163" t="s">
        <v>235</v>
      </c>
    </row>
    <row r="693" spans="1:16" ht="13.15">
      <c r="A693" s="164">
        <f t="shared" si="37"/>
        <v>2004.8749999999529</v>
      </c>
      <c r="B693" s="164">
        <f t="shared" si="38"/>
        <v>176.4391761523782</v>
      </c>
      <c r="H693" s="165">
        <v>2004.8749999999529</v>
      </c>
      <c r="I693" s="172">
        <v>157.49600000000001</v>
      </c>
      <c r="J693" s="163" t="s">
        <v>240</v>
      </c>
      <c r="N693" s="165">
        <f t="shared" si="39"/>
        <v>2004.8749999999529</v>
      </c>
      <c r="O693" s="167">
        <v>191</v>
      </c>
      <c r="P693" s="163" t="s">
        <v>235</v>
      </c>
    </row>
    <row r="694" spans="1:16" ht="13.15">
      <c r="A694" s="164">
        <f t="shared" si="37"/>
        <v>2004.9583333332862</v>
      </c>
      <c r="B694" s="164">
        <f t="shared" si="38"/>
        <v>178.40823373774774</v>
      </c>
      <c r="H694" s="165">
        <v>2004.9583333332862</v>
      </c>
      <c r="I694" s="172">
        <v>158.66999999999999</v>
      </c>
      <c r="J694" s="163" t="s">
        <v>240</v>
      </c>
      <c r="N694" s="165">
        <f t="shared" si="39"/>
        <v>2004.9583333332862</v>
      </c>
      <c r="O694" s="167">
        <v>190.3</v>
      </c>
      <c r="P694" s="163" t="s">
        <v>235</v>
      </c>
    </row>
    <row r="695" spans="1:16" ht="13.15">
      <c r="A695" s="164">
        <f t="shared" ref="A695:A758" si="40">H695</f>
        <v>2005.0416666666194</v>
      </c>
      <c r="B695" s="164">
        <f t="shared" si="38"/>
        <v>179.67219390249957</v>
      </c>
      <c r="H695" s="165">
        <v>2005.0416666666194</v>
      </c>
      <c r="I695" s="172">
        <v>160.13</v>
      </c>
      <c r="J695" s="163" t="s">
        <v>240</v>
      </c>
      <c r="N695" s="165">
        <f t="shared" si="39"/>
        <v>2005.0416666666194</v>
      </c>
      <c r="O695" s="167">
        <v>190.7</v>
      </c>
      <c r="P695" s="163" t="s">
        <v>235</v>
      </c>
    </row>
    <row r="696" spans="1:16" ht="13.15">
      <c r="A696" s="164">
        <f t="shared" si="40"/>
        <v>2005.1249999999527</v>
      </c>
      <c r="B696" s="164">
        <f t="shared" si="38"/>
        <v>180.64314305063829</v>
      </c>
      <c r="H696" s="165">
        <v>2005.1249999999527</v>
      </c>
      <c r="I696" s="172">
        <v>161.92400000000001</v>
      </c>
      <c r="J696" s="163" t="s">
        <v>240</v>
      </c>
      <c r="N696" s="165">
        <f t="shared" si="39"/>
        <v>2005.1249999999527</v>
      </c>
      <c r="O696" s="167">
        <v>191.8</v>
      </c>
      <c r="P696" s="163" t="s">
        <v>235</v>
      </c>
    </row>
    <row r="697" spans="1:16" ht="13.15">
      <c r="A697" s="164">
        <f t="shared" si="40"/>
        <v>2005.208333333286</v>
      </c>
      <c r="B697" s="164">
        <f t="shared" si="38"/>
        <v>182.17698438794872</v>
      </c>
      <c r="H697" s="165">
        <v>2005.208333333286</v>
      </c>
      <c r="I697" s="172">
        <v>164.57599999999999</v>
      </c>
      <c r="J697" s="163" t="s">
        <v>240</v>
      </c>
      <c r="N697" s="165">
        <f t="shared" si="39"/>
        <v>2005.208333333286</v>
      </c>
      <c r="O697" s="167">
        <v>193.3</v>
      </c>
      <c r="P697" s="163" t="s">
        <v>235</v>
      </c>
    </row>
    <row r="698" spans="1:16" ht="13.15">
      <c r="A698" s="164">
        <f t="shared" si="40"/>
        <v>2005.2916666666192</v>
      </c>
      <c r="B698" s="164">
        <f t="shared" si="38"/>
        <v>183.62419076721824</v>
      </c>
      <c r="H698" s="165">
        <v>2005.2916666666192</v>
      </c>
      <c r="I698" s="172">
        <v>166.99900000000002</v>
      </c>
      <c r="J698" s="163" t="s">
        <v>240</v>
      </c>
      <c r="N698" s="165">
        <f t="shared" si="39"/>
        <v>2005.2916666666192</v>
      </c>
      <c r="O698" s="167">
        <v>194.6</v>
      </c>
      <c r="P698" s="163" t="s">
        <v>235</v>
      </c>
    </row>
    <row r="699" spans="1:16" ht="13.15">
      <c r="A699" s="164">
        <f t="shared" si="40"/>
        <v>2005.3749999999525</v>
      </c>
      <c r="B699" s="164">
        <f t="shared" si="38"/>
        <v>186.61434497668714</v>
      </c>
      <c r="H699" s="165">
        <v>2005.3749999999525</v>
      </c>
      <c r="I699" s="172">
        <v>169.54400000000001</v>
      </c>
      <c r="J699" s="163" t="s">
        <v>240</v>
      </c>
      <c r="N699" s="165">
        <f t="shared" si="39"/>
        <v>2005.3749999999525</v>
      </c>
      <c r="O699" s="167">
        <v>194.4</v>
      </c>
      <c r="P699" s="163" t="s">
        <v>235</v>
      </c>
    </row>
    <row r="700" spans="1:16" ht="13.15">
      <c r="A700" s="164">
        <f t="shared" si="40"/>
        <v>2005.4583333332857</v>
      </c>
      <c r="B700" s="164">
        <f t="shared" ref="B700:B763" si="41">100*(I700/O700)/(I$8/O$8)</f>
        <v>189.23679077556056</v>
      </c>
      <c r="H700" s="165">
        <v>2005.4583333332857</v>
      </c>
      <c r="I700" s="172">
        <v>172.01499999999999</v>
      </c>
      <c r="J700" s="163" t="s">
        <v>240</v>
      </c>
      <c r="N700" s="165">
        <f t="shared" si="39"/>
        <v>2005.4583333332857</v>
      </c>
      <c r="O700" s="167">
        <v>194.5</v>
      </c>
      <c r="P700" s="163" t="s">
        <v>235</v>
      </c>
    </row>
    <row r="701" spans="1:16" ht="13.15">
      <c r="A701" s="164">
        <f t="shared" si="40"/>
        <v>2005.541666666619</v>
      </c>
      <c r="B701" s="164">
        <f t="shared" si="41"/>
        <v>190.64616912131862</v>
      </c>
      <c r="H701" s="165">
        <v>2005.541666666619</v>
      </c>
      <c r="I701" s="172">
        <v>174.09799999999998</v>
      </c>
      <c r="J701" s="163" t="s">
        <v>240</v>
      </c>
      <c r="N701" s="165">
        <f t="shared" si="39"/>
        <v>2005.541666666619</v>
      </c>
      <c r="O701" s="167">
        <v>195.4</v>
      </c>
      <c r="P701" s="163" t="s">
        <v>235</v>
      </c>
    </row>
    <row r="702" spans="1:16" ht="13.15">
      <c r="A702" s="164">
        <f t="shared" si="40"/>
        <v>2005.6249999999523</v>
      </c>
      <c r="B702" s="164">
        <f t="shared" si="41"/>
        <v>191.66375798089231</v>
      </c>
      <c r="H702" s="165">
        <v>2005.6249999999523</v>
      </c>
      <c r="I702" s="172">
        <v>175.923</v>
      </c>
      <c r="J702" s="163" t="s">
        <v>240</v>
      </c>
      <c r="N702" s="165">
        <f t="shared" si="39"/>
        <v>2005.6249999999523</v>
      </c>
      <c r="O702" s="167">
        <v>196.4</v>
      </c>
      <c r="P702" s="163" t="s">
        <v>235</v>
      </c>
    </row>
    <row r="703" spans="1:16" ht="13.15">
      <c r="A703" s="164">
        <f t="shared" si="40"/>
        <v>2005.7083333332855</v>
      </c>
      <c r="B703" s="164">
        <f t="shared" si="41"/>
        <v>191.16674243151573</v>
      </c>
      <c r="H703" s="165">
        <v>2005.7083333332855</v>
      </c>
      <c r="I703" s="172">
        <v>177.61099999999999</v>
      </c>
      <c r="J703" s="163" t="s">
        <v>240</v>
      </c>
      <c r="N703" s="165">
        <f t="shared" si="39"/>
        <v>2005.7083333332855</v>
      </c>
      <c r="O703" s="167">
        <v>198.8</v>
      </c>
      <c r="P703" s="163" t="s">
        <v>235</v>
      </c>
    </row>
    <row r="704" spans="1:16" ht="13.15">
      <c r="A704" s="164">
        <f t="shared" si="40"/>
        <v>2005.7916666666188</v>
      </c>
      <c r="B704" s="164">
        <f t="shared" si="41"/>
        <v>192.00741742223587</v>
      </c>
      <c r="H704" s="165">
        <v>2005.7916666666188</v>
      </c>
      <c r="I704" s="172">
        <v>178.75099999999998</v>
      </c>
      <c r="J704" s="163" t="s">
        <v>240</v>
      </c>
      <c r="N704" s="165">
        <f t="shared" si="39"/>
        <v>2005.7916666666188</v>
      </c>
      <c r="O704" s="167">
        <v>199.2</v>
      </c>
      <c r="P704" s="163" t="s">
        <v>235</v>
      </c>
    </row>
    <row r="705" spans="1:16" ht="13.15">
      <c r="A705" s="164">
        <f t="shared" si="40"/>
        <v>2005.874999999952</v>
      </c>
      <c r="B705" s="164">
        <f t="shared" si="41"/>
        <v>194.56052937266978</v>
      </c>
      <c r="H705" s="165">
        <v>2005.874999999952</v>
      </c>
      <c r="I705" s="172">
        <v>179.673</v>
      </c>
      <c r="J705" s="163" t="s">
        <v>240</v>
      </c>
      <c r="N705" s="165">
        <f t="shared" si="39"/>
        <v>2005.874999999952</v>
      </c>
      <c r="O705" s="167">
        <v>197.6</v>
      </c>
      <c r="P705" s="163" t="s">
        <v>235</v>
      </c>
    </row>
    <row r="706" spans="1:16" ht="13.15">
      <c r="A706" s="164">
        <f t="shared" si="40"/>
        <v>2005.9583333332853</v>
      </c>
      <c r="B706" s="164">
        <f t="shared" si="41"/>
        <v>195.82329705966038</v>
      </c>
      <c r="H706" s="165">
        <v>2005.9583333332853</v>
      </c>
      <c r="I706" s="172">
        <v>180.107</v>
      </c>
      <c r="J706" s="163" t="s">
        <v>240</v>
      </c>
      <c r="N706" s="165">
        <f t="shared" si="39"/>
        <v>2005.9583333332853</v>
      </c>
      <c r="O706" s="167">
        <v>196.8</v>
      </c>
      <c r="P706" s="163" t="s">
        <v>235</v>
      </c>
    </row>
    <row r="707" spans="1:16" ht="13.15">
      <c r="A707" s="164">
        <f t="shared" si="40"/>
        <v>2006.0416666666185</v>
      </c>
      <c r="B707" s="164">
        <f t="shared" si="41"/>
        <v>195.12001691028732</v>
      </c>
      <c r="H707" s="165">
        <v>2006.0416666666185</v>
      </c>
      <c r="I707" s="172">
        <v>180.828</v>
      </c>
      <c r="J707" s="163" t="s">
        <v>240</v>
      </c>
      <c r="N707" s="165">
        <f t="shared" si="39"/>
        <v>2006.0416666666185</v>
      </c>
      <c r="O707" s="167">
        <v>198.3</v>
      </c>
      <c r="P707" s="163" t="s">
        <v>235</v>
      </c>
    </row>
    <row r="708" spans="1:16" ht="13.15">
      <c r="A708" s="164">
        <f t="shared" si="40"/>
        <v>2006.1249999999518</v>
      </c>
      <c r="B708" s="164">
        <f t="shared" si="41"/>
        <v>195.45087655293062</v>
      </c>
      <c r="H708" s="165">
        <v>2006.1249999999518</v>
      </c>
      <c r="I708" s="172">
        <v>181.5</v>
      </c>
      <c r="J708" s="163" t="s">
        <v>240</v>
      </c>
      <c r="N708" s="165">
        <f t="shared" si="39"/>
        <v>2006.1249999999518</v>
      </c>
      <c r="O708" s="167">
        <v>198.7</v>
      </c>
      <c r="P708" s="163" t="s">
        <v>235</v>
      </c>
    </row>
    <row r="709" spans="1:16" ht="13.15">
      <c r="A709" s="164">
        <f t="shared" si="40"/>
        <v>2006.2083333332851</v>
      </c>
      <c r="B709" s="164">
        <f t="shared" si="41"/>
        <v>195.71349023989697</v>
      </c>
      <c r="H709" s="165">
        <v>2006.2083333332851</v>
      </c>
      <c r="I709" s="172">
        <v>182.75</v>
      </c>
      <c r="J709" s="163" t="s">
        <v>240</v>
      </c>
      <c r="N709" s="165">
        <f t="shared" si="39"/>
        <v>2006.2083333332851</v>
      </c>
      <c r="O709" s="167">
        <v>199.8</v>
      </c>
      <c r="P709" s="163" t="s">
        <v>235</v>
      </c>
    </row>
    <row r="710" spans="1:16" ht="13.15">
      <c r="A710" s="164">
        <f t="shared" si="40"/>
        <v>2006.2916666666183</v>
      </c>
      <c r="B710" s="164">
        <f t="shared" si="41"/>
        <v>195.01589604380837</v>
      </c>
      <c r="H710" s="165">
        <v>2006.2916666666183</v>
      </c>
      <c r="I710" s="172">
        <v>183.648</v>
      </c>
      <c r="J710" s="163" t="s">
        <v>240</v>
      </c>
      <c r="N710" s="165">
        <f t="shared" si="39"/>
        <v>2006.2916666666183</v>
      </c>
      <c r="O710" s="167">
        <v>201.5</v>
      </c>
      <c r="P710" s="163" t="s">
        <v>235</v>
      </c>
    </row>
    <row r="711" spans="1:16" ht="13.15">
      <c r="A711" s="164">
        <f t="shared" si="40"/>
        <v>2006.3749999999516</v>
      </c>
      <c r="B711" s="164">
        <f t="shared" si="41"/>
        <v>194.82632714651953</v>
      </c>
      <c r="H711" s="165">
        <v>2006.3749999999516</v>
      </c>
      <c r="I711" s="172">
        <v>184.38</v>
      </c>
      <c r="J711" s="163" t="s">
        <v>240</v>
      </c>
      <c r="N711" s="165">
        <f t="shared" si="39"/>
        <v>2006.3749999999516</v>
      </c>
      <c r="O711" s="167">
        <v>202.5</v>
      </c>
      <c r="P711" s="163" t="s">
        <v>235</v>
      </c>
    </row>
    <row r="712" spans="1:16" ht="13.15">
      <c r="A712" s="164">
        <f t="shared" si="40"/>
        <v>2006.4583333332848</v>
      </c>
      <c r="B712" s="164">
        <f t="shared" si="41"/>
        <v>194.61835746015993</v>
      </c>
      <c r="H712" s="165">
        <v>2006.4583333332848</v>
      </c>
      <c r="I712" s="172">
        <v>184.547</v>
      </c>
      <c r="J712" s="163" t="s">
        <v>240</v>
      </c>
      <c r="N712" s="165">
        <f t="shared" si="39"/>
        <v>2006.4583333332848</v>
      </c>
      <c r="O712" s="167">
        <v>202.9</v>
      </c>
      <c r="P712" s="163" t="s">
        <v>235</v>
      </c>
    </row>
    <row r="713" spans="1:16" ht="13.15">
      <c r="A713" s="164">
        <f t="shared" si="40"/>
        <v>2006.5416666666181</v>
      </c>
      <c r="B713" s="164">
        <f t="shared" si="41"/>
        <v>194.1076319668399</v>
      </c>
      <c r="H713" s="165">
        <v>2006.5416666666181</v>
      </c>
      <c r="I713" s="172">
        <v>184.607</v>
      </c>
      <c r="J713" s="163" t="s">
        <v>240</v>
      </c>
      <c r="N713" s="165">
        <f t="shared" ref="N713:N776" si="42">N712+1/12</f>
        <v>2006.5416666666181</v>
      </c>
      <c r="O713" s="167">
        <v>203.5</v>
      </c>
      <c r="P713" s="163" t="s">
        <v>235</v>
      </c>
    </row>
    <row r="714" spans="1:16" ht="13.15">
      <c r="A714" s="164">
        <f t="shared" si="40"/>
        <v>2006.6249999999513</v>
      </c>
      <c r="B714" s="164">
        <f t="shared" si="41"/>
        <v>193.51381362336636</v>
      </c>
      <c r="H714" s="165">
        <v>2006.6249999999513</v>
      </c>
      <c r="I714" s="172">
        <v>184.40400000000002</v>
      </c>
      <c r="J714" s="163" t="s">
        <v>240</v>
      </c>
      <c r="N714" s="165">
        <f t="shared" si="42"/>
        <v>2006.6249999999513</v>
      </c>
      <c r="O714" s="167">
        <v>203.9</v>
      </c>
      <c r="P714" s="163" t="s">
        <v>235</v>
      </c>
    </row>
    <row r="715" spans="1:16" ht="13.15">
      <c r="A715" s="164">
        <f t="shared" si="40"/>
        <v>2006.7083333332846</v>
      </c>
      <c r="B715" s="164">
        <f t="shared" si="41"/>
        <v>194.25031134316208</v>
      </c>
      <c r="H715" s="165">
        <v>2006.7083333332846</v>
      </c>
      <c r="I715" s="172">
        <v>184.19799999999998</v>
      </c>
      <c r="J715" s="163" t="s">
        <v>240</v>
      </c>
      <c r="N715" s="165">
        <f t="shared" si="42"/>
        <v>2006.7083333332846</v>
      </c>
      <c r="O715" s="167">
        <v>202.9</v>
      </c>
      <c r="P715" s="163" t="s">
        <v>235</v>
      </c>
    </row>
    <row r="716" spans="1:16" ht="13.15">
      <c r="A716" s="164">
        <f t="shared" si="40"/>
        <v>2006.7916666666179</v>
      </c>
      <c r="B716" s="164">
        <f t="shared" si="41"/>
        <v>195.156472089804</v>
      </c>
      <c r="H716" s="165">
        <v>2006.7916666666179</v>
      </c>
      <c r="I716" s="172">
        <v>184.054</v>
      </c>
      <c r="J716" s="163" t="s">
        <v>240</v>
      </c>
      <c r="N716" s="165">
        <f t="shared" si="42"/>
        <v>2006.7916666666179</v>
      </c>
      <c r="O716" s="167">
        <v>201.8</v>
      </c>
      <c r="P716" s="163" t="s">
        <v>235</v>
      </c>
    </row>
    <row r="717" spans="1:16" ht="13.15">
      <c r="A717" s="164">
        <f t="shared" si="40"/>
        <v>2006.8749999999511</v>
      </c>
      <c r="B717" s="164">
        <f t="shared" si="41"/>
        <v>194.99890563641651</v>
      </c>
      <c r="H717" s="165">
        <v>2006.8749999999511</v>
      </c>
      <c r="I717" s="172">
        <v>183.63200000000001</v>
      </c>
      <c r="J717" s="163" t="s">
        <v>240</v>
      </c>
      <c r="N717" s="165">
        <f t="shared" si="42"/>
        <v>2006.8749999999511</v>
      </c>
      <c r="O717" s="167">
        <v>201.5</v>
      </c>
      <c r="P717" s="163" t="s">
        <v>235</v>
      </c>
    </row>
    <row r="718" spans="1:16" ht="13.15">
      <c r="A718" s="164">
        <f t="shared" si="40"/>
        <v>2006.9583333332844</v>
      </c>
      <c r="B718" s="164">
        <f t="shared" si="41"/>
        <v>194.28276691087822</v>
      </c>
      <c r="H718" s="165">
        <v>2006.9583333332844</v>
      </c>
      <c r="I718" s="172">
        <v>183.23</v>
      </c>
      <c r="J718" s="163" t="s">
        <v>240</v>
      </c>
      <c r="N718" s="165">
        <f t="shared" si="42"/>
        <v>2006.9583333332844</v>
      </c>
      <c r="O718" s="167">
        <v>201.8</v>
      </c>
      <c r="P718" s="163" t="s">
        <v>235</v>
      </c>
    </row>
    <row r="719" spans="1:16" ht="13.15">
      <c r="A719" s="164">
        <f t="shared" si="40"/>
        <v>2007.0416666666176</v>
      </c>
      <c r="B719" s="164">
        <f t="shared" si="41"/>
        <v>193.15134272337954</v>
      </c>
      <c r="H719" s="165">
        <v>2007.0416666666176</v>
      </c>
      <c r="I719" s="172">
        <v>182.71900000000002</v>
      </c>
      <c r="J719" s="163" t="s">
        <v>240</v>
      </c>
      <c r="N719" s="165">
        <f t="shared" si="42"/>
        <v>2007.0416666666176</v>
      </c>
      <c r="O719" s="173">
        <v>202.416</v>
      </c>
      <c r="P719" s="163" t="s">
        <v>235</v>
      </c>
    </row>
    <row r="720" spans="1:16" ht="13.15">
      <c r="A720" s="164">
        <f t="shared" si="40"/>
        <v>2007.1249999999509</v>
      </c>
      <c r="B720" s="164">
        <f t="shared" si="41"/>
        <v>191.8636989457051</v>
      </c>
      <c r="H720" s="165">
        <v>2007.1249999999509</v>
      </c>
      <c r="I720" s="172">
        <v>182.47200000000001</v>
      </c>
      <c r="J720" s="163" t="s">
        <v>240</v>
      </c>
      <c r="N720" s="165">
        <f t="shared" si="42"/>
        <v>2007.1249999999509</v>
      </c>
      <c r="O720" s="173">
        <v>203.499</v>
      </c>
      <c r="P720" s="163" t="s">
        <v>235</v>
      </c>
    </row>
    <row r="721" spans="1:16" ht="13.15">
      <c r="A721" s="164">
        <f t="shared" si="40"/>
        <v>2007.2083333332841</v>
      </c>
      <c r="B721" s="164">
        <f t="shared" si="41"/>
        <v>189.84274023906593</v>
      </c>
      <c r="H721" s="165">
        <v>2007.2083333332841</v>
      </c>
      <c r="I721" s="172">
        <v>182.19400000000002</v>
      </c>
      <c r="J721" s="163" t="s">
        <v>240</v>
      </c>
      <c r="N721" s="165">
        <f t="shared" si="42"/>
        <v>2007.2083333332841</v>
      </c>
      <c r="O721" s="173">
        <v>205.352</v>
      </c>
      <c r="P721" s="163" t="s">
        <v>235</v>
      </c>
    </row>
    <row r="722" spans="1:16" ht="13.15">
      <c r="A722" s="164">
        <f t="shared" si="40"/>
        <v>2007.2916666666174</v>
      </c>
      <c r="B722" s="164">
        <f t="shared" si="41"/>
        <v>188.55222945994362</v>
      </c>
      <c r="H722" s="165">
        <v>2007.2916666666174</v>
      </c>
      <c r="I722" s="172">
        <v>182.13099999999997</v>
      </c>
      <c r="J722" s="163" t="s">
        <v>240</v>
      </c>
      <c r="N722" s="165">
        <f t="shared" si="42"/>
        <v>2007.2916666666174</v>
      </c>
      <c r="O722" s="173">
        <v>206.68600000000001</v>
      </c>
      <c r="P722" s="163" t="s">
        <v>235</v>
      </c>
    </row>
    <row r="723" spans="1:16" ht="13.15">
      <c r="A723" s="164">
        <f t="shared" si="40"/>
        <v>2007.3749999999507</v>
      </c>
      <c r="B723" s="164">
        <f t="shared" si="41"/>
        <v>187.15288258762661</v>
      </c>
      <c r="H723" s="165">
        <v>2007.3749999999507</v>
      </c>
      <c r="I723" s="172">
        <v>181.88400000000001</v>
      </c>
      <c r="J723" s="163" t="s">
        <v>240</v>
      </c>
      <c r="N723" s="165">
        <f t="shared" si="42"/>
        <v>2007.3749999999507</v>
      </c>
      <c r="O723" s="173">
        <v>207.94900000000001</v>
      </c>
      <c r="P723" s="163" t="s">
        <v>235</v>
      </c>
    </row>
    <row r="724" spans="1:16" ht="13.15">
      <c r="A724" s="164">
        <f t="shared" si="40"/>
        <v>2007.4583333332839</v>
      </c>
      <c r="B724" s="164">
        <f t="shared" si="41"/>
        <v>186.43760601669754</v>
      </c>
      <c r="H724" s="165">
        <v>2007.4583333332839</v>
      </c>
      <c r="I724" s="172">
        <v>181.54</v>
      </c>
      <c r="J724" s="163" t="s">
        <v>240</v>
      </c>
      <c r="N724" s="165">
        <f t="shared" si="42"/>
        <v>2007.4583333332839</v>
      </c>
      <c r="O724" s="173">
        <v>208.352</v>
      </c>
      <c r="P724" s="163" t="s">
        <v>235</v>
      </c>
    </row>
    <row r="725" spans="1:16" ht="13.15">
      <c r="A725" s="164">
        <f t="shared" si="40"/>
        <v>2007.5416666666172</v>
      </c>
      <c r="B725" s="164">
        <f t="shared" si="41"/>
        <v>185.92314360088162</v>
      </c>
      <c r="H725" s="165">
        <v>2007.5416666666172</v>
      </c>
      <c r="I725" s="172">
        <v>180.99299999999999</v>
      </c>
      <c r="J725" s="163" t="s">
        <v>240</v>
      </c>
      <c r="N725" s="165">
        <f t="shared" si="42"/>
        <v>2007.5416666666172</v>
      </c>
      <c r="O725" s="173">
        <v>208.29900000000001</v>
      </c>
      <c r="P725" s="163" t="s">
        <v>235</v>
      </c>
    </row>
    <row r="726" spans="1:16" ht="13.15">
      <c r="A726" s="164">
        <f t="shared" si="40"/>
        <v>2007.6249999999504</v>
      </c>
      <c r="B726" s="164">
        <f t="shared" si="41"/>
        <v>185.48362772218604</v>
      </c>
      <c r="H726" s="165">
        <v>2007.6249999999504</v>
      </c>
      <c r="I726" s="172">
        <v>180.23400000000001</v>
      </c>
      <c r="J726" s="163" t="s">
        <v>240</v>
      </c>
      <c r="N726" s="165">
        <f t="shared" si="42"/>
        <v>2007.6249999999504</v>
      </c>
      <c r="O726" s="173">
        <v>207.917</v>
      </c>
      <c r="P726" s="163" t="s">
        <v>235</v>
      </c>
    </row>
    <row r="727" spans="1:16" ht="13.15">
      <c r="A727" s="164">
        <f t="shared" si="40"/>
        <v>2007.7083333332837</v>
      </c>
      <c r="B727" s="164">
        <f t="shared" si="41"/>
        <v>183.83158683607445</v>
      </c>
      <c r="H727" s="165">
        <v>2007.7083333332837</v>
      </c>
      <c r="I727" s="172">
        <v>179.12099999999998</v>
      </c>
      <c r="J727" s="163" t="s">
        <v>240</v>
      </c>
      <c r="N727" s="165">
        <f t="shared" si="42"/>
        <v>2007.7083333332837</v>
      </c>
      <c r="O727" s="173">
        <v>208.49</v>
      </c>
      <c r="P727" s="163" t="s">
        <v>235</v>
      </c>
    </row>
    <row r="728" spans="1:16" ht="13.15">
      <c r="A728" s="164">
        <f t="shared" si="40"/>
        <v>2007.7916666666169</v>
      </c>
      <c r="B728" s="164">
        <f t="shared" si="41"/>
        <v>181.80879606220014</v>
      </c>
      <c r="H728" s="165">
        <v>2007.7916666666169</v>
      </c>
      <c r="I728" s="172">
        <v>177.52900000000002</v>
      </c>
      <c r="J728" s="163" t="s">
        <v>240</v>
      </c>
      <c r="N728" s="165">
        <f t="shared" si="42"/>
        <v>2007.7916666666169</v>
      </c>
      <c r="O728" s="174">
        <v>208.93600000000001</v>
      </c>
      <c r="P728" s="163" t="s">
        <v>235</v>
      </c>
    </row>
    <row r="729" spans="1:16" ht="13.15">
      <c r="A729" s="164">
        <f t="shared" si="40"/>
        <v>2007.8749999999502</v>
      </c>
      <c r="B729" s="164">
        <f t="shared" si="41"/>
        <v>178.32452972880805</v>
      </c>
      <c r="H729" s="165">
        <v>2007.8749999999502</v>
      </c>
      <c r="I729" s="172">
        <v>175.16099999999997</v>
      </c>
      <c r="J729" s="163" t="s">
        <v>240</v>
      </c>
      <c r="N729" s="165">
        <f t="shared" si="42"/>
        <v>2007.8749999999502</v>
      </c>
      <c r="O729" s="174">
        <v>210.17699999999999</v>
      </c>
      <c r="P729" s="163" t="s">
        <v>235</v>
      </c>
    </row>
    <row r="730" spans="1:16" ht="13.15">
      <c r="A730" s="164">
        <f t="shared" si="40"/>
        <v>2007.9583333332835</v>
      </c>
      <c r="B730" s="164">
        <f t="shared" si="41"/>
        <v>176.58707083336324</v>
      </c>
      <c r="H730" s="165">
        <v>2007.9583333332835</v>
      </c>
      <c r="I730" s="172">
        <v>173.33799999999999</v>
      </c>
      <c r="J730" s="163" t="s">
        <v>240</v>
      </c>
      <c r="N730" s="165">
        <f t="shared" si="42"/>
        <v>2007.9583333332835</v>
      </c>
      <c r="O730" s="174">
        <v>210.036</v>
      </c>
      <c r="P730" s="163" t="s">
        <v>235</v>
      </c>
    </row>
    <row r="731" spans="1:16" ht="13.15">
      <c r="A731" s="164">
        <f t="shared" si="40"/>
        <v>2008.0416666666167</v>
      </c>
      <c r="B731" s="164">
        <f t="shared" si="41"/>
        <v>173.42269830476596</v>
      </c>
      <c r="H731" s="165">
        <v>2008.0416666666167</v>
      </c>
      <c r="I731" s="172">
        <v>171.078</v>
      </c>
      <c r="J731" s="163" t="s">
        <v>240</v>
      </c>
      <c r="N731" s="165">
        <f t="shared" si="42"/>
        <v>2008.0416666666167</v>
      </c>
      <c r="O731" s="174">
        <v>211.08</v>
      </c>
      <c r="P731" s="163" t="s">
        <v>235</v>
      </c>
    </row>
    <row r="732" spans="1:16" ht="13.15">
      <c r="A732" s="164">
        <f t="shared" si="40"/>
        <v>2008.12499999995</v>
      </c>
      <c r="B732" s="164">
        <f t="shared" si="41"/>
        <v>171.01420541775045</v>
      </c>
      <c r="H732" s="165">
        <v>2008.12499999995</v>
      </c>
      <c r="I732" s="172">
        <v>169.19200000000001</v>
      </c>
      <c r="J732" s="163" t="s">
        <v>240</v>
      </c>
      <c r="N732" s="165">
        <f t="shared" si="42"/>
        <v>2008.12499999995</v>
      </c>
      <c r="O732" s="174">
        <v>211.69300000000001</v>
      </c>
      <c r="P732" s="163" t="s">
        <v>235</v>
      </c>
    </row>
    <row r="733" spans="1:16" ht="13.15">
      <c r="A733" s="164">
        <f t="shared" si="40"/>
        <v>2008.2083333332832</v>
      </c>
      <c r="B733" s="164">
        <f t="shared" si="41"/>
        <v>168.25487528446561</v>
      </c>
      <c r="H733" s="165">
        <v>2008.2083333332832</v>
      </c>
      <c r="I733" s="172">
        <v>167.905</v>
      </c>
      <c r="J733" s="163" t="s">
        <v>240</v>
      </c>
      <c r="N733" s="165">
        <f t="shared" si="42"/>
        <v>2008.2083333332832</v>
      </c>
      <c r="O733" s="174">
        <v>213.52799999999999</v>
      </c>
      <c r="P733" s="163" t="s">
        <v>235</v>
      </c>
    </row>
    <row r="734" spans="1:16" ht="13.15">
      <c r="A734" s="164">
        <f t="shared" si="40"/>
        <v>2008.2916666666165</v>
      </c>
      <c r="B734" s="164">
        <f t="shared" si="41"/>
        <v>166.66289318531264</v>
      </c>
      <c r="H734" s="165">
        <v>2008.2916666666165</v>
      </c>
      <c r="I734" s="172">
        <v>167.32499999999999</v>
      </c>
      <c r="J734" s="163" t="s">
        <v>240</v>
      </c>
      <c r="N734" s="165">
        <f t="shared" si="42"/>
        <v>2008.2916666666165</v>
      </c>
      <c r="O734" s="174">
        <v>214.82300000000001</v>
      </c>
      <c r="P734" s="163" t="s">
        <v>235</v>
      </c>
    </row>
    <row r="735" spans="1:16" ht="13.15">
      <c r="A735" s="164">
        <f t="shared" si="40"/>
        <v>2008.3749999999498</v>
      </c>
      <c r="B735" s="164">
        <f t="shared" si="41"/>
        <v>164.97188273658449</v>
      </c>
      <c r="H735" s="165">
        <v>2008.3749999999498</v>
      </c>
      <c r="I735" s="172">
        <v>167.02200000000002</v>
      </c>
      <c r="J735" s="163" t="s">
        <v>240</v>
      </c>
      <c r="N735" s="165">
        <f t="shared" si="42"/>
        <v>2008.3749999999498</v>
      </c>
      <c r="O735" s="174">
        <v>216.63200000000001</v>
      </c>
      <c r="P735" s="163" t="s">
        <v>235</v>
      </c>
    </row>
    <row r="736" spans="1:16" ht="13.15">
      <c r="A736" s="164">
        <f t="shared" si="40"/>
        <v>2008.458333333283</v>
      </c>
      <c r="B736" s="164">
        <f t="shared" si="41"/>
        <v>162.85275687926142</v>
      </c>
      <c r="H736" s="165">
        <v>2008.458333333283</v>
      </c>
      <c r="I736" s="172">
        <v>166.53799999999998</v>
      </c>
      <c r="J736" s="163" t="s">
        <v>240</v>
      </c>
      <c r="N736" s="165">
        <f t="shared" si="42"/>
        <v>2008.458333333283</v>
      </c>
      <c r="O736" s="174">
        <v>218.815</v>
      </c>
      <c r="P736" s="163" t="s">
        <v>235</v>
      </c>
    </row>
    <row r="737" spans="1:16" ht="13.15">
      <c r="A737" s="164">
        <f t="shared" si="40"/>
        <v>2008.5416666666163</v>
      </c>
      <c r="B737" s="164">
        <f t="shared" si="41"/>
        <v>161.19955228348857</v>
      </c>
      <c r="H737" s="165">
        <v>2008.5416666666163</v>
      </c>
      <c r="I737" s="172">
        <v>165.71299999999999</v>
      </c>
      <c r="J737" s="163" t="s">
        <v>240</v>
      </c>
      <c r="N737" s="165">
        <f t="shared" si="42"/>
        <v>2008.5416666666163</v>
      </c>
      <c r="O737" s="174">
        <v>219.964</v>
      </c>
      <c r="P737" s="163" t="s">
        <v>235</v>
      </c>
    </row>
    <row r="738" spans="1:16" ht="13.15">
      <c r="A738" s="164">
        <f t="shared" si="40"/>
        <v>2008.6249999999495</v>
      </c>
      <c r="B738" s="164">
        <f t="shared" si="41"/>
        <v>160.44405916009825</v>
      </c>
      <c r="H738" s="165">
        <v>2008.6249999999495</v>
      </c>
      <c r="I738" s="172">
        <v>164.27799999999999</v>
      </c>
      <c r="J738" s="163" t="s">
        <v>240</v>
      </c>
      <c r="N738" s="165">
        <f t="shared" si="42"/>
        <v>2008.6249999999495</v>
      </c>
      <c r="O738" s="174">
        <v>219.08600000000001</v>
      </c>
      <c r="P738" s="163" t="s">
        <v>235</v>
      </c>
    </row>
    <row r="739" spans="1:16" ht="13.15">
      <c r="A739" s="164">
        <f t="shared" si="40"/>
        <v>2008.7083333332828</v>
      </c>
      <c r="B739" s="164">
        <f t="shared" si="41"/>
        <v>158.35228130976961</v>
      </c>
      <c r="H739" s="165">
        <v>2008.7083333332828</v>
      </c>
      <c r="I739" s="172">
        <v>161.91200000000001</v>
      </c>
      <c r="J739" s="163" t="s">
        <v>240</v>
      </c>
      <c r="N739" s="165">
        <f t="shared" si="42"/>
        <v>2008.7083333332828</v>
      </c>
      <c r="O739" s="174">
        <v>218.78299999999999</v>
      </c>
      <c r="P739" s="163" t="s">
        <v>235</v>
      </c>
    </row>
    <row r="740" spans="1:16" ht="13.15">
      <c r="A740" s="164">
        <f t="shared" si="40"/>
        <v>2008.791666666616</v>
      </c>
      <c r="B740" s="164">
        <f t="shared" si="41"/>
        <v>157.25217613108464</v>
      </c>
      <c r="H740" s="165">
        <v>2008.791666666616</v>
      </c>
      <c r="I740" s="172">
        <v>159.16299999999998</v>
      </c>
      <c r="J740" s="163" t="s">
        <v>240</v>
      </c>
      <c r="N740" s="165">
        <f t="shared" si="42"/>
        <v>2008.791666666616</v>
      </c>
      <c r="O740" s="174">
        <v>216.57300000000001</v>
      </c>
      <c r="P740" s="163" t="s">
        <v>235</v>
      </c>
    </row>
    <row r="741" spans="1:16" ht="13.15">
      <c r="A741" s="164">
        <f t="shared" si="40"/>
        <v>2008.8749999999493</v>
      </c>
      <c r="B741" s="164">
        <f t="shared" si="41"/>
        <v>157.20829093185432</v>
      </c>
      <c r="H741" s="165">
        <v>2008.8749999999493</v>
      </c>
      <c r="I741" s="172">
        <v>156.071</v>
      </c>
      <c r="J741" s="163" t="s">
        <v>240</v>
      </c>
      <c r="N741" s="165">
        <f t="shared" si="42"/>
        <v>2008.8749999999493</v>
      </c>
      <c r="O741" s="174">
        <v>212.42500000000001</v>
      </c>
      <c r="P741" s="163" t="s">
        <v>235</v>
      </c>
    </row>
    <row r="742" spans="1:16" ht="13.15">
      <c r="A742" s="164">
        <f t="shared" si="40"/>
        <v>2008.9583333332826</v>
      </c>
      <c r="B742" s="164">
        <f t="shared" si="41"/>
        <v>155.26239418088599</v>
      </c>
      <c r="H742" s="165">
        <v>2008.9583333332826</v>
      </c>
      <c r="I742" s="172">
        <v>152.54499999999999</v>
      </c>
      <c r="J742" s="163" t="s">
        <v>240</v>
      </c>
      <c r="N742" s="165">
        <f t="shared" si="42"/>
        <v>2008.9583333332826</v>
      </c>
      <c r="O742" s="174">
        <v>210.22800000000001</v>
      </c>
      <c r="P742" s="163" t="s">
        <v>235</v>
      </c>
    </row>
    <row r="743" spans="1:16" ht="13.15">
      <c r="A743" s="164">
        <f t="shared" si="40"/>
        <v>2009.0416666666158</v>
      </c>
      <c r="B743" s="164">
        <f t="shared" si="41"/>
        <v>151.36389426123412</v>
      </c>
      <c r="H743" s="165">
        <v>2009.0416666666158</v>
      </c>
      <c r="I743" s="172">
        <v>149.36199999999999</v>
      </c>
      <c r="J743" s="163" t="s">
        <v>240</v>
      </c>
      <c r="N743" s="165">
        <f t="shared" si="42"/>
        <v>2009.0416666666158</v>
      </c>
      <c r="O743" s="174">
        <v>211.143</v>
      </c>
      <c r="P743" s="163" t="s">
        <v>235</v>
      </c>
    </row>
    <row r="744" spans="1:16" ht="13.15">
      <c r="A744" s="164">
        <f t="shared" si="40"/>
        <v>2009.1249999999491</v>
      </c>
      <c r="B744" s="164">
        <f t="shared" si="41"/>
        <v>148.85626723430352</v>
      </c>
      <c r="H744" s="165">
        <v>2009.1249999999491</v>
      </c>
      <c r="I744" s="172">
        <v>147.61799999999999</v>
      </c>
      <c r="J744" s="163" t="s">
        <v>240</v>
      </c>
      <c r="N744" s="165">
        <f t="shared" si="42"/>
        <v>2009.1249999999491</v>
      </c>
      <c r="O744" s="174">
        <v>212.19300000000001</v>
      </c>
      <c r="P744" s="163" t="s">
        <v>235</v>
      </c>
    </row>
    <row r="745" spans="1:16" ht="13.15">
      <c r="A745" s="164">
        <f t="shared" si="40"/>
        <v>2009.2083333332823</v>
      </c>
      <c r="B745" s="164">
        <f t="shared" si="41"/>
        <v>147.3856101858355</v>
      </c>
      <c r="H745" s="165">
        <v>2009.2083333332823</v>
      </c>
      <c r="I745" s="172">
        <v>146.51499999999999</v>
      </c>
      <c r="J745" s="163" t="s">
        <v>240</v>
      </c>
      <c r="N745" s="165">
        <f t="shared" si="42"/>
        <v>2009.2083333332823</v>
      </c>
      <c r="O745" s="174">
        <v>212.709</v>
      </c>
      <c r="P745" s="163" t="s">
        <v>235</v>
      </c>
    </row>
    <row r="746" spans="1:16" ht="13.15">
      <c r="A746" s="164">
        <f t="shared" si="40"/>
        <v>2009.2916666666156</v>
      </c>
      <c r="B746" s="164">
        <f t="shared" si="41"/>
        <v>147.44806873317367</v>
      </c>
      <c r="H746" s="165">
        <v>2009.2916666666156</v>
      </c>
      <c r="I746" s="172">
        <v>146.94299999999998</v>
      </c>
      <c r="J746" s="163" t="s">
        <v>240</v>
      </c>
      <c r="N746" s="165">
        <f t="shared" si="42"/>
        <v>2009.2916666666156</v>
      </c>
      <c r="O746" s="174">
        <v>213.24</v>
      </c>
      <c r="P746" s="163" t="s">
        <v>235</v>
      </c>
    </row>
    <row r="747" spans="1:16" ht="15.4">
      <c r="A747" s="164">
        <f t="shared" si="40"/>
        <v>2009.3749999999488</v>
      </c>
      <c r="B747" s="164">
        <f t="shared" si="41"/>
        <v>148.25102394992405</v>
      </c>
      <c r="C747" s="175"/>
      <c r="H747" s="165">
        <v>2009.3749999999488</v>
      </c>
      <c r="I747" s="172">
        <v>148.16999999999999</v>
      </c>
      <c r="J747" s="163" t="s">
        <v>240</v>
      </c>
      <c r="N747" s="165">
        <f t="shared" si="42"/>
        <v>2009.3749999999488</v>
      </c>
      <c r="O747" s="174">
        <v>213.85599999999999</v>
      </c>
      <c r="P747" s="163" t="s">
        <v>235</v>
      </c>
    </row>
    <row r="748" spans="1:16" ht="15.4">
      <c r="A748" s="164">
        <f t="shared" si="40"/>
        <v>2009.4583333332821</v>
      </c>
      <c r="B748" s="164">
        <f t="shared" si="41"/>
        <v>148.60243473939568</v>
      </c>
      <c r="C748" s="175"/>
      <c r="H748" s="165">
        <v>2009.4583333332821</v>
      </c>
      <c r="I748" s="172">
        <v>149.797</v>
      </c>
      <c r="J748" s="163" t="s">
        <v>240</v>
      </c>
      <c r="N748" s="165">
        <f t="shared" si="42"/>
        <v>2009.4583333332821</v>
      </c>
      <c r="O748" s="174">
        <v>215.69300000000001</v>
      </c>
      <c r="P748" s="163" t="s">
        <v>235</v>
      </c>
    </row>
    <row r="749" spans="1:16" ht="15.4">
      <c r="A749" s="164">
        <f t="shared" si="40"/>
        <v>2009.5416666666154</v>
      </c>
      <c r="B749" s="164">
        <f t="shared" si="41"/>
        <v>149.78433904679972</v>
      </c>
      <c r="C749" s="175"/>
      <c r="H749" s="165">
        <v>2009.5416666666154</v>
      </c>
      <c r="I749" s="172">
        <v>150.749</v>
      </c>
      <c r="J749" s="163" t="s">
        <v>240</v>
      </c>
      <c r="N749" s="165">
        <f t="shared" si="42"/>
        <v>2009.5416666666154</v>
      </c>
      <c r="O749" s="174">
        <v>215.351</v>
      </c>
      <c r="P749" s="163" t="s">
        <v>235</v>
      </c>
    </row>
    <row r="750" spans="1:16" ht="13.15">
      <c r="A750" s="164">
        <f t="shared" si="40"/>
        <v>2009.6249999999486</v>
      </c>
      <c r="B750" s="164">
        <f t="shared" si="41"/>
        <v>149.36884545380695</v>
      </c>
      <c r="C750" s="176"/>
      <c r="H750" s="165">
        <v>2009.6249999999486</v>
      </c>
      <c r="I750" s="172">
        <v>150.66800000000001</v>
      </c>
      <c r="J750" s="163" t="s">
        <v>240</v>
      </c>
      <c r="N750" s="165">
        <f t="shared" si="42"/>
        <v>2009.6249999999486</v>
      </c>
      <c r="O750" s="174">
        <v>215.834</v>
      </c>
      <c r="P750" s="163" t="s">
        <v>235</v>
      </c>
    </row>
    <row r="751" spans="1:16" ht="13.15">
      <c r="A751" s="164">
        <f t="shared" si="40"/>
        <v>2009.7083333332819</v>
      </c>
      <c r="B751" s="164">
        <f t="shared" si="41"/>
        <v>148.2431070337681</v>
      </c>
      <c r="H751" s="165">
        <v>2009.7083333332819</v>
      </c>
      <c r="I751" s="172">
        <v>149.626</v>
      </c>
      <c r="J751" s="163" t="s">
        <v>240</v>
      </c>
      <c r="N751" s="165">
        <f t="shared" si="42"/>
        <v>2009.7083333332819</v>
      </c>
      <c r="O751" s="174">
        <v>215.96899999999999</v>
      </c>
      <c r="P751" s="163" t="s">
        <v>235</v>
      </c>
    </row>
    <row r="752" spans="1:16" ht="13.15">
      <c r="A752" s="164">
        <f t="shared" si="40"/>
        <v>2009.7916666666151</v>
      </c>
      <c r="B752" s="164">
        <f t="shared" si="41"/>
        <v>147.06909512239855</v>
      </c>
      <c r="H752" s="165">
        <v>2009.7916666666151</v>
      </c>
      <c r="I752" s="172">
        <v>148.584</v>
      </c>
      <c r="J752" s="163" t="s">
        <v>240</v>
      </c>
      <c r="N752" s="165">
        <f t="shared" si="42"/>
        <v>2009.7916666666151</v>
      </c>
      <c r="O752" s="174">
        <v>216.17699999999999</v>
      </c>
      <c r="P752" s="163" t="s">
        <v>235</v>
      </c>
    </row>
    <row r="753" spans="1:16" ht="13.15">
      <c r="A753" s="164">
        <f t="shared" si="40"/>
        <v>2009.8749999999484</v>
      </c>
      <c r="B753" s="164">
        <f t="shared" si="41"/>
        <v>146.32611868459196</v>
      </c>
      <c r="H753" s="165">
        <v>2009.8749999999484</v>
      </c>
      <c r="I753" s="172">
        <v>147.93799999999999</v>
      </c>
      <c r="J753" s="163" t="s">
        <v>240</v>
      </c>
      <c r="N753" s="165">
        <f t="shared" si="42"/>
        <v>2009.8749999999484</v>
      </c>
      <c r="O753" s="174">
        <v>216.33</v>
      </c>
      <c r="P753" s="163" t="s">
        <v>235</v>
      </c>
    </row>
    <row r="754" spans="1:16" ht="13.15">
      <c r="A754" s="164">
        <f t="shared" si="40"/>
        <v>2009.9583333332816</v>
      </c>
      <c r="B754" s="164">
        <f t="shared" si="41"/>
        <v>145.32194048381555</v>
      </c>
      <c r="H754" s="165">
        <v>2009.9583333332816</v>
      </c>
      <c r="I754" s="172">
        <v>146.66399999999999</v>
      </c>
      <c r="J754" s="163" t="s">
        <v>240</v>
      </c>
      <c r="N754" s="165">
        <f t="shared" si="42"/>
        <v>2009.9583333332816</v>
      </c>
      <c r="O754" s="174">
        <v>215.94900000000001</v>
      </c>
      <c r="P754" s="163" t="s">
        <v>235</v>
      </c>
    </row>
    <row r="755" spans="1:16" ht="13.15">
      <c r="A755" s="164">
        <f t="shared" si="40"/>
        <v>2010.0416666666149</v>
      </c>
      <c r="B755" s="164">
        <f t="shared" si="41"/>
        <v>143.1868024711444</v>
      </c>
      <c r="H755" s="165">
        <v>2010.0416666666149</v>
      </c>
      <c r="I755" s="172">
        <v>145.00299999999999</v>
      </c>
      <c r="J755" s="163" t="s">
        <v>240</v>
      </c>
      <c r="N755" s="165">
        <f t="shared" si="42"/>
        <v>2010.0416666666149</v>
      </c>
      <c r="O755" s="174">
        <v>216.68700000000001</v>
      </c>
      <c r="P755" s="163" t="s">
        <v>235</v>
      </c>
    </row>
    <row r="756" spans="1:16" ht="13.15">
      <c r="A756" s="164">
        <f t="shared" si="40"/>
        <v>2010.1249999999482</v>
      </c>
      <c r="B756" s="164">
        <f t="shared" si="41"/>
        <v>141.22701935019199</v>
      </c>
      <c r="H756" s="165">
        <v>2010.1249999999482</v>
      </c>
      <c r="I756" s="172">
        <v>143.054</v>
      </c>
      <c r="J756" s="163" t="s">
        <v>240</v>
      </c>
      <c r="N756" s="165">
        <f t="shared" si="42"/>
        <v>2010.1249999999482</v>
      </c>
      <c r="O756" s="174">
        <v>216.74100000000001</v>
      </c>
      <c r="P756" s="163" t="s">
        <v>235</v>
      </c>
    </row>
    <row r="757" spans="1:16" ht="13.15">
      <c r="A757" s="164">
        <f t="shared" si="40"/>
        <v>2010.2083333332814</v>
      </c>
      <c r="B757" s="164">
        <f t="shared" si="41"/>
        <v>141.18334570478714</v>
      </c>
      <c r="H757" s="165">
        <v>2010.2083333332814</v>
      </c>
      <c r="I757" s="172">
        <v>143.59700000000001</v>
      </c>
      <c r="J757" s="163" t="s">
        <v>240</v>
      </c>
      <c r="N757" s="165">
        <f t="shared" si="42"/>
        <v>2010.2083333332814</v>
      </c>
      <c r="O757" s="174">
        <v>217.631</v>
      </c>
      <c r="P757" s="163" t="s">
        <v>235</v>
      </c>
    </row>
    <row r="758" spans="1:16" ht="13.15">
      <c r="A758" s="164">
        <f t="shared" si="40"/>
        <v>2010.2916666666147</v>
      </c>
      <c r="B758" s="164">
        <f t="shared" si="41"/>
        <v>142.71111671674743</v>
      </c>
      <c r="H758" s="165">
        <v>2010.2916666666147</v>
      </c>
      <c r="I758" s="172">
        <v>145.40299999999999</v>
      </c>
      <c r="J758" s="163" t="s">
        <v>240</v>
      </c>
      <c r="N758" s="165">
        <f t="shared" si="42"/>
        <v>2010.2916666666147</v>
      </c>
      <c r="O758" s="174">
        <v>218.00899999999999</v>
      </c>
      <c r="P758" s="163" t="s">
        <v>235</v>
      </c>
    </row>
    <row r="759" spans="1:16" ht="13.15">
      <c r="A759" s="164">
        <f t="shared" ref="A759:A822" si="43">H759</f>
        <v>2010.3749999999479</v>
      </c>
      <c r="B759" s="164">
        <f t="shared" si="41"/>
        <v>144.20504165955646</v>
      </c>
      <c r="H759" s="165">
        <v>2010.3749999999479</v>
      </c>
      <c r="I759" s="172">
        <v>147.03899999999999</v>
      </c>
      <c r="J759" s="163" t="s">
        <v>240</v>
      </c>
      <c r="N759" s="165">
        <f t="shared" si="42"/>
        <v>2010.3749999999479</v>
      </c>
      <c r="O759" s="174">
        <v>218.178</v>
      </c>
      <c r="P759" s="163" t="s">
        <v>235</v>
      </c>
    </row>
    <row r="760" spans="1:16" ht="13.15">
      <c r="A760" s="164">
        <f t="shared" si="43"/>
        <v>2010.4583333332812</v>
      </c>
      <c r="B760" s="164">
        <f t="shared" si="41"/>
        <v>144.99878231071239</v>
      </c>
      <c r="H760" s="165">
        <v>2010.4583333332812</v>
      </c>
      <c r="I760" s="172">
        <v>147.70400000000001</v>
      </c>
      <c r="J760" s="163" t="s">
        <v>240</v>
      </c>
      <c r="N760" s="165">
        <f t="shared" si="42"/>
        <v>2010.4583333332812</v>
      </c>
      <c r="O760" s="174">
        <v>217.965</v>
      </c>
      <c r="P760" s="163" t="s">
        <v>235</v>
      </c>
    </row>
    <row r="761" spans="1:16" ht="13.15">
      <c r="A761" s="164">
        <f t="shared" si="43"/>
        <v>2010.5416666666144</v>
      </c>
      <c r="B761" s="164">
        <f t="shared" si="41"/>
        <v>144.83078089785212</v>
      </c>
      <c r="H761" s="165">
        <v>2010.5416666666144</v>
      </c>
      <c r="I761" s="172">
        <v>147.56399999999999</v>
      </c>
      <c r="J761" s="163" t="s">
        <v>240</v>
      </c>
      <c r="N761" s="165">
        <f t="shared" si="42"/>
        <v>2010.5416666666144</v>
      </c>
      <c r="O761" s="174">
        <v>218.011</v>
      </c>
      <c r="P761" s="163" t="s">
        <v>235</v>
      </c>
    </row>
    <row r="762" spans="1:16" ht="13.15">
      <c r="A762" s="164">
        <f t="shared" si="43"/>
        <v>2010.6249999999477</v>
      </c>
      <c r="B762" s="164">
        <f t="shared" si="41"/>
        <v>143.51767246404202</v>
      </c>
      <c r="H762" s="165">
        <v>2010.6249999999477</v>
      </c>
      <c r="I762" s="172">
        <v>146.428</v>
      </c>
      <c r="J762" s="163" t="s">
        <v>240</v>
      </c>
      <c r="N762" s="165">
        <f t="shared" si="42"/>
        <v>2010.6249999999477</v>
      </c>
      <c r="O762" s="174">
        <v>218.31200000000001</v>
      </c>
      <c r="P762" s="163" t="s">
        <v>235</v>
      </c>
    </row>
    <row r="763" spans="1:16" ht="13.15">
      <c r="A763" s="164">
        <f t="shared" si="43"/>
        <v>2010.708333333281</v>
      </c>
      <c r="B763" s="164">
        <f t="shared" si="41"/>
        <v>141.65340118032952</v>
      </c>
      <c r="H763" s="165">
        <v>2010.708333333281</v>
      </c>
      <c r="I763" s="172">
        <v>144.61000000000001</v>
      </c>
      <c r="J763" s="163" t="s">
        <v>240</v>
      </c>
      <c r="N763" s="165">
        <f t="shared" si="42"/>
        <v>2010.708333333281</v>
      </c>
      <c r="O763" s="174">
        <v>218.43899999999999</v>
      </c>
      <c r="P763" s="163" t="s">
        <v>235</v>
      </c>
    </row>
    <row r="764" spans="1:16" ht="13.15">
      <c r="A764" s="164">
        <f t="shared" si="43"/>
        <v>2010.7916666666142</v>
      </c>
      <c r="B764" s="164">
        <f t="shared" ref="B764:B827" si="44">100*(I764/O764)/(I$8/O$8)</f>
        <v>140.03125261436821</v>
      </c>
      <c r="H764" s="165">
        <v>2010.7916666666142</v>
      </c>
      <c r="I764" s="172">
        <v>143.13200000000001</v>
      </c>
      <c r="J764" s="163" t="s">
        <v>240</v>
      </c>
      <c r="N764" s="165">
        <f t="shared" si="42"/>
        <v>2010.7916666666142</v>
      </c>
      <c r="O764" s="174">
        <v>218.71100000000001</v>
      </c>
      <c r="P764" s="163" t="s">
        <v>235</v>
      </c>
    </row>
    <row r="765" spans="1:16" ht="13.15">
      <c r="A765" s="164">
        <f t="shared" si="43"/>
        <v>2010.8749999999475</v>
      </c>
      <c r="B765" s="164">
        <f t="shared" si="44"/>
        <v>138.69226979536202</v>
      </c>
      <c r="H765" s="165">
        <v>2010.8749999999475</v>
      </c>
      <c r="I765" s="172">
        <v>141.82299999999998</v>
      </c>
      <c r="J765" s="163" t="s">
        <v>240</v>
      </c>
      <c r="N765" s="165">
        <f t="shared" si="42"/>
        <v>2010.8749999999475</v>
      </c>
      <c r="O765" s="174">
        <v>218.803</v>
      </c>
      <c r="P765" s="163" t="s">
        <v>235</v>
      </c>
    </row>
    <row r="766" spans="1:16" ht="13.15">
      <c r="A766" s="164">
        <f t="shared" si="43"/>
        <v>2010.9583333332807</v>
      </c>
      <c r="B766" s="164">
        <f t="shared" si="44"/>
        <v>137.29163347224363</v>
      </c>
      <c r="H766" s="165">
        <v>2010.9583333332807</v>
      </c>
      <c r="I766" s="172">
        <v>140.63200000000001</v>
      </c>
      <c r="J766" s="163" t="s">
        <v>240</v>
      </c>
      <c r="N766" s="165">
        <f t="shared" si="42"/>
        <v>2010.9583333332807</v>
      </c>
      <c r="O766" s="174">
        <v>219.179</v>
      </c>
      <c r="P766" s="163" t="s">
        <v>235</v>
      </c>
    </row>
    <row r="767" spans="1:16" ht="13.15">
      <c r="A767" s="164">
        <f t="shared" si="43"/>
        <v>2011.041666666614</v>
      </c>
      <c r="B767" s="164">
        <f t="shared" si="44"/>
        <v>135.09493549881103</v>
      </c>
      <c r="H767" s="165">
        <v>2011.041666666614</v>
      </c>
      <c r="I767" s="172">
        <v>139.041</v>
      </c>
      <c r="J767" s="163" t="s">
        <v>240</v>
      </c>
      <c r="N767" s="165">
        <f t="shared" si="42"/>
        <v>2011.041666666614</v>
      </c>
      <c r="O767" s="174">
        <v>220.22300000000001</v>
      </c>
      <c r="P767" s="163" t="s">
        <v>235</v>
      </c>
    </row>
    <row r="768" spans="1:16" ht="13.15">
      <c r="A768" s="164">
        <f t="shared" si="43"/>
        <v>2011.1249999999472</v>
      </c>
      <c r="B768" s="164">
        <f t="shared" si="44"/>
        <v>133.17026099083427</v>
      </c>
      <c r="H768" s="165">
        <v>2011.1249999999472</v>
      </c>
      <c r="I768" s="172">
        <v>137.73599999999999</v>
      </c>
      <c r="J768" s="163" t="s">
        <v>240</v>
      </c>
      <c r="N768" s="165">
        <f t="shared" si="42"/>
        <v>2011.1249999999472</v>
      </c>
      <c r="O768" s="174">
        <v>221.309</v>
      </c>
      <c r="P768" s="163" t="s">
        <v>235</v>
      </c>
    </row>
    <row r="769" spans="1:16" ht="13.15">
      <c r="A769" s="164">
        <f t="shared" si="43"/>
        <v>2011.2083333332805</v>
      </c>
      <c r="B769" s="164">
        <f t="shared" si="44"/>
        <v>131.93499646750692</v>
      </c>
      <c r="H769" s="165">
        <v>2011.2083333332805</v>
      </c>
      <c r="I769" s="172">
        <v>137.78899999999999</v>
      </c>
      <c r="J769" s="163" t="s">
        <v>240</v>
      </c>
      <c r="N769" s="165">
        <f t="shared" si="42"/>
        <v>2011.2083333332805</v>
      </c>
      <c r="O769" s="174">
        <v>223.46700000000001</v>
      </c>
      <c r="P769" s="163" t="s">
        <v>235</v>
      </c>
    </row>
    <row r="770" spans="1:16" ht="13.15">
      <c r="A770" s="164">
        <f t="shared" si="43"/>
        <v>2011.2916666666138</v>
      </c>
      <c r="B770" s="164">
        <f t="shared" si="44"/>
        <v>132.39424820876025</v>
      </c>
      <c r="H770" s="165">
        <v>2011.2916666666138</v>
      </c>
      <c r="I770" s="172">
        <v>139.15899999999999</v>
      </c>
      <c r="J770" s="163" t="s">
        <v>240</v>
      </c>
      <c r="N770" s="165">
        <f t="shared" si="42"/>
        <v>2011.2916666666138</v>
      </c>
      <c r="O770" s="174">
        <v>224.90600000000001</v>
      </c>
      <c r="P770" s="163" t="s">
        <v>235</v>
      </c>
    </row>
    <row r="771" spans="1:16" ht="13.15">
      <c r="A771" s="164">
        <f t="shared" si="43"/>
        <v>2011.374999999947</v>
      </c>
      <c r="B771" s="164">
        <f t="shared" si="44"/>
        <v>133.22695333035992</v>
      </c>
      <c r="H771" s="165">
        <v>2011.374999999947</v>
      </c>
      <c r="I771" s="172">
        <v>140.69299999999998</v>
      </c>
      <c r="J771" s="163" t="s">
        <v>240</v>
      </c>
      <c r="N771" s="165">
        <f t="shared" si="42"/>
        <v>2011.374999999947</v>
      </c>
      <c r="O771" s="174">
        <v>225.964</v>
      </c>
      <c r="P771" s="163" t="s">
        <v>235</v>
      </c>
    </row>
    <row r="772" spans="1:16" ht="13.15">
      <c r="A772" s="164">
        <f t="shared" si="43"/>
        <v>2011.4583333332803</v>
      </c>
      <c r="B772" s="164">
        <f t="shared" si="44"/>
        <v>134.55567217262225</v>
      </c>
      <c r="H772" s="165">
        <v>2011.4583333332803</v>
      </c>
      <c r="I772" s="172">
        <v>141.94399999999999</v>
      </c>
      <c r="J772" s="163" t="s">
        <v>240</v>
      </c>
      <c r="N772" s="165">
        <f t="shared" si="42"/>
        <v>2011.4583333332803</v>
      </c>
      <c r="O772" s="174">
        <v>225.72200000000001</v>
      </c>
      <c r="P772" s="163" t="s">
        <v>235</v>
      </c>
    </row>
    <row r="773" spans="1:16" ht="13.15">
      <c r="A773" s="164">
        <f t="shared" si="43"/>
        <v>2011.5416666666135</v>
      </c>
      <c r="B773" s="164">
        <f t="shared" si="44"/>
        <v>134.81350495081924</v>
      </c>
      <c r="H773" s="165">
        <v>2011.5416666666135</v>
      </c>
      <c r="I773" s="172">
        <v>142.34200000000001</v>
      </c>
      <c r="J773" s="163" t="s">
        <v>240</v>
      </c>
      <c r="N773" s="165">
        <f t="shared" si="42"/>
        <v>2011.5416666666135</v>
      </c>
      <c r="O773" s="174">
        <v>225.922</v>
      </c>
      <c r="P773" s="163" t="s">
        <v>235</v>
      </c>
    </row>
    <row r="774" spans="1:16" ht="13.15">
      <c r="A774" s="164">
        <f t="shared" si="43"/>
        <v>2011.6249999999468</v>
      </c>
      <c r="B774" s="164">
        <f t="shared" si="44"/>
        <v>133.9166776410741</v>
      </c>
      <c r="H774" s="165">
        <v>2011.6249999999468</v>
      </c>
      <c r="I774" s="172">
        <v>141.785</v>
      </c>
      <c r="J774" s="163" t="s">
        <v>240</v>
      </c>
      <c r="N774" s="165">
        <f t="shared" si="42"/>
        <v>2011.6249999999468</v>
      </c>
      <c r="O774" s="174">
        <v>226.54499999999999</v>
      </c>
      <c r="P774" s="163" t="s">
        <v>235</v>
      </c>
    </row>
    <row r="775" spans="1:16" ht="13.15">
      <c r="A775" s="164">
        <f t="shared" si="43"/>
        <v>2011.7083333332801</v>
      </c>
      <c r="B775" s="164">
        <f t="shared" si="44"/>
        <v>132.18963219971712</v>
      </c>
      <c r="H775" s="165">
        <v>2011.7083333332801</v>
      </c>
      <c r="I775" s="172">
        <v>140.16899999999998</v>
      </c>
      <c r="J775" s="163" t="s">
        <v>240</v>
      </c>
      <c r="N775" s="165">
        <f t="shared" si="42"/>
        <v>2011.7083333332801</v>
      </c>
      <c r="O775" s="174">
        <v>226.88900000000001</v>
      </c>
      <c r="P775" s="163" t="s">
        <v>235</v>
      </c>
    </row>
    <row r="776" spans="1:16" ht="13.15">
      <c r="A776" s="164">
        <f t="shared" si="43"/>
        <v>2011.7916666666133</v>
      </c>
      <c r="B776" s="164">
        <f t="shared" si="44"/>
        <v>130.80151145965769</v>
      </c>
      <c r="H776" s="165">
        <v>2011.7916666666133</v>
      </c>
      <c r="I776" s="172">
        <v>138.411</v>
      </c>
      <c r="J776" s="163" t="s">
        <v>240</v>
      </c>
      <c r="N776" s="165">
        <f t="shared" si="42"/>
        <v>2011.7916666666133</v>
      </c>
      <c r="O776" s="174">
        <v>226.42099999999999</v>
      </c>
      <c r="P776" s="163" t="s">
        <v>235</v>
      </c>
    </row>
    <row r="777" spans="1:16" ht="13.15">
      <c r="A777" s="164">
        <f t="shared" si="43"/>
        <v>2011.8749999999466</v>
      </c>
      <c r="B777" s="164">
        <f t="shared" si="44"/>
        <v>129.26243298172639</v>
      </c>
      <c r="H777" s="165">
        <v>2011.8749999999466</v>
      </c>
      <c r="I777" s="172">
        <v>136.667</v>
      </c>
      <c r="J777" s="163" t="s">
        <v>240</v>
      </c>
      <c r="N777" s="165">
        <f t="shared" ref="N777:N840" si="45">N776+1/12</f>
        <v>2011.8749999999466</v>
      </c>
      <c r="O777" s="174">
        <v>226.23</v>
      </c>
      <c r="P777" s="163" t="s">
        <v>235</v>
      </c>
    </row>
    <row r="778" spans="1:16" ht="13.15">
      <c r="A778" s="164">
        <f t="shared" si="43"/>
        <v>2011.9583333332798</v>
      </c>
      <c r="B778" s="164">
        <f t="shared" si="44"/>
        <v>128.16170701152654</v>
      </c>
      <c r="H778" s="165">
        <v>2011.9583333332798</v>
      </c>
      <c r="I778" s="172">
        <v>135.16899999999998</v>
      </c>
      <c r="J778" s="163" t="s">
        <v>240</v>
      </c>
      <c r="N778" s="165">
        <f t="shared" si="45"/>
        <v>2011.9583333332798</v>
      </c>
      <c r="O778" s="174">
        <v>225.672</v>
      </c>
      <c r="P778" s="163" t="s">
        <v>235</v>
      </c>
    </row>
    <row r="779" spans="1:16" ht="13.15">
      <c r="A779" s="164">
        <f t="shared" si="43"/>
        <v>2012.0416666666131</v>
      </c>
      <c r="B779" s="164">
        <f t="shared" si="44"/>
        <v>126.65529229775596</v>
      </c>
      <c r="H779" s="165">
        <v>2012.0416666666131</v>
      </c>
      <c r="I779" s="172">
        <v>134.16800000000001</v>
      </c>
      <c r="J779" s="163" t="s">
        <v>240</v>
      </c>
      <c r="N779" s="165">
        <f t="shared" si="45"/>
        <v>2012.0416666666131</v>
      </c>
      <c r="O779" s="174">
        <v>226.66499999999999</v>
      </c>
      <c r="P779" s="163" t="s">
        <v>235</v>
      </c>
    </row>
    <row r="780" spans="1:16" ht="13.15">
      <c r="A780" s="164">
        <f t="shared" si="43"/>
        <v>2012.1249999999463</v>
      </c>
      <c r="B780" s="164">
        <f>100*(I780/O780)/(I$8/O$8)</f>
        <v>125.93841986822257</v>
      </c>
      <c r="H780" s="165">
        <v>2012.1249999999463</v>
      </c>
      <c r="I780" s="172">
        <v>133.99600000000001</v>
      </c>
      <c r="J780" s="163" t="s">
        <v>240</v>
      </c>
      <c r="N780" s="165">
        <f t="shared" si="45"/>
        <v>2012.1249999999463</v>
      </c>
      <c r="O780" s="174">
        <v>227.66300000000001</v>
      </c>
      <c r="P780" s="163" t="s">
        <v>235</v>
      </c>
    </row>
    <row r="781" spans="1:16" ht="13.15">
      <c r="A781" s="164">
        <f t="shared" si="43"/>
        <v>2012.2083333332796</v>
      </c>
      <c r="B781" s="164">
        <f t="shared" si="44"/>
        <v>126.73162071978825</v>
      </c>
      <c r="H781" s="165">
        <v>2012.2083333332796</v>
      </c>
      <c r="I781" s="172">
        <v>135.864</v>
      </c>
      <c r="J781" s="163" t="s">
        <v>240</v>
      </c>
      <c r="N781" s="165">
        <f t="shared" si="45"/>
        <v>2012.2083333332796</v>
      </c>
      <c r="O781" s="174">
        <v>229.392</v>
      </c>
      <c r="P781" s="163" t="s">
        <v>235</v>
      </c>
    </row>
    <row r="782" spans="1:16" ht="13.15">
      <c r="A782" s="164">
        <f t="shared" si="43"/>
        <v>2012.2916666666129</v>
      </c>
      <c r="B782" s="164">
        <f t="shared" si="44"/>
        <v>128.77435470714141</v>
      </c>
      <c r="H782" s="165">
        <v>2012.2916666666129</v>
      </c>
      <c r="I782" s="172">
        <v>138.471</v>
      </c>
      <c r="J782" s="163" t="s">
        <v>240</v>
      </c>
      <c r="N782" s="165">
        <f t="shared" si="45"/>
        <v>2012.2916666666129</v>
      </c>
      <c r="O782" s="174">
        <v>230.08500000000001</v>
      </c>
      <c r="P782" s="163" t="s">
        <v>235</v>
      </c>
    </row>
    <row r="783" spans="1:16" ht="13.15">
      <c r="A783" s="164">
        <f t="shared" si="43"/>
        <v>2012.3749999999461</v>
      </c>
      <c r="B783" s="164">
        <f t="shared" si="44"/>
        <v>131.32500349036772</v>
      </c>
      <c r="H783" s="165">
        <v>2012.3749999999461</v>
      </c>
      <c r="I783" s="172">
        <v>141.048</v>
      </c>
      <c r="J783" s="163" t="s">
        <v>240</v>
      </c>
      <c r="N783" s="165">
        <f t="shared" si="45"/>
        <v>2012.3749999999461</v>
      </c>
      <c r="O783" s="174">
        <v>229.815</v>
      </c>
      <c r="P783" s="163" t="s">
        <v>235</v>
      </c>
    </row>
    <row r="784" spans="1:16" ht="13.15">
      <c r="A784" s="164">
        <f t="shared" si="43"/>
        <v>2012.4583333332794</v>
      </c>
      <c r="B784" s="164">
        <f t="shared" si="44"/>
        <v>133.49648446639134</v>
      </c>
      <c r="H784" s="165">
        <v>2012.4583333332794</v>
      </c>
      <c r="I784" s="172">
        <v>143.16999999999999</v>
      </c>
      <c r="J784" s="163" t="s">
        <v>240</v>
      </c>
      <c r="N784" s="165">
        <f t="shared" si="45"/>
        <v>2012.4583333332794</v>
      </c>
      <c r="O784" s="174">
        <v>229.47800000000001</v>
      </c>
      <c r="P784" s="163" t="s">
        <v>235</v>
      </c>
    </row>
    <row r="785" spans="1:16" ht="13.15">
      <c r="A785" s="164">
        <f t="shared" si="43"/>
        <v>2012.5416666666126</v>
      </c>
      <c r="B785" s="164">
        <f t="shared" si="44"/>
        <v>134.7548367596473</v>
      </c>
      <c r="H785" s="165">
        <v>2012.5416666666126</v>
      </c>
      <c r="I785" s="172">
        <v>144.28399999999999</v>
      </c>
      <c r="J785" s="163" t="s">
        <v>240</v>
      </c>
      <c r="N785" s="165">
        <f t="shared" si="45"/>
        <v>2012.5416666666126</v>
      </c>
      <c r="O785" s="174">
        <v>229.10400000000001</v>
      </c>
      <c r="P785" s="163" t="s">
        <v>235</v>
      </c>
    </row>
    <row r="786" spans="1:16" ht="13.15">
      <c r="A786" s="164">
        <f t="shared" si="43"/>
        <v>2012.6249999999459</v>
      </c>
      <c r="B786" s="164">
        <f t="shared" si="44"/>
        <v>134.40193192916826</v>
      </c>
      <c r="H786" s="165">
        <v>2012.6249999999459</v>
      </c>
      <c r="I786" s="172">
        <v>144.70699999999999</v>
      </c>
      <c r="J786" s="163" t="s">
        <v>240</v>
      </c>
      <c r="N786" s="165">
        <f t="shared" si="45"/>
        <v>2012.6249999999459</v>
      </c>
      <c r="O786" s="174">
        <v>230.37899999999999</v>
      </c>
      <c r="P786" s="163" t="s">
        <v>235</v>
      </c>
    </row>
    <row r="787" spans="1:16" ht="13.15">
      <c r="A787" s="164">
        <f t="shared" si="43"/>
        <v>2012.7083333332791</v>
      </c>
      <c r="B787" s="164">
        <f t="shared" si="44"/>
        <v>133.48308431341354</v>
      </c>
      <c r="H787" s="165">
        <v>2012.7083333332791</v>
      </c>
      <c r="I787" s="172">
        <v>144.35900000000001</v>
      </c>
      <c r="J787" s="163" t="s">
        <v>240</v>
      </c>
      <c r="N787" s="165">
        <f t="shared" si="45"/>
        <v>2012.7083333332791</v>
      </c>
      <c r="O787" s="174">
        <v>231.40700000000001</v>
      </c>
      <c r="P787" s="163" t="s">
        <v>235</v>
      </c>
    </row>
    <row r="788" spans="1:16" ht="13.15">
      <c r="A788" s="164">
        <f t="shared" si="43"/>
        <v>2012.7916666666124</v>
      </c>
      <c r="B788" s="164">
        <f t="shared" si="44"/>
        <v>133.17426148492541</v>
      </c>
      <c r="H788" s="165">
        <v>2012.7916666666124</v>
      </c>
      <c r="I788" s="172">
        <v>143.96899999999999</v>
      </c>
      <c r="J788" s="163" t="s">
        <v>240</v>
      </c>
      <c r="N788" s="165">
        <f t="shared" si="45"/>
        <v>2012.7916666666124</v>
      </c>
      <c r="O788" s="173">
        <v>231.31700000000001</v>
      </c>
      <c r="P788" s="163" t="s">
        <v>235</v>
      </c>
    </row>
    <row r="789" spans="1:16" ht="13.15">
      <c r="A789" s="164">
        <f t="shared" si="43"/>
        <v>2012.8749999999457</v>
      </c>
      <c r="B789" s="164">
        <f t="shared" si="44"/>
        <v>133.80082121250345</v>
      </c>
      <c r="H789" s="165">
        <v>2012.8749999999457</v>
      </c>
      <c r="I789" s="172">
        <v>143.96100000000001</v>
      </c>
      <c r="J789" s="163" t="s">
        <v>240</v>
      </c>
      <c r="N789" s="165">
        <f t="shared" si="45"/>
        <v>2012.8749999999457</v>
      </c>
      <c r="O789" s="173">
        <v>230.221</v>
      </c>
      <c r="P789" s="163" t="s">
        <v>235</v>
      </c>
    </row>
    <row r="790" spans="1:16" ht="13.15">
      <c r="A790" s="164">
        <f t="shared" si="43"/>
        <v>2012.9583333332789</v>
      </c>
      <c r="B790" s="164">
        <f t="shared" si="44"/>
        <v>134.07545862890959</v>
      </c>
      <c r="H790" s="165">
        <v>2012.9583333332789</v>
      </c>
      <c r="I790" s="172">
        <v>143.86799999999999</v>
      </c>
      <c r="J790" s="163" t="s">
        <v>240</v>
      </c>
      <c r="N790" s="165">
        <f t="shared" si="45"/>
        <v>2012.9583333332789</v>
      </c>
      <c r="O790" s="173">
        <v>229.601</v>
      </c>
      <c r="P790" s="163" t="s">
        <v>235</v>
      </c>
    </row>
    <row r="791" spans="1:16" ht="13.15">
      <c r="A791" s="164">
        <f t="shared" si="43"/>
        <v>2013.0416666666122</v>
      </c>
      <c r="B791" s="164">
        <f t="shared" si="44"/>
        <v>134.0926843989439</v>
      </c>
      <c r="H791" s="165">
        <v>2013.0416666666122</v>
      </c>
      <c r="I791" s="172">
        <v>144.31200000000001</v>
      </c>
      <c r="J791" s="163" t="s">
        <v>240</v>
      </c>
      <c r="N791" s="165">
        <f t="shared" si="45"/>
        <v>2013.0416666666122</v>
      </c>
      <c r="O791" s="173">
        <v>230.28</v>
      </c>
      <c r="P791" s="163" t="s">
        <v>235</v>
      </c>
    </row>
    <row r="792" spans="1:16" ht="13.15">
      <c r="A792" s="164">
        <f t="shared" si="43"/>
        <v>2013.1249999999454</v>
      </c>
      <c r="B792" s="164">
        <f t="shared" si="44"/>
        <v>133.78585319156679</v>
      </c>
      <c r="H792" s="165">
        <v>2013.1249999999454</v>
      </c>
      <c r="I792" s="172">
        <v>145.161</v>
      </c>
      <c r="J792" s="163" t="s">
        <v>240</v>
      </c>
      <c r="N792" s="165">
        <f t="shared" si="45"/>
        <v>2013.1249999999454</v>
      </c>
      <c r="O792" s="173">
        <v>232.166</v>
      </c>
      <c r="P792" s="163" t="s">
        <v>235</v>
      </c>
    </row>
    <row r="793" spans="1:16" ht="13.15">
      <c r="A793" s="164">
        <f t="shared" si="43"/>
        <v>2013.2083333332787</v>
      </c>
      <c r="B793" s="164">
        <f t="shared" si="44"/>
        <v>136.00991807377054</v>
      </c>
      <c r="H793" s="165">
        <v>2013.2083333332787</v>
      </c>
      <c r="I793" s="172">
        <v>147.96</v>
      </c>
      <c r="J793" s="163" t="s">
        <v>240</v>
      </c>
      <c r="N793" s="165">
        <f t="shared" si="45"/>
        <v>2013.2083333332787</v>
      </c>
      <c r="O793" s="173">
        <v>232.773</v>
      </c>
      <c r="P793" s="163" t="s">
        <v>235</v>
      </c>
    </row>
    <row r="794" spans="1:16" ht="13.15">
      <c r="A794" s="164">
        <f t="shared" si="43"/>
        <v>2013.2916666666119</v>
      </c>
      <c r="B794" s="164">
        <f t="shared" si="44"/>
        <v>138.91940116631483</v>
      </c>
      <c r="H794" s="165">
        <v>2013.2916666666119</v>
      </c>
      <c r="I794" s="172">
        <v>150.96799999999999</v>
      </c>
      <c r="J794" s="163" t="s">
        <v>240</v>
      </c>
      <c r="N794" s="165">
        <f t="shared" si="45"/>
        <v>2013.2916666666119</v>
      </c>
      <c r="O794" s="174">
        <v>232.53100000000001</v>
      </c>
      <c r="P794" s="163" t="s">
        <v>235</v>
      </c>
    </row>
    <row r="795" spans="1:16" ht="13.15">
      <c r="A795" s="164">
        <f t="shared" si="43"/>
        <v>2013.3749999999452</v>
      </c>
      <c r="B795" s="164">
        <f t="shared" si="44"/>
        <v>141.3280519053049</v>
      </c>
      <c r="H795" s="165">
        <v>2013.3749999999452</v>
      </c>
      <c r="I795" s="172">
        <v>153.85900000000001</v>
      </c>
      <c r="J795" s="163" t="s">
        <v>240</v>
      </c>
      <c r="N795" s="165">
        <f t="shared" si="45"/>
        <v>2013.3749999999452</v>
      </c>
      <c r="O795" s="173">
        <v>232.94499999999999</v>
      </c>
      <c r="P795" s="163" t="s">
        <v>235</v>
      </c>
    </row>
    <row r="796" spans="1:16" ht="13.15">
      <c r="A796" s="164">
        <f t="shared" si="43"/>
        <v>2013.4583333332785</v>
      </c>
      <c r="B796" s="164">
        <f t="shared" si="44"/>
        <v>143.34383797229489</v>
      </c>
      <c r="H796" s="165">
        <v>2013.4583333332785</v>
      </c>
      <c r="I796" s="172">
        <v>156.428</v>
      </c>
      <c r="J796" s="163" t="s">
        <v>240</v>
      </c>
      <c r="N796" s="165">
        <f t="shared" si="45"/>
        <v>2013.4583333332785</v>
      </c>
      <c r="O796" s="173">
        <v>233.50399999999999</v>
      </c>
      <c r="P796" s="163" t="s">
        <v>235</v>
      </c>
    </row>
    <row r="797" spans="1:16" ht="13.15">
      <c r="A797" s="164">
        <f t="shared" si="43"/>
        <v>2013.5416666666117</v>
      </c>
      <c r="B797" s="164">
        <f t="shared" si="44"/>
        <v>144.99205118655976</v>
      </c>
      <c r="H797" s="165">
        <v>2013.5416666666117</v>
      </c>
      <c r="I797" s="172">
        <v>158.28899999999999</v>
      </c>
      <c r="J797" s="163" t="s">
        <v>240</v>
      </c>
      <c r="N797" s="165">
        <f t="shared" si="45"/>
        <v>2013.5416666666117</v>
      </c>
      <c r="O797" s="173">
        <v>233.596</v>
      </c>
      <c r="P797" s="163" t="s">
        <v>235</v>
      </c>
    </row>
    <row r="798" spans="1:16" ht="13.15">
      <c r="A798" s="164">
        <f t="shared" si="43"/>
        <v>2013.624999999945</v>
      </c>
      <c r="B798" s="164">
        <f t="shared" si="44"/>
        <v>145.83154910453254</v>
      </c>
      <c r="H798" s="165">
        <v>2013.624999999945</v>
      </c>
      <c r="I798" s="172">
        <v>159.39700000000002</v>
      </c>
      <c r="J798" s="163" t="s">
        <v>240</v>
      </c>
      <c r="N798" s="165">
        <f t="shared" si="45"/>
        <v>2013.624999999945</v>
      </c>
      <c r="O798" s="173">
        <v>233.87700000000001</v>
      </c>
      <c r="P798" s="163" t="s">
        <v>235</v>
      </c>
    </row>
    <row r="799" spans="1:16" ht="13.15">
      <c r="A799" s="164">
        <f t="shared" si="43"/>
        <v>2013.7083333332782</v>
      </c>
      <c r="B799" s="164">
        <f t="shared" si="44"/>
        <v>145.91618878620079</v>
      </c>
      <c r="H799" s="165">
        <v>2013.7083333332782</v>
      </c>
      <c r="I799" s="172">
        <v>159.67500000000001</v>
      </c>
      <c r="J799" s="163" t="s">
        <v>240</v>
      </c>
      <c r="N799" s="165">
        <f t="shared" si="45"/>
        <v>2013.7083333332782</v>
      </c>
      <c r="O799" s="173">
        <v>234.149</v>
      </c>
      <c r="P799" s="163" t="s">
        <v>235</v>
      </c>
    </row>
    <row r="800" spans="1:16" ht="13.15">
      <c r="A800" s="164">
        <f t="shared" si="43"/>
        <v>2013.7916666666115</v>
      </c>
      <c r="B800" s="164">
        <f t="shared" si="44"/>
        <v>146.18482389257517</v>
      </c>
      <c r="H800" s="165">
        <v>2013.7916666666115</v>
      </c>
      <c r="I800" s="172">
        <v>159.55700000000002</v>
      </c>
      <c r="J800" s="163" t="s">
        <v>240</v>
      </c>
      <c r="N800" s="165">
        <f t="shared" si="45"/>
        <v>2013.7916666666115</v>
      </c>
      <c r="O800" s="173">
        <v>233.54599999999999</v>
      </c>
      <c r="P800" s="163" t="s">
        <v>235</v>
      </c>
    </row>
    <row r="801" spans="1:16" ht="13.15">
      <c r="A801" s="164">
        <f t="shared" si="43"/>
        <v>2013.8749999999447</v>
      </c>
      <c r="B801" s="164">
        <f t="shared" si="44"/>
        <v>146.3059013848073</v>
      </c>
      <c r="H801" s="165">
        <v>2013.8749999999447</v>
      </c>
      <c r="I801" s="172">
        <v>159.363</v>
      </c>
      <c r="J801" s="163" t="s">
        <v>240</v>
      </c>
      <c r="N801" s="165">
        <f t="shared" si="45"/>
        <v>2013.8749999999447</v>
      </c>
      <c r="O801" s="173">
        <v>233.06899999999999</v>
      </c>
      <c r="P801" s="163" t="s">
        <v>235</v>
      </c>
    </row>
    <row r="802" spans="1:16" ht="13.15">
      <c r="A802" s="164">
        <f t="shared" si="43"/>
        <v>2013.958333333278</v>
      </c>
      <c r="B802" s="164">
        <f t="shared" si="44"/>
        <v>146.24225109560251</v>
      </c>
      <c r="H802" s="165">
        <v>2013.958333333278</v>
      </c>
      <c r="I802" s="172">
        <v>159.28</v>
      </c>
      <c r="J802" s="163" t="s">
        <v>240</v>
      </c>
      <c r="N802" s="165">
        <f t="shared" si="45"/>
        <v>2013.958333333278</v>
      </c>
      <c r="O802" s="174">
        <v>233.04900000000001</v>
      </c>
      <c r="P802" s="163" t="s">
        <v>235</v>
      </c>
    </row>
    <row r="803" spans="1:16" ht="13.15">
      <c r="A803" s="164">
        <f t="shared" si="43"/>
        <v>2014.0416666666113</v>
      </c>
      <c r="B803" s="164">
        <f t="shared" si="44"/>
        <v>145.78162232388635</v>
      </c>
      <c r="H803" s="165">
        <v>2014.0416666666113</v>
      </c>
      <c r="I803" s="172">
        <v>159.369</v>
      </c>
      <c r="J803" s="163" t="s">
        <v>240</v>
      </c>
      <c r="N803" s="165">
        <f t="shared" si="45"/>
        <v>2014.0416666666113</v>
      </c>
      <c r="O803" s="174">
        <v>233.916</v>
      </c>
      <c r="P803" s="163" t="s">
        <v>235</v>
      </c>
    </row>
    <row r="804" spans="1:16" ht="13.15">
      <c r="A804" s="164">
        <f t="shared" si="43"/>
        <v>2014.1249999999445</v>
      </c>
      <c r="B804" s="164">
        <f t="shared" si="44"/>
        <v>145.70294171116538</v>
      </c>
      <c r="H804" s="165">
        <v>2014.1249999999445</v>
      </c>
      <c r="I804" s="172">
        <v>159.87200000000001</v>
      </c>
      <c r="J804" s="163" t="s">
        <v>240</v>
      </c>
      <c r="N804" s="165">
        <f t="shared" si="45"/>
        <v>2014.1249999999445</v>
      </c>
      <c r="O804" s="174">
        <v>234.78100000000001</v>
      </c>
      <c r="P804" s="163" t="s">
        <v>235</v>
      </c>
    </row>
    <row r="805" spans="1:16" ht="13.15">
      <c r="A805" s="164">
        <f t="shared" si="43"/>
        <v>2014.2083333332778</v>
      </c>
      <c r="B805" s="164">
        <f t="shared" si="44"/>
        <v>145.96320976051058</v>
      </c>
      <c r="H805" s="165">
        <v>2014.2083333332778</v>
      </c>
      <c r="I805" s="172">
        <v>161.18899999999999</v>
      </c>
      <c r="J805" s="163" t="s">
        <v>240</v>
      </c>
      <c r="N805" s="165">
        <f t="shared" si="45"/>
        <v>2014.2083333332778</v>
      </c>
      <c r="O805" s="174">
        <v>236.29300000000001</v>
      </c>
      <c r="P805" s="163" t="s">
        <v>235</v>
      </c>
    </row>
    <row r="806" spans="1:16" ht="13.15">
      <c r="A806" s="164">
        <f t="shared" si="43"/>
        <v>2014.291666666611</v>
      </c>
      <c r="B806" s="164">
        <f t="shared" si="44"/>
        <v>147.09105476642497</v>
      </c>
      <c r="H806" s="165">
        <v>2014.291666666611</v>
      </c>
      <c r="I806" s="172">
        <v>162.97</v>
      </c>
      <c r="J806" s="163" t="s">
        <v>240</v>
      </c>
      <c r="N806" s="165">
        <f t="shared" si="45"/>
        <v>2014.291666666611</v>
      </c>
      <c r="O806" s="174">
        <v>237.072</v>
      </c>
      <c r="P806" s="163" t="s">
        <v>235</v>
      </c>
    </row>
    <row r="807" spans="1:16" ht="13.15">
      <c r="A807" s="164">
        <f t="shared" si="43"/>
        <v>2014.3749999999443</v>
      </c>
      <c r="B807" s="164">
        <f t="shared" si="44"/>
        <v>148.12162308948064</v>
      </c>
      <c r="H807" s="165">
        <v>2014.3749999999443</v>
      </c>
      <c r="I807" s="172">
        <v>164.685</v>
      </c>
      <c r="J807" s="163" t="s">
        <v>240</v>
      </c>
      <c r="N807" s="165">
        <f t="shared" si="45"/>
        <v>2014.3749999999443</v>
      </c>
      <c r="O807" s="174">
        <v>237.9</v>
      </c>
      <c r="P807" s="163" t="s">
        <v>235</v>
      </c>
    </row>
    <row r="808" spans="1:16" ht="13.15">
      <c r="A808" s="164">
        <f t="shared" si="43"/>
        <v>2014.4583333332776</v>
      </c>
      <c r="B808" s="164">
        <f t="shared" si="44"/>
        <v>149.2198752886265</v>
      </c>
      <c r="H808" s="165">
        <f t="shared" ref="H808:H871" si="46">H807+1/12</f>
        <v>2014.4583333332776</v>
      </c>
      <c r="I808" s="172">
        <v>166.215</v>
      </c>
      <c r="J808" s="163" t="s">
        <v>240</v>
      </c>
      <c r="N808" s="165">
        <f t="shared" si="45"/>
        <v>2014.4583333332776</v>
      </c>
      <c r="O808" s="174">
        <v>238.34299999999999</v>
      </c>
      <c r="P808" s="163" t="s">
        <v>235</v>
      </c>
    </row>
    <row r="809" spans="1:16" ht="13.15">
      <c r="A809" s="164">
        <f t="shared" si="43"/>
        <v>2014.5416666666108</v>
      </c>
      <c r="B809" s="164">
        <f t="shared" si="44"/>
        <v>150.10796950822012</v>
      </c>
      <c r="H809" s="165">
        <f t="shared" si="46"/>
        <v>2014.5416666666108</v>
      </c>
      <c r="I809" s="172">
        <v>167.13900000000001</v>
      </c>
      <c r="J809" s="163" t="s">
        <v>240</v>
      </c>
      <c r="N809" s="165">
        <f t="shared" si="45"/>
        <v>2014.5416666666108</v>
      </c>
      <c r="O809" s="174">
        <v>238.25</v>
      </c>
      <c r="P809" s="163" t="s">
        <v>235</v>
      </c>
    </row>
    <row r="810" spans="1:16" ht="13.15">
      <c r="A810" s="164">
        <f t="shared" si="43"/>
        <v>2014.6249999999441</v>
      </c>
      <c r="B810" s="164">
        <f t="shared" si="44"/>
        <v>150.64252229288468</v>
      </c>
      <c r="H810" s="165">
        <f t="shared" si="46"/>
        <v>2014.6249999999441</v>
      </c>
      <c r="I810" s="172">
        <v>167.45400000000001</v>
      </c>
      <c r="J810" s="163" t="s">
        <v>240</v>
      </c>
      <c r="N810" s="165">
        <f t="shared" si="45"/>
        <v>2014.6249999999441</v>
      </c>
      <c r="O810" s="174">
        <v>237.852</v>
      </c>
      <c r="P810" s="163" t="s">
        <v>235</v>
      </c>
    </row>
    <row r="811" spans="1:16" ht="13.15">
      <c r="A811" s="164">
        <f t="shared" si="43"/>
        <v>2014.7083333332773</v>
      </c>
      <c r="B811" s="164">
        <f t="shared" si="44"/>
        <v>150.34046361338662</v>
      </c>
      <c r="H811" s="165">
        <f t="shared" si="46"/>
        <v>2014.7083333332773</v>
      </c>
      <c r="I811" s="172">
        <v>167.24400000000003</v>
      </c>
      <c r="J811" s="163" t="s">
        <v>240</v>
      </c>
      <c r="N811" s="165">
        <f t="shared" si="45"/>
        <v>2014.7083333332773</v>
      </c>
      <c r="O811" s="174">
        <v>238.03100000000001</v>
      </c>
      <c r="P811" s="163" t="s">
        <v>235</v>
      </c>
    </row>
    <row r="812" spans="1:16" ht="13.15">
      <c r="A812" s="164">
        <f t="shared" si="43"/>
        <v>2014.7916666666106</v>
      </c>
      <c r="B812" s="164">
        <f t="shared" si="44"/>
        <v>150.4208170313091</v>
      </c>
      <c r="H812" s="165">
        <f t="shared" si="46"/>
        <v>2014.7916666666106</v>
      </c>
      <c r="I812" s="172">
        <v>166.91299999999998</v>
      </c>
      <c r="J812" s="163" t="s">
        <v>240</v>
      </c>
      <c r="N812" s="165">
        <f t="shared" si="45"/>
        <v>2014.7916666666106</v>
      </c>
      <c r="O812" s="174">
        <v>237.43299999999999</v>
      </c>
      <c r="P812" s="163" t="s">
        <v>235</v>
      </c>
    </row>
    <row r="813" spans="1:16" ht="13.15">
      <c r="A813" s="164">
        <f t="shared" si="43"/>
        <v>2014.8749999999438</v>
      </c>
      <c r="B813" s="164">
        <f t="shared" si="44"/>
        <v>151.00817144789866</v>
      </c>
      <c r="H813" s="165">
        <f t="shared" si="46"/>
        <v>2014.8749999999438</v>
      </c>
      <c r="I813" s="172">
        <v>166.66</v>
      </c>
      <c r="J813" s="163" t="s">
        <v>240</v>
      </c>
      <c r="N813" s="165">
        <f t="shared" si="45"/>
        <v>2014.8749999999438</v>
      </c>
      <c r="O813" s="174">
        <v>236.15100000000001</v>
      </c>
      <c r="P813" s="163" t="s">
        <v>235</v>
      </c>
    </row>
    <row r="814" spans="1:16" ht="13.15">
      <c r="A814" s="164">
        <f t="shared" si="43"/>
        <v>2014.9583333332771</v>
      </c>
      <c r="B814" s="164">
        <f t="shared" si="44"/>
        <v>151.68885769407294</v>
      </c>
      <c r="H814" s="165">
        <f t="shared" si="46"/>
        <v>2014.9583333332771</v>
      </c>
      <c r="I814" s="172">
        <v>166.46200000000002</v>
      </c>
      <c r="J814" s="163" t="s">
        <v>240</v>
      </c>
      <c r="N814" s="165">
        <f t="shared" si="45"/>
        <v>2014.9583333332771</v>
      </c>
      <c r="O814" s="174">
        <v>234.81200000000001</v>
      </c>
      <c r="P814" s="163" t="s">
        <v>235</v>
      </c>
    </row>
    <row r="815" spans="1:16" ht="13.15">
      <c r="A815" s="164">
        <f t="shared" si="43"/>
        <v>2015.0416666666104</v>
      </c>
      <c r="B815" s="164">
        <f t="shared" si="44"/>
        <v>152.21379648368037</v>
      </c>
      <c r="H815" s="165">
        <f t="shared" si="46"/>
        <v>2015.0416666666104</v>
      </c>
      <c r="I815" s="172">
        <v>166.25200000000001</v>
      </c>
      <c r="J815" s="163" t="s">
        <v>240</v>
      </c>
      <c r="N815" s="165">
        <f t="shared" si="45"/>
        <v>2015.0416666666104</v>
      </c>
      <c r="O815" s="174">
        <v>233.70699999999999</v>
      </c>
      <c r="P815" s="163" t="s">
        <v>235</v>
      </c>
    </row>
    <row r="816" spans="1:16" ht="13.15">
      <c r="A816" s="164">
        <f t="shared" si="43"/>
        <v>2015.1249999999436</v>
      </c>
      <c r="B816" s="164">
        <f t="shared" si="44"/>
        <v>151.90290397205737</v>
      </c>
      <c r="H816" s="165">
        <f t="shared" si="46"/>
        <v>2015.1249999999436</v>
      </c>
      <c r="I816" s="172">
        <v>166.63299999999998</v>
      </c>
      <c r="J816" s="163" t="s">
        <v>240</v>
      </c>
      <c r="N816" s="165">
        <f t="shared" si="45"/>
        <v>2015.1249999999436</v>
      </c>
      <c r="O816" s="174">
        <v>234.72200000000001</v>
      </c>
      <c r="P816" s="163" t="s">
        <v>235</v>
      </c>
    </row>
    <row r="817" spans="1:16" ht="13.15">
      <c r="A817" s="164">
        <f t="shared" si="43"/>
        <v>2015.2083333332769</v>
      </c>
      <c r="B817" s="164">
        <f t="shared" si="44"/>
        <v>152.32451435171782</v>
      </c>
      <c r="H817" s="165">
        <f t="shared" si="46"/>
        <v>2015.2083333332769</v>
      </c>
      <c r="I817" s="172">
        <v>168.09</v>
      </c>
      <c r="J817" s="163" t="s">
        <v>240</v>
      </c>
      <c r="N817" s="165">
        <f t="shared" si="45"/>
        <v>2015.2083333332769</v>
      </c>
      <c r="O817" s="174">
        <v>236.119</v>
      </c>
      <c r="P817" s="163" t="s">
        <v>235</v>
      </c>
    </row>
    <row r="818" spans="1:16" ht="13.15">
      <c r="A818" s="164">
        <f t="shared" si="43"/>
        <v>2015.2916666666101</v>
      </c>
      <c r="B818" s="164">
        <f t="shared" si="44"/>
        <v>153.71570098447103</v>
      </c>
      <c r="H818" s="165">
        <f t="shared" si="46"/>
        <v>2015.2916666666101</v>
      </c>
      <c r="I818" s="172">
        <v>169.97</v>
      </c>
      <c r="J818" s="163" t="s">
        <v>240</v>
      </c>
      <c r="N818" s="165">
        <f t="shared" si="45"/>
        <v>2015.2916666666101</v>
      </c>
      <c r="O818" s="177">
        <v>236.59899999999999</v>
      </c>
      <c r="P818" s="163" t="s">
        <v>235</v>
      </c>
    </row>
    <row r="819" spans="1:16" ht="13.15">
      <c r="A819" s="164">
        <f t="shared" si="43"/>
        <v>2015.3749999999434</v>
      </c>
      <c r="B819" s="164">
        <f t="shared" si="44"/>
        <v>154.62774235292136</v>
      </c>
      <c r="H819" s="165">
        <f t="shared" si="46"/>
        <v>2015.3749999999434</v>
      </c>
      <c r="I819" s="172">
        <v>171.85</v>
      </c>
      <c r="J819" s="163" t="s">
        <v>240</v>
      </c>
      <c r="N819" s="165">
        <f t="shared" si="45"/>
        <v>2015.3749999999434</v>
      </c>
      <c r="O819" s="177">
        <v>237.80500000000001</v>
      </c>
      <c r="P819" s="163" t="s">
        <v>235</v>
      </c>
    </row>
    <row r="820" spans="1:16" ht="13.15">
      <c r="A820" s="164">
        <f t="shared" si="43"/>
        <v>2015.4583333332766</v>
      </c>
      <c r="B820" s="164">
        <f t="shared" si="44"/>
        <v>155.5235165905078</v>
      </c>
      <c r="H820" s="165">
        <f t="shared" si="46"/>
        <v>2015.4583333332766</v>
      </c>
      <c r="I820" s="172">
        <v>173.45099999999999</v>
      </c>
      <c r="J820" s="163" t="s">
        <v>240</v>
      </c>
      <c r="N820" s="165">
        <f t="shared" si="45"/>
        <v>2015.4583333332766</v>
      </c>
      <c r="O820" s="177">
        <v>238.63800000000001</v>
      </c>
      <c r="P820" s="163" t="s">
        <v>235</v>
      </c>
    </row>
    <row r="821" spans="1:16" ht="13.15">
      <c r="A821" s="164">
        <f t="shared" si="43"/>
        <v>2015.5416666666099</v>
      </c>
      <c r="B821" s="164">
        <f t="shared" si="44"/>
        <v>156.45091492536932</v>
      </c>
      <c r="H821" s="165">
        <f t="shared" si="46"/>
        <v>2015.5416666666099</v>
      </c>
      <c r="I821" s="172">
        <v>174.49700000000001</v>
      </c>
      <c r="J821" s="163" t="s">
        <v>240</v>
      </c>
      <c r="N821" s="165">
        <f t="shared" si="45"/>
        <v>2015.5416666666099</v>
      </c>
      <c r="O821" s="177">
        <v>238.654</v>
      </c>
      <c r="P821" s="163" t="s">
        <v>235</v>
      </c>
    </row>
    <row r="822" spans="1:16" ht="13.15">
      <c r="A822" s="164">
        <f t="shared" si="43"/>
        <v>2015.6249999999432</v>
      </c>
      <c r="B822" s="164">
        <f t="shared" si="44"/>
        <v>157.06965831687938</v>
      </c>
      <c r="H822" s="165">
        <f t="shared" si="46"/>
        <v>2015.6249999999432</v>
      </c>
      <c r="I822" s="172">
        <v>174.93900000000002</v>
      </c>
      <c r="J822" s="163" t="s">
        <v>240</v>
      </c>
      <c r="N822" s="165">
        <f t="shared" si="45"/>
        <v>2015.6249999999432</v>
      </c>
      <c r="O822" s="177">
        <v>238.316</v>
      </c>
      <c r="P822" s="163" t="s">
        <v>235</v>
      </c>
    </row>
    <row r="823" spans="1:16" ht="13.15">
      <c r="A823" s="164">
        <f t="shared" ref="A823:A862" si="47">H823</f>
        <v>2015.7083333332764</v>
      </c>
      <c r="B823" s="164">
        <f t="shared" si="44"/>
        <v>157.41077894621105</v>
      </c>
      <c r="H823" s="165">
        <f t="shared" si="46"/>
        <v>2015.7083333332764</v>
      </c>
      <c r="I823" s="172">
        <v>175.04599999999999</v>
      </c>
      <c r="J823" s="163" t="s">
        <v>240</v>
      </c>
      <c r="N823" s="165">
        <f t="shared" si="45"/>
        <v>2015.7083333332764</v>
      </c>
      <c r="O823" s="177">
        <v>237.94499999999999</v>
      </c>
      <c r="P823" s="163" t="s">
        <v>235</v>
      </c>
    </row>
    <row r="824" spans="1:16" ht="13.15">
      <c r="A824" s="164">
        <f t="shared" si="47"/>
        <v>2015.7916666666097</v>
      </c>
      <c r="B824" s="164">
        <f t="shared" si="44"/>
        <v>157.48699381097535</v>
      </c>
      <c r="H824" s="165">
        <f t="shared" si="46"/>
        <v>2015.7916666666097</v>
      </c>
      <c r="I824" s="172">
        <v>175.05200000000002</v>
      </c>
      <c r="J824" s="163" t="s">
        <v>240</v>
      </c>
      <c r="N824" s="165">
        <f t="shared" si="45"/>
        <v>2015.7916666666097</v>
      </c>
      <c r="O824" s="177">
        <v>237.83799999999999</v>
      </c>
      <c r="P824" s="163" t="s">
        <v>235</v>
      </c>
    </row>
    <row r="825" spans="1:16" ht="13.15">
      <c r="A825" s="164">
        <f t="shared" si="47"/>
        <v>2015.8749999999429</v>
      </c>
      <c r="B825" s="164">
        <f t="shared" si="44"/>
        <v>157.90394679998917</v>
      </c>
      <c r="H825" s="165">
        <f t="shared" si="46"/>
        <v>2015.8749999999429</v>
      </c>
      <c r="I825" s="172">
        <v>175.14500000000001</v>
      </c>
      <c r="J825" s="163" t="s">
        <v>240</v>
      </c>
      <c r="N825" s="165">
        <f t="shared" si="45"/>
        <v>2015.8749999999429</v>
      </c>
      <c r="O825" s="177">
        <v>237.33600000000001</v>
      </c>
      <c r="P825" s="163" t="s">
        <v>235</v>
      </c>
    </row>
    <row r="826" spans="1:16" ht="13.15">
      <c r="A826" s="164">
        <f t="shared" si="47"/>
        <v>2015.9583333332762</v>
      </c>
      <c r="B826" s="164">
        <f t="shared" si="44"/>
        <v>158.42184894282576</v>
      </c>
      <c r="H826" s="165">
        <f t="shared" si="46"/>
        <v>2015.9583333332762</v>
      </c>
      <c r="I826" s="172">
        <v>175.11900000000003</v>
      </c>
      <c r="J826" s="163" t="s">
        <v>240</v>
      </c>
      <c r="N826" s="165">
        <f t="shared" si="45"/>
        <v>2015.9583333332762</v>
      </c>
      <c r="O826" s="177">
        <v>236.52500000000001</v>
      </c>
      <c r="P826" s="163" t="s">
        <v>235</v>
      </c>
    </row>
    <row r="827" spans="1:16" ht="13.15">
      <c r="A827" s="164">
        <f t="shared" si="47"/>
        <v>2016.0416666666094</v>
      </c>
      <c r="B827" s="164">
        <f t="shared" si="44"/>
        <v>158.08904404387059</v>
      </c>
      <c r="H827" s="165">
        <f t="shared" si="46"/>
        <v>2016.0416666666094</v>
      </c>
      <c r="I827" s="172">
        <v>175.04</v>
      </c>
      <c r="J827" s="163" t="s">
        <v>240</v>
      </c>
      <c r="N827" s="165">
        <f t="shared" si="45"/>
        <v>2016.0416666666094</v>
      </c>
      <c r="O827" s="177">
        <v>236.916</v>
      </c>
      <c r="P827" s="163" t="s">
        <v>235</v>
      </c>
    </row>
    <row r="828" spans="1:16" ht="13.15">
      <c r="A828" s="164">
        <f t="shared" si="47"/>
        <v>2016.1249999999427</v>
      </c>
      <c r="B828" s="164">
        <f t="shared" ref="B828:B891" si="48">100*(I828/O828)/(I$8/O$8)</f>
        <v>158.18012378065552</v>
      </c>
      <c r="H828" s="165">
        <f t="shared" si="46"/>
        <v>2016.1249999999427</v>
      </c>
      <c r="I828" s="172">
        <v>175.285</v>
      </c>
      <c r="J828" s="163" t="s">
        <v>240</v>
      </c>
      <c r="N828" s="165">
        <f t="shared" si="45"/>
        <v>2016.1249999999427</v>
      </c>
      <c r="O828" s="177">
        <v>237.11099999999999</v>
      </c>
      <c r="P828" s="163" t="s">
        <v>235</v>
      </c>
    </row>
    <row r="829" spans="1:16" ht="13.15">
      <c r="A829" s="164">
        <f t="shared" si="47"/>
        <v>2016.208333333276</v>
      </c>
      <c r="B829" s="164">
        <f t="shared" si="48"/>
        <v>158.68710480612606</v>
      </c>
      <c r="H829" s="165">
        <f t="shared" si="46"/>
        <v>2016.208333333276</v>
      </c>
      <c r="I829" s="172">
        <v>176.60400000000001</v>
      </c>
      <c r="J829" s="163" t="s">
        <v>240</v>
      </c>
      <c r="N829" s="165">
        <f t="shared" si="45"/>
        <v>2016.208333333276</v>
      </c>
      <c r="O829" s="177">
        <v>238.13200000000001</v>
      </c>
      <c r="P829" s="163" t="s">
        <v>235</v>
      </c>
    </row>
    <row r="830" spans="1:16" ht="13.15">
      <c r="A830" s="164">
        <f t="shared" si="47"/>
        <v>2016.2916666666092</v>
      </c>
      <c r="B830" s="164">
        <f t="shared" si="48"/>
        <v>159.63123293375938</v>
      </c>
      <c r="H830" s="165">
        <f t="shared" si="46"/>
        <v>2016.2916666666092</v>
      </c>
      <c r="I830" s="172">
        <v>178.49700000000001</v>
      </c>
      <c r="J830" s="163" t="s">
        <v>240</v>
      </c>
      <c r="N830" s="165">
        <f t="shared" si="45"/>
        <v>2016.2916666666092</v>
      </c>
      <c r="O830" s="174">
        <v>239.261</v>
      </c>
      <c r="P830" s="163" t="s">
        <v>235</v>
      </c>
    </row>
    <row r="831" spans="1:16" ht="13.15">
      <c r="A831" s="164">
        <f t="shared" si="47"/>
        <v>2016.3749999999425</v>
      </c>
      <c r="B831" s="164">
        <f t="shared" si="48"/>
        <v>160.63313109097487</v>
      </c>
      <c r="H831" s="165">
        <f t="shared" si="46"/>
        <v>2016.3749999999425</v>
      </c>
      <c r="I831" s="172">
        <v>180.34400000000002</v>
      </c>
      <c r="J831" s="163" t="s">
        <v>240</v>
      </c>
      <c r="N831" s="165">
        <f t="shared" si="45"/>
        <v>2016.3749999999425</v>
      </c>
      <c r="O831" s="177">
        <v>240.22900000000001</v>
      </c>
      <c r="P831" s="163" t="s">
        <v>235</v>
      </c>
    </row>
    <row r="832" spans="1:16" ht="13.15">
      <c r="A832" s="164">
        <f t="shared" si="47"/>
        <v>2016.4583333332757</v>
      </c>
      <c r="B832" s="164">
        <f t="shared" si="48"/>
        <v>161.50288325101565</v>
      </c>
      <c r="H832" s="165">
        <f t="shared" si="46"/>
        <v>2016.4583333332757</v>
      </c>
      <c r="I832" s="172">
        <v>181.916</v>
      </c>
      <c r="J832" s="163" t="s">
        <v>240</v>
      </c>
      <c r="N832" s="165">
        <f t="shared" si="45"/>
        <v>2016.4583333332757</v>
      </c>
      <c r="O832" s="177">
        <v>241.018</v>
      </c>
      <c r="P832" s="163" t="s">
        <v>235</v>
      </c>
    </row>
    <row r="833" spans="1:16" ht="13.15">
      <c r="A833" s="164">
        <f t="shared" si="47"/>
        <v>2016.541666666609</v>
      </c>
      <c r="B833" s="164">
        <f t="shared" si="48"/>
        <v>162.74634724373752</v>
      </c>
      <c r="H833" s="165">
        <f t="shared" si="46"/>
        <v>2016.541666666609</v>
      </c>
      <c r="I833" s="172">
        <v>183.02</v>
      </c>
      <c r="J833" s="163" t="s">
        <v>240</v>
      </c>
      <c r="N833" s="165">
        <f t="shared" si="45"/>
        <v>2016.541666666609</v>
      </c>
      <c r="O833" s="177">
        <v>240.62799999999999</v>
      </c>
      <c r="P833" s="163" t="s">
        <v>235</v>
      </c>
    </row>
    <row r="834" spans="1:16" ht="13.15">
      <c r="A834" s="164">
        <f t="shared" si="47"/>
        <v>2016.6249999999422</v>
      </c>
      <c r="B834" s="164">
        <f t="shared" si="48"/>
        <v>163.1638195809752</v>
      </c>
      <c r="H834" s="165">
        <f t="shared" si="46"/>
        <v>2016.6249999999422</v>
      </c>
      <c r="I834" s="172">
        <v>183.65799999999999</v>
      </c>
      <c r="J834" s="163" t="s">
        <v>240</v>
      </c>
      <c r="N834" s="165">
        <f t="shared" si="45"/>
        <v>2016.6249999999422</v>
      </c>
      <c r="O834" s="177">
        <v>240.84899999999999</v>
      </c>
      <c r="P834" s="163" t="s">
        <v>235</v>
      </c>
    </row>
    <row r="835" spans="1:16" ht="13.15">
      <c r="A835" s="164">
        <f t="shared" si="47"/>
        <v>2016.7083333332755</v>
      </c>
      <c r="B835" s="164">
        <f t="shared" si="48"/>
        <v>163.02953649019486</v>
      </c>
      <c r="H835" s="165">
        <f t="shared" si="46"/>
        <v>2016.7083333332755</v>
      </c>
      <c r="I835" s="172">
        <v>183.94799999999998</v>
      </c>
      <c r="J835" s="163" t="s">
        <v>240</v>
      </c>
      <c r="N835" s="165">
        <f t="shared" si="45"/>
        <v>2016.7083333332755</v>
      </c>
      <c r="O835" s="177">
        <v>241.428</v>
      </c>
      <c r="P835" s="163" t="s">
        <v>235</v>
      </c>
    </row>
    <row r="836" spans="1:16" ht="13.15">
      <c r="A836" s="164">
        <f t="shared" si="47"/>
        <v>2016.7916666666088</v>
      </c>
      <c r="B836" s="164">
        <f t="shared" si="48"/>
        <v>162.89292102514227</v>
      </c>
      <c r="H836" s="165">
        <f t="shared" si="46"/>
        <v>2016.7916666666088</v>
      </c>
      <c r="I836" s="172">
        <v>184.023</v>
      </c>
      <c r="J836" s="163" t="s">
        <v>240</v>
      </c>
      <c r="N836" s="165">
        <f t="shared" si="45"/>
        <v>2016.7916666666088</v>
      </c>
      <c r="O836" s="177">
        <v>241.72900000000001</v>
      </c>
      <c r="P836" s="163" t="s">
        <v>235</v>
      </c>
    </row>
    <row r="837" spans="1:16" ht="13.15">
      <c r="A837" s="164">
        <f t="shared" si="47"/>
        <v>2016.874999999942</v>
      </c>
      <c r="B837" s="164">
        <f t="shared" si="48"/>
        <v>163.33463918170472</v>
      </c>
      <c r="H837" s="165">
        <f t="shared" si="46"/>
        <v>2016.874999999942</v>
      </c>
      <c r="I837" s="172">
        <v>184.23500000000001</v>
      </c>
      <c r="J837" s="163" t="s">
        <v>240</v>
      </c>
      <c r="N837" s="165">
        <f t="shared" si="45"/>
        <v>2016.874999999942</v>
      </c>
      <c r="O837" s="177">
        <v>241.35300000000001</v>
      </c>
      <c r="P837" s="163" t="s">
        <v>235</v>
      </c>
    </row>
    <row r="838" spans="1:16" ht="13.15">
      <c r="A838" s="164">
        <f t="shared" si="47"/>
        <v>2016.9583333332753</v>
      </c>
      <c r="B838" s="164">
        <f t="shared" si="48"/>
        <v>163.4336314847811</v>
      </c>
      <c r="H838" s="165">
        <f t="shared" si="46"/>
        <v>2016.9583333332753</v>
      </c>
      <c r="I838" s="172">
        <v>184.40700000000001</v>
      </c>
      <c r="J838" s="163" t="s">
        <v>240</v>
      </c>
      <c r="N838" s="165">
        <f t="shared" si="45"/>
        <v>2016.9583333332753</v>
      </c>
      <c r="O838" s="177">
        <v>241.43199999999999</v>
      </c>
      <c r="P838" s="163" t="s">
        <v>235</v>
      </c>
    </row>
    <row r="839" spans="1:16" ht="13.15">
      <c r="A839" s="164">
        <f t="shared" si="47"/>
        <v>2017.0416666666085</v>
      </c>
      <c r="B839" s="164">
        <f t="shared" si="48"/>
        <v>162.70874817592181</v>
      </c>
      <c r="H839" s="165">
        <f t="shared" si="46"/>
        <v>2017.0416666666085</v>
      </c>
      <c r="I839" s="172">
        <v>184.65900000000002</v>
      </c>
      <c r="J839" s="163" t="s">
        <v>240</v>
      </c>
      <c r="N839" s="165">
        <f t="shared" si="45"/>
        <v>2017.0416666666085</v>
      </c>
      <c r="O839" s="177">
        <v>242.839</v>
      </c>
      <c r="P839" s="163" t="s">
        <v>235</v>
      </c>
    </row>
    <row r="840" spans="1:16" ht="13.15">
      <c r="A840" s="164">
        <f t="shared" si="47"/>
        <v>2017.1249999999418</v>
      </c>
      <c r="B840" s="164">
        <f t="shared" si="48"/>
        <v>162.52081365339163</v>
      </c>
      <c r="H840" s="165">
        <f t="shared" si="46"/>
        <v>2017.1249999999418</v>
      </c>
      <c r="I840" s="172">
        <v>185.02599999999998</v>
      </c>
      <c r="J840" s="163" t="s">
        <v>240</v>
      </c>
      <c r="N840" s="165">
        <f t="shared" si="45"/>
        <v>2017.1249999999418</v>
      </c>
      <c r="O840" s="177">
        <v>243.60300000000001</v>
      </c>
      <c r="P840" s="163" t="s">
        <v>235</v>
      </c>
    </row>
    <row r="841" spans="1:16" ht="13.15">
      <c r="A841" s="164">
        <f t="shared" si="47"/>
        <v>2017.208333333275</v>
      </c>
      <c r="B841" s="164">
        <f t="shared" si="48"/>
        <v>163.71320437377989</v>
      </c>
      <c r="H841" s="165">
        <f t="shared" si="46"/>
        <v>2017.208333333275</v>
      </c>
      <c r="I841" s="172">
        <v>186.535</v>
      </c>
      <c r="J841" s="163" t="s">
        <v>240</v>
      </c>
      <c r="N841" s="165">
        <f t="shared" ref="N841:N904" si="49">N840+1/12</f>
        <v>2017.208333333275</v>
      </c>
      <c r="O841" s="177">
        <v>243.80099999999999</v>
      </c>
      <c r="P841" s="163" t="s">
        <v>235</v>
      </c>
    </row>
    <row r="842" spans="1:16" ht="13.15">
      <c r="A842" s="164">
        <f t="shared" si="47"/>
        <v>2017.2916666666083</v>
      </c>
      <c r="B842" s="164">
        <f t="shared" si="48"/>
        <v>164.99238692259593</v>
      </c>
      <c r="H842" s="165">
        <f t="shared" si="46"/>
        <v>2017.2916666666083</v>
      </c>
      <c r="I842" s="172">
        <v>188.55</v>
      </c>
      <c r="J842" s="163" t="s">
        <v>240</v>
      </c>
      <c r="N842" s="165">
        <f t="shared" si="49"/>
        <v>2017.2916666666083</v>
      </c>
      <c r="O842" s="177">
        <v>244.524</v>
      </c>
      <c r="P842" s="163" t="s">
        <v>235</v>
      </c>
    </row>
    <row r="843" spans="1:16" ht="13.15">
      <c r="A843" s="164">
        <f t="shared" si="47"/>
        <v>2017.3749999999416</v>
      </c>
      <c r="B843" s="164">
        <f t="shared" si="48"/>
        <v>166.59835968241805</v>
      </c>
      <c r="H843" s="165">
        <f t="shared" si="46"/>
        <v>2017.3749999999416</v>
      </c>
      <c r="I843" s="172">
        <v>190.548</v>
      </c>
      <c r="J843" s="163" t="s">
        <v>240</v>
      </c>
      <c r="N843" s="165">
        <f t="shared" si="49"/>
        <v>2017.3749999999416</v>
      </c>
      <c r="O843" s="177">
        <v>244.733</v>
      </c>
      <c r="P843" s="163" t="s">
        <v>235</v>
      </c>
    </row>
    <row r="844" spans="1:16" ht="13.15">
      <c r="A844" s="164">
        <f t="shared" si="47"/>
        <v>2017.4583333332748</v>
      </c>
      <c r="B844" s="164">
        <f t="shared" si="48"/>
        <v>167.95681494894549</v>
      </c>
      <c r="H844" s="165">
        <f t="shared" si="46"/>
        <v>2017.4583333332748</v>
      </c>
      <c r="I844" s="172">
        <v>192.27599999999998</v>
      </c>
      <c r="J844" s="163" t="s">
        <v>240</v>
      </c>
      <c r="N844" s="165">
        <f t="shared" si="49"/>
        <v>2017.4583333332748</v>
      </c>
      <c r="O844" s="177">
        <v>244.95500000000001</v>
      </c>
      <c r="P844" s="163" t="s">
        <v>235</v>
      </c>
    </row>
    <row r="845" spans="1:16" ht="13.15">
      <c r="A845" s="164">
        <f t="shared" si="47"/>
        <v>2017.5416666666081</v>
      </c>
      <c r="B845" s="164">
        <f t="shared" si="48"/>
        <v>169.16192875781576</v>
      </c>
      <c r="H845" s="165">
        <f t="shared" si="46"/>
        <v>2017.5416666666081</v>
      </c>
      <c r="I845" s="172">
        <v>193.52200000000002</v>
      </c>
      <c r="J845" s="163" t="s">
        <v>240</v>
      </c>
      <c r="N845" s="165">
        <f t="shared" si="49"/>
        <v>2017.5416666666081</v>
      </c>
      <c r="O845" s="177">
        <v>244.786</v>
      </c>
      <c r="P845" s="163" t="s">
        <v>235</v>
      </c>
    </row>
    <row r="846" spans="1:16" ht="13.15">
      <c r="A846" s="164">
        <f t="shared" si="47"/>
        <v>2017.6249999999413</v>
      </c>
      <c r="B846" s="164">
        <f t="shared" si="48"/>
        <v>169.38460689556371</v>
      </c>
      <c r="H846" s="165">
        <f t="shared" si="46"/>
        <v>2017.6249999999413</v>
      </c>
      <c r="I846" s="172">
        <v>194.357</v>
      </c>
      <c r="J846" s="163" t="s">
        <v>240</v>
      </c>
      <c r="N846" s="165">
        <f t="shared" si="49"/>
        <v>2017.6249999999413</v>
      </c>
      <c r="O846" s="177">
        <v>245.51900000000001</v>
      </c>
      <c r="P846" s="163" t="s">
        <v>235</v>
      </c>
    </row>
    <row r="847" spans="1:16" ht="13.15">
      <c r="A847" s="164">
        <f t="shared" si="47"/>
        <v>2017.7083333332746</v>
      </c>
      <c r="B847" s="164">
        <f t="shared" si="48"/>
        <v>168.89904185132309</v>
      </c>
      <c r="H847" s="165">
        <f t="shared" si="46"/>
        <v>2017.7083333332746</v>
      </c>
      <c r="I847" s="172">
        <v>194.82599999999999</v>
      </c>
      <c r="J847" s="163" t="s">
        <v>240</v>
      </c>
      <c r="N847" s="165">
        <f t="shared" si="49"/>
        <v>2017.7083333332746</v>
      </c>
      <c r="O847" s="177">
        <v>246.81899999999999</v>
      </c>
      <c r="P847" s="163" t="s">
        <v>235</v>
      </c>
    </row>
    <row r="848" spans="1:16" ht="13.15">
      <c r="A848" s="164">
        <f t="shared" si="47"/>
        <v>2017.7916666666079</v>
      </c>
      <c r="B848" s="164">
        <f t="shared" si="48"/>
        <v>169.23660789645788</v>
      </c>
      <c r="H848" s="165">
        <f t="shared" si="46"/>
        <v>2017.7916666666079</v>
      </c>
      <c r="I848" s="172">
        <v>195.09200000000001</v>
      </c>
      <c r="J848" s="163" t="s">
        <v>240</v>
      </c>
      <c r="N848" s="165">
        <f t="shared" si="49"/>
        <v>2017.7916666666079</v>
      </c>
      <c r="O848" s="177">
        <v>246.66300000000001</v>
      </c>
      <c r="P848" s="163" t="s">
        <v>235</v>
      </c>
    </row>
    <row r="849" spans="1:16" ht="13.15">
      <c r="A849" s="164">
        <f t="shared" si="47"/>
        <v>2017.8749999999411</v>
      </c>
      <c r="B849" s="164">
        <f t="shared" si="48"/>
        <v>169.54911049946409</v>
      </c>
      <c r="H849" s="165">
        <f t="shared" si="46"/>
        <v>2017.8749999999411</v>
      </c>
      <c r="I849" s="172">
        <v>195.45699999999999</v>
      </c>
      <c r="J849" s="163" t="s">
        <v>240</v>
      </c>
      <c r="N849" s="165">
        <f t="shared" si="49"/>
        <v>2017.8749999999411</v>
      </c>
      <c r="O849" s="177">
        <v>246.66900000000001</v>
      </c>
      <c r="P849" s="163" t="s">
        <v>235</v>
      </c>
    </row>
    <row r="850" spans="1:16" ht="13.15">
      <c r="A850" s="164">
        <f t="shared" si="47"/>
        <v>2017.9583333332744</v>
      </c>
      <c r="B850" s="164">
        <f t="shared" si="48"/>
        <v>169.99167971602506</v>
      </c>
      <c r="H850" s="165">
        <f t="shared" si="46"/>
        <v>2017.9583333332744</v>
      </c>
      <c r="I850" s="172">
        <v>195.852</v>
      </c>
      <c r="J850" s="163" t="s">
        <v>240</v>
      </c>
      <c r="N850" s="165">
        <f t="shared" si="49"/>
        <v>2017.9583333332744</v>
      </c>
      <c r="O850" s="177">
        <v>246.524</v>
      </c>
      <c r="P850" s="163" t="s">
        <v>235</v>
      </c>
    </row>
    <row r="851" spans="1:16" ht="13.15">
      <c r="A851" s="164">
        <f t="shared" si="47"/>
        <v>2018.0416666666076</v>
      </c>
      <c r="B851" s="164">
        <f t="shared" si="48"/>
        <v>169.30197888005193</v>
      </c>
      <c r="H851" s="165">
        <f t="shared" si="46"/>
        <v>2018.0416666666076</v>
      </c>
      <c r="I851" s="172">
        <v>196.12</v>
      </c>
      <c r="J851" s="163" t="s">
        <v>240</v>
      </c>
      <c r="N851" s="165">
        <f t="shared" si="49"/>
        <v>2018.0416666666076</v>
      </c>
      <c r="O851" s="177">
        <v>247.86699999999999</v>
      </c>
      <c r="P851" s="163" t="s">
        <v>235</v>
      </c>
    </row>
    <row r="852" spans="1:16" ht="13.15">
      <c r="A852" s="164">
        <f t="shared" si="47"/>
        <v>2018.1249999999409</v>
      </c>
      <c r="B852" s="164">
        <f t="shared" si="48"/>
        <v>169.21574776261335</v>
      </c>
      <c r="H852" s="165">
        <f t="shared" si="46"/>
        <v>2018.1249999999409</v>
      </c>
      <c r="I852" s="172">
        <v>196.90900000000002</v>
      </c>
      <c r="J852" s="163" t="s">
        <v>240</v>
      </c>
      <c r="N852" s="165">
        <f t="shared" si="49"/>
        <v>2018.1249999999409</v>
      </c>
      <c r="O852" s="177">
        <v>248.99100000000001</v>
      </c>
      <c r="P852" s="163" t="s">
        <v>235</v>
      </c>
    </row>
    <row r="853" spans="1:16" ht="13.15">
      <c r="A853" s="164">
        <f t="shared" si="47"/>
        <v>2018.2083333332741</v>
      </c>
      <c r="B853" s="164">
        <f t="shared" si="48"/>
        <v>170.26502918478647</v>
      </c>
      <c r="H853" s="165">
        <f t="shared" si="46"/>
        <v>2018.2083333332741</v>
      </c>
      <c r="I853" s="172">
        <v>198.578</v>
      </c>
      <c r="J853" s="163" t="s">
        <v>240</v>
      </c>
      <c r="N853" s="165">
        <f t="shared" si="49"/>
        <v>2018.2083333332741</v>
      </c>
      <c r="O853" s="177">
        <v>249.554</v>
      </c>
      <c r="P853" s="163" t="s">
        <v>235</v>
      </c>
    </row>
    <row r="854" spans="1:16" ht="13.15">
      <c r="A854" s="164">
        <f t="shared" si="47"/>
        <v>2018.2916666666074</v>
      </c>
      <c r="B854" s="164">
        <f t="shared" si="48"/>
        <v>171.33566616875018</v>
      </c>
      <c r="H854" s="165">
        <f t="shared" si="46"/>
        <v>2018.2916666666074</v>
      </c>
      <c r="I854" s="172">
        <v>200.62099999999998</v>
      </c>
      <c r="J854" s="163" t="s">
        <v>240</v>
      </c>
      <c r="N854" s="165">
        <f t="shared" si="49"/>
        <v>2018.2916666666074</v>
      </c>
      <c r="O854" s="177">
        <v>250.54599999999999</v>
      </c>
      <c r="P854" s="163" t="s">
        <v>235</v>
      </c>
    </row>
    <row r="855" spans="1:16" ht="13.15">
      <c r="A855" s="164">
        <f t="shared" si="47"/>
        <v>2018.3749999999407</v>
      </c>
      <c r="B855" s="164">
        <f t="shared" si="48"/>
        <v>172.19009673855885</v>
      </c>
      <c r="H855" s="165">
        <f t="shared" si="46"/>
        <v>2018.3749999999407</v>
      </c>
      <c r="I855" s="172">
        <v>202.46</v>
      </c>
      <c r="J855" s="163" t="s">
        <v>240</v>
      </c>
      <c r="N855" s="165">
        <f t="shared" si="49"/>
        <v>2018.3749999999407</v>
      </c>
      <c r="O855" s="177">
        <v>251.58799999999999</v>
      </c>
      <c r="P855" s="163" t="s">
        <v>235</v>
      </c>
    </row>
    <row r="856" spans="1:16" ht="13.15">
      <c r="A856" s="164">
        <f t="shared" si="47"/>
        <v>2018.4583333332739</v>
      </c>
      <c r="B856" s="164">
        <f t="shared" si="48"/>
        <v>173.2687575910256</v>
      </c>
      <c r="H856" s="165">
        <f t="shared" si="46"/>
        <v>2018.4583333332739</v>
      </c>
      <c r="I856" s="172">
        <v>204.053</v>
      </c>
      <c r="J856" s="163" t="s">
        <v>240</v>
      </c>
      <c r="N856" s="165">
        <f t="shared" si="49"/>
        <v>2018.4583333332739</v>
      </c>
      <c r="O856" s="177">
        <v>251.989</v>
      </c>
      <c r="P856" s="163" t="s">
        <v>235</v>
      </c>
    </row>
    <row r="857" spans="1:16" ht="13.15">
      <c r="A857" s="164">
        <f t="shared" si="47"/>
        <v>2018.5416666666072</v>
      </c>
      <c r="B857" s="164">
        <f t="shared" si="48"/>
        <v>174.02888170073302</v>
      </c>
      <c r="H857" s="165">
        <f t="shared" si="46"/>
        <v>2018.5416666666072</v>
      </c>
      <c r="I857" s="172">
        <v>204.96200000000002</v>
      </c>
      <c r="J857" s="163" t="s">
        <v>240</v>
      </c>
      <c r="N857" s="165">
        <f t="shared" si="49"/>
        <v>2018.5416666666072</v>
      </c>
      <c r="O857" s="177">
        <v>252.006</v>
      </c>
      <c r="P857" s="163" t="s">
        <v>235</v>
      </c>
    </row>
    <row r="858" spans="1:16" ht="13.15">
      <c r="A858" s="164">
        <f t="shared" si="47"/>
        <v>2018.6249999999404</v>
      </c>
      <c r="B858" s="164">
        <f t="shared" si="48"/>
        <v>174.25302854046242</v>
      </c>
      <c r="H858" s="165">
        <f t="shared" si="46"/>
        <v>2018.6249999999404</v>
      </c>
      <c r="I858" s="172">
        <v>205.34</v>
      </c>
      <c r="J858" s="163" t="s">
        <v>240</v>
      </c>
      <c r="N858" s="165">
        <f t="shared" si="49"/>
        <v>2018.6249999999404</v>
      </c>
      <c r="O858" s="177">
        <v>252.14599999999999</v>
      </c>
      <c r="P858" s="163" t="s">
        <v>235</v>
      </c>
    </row>
    <row r="859" spans="1:16" ht="13.15">
      <c r="A859" s="164">
        <f t="shared" si="47"/>
        <v>2018.7083333332737</v>
      </c>
      <c r="B859" s="164">
        <f t="shared" si="48"/>
        <v>174.08976778447717</v>
      </c>
      <c r="H859" s="165">
        <f t="shared" si="46"/>
        <v>2018.7083333332737</v>
      </c>
      <c r="I859" s="172">
        <v>205.386</v>
      </c>
      <c r="J859" s="163" t="s">
        <v>240</v>
      </c>
      <c r="N859" s="165">
        <f t="shared" si="49"/>
        <v>2018.7083333332737</v>
      </c>
      <c r="O859" s="177">
        <v>252.43899999999999</v>
      </c>
      <c r="P859" s="163" t="s">
        <v>235</v>
      </c>
    </row>
    <row r="860" spans="1:16" ht="13.15">
      <c r="A860" s="164">
        <f t="shared" si="47"/>
        <v>2018.7916666666069</v>
      </c>
      <c r="B860" s="164">
        <f t="shared" si="48"/>
        <v>173.77850416209017</v>
      </c>
      <c r="H860" s="165">
        <f t="shared" si="46"/>
        <v>2018.7916666666069</v>
      </c>
      <c r="I860" s="172">
        <v>205.38099999999997</v>
      </c>
      <c r="J860" s="163" t="s">
        <v>240</v>
      </c>
      <c r="N860" s="165">
        <f t="shared" si="49"/>
        <v>2018.7916666666069</v>
      </c>
      <c r="O860" s="177">
        <v>252.88499999999999</v>
      </c>
      <c r="P860" s="163" t="s">
        <v>235</v>
      </c>
    </row>
    <row r="861" spans="1:16" ht="13.15">
      <c r="A861" s="164">
        <f t="shared" si="47"/>
        <v>2018.8749999999402</v>
      </c>
      <c r="B861" s="164">
        <f t="shared" si="48"/>
        <v>174.13922559692253</v>
      </c>
      <c r="H861" s="165">
        <f t="shared" si="46"/>
        <v>2018.8749999999402</v>
      </c>
      <c r="I861" s="172">
        <v>205.11799999999999</v>
      </c>
      <c r="J861" s="163" t="s">
        <v>240</v>
      </c>
      <c r="N861" s="165">
        <f t="shared" si="49"/>
        <v>2018.8749999999402</v>
      </c>
      <c r="O861" s="177">
        <v>252.03800000000001</v>
      </c>
      <c r="P861" s="163" t="s">
        <v>235</v>
      </c>
    </row>
    <row r="862" spans="1:16" ht="13.15">
      <c r="A862" s="164">
        <f t="shared" si="47"/>
        <v>2018.9583333332735</v>
      </c>
      <c r="B862" s="164">
        <f t="shared" si="48"/>
        <v>174.34886025033666</v>
      </c>
      <c r="H862" s="165">
        <f t="shared" si="46"/>
        <v>2018.9583333332735</v>
      </c>
      <c r="I862" s="172">
        <v>204.709</v>
      </c>
      <c r="J862" s="163" t="s">
        <v>240</v>
      </c>
      <c r="N862" s="165">
        <f t="shared" si="49"/>
        <v>2018.9583333332735</v>
      </c>
      <c r="O862" s="177">
        <v>251.233</v>
      </c>
      <c r="P862" s="163" t="s">
        <v>235</v>
      </c>
    </row>
    <row r="863" spans="1:16" ht="13.15">
      <c r="A863" s="164">
        <f>H863</f>
        <v>2019.0416666666067</v>
      </c>
      <c r="B863" s="164">
        <f t="shared" si="48"/>
        <v>173.59714504427973</v>
      </c>
      <c r="H863" s="165">
        <f t="shared" si="46"/>
        <v>2019.0416666666067</v>
      </c>
      <c r="I863" s="172">
        <v>204.215</v>
      </c>
      <c r="J863" s="163" t="s">
        <v>240</v>
      </c>
      <c r="N863" s="165">
        <f t="shared" si="49"/>
        <v>2019.0416666666067</v>
      </c>
      <c r="O863" s="178">
        <v>251.71199999999999</v>
      </c>
      <c r="P863" s="163" t="s">
        <v>235</v>
      </c>
    </row>
    <row r="864" spans="1:16" ht="13.15">
      <c r="A864" s="164">
        <f t="shared" ref="A864:A910" si="50">H864</f>
        <v>2019.12499999994</v>
      </c>
      <c r="B864" s="164">
        <f t="shared" si="48"/>
        <v>173.05942971014079</v>
      </c>
      <c r="H864" s="165">
        <f t="shared" si="46"/>
        <v>2019.12499999994</v>
      </c>
      <c r="I864" s="172">
        <v>204.44299999999998</v>
      </c>
      <c r="J864" s="163" t="s">
        <v>240</v>
      </c>
      <c r="N864" s="165">
        <f t="shared" si="49"/>
        <v>2019.12499999994</v>
      </c>
      <c r="O864" s="178">
        <v>252.77600000000001</v>
      </c>
      <c r="P864" s="163" t="s">
        <v>235</v>
      </c>
    </row>
    <row r="865" spans="1:16" ht="13.15">
      <c r="A865" s="164">
        <f t="shared" si="50"/>
        <v>2019.2083333332732</v>
      </c>
      <c r="B865" s="164">
        <f t="shared" si="48"/>
        <v>173.22244497979761</v>
      </c>
      <c r="H865" s="165">
        <f t="shared" si="46"/>
        <v>2019.2083333332732</v>
      </c>
      <c r="I865" s="172">
        <v>205.79</v>
      </c>
      <c r="J865" s="163" t="s">
        <v>240</v>
      </c>
      <c r="N865" s="165">
        <f t="shared" si="49"/>
        <v>2019.2083333332732</v>
      </c>
      <c r="O865" s="178">
        <v>254.202</v>
      </c>
      <c r="P865" s="163" t="s">
        <v>235</v>
      </c>
    </row>
    <row r="866" spans="1:16" ht="13.15">
      <c r="A866" s="164">
        <f t="shared" si="50"/>
        <v>2019.2916666666065</v>
      </c>
      <c r="B866" s="164">
        <f t="shared" si="48"/>
        <v>173.91099999195862</v>
      </c>
      <c r="H866" s="165">
        <f t="shared" si="46"/>
        <v>2019.2916666666065</v>
      </c>
      <c r="I866" s="172">
        <v>207.702</v>
      </c>
      <c r="J866" s="163" t="s">
        <v>240</v>
      </c>
      <c r="N866" s="165">
        <f t="shared" si="49"/>
        <v>2019.2916666666065</v>
      </c>
      <c r="O866" s="178">
        <v>255.548</v>
      </c>
      <c r="P866" s="163" t="s">
        <v>235</v>
      </c>
    </row>
    <row r="867" spans="1:16" ht="13.15">
      <c r="A867" s="164">
        <f t="shared" si="50"/>
        <v>2019.3749999999397</v>
      </c>
      <c r="B867" s="164">
        <f t="shared" si="48"/>
        <v>174.93106083089609</v>
      </c>
      <c r="H867" s="165">
        <f t="shared" si="46"/>
        <v>2019.3749999999397</v>
      </c>
      <c r="I867" s="172">
        <v>209.36500000000001</v>
      </c>
      <c r="J867" s="163" t="s">
        <v>240</v>
      </c>
      <c r="N867" s="165">
        <f t="shared" si="49"/>
        <v>2019.3749999999397</v>
      </c>
      <c r="O867" s="178">
        <v>256.09199999999998</v>
      </c>
      <c r="P867" s="163" t="s">
        <v>235</v>
      </c>
    </row>
    <row r="868" spans="1:16" ht="13.15">
      <c r="A868" s="164">
        <f t="shared" si="50"/>
        <v>2019.458333333273</v>
      </c>
      <c r="B868" s="164">
        <f t="shared" si="48"/>
        <v>175.93041283132018</v>
      </c>
      <c r="H868" s="165">
        <f t="shared" si="46"/>
        <v>2019.458333333273</v>
      </c>
      <c r="I868" s="172">
        <v>210.60299999999998</v>
      </c>
      <c r="J868" s="163" t="s">
        <v>240</v>
      </c>
      <c r="N868" s="165">
        <f t="shared" si="49"/>
        <v>2019.458333333273</v>
      </c>
      <c r="O868" s="178">
        <v>256.14299999999997</v>
      </c>
      <c r="P868" s="163" t="s">
        <v>235</v>
      </c>
    </row>
    <row r="869" spans="1:16" ht="13.15">
      <c r="A869" s="164">
        <f t="shared" si="50"/>
        <v>2019.5416666666063</v>
      </c>
      <c r="B869" s="164">
        <f t="shared" si="48"/>
        <v>176.26491442914659</v>
      </c>
      <c r="H869" s="165">
        <f t="shared" si="46"/>
        <v>2019.5416666666063</v>
      </c>
      <c r="I869" s="172">
        <v>211.35599999999999</v>
      </c>
      <c r="J869" s="163" t="s">
        <v>240</v>
      </c>
      <c r="N869" s="165">
        <f t="shared" si="49"/>
        <v>2019.5416666666063</v>
      </c>
      <c r="O869" s="178">
        <v>256.57100000000003</v>
      </c>
      <c r="P869" s="163" t="s">
        <v>235</v>
      </c>
    </row>
    <row r="870" spans="1:16" ht="13.15">
      <c r="A870" s="164">
        <f t="shared" si="50"/>
        <v>2019.6249999999395</v>
      </c>
      <c r="B870" s="164">
        <f t="shared" si="48"/>
        <v>176.57325691099223</v>
      </c>
      <c r="H870" s="165">
        <f t="shared" si="46"/>
        <v>2019.6249999999395</v>
      </c>
      <c r="I870" s="172">
        <v>211.715</v>
      </c>
      <c r="J870" s="163" t="s">
        <v>240</v>
      </c>
      <c r="N870" s="165">
        <f t="shared" si="49"/>
        <v>2019.6249999999395</v>
      </c>
      <c r="O870" s="178">
        <v>256.55799999999999</v>
      </c>
      <c r="P870" s="163" t="s">
        <v>235</v>
      </c>
    </row>
    <row r="871" spans="1:16" ht="13.15">
      <c r="A871" s="164">
        <f t="shared" si="50"/>
        <v>2019.7083333332728</v>
      </c>
      <c r="B871" s="164">
        <f t="shared" si="48"/>
        <v>176.58253403969283</v>
      </c>
      <c r="H871" s="165">
        <f t="shared" si="46"/>
        <v>2019.7083333332728</v>
      </c>
      <c r="I871" s="172">
        <v>211.892</v>
      </c>
      <c r="J871" s="163" t="s">
        <v>240</v>
      </c>
      <c r="N871" s="165">
        <f t="shared" si="49"/>
        <v>2019.7083333332728</v>
      </c>
      <c r="O871" s="178">
        <v>256.75900000000001</v>
      </c>
      <c r="P871" s="163" t="s">
        <v>235</v>
      </c>
    </row>
    <row r="872" spans="1:16" ht="13.15">
      <c r="A872" s="164">
        <f t="shared" si="50"/>
        <v>2019.791666666606</v>
      </c>
      <c r="B872" s="164">
        <f t="shared" si="48"/>
        <v>176.2562478851892</v>
      </c>
      <c r="H872" s="165">
        <f t="shared" ref="H872:H923" si="51">H871+1/12</f>
        <v>2019.791666666606</v>
      </c>
      <c r="I872" s="172">
        <v>211.98400000000001</v>
      </c>
      <c r="J872" s="163" t="s">
        <v>240</v>
      </c>
      <c r="N872" s="165">
        <f t="shared" si="49"/>
        <v>2019.791666666606</v>
      </c>
      <c r="O872" s="178">
        <v>257.346</v>
      </c>
      <c r="P872" s="163" t="s">
        <v>235</v>
      </c>
    </row>
    <row r="873" spans="1:16" ht="13.15">
      <c r="A873" s="164">
        <f t="shared" si="50"/>
        <v>2019.8749999999393</v>
      </c>
      <c r="B873" s="164">
        <f t="shared" si="48"/>
        <v>176.46478593770564</v>
      </c>
      <c r="H873" s="165">
        <f t="shared" si="51"/>
        <v>2019.8749999999393</v>
      </c>
      <c r="I873" s="172">
        <v>212.12099999999998</v>
      </c>
      <c r="J873" s="163" t="s">
        <v>240</v>
      </c>
      <c r="N873" s="165">
        <f t="shared" si="49"/>
        <v>2019.8749999999393</v>
      </c>
      <c r="O873" s="178">
        <v>257.20800000000003</v>
      </c>
      <c r="P873" s="163" t="s">
        <v>235</v>
      </c>
    </row>
    <row r="874" spans="1:16" ht="13.15">
      <c r="A874" s="164">
        <f t="shared" si="50"/>
        <v>2019.9583333332725</v>
      </c>
      <c r="B874" s="164">
        <f t="shared" si="48"/>
        <v>176.73372070352355</v>
      </c>
      <c r="H874" s="165">
        <f t="shared" si="51"/>
        <v>2019.9583333332725</v>
      </c>
      <c r="I874" s="172">
        <v>212.25099999999998</v>
      </c>
      <c r="J874" s="163" t="s">
        <v>240</v>
      </c>
      <c r="N874" s="165">
        <f t="shared" si="49"/>
        <v>2019.9583333332725</v>
      </c>
      <c r="O874" s="178">
        <v>256.97399999999999</v>
      </c>
      <c r="P874" s="163" t="s">
        <v>235</v>
      </c>
    </row>
    <row r="875" spans="1:16" ht="13.15">
      <c r="A875" s="164">
        <f t="shared" si="50"/>
        <v>2020.0416666666058</v>
      </c>
      <c r="B875" s="164">
        <f t="shared" si="48"/>
        <v>176.18505475750393</v>
      </c>
      <c r="H875" s="165">
        <f t="shared" si="51"/>
        <v>2020.0416666666058</v>
      </c>
      <c r="I875" s="172">
        <v>212.41299999999998</v>
      </c>
      <c r="J875" s="163" t="s">
        <v>240</v>
      </c>
      <c r="N875" s="165">
        <f t="shared" si="49"/>
        <v>2020.0416666666058</v>
      </c>
      <c r="O875" s="178">
        <v>257.971</v>
      </c>
      <c r="P875" s="163" t="s">
        <v>235</v>
      </c>
    </row>
    <row r="876" spans="1:16" ht="13.15">
      <c r="A876" s="164">
        <f t="shared" si="50"/>
        <v>2020.1249999999391</v>
      </c>
      <c r="B876" s="164">
        <f t="shared" si="48"/>
        <v>176.38345943632271</v>
      </c>
      <c r="H876" s="165">
        <f t="shared" si="51"/>
        <v>2020.1249999999391</v>
      </c>
      <c r="I876" s="172">
        <v>213.23500000000001</v>
      </c>
      <c r="J876" s="163" t="s">
        <v>240</v>
      </c>
      <c r="N876" s="165">
        <f t="shared" si="49"/>
        <v>2020.1249999999391</v>
      </c>
      <c r="O876" s="178">
        <v>258.678</v>
      </c>
      <c r="P876" s="163" t="s">
        <v>235</v>
      </c>
    </row>
    <row r="877" spans="1:16" ht="13.15">
      <c r="A877" s="164">
        <f t="shared" si="50"/>
        <v>2020.2083333332723</v>
      </c>
      <c r="B877" s="164">
        <f t="shared" si="48"/>
        <v>178.40791508243859</v>
      </c>
      <c r="H877" s="165">
        <f t="shared" si="51"/>
        <v>2020.2083333332723</v>
      </c>
      <c r="I877" s="172">
        <v>215.21299999999999</v>
      </c>
      <c r="J877" s="163" t="s">
        <v>240</v>
      </c>
      <c r="N877" s="165">
        <f t="shared" si="49"/>
        <v>2020.2083333332723</v>
      </c>
      <c r="O877" s="178">
        <v>258.11500000000001</v>
      </c>
      <c r="P877" s="163" t="s">
        <v>235</v>
      </c>
    </row>
    <row r="878" spans="1:16" ht="13.15">
      <c r="A878" s="164">
        <f t="shared" si="50"/>
        <v>2020.2916666666056</v>
      </c>
      <c r="B878" s="164">
        <f t="shared" si="48"/>
        <v>181.31730150673971</v>
      </c>
      <c r="H878" s="165">
        <f t="shared" si="51"/>
        <v>2020.2916666666056</v>
      </c>
      <c r="I878" s="172">
        <v>217.26</v>
      </c>
      <c r="J878" s="163" t="s">
        <v>240</v>
      </c>
      <c r="N878" s="165">
        <f t="shared" si="49"/>
        <v>2020.2916666666056</v>
      </c>
      <c r="O878" s="177">
        <v>256.38900000000001</v>
      </c>
      <c r="P878" s="163" t="s">
        <v>235</v>
      </c>
    </row>
    <row r="879" spans="1:16" ht="13.15">
      <c r="A879" s="164">
        <f t="shared" si="50"/>
        <v>2020.3749999999388</v>
      </c>
      <c r="B879" s="164">
        <f t="shared" si="48"/>
        <v>182.35611528324571</v>
      </c>
      <c r="H879" s="165">
        <f t="shared" si="51"/>
        <v>2020.3749999999388</v>
      </c>
      <c r="I879" s="172">
        <v>218.50900000000001</v>
      </c>
      <c r="J879" s="163" t="s">
        <v>240</v>
      </c>
      <c r="N879" s="165">
        <f t="shared" si="49"/>
        <v>2020.3749999999388</v>
      </c>
      <c r="O879" s="178">
        <v>256.39400000000001</v>
      </c>
      <c r="P879" s="163" t="s">
        <v>235</v>
      </c>
    </row>
    <row r="880" spans="1:16" ht="13.15">
      <c r="A880" s="164">
        <f t="shared" si="50"/>
        <v>2020.4583333332721</v>
      </c>
      <c r="B880" s="164">
        <f t="shared" si="48"/>
        <v>182.46427206085227</v>
      </c>
      <c r="H880" s="165">
        <f t="shared" si="51"/>
        <v>2020.4583333332721</v>
      </c>
      <c r="I880" s="172">
        <v>219.83500000000001</v>
      </c>
      <c r="J880" s="163" t="s">
        <v>240</v>
      </c>
      <c r="N880" s="165">
        <f t="shared" si="49"/>
        <v>2020.4583333332721</v>
      </c>
      <c r="O880" s="178">
        <v>257.79700000000003</v>
      </c>
      <c r="P880" s="163" t="s">
        <v>235</v>
      </c>
    </row>
    <row r="881" spans="1:16" ht="13.15">
      <c r="A881" s="164">
        <f t="shared" si="50"/>
        <v>2020.5416666666054</v>
      </c>
      <c r="B881" s="164">
        <f t="shared" si="48"/>
        <v>182.99529704476916</v>
      </c>
      <c r="H881" s="165">
        <f t="shared" si="51"/>
        <v>2020.5416666666054</v>
      </c>
      <c r="I881" s="172">
        <v>221.59</v>
      </c>
      <c r="J881" s="163" t="s">
        <v>240</v>
      </c>
      <c r="N881" s="165">
        <f t="shared" si="49"/>
        <v>2020.5416666666054</v>
      </c>
      <c r="O881" s="179">
        <v>259.101</v>
      </c>
      <c r="P881" s="163" t="s">
        <v>235</v>
      </c>
    </row>
    <row r="882" spans="1:16" ht="13.15">
      <c r="A882" s="164">
        <f t="shared" si="50"/>
        <v>2020.6249999999386</v>
      </c>
      <c r="B882" s="164">
        <f t="shared" si="48"/>
        <v>184.46170468556662</v>
      </c>
      <c r="H882" s="165">
        <f t="shared" si="51"/>
        <v>2020.6249999999386</v>
      </c>
      <c r="I882" s="172">
        <v>224.07</v>
      </c>
      <c r="J882" s="163" t="s">
        <v>240</v>
      </c>
      <c r="N882" s="165">
        <f t="shared" si="49"/>
        <v>2020.6249999999386</v>
      </c>
      <c r="O882" s="179">
        <v>259.91800000000001</v>
      </c>
      <c r="P882" s="163" t="s">
        <v>235</v>
      </c>
    </row>
    <row r="883" spans="1:16" ht="13.15">
      <c r="A883" s="164">
        <f t="shared" si="50"/>
        <v>2020.7083333332719</v>
      </c>
      <c r="B883" s="164">
        <f t="shared" si="48"/>
        <v>186.4700046745028</v>
      </c>
      <c r="H883" s="165">
        <f t="shared" si="51"/>
        <v>2020.7083333332719</v>
      </c>
      <c r="I883" s="172">
        <v>226.82499999999999</v>
      </c>
      <c r="J883" s="163" t="s">
        <v>240</v>
      </c>
      <c r="N883" s="165">
        <f t="shared" si="49"/>
        <v>2020.7083333332719</v>
      </c>
      <c r="O883" s="179">
        <v>260.27999999999997</v>
      </c>
      <c r="P883" s="163" t="s">
        <v>235</v>
      </c>
    </row>
    <row r="884" spans="1:16" ht="13.15">
      <c r="A884" s="164">
        <f t="shared" si="50"/>
        <v>2020.7916666666051</v>
      </c>
      <c r="B884" s="164">
        <f t="shared" si="48"/>
        <v>188.87105094337252</v>
      </c>
      <c r="H884" s="165">
        <f t="shared" si="51"/>
        <v>2020.7916666666051</v>
      </c>
      <c r="I884" s="172">
        <v>229.84099999999998</v>
      </c>
      <c r="J884" s="163" t="s">
        <v>240</v>
      </c>
      <c r="N884" s="165">
        <f t="shared" si="49"/>
        <v>2020.7916666666051</v>
      </c>
      <c r="O884" s="179">
        <v>260.38799999999998</v>
      </c>
      <c r="P884" s="163" t="s">
        <v>235</v>
      </c>
    </row>
    <row r="885" spans="1:16" ht="13.15">
      <c r="A885" s="164">
        <f t="shared" si="50"/>
        <v>2020.8749999999384</v>
      </c>
      <c r="B885" s="164">
        <f t="shared" si="48"/>
        <v>191.05029531759334</v>
      </c>
      <c r="H885" s="165">
        <f t="shared" si="51"/>
        <v>2020.8749999999384</v>
      </c>
      <c r="I885" s="172">
        <v>232.351</v>
      </c>
      <c r="J885" s="163" t="s">
        <v>240</v>
      </c>
      <c r="N885" s="165">
        <f t="shared" si="49"/>
        <v>2020.8749999999384</v>
      </c>
      <c r="O885" s="179">
        <v>260.22899999999998</v>
      </c>
      <c r="P885" s="163" t="s">
        <v>235</v>
      </c>
    </row>
    <row r="886" spans="1:16" ht="13.15">
      <c r="A886" s="164">
        <f t="shared" si="50"/>
        <v>2020.9583333332716</v>
      </c>
      <c r="B886" s="164">
        <f t="shared" si="48"/>
        <v>192.55790491684962</v>
      </c>
      <c r="H886" s="165">
        <f t="shared" si="51"/>
        <v>2020.9583333332716</v>
      </c>
      <c r="I886" s="172">
        <v>234.405</v>
      </c>
      <c r="J886" s="163" t="s">
        <v>240</v>
      </c>
      <c r="N886" s="165">
        <f t="shared" si="49"/>
        <v>2020.9583333332716</v>
      </c>
      <c r="O886" s="179">
        <v>260.47399999999999</v>
      </c>
      <c r="P886" s="163" t="s">
        <v>235</v>
      </c>
    </row>
    <row r="887" spans="1:16" ht="13.15">
      <c r="A887" s="164">
        <f t="shared" si="50"/>
        <v>2021.0416666666049</v>
      </c>
      <c r="B887" s="164">
        <f t="shared" si="48"/>
        <v>193.4412517990996</v>
      </c>
      <c r="H887" s="165">
        <f t="shared" si="51"/>
        <v>2021.0416666666049</v>
      </c>
      <c r="I887" s="172">
        <v>236.482</v>
      </c>
      <c r="J887" s="163" t="s">
        <v>240</v>
      </c>
      <c r="N887" s="165">
        <f t="shared" si="49"/>
        <v>2021.0416666666049</v>
      </c>
      <c r="O887" s="179">
        <v>261.58199999999999</v>
      </c>
      <c r="P887" s="163" t="s">
        <v>235</v>
      </c>
    </row>
    <row r="888" spans="1:16" ht="13.15">
      <c r="A888" s="164">
        <f t="shared" si="50"/>
        <v>2021.1249999999382</v>
      </c>
      <c r="B888" s="164">
        <f t="shared" si="48"/>
        <v>194.64155740939617</v>
      </c>
      <c r="H888" s="165">
        <f t="shared" si="51"/>
        <v>2021.1249999999382</v>
      </c>
      <c r="I888" s="172">
        <v>239.25200000000001</v>
      </c>
      <c r="J888" s="163" t="s">
        <v>240</v>
      </c>
      <c r="N888" s="165">
        <f t="shared" si="49"/>
        <v>2021.1249999999382</v>
      </c>
      <c r="O888" s="179">
        <v>263.01400000000001</v>
      </c>
      <c r="P888" s="163" t="s">
        <v>235</v>
      </c>
    </row>
    <row r="889" spans="1:16" ht="13.15">
      <c r="A889" s="164">
        <f t="shared" si="50"/>
        <v>2021.2083333332714</v>
      </c>
      <c r="B889" s="164">
        <f t="shared" si="48"/>
        <v>197.3084239256672</v>
      </c>
      <c r="H889" s="165">
        <f t="shared" si="51"/>
        <v>2021.2083333332714</v>
      </c>
      <c r="I889" s="172">
        <v>244.24799999999999</v>
      </c>
      <c r="J889" s="163" t="s">
        <v>240</v>
      </c>
      <c r="N889" s="165">
        <f t="shared" si="49"/>
        <v>2021.2083333332714</v>
      </c>
      <c r="O889" s="179">
        <v>264.87700000000001</v>
      </c>
      <c r="P889" s="163" t="s">
        <v>235</v>
      </c>
    </row>
    <row r="890" spans="1:16" ht="13.15">
      <c r="A890" s="164">
        <f t="shared" si="50"/>
        <v>2021.2916666666047</v>
      </c>
      <c r="B890" s="164">
        <f t="shared" si="48"/>
        <v>200.18369316204877</v>
      </c>
      <c r="H890" s="165">
        <f t="shared" si="51"/>
        <v>2021.2916666666047</v>
      </c>
      <c r="I890" s="172">
        <v>249.84400000000002</v>
      </c>
      <c r="J890" s="163" t="s">
        <v>240</v>
      </c>
      <c r="N890" s="165">
        <f t="shared" si="49"/>
        <v>2021.2916666666047</v>
      </c>
      <c r="O890" s="179">
        <v>267.05399999999997</v>
      </c>
      <c r="P890" s="163" t="s">
        <v>235</v>
      </c>
    </row>
    <row r="891" spans="1:16" ht="13.15">
      <c r="A891" s="164">
        <f t="shared" si="50"/>
        <v>2021.3749999999379</v>
      </c>
      <c r="B891" s="164">
        <f t="shared" si="48"/>
        <v>203.06027927620099</v>
      </c>
      <c r="H891" s="165">
        <f t="shared" si="51"/>
        <v>2021.3749999999379</v>
      </c>
      <c r="I891" s="172">
        <v>255.46599999999998</v>
      </c>
      <c r="J891" s="163" t="s">
        <v>240</v>
      </c>
      <c r="N891" s="165">
        <f t="shared" si="49"/>
        <v>2021.3749999999379</v>
      </c>
      <c r="O891" s="179">
        <v>269.19499999999999</v>
      </c>
      <c r="P891" s="163" t="s">
        <v>235</v>
      </c>
    </row>
    <row r="892" spans="1:16" ht="13.15">
      <c r="A892" s="164">
        <f t="shared" si="50"/>
        <v>2021.4583333332712</v>
      </c>
      <c r="B892" s="164">
        <f t="shared" ref="B892:B911" si="52">100*(I892/O892)/(I$8/O$8)</f>
        <v>205.69899080594271</v>
      </c>
      <c r="H892" s="165">
        <f t="shared" si="51"/>
        <v>2021.4583333332712</v>
      </c>
      <c r="I892" s="172">
        <v>261.19</v>
      </c>
      <c r="J892" s="163" t="s">
        <v>240</v>
      </c>
      <c r="N892" s="165">
        <f t="shared" si="49"/>
        <v>2021.4583333332712</v>
      </c>
      <c r="O892" s="179">
        <v>271.69600000000003</v>
      </c>
      <c r="P892" s="163" t="s">
        <v>235</v>
      </c>
    </row>
    <row r="893" spans="1:16" ht="13.15">
      <c r="A893" s="164">
        <f t="shared" si="50"/>
        <v>2021.5416666666044</v>
      </c>
      <c r="B893" s="164">
        <f t="shared" si="52"/>
        <v>208.11030563190124</v>
      </c>
      <c r="H893" s="165">
        <f t="shared" si="51"/>
        <v>2021.5416666666044</v>
      </c>
      <c r="I893" s="172">
        <v>265.52299999999997</v>
      </c>
      <c r="J893" s="163" t="s">
        <v>240</v>
      </c>
      <c r="N893" s="165">
        <f t="shared" si="49"/>
        <v>2021.5416666666044</v>
      </c>
      <c r="O893" s="179">
        <v>273.00299999999999</v>
      </c>
      <c r="P893" s="163" t="s">
        <v>235</v>
      </c>
    </row>
    <row r="894" spans="1:16" ht="13.15">
      <c r="A894" s="164">
        <f t="shared" si="50"/>
        <v>2021.6249999999377</v>
      </c>
      <c r="B894" s="164">
        <f t="shared" si="52"/>
        <v>210.24282591485769</v>
      </c>
      <c r="H894" s="165">
        <f t="shared" si="51"/>
        <v>2021.6249999999377</v>
      </c>
      <c r="I894" s="172">
        <v>268.798</v>
      </c>
      <c r="J894" s="163" t="s">
        <v>240</v>
      </c>
      <c r="N894" s="165">
        <f t="shared" si="49"/>
        <v>2021.6249999999377</v>
      </c>
      <c r="O894" s="179">
        <v>273.56700000000001</v>
      </c>
      <c r="P894" s="163" t="s">
        <v>235</v>
      </c>
    </row>
    <row r="895" spans="1:16" ht="13.15">
      <c r="A895" s="164">
        <f t="shared" si="50"/>
        <v>2021.708333333271</v>
      </c>
      <c r="B895" s="164">
        <f t="shared" si="52"/>
        <v>211.74514707411439</v>
      </c>
      <c r="H895" s="165">
        <f t="shared" si="51"/>
        <v>2021.708333333271</v>
      </c>
      <c r="I895" s="172">
        <v>271.45400000000001</v>
      </c>
      <c r="J895" s="163" t="s">
        <v>240</v>
      </c>
      <c r="N895" s="165">
        <f t="shared" si="49"/>
        <v>2021.708333333271</v>
      </c>
      <c r="O895" s="179">
        <v>274.31</v>
      </c>
      <c r="P895" s="163" t="s">
        <v>235</v>
      </c>
    </row>
    <row r="896" spans="1:16">
      <c r="A896" s="164">
        <f t="shared" si="50"/>
        <v>2021.7916666666042</v>
      </c>
      <c r="B896" s="164">
        <f t="shared" si="52"/>
        <v>211.71476572022243</v>
      </c>
      <c r="H896" s="165">
        <f t="shared" si="51"/>
        <v>2021.7916666666042</v>
      </c>
      <c r="I896" s="172">
        <v>273.67</v>
      </c>
      <c r="J896" s="163" t="s">
        <v>240</v>
      </c>
      <c r="N896" s="165">
        <f t="shared" si="49"/>
        <v>2021.7916666666042</v>
      </c>
      <c r="O896" s="170">
        <v>276.589</v>
      </c>
      <c r="P896" s="163" t="s">
        <v>235</v>
      </c>
    </row>
    <row r="897" spans="1:16">
      <c r="A897" s="164">
        <f t="shared" si="50"/>
        <v>2021.8749999999375</v>
      </c>
      <c r="B897" s="164">
        <f t="shared" si="52"/>
        <v>212.51026448998252</v>
      </c>
      <c r="H897" s="165">
        <f t="shared" si="51"/>
        <v>2021.8749999999375</v>
      </c>
      <c r="I897" s="172">
        <v>276.048</v>
      </c>
      <c r="J897" s="163" t="s">
        <v>240</v>
      </c>
      <c r="N897" s="165">
        <f t="shared" si="49"/>
        <v>2021.8749999999375</v>
      </c>
      <c r="O897" s="170">
        <v>277.94799999999998</v>
      </c>
      <c r="P897" s="163" t="s">
        <v>235</v>
      </c>
    </row>
    <row r="898" spans="1:16">
      <c r="A898" s="164">
        <f t="shared" si="50"/>
        <v>2021.9583333332707</v>
      </c>
      <c r="B898" s="164">
        <f t="shared" si="52"/>
        <v>213.83940282938124</v>
      </c>
      <c r="H898" s="165">
        <f t="shared" si="51"/>
        <v>2021.9583333332707</v>
      </c>
      <c r="I898" s="172">
        <v>278.62799999999999</v>
      </c>
      <c r="J898" s="163" t="s">
        <v>240</v>
      </c>
      <c r="N898" s="165">
        <f t="shared" si="49"/>
        <v>2021.9583333332707</v>
      </c>
      <c r="O898" s="170">
        <v>278.80200000000002</v>
      </c>
      <c r="P898" s="163" t="s">
        <v>235</v>
      </c>
    </row>
    <row r="899" spans="1:16" ht="13.15">
      <c r="A899" s="164">
        <f t="shared" si="50"/>
        <v>2022.041666666604</v>
      </c>
      <c r="B899" s="164">
        <f t="shared" si="52"/>
        <v>214.62822324266503</v>
      </c>
      <c r="H899" s="165">
        <f t="shared" si="51"/>
        <v>2022.041666666604</v>
      </c>
      <c r="I899" s="172">
        <v>282.00900000000001</v>
      </c>
      <c r="J899" s="163" t="s">
        <v>240</v>
      </c>
      <c r="N899" s="165">
        <f t="shared" si="49"/>
        <v>2022.041666666604</v>
      </c>
      <c r="O899" s="180">
        <v>281.14800000000002</v>
      </c>
      <c r="P899" s="163" t="s">
        <v>235</v>
      </c>
    </row>
    <row r="900" spans="1:16" ht="13.15">
      <c r="A900" s="164">
        <f t="shared" si="50"/>
        <v>2022.1249999999372</v>
      </c>
      <c r="B900" s="164">
        <f t="shared" si="52"/>
        <v>216.63896951850887</v>
      </c>
      <c r="H900" s="165">
        <f t="shared" si="51"/>
        <v>2022.1249999999372</v>
      </c>
      <c r="I900" s="172">
        <v>287.25099999999998</v>
      </c>
      <c r="J900" s="163" t="s">
        <v>240</v>
      </c>
      <c r="N900" s="165">
        <f t="shared" si="49"/>
        <v>2022.1249999999372</v>
      </c>
      <c r="O900" s="180">
        <v>283.71600000000001</v>
      </c>
      <c r="P900" s="163" t="s">
        <v>235</v>
      </c>
    </row>
    <row r="901" spans="1:16" ht="13.15">
      <c r="A901" s="164">
        <f t="shared" si="50"/>
        <v>2022.2083333332705</v>
      </c>
      <c r="B901" s="164">
        <f t="shared" si="52"/>
        <v>219.61728473662842</v>
      </c>
      <c r="H901" s="165">
        <f t="shared" si="51"/>
        <v>2022.2083333332705</v>
      </c>
      <c r="I901" s="172">
        <v>295.08799999999997</v>
      </c>
      <c r="J901" s="163" t="s">
        <v>240</v>
      </c>
      <c r="N901" s="165">
        <f t="shared" si="49"/>
        <v>2022.2083333332705</v>
      </c>
      <c r="O901" s="180">
        <v>287.50400000000002</v>
      </c>
      <c r="P901" s="163" t="s">
        <v>235</v>
      </c>
    </row>
    <row r="902" spans="1:16" ht="13.15">
      <c r="A902" s="164">
        <f t="shared" si="50"/>
        <v>2022.2916666666038</v>
      </c>
      <c r="B902" s="164">
        <f t="shared" si="52"/>
        <v>223.33905620024632</v>
      </c>
      <c r="H902" s="165">
        <f t="shared" si="51"/>
        <v>2022.2916666666038</v>
      </c>
      <c r="I902" s="172">
        <v>301.76400000000001</v>
      </c>
      <c r="J902" s="163" t="s">
        <v>240</v>
      </c>
      <c r="N902" s="165">
        <f t="shared" si="49"/>
        <v>2022.2916666666038</v>
      </c>
      <c r="O902" s="180">
        <v>289.10899999999998</v>
      </c>
      <c r="P902" s="163" t="s">
        <v>235</v>
      </c>
    </row>
    <row r="903" spans="1:16" ht="13.15">
      <c r="A903" s="164">
        <f t="shared" si="50"/>
        <v>2022.374999999937</v>
      </c>
      <c r="B903" s="164">
        <f t="shared" si="52"/>
        <v>224.40527337289123</v>
      </c>
      <c r="H903" s="165">
        <f t="shared" si="51"/>
        <v>2022.374999999937</v>
      </c>
      <c r="I903" s="172">
        <v>306.54700000000003</v>
      </c>
      <c r="J903" s="163" t="s">
        <v>240</v>
      </c>
      <c r="N903" s="165">
        <f t="shared" si="49"/>
        <v>2022.374999999937</v>
      </c>
      <c r="O903" s="180">
        <v>292.29599999999999</v>
      </c>
      <c r="P903" s="163" t="s">
        <v>235</v>
      </c>
    </row>
    <row r="904" spans="1:16" ht="13.15">
      <c r="A904" s="164">
        <f t="shared" si="50"/>
        <v>2022.4583333332703</v>
      </c>
      <c r="B904" s="164">
        <f t="shared" si="52"/>
        <v>222.64708273649214</v>
      </c>
      <c r="H904" s="165">
        <f t="shared" si="51"/>
        <v>2022.4583333332703</v>
      </c>
      <c r="I904" s="172">
        <v>308.32299999999998</v>
      </c>
      <c r="J904" s="163" t="s">
        <v>240</v>
      </c>
      <c r="N904" s="165">
        <f t="shared" si="49"/>
        <v>2022.4583333332703</v>
      </c>
      <c r="O904" s="180">
        <v>296.31099999999998</v>
      </c>
      <c r="P904" s="163" t="s">
        <v>235</v>
      </c>
    </row>
    <row r="905" spans="1:16" ht="13.15">
      <c r="A905" s="164">
        <f t="shared" si="50"/>
        <v>2022.5416666666035</v>
      </c>
      <c r="B905" s="164">
        <f t="shared" si="52"/>
        <v>221.8096237724134</v>
      </c>
      <c r="H905" s="165">
        <f t="shared" si="51"/>
        <v>2022.5416666666035</v>
      </c>
      <c r="I905" s="172">
        <v>307.12700000000001</v>
      </c>
      <c r="J905" s="163" t="s">
        <v>240</v>
      </c>
      <c r="N905" s="165">
        <f>N904+1/12</f>
        <v>2022.5416666666035</v>
      </c>
      <c r="O905" s="180">
        <v>296.27600000000001</v>
      </c>
      <c r="P905" s="163" t="s">
        <v>235</v>
      </c>
    </row>
    <row r="906" spans="1:16">
      <c r="A906" s="164">
        <f t="shared" si="50"/>
        <v>2022.6249999999368</v>
      </c>
      <c r="B906" s="164">
        <f t="shared" si="52"/>
        <v>219.37480787714185</v>
      </c>
      <c r="H906" s="165">
        <f t="shared" si="51"/>
        <v>2022.6249999999368</v>
      </c>
      <c r="I906" s="172">
        <v>303.64799999999997</v>
      </c>
      <c r="J906" s="163" t="s">
        <v>240</v>
      </c>
      <c r="N906" s="165">
        <f>N905+1/12</f>
        <v>2022.6249999999368</v>
      </c>
      <c r="O906" s="170">
        <v>296.17099999999999</v>
      </c>
      <c r="P906" s="163" t="s">
        <v>235</v>
      </c>
    </row>
    <row r="907" spans="1:16">
      <c r="A907" s="164">
        <f t="shared" si="50"/>
        <v>2022.70833333327</v>
      </c>
      <c r="B907" s="164">
        <f t="shared" si="52"/>
        <v>216.5977897456672</v>
      </c>
      <c r="H907" s="165">
        <f t="shared" si="51"/>
        <v>2022.70833333327</v>
      </c>
      <c r="I907" s="172">
        <v>300.44900000000001</v>
      </c>
      <c r="J907" s="163" t="s">
        <v>240</v>
      </c>
      <c r="N907" s="165">
        <f t="shared" ref="N907:N923" si="53">N906+1/12</f>
        <v>2022.70833333327</v>
      </c>
      <c r="O907" s="170">
        <v>296.80799999999999</v>
      </c>
      <c r="P907" s="163" t="s">
        <v>235</v>
      </c>
    </row>
    <row r="908" spans="1:16">
      <c r="A908" s="164">
        <f t="shared" si="50"/>
        <v>2022.7916666666033</v>
      </c>
      <c r="B908" s="164">
        <f t="shared" si="52"/>
        <v>214.44969582007144</v>
      </c>
      <c r="H908" s="165">
        <f t="shared" si="51"/>
        <v>2022.7916666666033</v>
      </c>
      <c r="I908" s="172">
        <v>298.67599999999999</v>
      </c>
      <c r="J908" s="163" t="s">
        <v>240</v>
      </c>
      <c r="N908" s="165">
        <f t="shared" si="53"/>
        <v>2022.7916666666033</v>
      </c>
      <c r="O908" s="170">
        <v>298.012</v>
      </c>
      <c r="P908" s="163" t="s">
        <v>235</v>
      </c>
    </row>
    <row r="909" spans="1:16">
      <c r="A909" s="164">
        <f t="shared" si="50"/>
        <v>2022.8749999999366</v>
      </c>
      <c r="B909" s="164">
        <f t="shared" si="52"/>
        <v>213.3375883959792</v>
      </c>
      <c r="H909" s="165">
        <f t="shared" si="51"/>
        <v>2022.8749999999366</v>
      </c>
      <c r="I909" s="172">
        <v>296.827</v>
      </c>
      <c r="J909" s="163" t="s">
        <v>240</v>
      </c>
      <c r="N909" s="165">
        <f t="shared" si="53"/>
        <v>2022.8749999999366</v>
      </c>
      <c r="O909" s="170">
        <v>297.71100000000001</v>
      </c>
      <c r="P909" s="163" t="s">
        <v>235</v>
      </c>
    </row>
    <row r="910" spans="1:16">
      <c r="A910" s="164">
        <f t="shared" si="50"/>
        <v>2022.9583333332698</v>
      </c>
      <c r="B910" s="164">
        <f t="shared" si="52"/>
        <v>212.18717376060243</v>
      </c>
      <c r="H910" s="165">
        <f t="shared" si="51"/>
        <v>2022.9583333332698</v>
      </c>
      <c r="I910" s="172">
        <v>294.32</v>
      </c>
      <c r="J910" s="163" t="s">
        <v>240</v>
      </c>
      <c r="N910" s="165">
        <f t="shared" si="53"/>
        <v>2022.9583333332698</v>
      </c>
      <c r="O910" s="170">
        <v>296.79700000000003</v>
      </c>
      <c r="P910" s="163" t="s">
        <v>235</v>
      </c>
    </row>
    <row r="911" spans="1:16">
      <c r="A911" s="164">
        <f t="shared" ref="A911:A923" si="54">A910+1/12</f>
        <v>2023.0416666666031</v>
      </c>
      <c r="B911" s="164">
        <f t="shared" si="52"/>
        <v>209.4312838720079</v>
      </c>
      <c r="H911" s="165">
        <f t="shared" si="51"/>
        <v>2023.0416666666031</v>
      </c>
      <c r="I911" s="172">
        <v>292.82</v>
      </c>
      <c r="J911" s="163" t="s">
        <v>240</v>
      </c>
      <c r="N911" s="165">
        <f t="shared" si="53"/>
        <v>2023.0416666666031</v>
      </c>
      <c r="O911" s="170">
        <v>299.17</v>
      </c>
      <c r="P911" s="163" t="s">
        <v>235</v>
      </c>
    </row>
    <row r="912" spans="1:16">
      <c r="A912" s="164">
        <f t="shared" si="54"/>
        <v>2023.1249999999363</v>
      </c>
      <c r="B912" s="164">
        <f t="shared" ref="B912:B920" si="55">100*(I912/O912)/(I$8/O$8)</f>
        <v>208.7061247041276</v>
      </c>
      <c r="H912" s="165">
        <f t="shared" si="51"/>
        <v>2023.1249999999363</v>
      </c>
      <c r="I912" s="163">
        <v>293.435</v>
      </c>
      <c r="J912" s="163" t="s">
        <v>240</v>
      </c>
      <c r="N912" s="165">
        <f t="shared" si="53"/>
        <v>2023.1249999999363</v>
      </c>
      <c r="O912" s="170">
        <v>300.83999999999997</v>
      </c>
      <c r="P912" s="163" t="s">
        <v>235</v>
      </c>
    </row>
    <row r="913" spans="1:16">
      <c r="A913" s="164">
        <f t="shared" si="54"/>
        <v>2023.2083333332696</v>
      </c>
      <c r="B913" s="164">
        <f t="shared" si="55"/>
        <v>210.87763216511661</v>
      </c>
      <c r="H913" s="165">
        <f t="shared" si="51"/>
        <v>2023.2083333332696</v>
      </c>
      <c r="I913" s="163">
        <v>297.31099999999998</v>
      </c>
      <c r="J913" s="163" t="s">
        <v>240</v>
      </c>
      <c r="N913" s="165">
        <f t="shared" si="53"/>
        <v>2023.2083333332696</v>
      </c>
      <c r="O913" s="170">
        <v>301.67499999999995</v>
      </c>
      <c r="P913" s="163" t="s">
        <v>235</v>
      </c>
    </row>
    <row r="914" spans="1:16">
      <c r="A914" s="164">
        <f t="shared" si="54"/>
        <v>2023.2916666666029</v>
      </c>
      <c r="B914" s="164">
        <f t="shared" si="55"/>
        <v>212.65184815745494</v>
      </c>
      <c r="H914" s="165">
        <f t="shared" si="51"/>
        <v>2023.2916666666029</v>
      </c>
      <c r="I914" s="163">
        <v>301.49</v>
      </c>
      <c r="J914" s="163" t="s">
        <v>240</v>
      </c>
      <c r="N914" s="165">
        <f t="shared" si="53"/>
        <v>2023.2916666666029</v>
      </c>
      <c r="O914" s="170">
        <v>303.363</v>
      </c>
      <c r="P914" s="163" t="s">
        <v>235</v>
      </c>
    </row>
    <row r="915" spans="1:16">
      <c r="A915" s="164">
        <f t="shared" si="54"/>
        <v>2023.3749999999361</v>
      </c>
      <c r="B915" s="164">
        <f t="shared" si="55"/>
        <v>214.84395587063531</v>
      </c>
      <c r="H915" s="165">
        <f t="shared" si="51"/>
        <v>2023.3749999999361</v>
      </c>
      <c r="I915" s="163">
        <v>305.36500000000001</v>
      </c>
      <c r="J915" s="163" t="s">
        <v>240</v>
      </c>
      <c r="N915" s="165">
        <f t="shared" si="53"/>
        <v>2023.3749999999361</v>
      </c>
      <c r="O915" s="170">
        <v>304.12700000000001</v>
      </c>
      <c r="P915" s="163" t="s">
        <v>235</v>
      </c>
    </row>
    <row r="916" spans="1:16">
      <c r="A916" s="164">
        <f t="shared" si="54"/>
        <v>2023.4583333332694</v>
      </c>
      <c r="B916" s="164">
        <f t="shared" si="55"/>
        <v>216.20027190576238</v>
      </c>
      <c r="H916" s="165">
        <f t="shared" si="51"/>
        <v>2023.4583333332694</v>
      </c>
      <c r="I916" s="163">
        <v>308.28500000000003</v>
      </c>
      <c r="J916" s="163" t="s">
        <v>240</v>
      </c>
      <c r="N916" s="165">
        <f t="shared" si="53"/>
        <v>2023.4583333332694</v>
      </c>
      <c r="O916" s="170">
        <v>305.10899999999998</v>
      </c>
      <c r="P916" s="163" t="s">
        <v>235</v>
      </c>
    </row>
    <row r="917" spans="1:16">
      <c r="A917" s="164">
        <f t="shared" si="54"/>
        <v>2023.5416666666026</v>
      </c>
      <c r="B917" s="164">
        <f t="shared" si="55"/>
        <v>217.09128632504104</v>
      </c>
      <c r="H917" s="165">
        <f t="shared" si="51"/>
        <v>2023.5416666666026</v>
      </c>
      <c r="I917" s="163">
        <v>310.14599999999996</v>
      </c>
      <c r="J917" s="163" t="s">
        <v>240</v>
      </c>
      <c r="N917" s="165">
        <f t="shared" si="53"/>
        <v>2023.5416666666026</v>
      </c>
      <c r="O917" s="170">
        <v>305.69099999999997</v>
      </c>
      <c r="P917" s="163" t="s">
        <v>235</v>
      </c>
    </row>
    <row r="918" spans="1:16">
      <c r="A918" s="164">
        <f t="shared" si="54"/>
        <v>2023.6249999999359</v>
      </c>
      <c r="B918" s="164">
        <f>100*(I918/O918)/(I$8/O$8)</f>
        <v>217.10421025858543</v>
      </c>
      <c r="H918" s="165">
        <f t="shared" si="51"/>
        <v>2023.6249999999359</v>
      </c>
      <c r="I918" s="163">
        <v>311.51900000000001</v>
      </c>
      <c r="J918" s="163" t="s">
        <v>240</v>
      </c>
      <c r="N918" s="165">
        <f t="shared" si="53"/>
        <v>2023.6249999999359</v>
      </c>
      <c r="O918" s="170">
        <v>307.02600000000001</v>
      </c>
      <c r="P918" s="163" t="s">
        <v>235</v>
      </c>
    </row>
    <row r="919" spans="1:16">
      <c r="A919" s="164">
        <f t="shared" si="54"/>
        <v>2023.7083333332691</v>
      </c>
      <c r="B919" s="164">
        <f t="shared" si="55"/>
        <v>217.19029907419832</v>
      </c>
      <c r="H919" s="165">
        <f t="shared" si="51"/>
        <v>2023.7083333332691</v>
      </c>
      <c r="I919" s="163">
        <v>312.41700000000003</v>
      </c>
      <c r="J919" s="163" t="s">
        <v>240</v>
      </c>
      <c r="N919" s="165">
        <f t="shared" si="53"/>
        <v>2023.7083333332691</v>
      </c>
      <c r="O919" s="170">
        <v>307.78899999999999</v>
      </c>
      <c r="P919" s="163" t="s">
        <v>235</v>
      </c>
    </row>
    <row r="920" spans="1:16">
      <c r="A920" s="164">
        <f t="shared" si="54"/>
        <v>2023.7916666666024</v>
      </c>
      <c r="B920" s="164">
        <f t="shared" si="55"/>
        <v>217.64636400325458</v>
      </c>
      <c r="H920" s="165">
        <f t="shared" si="51"/>
        <v>2023.7916666666024</v>
      </c>
      <c r="I920" s="163">
        <v>312.95299999999997</v>
      </c>
      <c r="J920" s="163" t="s">
        <v>240</v>
      </c>
      <c r="N920" s="165">
        <f t="shared" si="53"/>
        <v>2023.7916666666024</v>
      </c>
      <c r="O920" s="170">
        <v>307.67099999999999</v>
      </c>
      <c r="P920" s="163" t="s">
        <v>235</v>
      </c>
    </row>
    <row r="921" spans="1:16">
      <c r="A921" s="164">
        <f t="shared" si="54"/>
        <v>2023.8749999999357</v>
      </c>
      <c r="H921" s="165">
        <f t="shared" si="51"/>
        <v>2023.8749999999357</v>
      </c>
      <c r="J921" s="163" t="s">
        <v>240</v>
      </c>
      <c r="N921" s="165">
        <f t="shared" si="53"/>
        <v>2023.8749999999357</v>
      </c>
      <c r="O921" s="170">
        <v>307.05099999999999</v>
      </c>
      <c r="P921" s="163" t="s">
        <v>235</v>
      </c>
    </row>
    <row r="922" spans="1:16">
      <c r="A922" s="164">
        <f t="shared" si="54"/>
        <v>2023.9583333332689</v>
      </c>
      <c r="H922" s="165">
        <f t="shared" si="51"/>
        <v>2023.9583333332689</v>
      </c>
      <c r="J922" s="163" t="s">
        <v>240</v>
      </c>
      <c r="N922" s="165">
        <f t="shared" si="53"/>
        <v>2023.9583333332689</v>
      </c>
      <c r="O922" s="170">
        <v>306.74099999999999</v>
      </c>
      <c r="P922" s="163" t="s">
        <v>235</v>
      </c>
    </row>
    <row r="923" spans="1:16">
      <c r="A923" s="164">
        <f t="shared" si="54"/>
        <v>2024.0416666666022</v>
      </c>
      <c r="H923" s="165">
        <f t="shared" si="51"/>
        <v>2024.0416666666022</v>
      </c>
      <c r="J923" s="163" t="s">
        <v>240</v>
      </c>
      <c r="N923" s="165">
        <f t="shared" si="53"/>
        <v>2024.0416666666022</v>
      </c>
      <c r="O923" s="170">
        <v>306.58600000000001</v>
      </c>
      <c r="P923" s="163" t="s">
        <v>235</v>
      </c>
    </row>
    <row r="924" spans="1:16">
      <c r="O924" s="170"/>
    </row>
    <row r="925" spans="1:16">
      <c r="O925" s="170"/>
    </row>
    <row r="926" spans="1:16">
      <c r="O926" s="170"/>
    </row>
    <row r="927" spans="1:16">
      <c r="O927" s="170"/>
    </row>
    <row r="928" spans="1:16">
      <c r="O928" s="170"/>
    </row>
    <row r="929" spans="15:15">
      <c r="O929" s="170"/>
    </row>
    <row r="930" spans="15:15">
      <c r="O930" s="170"/>
    </row>
    <row r="931" spans="15:15">
      <c r="O931" s="170"/>
    </row>
    <row r="932" spans="15:15">
      <c r="O932" s="170"/>
    </row>
    <row r="933" spans="15:15">
      <c r="O933" s="170"/>
    </row>
    <row r="934" spans="15:15">
      <c r="O934" s="170"/>
    </row>
    <row r="935" spans="15:15">
      <c r="O935" s="170"/>
    </row>
    <row r="936" spans="15:15">
      <c r="O936" s="170"/>
    </row>
    <row r="937" spans="15:15">
      <c r="O937" s="170"/>
    </row>
    <row r="938" spans="15:15">
      <c r="O938" s="170"/>
    </row>
    <row r="939" spans="15:15">
      <c r="O939" s="170"/>
    </row>
    <row r="940" spans="15:15">
      <c r="O940" s="170"/>
    </row>
    <row r="941" spans="15:15">
      <c r="O941" s="170"/>
    </row>
    <row r="942" spans="15:15">
      <c r="O942" s="170"/>
    </row>
    <row r="943" spans="15:15">
      <c r="O943" s="170"/>
    </row>
    <row r="944" spans="15:15">
      <c r="O944" s="170"/>
    </row>
    <row r="945" spans="15:15">
      <c r="O945" s="170"/>
    </row>
    <row r="946" spans="15:15">
      <c r="O946" s="170"/>
    </row>
    <row r="947" spans="15:15">
      <c r="O947" s="170"/>
    </row>
    <row r="948" spans="15:15">
      <c r="O948" s="170"/>
    </row>
    <row r="949" spans="15:15">
      <c r="O949" s="170"/>
    </row>
    <row r="950" spans="15:15">
      <c r="O950" s="170"/>
    </row>
    <row r="951" spans="15:15">
      <c r="O951" s="170"/>
    </row>
    <row r="952" spans="15:15">
      <c r="O952" s="170"/>
    </row>
    <row r="953" spans="15:15">
      <c r="O953" s="170"/>
    </row>
    <row r="954" spans="15:15">
      <c r="O954" s="170"/>
    </row>
    <row r="955" spans="15:15">
      <c r="O955" s="170"/>
    </row>
    <row r="956" spans="15:15">
      <c r="O956" s="170"/>
    </row>
    <row r="957" spans="15:15">
      <c r="O957" s="170"/>
    </row>
    <row r="958" spans="15:15">
      <c r="O958" s="170"/>
    </row>
    <row r="959" spans="15:15">
      <c r="O959" s="170"/>
    </row>
    <row r="960" spans="15:15">
      <c r="O960" s="170"/>
    </row>
    <row r="961" spans="15:15">
      <c r="O961" s="170"/>
    </row>
    <row r="962" spans="15:15">
      <c r="O962" s="170"/>
    </row>
    <row r="963" spans="15:15">
      <c r="O963" s="170"/>
    </row>
    <row r="964" spans="15:15">
      <c r="O964" s="170"/>
    </row>
    <row r="965" spans="15:15">
      <c r="O965" s="170"/>
    </row>
    <row r="966" spans="15:15">
      <c r="O966" s="170"/>
    </row>
    <row r="967" spans="15:15">
      <c r="O967" s="170"/>
    </row>
    <row r="968" spans="15:15">
      <c r="O968" s="170"/>
    </row>
    <row r="969" spans="15:15">
      <c r="O969" s="170"/>
    </row>
    <row r="970" spans="15:15">
      <c r="O970" s="170"/>
    </row>
    <row r="971" spans="15:15">
      <c r="O971" s="170"/>
    </row>
    <row r="972" spans="15:15">
      <c r="O972" s="170"/>
    </row>
    <row r="973" spans="15:15">
      <c r="O973" s="170"/>
    </row>
    <row r="974" spans="15:15">
      <c r="O974" s="170"/>
    </row>
    <row r="975" spans="15:15">
      <c r="O975" s="170"/>
    </row>
    <row r="976" spans="15:15">
      <c r="O976" s="170"/>
    </row>
    <row r="977" spans="15:15">
      <c r="O977" s="170"/>
    </row>
    <row r="978" spans="15:15">
      <c r="O978" s="170"/>
    </row>
    <row r="979" spans="15:15">
      <c r="O979" s="170"/>
    </row>
    <row r="980" spans="15:15">
      <c r="O980" s="170"/>
    </row>
    <row r="981" spans="15:15">
      <c r="O981" s="170"/>
    </row>
    <row r="982" spans="15:15">
      <c r="O982" s="170"/>
    </row>
    <row r="983" spans="15:15">
      <c r="O983" s="170"/>
    </row>
    <row r="984" spans="15:15">
      <c r="O984" s="170"/>
    </row>
    <row r="985" spans="15:15">
      <c r="O985" s="170"/>
    </row>
    <row r="986" spans="15:15">
      <c r="O986" s="170"/>
    </row>
    <row r="987" spans="15:15">
      <c r="O987" s="170"/>
    </row>
    <row r="988" spans="15:15">
      <c r="O988" s="170"/>
    </row>
    <row r="989" spans="15:15">
      <c r="O989" s="170"/>
    </row>
    <row r="990" spans="15:15">
      <c r="O990" s="170"/>
    </row>
    <row r="991" spans="15:15">
      <c r="O991" s="170"/>
    </row>
    <row r="992" spans="15:15">
      <c r="O992" s="170"/>
    </row>
    <row r="993" spans="15:15">
      <c r="O993" s="170"/>
    </row>
    <row r="994" spans="15:15">
      <c r="O994" s="170"/>
    </row>
    <row r="995" spans="15:15">
      <c r="O995" s="170"/>
    </row>
    <row r="996" spans="15:15">
      <c r="O996" s="170"/>
    </row>
    <row r="997" spans="15:15">
      <c r="O997" s="170"/>
    </row>
    <row r="998" spans="15:15">
      <c r="O998" s="170"/>
    </row>
    <row r="999" spans="15:15">
      <c r="O999" s="170"/>
    </row>
  </sheetData>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FA120-8B6C-4CF8-8F21-481649FE55B0}">
  <sheetPr codeName="Sheet24"/>
  <dimension ref="A1:Z2478"/>
  <sheetViews>
    <sheetView showGridLines="0" zoomScale="97" zoomScaleNormal="100" workbookViewId="0">
      <pane xSplit="1" ySplit="8" topLeftCell="B9" activePane="bottomRight" state="frozen"/>
      <selection activeCell="G16" sqref="G16"/>
      <selection pane="topRight" activeCell="G16" sqref="G16"/>
      <selection pane="bottomLeft" activeCell="G16" sqref="G16"/>
      <selection pane="bottomRight" activeCell="G16" sqref="G16"/>
    </sheetView>
  </sheetViews>
  <sheetFormatPr defaultColWidth="11.73046875" defaultRowHeight="14.25"/>
  <cols>
    <col min="1" max="1" width="11.73046875" style="192"/>
    <col min="2" max="2" width="11.86328125" style="199" bestFit="1" customWidth="1"/>
    <col min="3" max="3" width="11.86328125" style="226" bestFit="1" customWidth="1"/>
    <col min="4" max="5" width="11.86328125" style="199" bestFit="1" customWidth="1"/>
    <col min="6" max="6" width="11.86328125" style="226" bestFit="1" customWidth="1"/>
    <col min="7" max="7" width="11.86328125" style="196" bestFit="1" customWidth="1"/>
    <col min="8" max="9" width="11.86328125" style="226" bestFit="1" customWidth="1"/>
    <col min="10" max="10" width="15.1328125" style="228" customWidth="1"/>
    <col min="11" max="11" width="11.86328125" style="226" bestFit="1" customWidth="1"/>
    <col min="12" max="12" width="12.265625" style="228" bestFit="1" customWidth="1"/>
    <col min="13" max="13" width="11.86328125" style="227" bestFit="1" customWidth="1"/>
    <col min="14" max="14" width="2.3984375" style="227" customWidth="1"/>
    <col min="15" max="16" width="14.73046875" style="220" customWidth="1"/>
    <col min="17" max="17" width="12" style="188" bestFit="1" customWidth="1"/>
    <col min="18" max="19" width="11.86328125" style="184" customWidth="1"/>
    <col min="20" max="21" width="16.265625" style="189" customWidth="1"/>
    <col min="22" max="22" width="16.265625" style="190" customWidth="1"/>
    <col min="23" max="23" width="11.73046875" style="190"/>
    <col min="24" max="24" width="14.59765625" style="191" bestFit="1" customWidth="1"/>
    <col min="25" max="257" width="11.73046875" style="192"/>
    <col min="258" max="265" width="11.86328125" style="192" bestFit="1" customWidth="1"/>
    <col min="266" max="266" width="15.1328125" style="192" customWidth="1"/>
    <col min="267" max="267" width="11.86328125" style="192" bestFit="1" customWidth="1"/>
    <col min="268" max="268" width="12.265625" style="192" bestFit="1" customWidth="1"/>
    <col min="269" max="269" width="11.86328125" style="192" bestFit="1" customWidth="1"/>
    <col min="270" max="270" width="2.3984375" style="192" customWidth="1"/>
    <col min="271" max="272" width="14.73046875" style="192" customWidth="1"/>
    <col min="273" max="273" width="12" style="192" bestFit="1" customWidth="1"/>
    <col min="274" max="275" width="11.86328125" style="192" customWidth="1"/>
    <col min="276" max="278" width="16.265625" style="192" customWidth="1"/>
    <col min="279" max="279" width="11.73046875" style="192"/>
    <col min="280" max="280" width="14.59765625" style="192" bestFit="1" customWidth="1"/>
    <col min="281" max="513" width="11.73046875" style="192"/>
    <col min="514" max="521" width="11.86328125" style="192" bestFit="1" customWidth="1"/>
    <col min="522" max="522" width="15.1328125" style="192" customWidth="1"/>
    <col min="523" max="523" width="11.86328125" style="192" bestFit="1" customWidth="1"/>
    <col min="524" max="524" width="12.265625" style="192" bestFit="1" customWidth="1"/>
    <col min="525" max="525" width="11.86328125" style="192" bestFit="1" customWidth="1"/>
    <col min="526" max="526" width="2.3984375" style="192" customWidth="1"/>
    <col min="527" max="528" width="14.73046875" style="192" customWidth="1"/>
    <col min="529" max="529" width="12" style="192" bestFit="1" customWidth="1"/>
    <col min="530" max="531" width="11.86328125" style="192" customWidth="1"/>
    <col min="532" max="534" width="16.265625" style="192" customWidth="1"/>
    <col min="535" max="535" width="11.73046875" style="192"/>
    <col min="536" max="536" width="14.59765625" style="192" bestFit="1" customWidth="1"/>
    <col min="537" max="769" width="11.73046875" style="192"/>
    <col min="770" max="777" width="11.86328125" style="192" bestFit="1" customWidth="1"/>
    <col min="778" max="778" width="15.1328125" style="192" customWidth="1"/>
    <col min="779" max="779" width="11.86328125" style="192" bestFit="1" customWidth="1"/>
    <col min="780" max="780" width="12.265625" style="192" bestFit="1" customWidth="1"/>
    <col min="781" max="781" width="11.86328125" style="192" bestFit="1" customWidth="1"/>
    <col min="782" max="782" width="2.3984375" style="192" customWidth="1"/>
    <col min="783" max="784" width="14.73046875" style="192" customWidth="1"/>
    <col min="785" max="785" width="12" style="192" bestFit="1" customWidth="1"/>
    <col min="786" max="787" width="11.86328125" style="192" customWidth="1"/>
    <col min="788" max="790" width="16.265625" style="192" customWidth="1"/>
    <col min="791" max="791" width="11.73046875" style="192"/>
    <col min="792" max="792" width="14.59765625" style="192" bestFit="1" customWidth="1"/>
    <col min="793" max="1025" width="11.73046875" style="192"/>
    <col min="1026" max="1033" width="11.86328125" style="192" bestFit="1" customWidth="1"/>
    <col min="1034" max="1034" width="15.1328125" style="192" customWidth="1"/>
    <col min="1035" max="1035" width="11.86328125" style="192" bestFit="1" customWidth="1"/>
    <col min="1036" max="1036" width="12.265625" style="192" bestFit="1" customWidth="1"/>
    <col min="1037" max="1037" width="11.86328125" style="192" bestFit="1" customWidth="1"/>
    <col min="1038" max="1038" width="2.3984375" style="192" customWidth="1"/>
    <col min="1039" max="1040" width="14.73046875" style="192" customWidth="1"/>
    <col min="1041" max="1041" width="12" style="192" bestFit="1" customWidth="1"/>
    <col min="1042" max="1043" width="11.86328125" style="192" customWidth="1"/>
    <col min="1044" max="1046" width="16.265625" style="192" customWidth="1"/>
    <col min="1047" max="1047" width="11.73046875" style="192"/>
    <col min="1048" max="1048" width="14.59765625" style="192" bestFit="1" customWidth="1"/>
    <col min="1049" max="1281" width="11.73046875" style="192"/>
    <col min="1282" max="1289" width="11.86328125" style="192" bestFit="1" customWidth="1"/>
    <col min="1290" max="1290" width="15.1328125" style="192" customWidth="1"/>
    <col min="1291" max="1291" width="11.86328125" style="192" bestFit="1" customWidth="1"/>
    <col min="1292" max="1292" width="12.265625" style="192" bestFit="1" customWidth="1"/>
    <col min="1293" max="1293" width="11.86328125" style="192" bestFit="1" customWidth="1"/>
    <col min="1294" max="1294" width="2.3984375" style="192" customWidth="1"/>
    <col min="1295" max="1296" width="14.73046875" style="192" customWidth="1"/>
    <col min="1297" max="1297" width="12" style="192" bestFit="1" customWidth="1"/>
    <col min="1298" max="1299" width="11.86328125" style="192" customWidth="1"/>
    <col min="1300" max="1302" width="16.265625" style="192" customWidth="1"/>
    <col min="1303" max="1303" width="11.73046875" style="192"/>
    <col min="1304" max="1304" width="14.59765625" style="192" bestFit="1" customWidth="1"/>
    <col min="1305" max="1537" width="11.73046875" style="192"/>
    <col min="1538" max="1545" width="11.86328125" style="192" bestFit="1" customWidth="1"/>
    <col min="1546" max="1546" width="15.1328125" style="192" customWidth="1"/>
    <col min="1547" max="1547" width="11.86328125" style="192" bestFit="1" customWidth="1"/>
    <col min="1548" max="1548" width="12.265625" style="192" bestFit="1" customWidth="1"/>
    <col min="1549" max="1549" width="11.86328125" style="192" bestFit="1" customWidth="1"/>
    <col min="1550" max="1550" width="2.3984375" style="192" customWidth="1"/>
    <col min="1551" max="1552" width="14.73046875" style="192" customWidth="1"/>
    <col min="1553" max="1553" width="12" style="192" bestFit="1" customWidth="1"/>
    <col min="1554" max="1555" width="11.86328125" style="192" customWidth="1"/>
    <col min="1556" max="1558" width="16.265625" style="192" customWidth="1"/>
    <col min="1559" max="1559" width="11.73046875" style="192"/>
    <col min="1560" max="1560" width="14.59765625" style="192" bestFit="1" customWidth="1"/>
    <col min="1561" max="1793" width="11.73046875" style="192"/>
    <col min="1794" max="1801" width="11.86328125" style="192" bestFit="1" customWidth="1"/>
    <col min="1802" max="1802" width="15.1328125" style="192" customWidth="1"/>
    <col min="1803" max="1803" width="11.86328125" style="192" bestFit="1" customWidth="1"/>
    <col min="1804" max="1804" width="12.265625" style="192" bestFit="1" customWidth="1"/>
    <col min="1805" max="1805" width="11.86328125" style="192" bestFit="1" customWidth="1"/>
    <col min="1806" max="1806" width="2.3984375" style="192" customWidth="1"/>
    <col min="1807" max="1808" width="14.73046875" style="192" customWidth="1"/>
    <col min="1809" max="1809" width="12" style="192" bestFit="1" customWidth="1"/>
    <col min="1810" max="1811" width="11.86328125" style="192" customWidth="1"/>
    <col min="1812" max="1814" width="16.265625" style="192" customWidth="1"/>
    <col min="1815" max="1815" width="11.73046875" style="192"/>
    <col min="1816" max="1816" width="14.59765625" style="192" bestFit="1" customWidth="1"/>
    <col min="1817" max="2049" width="11.73046875" style="192"/>
    <col min="2050" max="2057" width="11.86328125" style="192" bestFit="1" customWidth="1"/>
    <col min="2058" max="2058" width="15.1328125" style="192" customWidth="1"/>
    <col min="2059" max="2059" width="11.86328125" style="192" bestFit="1" customWidth="1"/>
    <col min="2060" max="2060" width="12.265625" style="192" bestFit="1" customWidth="1"/>
    <col min="2061" max="2061" width="11.86328125" style="192" bestFit="1" customWidth="1"/>
    <col min="2062" max="2062" width="2.3984375" style="192" customWidth="1"/>
    <col min="2063" max="2064" width="14.73046875" style="192" customWidth="1"/>
    <col min="2065" max="2065" width="12" style="192" bestFit="1" customWidth="1"/>
    <col min="2066" max="2067" width="11.86328125" style="192" customWidth="1"/>
    <col min="2068" max="2070" width="16.265625" style="192" customWidth="1"/>
    <col min="2071" max="2071" width="11.73046875" style="192"/>
    <col min="2072" max="2072" width="14.59765625" style="192" bestFit="1" customWidth="1"/>
    <col min="2073" max="2305" width="11.73046875" style="192"/>
    <col min="2306" max="2313" width="11.86328125" style="192" bestFit="1" customWidth="1"/>
    <col min="2314" max="2314" width="15.1328125" style="192" customWidth="1"/>
    <col min="2315" max="2315" width="11.86328125" style="192" bestFit="1" customWidth="1"/>
    <col min="2316" max="2316" width="12.265625" style="192" bestFit="1" customWidth="1"/>
    <col min="2317" max="2317" width="11.86328125" style="192" bestFit="1" customWidth="1"/>
    <col min="2318" max="2318" width="2.3984375" style="192" customWidth="1"/>
    <col min="2319" max="2320" width="14.73046875" style="192" customWidth="1"/>
    <col min="2321" max="2321" width="12" style="192" bestFit="1" customWidth="1"/>
    <col min="2322" max="2323" width="11.86328125" style="192" customWidth="1"/>
    <col min="2324" max="2326" width="16.265625" style="192" customWidth="1"/>
    <col min="2327" max="2327" width="11.73046875" style="192"/>
    <col min="2328" max="2328" width="14.59765625" style="192" bestFit="1" customWidth="1"/>
    <col min="2329" max="2561" width="11.73046875" style="192"/>
    <col min="2562" max="2569" width="11.86328125" style="192" bestFit="1" customWidth="1"/>
    <col min="2570" max="2570" width="15.1328125" style="192" customWidth="1"/>
    <col min="2571" max="2571" width="11.86328125" style="192" bestFit="1" customWidth="1"/>
    <col min="2572" max="2572" width="12.265625" style="192" bestFit="1" customWidth="1"/>
    <col min="2573" max="2573" width="11.86328125" style="192" bestFit="1" customWidth="1"/>
    <col min="2574" max="2574" width="2.3984375" style="192" customWidth="1"/>
    <col min="2575" max="2576" width="14.73046875" style="192" customWidth="1"/>
    <col min="2577" max="2577" width="12" style="192" bestFit="1" customWidth="1"/>
    <col min="2578" max="2579" width="11.86328125" style="192" customWidth="1"/>
    <col min="2580" max="2582" width="16.265625" style="192" customWidth="1"/>
    <col min="2583" max="2583" width="11.73046875" style="192"/>
    <col min="2584" max="2584" width="14.59765625" style="192" bestFit="1" customWidth="1"/>
    <col min="2585" max="2817" width="11.73046875" style="192"/>
    <col min="2818" max="2825" width="11.86328125" style="192" bestFit="1" customWidth="1"/>
    <col min="2826" max="2826" width="15.1328125" style="192" customWidth="1"/>
    <col min="2827" max="2827" width="11.86328125" style="192" bestFit="1" customWidth="1"/>
    <col min="2828" max="2828" width="12.265625" style="192" bestFit="1" customWidth="1"/>
    <col min="2829" max="2829" width="11.86328125" style="192" bestFit="1" customWidth="1"/>
    <col min="2830" max="2830" width="2.3984375" style="192" customWidth="1"/>
    <col min="2831" max="2832" width="14.73046875" style="192" customWidth="1"/>
    <col min="2833" max="2833" width="12" style="192" bestFit="1" customWidth="1"/>
    <col min="2834" max="2835" width="11.86328125" style="192" customWidth="1"/>
    <col min="2836" max="2838" width="16.265625" style="192" customWidth="1"/>
    <col min="2839" max="2839" width="11.73046875" style="192"/>
    <col min="2840" max="2840" width="14.59765625" style="192" bestFit="1" customWidth="1"/>
    <col min="2841" max="3073" width="11.73046875" style="192"/>
    <col min="3074" max="3081" width="11.86328125" style="192" bestFit="1" customWidth="1"/>
    <col min="3082" max="3082" width="15.1328125" style="192" customWidth="1"/>
    <col min="3083" max="3083" width="11.86328125" style="192" bestFit="1" customWidth="1"/>
    <col min="3084" max="3084" width="12.265625" style="192" bestFit="1" customWidth="1"/>
    <col min="3085" max="3085" width="11.86328125" style="192" bestFit="1" customWidth="1"/>
    <col min="3086" max="3086" width="2.3984375" style="192" customWidth="1"/>
    <col min="3087" max="3088" width="14.73046875" style="192" customWidth="1"/>
    <col min="3089" max="3089" width="12" style="192" bestFit="1" customWidth="1"/>
    <col min="3090" max="3091" width="11.86328125" style="192" customWidth="1"/>
    <col min="3092" max="3094" width="16.265625" style="192" customWidth="1"/>
    <col min="3095" max="3095" width="11.73046875" style="192"/>
    <col min="3096" max="3096" width="14.59765625" style="192" bestFit="1" customWidth="1"/>
    <col min="3097" max="3329" width="11.73046875" style="192"/>
    <col min="3330" max="3337" width="11.86328125" style="192" bestFit="1" customWidth="1"/>
    <col min="3338" max="3338" width="15.1328125" style="192" customWidth="1"/>
    <col min="3339" max="3339" width="11.86328125" style="192" bestFit="1" customWidth="1"/>
    <col min="3340" max="3340" width="12.265625" style="192" bestFit="1" customWidth="1"/>
    <col min="3341" max="3341" width="11.86328125" style="192" bestFit="1" customWidth="1"/>
    <col min="3342" max="3342" width="2.3984375" style="192" customWidth="1"/>
    <col min="3343" max="3344" width="14.73046875" style="192" customWidth="1"/>
    <col min="3345" max="3345" width="12" style="192" bestFit="1" customWidth="1"/>
    <col min="3346" max="3347" width="11.86328125" style="192" customWidth="1"/>
    <col min="3348" max="3350" width="16.265625" style="192" customWidth="1"/>
    <col min="3351" max="3351" width="11.73046875" style="192"/>
    <col min="3352" max="3352" width="14.59765625" style="192" bestFit="1" customWidth="1"/>
    <col min="3353" max="3585" width="11.73046875" style="192"/>
    <col min="3586" max="3593" width="11.86328125" style="192" bestFit="1" customWidth="1"/>
    <col min="3594" max="3594" width="15.1328125" style="192" customWidth="1"/>
    <col min="3595" max="3595" width="11.86328125" style="192" bestFit="1" customWidth="1"/>
    <col min="3596" max="3596" width="12.265625" style="192" bestFit="1" customWidth="1"/>
    <col min="3597" max="3597" width="11.86328125" style="192" bestFit="1" customWidth="1"/>
    <col min="3598" max="3598" width="2.3984375" style="192" customWidth="1"/>
    <col min="3599" max="3600" width="14.73046875" style="192" customWidth="1"/>
    <col min="3601" max="3601" width="12" style="192" bestFit="1" customWidth="1"/>
    <col min="3602" max="3603" width="11.86328125" style="192" customWidth="1"/>
    <col min="3604" max="3606" width="16.265625" style="192" customWidth="1"/>
    <col min="3607" max="3607" width="11.73046875" style="192"/>
    <col min="3608" max="3608" width="14.59765625" style="192" bestFit="1" customWidth="1"/>
    <col min="3609" max="3841" width="11.73046875" style="192"/>
    <col min="3842" max="3849" width="11.86328125" style="192" bestFit="1" customWidth="1"/>
    <col min="3850" max="3850" width="15.1328125" style="192" customWidth="1"/>
    <col min="3851" max="3851" width="11.86328125" style="192" bestFit="1" customWidth="1"/>
    <col min="3852" max="3852" width="12.265625" style="192" bestFit="1" customWidth="1"/>
    <col min="3853" max="3853" width="11.86328125" style="192" bestFit="1" customWidth="1"/>
    <col min="3854" max="3854" width="2.3984375" style="192" customWidth="1"/>
    <col min="3855" max="3856" width="14.73046875" style="192" customWidth="1"/>
    <col min="3857" max="3857" width="12" style="192" bestFit="1" customWidth="1"/>
    <col min="3858" max="3859" width="11.86328125" style="192" customWidth="1"/>
    <col min="3860" max="3862" width="16.265625" style="192" customWidth="1"/>
    <col min="3863" max="3863" width="11.73046875" style="192"/>
    <col min="3864" max="3864" width="14.59765625" style="192" bestFit="1" customWidth="1"/>
    <col min="3865" max="4097" width="11.73046875" style="192"/>
    <col min="4098" max="4105" width="11.86328125" style="192" bestFit="1" customWidth="1"/>
    <col min="4106" max="4106" width="15.1328125" style="192" customWidth="1"/>
    <col min="4107" max="4107" width="11.86328125" style="192" bestFit="1" customWidth="1"/>
    <col min="4108" max="4108" width="12.265625" style="192" bestFit="1" customWidth="1"/>
    <col min="4109" max="4109" width="11.86328125" style="192" bestFit="1" customWidth="1"/>
    <col min="4110" max="4110" width="2.3984375" style="192" customWidth="1"/>
    <col min="4111" max="4112" width="14.73046875" style="192" customWidth="1"/>
    <col min="4113" max="4113" width="12" style="192" bestFit="1" customWidth="1"/>
    <col min="4114" max="4115" width="11.86328125" style="192" customWidth="1"/>
    <col min="4116" max="4118" width="16.265625" style="192" customWidth="1"/>
    <col min="4119" max="4119" width="11.73046875" style="192"/>
    <col min="4120" max="4120" width="14.59765625" style="192" bestFit="1" customWidth="1"/>
    <col min="4121" max="4353" width="11.73046875" style="192"/>
    <col min="4354" max="4361" width="11.86328125" style="192" bestFit="1" customWidth="1"/>
    <col min="4362" max="4362" width="15.1328125" style="192" customWidth="1"/>
    <col min="4363" max="4363" width="11.86328125" style="192" bestFit="1" customWidth="1"/>
    <col min="4364" max="4364" width="12.265625" style="192" bestFit="1" customWidth="1"/>
    <col min="4365" max="4365" width="11.86328125" style="192" bestFit="1" customWidth="1"/>
    <col min="4366" max="4366" width="2.3984375" style="192" customWidth="1"/>
    <col min="4367" max="4368" width="14.73046875" style="192" customWidth="1"/>
    <col min="4369" max="4369" width="12" style="192" bestFit="1" customWidth="1"/>
    <col min="4370" max="4371" width="11.86328125" style="192" customWidth="1"/>
    <col min="4372" max="4374" width="16.265625" style="192" customWidth="1"/>
    <col min="4375" max="4375" width="11.73046875" style="192"/>
    <col min="4376" max="4376" width="14.59765625" style="192" bestFit="1" customWidth="1"/>
    <col min="4377" max="4609" width="11.73046875" style="192"/>
    <col min="4610" max="4617" width="11.86328125" style="192" bestFit="1" customWidth="1"/>
    <col min="4618" max="4618" width="15.1328125" style="192" customWidth="1"/>
    <col min="4619" max="4619" width="11.86328125" style="192" bestFit="1" customWidth="1"/>
    <col min="4620" max="4620" width="12.265625" style="192" bestFit="1" customWidth="1"/>
    <col min="4621" max="4621" width="11.86328125" style="192" bestFit="1" customWidth="1"/>
    <col min="4622" max="4622" width="2.3984375" style="192" customWidth="1"/>
    <col min="4623" max="4624" width="14.73046875" style="192" customWidth="1"/>
    <col min="4625" max="4625" width="12" style="192" bestFit="1" customWidth="1"/>
    <col min="4626" max="4627" width="11.86328125" style="192" customWidth="1"/>
    <col min="4628" max="4630" width="16.265625" style="192" customWidth="1"/>
    <col min="4631" max="4631" width="11.73046875" style="192"/>
    <col min="4632" max="4632" width="14.59765625" style="192" bestFit="1" customWidth="1"/>
    <col min="4633" max="4865" width="11.73046875" style="192"/>
    <col min="4866" max="4873" width="11.86328125" style="192" bestFit="1" customWidth="1"/>
    <col min="4874" max="4874" width="15.1328125" style="192" customWidth="1"/>
    <col min="4875" max="4875" width="11.86328125" style="192" bestFit="1" customWidth="1"/>
    <col min="4876" max="4876" width="12.265625" style="192" bestFit="1" customWidth="1"/>
    <col min="4877" max="4877" width="11.86328125" style="192" bestFit="1" customWidth="1"/>
    <col min="4878" max="4878" width="2.3984375" style="192" customWidth="1"/>
    <col min="4879" max="4880" width="14.73046875" style="192" customWidth="1"/>
    <col min="4881" max="4881" width="12" style="192" bestFit="1" customWidth="1"/>
    <col min="4882" max="4883" width="11.86328125" style="192" customWidth="1"/>
    <col min="4884" max="4886" width="16.265625" style="192" customWidth="1"/>
    <col min="4887" max="4887" width="11.73046875" style="192"/>
    <col min="4888" max="4888" width="14.59765625" style="192" bestFit="1" customWidth="1"/>
    <col min="4889" max="5121" width="11.73046875" style="192"/>
    <col min="5122" max="5129" width="11.86328125" style="192" bestFit="1" customWidth="1"/>
    <col min="5130" max="5130" width="15.1328125" style="192" customWidth="1"/>
    <col min="5131" max="5131" width="11.86328125" style="192" bestFit="1" customWidth="1"/>
    <col min="5132" max="5132" width="12.265625" style="192" bestFit="1" customWidth="1"/>
    <col min="5133" max="5133" width="11.86328125" style="192" bestFit="1" customWidth="1"/>
    <col min="5134" max="5134" width="2.3984375" style="192" customWidth="1"/>
    <col min="5135" max="5136" width="14.73046875" style="192" customWidth="1"/>
    <col min="5137" max="5137" width="12" style="192" bestFit="1" customWidth="1"/>
    <col min="5138" max="5139" width="11.86328125" style="192" customWidth="1"/>
    <col min="5140" max="5142" width="16.265625" style="192" customWidth="1"/>
    <col min="5143" max="5143" width="11.73046875" style="192"/>
    <col min="5144" max="5144" width="14.59765625" style="192" bestFit="1" customWidth="1"/>
    <col min="5145" max="5377" width="11.73046875" style="192"/>
    <col min="5378" max="5385" width="11.86328125" style="192" bestFit="1" customWidth="1"/>
    <col min="5386" max="5386" width="15.1328125" style="192" customWidth="1"/>
    <col min="5387" max="5387" width="11.86328125" style="192" bestFit="1" customWidth="1"/>
    <col min="5388" max="5388" width="12.265625" style="192" bestFit="1" customWidth="1"/>
    <col min="5389" max="5389" width="11.86328125" style="192" bestFit="1" customWidth="1"/>
    <col min="5390" max="5390" width="2.3984375" style="192" customWidth="1"/>
    <col min="5391" max="5392" width="14.73046875" style="192" customWidth="1"/>
    <col min="5393" max="5393" width="12" style="192" bestFit="1" customWidth="1"/>
    <col min="5394" max="5395" width="11.86328125" style="192" customWidth="1"/>
    <col min="5396" max="5398" width="16.265625" style="192" customWidth="1"/>
    <col min="5399" max="5399" width="11.73046875" style="192"/>
    <col min="5400" max="5400" width="14.59765625" style="192" bestFit="1" customWidth="1"/>
    <col min="5401" max="5633" width="11.73046875" style="192"/>
    <col min="5634" max="5641" width="11.86328125" style="192" bestFit="1" customWidth="1"/>
    <col min="5642" max="5642" width="15.1328125" style="192" customWidth="1"/>
    <col min="5643" max="5643" width="11.86328125" style="192" bestFit="1" customWidth="1"/>
    <col min="5644" max="5644" width="12.265625" style="192" bestFit="1" customWidth="1"/>
    <col min="5645" max="5645" width="11.86328125" style="192" bestFit="1" customWidth="1"/>
    <col min="5646" max="5646" width="2.3984375" style="192" customWidth="1"/>
    <col min="5647" max="5648" width="14.73046875" style="192" customWidth="1"/>
    <col min="5649" max="5649" width="12" style="192" bestFit="1" customWidth="1"/>
    <col min="5650" max="5651" width="11.86328125" style="192" customWidth="1"/>
    <col min="5652" max="5654" width="16.265625" style="192" customWidth="1"/>
    <col min="5655" max="5655" width="11.73046875" style="192"/>
    <col min="5656" max="5656" width="14.59765625" style="192" bestFit="1" customWidth="1"/>
    <col min="5657" max="5889" width="11.73046875" style="192"/>
    <col min="5890" max="5897" width="11.86328125" style="192" bestFit="1" customWidth="1"/>
    <col min="5898" max="5898" width="15.1328125" style="192" customWidth="1"/>
    <col min="5899" max="5899" width="11.86328125" style="192" bestFit="1" customWidth="1"/>
    <col min="5900" max="5900" width="12.265625" style="192" bestFit="1" customWidth="1"/>
    <col min="5901" max="5901" width="11.86328125" style="192" bestFit="1" customWidth="1"/>
    <col min="5902" max="5902" width="2.3984375" style="192" customWidth="1"/>
    <col min="5903" max="5904" width="14.73046875" style="192" customWidth="1"/>
    <col min="5905" max="5905" width="12" style="192" bestFit="1" customWidth="1"/>
    <col min="5906" max="5907" width="11.86328125" style="192" customWidth="1"/>
    <col min="5908" max="5910" width="16.265625" style="192" customWidth="1"/>
    <col min="5911" max="5911" width="11.73046875" style="192"/>
    <col min="5912" max="5912" width="14.59765625" style="192" bestFit="1" customWidth="1"/>
    <col min="5913" max="6145" width="11.73046875" style="192"/>
    <col min="6146" max="6153" width="11.86328125" style="192" bestFit="1" customWidth="1"/>
    <col min="6154" max="6154" width="15.1328125" style="192" customWidth="1"/>
    <col min="6155" max="6155" width="11.86328125" style="192" bestFit="1" customWidth="1"/>
    <col min="6156" max="6156" width="12.265625" style="192" bestFit="1" customWidth="1"/>
    <col min="6157" max="6157" width="11.86328125" style="192" bestFit="1" customWidth="1"/>
    <col min="6158" max="6158" width="2.3984375" style="192" customWidth="1"/>
    <col min="6159" max="6160" width="14.73046875" style="192" customWidth="1"/>
    <col min="6161" max="6161" width="12" style="192" bestFit="1" customWidth="1"/>
    <col min="6162" max="6163" width="11.86328125" style="192" customWidth="1"/>
    <col min="6164" max="6166" width="16.265625" style="192" customWidth="1"/>
    <col min="6167" max="6167" width="11.73046875" style="192"/>
    <col min="6168" max="6168" width="14.59765625" style="192" bestFit="1" customWidth="1"/>
    <col min="6169" max="6401" width="11.73046875" style="192"/>
    <col min="6402" max="6409" width="11.86328125" style="192" bestFit="1" customWidth="1"/>
    <col min="6410" max="6410" width="15.1328125" style="192" customWidth="1"/>
    <col min="6411" max="6411" width="11.86328125" style="192" bestFit="1" customWidth="1"/>
    <col min="6412" max="6412" width="12.265625" style="192" bestFit="1" customWidth="1"/>
    <col min="6413" max="6413" width="11.86328125" style="192" bestFit="1" customWidth="1"/>
    <col min="6414" max="6414" width="2.3984375" style="192" customWidth="1"/>
    <col min="6415" max="6416" width="14.73046875" style="192" customWidth="1"/>
    <col min="6417" max="6417" width="12" style="192" bestFit="1" customWidth="1"/>
    <col min="6418" max="6419" width="11.86328125" style="192" customWidth="1"/>
    <col min="6420" max="6422" width="16.265625" style="192" customWidth="1"/>
    <col min="6423" max="6423" width="11.73046875" style="192"/>
    <col min="6424" max="6424" width="14.59765625" style="192" bestFit="1" customWidth="1"/>
    <col min="6425" max="6657" width="11.73046875" style="192"/>
    <col min="6658" max="6665" width="11.86328125" style="192" bestFit="1" customWidth="1"/>
    <col min="6666" max="6666" width="15.1328125" style="192" customWidth="1"/>
    <col min="6667" max="6667" width="11.86328125" style="192" bestFit="1" customWidth="1"/>
    <col min="6668" max="6668" width="12.265625" style="192" bestFit="1" customWidth="1"/>
    <col min="6669" max="6669" width="11.86328125" style="192" bestFit="1" customWidth="1"/>
    <col min="6670" max="6670" width="2.3984375" style="192" customWidth="1"/>
    <col min="6671" max="6672" width="14.73046875" style="192" customWidth="1"/>
    <col min="6673" max="6673" width="12" style="192" bestFit="1" customWidth="1"/>
    <col min="6674" max="6675" width="11.86328125" style="192" customWidth="1"/>
    <col min="6676" max="6678" width="16.265625" style="192" customWidth="1"/>
    <col min="6679" max="6679" width="11.73046875" style="192"/>
    <col min="6680" max="6680" width="14.59765625" style="192" bestFit="1" customWidth="1"/>
    <col min="6681" max="6913" width="11.73046875" style="192"/>
    <col min="6914" max="6921" width="11.86328125" style="192" bestFit="1" customWidth="1"/>
    <col min="6922" max="6922" width="15.1328125" style="192" customWidth="1"/>
    <col min="6923" max="6923" width="11.86328125" style="192" bestFit="1" customWidth="1"/>
    <col min="6924" max="6924" width="12.265625" style="192" bestFit="1" customWidth="1"/>
    <col min="6925" max="6925" width="11.86328125" style="192" bestFit="1" customWidth="1"/>
    <col min="6926" max="6926" width="2.3984375" style="192" customWidth="1"/>
    <col min="6927" max="6928" width="14.73046875" style="192" customWidth="1"/>
    <col min="6929" max="6929" width="12" style="192" bestFit="1" customWidth="1"/>
    <col min="6930" max="6931" width="11.86328125" style="192" customWidth="1"/>
    <col min="6932" max="6934" width="16.265625" style="192" customWidth="1"/>
    <col min="6935" max="6935" width="11.73046875" style="192"/>
    <col min="6936" max="6936" width="14.59765625" style="192" bestFit="1" customWidth="1"/>
    <col min="6937" max="7169" width="11.73046875" style="192"/>
    <col min="7170" max="7177" width="11.86328125" style="192" bestFit="1" customWidth="1"/>
    <col min="7178" max="7178" width="15.1328125" style="192" customWidth="1"/>
    <col min="7179" max="7179" width="11.86328125" style="192" bestFit="1" customWidth="1"/>
    <col min="7180" max="7180" width="12.265625" style="192" bestFit="1" customWidth="1"/>
    <col min="7181" max="7181" width="11.86328125" style="192" bestFit="1" customWidth="1"/>
    <col min="7182" max="7182" width="2.3984375" style="192" customWidth="1"/>
    <col min="7183" max="7184" width="14.73046875" style="192" customWidth="1"/>
    <col min="7185" max="7185" width="12" style="192" bestFit="1" customWidth="1"/>
    <col min="7186" max="7187" width="11.86328125" style="192" customWidth="1"/>
    <col min="7188" max="7190" width="16.265625" style="192" customWidth="1"/>
    <col min="7191" max="7191" width="11.73046875" style="192"/>
    <col min="7192" max="7192" width="14.59765625" style="192" bestFit="1" customWidth="1"/>
    <col min="7193" max="7425" width="11.73046875" style="192"/>
    <col min="7426" max="7433" width="11.86328125" style="192" bestFit="1" customWidth="1"/>
    <col min="7434" max="7434" width="15.1328125" style="192" customWidth="1"/>
    <col min="7435" max="7435" width="11.86328125" style="192" bestFit="1" customWidth="1"/>
    <col min="7436" max="7436" width="12.265625" style="192" bestFit="1" customWidth="1"/>
    <col min="7437" max="7437" width="11.86328125" style="192" bestFit="1" customWidth="1"/>
    <col min="7438" max="7438" width="2.3984375" style="192" customWidth="1"/>
    <col min="7439" max="7440" width="14.73046875" style="192" customWidth="1"/>
    <col min="7441" max="7441" width="12" style="192" bestFit="1" customWidth="1"/>
    <col min="7442" max="7443" width="11.86328125" style="192" customWidth="1"/>
    <col min="7444" max="7446" width="16.265625" style="192" customWidth="1"/>
    <col min="7447" max="7447" width="11.73046875" style="192"/>
    <col min="7448" max="7448" width="14.59765625" style="192" bestFit="1" customWidth="1"/>
    <col min="7449" max="7681" width="11.73046875" style="192"/>
    <col min="7682" max="7689" width="11.86328125" style="192" bestFit="1" customWidth="1"/>
    <col min="7690" max="7690" width="15.1328125" style="192" customWidth="1"/>
    <col min="7691" max="7691" width="11.86328125" style="192" bestFit="1" customWidth="1"/>
    <col min="7692" max="7692" width="12.265625" style="192" bestFit="1" customWidth="1"/>
    <col min="7693" max="7693" width="11.86328125" style="192" bestFit="1" customWidth="1"/>
    <col min="7694" max="7694" width="2.3984375" style="192" customWidth="1"/>
    <col min="7695" max="7696" width="14.73046875" style="192" customWidth="1"/>
    <col min="7697" max="7697" width="12" style="192" bestFit="1" customWidth="1"/>
    <col min="7698" max="7699" width="11.86328125" style="192" customWidth="1"/>
    <col min="7700" max="7702" width="16.265625" style="192" customWidth="1"/>
    <col min="7703" max="7703" width="11.73046875" style="192"/>
    <col min="7704" max="7704" width="14.59765625" style="192" bestFit="1" customWidth="1"/>
    <col min="7705" max="7937" width="11.73046875" style="192"/>
    <col min="7938" max="7945" width="11.86328125" style="192" bestFit="1" customWidth="1"/>
    <col min="7946" max="7946" width="15.1328125" style="192" customWidth="1"/>
    <col min="7947" max="7947" width="11.86328125" style="192" bestFit="1" customWidth="1"/>
    <col min="7948" max="7948" width="12.265625" style="192" bestFit="1" customWidth="1"/>
    <col min="7949" max="7949" width="11.86328125" style="192" bestFit="1" customWidth="1"/>
    <col min="7950" max="7950" width="2.3984375" style="192" customWidth="1"/>
    <col min="7951" max="7952" width="14.73046875" style="192" customWidth="1"/>
    <col min="7953" max="7953" width="12" style="192" bestFit="1" customWidth="1"/>
    <col min="7954" max="7955" width="11.86328125" style="192" customWidth="1"/>
    <col min="7956" max="7958" width="16.265625" style="192" customWidth="1"/>
    <col min="7959" max="7959" width="11.73046875" style="192"/>
    <col min="7960" max="7960" width="14.59765625" style="192" bestFit="1" customWidth="1"/>
    <col min="7961" max="8193" width="11.73046875" style="192"/>
    <col min="8194" max="8201" width="11.86328125" style="192" bestFit="1" customWidth="1"/>
    <col min="8202" max="8202" width="15.1328125" style="192" customWidth="1"/>
    <col min="8203" max="8203" width="11.86328125" style="192" bestFit="1" customWidth="1"/>
    <col min="8204" max="8204" width="12.265625" style="192" bestFit="1" customWidth="1"/>
    <col min="8205" max="8205" width="11.86328125" style="192" bestFit="1" customWidth="1"/>
    <col min="8206" max="8206" width="2.3984375" style="192" customWidth="1"/>
    <col min="8207" max="8208" width="14.73046875" style="192" customWidth="1"/>
    <col min="8209" max="8209" width="12" style="192" bestFit="1" customWidth="1"/>
    <col min="8210" max="8211" width="11.86328125" style="192" customWidth="1"/>
    <col min="8212" max="8214" width="16.265625" style="192" customWidth="1"/>
    <col min="8215" max="8215" width="11.73046875" style="192"/>
    <col min="8216" max="8216" width="14.59765625" style="192" bestFit="1" customWidth="1"/>
    <col min="8217" max="8449" width="11.73046875" style="192"/>
    <col min="8450" max="8457" width="11.86328125" style="192" bestFit="1" customWidth="1"/>
    <col min="8458" max="8458" width="15.1328125" style="192" customWidth="1"/>
    <col min="8459" max="8459" width="11.86328125" style="192" bestFit="1" customWidth="1"/>
    <col min="8460" max="8460" width="12.265625" style="192" bestFit="1" customWidth="1"/>
    <col min="8461" max="8461" width="11.86328125" style="192" bestFit="1" customWidth="1"/>
    <col min="8462" max="8462" width="2.3984375" style="192" customWidth="1"/>
    <col min="8463" max="8464" width="14.73046875" style="192" customWidth="1"/>
    <col min="8465" max="8465" width="12" style="192" bestFit="1" customWidth="1"/>
    <col min="8466" max="8467" width="11.86328125" style="192" customWidth="1"/>
    <col min="8468" max="8470" width="16.265625" style="192" customWidth="1"/>
    <col min="8471" max="8471" width="11.73046875" style="192"/>
    <col min="8472" max="8472" width="14.59765625" style="192" bestFit="1" customWidth="1"/>
    <col min="8473" max="8705" width="11.73046875" style="192"/>
    <col min="8706" max="8713" width="11.86328125" style="192" bestFit="1" customWidth="1"/>
    <col min="8714" max="8714" width="15.1328125" style="192" customWidth="1"/>
    <col min="8715" max="8715" width="11.86328125" style="192" bestFit="1" customWidth="1"/>
    <col min="8716" max="8716" width="12.265625" style="192" bestFit="1" customWidth="1"/>
    <col min="8717" max="8717" width="11.86328125" style="192" bestFit="1" customWidth="1"/>
    <col min="8718" max="8718" width="2.3984375" style="192" customWidth="1"/>
    <col min="8719" max="8720" width="14.73046875" style="192" customWidth="1"/>
    <col min="8721" max="8721" width="12" style="192" bestFit="1" customWidth="1"/>
    <col min="8722" max="8723" width="11.86328125" style="192" customWidth="1"/>
    <col min="8724" max="8726" width="16.265625" style="192" customWidth="1"/>
    <col min="8727" max="8727" width="11.73046875" style="192"/>
    <col min="8728" max="8728" width="14.59765625" style="192" bestFit="1" customWidth="1"/>
    <col min="8729" max="8961" width="11.73046875" style="192"/>
    <col min="8962" max="8969" width="11.86328125" style="192" bestFit="1" customWidth="1"/>
    <col min="8970" max="8970" width="15.1328125" style="192" customWidth="1"/>
    <col min="8971" max="8971" width="11.86328125" style="192" bestFit="1" customWidth="1"/>
    <col min="8972" max="8972" width="12.265625" style="192" bestFit="1" customWidth="1"/>
    <col min="8973" max="8973" width="11.86328125" style="192" bestFit="1" customWidth="1"/>
    <col min="8974" max="8974" width="2.3984375" style="192" customWidth="1"/>
    <col min="8975" max="8976" width="14.73046875" style="192" customWidth="1"/>
    <col min="8977" max="8977" width="12" style="192" bestFit="1" customWidth="1"/>
    <col min="8978" max="8979" width="11.86328125" style="192" customWidth="1"/>
    <col min="8980" max="8982" width="16.265625" style="192" customWidth="1"/>
    <col min="8983" max="8983" width="11.73046875" style="192"/>
    <col min="8984" max="8984" width="14.59765625" style="192" bestFit="1" customWidth="1"/>
    <col min="8985" max="9217" width="11.73046875" style="192"/>
    <col min="9218" max="9225" width="11.86328125" style="192" bestFit="1" customWidth="1"/>
    <col min="9226" max="9226" width="15.1328125" style="192" customWidth="1"/>
    <col min="9227" max="9227" width="11.86328125" style="192" bestFit="1" customWidth="1"/>
    <col min="9228" max="9228" width="12.265625" style="192" bestFit="1" customWidth="1"/>
    <col min="9229" max="9229" width="11.86328125" style="192" bestFit="1" customWidth="1"/>
    <col min="9230" max="9230" width="2.3984375" style="192" customWidth="1"/>
    <col min="9231" max="9232" width="14.73046875" style="192" customWidth="1"/>
    <col min="9233" max="9233" width="12" style="192" bestFit="1" customWidth="1"/>
    <col min="9234" max="9235" width="11.86328125" style="192" customWidth="1"/>
    <col min="9236" max="9238" width="16.265625" style="192" customWidth="1"/>
    <col min="9239" max="9239" width="11.73046875" style="192"/>
    <col min="9240" max="9240" width="14.59765625" style="192" bestFit="1" customWidth="1"/>
    <col min="9241" max="9473" width="11.73046875" style="192"/>
    <col min="9474" max="9481" width="11.86328125" style="192" bestFit="1" customWidth="1"/>
    <col min="9482" max="9482" width="15.1328125" style="192" customWidth="1"/>
    <col min="9483" max="9483" width="11.86328125" style="192" bestFit="1" customWidth="1"/>
    <col min="9484" max="9484" width="12.265625" style="192" bestFit="1" customWidth="1"/>
    <col min="9485" max="9485" width="11.86328125" style="192" bestFit="1" customWidth="1"/>
    <col min="9486" max="9486" width="2.3984375" style="192" customWidth="1"/>
    <col min="9487" max="9488" width="14.73046875" style="192" customWidth="1"/>
    <col min="9489" max="9489" width="12" style="192" bestFit="1" customWidth="1"/>
    <col min="9490" max="9491" width="11.86328125" style="192" customWidth="1"/>
    <col min="9492" max="9494" width="16.265625" style="192" customWidth="1"/>
    <col min="9495" max="9495" width="11.73046875" style="192"/>
    <col min="9496" max="9496" width="14.59765625" style="192" bestFit="1" customWidth="1"/>
    <col min="9497" max="9729" width="11.73046875" style="192"/>
    <col min="9730" max="9737" width="11.86328125" style="192" bestFit="1" customWidth="1"/>
    <col min="9738" max="9738" width="15.1328125" style="192" customWidth="1"/>
    <col min="9739" max="9739" width="11.86328125" style="192" bestFit="1" customWidth="1"/>
    <col min="9740" max="9740" width="12.265625" style="192" bestFit="1" customWidth="1"/>
    <col min="9741" max="9741" width="11.86328125" style="192" bestFit="1" customWidth="1"/>
    <col min="9742" max="9742" width="2.3984375" style="192" customWidth="1"/>
    <col min="9743" max="9744" width="14.73046875" style="192" customWidth="1"/>
    <col min="9745" max="9745" width="12" style="192" bestFit="1" customWidth="1"/>
    <col min="9746" max="9747" width="11.86328125" style="192" customWidth="1"/>
    <col min="9748" max="9750" width="16.265625" style="192" customWidth="1"/>
    <col min="9751" max="9751" width="11.73046875" style="192"/>
    <col min="9752" max="9752" width="14.59765625" style="192" bestFit="1" customWidth="1"/>
    <col min="9753" max="9985" width="11.73046875" style="192"/>
    <col min="9986" max="9993" width="11.86328125" style="192" bestFit="1" customWidth="1"/>
    <col min="9994" max="9994" width="15.1328125" style="192" customWidth="1"/>
    <col min="9995" max="9995" width="11.86328125" style="192" bestFit="1" customWidth="1"/>
    <col min="9996" max="9996" width="12.265625" style="192" bestFit="1" customWidth="1"/>
    <col min="9997" max="9997" width="11.86328125" style="192" bestFit="1" customWidth="1"/>
    <col min="9998" max="9998" width="2.3984375" style="192" customWidth="1"/>
    <col min="9999" max="10000" width="14.73046875" style="192" customWidth="1"/>
    <col min="10001" max="10001" width="12" style="192" bestFit="1" customWidth="1"/>
    <col min="10002" max="10003" width="11.86328125" style="192" customWidth="1"/>
    <col min="10004" max="10006" width="16.265625" style="192" customWidth="1"/>
    <col min="10007" max="10007" width="11.73046875" style="192"/>
    <col min="10008" max="10008" width="14.59765625" style="192" bestFit="1" customWidth="1"/>
    <col min="10009" max="10241" width="11.73046875" style="192"/>
    <col min="10242" max="10249" width="11.86328125" style="192" bestFit="1" customWidth="1"/>
    <col min="10250" max="10250" width="15.1328125" style="192" customWidth="1"/>
    <col min="10251" max="10251" width="11.86328125" style="192" bestFit="1" customWidth="1"/>
    <col min="10252" max="10252" width="12.265625" style="192" bestFit="1" customWidth="1"/>
    <col min="10253" max="10253" width="11.86328125" style="192" bestFit="1" customWidth="1"/>
    <col min="10254" max="10254" width="2.3984375" style="192" customWidth="1"/>
    <col min="10255" max="10256" width="14.73046875" style="192" customWidth="1"/>
    <col min="10257" max="10257" width="12" style="192" bestFit="1" customWidth="1"/>
    <col min="10258" max="10259" width="11.86328125" style="192" customWidth="1"/>
    <col min="10260" max="10262" width="16.265625" style="192" customWidth="1"/>
    <col min="10263" max="10263" width="11.73046875" style="192"/>
    <col min="10264" max="10264" width="14.59765625" style="192" bestFit="1" customWidth="1"/>
    <col min="10265" max="10497" width="11.73046875" style="192"/>
    <col min="10498" max="10505" width="11.86328125" style="192" bestFit="1" customWidth="1"/>
    <col min="10506" max="10506" width="15.1328125" style="192" customWidth="1"/>
    <col min="10507" max="10507" width="11.86328125" style="192" bestFit="1" customWidth="1"/>
    <col min="10508" max="10508" width="12.265625" style="192" bestFit="1" customWidth="1"/>
    <col min="10509" max="10509" width="11.86328125" style="192" bestFit="1" customWidth="1"/>
    <col min="10510" max="10510" width="2.3984375" style="192" customWidth="1"/>
    <col min="10511" max="10512" width="14.73046875" style="192" customWidth="1"/>
    <col min="10513" max="10513" width="12" style="192" bestFit="1" customWidth="1"/>
    <col min="10514" max="10515" width="11.86328125" style="192" customWidth="1"/>
    <col min="10516" max="10518" width="16.265625" style="192" customWidth="1"/>
    <col min="10519" max="10519" width="11.73046875" style="192"/>
    <col min="10520" max="10520" width="14.59765625" style="192" bestFit="1" customWidth="1"/>
    <col min="10521" max="10753" width="11.73046875" style="192"/>
    <col min="10754" max="10761" width="11.86328125" style="192" bestFit="1" customWidth="1"/>
    <col min="10762" max="10762" width="15.1328125" style="192" customWidth="1"/>
    <col min="10763" max="10763" width="11.86328125" style="192" bestFit="1" customWidth="1"/>
    <col min="10764" max="10764" width="12.265625" style="192" bestFit="1" customWidth="1"/>
    <col min="10765" max="10765" width="11.86328125" style="192" bestFit="1" customWidth="1"/>
    <col min="10766" max="10766" width="2.3984375" style="192" customWidth="1"/>
    <col min="10767" max="10768" width="14.73046875" style="192" customWidth="1"/>
    <col min="10769" max="10769" width="12" style="192" bestFit="1" customWidth="1"/>
    <col min="10770" max="10771" width="11.86328125" style="192" customWidth="1"/>
    <col min="10772" max="10774" width="16.265625" style="192" customWidth="1"/>
    <col min="10775" max="10775" width="11.73046875" style="192"/>
    <col min="10776" max="10776" width="14.59765625" style="192" bestFit="1" customWidth="1"/>
    <col min="10777" max="11009" width="11.73046875" style="192"/>
    <col min="11010" max="11017" width="11.86328125" style="192" bestFit="1" customWidth="1"/>
    <col min="11018" max="11018" width="15.1328125" style="192" customWidth="1"/>
    <col min="11019" max="11019" width="11.86328125" style="192" bestFit="1" customWidth="1"/>
    <col min="11020" max="11020" width="12.265625" style="192" bestFit="1" customWidth="1"/>
    <col min="11021" max="11021" width="11.86328125" style="192" bestFit="1" customWidth="1"/>
    <col min="11022" max="11022" width="2.3984375" style="192" customWidth="1"/>
    <col min="11023" max="11024" width="14.73046875" style="192" customWidth="1"/>
    <col min="11025" max="11025" width="12" style="192" bestFit="1" customWidth="1"/>
    <col min="11026" max="11027" width="11.86328125" style="192" customWidth="1"/>
    <col min="11028" max="11030" width="16.265625" style="192" customWidth="1"/>
    <col min="11031" max="11031" width="11.73046875" style="192"/>
    <col min="11032" max="11032" width="14.59765625" style="192" bestFit="1" customWidth="1"/>
    <col min="11033" max="11265" width="11.73046875" style="192"/>
    <col min="11266" max="11273" width="11.86328125" style="192" bestFit="1" customWidth="1"/>
    <col min="11274" max="11274" width="15.1328125" style="192" customWidth="1"/>
    <col min="11275" max="11275" width="11.86328125" style="192" bestFit="1" customWidth="1"/>
    <col min="11276" max="11276" width="12.265625" style="192" bestFit="1" customWidth="1"/>
    <col min="11277" max="11277" width="11.86328125" style="192" bestFit="1" customWidth="1"/>
    <col min="11278" max="11278" width="2.3984375" style="192" customWidth="1"/>
    <col min="11279" max="11280" width="14.73046875" style="192" customWidth="1"/>
    <col min="11281" max="11281" width="12" style="192" bestFit="1" customWidth="1"/>
    <col min="11282" max="11283" width="11.86328125" style="192" customWidth="1"/>
    <col min="11284" max="11286" width="16.265625" style="192" customWidth="1"/>
    <col min="11287" max="11287" width="11.73046875" style="192"/>
    <col min="11288" max="11288" width="14.59765625" style="192" bestFit="1" customWidth="1"/>
    <col min="11289" max="11521" width="11.73046875" style="192"/>
    <col min="11522" max="11529" width="11.86328125" style="192" bestFit="1" customWidth="1"/>
    <col min="11530" max="11530" width="15.1328125" style="192" customWidth="1"/>
    <col min="11531" max="11531" width="11.86328125" style="192" bestFit="1" customWidth="1"/>
    <col min="11532" max="11532" width="12.265625" style="192" bestFit="1" customWidth="1"/>
    <col min="11533" max="11533" width="11.86328125" style="192" bestFit="1" customWidth="1"/>
    <col min="11534" max="11534" width="2.3984375" style="192" customWidth="1"/>
    <col min="11535" max="11536" width="14.73046875" style="192" customWidth="1"/>
    <col min="11537" max="11537" width="12" style="192" bestFit="1" customWidth="1"/>
    <col min="11538" max="11539" width="11.86328125" style="192" customWidth="1"/>
    <col min="11540" max="11542" width="16.265625" style="192" customWidth="1"/>
    <col min="11543" max="11543" width="11.73046875" style="192"/>
    <col min="11544" max="11544" width="14.59765625" style="192" bestFit="1" customWidth="1"/>
    <col min="11545" max="11777" width="11.73046875" style="192"/>
    <col min="11778" max="11785" width="11.86328125" style="192" bestFit="1" customWidth="1"/>
    <col min="11786" max="11786" width="15.1328125" style="192" customWidth="1"/>
    <col min="11787" max="11787" width="11.86328125" style="192" bestFit="1" customWidth="1"/>
    <col min="11788" max="11788" width="12.265625" style="192" bestFit="1" customWidth="1"/>
    <col min="11789" max="11789" width="11.86328125" style="192" bestFit="1" customWidth="1"/>
    <col min="11790" max="11790" width="2.3984375" style="192" customWidth="1"/>
    <col min="11791" max="11792" width="14.73046875" style="192" customWidth="1"/>
    <col min="11793" max="11793" width="12" style="192" bestFit="1" customWidth="1"/>
    <col min="11794" max="11795" width="11.86328125" style="192" customWidth="1"/>
    <col min="11796" max="11798" width="16.265625" style="192" customWidth="1"/>
    <col min="11799" max="11799" width="11.73046875" style="192"/>
    <col min="11800" max="11800" width="14.59765625" style="192" bestFit="1" customWidth="1"/>
    <col min="11801" max="12033" width="11.73046875" style="192"/>
    <col min="12034" max="12041" width="11.86328125" style="192" bestFit="1" customWidth="1"/>
    <col min="12042" max="12042" width="15.1328125" style="192" customWidth="1"/>
    <col min="12043" max="12043" width="11.86328125" style="192" bestFit="1" customWidth="1"/>
    <col min="12044" max="12044" width="12.265625" style="192" bestFit="1" customWidth="1"/>
    <col min="12045" max="12045" width="11.86328125" style="192" bestFit="1" customWidth="1"/>
    <col min="12046" max="12046" width="2.3984375" style="192" customWidth="1"/>
    <col min="12047" max="12048" width="14.73046875" style="192" customWidth="1"/>
    <col min="12049" max="12049" width="12" style="192" bestFit="1" customWidth="1"/>
    <col min="12050" max="12051" width="11.86328125" style="192" customWidth="1"/>
    <col min="12052" max="12054" width="16.265625" style="192" customWidth="1"/>
    <col min="12055" max="12055" width="11.73046875" style="192"/>
    <col min="12056" max="12056" width="14.59765625" style="192" bestFit="1" customWidth="1"/>
    <col min="12057" max="12289" width="11.73046875" style="192"/>
    <col min="12290" max="12297" width="11.86328125" style="192" bestFit="1" customWidth="1"/>
    <col min="12298" max="12298" width="15.1328125" style="192" customWidth="1"/>
    <col min="12299" max="12299" width="11.86328125" style="192" bestFit="1" customWidth="1"/>
    <col min="12300" max="12300" width="12.265625" style="192" bestFit="1" customWidth="1"/>
    <col min="12301" max="12301" width="11.86328125" style="192" bestFit="1" customWidth="1"/>
    <col min="12302" max="12302" width="2.3984375" style="192" customWidth="1"/>
    <col min="12303" max="12304" width="14.73046875" style="192" customWidth="1"/>
    <col min="12305" max="12305" width="12" style="192" bestFit="1" customWidth="1"/>
    <col min="12306" max="12307" width="11.86328125" style="192" customWidth="1"/>
    <col min="12308" max="12310" width="16.265625" style="192" customWidth="1"/>
    <col min="12311" max="12311" width="11.73046875" style="192"/>
    <col min="12312" max="12312" width="14.59765625" style="192" bestFit="1" customWidth="1"/>
    <col min="12313" max="12545" width="11.73046875" style="192"/>
    <col min="12546" max="12553" width="11.86328125" style="192" bestFit="1" customWidth="1"/>
    <col min="12554" max="12554" width="15.1328125" style="192" customWidth="1"/>
    <col min="12555" max="12555" width="11.86328125" style="192" bestFit="1" customWidth="1"/>
    <col min="12556" max="12556" width="12.265625" style="192" bestFit="1" customWidth="1"/>
    <col min="12557" max="12557" width="11.86328125" style="192" bestFit="1" customWidth="1"/>
    <col min="12558" max="12558" width="2.3984375" style="192" customWidth="1"/>
    <col min="12559" max="12560" width="14.73046875" style="192" customWidth="1"/>
    <col min="12561" max="12561" width="12" style="192" bestFit="1" customWidth="1"/>
    <col min="12562" max="12563" width="11.86328125" style="192" customWidth="1"/>
    <col min="12564" max="12566" width="16.265625" style="192" customWidth="1"/>
    <col min="12567" max="12567" width="11.73046875" style="192"/>
    <col min="12568" max="12568" width="14.59765625" style="192" bestFit="1" customWidth="1"/>
    <col min="12569" max="12801" width="11.73046875" style="192"/>
    <col min="12802" max="12809" width="11.86328125" style="192" bestFit="1" customWidth="1"/>
    <col min="12810" max="12810" width="15.1328125" style="192" customWidth="1"/>
    <col min="12811" max="12811" width="11.86328125" style="192" bestFit="1" customWidth="1"/>
    <col min="12812" max="12812" width="12.265625" style="192" bestFit="1" customWidth="1"/>
    <col min="12813" max="12813" width="11.86328125" style="192" bestFit="1" customWidth="1"/>
    <col min="12814" max="12814" width="2.3984375" style="192" customWidth="1"/>
    <col min="12815" max="12816" width="14.73046875" style="192" customWidth="1"/>
    <col min="12817" max="12817" width="12" style="192" bestFit="1" customWidth="1"/>
    <col min="12818" max="12819" width="11.86328125" style="192" customWidth="1"/>
    <col min="12820" max="12822" width="16.265625" style="192" customWidth="1"/>
    <col min="12823" max="12823" width="11.73046875" style="192"/>
    <col min="12824" max="12824" width="14.59765625" style="192" bestFit="1" customWidth="1"/>
    <col min="12825" max="13057" width="11.73046875" style="192"/>
    <col min="13058" max="13065" width="11.86328125" style="192" bestFit="1" customWidth="1"/>
    <col min="13066" max="13066" width="15.1328125" style="192" customWidth="1"/>
    <col min="13067" max="13067" width="11.86328125" style="192" bestFit="1" customWidth="1"/>
    <col min="13068" max="13068" width="12.265625" style="192" bestFit="1" customWidth="1"/>
    <col min="13069" max="13069" width="11.86328125" style="192" bestFit="1" customWidth="1"/>
    <col min="13070" max="13070" width="2.3984375" style="192" customWidth="1"/>
    <col min="13071" max="13072" width="14.73046875" style="192" customWidth="1"/>
    <col min="13073" max="13073" width="12" style="192" bestFit="1" customWidth="1"/>
    <col min="13074" max="13075" width="11.86328125" style="192" customWidth="1"/>
    <col min="13076" max="13078" width="16.265625" style="192" customWidth="1"/>
    <col min="13079" max="13079" width="11.73046875" style="192"/>
    <col min="13080" max="13080" width="14.59765625" style="192" bestFit="1" customWidth="1"/>
    <col min="13081" max="13313" width="11.73046875" style="192"/>
    <col min="13314" max="13321" width="11.86328125" style="192" bestFit="1" customWidth="1"/>
    <col min="13322" max="13322" width="15.1328125" style="192" customWidth="1"/>
    <col min="13323" max="13323" width="11.86328125" style="192" bestFit="1" customWidth="1"/>
    <col min="13324" max="13324" width="12.265625" style="192" bestFit="1" customWidth="1"/>
    <col min="13325" max="13325" width="11.86328125" style="192" bestFit="1" customWidth="1"/>
    <col min="13326" max="13326" width="2.3984375" style="192" customWidth="1"/>
    <col min="13327" max="13328" width="14.73046875" style="192" customWidth="1"/>
    <col min="13329" max="13329" width="12" style="192" bestFit="1" customWidth="1"/>
    <col min="13330" max="13331" width="11.86328125" style="192" customWidth="1"/>
    <col min="13332" max="13334" width="16.265625" style="192" customWidth="1"/>
    <col min="13335" max="13335" width="11.73046875" style="192"/>
    <col min="13336" max="13336" width="14.59765625" style="192" bestFit="1" customWidth="1"/>
    <col min="13337" max="13569" width="11.73046875" style="192"/>
    <col min="13570" max="13577" width="11.86328125" style="192" bestFit="1" customWidth="1"/>
    <col min="13578" max="13578" width="15.1328125" style="192" customWidth="1"/>
    <col min="13579" max="13579" width="11.86328125" style="192" bestFit="1" customWidth="1"/>
    <col min="13580" max="13580" width="12.265625" style="192" bestFit="1" customWidth="1"/>
    <col min="13581" max="13581" width="11.86328125" style="192" bestFit="1" customWidth="1"/>
    <col min="13582" max="13582" width="2.3984375" style="192" customWidth="1"/>
    <col min="13583" max="13584" width="14.73046875" style="192" customWidth="1"/>
    <col min="13585" max="13585" width="12" style="192" bestFit="1" customWidth="1"/>
    <col min="13586" max="13587" width="11.86328125" style="192" customWidth="1"/>
    <col min="13588" max="13590" width="16.265625" style="192" customWidth="1"/>
    <col min="13591" max="13591" width="11.73046875" style="192"/>
    <col min="13592" max="13592" width="14.59765625" style="192" bestFit="1" customWidth="1"/>
    <col min="13593" max="13825" width="11.73046875" style="192"/>
    <col min="13826" max="13833" width="11.86328125" style="192" bestFit="1" customWidth="1"/>
    <col min="13834" max="13834" width="15.1328125" style="192" customWidth="1"/>
    <col min="13835" max="13835" width="11.86328125" style="192" bestFit="1" customWidth="1"/>
    <col min="13836" max="13836" width="12.265625" style="192" bestFit="1" customWidth="1"/>
    <col min="13837" max="13837" width="11.86328125" style="192" bestFit="1" customWidth="1"/>
    <col min="13838" max="13838" width="2.3984375" style="192" customWidth="1"/>
    <col min="13839" max="13840" width="14.73046875" style="192" customWidth="1"/>
    <col min="13841" max="13841" width="12" style="192" bestFit="1" customWidth="1"/>
    <col min="13842" max="13843" width="11.86328125" style="192" customWidth="1"/>
    <col min="13844" max="13846" width="16.265625" style="192" customWidth="1"/>
    <col min="13847" max="13847" width="11.73046875" style="192"/>
    <col min="13848" max="13848" width="14.59765625" style="192" bestFit="1" customWidth="1"/>
    <col min="13849" max="14081" width="11.73046875" style="192"/>
    <col min="14082" max="14089" width="11.86328125" style="192" bestFit="1" customWidth="1"/>
    <col min="14090" max="14090" width="15.1328125" style="192" customWidth="1"/>
    <col min="14091" max="14091" width="11.86328125" style="192" bestFit="1" customWidth="1"/>
    <col min="14092" max="14092" width="12.265625" style="192" bestFit="1" customWidth="1"/>
    <col min="14093" max="14093" width="11.86328125" style="192" bestFit="1" customWidth="1"/>
    <col min="14094" max="14094" width="2.3984375" style="192" customWidth="1"/>
    <col min="14095" max="14096" width="14.73046875" style="192" customWidth="1"/>
    <col min="14097" max="14097" width="12" style="192" bestFit="1" customWidth="1"/>
    <col min="14098" max="14099" width="11.86328125" style="192" customWidth="1"/>
    <col min="14100" max="14102" width="16.265625" style="192" customWidth="1"/>
    <col min="14103" max="14103" width="11.73046875" style="192"/>
    <col min="14104" max="14104" width="14.59765625" style="192" bestFit="1" customWidth="1"/>
    <col min="14105" max="14337" width="11.73046875" style="192"/>
    <col min="14338" max="14345" width="11.86328125" style="192" bestFit="1" customWidth="1"/>
    <col min="14346" max="14346" width="15.1328125" style="192" customWidth="1"/>
    <col min="14347" max="14347" width="11.86328125" style="192" bestFit="1" customWidth="1"/>
    <col min="14348" max="14348" width="12.265625" style="192" bestFit="1" customWidth="1"/>
    <col min="14349" max="14349" width="11.86328125" style="192" bestFit="1" customWidth="1"/>
    <col min="14350" max="14350" width="2.3984375" style="192" customWidth="1"/>
    <col min="14351" max="14352" width="14.73046875" style="192" customWidth="1"/>
    <col min="14353" max="14353" width="12" style="192" bestFit="1" customWidth="1"/>
    <col min="14354" max="14355" width="11.86328125" style="192" customWidth="1"/>
    <col min="14356" max="14358" width="16.265625" style="192" customWidth="1"/>
    <col min="14359" max="14359" width="11.73046875" style="192"/>
    <col min="14360" max="14360" width="14.59765625" style="192" bestFit="1" customWidth="1"/>
    <col min="14361" max="14593" width="11.73046875" style="192"/>
    <col min="14594" max="14601" width="11.86328125" style="192" bestFit="1" customWidth="1"/>
    <col min="14602" max="14602" width="15.1328125" style="192" customWidth="1"/>
    <col min="14603" max="14603" width="11.86328125" style="192" bestFit="1" customWidth="1"/>
    <col min="14604" max="14604" width="12.265625" style="192" bestFit="1" customWidth="1"/>
    <col min="14605" max="14605" width="11.86328125" style="192" bestFit="1" customWidth="1"/>
    <col min="14606" max="14606" width="2.3984375" style="192" customWidth="1"/>
    <col min="14607" max="14608" width="14.73046875" style="192" customWidth="1"/>
    <col min="14609" max="14609" width="12" style="192" bestFit="1" customWidth="1"/>
    <col min="14610" max="14611" width="11.86328125" style="192" customWidth="1"/>
    <col min="14612" max="14614" width="16.265625" style="192" customWidth="1"/>
    <col min="14615" max="14615" width="11.73046875" style="192"/>
    <col min="14616" max="14616" width="14.59765625" style="192" bestFit="1" customWidth="1"/>
    <col min="14617" max="14849" width="11.73046875" style="192"/>
    <col min="14850" max="14857" width="11.86328125" style="192" bestFit="1" customWidth="1"/>
    <col min="14858" max="14858" width="15.1328125" style="192" customWidth="1"/>
    <col min="14859" max="14859" width="11.86328125" style="192" bestFit="1" customWidth="1"/>
    <col min="14860" max="14860" width="12.265625" style="192" bestFit="1" customWidth="1"/>
    <col min="14861" max="14861" width="11.86328125" style="192" bestFit="1" customWidth="1"/>
    <col min="14862" max="14862" width="2.3984375" style="192" customWidth="1"/>
    <col min="14863" max="14864" width="14.73046875" style="192" customWidth="1"/>
    <col min="14865" max="14865" width="12" style="192" bestFit="1" customWidth="1"/>
    <col min="14866" max="14867" width="11.86328125" style="192" customWidth="1"/>
    <col min="14868" max="14870" width="16.265625" style="192" customWidth="1"/>
    <col min="14871" max="14871" width="11.73046875" style="192"/>
    <col min="14872" max="14872" width="14.59765625" style="192" bestFit="1" customWidth="1"/>
    <col min="14873" max="15105" width="11.73046875" style="192"/>
    <col min="15106" max="15113" width="11.86328125" style="192" bestFit="1" customWidth="1"/>
    <col min="15114" max="15114" width="15.1328125" style="192" customWidth="1"/>
    <col min="15115" max="15115" width="11.86328125" style="192" bestFit="1" customWidth="1"/>
    <col min="15116" max="15116" width="12.265625" style="192" bestFit="1" customWidth="1"/>
    <col min="15117" max="15117" width="11.86328125" style="192" bestFit="1" customWidth="1"/>
    <col min="15118" max="15118" width="2.3984375" style="192" customWidth="1"/>
    <col min="15119" max="15120" width="14.73046875" style="192" customWidth="1"/>
    <col min="15121" max="15121" width="12" style="192" bestFit="1" customWidth="1"/>
    <col min="15122" max="15123" width="11.86328125" style="192" customWidth="1"/>
    <col min="15124" max="15126" width="16.265625" style="192" customWidth="1"/>
    <col min="15127" max="15127" width="11.73046875" style="192"/>
    <col min="15128" max="15128" width="14.59765625" style="192" bestFit="1" customWidth="1"/>
    <col min="15129" max="15361" width="11.73046875" style="192"/>
    <col min="15362" max="15369" width="11.86328125" style="192" bestFit="1" customWidth="1"/>
    <col min="15370" max="15370" width="15.1328125" style="192" customWidth="1"/>
    <col min="15371" max="15371" width="11.86328125" style="192" bestFit="1" customWidth="1"/>
    <col min="15372" max="15372" width="12.265625" style="192" bestFit="1" customWidth="1"/>
    <col min="15373" max="15373" width="11.86328125" style="192" bestFit="1" customWidth="1"/>
    <col min="15374" max="15374" width="2.3984375" style="192" customWidth="1"/>
    <col min="15375" max="15376" width="14.73046875" style="192" customWidth="1"/>
    <col min="15377" max="15377" width="12" style="192" bestFit="1" customWidth="1"/>
    <col min="15378" max="15379" width="11.86328125" style="192" customWidth="1"/>
    <col min="15380" max="15382" width="16.265625" style="192" customWidth="1"/>
    <col min="15383" max="15383" width="11.73046875" style="192"/>
    <col min="15384" max="15384" width="14.59765625" style="192" bestFit="1" customWidth="1"/>
    <col min="15385" max="15617" width="11.73046875" style="192"/>
    <col min="15618" max="15625" width="11.86328125" style="192" bestFit="1" customWidth="1"/>
    <col min="15626" max="15626" width="15.1328125" style="192" customWidth="1"/>
    <col min="15627" max="15627" width="11.86328125" style="192" bestFit="1" customWidth="1"/>
    <col min="15628" max="15628" width="12.265625" style="192" bestFit="1" customWidth="1"/>
    <col min="15629" max="15629" width="11.86328125" style="192" bestFit="1" customWidth="1"/>
    <col min="15630" max="15630" width="2.3984375" style="192" customWidth="1"/>
    <col min="15631" max="15632" width="14.73046875" style="192" customWidth="1"/>
    <col min="15633" max="15633" width="12" style="192" bestFit="1" customWidth="1"/>
    <col min="15634" max="15635" width="11.86328125" style="192" customWidth="1"/>
    <col min="15636" max="15638" width="16.265625" style="192" customWidth="1"/>
    <col min="15639" max="15639" width="11.73046875" style="192"/>
    <col min="15640" max="15640" width="14.59765625" style="192" bestFit="1" customWidth="1"/>
    <col min="15641" max="15873" width="11.73046875" style="192"/>
    <col min="15874" max="15881" width="11.86328125" style="192" bestFit="1" customWidth="1"/>
    <col min="15882" max="15882" width="15.1328125" style="192" customWidth="1"/>
    <col min="15883" max="15883" width="11.86328125" style="192" bestFit="1" customWidth="1"/>
    <col min="15884" max="15884" width="12.265625" style="192" bestFit="1" customWidth="1"/>
    <col min="15885" max="15885" width="11.86328125" style="192" bestFit="1" customWidth="1"/>
    <col min="15886" max="15886" width="2.3984375" style="192" customWidth="1"/>
    <col min="15887" max="15888" width="14.73046875" style="192" customWidth="1"/>
    <col min="15889" max="15889" width="12" style="192" bestFit="1" customWidth="1"/>
    <col min="15890" max="15891" width="11.86328125" style="192" customWidth="1"/>
    <col min="15892" max="15894" width="16.265625" style="192" customWidth="1"/>
    <col min="15895" max="15895" width="11.73046875" style="192"/>
    <col min="15896" max="15896" width="14.59765625" style="192" bestFit="1" customWidth="1"/>
    <col min="15897" max="16129" width="11.73046875" style="192"/>
    <col min="16130" max="16137" width="11.86328125" style="192" bestFit="1" customWidth="1"/>
    <col min="16138" max="16138" width="15.1328125" style="192" customWidth="1"/>
    <col min="16139" max="16139" width="11.86328125" style="192" bestFit="1" customWidth="1"/>
    <col min="16140" max="16140" width="12.265625" style="192" bestFit="1" customWidth="1"/>
    <col min="16141" max="16141" width="11.86328125" style="192" bestFit="1" customWidth="1"/>
    <col min="16142" max="16142" width="2.3984375" style="192" customWidth="1"/>
    <col min="16143" max="16144" width="14.73046875" style="192" customWidth="1"/>
    <col min="16145" max="16145" width="12" style="192" bestFit="1" customWidth="1"/>
    <col min="16146" max="16147" width="11.86328125" style="192" customWidth="1"/>
    <col min="16148" max="16150" width="16.265625" style="192" customWidth="1"/>
    <col min="16151" max="16151" width="11.73046875" style="192"/>
    <col min="16152" max="16152" width="14.59765625" style="192" bestFit="1" customWidth="1"/>
    <col min="16153" max="16384" width="11.73046875" style="192"/>
  </cols>
  <sheetData>
    <row r="1" spans="1:25" ht="14.65" thickBot="1">
      <c r="A1" s="181"/>
      <c r="B1" s="182"/>
      <c r="C1" s="183"/>
      <c r="D1" s="182"/>
      <c r="E1" s="182"/>
      <c r="F1" s="183"/>
      <c r="G1" s="184"/>
      <c r="H1" s="183"/>
      <c r="I1" s="183"/>
      <c r="J1" s="185"/>
      <c r="K1" s="183"/>
      <c r="L1" s="185"/>
      <c r="M1" s="186"/>
      <c r="N1" s="186"/>
      <c r="O1" s="187"/>
      <c r="P1" s="187"/>
    </row>
    <row r="2" spans="1:25">
      <c r="A2" s="193" t="s">
        <v>241</v>
      </c>
      <c r="B2" s="182"/>
      <c r="C2" s="183"/>
      <c r="D2" s="182"/>
      <c r="E2" s="182"/>
      <c r="F2" s="183"/>
      <c r="G2" s="184"/>
      <c r="H2" s="183"/>
      <c r="I2" s="183"/>
      <c r="J2" s="185"/>
      <c r="K2" s="183"/>
      <c r="L2" s="185"/>
      <c r="M2" s="194" t="s">
        <v>242</v>
      </c>
      <c r="N2" s="186"/>
      <c r="O2" s="195" t="s">
        <v>243</v>
      </c>
      <c r="P2" s="195"/>
    </row>
    <row r="3" spans="1:25">
      <c r="A3" s="193" t="s">
        <v>244</v>
      </c>
      <c r="B3" s="182"/>
      <c r="C3" s="183"/>
      <c r="D3" s="182"/>
      <c r="E3" s="182"/>
      <c r="F3" s="183"/>
      <c r="H3" s="183"/>
      <c r="I3" s="183"/>
      <c r="J3" s="185"/>
      <c r="K3" s="183"/>
      <c r="L3" s="185"/>
      <c r="M3" s="197" t="s">
        <v>245</v>
      </c>
      <c r="N3" s="186"/>
      <c r="O3" s="195" t="s">
        <v>245</v>
      </c>
      <c r="P3" s="195"/>
    </row>
    <row r="4" spans="1:25">
      <c r="A4" s="198"/>
      <c r="B4" s="182"/>
      <c r="C4" s="182"/>
      <c r="D4" s="182"/>
      <c r="E4" s="182"/>
      <c r="F4" s="182"/>
      <c r="G4" s="184"/>
      <c r="H4" s="182"/>
      <c r="I4" s="199"/>
      <c r="J4" s="200"/>
      <c r="K4" s="182"/>
      <c r="L4" s="200"/>
      <c r="M4" s="197" t="s">
        <v>218</v>
      </c>
      <c r="N4" s="186"/>
      <c r="O4" s="195" t="s">
        <v>246</v>
      </c>
      <c r="P4" s="195"/>
    </row>
    <row r="5" spans="1:25">
      <c r="A5" s="198"/>
      <c r="B5" s="182"/>
      <c r="C5" s="182"/>
      <c r="D5" s="182"/>
      <c r="E5" s="182" t="s">
        <v>247</v>
      </c>
      <c r="F5" s="182"/>
      <c r="G5" s="184"/>
      <c r="H5" s="182"/>
      <c r="I5" s="182"/>
      <c r="J5" s="200" t="s">
        <v>111</v>
      </c>
      <c r="K5" s="182"/>
      <c r="L5" s="200" t="s">
        <v>111</v>
      </c>
      <c r="M5" s="197" t="s">
        <v>248</v>
      </c>
      <c r="N5" s="186"/>
      <c r="O5" s="195" t="s">
        <v>248</v>
      </c>
      <c r="P5" s="195"/>
      <c r="Q5" s="201"/>
      <c r="R5" s="202" t="s">
        <v>249</v>
      </c>
      <c r="S5" s="202" t="s">
        <v>111</v>
      </c>
      <c r="T5" s="202"/>
      <c r="U5" s="202"/>
      <c r="V5" s="202"/>
      <c r="W5" s="202"/>
    </row>
    <row r="6" spans="1:25">
      <c r="A6" s="198"/>
      <c r="B6" s="182" t="s">
        <v>250</v>
      </c>
      <c r="C6" s="182"/>
      <c r="D6" s="182"/>
      <c r="E6" s="182" t="s">
        <v>218</v>
      </c>
      <c r="F6" s="182"/>
      <c r="G6" s="184" t="s">
        <v>251</v>
      </c>
      <c r="H6" s="182"/>
      <c r="I6" s="182"/>
      <c r="J6" s="200" t="s">
        <v>252</v>
      </c>
      <c r="K6" s="182"/>
      <c r="L6" s="200" t="s">
        <v>253</v>
      </c>
      <c r="M6" s="197" t="s">
        <v>254</v>
      </c>
      <c r="N6" s="186"/>
      <c r="O6" s="195" t="s">
        <v>254</v>
      </c>
      <c r="P6" s="195"/>
      <c r="Q6" s="201" t="s">
        <v>255</v>
      </c>
      <c r="R6" s="202" t="s">
        <v>252</v>
      </c>
      <c r="S6" s="202" t="s">
        <v>252</v>
      </c>
      <c r="T6" s="202" t="s">
        <v>256</v>
      </c>
      <c r="U6" s="202" t="s">
        <v>256</v>
      </c>
      <c r="V6" s="202" t="s">
        <v>257</v>
      </c>
      <c r="W6" s="201"/>
    </row>
    <row r="7" spans="1:25">
      <c r="A7" s="198"/>
      <c r="B7" s="182" t="s">
        <v>258</v>
      </c>
      <c r="C7" s="182" t="s">
        <v>259</v>
      </c>
      <c r="D7" s="182" t="s">
        <v>248</v>
      </c>
      <c r="E7" s="182" t="s">
        <v>224</v>
      </c>
      <c r="F7" s="182" t="s">
        <v>260</v>
      </c>
      <c r="G7" s="184" t="s">
        <v>261</v>
      </c>
      <c r="H7" s="182" t="s">
        <v>111</v>
      </c>
      <c r="I7" s="182" t="s">
        <v>111</v>
      </c>
      <c r="J7" s="200" t="s">
        <v>262</v>
      </c>
      <c r="K7" s="182" t="s">
        <v>111</v>
      </c>
      <c r="L7" s="200" t="s">
        <v>263</v>
      </c>
      <c r="M7" s="197" t="s">
        <v>264</v>
      </c>
      <c r="N7" s="186"/>
      <c r="O7" s="195" t="s">
        <v>265</v>
      </c>
      <c r="P7" s="195"/>
      <c r="Q7" s="201" t="s">
        <v>266</v>
      </c>
      <c r="R7" s="202" t="s">
        <v>267</v>
      </c>
      <c r="S7" s="202" t="s">
        <v>267</v>
      </c>
      <c r="T7" s="202" t="s">
        <v>268</v>
      </c>
      <c r="U7" s="202" t="s">
        <v>269</v>
      </c>
      <c r="V7" s="202" t="s">
        <v>270</v>
      </c>
      <c r="W7" s="201"/>
    </row>
    <row r="8" spans="1:25" ht="14.65" thickBot="1">
      <c r="A8" s="198" t="s">
        <v>127</v>
      </c>
      <c r="B8" s="182" t="s">
        <v>271</v>
      </c>
      <c r="C8" s="182" t="s">
        <v>272</v>
      </c>
      <c r="D8" s="182" t="s">
        <v>273</v>
      </c>
      <c r="E8" s="182" t="s">
        <v>228</v>
      </c>
      <c r="F8" s="182" t="s">
        <v>274</v>
      </c>
      <c r="G8" s="184" t="s">
        <v>275</v>
      </c>
      <c r="H8" s="182" t="s">
        <v>218</v>
      </c>
      <c r="I8" s="182" t="s">
        <v>259</v>
      </c>
      <c r="J8" s="200" t="s">
        <v>218</v>
      </c>
      <c r="K8" s="182" t="s">
        <v>248</v>
      </c>
      <c r="L8" s="200" t="s">
        <v>248</v>
      </c>
      <c r="M8" s="203" t="s">
        <v>266</v>
      </c>
      <c r="N8" s="186"/>
      <c r="O8" s="195" t="s">
        <v>276</v>
      </c>
      <c r="P8" s="195"/>
      <c r="Q8" s="201" t="s">
        <v>277</v>
      </c>
      <c r="R8" s="202" t="s">
        <v>278</v>
      </c>
      <c r="S8" s="202" t="s">
        <v>278</v>
      </c>
      <c r="T8" s="202" t="s">
        <v>279</v>
      </c>
      <c r="U8" s="202" t="s">
        <v>279</v>
      </c>
      <c r="V8" s="202" t="s">
        <v>278</v>
      </c>
      <c r="W8" s="201"/>
    </row>
    <row r="9" spans="1:25">
      <c r="A9" s="181">
        <v>1871.01</v>
      </c>
      <c r="B9" s="182">
        <v>4.4400000000000004</v>
      </c>
      <c r="C9" s="183">
        <v>0.26</v>
      </c>
      <c r="D9" s="182">
        <v>0.4</v>
      </c>
      <c r="E9" s="182">
        <v>12.46406116</v>
      </c>
      <c r="F9" s="183">
        <f>1871+1/24</f>
        <v>1871.0416666666667</v>
      </c>
      <c r="G9" s="184">
        <v>5.32</v>
      </c>
      <c r="H9" s="183">
        <f>B9*$E$1852/E9</f>
        <v>111.94505242623511</v>
      </c>
      <c r="I9" s="183">
        <f>C9*$E$1852/E9</f>
        <v>6.555340907842595</v>
      </c>
      <c r="J9" s="185">
        <f>H9</f>
        <v>111.94505242623511</v>
      </c>
      <c r="K9" s="183">
        <f>D9*$E$1852/E9</f>
        <v>10.085139858219378</v>
      </c>
      <c r="L9" s="185">
        <f>K9*(J9/H9)</f>
        <v>10.085139858219378</v>
      </c>
      <c r="M9" s="204" t="s">
        <v>280</v>
      </c>
      <c r="N9" s="186"/>
      <c r="O9" s="187" t="s">
        <v>280</v>
      </c>
      <c r="P9" s="187"/>
      <c r="R9" s="184">
        <f>((G9/G10+G9/1200+((1+G10/1200)^(-119))*(1-G9/G10)))</f>
        <v>1.0041769357097787</v>
      </c>
      <c r="S9" s="184">
        <v>1</v>
      </c>
      <c r="T9" s="190">
        <f>(($J129/$J9)^(1/10)-1)</f>
        <v>0.13060944596425683</v>
      </c>
      <c r="U9" s="190">
        <f t="shared" ref="U9:U72" si="0">(($S129/$S9)^(1/10)-1)</f>
        <v>9.2503676352099218E-2</v>
      </c>
      <c r="V9" s="190">
        <f t="shared" ref="V9:V72" si="1">T9-U9</f>
        <v>3.8105769612157614E-2</v>
      </c>
      <c r="Y9" s="205"/>
    </row>
    <row r="10" spans="1:25">
      <c r="A10" s="181">
        <v>1871.02</v>
      </c>
      <c r="B10" s="182">
        <v>4.5</v>
      </c>
      <c r="C10" s="183">
        <v>0.26</v>
      </c>
      <c r="D10" s="182">
        <v>0.4</v>
      </c>
      <c r="E10" s="182">
        <v>12.844641319999999</v>
      </c>
      <c r="F10" s="183">
        <f>F9+1/12</f>
        <v>1871.125</v>
      </c>
      <c r="G10" s="184">
        <f>G9*11/12+G21*1/12</f>
        <v>5.3233333333333333</v>
      </c>
      <c r="H10" s="183">
        <f t="shared" ref="H10:H73" si="2">B10*$E$1852/E10</f>
        <v>110.09612606294253</v>
      </c>
      <c r="I10" s="183">
        <f t="shared" ref="I10:I73" si="3">C10*$E$1852/E10</f>
        <v>6.3611095058589022</v>
      </c>
      <c r="J10" s="185">
        <f>J9*((H10+(I10/12))/H9)</f>
        <v>110.6262185217641</v>
      </c>
      <c r="K10" s="183">
        <f t="shared" ref="K10:K73" si="4">D10*$E$1852/E10</f>
        <v>9.7863223167060038</v>
      </c>
      <c r="L10" s="185">
        <f t="shared" ref="L10:L73" si="5">K10*(J10/H10)</f>
        <v>9.8334416463790326</v>
      </c>
      <c r="M10" s="204" t="s">
        <v>280</v>
      </c>
      <c r="N10" s="186"/>
      <c r="O10" s="187" t="s">
        <v>280</v>
      </c>
      <c r="P10" s="187"/>
      <c r="R10" s="184">
        <f>((G10/G11+G10/1200+((1+G11/1200)^(-119))*(1-G10/G11)))</f>
        <v>1.0041797523411402</v>
      </c>
      <c r="S10" s="184">
        <f>S9*R9*E9/E10</f>
        <v>0.97442368613747099</v>
      </c>
      <c r="T10" s="190">
        <f t="shared" ref="T10:T73" si="6">(($J130/$J10)^(1/10)-1)</f>
        <v>0.13085848171395131</v>
      </c>
      <c r="U10" s="190">
        <f t="shared" si="0"/>
        <v>9.4634634344509472E-2</v>
      </c>
      <c r="V10" s="190">
        <f t="shared" si="1"/>
        <v>3.6223847369441842E-2</v>
      </c>
      <c r="Y10" s="205"/>
    </row>
    <row r="11" spans="1:25">
      <c r="A11" s="181">
        <v>1871.03</v>
      </c>
      <c r="B11" s="182">
        <v>4.6100000000000003</v>
      </c>
      <c r="C11" s="183">
        <v>0.26</v>
      </c>
      <c r="D11" s="182">
        <v>0.4</v>
      </c>
      <c r="E11" s="182">
        <v>13.0349719</v>
      </c>
      <c r="F11" s="183">
        <f t="shared" ref="F11:F74" si="7">F10+1/12</f>
        <v>1871.2083333333333</v>
      </c>
      <c r="G11" s="184">
        <f>G9*10/12+G21*2/12</f>
        <v>5.3266666666666671</v>
      </c>
      <c r="H11" s="183">
        <f t="shared" si="2"/>
        <v>111.14049620620973</v>
      </c>
      <c r="I11" s="183">
        <f t="shared" si="3"/>
        <v>6.2682275517602015</v>
      </c>
      <c r="J11" s="185">
        <f t="shared" ref="J11:J74" si="8">J10*((H11+(I11/12))/H10)</f>
        <v>112.20048443942251</v>
      </c>
      <c r="K11" s="183">
        <f t="shared" si="4"/>
        <v>9.6434270027080036</v>
      </c>
      <c r="L11" s="185">
        <f t="shared" si="5"/>
        <v>9.7353999513598719</v>
      </c>
      <c r="M11" s="204" t="s">
        <v>280</v>
      </c>
      <c r="N11" s="186"/>
      <c r="O11" s="187" t="s">
        <v>280</v>
      </c>
      <c r="P11" s="187"/>
      <c r="R11" s="184">
        <f t="shared" ref="R11:R74" si="9">((G11/G12+G11/1200+((1+G12/1200)^(-119))*(1-G11/G12)))</f>
        <v>1.0041825689642252</v>
      </c>
      <c r="S11" s="184">
        <f t="shared" ref="S11:S74" si="10">S10*R10*E10/E11</f>
        <v>0.96420898578857406</v>
      </c>
      <c r="T11" s="190">
        <f t="shared" si="6"/>
        <v>0.13095087292935159</v>
      </c>
      <c r="U11" s="190">
        <f t="shared" si="0"/>
        <v>9.6185995634464394E-2</v>
      </c>
      <c r="V11" s="190">
        <f t="shared" si="1"/>
        <v>3.4764877294887198E-2</v>
      </c>
      <c r="Y11" s="205"/>
    </row>
    <row r="12" spans="1:25">
      <c r="A12" s="181">
        <v>1871.04</v>
      </c>
      <c r="B12" s="182">
        <v>4.74</v>
      </c>
      <c r="C12" s="183">
        <v>0.26</v>
      </c>
      <c r="D12" s="182">
        <v>0.4</v>
      </c>
      <c r="E12" s="182">
        <v>12.559226450000001</v>
      </c>
      <c r="F12" s="183">
        <f t="shared" si="7"/>
        <v>1871.2916666666665</v>
      </c>
      <c r="G12" s="184">
        <f>G9*9/12+G21*3/12</f>
        <v>5.33</v>
      </c>
      <c r="H12" s="183">
        <f t="shared" si="2"/>
        <v>118.60334996985428</v>
      </c>
      <c r="I12" s="183">
        <f t="shared" si="3"/>
        <v>6.5056689856882093</v>
      </c>
      <c r="J12" s="185">
        <f t="shared" si="8"/>
        <v>120.28182387815204</v>
      </c>
      <c r="K12" s="183">
        <f t="shared" si="4"/>
        <v>10.008721516443398</v>
      </c>
      <c r="L12" s="185">
        <f t="shared" si="5"/>
        <v>10.150364884232237</v>
      </c>
      <c r="M12" s="204" t="s">
        <v>280</v>
      </c>
      <c r="N12" s="186"/>
      <c r="O12" s="187" t="s">
        <v>280</v>
      </c>
      <c r="P12" s="187"/>
      <c r="R12" s="184">
        <f t="shared" si="9"/>
        <v>1.0041853855790357</v>
      </c>
      <c r="S12" s="184">
        <f t="shared" si="10"/>
        <v>1.004919008380089</v>
      </c>
      <c r="T12" s="190">
        <f t="shared" si="6"/>
        <v>0.12205603761969908</v>
      </c>
      <c r="U12" s="190">
        <f t="shared" si="0"/>
        <v>9.0971906239022626E-2</v>
      </c>
      <c r="V12" s="190">
        <f t="shared" si="1"/>
        <v>3.108413138067645E-2</v>
      </c>
      <c r="Y12" s="205"/>
    </row>
    <row r="13" spans="1:25">
      <c r="A13" s="181">
        <v>1871.05</v>
      </c>
      <c r="B13" s="182">
        <v>4.8600000000000003</v>
      </c>
      <c r="C13" s="183">
        <v>0.26</v>
      </c>
      <c r="D13" s="182">
        <v>0.4</v>
      </c>
      <c r="E13" s="182">
        <v>12.273811569999999</v>
      </c>
      <c r="F13" s="183">
        <f t="shared" si="7"/>
        <v>1871.3749999999998</v>
      </c>
      <c r="G13" s="184">
        <f>G9*8/12+G21*4/12</f>
        <v>5.3333333333333339</v>
      </c>
      <c r="H13" s="183">
        <f t="shared" si="2"/>
        <v>124.43378825637296</v>
      </c>
      <c r="I13" s="183">
        <f t="shared" si="3"/>
        <v>6.656951635114603</v>
      </c>
      <c r="J13" s="185">
        <f t="shared" si="8"/>
        <v>126.75737122414499</v>
      </c>
      <c r="K13" s="183">
        <f t="shared" si="4"/>
        <v>10.241464054022467</v>
      </c>
      <c r="L13" s="185">
        <f t="shared" si="5"/>
        <v>10.432705450546914</v>
      </c>
      <c r="M13" s="204" t="s">
        <v>280</v>
      </c>
      <c r="N13" s="186"/>
      <c r="O13" s="187" t="s">
        <v>280</v>
      </c>
      <c r="P13" s="187"/>
      <c r="R13" s="184">
        <f t="shared" si="9"/>
        <v>1.0041882021855737</v>
      </c>
      <c r="S13" s="184">
        <f t="shared" si="10"/>
        <v>1.0325911467539233</v>
      </c>
      <c r="T13" s="190">
        <f t="shared" si="6"/>
        <v>0.12263809890224753</v>
      </c>
      <c r="U13" s="190">
        <f t="shared" si="0"/>
        <v>8.9488437190410108E-2</v>
      </c>
      <c r="V13" s="190">
        <f t="shared" si="1"/>
        <v>3.3149661711837419E-2</v>
      </c>
      <c r="Y13" s="205"/>
    </row>
    <row r="14" spans="1:25">
      <c r="A14" s="181">
        <v>1871.06</v>
      </c>
      <c r="B14" s="182">
        <v>4.82</v>
      </c>
      <c r="C14" s="183">
        <v>0.26</v>
      </c>
      <c r="D14" s="182">
        <v>0.4</v>
      </c>
      <c r="E14" s="182">
        <v>12.08348099</v>
      </c>
      <c r="F14" s="183">
        <f t="shared" si="7"/>
        <v>1871.458333333333</v>
      </c>
      <c r="G14" s="184">
        <f>G9*7/12+G21*5/12</f>
        <v>5.3366666666666669</v>
      </c>
      <c r="H14" s="183">
        <f t="shared" si="2"/>
        <v>125.35350461125695</v>
      </c>
      <c r="I14" s="183">
        <f t="shared" si="3"/>
        <v>6.7618073026819099</v>
      </c>
      <c r="J14" s="185">
        <f t="shared" si="8"/>
        <v>128.26826768765704</v>
      </c>
      <c r="K14" s="183">
        <f t="shared" si="4"/>
        <v>10.402780465664476</v>
      </c>
      <c r="L14" s="185">
        <f t="shared" si="5"/>
        <v>10.644669517647886</v>
      </c>
      <c r="M14" s="204" t="s">
        <v>280</v>
      </c>
      <c r="N14" s="186"/>
      <c r="O14" s="187" t="s">
        <v>280</v>
      </c>
      <c r="P14" s="187"/>
      <c r="R14" s="184">
        <f t="shared" si="9"/>
        <v>1.0041910187838414</v>
      </c>
      <c r="S14" s="184">
        <f t="shared" si="10"/>
        <v>1.0532486237736511</v>
      </c>
      <c r="T14" s="190">
        <f t="shared" si="6"/>
        <v>0.12309279994112066</v>
      </c>
      <c r="U14" s="190">
        <f t="shared" si="0"/>
        <v>8.7724911019543717E-2</v>
      </c>
      <c r="V14" s="190">
        <f t="shared" si="1"/>
        <v>3.536788892157694E-2</v>
      </c>
      <c r="Y14" s="205"/>
    </row>
    <row r="15" spans="1:25">
      <c r="A15" s="181">
        <v>1871.07</v>
      </c>
      <c r="B15" s="182">
        <v>4.7300000000000004</v>
      </c>
      <c r="C15" s="183">
        <v>0.26</v>
      </c>
      <c r="D15" s="182">
        <v>0.4</v>
      </c>
      <c r="E15" s="182">
        <v>12.08348099</v>
      </c>
      <c r="F15" s="183">
        <f t="shared" si="7"/>
        <v>1871.5416666666663</v>
      </c>
      <c r="G15" s="184">
        <f>G9*6/12+G21*6/12</f>
        <v>5.34</v>
      </c>
      <c r="H15" s="183">
        <f t="shared" si="2"/>
        <v>123.01287900648244</v>
      </c>
      <c r="I15" s="183">
        <f t="shared" si="3"/>
        <v>6.7618073026819099</v>
      </c>
      <c r="J15" s="185">
        <f t="shared" si="8"/>
        <v>126.44980331172552</v>
      </c>
      <c r="K15" s="183">
        <f t="shared" si="4"/>
        <v>10.402780465664476</v>
      </c>
      <c r="L15" s="185">
        <f t="shared" si="5"/>
        <v>10.693429455537041</v>
      </c>
      <c r="M15" s="204" t="s">
        <v>280</v>
      </c>
      <c r="N15" s="186"/>
      <c r="O15" s="187" t="s">
        <v>280</v>
      </c>
      <c r="P15" s="187"/>
      <c r="R15" s="184">
        <f t="shared" si="9"/>
        <v>1.0041938353738404</v>
      </c>
      <c r="S15" s="184">
        <f t="shared" si="10"/>
        <v>1.0576628085399415</v>
      </c>
      <c r="T15" s="190">
        <f t="shared" si="6"/>
        <v>0.12002181566560766</v>
      </c>
      <c r="U15" s="190">
        <f t="shared" si="0"/>
        <v>8.6580856149985452E-2</v>
      </c>
      <c r="V15" s="190">
        <f t="shared" si="1"/>
        <v>3.3440959515622204E-2</v>
      </c>
      <c r="Y15" s="205"/>
    </row>
    <row r="16" spans="1:25">
      <c r="A16" s="181">
        <v>1871.08</v>
      </c>
      <c r="B16" s="182">
        <v>4.79</v>
      </c>
      <c r="C16" s="183">
        <v>0.26</v>
      </c>
      <c r="D16" s="182">
        <v>0.4</v>
      </c>
      <c r="E16" s="182">
        <v>11.893231399999999</v>
      </c>
      <c r="F16" s="183">
        <f t="shared" si="7"/>
        <v>1871.6249999999995</v>
      </c>
      <c r="G16" s="184">
        <f>G9*5/12+G21*7/12</f>
        <v>5.3433333333333337</v>
      </c>
      <c r="H16" s="183">
        <f t="shared" si="2"/>
        <v>126.56602771556271</v>
      </c>
      <c r="I16" s="183">
        <f t="shared" si="3"/>
        <v>6.8699722768363891</v>
      </c>
      <c r="J16" s="185">
        <f t="shared" si="8"/>
        <v>130.6907184084009</v>
      </c>
      <c r="K16" s="183">
        <f t="shared" si="4"/>
        <v>10.56918811820983</v>
      </c>
      <c r="L16" s="185">
        <f t="shared" si="5"/>
        <v>10.913629929720324</v>
      </c>
      <c r="M16" s="204" t="s">
        <v>280</v>
      </c>
      <c r="N16" s="186"/>
      <c r="O16" s="187" t="s">
        <v>280</v>
      </c>
      <c r="P16" s="187"/>
      <c r="R16" s="184">
        <f t="shared" si="9"/>
        <v>1.0041966519555729</v>
      </c>
      <c r="S16" s="184">
        <f t="shared" si="10"/>
        <v>1.0790882870419878</v>
      </c>
      <c r="T16" s="190">
        <f t="shared" si="6"/>
        <v>0.11193301028006664</v>
      </c>
      <c r="U16" s="190">
        <f t="shared" si="0"/>
        <v>8.2668610945189513E-2</v>
      </c>
      <c r="V16" s="190">
        <f t="shared" si="1"/>
        <v>2.9264399334877123E-2</v>
      </c>
      <c r="Y16" s="205"/>
    </row>
    <row r="17" spans="1:25">
      <c r="A17" s="181">
        <v>1871.09</v>
      </c>
      <c r="B17" s="182">
        <v>4.84</v>
      </c>
      <c r="C17" s="183">
        <v>0.26</v>
      </c>
      <c r="D17" s="182">
        <v>0.4</v>
      </c>
      <c r="E17" s="182">
        <v>12.178646280000001</v>
      </c>
      <c r="F17" s="183">
        <f t="shared" si="7"/>
        <v>1871.7083333333328</v>
      </c>
      <c r="G17" s="184">
        <f>G9*4/12+G21*8/12</f>
        <v>5.3466666666666676</v>
      </c>
      <c r="H17" s="183">
        <f t="shared" si="2"/>
        <v>124.89005305111796</v>
      </c>
      <c r="I17" s="183">
        <f t="shared" si="3"/>
        <v>6.7089697920022049</v>
      </c>
      <c r="J17" s="185">
        <f t="shared" si="8"/>
        <v>129.53742583792391</v>
      </c>
      <c r="K17" s="183">
        <f t="shared" si="4"/>
        <v>10.321491987695699</v>
      </c>
      <c r="L17" s="185">
        <f t="shared" si="5"/>
        <v>10.705572383299495</v>
      </c>
      <c r="M17" s="204" t="s">
        <v>280</v>
      </c>
      <c r="N17" s="186"/>
      <c r="O17" s="187" t="s">
        <v>280</v>
      </c>
      <c r="P17" s="187"/>
      <c r="R17" s="184">
        <f t="shared" si="9"/>
        <v>1.0041994685290414</v>
      </c>
      <c r="S17" s="184">
        <f t="shared" si="10"/>
        <v>1.0582215453478223</v>
      </c>
      <c r="T17" s="190">
        <f t="shared" si="6"/>
        <v>0.11002820544053638</v>
      </c>
      <c r="U17" s="190">
        <f t="shared" si="0"/>
        <v>8.1047904784233182E-2</v>
      </c>
      <c r="V17" s="190">
        <f t="shared" si="1"/>
        <v>2.8980300656303193E-2</v>
      </c>
      <c r="Y17" s="205"/>
    </row>
    <row r="18" spans="1:25">
      <c r="A18" s="181">
        <v>1871.1</v>
      </c>
      <c r="B18" s="182">
        <v>4.59</v>
      </c>
      <c r="C18" s="183">
        <v>0.26</v>
      </c>
      <c r="D18" s="182">
        <v>0.4</v>
      </c>
      <c r="E18" s="182">
        <v>12.368895869999999</v>
      </c>
      <c r="F18" s="183">
        <f t="shared" si="7"/>
        <v>1871.7916666666661</v>
      </c>
      <c r="G18" s="184">
        <f>G9*3/12+G21*9/12</f>
        <v>5.3500000000000005</v>
      </c>
      <c r="H18" s="183">
        <f t="shared" si="2"/>
        <v>116.6173739483507</v>
      </c>
      <c r="I18" s="183">
        <f t="shared" si="3"/>
        <v>6.6057771735449196</v>
      </c>
      <c r="J18" s="185">
        <f t="shared" si="8"/>
        <v>121.5278719642761</v>
      </c>
      <c r="K18" s="183">
        <f t="shared" si="4"/>
        <v>10.162734113146032</v>
      </c>
      <c r="L18" s="185">
        <f t="shared" si="5"/>
        <v>10.590664223466328</v>
      </c>
      <c r="M18" s="204" t="s">
        <v>280</v>
      </c>
      <c r="N18" s="186"/>
      <c r="O18" s="187" t="s">
        <v>280</v>
      </c>
      <c r="P18" s="187"/>
      <c r="R18" s="184">
        <f t="shared" si="9"/>
        <v>1.0042022850942474</v>
      </c>
      <c r="S18" s="184">
        <f t="shared" si="10"/>
        <v>1.0463203456452661</v>
      </c>
      <c r="T18" s="190">
        <f t="shared" si="6"/>
        <v>0.11476525767910162</v>
      </c>
      <c r="U18" s="190">
        <f t="shared" si="0"/>
        <v>8.1652652124726721E-2</v>
      </c>
      <c r="V18" s="190">
        <f t="shared" si="1"/>
        <v>3.3112605554374896E-2</v>
      </c>
      <c r="Y18" s="205"/>
    </row>
    <row r="19" spans="1:25">
      <c r="A19" s="181">
        <v>1871.11</v>
      </c>
      <c r="B19" s="182">
        <v>4.6399999999999997</v>
      </c>
      <c r="C19" s="183">
        <v>0.26</v>
      </c>
      <c r="D19" s="182">
        <v>0.4</v>
      </c>
      <c r="E19" s="182">
        <v>12.368895869999999</v>
      </c>
      <c r="F19" s="183">
        <f t="shared" si="7"/>
        <v>1871.8749999999993</v>
      </c>
      <c r="G19" s="184">
        <f>G9*2/12+G21*10/12</f>
        <v>5.3533333333333335</v>
      </c>
      <c r="H19" s="183">
        <f t="shared" si="2"/>
        <v>117.88771571249394</v>
      </c>
      <c r="I19" s="183">
        <f t="shared" si="3"/>
        <v>6.6057771735449196</v>
      </c>
      <c r="J19" s="185">
        <f t="shared" si="8"/>
        <v>123.42536597098047</v>
      </c>
      <c r="K19" s="183">
        <f t="shared" si="4"/>
        <v>10.162734113146032</v>
      </c>
      <c r="L19" s="185">
        <f t="shared" si="5"/>
        <v>10.640117756119007</v>
      </c>
      <c r="M19" s="204" t="s">
        <v>280</v>
      </c>
      <c r="N19" s="186"/>
      <c r="O19" s="187" t="s">
        <v>280</v>
      </c>
      <c r="P19" s="187"/>
      <c r="R19" s="184">
        <f t="shared" si="9"/>
        <v>1.004205101651193</v>
      </c>
      <c r="S19" s="184">
        <f t="shared" si="10"/>
        <v>1.050717282037579</v>
      </c>
      <c r="T19" s="190">
        <f t="shared" si="6"/>
        <v>0.11526991934606401</v>
      </c>
      <c r="U19" s="190">
        <f t="shared" si="0"/>
        <v>8.2593250229019644E-2</v>
      </c>
      <c r="V19" s="190">
        <f t="shared" si="1"/>
        <v>3.2676669117044366E-2</v>
      </c>
      <c r="Y19" s="205"/>
    </row>
    <row r="20" spans="1:25">
      <c r="A20" s="181">
        <v>1871.12</v>
      </c>
      <c r="B20" s="182">
        <v>4.74</v>
      </c>
      <c r="C20" s="183">
        <v>0.26</v>
      </c>
      <c r="D20" s="182">
        <v>0.4</v>
      </c>
      <c r="E20" s="182">
        <v>12.654391739999999</v>
      </c>
      <c r="F20" s="183">
        <f t="shared" si="7"/>
        <v>1871.9583333333326</v>
      </c>
      <c r="G20" s="184">
        <f>G9*1/12+G21*11/12</f>
        <v>5.3566666666666665</v>
      </c>
      <c r="H20" s="183">
        <f t="shared" si="2"/>
        <v>117.71141281263991</v>
      </c>
      <c r="I20" s="183">
        <f t="shared" si="3"/>
        <v>6.4567441627186444</v>
      </c>
      <c r="J20" s="185">
        <f t="shared" si="8"/>
        <v>123.80411833489406</v>
      </c>
      <c r="K20" s="183">
        <f t="shared" si="4"/>
        <v>9.9334525580286837</v>
      </c>
      <c r="L20" s="185">
        <f t="shared" si="5"/>
        <v>10.447604922775868</v>
      </c>
      <c r="M20" s="204" t="s">
        <v>280</v>
      </c>
      <c r="N20" s="186"/>
      <c r="O20" s="187" t="s">
        <v>280</v>
      </c>
      <c r="P20" s="187"/>
      <c r="R20" s="184">
        <f t="shared" si="9"/>
        <v>1.0042079181998806</v>
      </c>
      <c r="S20" s="184">
        <f t="shared" si="10"/>
        <v>1.0313307279996851</v>
      </c>
      <c r="T20" s="190">
        <f t="shared" si="6"/>
        <v>0.11213517395572437</v>
      </c>
      <c r="U20" s="190">
        <f t="shared" si="0"/>
        <v>8.4999177747215882E-2</v>
      </c>
      <c r="V20" s="190">
        <f t="shared" si="1"/>
        <v>2.7135996208508484E-2</v>
      </c>
      <c r="Y20" s="205"/>
    </row>
    <row r="21" spans="1:25">
      <c r="A21" s="181">
        <v>1872.01</v>
      </c>
      <c r="B21" s="182">
        <v>4.8600000000000003</v>
      </c>
      <c r="C21" s="183">
        <v>0.26329999999999998</v>
      </c>
      <c r="D21" s="182">
        <v>0.40250000000000002</v>
      </c>
      <c r="E21" s="182">
        <v>12.654391739999999</v>
      </c>
      <c r="F21" s="183">
        <f t="shared" si="7"/>
        <v>1872.0416666666658</v>
      </c>
      <c r="G21" s="184">
        <v>5.36</v>
      </c>
      <c r="H21" s="183">
        <f t="shared" si="2"/>
        <v>120.69144858004852</v>
      </c>
      <c r="I21" s="183">
        <f t="shared" si="3"/>
        <v>6.5386951463223815</v>
      </c>
      <c r="J21" s="185">
        <f t="shared" si="8"/>
        <v>127.51149447342826</v>
      </c>
      <c r="K21" s="183">
        <f t="shared" si="4"/>
        <v>9.9955366365163645</v>
      </c>
      <c r="L21" s="185">
        <f t="shared" si="5"/>
        <v>10.560365540237628</v>
      </c>
      <c r="M21" s="204" t="s">
        <v>280</v>
      </c>
      <c r="N21" s="186"/>
      <c r="O21" s="187" t="s">
        <v>280</v>
      </c>
      <c r="P21" s="187"/>
      <c r="R21" s="184">
        <f t="shared" si="9"/>
        <v>1.0030599998857486</v>
      </c>
      <c r="S21" s="184">
        <f t="shared" si="10"/>
        <v>1.0356704833401311</v>
      </c>
      <c r="T21" s="190">
        <f t="shared" si="6"/>
        <v>0.10768446401001164</v>
      </c>
      <c r="U21" s="190">
        <f t="shared" si="0"/>
        <v>8.4930989181411398E-2</v>
      </c>
      <c r="V21" s="190">
        <f t="shared" si="1"/>
        <v>2.275347482860024E-2</v>
      </c>
      <c r="Y21" s="205"/>
    </row>
    <row r="22" spans="1:25">
      <c r="A22" s="181">
        <v>1872.02</v>
      </c>
      <c r="B22" s="182">
        <v>4.88</v>
      </c>
      <c r="C22" s="183">
        <v>0.26669999999999999</v>
      </c>
      <c r="D22" s="182">
        <v>0.40500000000000003</v>
      </c>
      <c r="E22" s="182">
        <v>12.654391739999999</v>
      </c>
      <c r="F22" s="183">
        <f t="shared" si="7"/>
        <v>1872.1249999999991</v>
      </c>
      <c r="G22" s="184">
        <f>G21*11/12+G33*1/12</f>
        <v>5.378333333333333</v>
      </c>
      <c r="H22" s="183">
        <f t="shared" si="2"/>
        <v>121.18812120794993</v>
      </c>
      <c r="I22" s="183">
        <f t="shared" si="3"/>
        <v>6.6231294930656253</v>
      </c>
      <c r="J22" s="185">
        <f t="shared" si="8"/>
        <v>128.61934897016496</v>
      </c>
      <c r="K22" s="183">
        <f t="shared" si="4"/>
        <v>10.057620715004044</v>
      </c>
      <c r="L22" s="185">
        <f t="shared" si="5"/>
        <v>10.674351707564922</v>
      </c>
      <c r="M22" s="204" t="s">
        <v>280</v>
      </c>
      <c r="N22" s="186"/>
      <c r="O22" s="187" t="s">
        <v>280</v>
      </c>
      <c r="P22" s="187"/>
      <c r="R22" s="184">
        <f t="shared" si="9"/>
        <v>1.0030764483003818</v>
      </c>
      <c r="S22" s="184">
        <f t="shared" si="10"/>
        <v>1.0388396349008251</v>
      </c>
      <c r="T22" s="190">
        <f t="shared" si="6"/>
        <v>0.10375207603565961</v>
      </c>
      <c r="U22" s="190">
        <f t="shared" si="0"/>
        <v>8.3909829002996705E-2</v>
      </c>
      <c r="V22" s="190">
        <f t="shared" si="1"/>
        <v>1.9842247032662907E-2</v>
      </c>
      <c r="Y22" s="205"/>
    </row>
    <row r="23" spans="1:25">
      <c r="A23" s="181">
        <v>1872.03</v>
      </c>
      <c r="B23" s="182">
        <v>5.04</v>
      </c>
      <c r="C23" s="183">
        <v>0.27</v>
      </c>
      <c r="D23" s="182">
        <v>0.40749999999999997</v>
      </c>
      <c r="E23" s="182">
        <v>12.844641319999999</v>
      </c>
      <c r="F23" s="183">
        <f t="shared" si="7"/>
        <v>1872.2083333333323</v>
      </c>
      <c r="G23" s="184">
        <f>G21*10/12+G33*2/12</f>
        <v>5.3966666666666665</v>
      </c>
      <c r="H23" s="183">
        <f t="shared" si="2"/>
        <v>123.30766119049565</v>
      </c>
      <c r="I23" s="183">
        <f t="shared" si="3"/>
        <v>6.6057675637765527</v>
      </c>
      <c r="J23" s="185">
        <f t="shared" si="8"/>
        <v>131.45309463384888</v>
      </c>
      <c r="K23" s="183">
        <f t="shared" si="4"/>
        <v>9.9698158601442408</v>
      </c>
      <c r="L23" s="185">
        <f t="shared" si="5"/>
        <v>10.628400012558217</v>
      </c>
      <c r="M23" s="204" t="s">
        <v>280</v>
      </c>
      <c r="N23" s="186"/>
      <c r="O23" s="187" t="s">
        <v>280</v>
      </c>
      <c r="P23" s="187"/>
      <c r="R23" s="184">
        <f t="shared" si="9"/>
        <v>1.0030928953450977</v>
      </c>
      <c r="S23" s="184">
        <f t="shared" si="10"/>
        <v>1.0266013661348654</v>
      </c>
      <c r="T23" s="190">
        <f t="shared" si="6"/>
        <v>0.10166592292535204</v>
      </c>
      <c r="U23" s="190">
        <f t="shared" si="0"/>
        <v>8.5514588498155408E-2</v>
      </c>
      <c r="V23" s="190">
        <f t="shared" si="1"/>
        <v>1.6151334427196629E-2</v>
      </c>
      <c r="Y23" s="205"/>
    </row>
    <row r="24" spans="1:25">
      <c r="A24" s="181">
        <v>1872.04</v>
      </c>
      <c r="B24" s="182">
        <v>5.18</v>
      </c>
      <c r="C24" s="183">
        <v>0.27329999999999999</v>
      </c>
      <c r="D24" s="182">
        <v>0.41</v>
      </c>
      <c r="E24" s="182">
        <v>13.130137189999999</v>
      </c>
      <c r="F24" s="183">
        <f t="shared" si="7"/>
        <v>1872.2916666666656</v>
      </c>
      <c r="G24" s="184">
        <f>G21*9/12+G33*3/12</f>
        <v>5.4150000000000009</v>
      </c>
      <c r="H24" s="183">
        <f t="shared" si="2"/>
        <v>123.97725069009736</v>
      </c>
      <c r="I24" s="183">
        <f t="shared" si="3"/>
        <v>6.5411163346725116</v>
      </c>
      <c r="J24" s="185">
        <f t="shared" si="8"/>
        <v>132.74801642293133</v>
      </c>
      <c r="K24" s="183">
        <f t="shared" si="4"/>
        <v>9.8128711936177453</v>
      </c>
      <c r="L24" s="185">
        <f t="shared" si="5"/>
        <v>10.507082380965606</v>
      </c>
      <c r="M24" s="204" t="s">
        <v>280</v>
      </c>
      <c r="N24" s="186"/>
      <c r="O24" s="187" t="s">
        <v>280</v>
      </c>
      <c r="P24" s="187"/>
      <c r="R24" s="184">
        <f t="shared" si="9"/>
        <v>1.0031093410217495</v>
      </c>
      <c r="S24" s="184">
        <f t="shared" si="10"/>
        <v>1.0073855331848895</v>
      </c>
      <c r="T24" s="190">
        <f t="shared" si="6"/>
        <v>0.10007866793276321</v>
      </c>
      <c r="U24" s="190">
        <f t="shared" si="0"/>
        <v>8.6885497930643041E-2</v>
      </c>
      <c r="V24" s="190">
        <f t="shared" si="1"/>
        <v>1.3193170002120169E-2</v>
      </c>
      <c r="Y24" s="205"/>
    </row>
    <row r="25" spans="1:25">
      <c r="A25" s="181">
        <v>1872.05</v>
      </c>
      <c r="B25" s="182">
        <v>5.18</v>
      </c>
      <c r="C25" s="183">
        <v>0.2767</v>
      </c>
      <c r="D25" s="182">
        <v>0.41249999999999998</v>
      </c>
      <c r="E25" s="182">
        <v>13.130137189999999</v>
      </c>
      <c r="F25" s="183">
        <f t="shared" si="7"/>
        <v>1872.3749999999989</v>
      </c>
      <c r="G25" s="184">
        <f>G21*8/12+G33*4/12</f>
        <v>5.4333333333333336</v>
      </c>
      <c r="H25" s="183">
        <f t="shared" si="2"/>
        <v>123.97725069009736</v>
      </c>
      <c r="I25" s="183">
        <f t="shared" si="3"/>
        <v>6.6224913640830012</v>
      </c>
      <c r="J25" s="185">
        <f t="shared" si="8"/>
        <v>133.33893302756815</v>
      </c>
      <c r="K25" s="183">
        <f t="shared" si="4"/>
        <v>9.8727057740666346</v>
      </c>
      <c r="L25" s="185">
        <f t="shared" si="5"/>
        <v>10.618206539357503</v>
      </c>
      <c r="M25" s="204" t="s">
        <v>280</v>
      </c>
      <c r="N25" s="186"/>
      <c r="O25" s="187" t="s">
        <v>280</v>
      </c>
      <c r="P25" s="187"/>
      <c r="R25" s="184">
        <f t="shared" si="9"/>
        <v>1.0031257853321864</v>
      </c>
      <c r="S25" s="184">
        <f t="shared" si="10"/>
        <v>1.0105178383479383</v>
      </c>
      <c r="T25" s="190">
        <f t="shared" si="6"/>
        <v>9.7760663722721741E-2</v>
      </c>
      <c r="U25" s="190">
        <f t="shared" si="0"/>
        <v>8.587668085729061E-2</v>
      </c>
      <c r="V25" s="190">
        <f t="shared" si="1"/>
        <v>1.1883982865431131E-2</v>
      </c>
      <c r="Y25" s="205"/>
    </row>
    <row r="26" spans="1:25">
      <c r="A26" s="181">
        <v>1872.06</v>
      </c>
      <c r="B26" s="182">
        <v>5.13</v>
      </c>
      <c r="C26" s="183">
        <v>0.28000000000000003</v>
      </c>
      <c r="D26" s="182">
        <v>0.41499999999999998</v>
      </c>
      <c r="E26" s="182">
        <v>13.0349719</v>
      </c>
      <c r="F26" s="183">
        <f t="shared" si="7"/>
        <v>1872.4583333333321</v>
      </c>
      <c r="G26" s="184">
        <f>G21*7/12+G33*5/12</f>
        <v>5.4516666666666662</v>
      </c>
      <c r="H26" s="183">
        <f t="shared" si="2"/>
        <v>123.67695130973014</v>
      </c>
      <c r="I26" s="183">
        <f t="shared" si="3"/>
        <v>6.7503989018956023</v>
      </c>
      <c r="J26" s="185">
        <f t="shared" si="8"/>
        <v>133.62096850662417</v>
      </c>
      <c r="K26" s="183">
        <f t="shared" si="4"/>
        <v>10.005055515309554</v>
      </c>
      <c r="L26" s="185">
        <f t="shared" si="5"/>
        <v>10.809493553654782</v>
      </c>
      <c r="M26" s="204" t="s">
        <v>280</v>
      </c>
      <c r="N26" s="186"/>
      <c r="O26" s="187" t="s">
        <v>280</v>
      </c>
      <c r="P26" s="187"/>
      <c r="R26" s="184">
        <f t="shared" si="9"/>
        <v>1.0031422282782549</v>
      </c>
      <c r="S26" s="184">
        <f t="shared" si="10"/>
        <v>1.0210771159167262</v>
      </c>
      <c r="T26" s="190">
        <f t="shared" si="6"/>
        <v>9.6471705622548587E-2</v>
      </c>
      <c r="U26" s="190">
        <f t="shared" si="0"/>
        <v>8.4086342005472936E-2</v>
      </c>
      <c r="V26" s="190">
        <f t="shared" si="1"/>
        <v>1.2385363617075651E-2</v>
      </c>
      <c r="Y26" s="205"/>
    </row>
    <row r="27" spans="1:25">
      <c r="A27" s="181">
        <v>1872.07</v>
      </c>
      <c r="B27" s="182">
        <v>5.0999999999999996</v>
      </c>
      <c r="C27" s="183">
        <v>0.2833</v>
      </c>
      <c r="D27" s="182">
        <v>0.41749999999999998</v>
      </c>
      <c r="E27" s="182">
        <v>12.844641319999999</v>
      </c>
      <c r="F27" s="183">
        <f t="shared" si="7"/>
        <v>1872.5416666666654</v>
      </c>
      <c r="G27" s="184">
        <f>G21*6/12+G33*6/12</f>
        <v>5.4700000000000006</v>
      </c>
      <c r="H27" s="183">
        <f t="shared" si="2"/>
        <v>124.77560953800153</v>
      </c>
      <c r="I27" s="183">
        <f t="shared" si="3"/>
        <v>6.9311627808070275</v>
      </c>
      <c r="J27" s="185">
        <f t="shared" si="8"/>
        <v>135.43199983556735</v>
      </c>
      <c r="K27" s="183">
        <f t="shared" si="4"/>
        <v>10.21447391806189</v>
      </c>
      <c r="L27" s="185">
        <f t="shared" si="5"/>
        <v>11.086835280656739</v>
      </c>
      <c r="M27" s="204" t="s">
        <v>280</v>
      </c>
      <c r="N27" s="186"/>
      <c r="O27" s="187" t="s">
        <v>280</v>
      </c>
      <c r="P27" s="187"/>
      <c r="R27" s="184">
        <f t="shared" si="9"/>
        <v>1.0031586698618002</v>
      </c>
      <c r="S27" s="184">
        <f t="shared" si="10"/>
        <v>1.0394633320598912</v>
      </c>
      <c r="T27" s="190">
        <f t="shared" si="6"/>
        <v>0.10250040147031392</v>
      </c>
      <c r="U27" s="190">
        <f t="shared" si="0"/>
        <v>8.3452520669814678E-2</v>
      </c>
      <c r="V27" s="190">
        <f t="shared" si="1"/>
        <v>1.9047880800499239E-2</v>
      </c>
      <c r="Y27" s="205"/>
    </row>
    <row r="28" spans="1:25">
      <c r="A28" s="181">
        <v>1872.08</v>
      </c>
      <c r="B28" s="182">
        <v>5.04</v>
      </c>
      <c r="C28" s="183">
        <v>0.28670000000000001</v>
      </c>
      <c r="D28" s="182">
        <v>0.42</v>
      </c>
      <c r="E28" s="182">
        <v>12.93980661</v>
      </c>
      <c r="F28" s="183">
        <f t="shared" si="7"/>
        <v>1872.6249999999986</v>
      </c>
      <c r="G28" s="184">
        <f>G21*5/12+G33*7/12</f>
        <v>5.4883333333333333</v>
      </c>
      <c r="H28" s="183">
        <f t="shared" si="2"/>
        <v>122.40079992972944</v>
      </c>
      <c r="I28" s="183">
        <f t="shared" si="3"/>
        <v>6.9627597896534592</v>
      </c>
      <c r="J28" s="185">
        <f t="shared" si="8"/>
        <v>133.48415515272998</v>
      </c>
      <c r="K28" s="183">
        <f t="shared" si="4"/>
        <v>10.200066660810787</v>
      </c>
      <c r="L28" s="185">
        <f t="shared" si="5"/>
        <v>11.123679596060832</v>
      </c>
      <c r="M28" s="204" t="s">
        <v>280</v>
      </c>
      <c r="N28" s="186"/>
      <c r="O28" s="187" t="s">
        <v>280</v>
      </c>
      <c r="P28" s="187"/>
      <c r="R28" s="184">
        <f t="shared" si="9"/>
        <v>1.0031751100846626</v>
      </c>
      <c r="S28" s="184">
        <f t="shared" si="10"/>
        <v>1.0350778150153286</v>
      </c>
      <c r="T28" s="190">
        <f t="shared" si="6"/>
        <v>0.10684171794485087</v>
      </c>
      <c r="U28" s="190">
        <f t="shared" si="0"/>
        <v>8.3249217682672683E-2</v>
      </c>
      <c r="V28" s="190">
        <f t="shared" si="1"/>
        <v>2.3592500262178184E-2</v>
      </c>
      <c r="Y28" s="205"/>
    </row>
    <row r="29" spans="1:25">
      <c r="A29" s="181">
        <v>1872.09</v>
      </c>
      <c r="B29" s="182">
        <v>4.95</v>
      </c>
      <c r="C29" s="183">
        <v>0.28999999999999998</v>
      </c>
      <c r="D29" s="182">
        <v>0.42249999999999999</v>
      </c>
      <c r="E29" s="182">
        <v>13.0349719</v>
      </c>
      <c r="F29" s="183">
        <f t="shared" si="7"/>
        <v>1872.7083333333319</v>
      </c>
      <c r="G29" s="184">
        <f>G21*4/12+G33*8/12</f>
        <v>5.5066666666666668</v>
      </c>
      <c r="H29" s="183">
        <f t="shared" si="2"/>
        <v>119.33740915851155</v>
      </c>
      <c r="I29" s="183">
        <f t="shared" si="3"/>
        <v>6.9914845769633018</v>
      </c>
      <c r="J29" s="185">
        <f t="shared" si="8"/>
        <v>130.77875539346485</v>
      </c>
      <c r="K29" s="183">
        <f t="shared" si="4"/>
        <v>10.185869771610328</v>
      </c>
      <c r="L29" s="185">
        <f t="shared" si="5"/>
        <v>11.162429121967454</v>
      </c>
      <c r="M29" s="204" t="s">
        <v>280</v>
      </c>
      <c r="N29" s="186"/>
      <c r="O29" s="187" t="s">
        <v>280</v>
      </c>
      <c r="P29" s="187"/>
      <c r="R29" s="184">
        <f t="shared" si="9"/>
        <v>1.0031915489486818</v>
      </c>
      <c r="S29" s="184">
        <f t="shared" si="10"/>
        <v>1.0307834454158584</v>
      </c>
      <c r="T29" s="190">
        <f t="shared" si="6"/>
        <v>0.11370306084803916</v>
      </c>
      <c r="U29" s="190">
        <f t="shared" si="0"/>
        <v>8.6993117135232945E-2</v>
      </c>
      <c r="V29" s="190">
        <f t="shared" si="1"/>
        <v>2.6709943712806217E-2</v>
      </c>
      <c r="Y29" s="205"/>
    </row>
    <row r="30" spans="1:25">
      <c r="A30" s="181">
        <v>1872.1</v>
      </c>
      <c r="B30" s="182">
        <v>4.97</v>
      </c>
      <c r="C30" s="183">
        <v>0.29330000000000001</v>
      </c>
      <c r="D30" s="182">
        <v>0.42499999999999999</v>
      </c>
      <c r="E30" s="182">
        <v>12.74947603</v>
      </c>
      <c r="F30" s="183">
        <f t="shared" si="7"/>
        <v>1872.7916666666652</v>
      </c>
      <c r="G30" s="184">
        <f>G21*3/12+G33*9/12</f>
        <v>5.5249999999999995</v>
      </c>
      <c r="H30" s="183">
        <f t="shared" si="2"/>
        <v>122.50267080191533</v>
      </c>
      <c r="I30" s="183">
        <f t="shared" si="3"/>
        <v>7.2293829670426097</v>
      </c>
      <c r="J30" s="185">
        <f t="shared" si="8"/>
        <v>134.90769079813955</v>
      </c>
      <c r="K30" s="183">
        <f t="shared" si="4"/>
        <v>10.475580501169823</v>
      </c>
      <c r="L30" s="185">
        <f t="shared" si="5"/>
        <v>11.536371949539099</v>
      </c>
      <c r="M30" s="204" t="s">
        <v>280</v>
      </c>
      <c r="N30" s="186"/>
      <c r="O30" s="187" t="s">
        <v>280</v>
      </c>
      <c r="P30" s="187"/>
      <c r="R30" s="184">
        <f t="shared" si="9"/>
        <v>1.0032079864556935</v>
      </c>
      <c r="S30" s="184">
        <f t="shared" si="10"/>
        <v>1.0572289881054313</v>
      </c>
      <c r="T30" s="190">
        <f t="shared" si="6"/>
        <v>0.10870071962282002</v>
      </c>
      <c r="U30" s="190">
        <f t="shared" si="0"/>
        <v>8.5572332702204434E-2</v>
      </c>
      <c r="V30" s="190">
        <f t="shared" si="1"/>
        <v>2.3128386920615585E-2</v>
      </c>
      <c r="Y30" s="205"/>
    </row>
    <row r="31" spans="1:25">
      <c r="A31" s="181">
        <v>1872.11</v>
      </c>
      <c r="B31" s="182">
        <v>4.95</v>
      </c>
      <c r="C31" s="183">
        <v>0.29670000000000002</v>
      </c>
      <c r="D31" s="182">
        <v>0.42749999999999999</v>
      </c>
      <c r="E31" s="182">
        <v>13.130137189999999</v>
      </c>
      <c r="F31" s="183">
        <f t="shared" si="7"/>
        <v>1872.8749999999984</v>
      </c>
      <c r="G31" s="184">
        <f>G21*2/12+G33*10/12</f>
        <v>5.543333333333333</v>
      </c>
      <c r="H31" s="183">
        <f t="shared" si="2"/>
        <v>118.47246928879962</v>
      </c>
      <c r="I31" s="183">
        <f t="shared" si="3"/>
        <v>7.1011680076741106</v>
      </c>
      <c r="J31" s="185">
        <f t="shared" si="8"/>
        <v>131.1210658884514</v>
      </c>
      <c r="K31" s="183">
        <f t="shared" si="4"/>
        <v>10.231713256759967</v>
      </c>
      <c r="L31" s="185">
        <f t="shared" si="5"/>
        <v>11.324092054002621</v>
      </c>
      <c r="M31" s="204" t="s">
        <v>280</v>
      </c>
      <c r="N31" s="186"/>
      <c r="O31" s="187" t="s">
        <v>280</v>
      </c>
      <c r="P31" s="187"/>
      <c r="R31" s="184">
        <f t="shared" si="9"/>
        <v>1.0032244226075313</v>
      </c>
      <c r="S31" s="184">
        <f t="shared" si="10"/>
        <v>1.0298716812178139</v>
      </c>
      <c r="T31" s="190">
        <f t="shared" si="6"/>
        <v>0.10855245783606438</v>
      </c>
      <c r="U31" s="190">
        <f t="shared" si="0"/>
        <v>8.9766167685533693E-2</v>
      </c>
      <c r="V31" s="190">
        <f t="shared" si="1"/>
        <v>1.8786290150530682E-2</v>
      </c>
      <c r="Y31" s="205"/>
    </row>
    <row r="32" spans="1:25">
      <c r="A32" s="181">
        <v>1872.12</v>
      </c>
      <c r="B32" s="182">
        <v>5.07</v>
      </c>
      <c r="C32" s="183">
        <v>0.3</v>
      </c>
      <c r="D32" s="182">
        <v>0.43</v>
      </c>
      <c r="E32" s="182">
        <v>12.93980661</v>
      </c>
      <c r="F32" s="183">
        <f t="shared" si="7"/>
        <v>1872.9583333333317</v>
      </c>
      <c r="G32" s="184">
        <f>G21*1/12+G33*11/12</f>
        <v>5.5616666666666665</v>
      </c>
      <c r="H32" s="183">
        <f t="shared" si="2"/>
        <v>123.12937611978737</v>
      </c>
      <c r="I32" s="183">
        <f t="shared" si="3"/>
        <v>7.2857619005791339</v>
      </c>
      <c r="J32" s="185">
        <f t="shared" si="8"/>
        <v>136.94713105293172</v>
      </c>
      <c r="K32" s="183">
        <f t="shared" si="4"/>
        <v>10.442925390830093</v>
      </c>
      <c r="L32" s="185">
        <f t="shared" si="5"/>
        <v>11.614845434469554</v>
      </c>
      <c r="M32" s="204" t="s">
        <v>280</v>
      </c>
      <c r="N32" s="186"/>
      <c r="O32" s="187" t="s">
        <v>280</v>
      </c>
      <c r="P32" s="187"/>
      <c r="R32" s="184">
        <f t="shared" si="9"/>
        <v>1.0032408574060259</v>
      </c>
      <c r="S32" s="184">
        <f t="shared" si="10"/>
        <v>1.0483895674210992</v>
      </c>
      <c r="T32" s="190">
        <f t="shared" si="6"/>
        <v>0.10586247483438749</v>
      </c>
      <c r="U32" s="190">
        <f t="shared" si="0"/>
        <v>8.9178020285641146E-2</v>
      </c>
      <c r="V32" s="190">
        <f t="shared" si="1"/>
        <v>1.6684454548746341E-2</v>
      </c>
      <c r="Y32" s="205"/>
    </row>
    <row r="33" spans="1:25">
      <c r="A33" s="181">
        <v>1873.01</v>
      </c>
      <c r="B33" s="182">
        <v>5.1100000000000003</v>
      </c>
      <c r="C33" s="183">
        <v>0.30249999999999999</v>
      </c>
      <c r="D33" s="182">
        <v>0.4325</v>
      </c>
      <c r="E33" s="182">
        <v>12.93980661</v>
      </c>
      <c r="F33" s="183">
        <f t="shared" si="7"/>
        <v>1873.0416666666649</v>
      </c>
      <c r="G33" s="184">
        <v>5.58</v>
      </c>
      <c r="H33" s="183">
        <f t="shared" si="2"/>
        <v>124.1008110398646</v>
      </c>
      <c r="I33" s="183">
        <f t="shared" si="3"/>
        <v>7.3464765830839598</v>
      </c>
      <c r="J33" s="185">
        <f t="shared" si="8"/>
        <v>138.70849084992253</v>
      </c>
      <c r="K33" s="183">
        <f t="shared" si="4"/>
        <v>10.503640073334918</v>
      </c>
      <c r="L33" s="185">
        <f t="shared" si="5"/>
        <v>11.740004362542365</v>
      </c>
      <c r="M33" s="204" t="s">
        <v>280</v>
      </c>
      <c r="N33" s="186"/>
      <c r="O33" s="187" t="s">
        <v>280</v>
      </c>
      <c r="P33" s="187"/>
      <c r="R33" s="184">
        <f t="shared" si="9"/>
        <v>1.0053472215787504</v>
      </c>
      <c r="S33" s="184">
        <f t="shared" si="10"/>
        <v>1.0517872485150761</v>
      </c>
      <c r="T33" s="190">
        <f t="shared" si="6"/>
        <v>0.1043883357395603</v>
      </c>
      <c r="U33" s="190">
        <f t="shared" si="0"/>
        <v>8.9146981124955227E-2</v>
      </c>
      <c r="V33" s="190">
        <f t="shared" si="1"/>
        <v>1.5241354614605074E-2</v>
      </c>
      <c r="Y33" s="205"/>
    </row>
    <row r="34" spans="1:25">
      <c r="A34" s="181">
        <v>1873.02</v>
      </c>
      <c r="B34" s="182">
        <v>5.15</v>
      </c>
      <c r="C34" s="183">
        <v>0.30499999999999999</v>
      </c>
      <c r="D34" s="182">
        <v>0.435</v>
      </c>
      <c r="E34" s="182">
        <v>13.225221489999999</v>
      </c>
      <c r="F34" s="183">
        <f t="shared" si="7"/>
        <v>1873.1249999999982</v>
      </c>
      <c r="G34" s="184">
        <f>G33*11/12+G45*1/12</f>
        <v>5.5708333333333337</v>
      </c>
      <c r="H34" s="183">
        <f t="shared" si="2"/>
        <v>122.37304881613751</v>
      </c>
      <c r="I34" s="183">
        <f t="shared" si="3"/>
        <v>7.2473359007615406</v>
      </c>
      <c r="J34" s="185">
        <f t="shared" si="8"/>
        <v>137.45239077151513</v>
      </c>
      <c r="K34" s="183">
        <f t="shared" si="4"/>
        <v>10.336364317479575</v>
      </c>
      <c r="L34" s="185">
        <f t="shared" si="5"/>
        <v>11.610056307885257</v>
      </c>
      <c r="M34" s="204" t="s">
        <v>280</v>
      </c>
      <c r="N34" s="186"/>
      <c r="O34" s="187" t="s">
        <v>280</v>
      </c>
      <c r="P34" s="187"/>
      <c r="R34" s="184">
        <f t="shared" si="9"/>
        <v>1.0053398720295676</v>
      </c>
      <c r="S34" s="184">
        <f t="shared" si="10"/>
        <v>1.0345912828835473</v>
      </c>
      <c r="T34" s="190">
        <f t="shared" si="6"/>
        <v>0.10236955495561761</v>
      </c>
      <c r="U34" s="190">
        <f t="shared" si="0"/>
        <v>9.0247718971019575E-2</v>
      </c>
      <c r="V34" s="190">
        <f t="shared" si="1"/>
        <v>1.2121835984598039E-2</v>
      </c>
      <c r="Y34" s="205"/>
    </row>
    <row r="35" spans="1:25">
      <c r="A35" s="181">
        <v>1873.03</v>
      </c>
      <c r="B35" s="182">
        <v>5.1100000000000003</v>
      </c>
      <c r="C35" s="183">
        <v>0.3075</v>
      </c>
      <c r="D35" s="182">
        <v>0.4375</v>
      </c>
      <c r="E35" s="182">
        <v>13.225221489999999</v>
      </c>
      <c r="F35" s="183">
        <f t="shared" si="7"/>
        <v>1873.2083333333314</v>
      </c>
      <c r="G35" s="184">
        <f>G33*10/12+G45*2/12</f>
        <v>5.5616666666666656</v>
      </c>
      <c r="H35" s="183">
        <f t="shared" si="2"/>
        <v>121.42257853407042</v>
      </c>
      <c r="I35" s="183">
        <f t="shared" si="3"/>
        <v>7.3067402933907344</v>
      </c>
      <c r="J35" s="185">
        <f t="shared" si="8"/>
        <v>137.06872511766258</v>
      </c>
      <c r="K35" s="183">
        <f t="shared" si="4"/>
        <v>10.395768710108769</v>
      </c>
      <c r="L35" s="185">
        <f t="shared" si="5"/>
        <v>11.735336054594397</v>
      </c>
      <c r="M35" s="204" t="s">
        <v>280</v>
      </c>
      <c r="N35" s="186"/>
      <c r="O35" s="187" t="s">
        <v>280</v>
      </c>
      <c r="P35" s="187"/>
      <c r="R35" s="184">
        <f t="shared" si="9"/>
        <v>1.0053325226495526</v>
      </c>
      <c r="S35" s="184">
        <f t="shared" si="10"/>
        <v>1.0401158679370517</v>
      </c>
      <c r="T35" s="190">
        <f t="shared" si="6"/>
        <v>0.10559090483294353</v>
      </c>
      <c r="U35" s="190">
        <f t="shared" si="0"/>
        <v>9.1036886852623455E-2</v>
      </c>
      <c r="V35" s="190">
        <f t="shared" si="1"/>
        <v>1.4554017980320078E-2</v>
      </c>
      <c r="Y35" s="205"/>
    </row>
    <row r="36" spans="1:25">
      <c r="A36" s="181">
        <v>1873.04</v>
      </c>
      <c r="B36" s="182">
        <v>5.04</v>
      </c>
      <c r="C36" s="183">
        <v>0.31</v>
      </c>
      <c r="D36" s="182">
        <v>0.44</v>
      </c>
      <c r="E36" s="182">
        <v>13.225221489999999</v>
      </c>
      <c r="F36" s="183">
        <f t="shared" si="7"/>
        <v>1873.2916666666647</v>
      </c>
      <c r="G36" s="184">
        <f>G33*9/12+G45*3/12</f>
        <v>5.5524999999999993</v>
      </c>
      <c r="H36" s="183">
        <f t="shared" si="2"/>
        <v>119.75925554045301</v>
      </c>
      <c r="I36" s="183">
        <f t="shared" si="3"/>
        <v>7.3661446860199273</v>
      </c>
      <c r="J36" s="185">
        <f t="shared" si="8"/>
        <v>135.88401500167495</v>
      </c>
      <c r="K36" s="183">
        <f t="shared" si="4"/>
        <v>10.455173102737961</v>
      </c>
      <c r="L36" s="185">
        <f t="shared" si="5"/>
        <v>11.862890198558924</v>
      </c>
      <c r="M36" s="204" t="s">
        <v>280</v>
      </c>
      <c r="N36" s="186"/>
      <c r="O36" s="187" t="s">
        <v>280</v>
      </c>
      <c r="P36" s="187"/>
      <c r="R36" s="184">
        <f t="shared" si="9"/>
        <v>1.0053251734388198</v>
      </c>
      <c r="S36" s="184">
        <f t="shared" si="10"/>
        <v>1.0456623093609851</v>
      </c>
      <c r="T36" s="190">
        <f t="shared" si="6"/>
        <v>0.11040916305818338</v>
      </c>
      <c r="U36" s="190">
        <f t="shared" si="0"/>
        <v>9.1838133322106108E-2</v>
      </c>
      <c r="V36" s="190">
        <f t="shared" si="1"/>
        <v>1.8571029736077271E-2</v>
      </c>
      <c r="Y36" s="205"/>
    </row>
    <row r="37" spans="1:25">
      <c r="A37" s="181">
        <v>1873.05</v>
      </c>
      <c r="B37" s="182">
        <v>5.05</v>
      </c>
      <c r="C37" s="183">
        <v>0.3125</v>
      </c>
      <c r="D37" s="182">
        <v>0.4425</v>
      </c>
      <c r="E37" s="182">
        <v>12.93980661</v>
      </c>
      <c r="F37" s="183">
        <f t="shared" si="7"/>
        <v>1873.374999999998</v>
      </c>
      <c r="G37" s="184">
        <f>G33*8/12+G45*4/12</f>
        <v>5.543333333333333</v>
      </c>
      <c r="H37" s="183">
        <f t="shared" si="2"/>
        <v>122.64365865974875</v>
      </c>
      <c r="I37" s="183">
        <f t="shared" si="3"/>
        <v>7.5893353131032635</v>
      </c>
      <c r="J37" s="185">
        <f t="shared" si="8"/>
        <v>139.87438207077142</v>
      </c>
      <c r="K37" s="183">
        <f t="shared" si="4"/>
        <v>10.746498803354223</v>
      </c>
      <c r="L37" s="185">
        <f t="shared" si="5"/>
        <v>12.256319617092348</v>
      </c>
      <c r="M37" s="204" t="s">
        <v>280</v>
      </c>
      <c r="N37" s="186"/>
      <c r="O37" s="187" t="s">
        <v>280</v>
      </c>
      <c r="P37" s="187"/>
      <c r="R37" s="184">
        <f t="shared" si="9"/>
        <v>1.0053178243974839</v>
      </c>
      <c r="S37" s="184">
        <f t="shared" si="10"/>
        <v>1.0744177639884591</v>
      </c>
      <c r="T37" s="190">
        <f t="shared" si="6"/>
        <v>0.10688473560051936</v>
      </c>
      <c r="U37" s="190">
        <f t="shared" si="0"/>
        <v>9.0269518999617882E-2</v>
      </c>
      <c r="V37" s="190">
        <f t="shared" si="1"/>
        <v>1.6615216600901483E-2</v>
      </c>
      <c r="Y37" s="205"/>
    </row>
    <row r="38" spans="1:25">
      <c r="A38" s="181">
        <v>1873.06</v>
      </c>
      <c r="B38" s="182">
        <v>4.9800000000000004</v>
      </c>
      <c r="C38" s="183">
        <v>0.315</v>
      </c>
      <c r="D38" s="182">
        <v>0.44500000000000001</v>
      </c>
      <c r="E38" s="182">
        <v>12.559226450000001</v>
      </c>
      <c r="F38" s="183">
        <f t="shared" si="7"/>
        <v>1873.4583333333312</v>
      </c>
      <c r="G38" s="184">
        <f>G33*7/12+G45*5/12</f>
        <v>5.5341666666666667</v>
      </c>
      <c r="H38" s="183">
        <f t="shared" si="2"/>
        <v>124.60858287972032</v>
      </c>
      <c r="I38" s="183">
        <f t="shared" si="3"/>
        <v>7.8818681941991766</v>
      </c>
      <c r="J38" s="185">
        <f t="shared" si="8"/>
        <v>142.8644688421609</v>
      </c>
      <c r="K38" s="183">
        <f t="shared" si="4"/>
        <v>11.134702687043282</v>
      </c>
      <c r="L38" s="185">
        <f t="shared" si="5"/>
        <v>12.766001733887872</v>
      </c>
      <c r="M38" s="204" t="s">
        <v>280</v>
      </c>
      <c r="N38" s="186"/>
      <c r="O38" s="187" t="s">
        <v>280</v>
      </c>
      <c r="P38" s="187"/>
      <c r="R38" s="184">
        <f t="shared" si="9"/>
        <v>1.005310475525659</v>
      </c>
      <c r="S38" s="184">
        <f t="shared" si="10"/>
        <v>1.1128623698390758</v>
      </c>
      <c r="T38" s="190">
        <f t="shared" si="6"/>
        <v>0.10928658872736308</v>
      </c>
      <c r="U38" s="190">
        <f t="shared" si="0"/>
        <v>8.9995542543321427E-2</v>
      </c>
      <c r="V38" s="190">
        <f t="shared" si="1"/>
        <v>1.9291046184041649E-2</v>
      </c>
      <c r="Y38" s="205"/>
    </row>
    <row r="39" spans="1:25">
      <c r="A39" s="181">
        <v>1873.07</v>
      </c>
      <c r="B39" s="182">
        <v>4.97</v>
      </c>
      <c r="C39" s="183">
        <v>0.3175</v>
      </c>
      <c r="D39" s="182">
        <v>0.44750000000000001</v>
      </c>
      <c r="E39" s="182">
        <v>12.559226450000001</v>
      </c>
      <c r="F39" s="183">
        <f t="shared" si="7"/>
        <v>1873.5416666666645</v>
      </c>
      <c r="G39" s="184">
        <f>G33*6/12+G45*6/12</f>
        <v>5.5250000000000004</v>
      </c>
      <c r="H39" s="183">
        <f t="shared" si="2"/>
        <v>124.35836484180922</v>
      </c>
      <c r="I39" s="183">
        <f t="shared" si="3"/>
        <v>7.9444227036769473</v>
      </c>
      <c r="J39" s="185">
        <f t="shared" si="8"/>
        <v>143.33661965535242</v>
      </c>
      <c r="K39" s="183">
        <f t="shared" si="4"/>
        <v>11.197257196521052</v>
      </c>
      <c r="L39" s="185">
        <f t="shared" si="5"/>
        <v>12.906063842207285</v>
      </c>
      <c r="M39" s="204" t="s">
        <v>280</v>
      </c>
      <c r="N39" s="186"/>
      <c r="O39" s="187" t="s">
        <v>280</v>
      </c>
      <c r="P39" s="187"/>
      <c r="R39" s="184">
        <f t="shared" si="9"/>
        <v>1.0053031268234605</v>
      </c>
      <c r="S39" s="184">
        <f t="shared" si="10"/>
        <v>1.1187721982175332</v>
      </c>
      <c r="T39" s="190">
        <f t="shared" si="6"/>
        <v>0.10995788113977456</v>
      </c>
      <c r="U39" s="190">
        <f t="shared" si="0"/>
        <v>9.1958923783486357E-2</v>
      </c>
      <c r="V39" s="190">
        <f t="shared" si="1"/>
        <v>1.7998957356288203E-2</v>
      </c>
      <c r="Y39" s="205"/>
    </row>
    <row r="40" spans="1:25">
      <c r="A40" s="181">
        <v>1873.08</v>
      </c>
      <c r="B40" s="182">
        <v>4.97</v>
      </c>
      <c r="C40" s="183">
        <v>0.32</v>
      </c>
      <c r="D40" s="182">
        <v>0.45</v>
      </c>
      <c r="E40" s="182">
        <v>12.559226450000001</v>
      </c>
      <c r="F40" s="183">
        <f t="shared" si="7"/>
        <v>1873.6249999999977</v>
      </c>
      <c r="G40" s="184">
        <f>G33*5/12+G45*7/12</f>
        <v>5.5158333333333331</v>
      </c>
      <c r="H40" s="183">
        <f t="shared" si="2"/>
        <v>124.35836484180922</v>
      </c>
      <c r="I40" s="183">
        <f t="shared" si="3"/>
        <v>8.0069772131547197</v>
      </c>
      <c r="J40" s="185">
        <f t="shared" si="8"/>
        <v>144.10569608542806</v>
      </c>
      <c r="K40" s="183">
        <f t="shared" si="4"/>
        <v>11.259811705998823</v>
      </c>
      <c r="L40" s="185">
        <f t="shared" si="5"/>
        <v>13.047799444354654</v>
      </c>
      <c r="M40" s="204" t="s">
        <v>280</v>
      </c>
      <c r="N40" s="186"/>
      <c r="O40" s="187" t="s">
        <v>280</v>
      </c>
      <c r="P40" s="187"/>
      <c r="R40" s="184">
        <f t="shared" si="9"/>
        <v>1.0052957782910019</v>
      </c>
      <c r="S40" s="184">
        <f t="shared" si="10"/>
        <v>1.1247051890712423</v>
      </c>
      <c r="T40" s="190">
        <f t="shared" si="6"/>
        <v>0.10477284115871544</v>
      </c>
      <c r="U40" s="190">
        <f t="shared" si="0"/>
        <v>9.1718313746155467E-2</v>
      </c>
      <c r="V40" s="190">
        <f t="shared" si="1"/>
        <v>1.3054527412559969E-2</v>
      </c>
      <c r="Y40" s="205"/>
    </row>
    <row r="41" spans="1:25">
      <c r="A41" s="181">
        <v>1873.09</v>
      </c>
      <c r="B41" s="182">
        <v>4.59</v>
      </c>
      <c r="C41" s="183">
        <v>0.32250000000000001</v>
      </c>
      <c r="D41" s="182">
        <v>0.45250000000000001</v>
      </c>
      <c r="E41" s="182">
        <v>12.559226450000001</v>
      </c>
      <c r="F41" s="183">
        <f t="shared" si="7"/>
        <v>1873.708333333331</v>
      </c>
      <c r="G41" s="184">
        <f>G33*4/12+G45*8/12</f>
        <v>5.5066666666666668</v>
      </c>
      <c r="H41" s="183">
        <f t="shared" si="2"/>
        <v>114.850079401188</v>
      </c>
      <c r="I41" s="183">
        <f t="shared" si="3"/>
        <v>8.0695317226324903</v>
      </c>
      <c r="J41" s="185">
        <f t="shared" si="8"/>
        <v>133.86679791034422</v>
      </c>
      <c r="K41" s="183">
        <f t="shared" si="4"/>
        <v>11.322366215476595</v>
      </c>
      <c r="L41" s="185">
        <f t="shared" si="5"/>
        <v>13.197108072860733</v>
      </c>
      <c r="M41" s="204" t="s">
        <v>280</v>
      </c>
      <c r="N41" s="186"/>
      <c r="O41" s="187" t="s">
        <v>280</v>
      </c>
      <c r="P41" s="187"/>
      <c r="R41" s="184">
        <f t="shared" si="9"/>
        <v>1.0052884299283993</v>
      </c>
      <c r="S41" s="184">
        <f t="shared" si="10"/>
        <v>1.130661378395303</v>
      </c>
      <c r="T41" s="190">
        <f t="shared" si="6"/>
        <v>0.11585285902884657</v>
      </c>
      <c r="U41" s="190">
        <f t="shared" si="0"/>
        <v>9.2598763330255851E-2</v>
      </c>
      <c r="V41" s="190">
        <f t="shared" si="1"/>
        <v>2.3254095698590715E-2</v>
      </c>
      <c r="Y41" s="205"/>
    </row>
    <row r="42" spans="1:25">
      <c r="A42" s="181">
        <v>1873.1</v>
      </c>
      <c r="B42" s="182">
        <v>4.1900000000000004</v>
      </c>
      <c r="C42" s="183">
        <v>0.32500000000000001</v>
      </c>
      <c r="D42" s="182">
        <v>0.45500000000000002</v>
      </c>
      <c r="E42" s="182">
        <v>12.273811569999999</v>
      </c>
      <c r="F42" s="183">
        <f t="shared" si="7"/>
        <v>1873.7916666666642</v>
      </c>
      <c r="G42" s="184">
        <f>G33*3/12+G45*9/12</f>
        <v>5.4975000000000005</v>
      </c>
      <c r="H42" s="183">
        <f t="shared" si="2"/>
        <v>107.27933596588535</v>
      </c>
      <c r="I42" s="183">
        <f t="shared" si="3"/>
        <v>8.3211895438932544</v>
      </c>
      <c r="J42" s="185">
        <f t="shared" si="8"/>
        <v>125.85075122556181</v>
      </c>
      <c r="K42" s="183">
        <f t="shared" si="4"/>
        <v>11.649665361450555</v>
      </c>
      <c r="L42" s="185">
        <f t="shared" si="5"/>
        <v>13.666370359816376</v>
      </c>
      <c r="M42" s="204" t="s">
        <v>280</v>
      </c>
      <c r="N42" s="186"/>
      <c r="O42" s="187" t="s">
        <v>280</v>
      </c>
      <c r="P42" s="187"/>
      <c r="R42" s="184">
        <f t="shared" si="9"/>
        <v>1.0052810817357669</v>
      </c>
      <c r="S42" s="184">
        <f t="shared" si="10"/>
        <v>1.1630722161205505</v>
      </c>
      <c r="T42" s="190">
        <f t="shared" si="6"/>
        <v>0.12024919033565884</v>
      </c>
      <c r="U42" s="190">
        <f t="shared" si="0"/>
        <v>8.9851257398516404E-2</v>
      </c>
      <c r="V42" s="190">
        <f t="shared" si="1"/>
        <v>3.0397932937142436E-2</v>
      </c>
      <c r="Y42" s="205"/>
    </row>
    <row r="43" spans="1:25">
      <c r="A43" s="181">
        <v>1873.11</v>
      </c>
      <c r="B43" s="182">
        <v>4.04</v>
      </c>
      <c r="C43" s="183">
        <v>0.32750000000000001</v>
      </c>
      <c r="D43" s="182">
        <v>0.45750000000000002</v>
      </c>
      <c r="E43" s="182">
        <v>11.893231399999999</v>
      </c>
      <c r="F43" s="183">
        <f t="shared" si="7"/>
        <v>1873.8749999999975</v>
      </c>
      <c r="G43" s="184">
        <f>G33*2/12+G45*10/12</f>
        <v>5.4883333333333324</v>
      </c>
      <c r="H43" s="183">
        <f t="shared" si="2"/>
        <v>106.74879999391928</v>
      </c>
      <c r="I43" s="183">
        <f t="shared" si="3"/>
        <v>8.6535227717842993</v>
      </c>
      <c r="J43" s="185">
        <f t="shared" si="8"/>
        <v>126.07433586055208</v>
      </c>
      <c r="K43" s="183">
        <f t="shared" si="4"/>
        <v>12.088508910202492</v>
      </c>
      <c r="L43" s="185">
        <f t="shared" si="5"/>
        <v>14.276982340644203</v>
      </c>
      <c r="M43" s="204" t="s">
        <v>280</v>
      </c>
      <c r="N43" s="186"/>
      <c r="O43" s="187" t="s">
        <v>280</v>
      </c>
      <c r="P43" s="187"/>
      <c r="R43" s="184">
        <f t="shared" si="9"/>
        <v>1.0052737337132196</v>
      </c>
      <c r="S43" s="184">
        <f t="shared" si="10"/>
        <v>1.2066290414056366</v>
      </c>
      <c r="T43" s="190">
        <f t="shared" si="6"/>
        <v>0.12342998034291397</v>
      </c>
      <c r="U43" s="190">
        <f t="shared" si="0"/>
        <v>8.7312017371285355E-2</v>
      </c>
      <c r="V43" s="190">
        <f t="shared" si="1"/>
        <v>3.6117962971628614E-2</v>
      </c>
      <c r="Y43" s="205"/>
    </row>
    <row r="44" spans="1:25">
      <c r="A44" s="181">
        <v>1873.12</v>
      </c>
      <c r="B44" s="182">
        <v>4.42</v>
      </c>
      <c r="C44" s="183">
        <v>0.33</v>
      </c>
      <c r="D44" s="182">
        <v>0.46</v>
      </c>
      <c r="E44" s="182">
        <v>12.178646280000001</v>
      </c>
      <c r="F44" s="183">
        <f t="shared" si="7"/>
        <v>1873.9583333333308</v>
      </c>
      <c r="G44" s="184">
        <f>G33*1/12+G45*11/12</f>
        <v>5.4791666666666661</v>
      </c>
      <c r="H44" s="183">
        <f t="shared" si="2"/>
        <v>114.05248646403749</v>
      </c>
      <c r="I44" s="183">
        <f t="shared" si="3"/>
        <v>8.5152308898489526</v>
      </c>
      <c r="J44" s="185">
        <f t="shared" si="8"/>
        <v>135.53833071925601</v>
      </c>
      <c r="K44" s="183">
        <f t="shared" si="4"/>
        <v>11.869715785850056</v>
      </c>
      <c r="L44" s="185">
        <f t="shared" si="5"/>
        <v>14.105799124628454</v>
      </c>
      <c r="M44" s="204" t="s">
        <v>280</v>
      </c>
      <c r="N44" s="186"/>
      <c r="O44" s="187" t="s">
        <v>280</v>
      </c>
      <c r="P44" s="187"/>
      <c r="R44" s="184">
        <f t="shared" si="9"/>
        <v>1.0052663858608724</v>
      </c>
      <c r="S44" s="184">
        <f t="shared" si="10"/>
        <v>1.1845651757323503</v>
      </c>
      <c r="T44" s="190">
        <f t="shared" si="6"/>
        <v>0.11227108128967789</v>
      </c>
      <c r="U44" s="190">
        <f t="shared" si="0"/>
        <v>8.8528455328220845E-2</v>
      </c>
      <c r="V44" s="190">
        <f t="shared" si="1"/>
        <v>2.3742625961457042E-2</v>
      </c>
      <c r="Y44" s="205"/>
    </row>
    <row r="45" spans="1:25">
      <c r="A45" s="181">
        <v>1874.01</v>
      </c>
      <c r="B45" s="182">
        <v>4.66</v>
      </c>
      <c r="C45" s="183">
        <v>0.33</v>
      </c>
      <c r="D45" s="182">
        <v>0.46</v>
      </c>
      <c r="E45" s="182">
        <v>12.368895869999999</v>
      </c>
      <c r="F45" s="183">
        <f t="shared" si="7"/>
        <v>1874.041666666664</v>
      </c>
      <c r="G45" s="184">
        <v>5.47</v>
      </c>
      <c r="H45" s="183">
        <f t="shared" si="2"/>
        <v>118.39585241815126</v>
      </c>
      <c r="I45" s="183">
        <f t="shared" si="3"/>
        <v>8.384255643345476</v>
      </c>
      <c r="J45" s="185">
        <f t="shared" si="8"/>
        <v>141.53023491613757</v>
      </c>
      <c r="K45" s="183">
        <f t="shared" si="4"/>
        <v>11.687144230117937</v>
      </c>
      <c r="L45" s="185">
        <f t="shared" si="5"/>
        <v>13.97079572133547</v>
      </c>
      <c r="M45" s="204" t="s">
        <v>280</v>
      </c>
      <c r="N45" s="186"/>
      <c r="O45" s="187" t="s">
        <v>280</v>
      </c>
      <c r="P45" s="187"/>
      <c r="R45" s="184">
        <f t="shared" si="9"/>
        <v>1.0071091456603121</v>
      </c>
      <c r="S45" s="184">
        <f t="shared" si="10"/>
        <v>1.1724874567369146</v>
      </c>
      <c r="T45" s="190">
        <f t="shared" si="6"/>
        <v>0.10468779814198337</v>
      </c>
      <c r="U45" s="190">
        <f t="shared" si="0"/>
        <v>8.9980452646566844E-2</v>
      </c>
      <c r="V45" s="190">
        <f t="shared" si="1"/>
        <v>1.4707345495416524E-2</v>
      </c>
      <c r="Y45" s="205"/>
    </row>
    <row r="46" spans="1:25">
      <c r="A46" s="181">
        <v>1874.02</v>
      </c>
      <c r="B46" s="182">
        <v>4.8</v>
      </c>
      <c r="C46" s="183">
        <v>0.33</v>
      </c>
      <c r="D46" s="182">
        <v>0.46</v>
      </c>
      <c r="E46" s="182">
        <v>12.368895869999999</v>
      </c>
      <c r="F46" s="183">
        <f t="shared" si="7"/>
        <v>1874.1249999999973</v>
      </c>
      <c r="G46" s="184">
        <f>G45*11/12+G57*1/12</f>
        <v>5.4366666666666665</v>
      </c>
      <c r="H46" s="183">
        <f t="shared" si="2"/>
        <v>121.95280935775237</v>
      </c>
      <c r="I46" s="183">
        <f t="shared" si="3"/>
        <v>8.384255643345476</v>
      </c>
      <c r="J46" s="185">
        <f t="shared" si="8"/>
        <v>146.61742683640645</v>
      </c>
      <c r="K46" s="183">
        <f t="shared" si="4"/>
        <v>11.687144230117937</v>
      </c>
      <c r="L46" s="185">
        <f t="shared" si="5"/>
        <v>14.050836738488954</v>
      </c>
      <c r="M46" s="204" t="s">
        <v>280</v>
      </c>
      <c r="N46" s="186"/>
      <c r="O46" s="187" t="s">
        <v>280</v>
      </c>
      <c r="P46" s="187"/>
      <c r="R46" s="184">
        <f t="shared" si="9"/>
        <v>1.0070852297331554</v>
      </c>
      <c r="S46" s="184">
        <f t="shared" si="10"/>
        <v>1.180822840851746</v>
      </c>
      <c r="T46" s="190">
        <f t="shared" si="6"/>
        <v>0.10429674065200856</v>
      </c>
      <c r="U46" s="190">
        <f t="shared" si="0"/>
        <v>8.9612050368849561E-2</v>
      </c>
      <c r="V46" s="190">
        <f t="shared" si="1"/>
        <v>1.4684690283158996E-2</v>
      </c>
      <c r="Y46" s="205"/>
    </row>
    <row r="47" spans="1:25">
      <c r="A47" s="181">
        <v>1874.03</v>
      </c>
      <c r="B47" s="182">
        <v>4.7300000000000004</v>
      </c>
      <c r="C47" s="183">
        <v>0.33</v>
      </c>
      <c r="D47" s="182">
        <v>0.46</v>
      </c>
      <c r="E47" s="182">
        <v>12.368895869999999</v>
      </c>
      <c r="F47" s="183">
        <f t="shared" si="7"/>
        <v>1874.2083333333305</v>
      </c>
      <c r="G47" s="184">
        <f>G45*10/12+G57*2/12</f>
        <v>5.4033333333333324</v>
      </c>
      <c r="H47" s="183">
        <f t="shared" si="2"/>
        <v>120.17433088795183</v>
      </c>
      <c r="I47" s="183">
        <f t="shared" si="3"/>
        <v>8.384255643345476</v>
      </c>
      <c r="J47" s="185">
        <f t="shared" si="8"/>
        <v>145.31925170295912</v>
      </c>
      <c r="K47" s="183">
        <f t="shared" si="4"/>
        <v>11.687144230117937</v>
      </c>
      <c r="L47" s="185">
        <f t="shared" si="5"/>
        <v>14.13252764975924</v>
      </c>
      <c r="M47" s="204" t="s">
        <v>280</v>
      </c>
      <c r="N47" s="186"/>
      <c r="O47" s="187" t="s">
        <v>280</v>
      </c>
      <c r="P47" s="187"/>
      <c r="R47" s="184">
        <f t="shared" si="9"/>
        <v>1.0070613220358624</v>
      </c>
      <c r="S47" s="184">
        <f t="shared" si="10"/>
        <v>1.1891892419533379</v>
      </c>
      <c r="T47" s="190">
        <f t="shared" si="6"/>
        <v>0.10542636932176053</v>
      </c>
      <c r="U47" s="190">
        <f t="shared" si="0"/>
        <v>8.9245635090707376E-2</v>
      </c>
      <c r="V47" s="190">
        <f t="shared" si="1"/>
        <v>1.6180734231053151E-2</v>
      </c>
      <c r="Y47" s="205"/>
    </row>
    <row r="48" spans="1:25">
      <c r="A48" s="181">
        <v>1874.04</v>
      </c>
      <c r="B48" s="182">
        <v>4.5999999999999996</v>
      </c>
      <c r="C48" s="183">
        <v>0.33</v>
      </c>
      <c r="D48" s="182">
        <v>0.46</v>
      </c>
      <c r="E48" s="182">
        <v>12.178646280000001</v>
      </c>
      <c r="F48" s="183">
        <f t="shared" si="7"/>
        <v>1874.2916666666638</v>
      </c>
      <c r="G48" s="184">
        <f>G45*9/12+G57*3/12</f>
        <v>5.37</v>
      </c>
      <c r="H48" s="183">
        <f t="shared" si="2"/>
        <v>118.69715785850055</v>
      </c>
      <c r="I48" s="183">
        <f t="shared" si="3"/>
        <v>8.5152308898489526</v>
      </c>
      <c r="J48" s="185">
        <f t="shared" si="8"/>
        <v>144.3910770805675</v>
      </c>
      <c r="K48" s="183">
        <f t="shared" si="4"/>
        <v>11.869715785850056</v>
      </c>
      <c r="L48" s="185">
        <f t="shared" si="5"/>
        <v>14.439107708056751</v>
      </c>
      <c r="M48" s="204" t="s">
        <v>280</v>
      </c>
      <c r="N48" s="186"/>
      <c r="O48" s="187" t="s">
        <v>280</v>
      </c>
      <c r="P48" s="187"/>
      <c r="R48" s="184">
        <f t="shared" si="9"/>
        <v>1.0070374225887071</v>
      </c>
      <c r="S48" s="184">
        <f t="shared" si="10"/>
        <v>1.2162946727781339</v>
      </c>
      <c r="T48" s="190">
        <f t="shared" si="6"/>
        <v>0.10390272399850331</v>
      </c>
      <c r="U48" s="190">
        <f t="shared" si="0"/>
        <v>8.9461596274408972E-2</v>
      </c>
      <c r="V48" s="190">
        <f t="shared" si="1"/>
        <v>1.4441127724094338E-2</v>
      </c>
      <c r="Y48" s="205"/>
    </row>
    <row r="49" spans="1:25">
      <c r="A49" s="181">
        <v>1874.05</v>
      </c>
      <c r="B49" s="182">
        <v>4.4800000000000004</v>
      </c>
      <c r="C49" s="183">
        <v>0.33</v>
      </c>
      <c r="D49" s="182">
        <v>0.46</v>
      </c>
      <c r="E49" s="182">
        <v>12.08348099</v>
      </c>
      <c r="F49" s="183">
        <f t="shared" si="7"/>
        <v>1874.374999999997</v>
      </c>
      <c r="G49" s="184">
        <f>G45*8/12+G57*4/12</f>
        <v>5.3366666666666669</v>
      </c>
      <c r="H49" s="183">
        <f t="shared" si="2"/>
        <v>116.51114121544214</v>
      </c>
      <c r="I49" s="183">
        <f t="shared" si="3"/>
        <v>8.5822938841731933</v>
      </c>
      <c r="J49" s="185">
        <f t="shared" si="8"/>
        <v>142.60186763394697</v>
      </c>
      <c r="K49" s="183">
        <f t="shared" si="4"/>
        <v>11.96319753551415</v>
      </c>
      <c r="L49" s="185">
        <f t="shared" si="5"/>
        <v>14.642156051699914</v>
      </c>
      <c r="M49" s="204" t="s">
        <v>280</v>
      </c>
      <c r="N49" s="186"/>
      <c r="O49" s="187" t="s">
        <v>280</v>
      </c>
      <c r="P49" s="187"/>
      <c r="R49" s="184">
        <f t="shared" si="9"/>
        <v>1.0070135314120179</v>
      </c>
      <c r="S49" s="184">
        <f t="shared" si="10"/>
        <v>1.2345007781010944</v>
      </c>
      <c r="T49" s="190">
        <f t="shared" si="6"/>
        <v>9.8946329803004218E-2</v>
      </c>
      <c r="U49" s="190">
        <f t="shared" si="0"/>
        <v>9.0563362731595376E-2</v>
      </c>
      <c r="V49" s="190">
        <f t="shared" si="1"/>
        <v>8.3829670714088422E-3</v>
      </c>
      <c r="Y49" s="205"/>
    </row>
    <row r="50" spans="1:25">
      <c r="A50" s="181">
        <v>1874.06</v>
      </c>
      <c r="B50" s="182">
        <v>4.46</v>
      </c>
      <c r="C50" s="183">
        <v>0.33</v>
      </c>
      <c r="D50" s="182">
        <v>0.46</v>
      </c>
      <c r="E50" s="182">
        <v>11.79806612</v>
      </c>
      <c r="F50" s="183">
        <f t="shared" si="7"/>
        <v>1874.4583333333303</v>
      </c>
      <c r="G50" s="184">
        <f>G45*7/12+G57*5/12</f>
        <v>5.3033333333333337</v>
      </c>
      <c r="H50" s="183">
        <f t="shared" si="2"/>
        <v>118.79701772683408</v>
      </c>
      <c r="I50" s="183">
        <f t="shared" si="3"/>
        <v>8.7899138676805482</v>
      </c>
      <c r="J50" s="185">
        <f t="shared" si="8"/>
        <v>146.29615042702815</v>
      </c>
      <c r="K50" s="183">
        <f t="shared" si="4"/>
        <v>12.2526072094941</v>
      </c>
      <c r="L50" s="185">
        <f t="shared" si="5"/>
        <v>15.088840627002904</v>
      </c>
      <c r="M50" s="204" t="s">
        <v>280</v>
      </c>
      <c r="N50" s="186"/>
      <c r="O50" s="187" t="s">
        <v>280</v>
      </c>
      <c r="P50" s="187"/>
      <c r="R50" s="184">
        <f t="shared" si="9"/>
        <v>1.0069896485261771</v>
      </c>
      <c r="S50" s="184">
        <f t="shared" si="10"/>
        <v>1.2732330745820959</v>
      </c>
      <c r="T50" s="190">
        <f t="shared" si="6"/>
        <v>9.2226727131259789E-2</v>
      </c>
      <c r="U50" s="190">
        <f t="shared" si="0"/>
        <v>8.7599342363323007E-2</v>
      </c>
      <c r="V50" s="190">
        <f t="shared" si="1"/>
        <v>4.6273847679367819E-3</v>
      </c>
      <c r="Y50" s="205"/>
    </row>
    <row r="51" spans="1:25">
      <c r="A51" s="181">
        <v>1874.07</v>
      </c>
      <c r="B51" s="182">
        <v>4.46</v>
      </c>
      <c r="C51" s="183">
        <v>0.33</v>
      </c>
      <c r="D51" s="182">
        <v>0.46</v>
      </c>
      <c r="E51" s="182">
        <v>11.893231399999999</v>
      </c>
      <c r="F51" s="183">
        <f t="shared" si="7"/>
        <v>1874.5416666666636</v>
      </c>
      <c r="G51" s="184">
        <f>G45*6/12+G57*6/12</f>
        <v>5.27</v>
      </c>
      <c r="H51" s="183">
        <f t="shared" si="2"/>
        <v>117.8464475180396</v>
      </c>
      <c r="I51" s="183">
        <f t="shared" si="3"/>
        <v>8.7195801975231095</v>
      </c>
      <c r="J51" s="185">
        <f t="shared" si="8"/>
        <v>146.02037461325477</v>
      </c>
      <c r="K51" s="183">
        <f t="shared" si="4"/>
        <v>12.154566335941304</v>
      </c>
      <c r="L51" s="185">
        <f t="shared" si="5"/>
        <v>15.060397381636143</v>
      </c>
      <c r="M51" s="204" t="s">
        <v>280</v>
      </c>
      <c r="N51" s="186"/>
      <c r="O51" s="187" t="s">
        <v>280</v>
      </c>
      <c r="P51" s="187"/>
      <c r="R51" s="184">
        <f t="shared" si="9"/>
        <v>1.006965773951622</v>
      </c>
      <c r="S51" s="184">
        <f t="shared" si="10"/>
        <v>1.2718733715616586</v>
      </c>
      <c r="T51" s="190">
        <f t="shared" si="6"/>
        <v>9.4262400013793934E-2</v>
      </c>
      <c r="U51" s="190">
        <f t="shared" si="0"/>
        <v>8.9291081935029215E-2</v>
      </c>
      <c r="V51" s="190">
        <f t="shared" si="1"/>
        <v>4.9713180787647193E-3</v>
      </c>
      <c r="Y51" s="205"/>
    </row>
    <row r="52" spans="1:25">
      <c r="A52" s="181">
        <v>1874.08</v>
      </c>
      <c r="B52" s="182">
        <v>4.47</v>
      </c>
      <c r="C52" s="183">
        <v>0.33</v>
      </c>
      <c r="D52" s="182">
        <v>0.46</v>
      </c>
      <c r="E52" s="182">
        <v>11.79806612</v>
      </c>
      <c r="F52" s="183">
        <f t="shared" si="7"/>
        <v>1874.6249999999968</v>
      </c>
      <c r="G52" s="184">
        <f>G45*5/12+G57*7/12</f>
        <v>5.2366666666666664</v>
      </c>
      <c r="H52" s="183">
        <f t="shared" si="2"/>
        <v>119.06337875312742</v>
      </c>
      <c r="I52" s="183">
        <f t="shared" si="3"/>
        <v>8.7899138676805482</v>
      </c>
      <c r="J52" s="185">
        <f t="shared" si="8"/>
        <v>148.43585371454265</v>
      </c>
      <c r="K52" s="183">
        <f t="shared" si="4"/>
        <v>12.2526072094941</v>
      </c>
      <c r="L52" s="185">
        <f t="shared" si="5"/>
        <v>15.275278010892535</v>
      </c>
      <c r="M52" s="204" t="s">
        <v>280</v>
      </c>
      <c r="N52" s="186"/>
      <c r="O52" s="187" t="s">
        <v>280</v>
      </c>
      <c r="P52" s="187"/>
      <c r="R52" s="184">
        <f t="shared" si="9"/>
        <v>1.0069419077088448</v>
      </c>
      <c r="S52" s="184">
        <f t="shared" si="10"/>
        <v>1.2910635716193151</v>
      </c>
      <c r="T52" s="190">
        <f t="shared" si="6"/>
        <v>9.975115768984244E-2</v>
      </c>
      <c r="U52" s="190">
        <f t="shared" si="0"/>
        <v>8.8059593459123064E-2</v>
      </c>
      <c r="V52" s="190">
        <f t="shared" si="1"/>
        <v>1.1691564230719376E-2</v>
      </c>
      <c r="Y52" s="205"/>
    </row>
    <row r="53" spans="1:25">
      <c r="A53" s="181">
        <v>1874.09</v>
      </c>
      <c r="B53" s="182">
        <v>4.54</v>
      </c>
      <c r="C53" s="183">
        <v>0.33</v>
      </c>
      <c r="D53" s="182">
        <v>0.46</v>
      </c>
      <c r="E53" s="182">
        <v>11.79806612</v>
      </c>
      <c r="F53" s="183">
        <f t="shared" si="7"/>
        <v>1874.7083333333301</v>
      </c>
      <c r="G53" s="184">
        <f>G45*4/12+G57*8/12</f>
        <v>5.2033333333333331</v>
      </c>
      <c r="H53" s="183">
        <f t="shared" si="2"/>
        <v>120.9279059371809</v>
      </c>
      <c r="I53" s="183">
        <f t="shared" si="3"/>
        <v>8.7899138676805482</v>
      </c>
      <c r="J53" s="185">
        <f t="shared" si="8"/>
        <v>151.67354851032965</v>
      </c>
      <c r="K53" s="183">
        <f t="shared" si="4"/>
        <v>12.2526072094941</v>
      </c>
      <c r="L53" s="185">
        <f t="shared" si="5"/>
        <v>15.3678044746149</v>
      </c>
      <c r="M53" s="204" t="s">
        <v>280</v>
      </c>
      <c r="N53" s="186"/>
      <c r="O53" s="187" t="s">
        <v>280</v>
      </c>
      <c r="P53" s="187"/>
      <c r="R53" s="184">
        <f t="shared" si="9"/>
        <v>1.0069180498183923</v>
      </c>
      <c r="S53" s="184">
        <f t="shared" si="10"/>
        <v>1.3000260157797479</v>
      </c>
      <c r="T53" s="190">
        <f t="shared" si="6"/>
        <v>9.5678558811523207E-2</v>
      </c>
      <c r="U53" s="190">
        <f t="shared" si="0"/>
        <v>8.8894495766643322E-2</v>
      </c>
      <c r="V53" s="190">
        <f t="shared" si="1"/>
        <v>6.7840630448798844E-3</v>
      </c>
      <c r="Y53" s="205"/>
    </row>
    <row r="54" spans="1:25">
      <c r="A54" s="181">
        <v>1874.1</v>
      </c>
      <c r="B54" s="182">
        <v>4.53</v>
      </c>
      <c r="C54" s="183">
        <v>0.33</v>
      </c>
      <c r="D54" s="182">
        <v>0.46</v>
      </c>
      <c r="E54" s="182">
        <v>11.60773554</v>
      </c>
      <c r="F54" s="183">
        <f t="shared" si="7"/>
        <v>1874.7916666666633</v>
      </c>
      <c r="G54" s="184">
        <f>G45*3/12+G57*9/12</f>
        <v>5.17</v>
      </c>
      <c r="H54" s="183">
        <f t="shared" si="2"/>
        <v>122.64001708984496</v>
      </c>
      <c r="I54" s="183">
        <f t="shared" si="3"/>
        <v>8.934040980054931</v>
      </c>
      <c r="J54" s="185">
        <f t="shared" si="8"/>
        <v>154.75475169426662</v>
      </c>
      <c r="K54" s="183">
        <f t="shared" si="4"/>
        <v>12.453511669167479</v>
      </c>
      <c r="L54" s="185">
        <f t="shared" si="5"/>
        <v>15.714610547320671</v>
      </c>
      <c r="M54" s="204" t="s">
        <v>280</v>
      </c>
      <c r="N54" s="186"/>
      <c r="O54" s="187" t="s">
        <v>280</v>
      </c>
      <c r="P54" s="187"/>
      <c r="R54" s="184">
        <f t="shared" si="9"/>
        <v>1.0068942003008658</v>
      </c>
      <c r="S54" s="184">
        <f t="shared" si="10"/>
        <v>1.3304834912891119</v>
      </c>
      <c r="T54" s="190">
        <f t="shared" si="6"/>
        <v>9.1695180263305032E-2</v>
      </c>
      <c r="U54" s="190">
        <f t="shared" si="0"/>
        <v>8.7974152302882525E-2</v>
      </c>
      <c r="V54" s="190">
        <f t="shared" si="1"/>
        <v>3.7210279604225072E-3</v>
      </c>
      <c r="Y54" s="205"/>
    </row>
    <row r="55" spans="1:25">
      <c r="A55" s="181">
        <v>1874.11</v>
      </c>
      <c r="B55" s="182">
        <v>4.57</v>
      </c>
      <c r="C55" s="183">
        <v>0.33</v>
      </c>
      <c r="D55" s="182">
        <v>0.46</v>
      </c>
      <c r="E55" s="182">
        <v>11.51265124</v>
      </c>
      <c r="F55" s="183">
        <f t="shared" si="7"/>
        <v>1874.8749999999966</v>
      </c>
      <c r="G55" s="184">
        <f>G45*2/12+G57*10/12</f>
        <v>5.1366666666666667</v>
      </c>
      <c r="H55" s="183">
        <f t="shared" si="2"/>
        <v>124.74477295118693</v>
      </c>
      <c r="I55" s="183">
        <f t="shared" si="3"/>
        <v>9.0078282437399739</v>
      </c>
      <c r="J55" s="185">
        <f t="shared" si="8"/>
        <v>158.3578822203522</v>
      </c>
      <c r="K55" s="183">
        <f t="shared" si="4"/>
        <v>12.556366642789056</v>
      </c>
      <c r="L55" s="185">
        <f t="shared" si="5"/>
        <v>15.939743068131731</v>
      </c>
      <c r="M55" s="204" t="s">
        <v>280</v>
      </c>
      <c r="N55" s="186"/>
      <c r="O55" s="187" t="s">
        <v>280</v>
      </c>
      <c r="P55" s="187"/>
      <c r="R55" s="184">
        <f t="shared" si="9"/>
        <v>1.0068703591769228</v>
      </c>
      <c r="S55" s="184">
        <f t="shared" si="10"/>
        <v>1.3507204836288711</v>
      </c>
      <c r="T55" s="190">
        <f t="shared" si="6"/>
        <v>9.0050902757926377E-2</v>
      </c>
      <c r="U55" s="190">
        <f t="shared" si="0"/>
        <v>8.9173310411911455E-2</v>
      </c>
      <c r="V55" s="190">
        <f t="shared" si="1"/>
        <v>8.7759234601492153E-4</v>
      </c>
      <c r="Y55" s="205"/>
    </row>
    <row r="56" spans="1:25">
      <c r="A56" s="181">
        <v>1874.12</v>
      </c>
      <c r="B56" s="182">
        <v>4.54</v>
      </c>
      <c r="C56" s="183">
        <v>0.33</v>
      </c>
      <c r="D56" s="182">
        <v>0.46</v>
      </c>
      <c r="E56" s="182">
        <v>11.51265124</v>
      </c>
      <c r="F56" s="183">
        <f t="shared" si="7"/>
        <v>1874.9583333333298</v>
      </c>
      <c r="G56" s="184">
        <f>G45*1/12+G57*11/12</f>
        <v>5.1033333333333335</v>
      </c>
      <c r="H56" s="183">
        <f t="shared" si="2"/>
        <v>123.9258794744833</v>
      </c>
      <c r="I56" s="183">
        <f t="shared" si="3"/>
        <v>9.0078282437399739</v>
      </c>
      <c r="J56" s="185">
        <f t="shared" si="8"/>
        <v>158.27125318193845</v>
      </c>
      <c r="K56" s="183">
        <f t="shared" si="4"/>
        <v>12.556366642789056</v>
      </c>
      <c r="L56" s="185">
        <f t="shared" si="5"/>
        <v>16.036294375262486</v>
      </c>
      <c r="M56" s="204" t="s">
        <v>280</v>
      </c>
      <c r="N56" s="186"/>
      <c r="O56" s="187" t="s">
        <v>280</v>
      </c>
      <c r="P56" s="187"/>
      <c r="R56" s="184">
        <f t="shared" si="9"/>
        <v>1.0068465264672748</v>
      </c>
      <c r="S56" s="184">
        <f t="shared" si="10"/>
        <v>1.3600004184990284</v>
      </c>
      <c r="T56" s="190">
        <f t="shared" si="6"/>
        <v>9.1753960910075039E-2</v>
      </c>
      <c r="U56" s="190">
        <f t="shared" si="0"/>
        <v>9.0069110799300578E-2</v>
      </c>
      <c r="V56" s="190">
        <f t="shared" si="1"/>
        <v>1.6848501107744607E-3</v>
      </c>
      <c r="Y56" s="205"/>
    </row>
    <row r="57" spans="1:25">
      <c r="A57" s="181">
        <v>1875.01</v>
      </c>
      <c r="B57" s="182">
        <v>4.54</v>
      </c>
      <c r="C57" s="183">
        <v>0.32750000000000001</v>
      </c>
      <c r="D57" s="182">
        <v>0.45169999999999999</v>
      </c>
      <c r="E57" s="182">
        <v>11.51265124</v>
      </c>
      <c r="F57" s="183">
        <f t="shared" si="7"/>
        <v>1875.0416666666631</v>
      </c>
      <c r="G57" s="184">
        <v>5.07</v>
      </c>
      <c r="H57" s="183">
        <f t="shared" si="2"/>
        <v>123.9258794744833</v>
      </c>
      <c r="I57" s="183">
        <f t="shared" si="3"/>
        <v>8.9395871206813382</v>
      </c>
      <c r="J57" s="185">
        <f t="shared" si="8"/>
        <v>159.22268187902151</v>
      </c>
      <c r="K57" s="183">
        <f t="shared" si="4"/>
        <v>12.329806114234383</v>
      </c>
      <c r="L57" s="185">
        <f t="shared" si="5"/>
        <v>15.841604714703525</v>
      </c>
      <c r="M57" s="204" t="s">
        <v>280</v>
      </c>
      <c r="N57" s="186"/>
      <c r="O57" s="187" t="s">
        <v>280</v>
      </c>
      <c r="P57" s="187"/>
      <c r="R57" s="184">
        <f t="shared" si="9"/>
        <v>1.0073431926888408</v>
      </c>
      <c r="S57" s="184">
        <f t="shared" si="10"/>
        <v>1.3693116973597868</v>
      </c>
      <c r="T57" s="190">
        <f t="shared" si="6"/>
        <v>8.9208398274062795E-2</v>
      </c>
      <c r="U57" s="190">
        <f t="shared" si="0"/>
        <v>8.972112928294762E-2</v>
      </c>
      <c r="V57" s="190">
        <f t="shared" si="1"/>
        <v>-5.1273100888482581E-4</v>
      </c>
      <c r="Y57" s="205"/>
    </row>
    <row r="58" spans="1:25">
      <c r="A58" s="181">
        <v>1875.02</v>
      </c>
      <c r="B58" s="182">
        <v>4.53</v>
      </c>
      <c r="C58" s="183">
        <v>0.32500000000000001</v>
      </c>
      <c r="D58" s="182">
        <v>0.44330000000000003</v>
      </c>
      <c r="E58" s="182">
        <v>11.51265124</v>
      </c>
      <c r="F58" s="183">
        <f t="shared" si="7"/>
        <v>1875.1249999999964</v>
      </c>
      <c r="G58" s="184">
        <f>G57*11/12+G69*1/12</f>
        <v>5.03</v>
      </c>
      <c r="H58" s="183">
        <f t="shared" si="2"/>
        <v>123.65291498224876</v>
      </c>
      <c r="I58" s="183">
        <f t="shared" si="3"/>
        <v>8.8713459976227025</v>
      </c>
      <c r="J58" s="185">
        <f t="shared" si="8"/>
        <v>159.82181274879392</v>
      </c>
      <c r="K58" s="183">
        <f t="shared" si="4"/>
        <v>12.100515940757365</v>
      </c>
      <c r="L58" s="185">
        <f t="shared" si="5"/>
        <v>15.639957967227446</v>
      </c>
      <c r="M58" s="204" t="s">
        <v>280</v>
      </c>
      <c r="N58" s="186"/>
      <c r="O58" s="187" t="s">
        <v>280</v>
      </c>
      <c r="P58" s="187"/>
      <c r="R58" s="184">
        <f t="shared" si="9"/>
        <v>1.0073155682359349</v>
      </c>
      <c r="S58" s="184">
        <f t="shared" si="10"/>
        <v>1.3793668170045832</v>
      </c>
      <c r="T58" s="190">
        <f t="shared" si="6"/>
        <v>9.1463780582804244E-2</v>
      </c>
      <c r="U58" s="190">
        <f t="shared" si="0"/>
        <v>8.811211747288672E-2</v>
      </c>
      <c r="V58" s="190">
        <f t="shared" si="1"/>
        <v>3.3516631099175243E-3</v>
      </c>
      <c r="Y58" s="205"/>
    </row>
    <row r="59" spans="1:25">
      <c r="A59" s="181">
        <v>1875.03</v>
      </c>
      <c r="B59" s="182">
        <v>4.59</v>
      </c>
      <c r="C59" s="183">
        <v>0.32250000000000001</v>
      </c>
      <c r="D59" s="182">
        <v>0.435</v>
      </c>
      <c r="E59" s="182">
        <v>11.51265124</v>
      </c>
      <c r="F59" s="183">
        <f t="shared" si="7"/>
        <v>1875.2083333333296</v>
      </c>
      <c r="G59" s="184">
        <f>G57*10/12+G69*2/12</f>
        <v>4.99</v>
      </c>
      <c r="H59" s="183">
        <f t="shared" si="2"/>
        <v>125.290701935656</v>
      </c>
      <c r="I59" s="183">
        <f t="shared" si="3"/>
        <v>8.8031048745640668</v>
      </c>
      <c r="J59" s="185">
        <f t="shared" si="8"/>
        <v>162.88682819748072</v>
      </c>
      <c r="K59" s="183">
        <f t="shared" si="4"/>
        <v>11.873955412202694</v>
      </c>
      <c r="L59" s="185">
        <f t="shared" si="5"/>
        <v>15.436986986035755</v>
      </c>
      <c r="M59" s="204" t="s">
        <v>280</v>
      </c>
      <c r="N59" s="186"/>
      <c r="O59" s="187" t="s">
        <v>280</v>
      </c>
      <c r="P59" s="187"/>
      <c r="R59" s="184">
        <f t="shared" si="9"/>
        <v>1.0072879584453418</v>
      </c>
      <c r="S59" s="184">
        <f t="shared" si="10"/>
        <v>1.3894576690767646</v>
      </c>
      <c r="T59" s="190">
        <f t="shared" si="6"/>
        <v>9.2756125299535475E-2</v>
      </c>
      <c r="U59" s="190">
        <f t="shared" si="0"/>
        <v>9.0254177086700693E-2</v>
      </c>
      <c r="V59" s="190">
        <f t="shared" si="1"/>
        <v>2.5019482128347814E-3</v>
      </c>
      <c r="Y59" s="205"/>
    </row>
    <row r="60" spans="1:25">
      <c r="A60" s="181">
        <v>1875.04</v>
      </c>
      <c r="B60" s="182">
        <v>4.6500000000000004</v>
      </c>
      <c r="C60" s="183">
        <v>0.32</v>
      </c>
      <c r="D60" s="182">
        <v>0.42670000000000002</v>
      </c>
      <c r="E60" s="182">
        <v>11.60773554</v>
      </c>
      <c r="F60" s="183">
        <f t="shared" si="7"/>
        <v>1875.2916666666629</v>
      </c>
      <c r="G60" s="184">
        <f>G57*9/12+G69*3/12</f>
        <v>4.95</v>
      </c>
      <c r="H60" s="183">
        <f t="shared" si="2"/>
        <v>125.8887592644104</v>
      </c>
      <c r="I60" s="183">
        <f t="shared" si="3"/>
        <v>8.6633124655078113</v>
      </c>
      <c r="J60" s="185">
        <f t="shared" si="8"/>
        <v>164.60292217310555</v>
      </c>
      <c r="K60" s="183">
        <f t="shared" si="4"/>
        <v>11.551985715725573</v>
      </c>
      <c r="L60" s="185">
        <f t="shared" si="5"/>
        <v>15.104530514250353</v>
      </c>
      <c r="M60" s="204" t="s">
        <v>280</v>
      </c>
      <c r="N60" s="186"/>
      <c r="O60" s="187" t="s">
        <v>280</v>
      </c>
      <c r="P60" s="187"/>
      <c r="R60" s="184">
        <f t="shared" si="9"/>
        <v>1.0072603633605304</v>
      </c>
      <c r="S60" s="184">
        <f t="shared" si="10"/>
        <v>1.3881193428160883</v>
      </c>
      <c r="T60" s="190">
        <f t="shared" si="6"/>
        <v>9.0695274841059437E-2</v>
      </c>
      <c r="U60" s="190">
        <f t="shared" si="0"/>
        <v>8.9529622959025668E-2</v>
      </c>
      <c r="V60" s="190">
        <f t="shared" si="1"/>
        <v>1.1656518820337691E-3</v>
      </c>
      <c r="Y60" s="205"/>
    </row>
    <row r="61" spans="1:25">
      <c r="A61" s="181">
        <v>1875.05</v>
      </c>
      <c r="B61" s="182">
        <v>4.47</v>
      </c>
      <c r="C61" s="183">
        <v>0.3175</v>
      </c>
      <c r="D61" s="182">
        <v>0.41830000000000001</v>
      </c>
      <c r="E61" s="182">
        <v>11.322320660000001</v>
      </c>
      <c r="F61" s="183">
        <f t="shared" si="7"/>
        <v>1875.3749999999961</v>
      </c>
      <c r="G61" s="184">
        <f>G57*8/12+G69*4/12</f>
        <v>4.91</v>
      </c>
      <c r="H61" s="183">
        <f t="shared" si="2"/>
        <v>124.06622786816571</v>
      </c>
      <c r="I61" s="183">
        <f t="shared" si="3"/>
        <v>8.8123103687119944</v>
      </c>
      <c r="J61" s="185">
        <f t="shared" si="8"/>
        <v>163.18010789798532</v>
      </c>
      <c r="K61" s="183">
        <f t="shared" si="4"/>
        <v>11.610045440101501</v>
      </c>
      <c r="L61" s="185">
        <f t="shared" si="5"/>
        <v>15.270299582489319</v>
      </c>
      <c r="M61" s="204" t="s">
        <v>280</v>
      </c>
      <c r="N61" s="186"/>
      <c r="O61" s="187" t="s">
        <v>280</v>
      </c>
      <c r="P61" s="187"/>
      <c r="R61" s="184">
        <f t="shared" si="9"/>
        <v>1.0072327830251093</v>
      </c>
      <c r="S61" s="184">
        <f t="shared" si="10"/>
        <v>1.4334435834246131</v>
      </c>
      <c r="T61" s="190">
        <f t="shared" si="6"/>
        <v>9.351657903820465E-2</v>
      </c>
      <c r="U61" s="190">
        <f t="shared" si="0"/>
        <v>8.8992586834211185E-2</v>
      </c>
      <c r="V61" s="190">
        <f t="shared" si="1"/>
        <v>4.5239922039934655E-3</v>
      </c>
      <c r="Y61" s="205"/>
    </row>
    <row r="62" spans="1:25">
      <c r="A62" s="181">
        <v>1875.06</v>
      </c>
      <c r="B62" s="182">
        <v>4.38</v>
      </c>
      <c r="C62" s="183">
        <v>0.315</v>
      </c>
      <c r="D62" s="182">
        <v>0.41</v>
      </c>
      <c r="E62" s="182">
        <v>11.13207107</v>
      </c>
      <c r="F62" s="183">
        <f t="shared" si="7"/>
        <v>1875.4583333333294</v>
      </c>
      <c r="G62" s="184">
        <f>G57*7/12+G69*5/12</f>
        <v>4.87</v>
      </c>
      <c r="H62" s="183">
        <f t="shared" si="2"/>
        <v>123.64587877177472</v>
      </c>
      <c r="I62" s="183">
        <f t="shared" si="3"/>
        <v>8.8923405966002367</v>
      </c>
      <c r="J62" s="185">
        <f t="shared" si="8"/>
        <v>163.60188650362869</v>
      </c>
      <c r="K62" s="183">
        <f t="shared" si="4"/>
        <v>11.574157601924115</v>
      </c>
      <c r="L62" s="185">
        <f t="shared" si="5"/>
        <v>15.31433184166387</v>
      </c>
      <c r="M62" s="204" t="s">
        <v>280</v>
      </c>
      <c r="N62" s="186"/>
      <c r="O62" s="187" t="s">
        <v>280</v>
      </c>
      <c r="P62" s="187"/>
      <c r="R62" s="184">
        <f t="shared" si="9"/>
        <v>1.0072052174828279</v>
      </c>
      <c r="S62" s="184">
        <f t="shared" si="10"/>
        <v>1.4684864298039291</v>
      </c>
      <c r="T62" s="190">
        <f t="shared" si="6"/>
        <v>9.5914444065068993E-2</v>
      </c>
      <c r="U62" s="190">
        <f t="shared" si="0"/>
        <v>8.9383604061397115E-2</v>
      </c>
      <c r="V62" s="190">
        <f t="shared" si="1"/>
        <v>6.5308400036718783E-3</v>
      </c>
      <c r="Y62" s="205"/>
    </row>
    <row r="63" spans="1:25">
      <c r="A63" s="181">
        <v>1875.07</v>
      </c>
      <c r="B63" s="182">
        <v>4.3899999999999997</v>
      </c>
      <c r="C63" s="183">
        <v>0.3125</v>
      </c>
      <c r="D63" s="182">
        <v>0.4017</v>
      </c>
      <c r="E63" s="182">
        <v>11.13207107</v>
      </c>
      <c r="F63" s="183">
        <f t="shared" si="7"/>
        <v>1875.5416666666626</v>
      </c>
      <c r="G63" s="184">
        <f>G57*6/12+G69*6/12</f>
        <v>4.83</v>
      </c>
      <c r="H63" s="183">
        <f t="shared" si="2"/>
        <v>123.9281752986509</v>
      </c>
      <c r="I63" s="183">
        <f t="shared" si="3"/>
        <v>8.8217664648811862</v>
      </c>
      <c r="J63" s="185">
        <f t="shared" si="8"/>
        <v>164.94811587792125</v>
      </c>
      <c r="K63" s="183">
        <f t="shared" si="4"/>
        <v>11.339851484616874</v>
      </c>
      <c r="L63" s="185">
        <f t="shared" si="5"/>
        <v>15.093316206870384</v>
      </c>
      <c r="M63" s="204" t="s">
        <v>280</v>
      </c>
      <c r="N63" s="186"/>
      <c r="O63" s="187" t="s">
        <v>280</v>
      </c>
      <c r="P63" s="187"/>
      <c r="R63" s="184">
        <f t="shared" si="9"/>
        <v>1.0071776667775758</v>
      </c>
      <c r="S63" s="184">
        <f t="shared" si="10"/>
        <v>1.4790671939012479</v>
      </c>
      <c r="T63" s="190">
        <f t="shared" si="6"/>
        <v>9.8260060266824878E-2</v>
      </c>
      <c r="U63" s="190">
        <f t="shared" si="0"/>
        <v>8.7725444828712584E-2</v>
      </c>
      <c r="V63" s="190">
        <f t="shared" si="1"/>
        <v>1.0534615438112294E-2</v>
      </c>
      <c r="Y63" s="205"/>
    </row>
    <row r="64" spans="1:25">
      <c r="A64" s="181">
        <v>1875.08</v>
      </c>
      <c r="B64" s="182">
        <v>4.41</v>
      </c>
      <c r="C64" s="183">
        <v>0.31</v>
      </c>
      <c r="D64" s="182">
        <v>0.39329999999999998</v>
      </c>
      <c r="E64" s="182">
        <v>11.22715537</v>
      </c>
      <c r="F64" s="183">
        <f t="shared" si="7"/>
        <v>1875.6249999999959</v>
      </c>
      <c r="G64" s="184">
        <f>G57*5/12+G69*7/12</f>
        <v>4.79</v>
      </c>
      <c r="H64" s="183">
        <f t="shared" si="2"/>
        <v>123.43842222965519</v>
      </c>
      <c r="I64" s="183">
        <f t="shared" si="3"/>
        <v>8.6770772995902732</v>
      </c>
      <c r="J64" s="185">
        <f t="shared" si="8"/>
        <v>165.25868649612156</v>
      </c>
      <c r="K64" s="183">
        <f t="shared" si="4"/>
        <v>11.008691941705981</v>
      </c>
      <c r="L64" s="185">
        <f t="shared" si="5"/>
        <v>14.738376734450021</v>
      </c>
      <c r="M64" s="204" t="s">
        <v>280</v>
      </c>
      <c r="N64" s="186"/>
      <c r="O64" s="187" t="s">
        <v>280</v>
      </c>
      <c r="P64" s="187"/>
      <c r="R64" s="184">
        <f t="shared" si="9"/>
        <v>1.0071501309533841</v>
      </c>
      <c r="S64" s="184">
        <f t="shared" si="10"/>
        <v>1.4770671144241894</v>
      </c>
      <c r="T64" s="190">
        <f t="shared" si="6"/>
        <v>0.10457179338880351</v>
      </c>
      <c r="U64" s="190">
        <f t="shared" si="0"/>
        <v>8.8298362154796584E-2</v>
      </c>
      <c r="V64" s="190">
        <f t="shared" si="1"/>
        <v>1.627343123400693E-2</v>
      </c>
      <c r="Y64" s="205"/>
    </row>
    <row r="65" spans="1:25">
      <c r="A65" s="181">
        <v>1875.09</v>
      </c>
      <c r="B65" s="182">
        <v>4.37</v>
      </c>
      <c r="C65" s="183">
        <v>0.3075</v>
      </c>
      <c r="D65" s="182">
        <v>0.38500000000000001</v>
      </c>
      <c r="E65" s="182">
        <v>11.13207107</v>
      </c>
      <c r="F65" s="183">
        <f t="shared" si="7"/>
        <v>1875.7083333333292</v>
      </c>
      <c r="G65" s="184">
        <f>G57*4/12+G69*8/12</f>
        <v>4.75</v>
      </c>
      <c r="H65" s="183">
        <f t="shared" si="2"/>
        <v>123.36358224489852</v>
      </c>
      <c r="I65" s="183">
        <f t="shared" si="3"/>
        <v>8.6806182014430888</v>
      </c>
      <c r="J65" s="185">
        <f t="shared" si="8"/>
        <v>166.12695482495997</v>
      </c>
      <c r="K65" s="183">
        <f t="shared" si="4"/>
        <v>10.868416284733623</v>
      </c>
      <c r="L65" s="185">
        <f t="shared" si="5"/>
        <v>14.635898766043383</v>
      </c>
      <c r="M65" s="204" t="s">
        <v>280</v>
      </c>
      <c r="N65" s="186"/>
      <c r="O65" s="187" t="s">
        <v>280</v>
      </c>
      <c r="P65" s="187"/>
      <c r="R65" s="184">
        <f t="shared" si="9"/>
        <v>1.0071226100544257</v>
      </c>
      <c r="S65" s="184">
        <f t="shared" si="10"/>
        <v>1.5003348770741327</v>
      </c>
      <c r="T65" s="190">
        <f t="shared" si="6"/>
        <v>0.10440819145589186</v>
      </c>
      <c r="U65" s="190">
        <f t="shared" si="0"/>
        <v>8.8325407366840913E-2</v>
      </c>
      <c r="V65" s="190">
        <f t="shared" si="1"/>
        <v>1.608278408905095E-2</v>
      </c>
      <c r="Y65" s="205"/>
    </row>
    <row r="66" spans="1:25">
      <c r="A66" s="181">
        <v>1875.1</v>
      </c>
      <c r="B66" s="182">
        <v>4.3</v>
      </c>
      <c r="C66" s="183">
        <v>0.30499999999999999</v>
      </c>
      <c r="D66" s="182">
        <v>0.37669999999999998</v>
      </c>
      <c r="E66" s="182">
        <v>11.13207107</v>
      </c>
      <c r="F66" s="183">
        <f t="shared" si="7"/>
        <v>1875.7916666666624</v>
      </c>
      <c r="G66" s="184">
        <f>G57*3/12+G69*9/12</f>
        <v>4.7100000000000009</v>
      </c>
      <c r="H66" s="183">
        <f t="shared" si="2"/>
        <v>121.38750655676515</v>
      </c>
      <c r="I66" s="183">
        <f t="shared" si="3"/>
        <v>8.6100440697240384</v>
      </c>
      <c r="J66" s="185">
        <f t="shared" si="8"/>
        <v>164.43210507607833</v>
      </c>
      <c r="K66" s="183">
        <f t="shared" si="4"/>
        <v>10.634110167426378</v>
      </c>
      <c r="L66" s="185">
        <f t="shared" si="5"/>
        <v>14.405017205153186</v>
      </c>
      <c r="M66" s="204" t="s">
        <v>280</v>
      </c>
      <c r="N66" s="186"/>
      <c r="O66" s="187" t="s">
        <v>280</v>
      </c>
      <c r="P66" s="187"/>
      <c r="R66" s="184">
        <f t="shared" si="9"/>
        <v>1.0070951041250158</v>
      </c>
      <c r="S66" s="184">
        <f t="shared" si="10"/>
        <v>1.5110211773545867</v>
      </c>
      <c r="T66" s="190">
        <f t="shared" si="6"/>
        <v>0.11227183026903442</v>
      </c>
      <c r="U66" s="190">
        <f t="shared" si="0"/>
        <v>8.7976727736581273E-2</v>
      </c>
      <c r="V66" s="190">
        <f t="shared" si="1"/>
        <v>2.429510253245315E-2</v>
      </c>
      <c r="Y66" s="205"/>
    </row>
    <row r="67" spans="1:25">
      <c r="A67" s="181">
        <v>1875.11</v>
      </c>
      <c r="B67" s="182">
        <v>4.37</v>
      </c>
      <c r="C67" s="183">
        <v>0.30249999999999999</v>
      </c>
      <c r="D67" s="182">
        <v>0.36830000000000002</v>
      </c>
      <c r="E67" s="182">
        <v>11.03690579</v>
      </c>
      <c r="F67" s="183">
        <f t="shared" si="7"/>
        <v>1875.8749999999957</v>
      </c>
      <c r="G67" s="184">
        <f>G57*2/12+G69*10/12</f>
        <v>4.67</v>
      </c>
      <c r="H67" s="183">
        <f t="shared" si="2"/>
        <v>124.42727981281432</v>
      </c>
      <c r="I67" s="183">
        <f t="shared" si="3"/>
        <v>8.6131011769739878</v>
      </c>
      <c r="J67" s="185">
        <f t="shared" si="8"/>
        <v>169.52207572285806</v>
      </c>
      <c r="K67" s="183">
        <f t="shared" si="4"/>
        <v>10.486628639601719</v>
      </c>
      <c r="L67" s="185">
        <f t="shared" si="5"/>
        <v>14.28718088986925</v>
      </c>
      <c r="M67" s="204" t="s">
        <v>280</v>
      </c>
      <c r="N67" s="186"/>
      <c r="O67" s="187" t="s">
        <v>280</v>
      </c>
      <c r="P67" s="187"/>
      <c r="R67" s="184">
        <f t="shared" si="9"/>
        <v>1.0070676132096117</v>
      </c>
      <c r="S67" s="184">
        <f t="shared" si="10"/>
        <v>1.5348631899060345</v>
      </c>
      <c r="T67" s="190">
        <f t="shared" si="6"/>
        <v>0.11499503759337637</v>
      </c>
      <c r="U67" s="190">
        <f t="shared" si="0"/>
        <v>8.5396078743462667E-2</v>
      </c>
      <c r="V67" s="190">
        <f t="shared" si="1"/>
        <v>2.9598958849913704E-2</v>
      </c>
      <c r="Y67" s="205"/>
    </row>
    <row r="68" spans="1:25">
      <c r="A68" s="181">
        <v>1875.12</v>
      </c>
      <c r="B68" s="182">
        <v>4.37</v>
      </c>
      <c r="C68" s="183">
        <v>0.3</v>
      </c>
      <c r="D68" s="182">
        <v>0.36</v>
      </c>
      <c r="E68" s="182">
        <v>10.9417405</v>
      </c>
      <c r="F68" s="183">
        <f t="shared" si="7"/>
        <v>1875.9583333333289</v>
      </c>
      <c r="G68" s="184">
        <f>G57*1/12+G69*11/12</f>
        <v>4.63</v>
      </c>
      <c r="H68" s="183">
        <f t="shared" si="2"/>
        <v>125.50948041584431</v>
      </c>
      <c r="I68" s="183">
        <f t="shared" si="3"/>
        <v>8.6162114701952621</v>
      </c>
      <c r="J68" s="185">
        <f t="shared" si="8"/>
        <v>171.97472702896894</v>
      </c>
      <c r="K68" s="183">
        <f t="shared" si="4"/>
        <v>10.339453764234314</v>
      </c>
      <c r="L68" s="185">
        <f t="shared" si="5"/>
        <v>14.167254400555795</v>
      </c>
      <c r="M68" s="204" t="s">
        <v>280</v>
      </c>
      <c r="N68" s="186"/>
      <c r="O68" s="187" t="s">
        <v>280</v>
      </c>
      <c r="P68" s="187"/>
      <c r="R68" s="184">
        <f t="shared" si="9"/>
        <v>1.0070401373528144</v>
      </c>
      <c r="S68" s="184">
        <f t="shared" si="10"/>
        <v>1.5591547604140388</v>
      </c>
      <c r="T68" s="190">
        <f t="shared" si="6"/>
        <v>0.11035320886148181</v>
      </c>
      <c r="U68" s="190">
        <f t="shared" si="0"/>
        <v>8.1565062593567994E-2</v>
      </c>
      <c r="V68" s="190">
        <f t="shared" si="1"/>
        <v>2.8788146267913817E-2</v>
      </c>
      <c r="Y68" s="205"/>
    </row>
    <row r="69" spans="1:25">
      <c r="A69" s="181">
        <v>1876.01</v>
      </c>
      <c r="B69" s="182">
        <v>4.46</v>
      </c>
      <c r="C69" s="183">
        <v>0.3</v>
      </c>
      <c r="D69" s="182">
        <v>0.3533</v>
      </c>
      <c r="E69" s="182">
        <v>10.846575209999999</v>
      </c>
      <c r="F69" s="183">
        <f t="shared" si="7"/>
        <v>1876.0416666666622</v>
      </c>
      <c r="G69" s="184">
        <v>4.59</v>
      </c>
      <c r="H69" s="183">
        <f t="shared" si="2"/>
        <v>129.21821338663827</v>
      </c>
      <c r="I69" s="183">
        <f t="shared" si="3"/>
        <v>8.6918080753344125</v>
      </c>
      <c r="J69" s="185">
        <f t="shared" si="8"/>
        <v>178.04895038254892</v>
      </c>
      <c r="K69" s="183">
        <f t="shared" si="4"/>
        <v>10.236052643385491</v>
      </c>
      <c r="L69" s="185">
        <f t="shared" si="5"/>
        <v>14.104191517971866</v>
      </c>
      <c r="M69" s="204" t="s">
        <v>280</v>
      </c>
      <c r="N69" s="186"/>
      <c r="O69" s="187" t="s">
        <v>280</v>
      </c>
      <c r="P69" s="187"/>
      <c r="R69" s="184">
        <f t="shared" si="9"/>
        <v>1.0047535252938302</v>
      </c>
      <c r="S69" s="184">
        <f t="shared" si="10"/>
        <v>1.5839073864861757</v>
      </c>
      <c r="T69" s="190">
        <f t="shared" si="6"/>
        <v>0.10953518207915169</v>
      </c>
      <c r="U69" s="190">
        <f t="shared" si="0"/>
        <v>8.2824970216905935E-2</v>
      </c>
      <c r="V69" s="190">
        <f t="shared" si="1"/>
        <v>2.6710211862245758E-2</v>
      </c>
      <c r="Y69" s="205"/>
    </row>
    <row r="70" spans="1:25">
      <c r="A70" s="181">
        <v>1876.02</v>
      </c>
      <c r="B70" s="182">
        <v>4.5199999999999996</v>
      </c>
      <c r="C70" s="183">
        <v>0.3</v>
      </c>
      <c r="D70" s="182">
        <v>0.34670000000000001</v>
      </c>
      <c r="E70" s="182">
        <v>10.846575209999999</v>
      </c>
      <c r="F70" s="183">
        <f t="shared" si="7"/>
        <v>1876.1249999999955</v>
      </c>
      <c r="G70" s="184">
        <f>G69*11/12+G81*1/12</f>
        <v>4.5783333333333331</v>
      </c>
      <c r="H70" s="183">
        <f t="shared" si="2"/>
        <v>130.95657500170512</v>
      </c>
      <c r="I70" s="183">
        <f t="shared" si="3"/>
        <v>8.6918080753344125</v>
      </c>
      <c r="J70" s="185">
        <f t="shared" si="8"/>
        <v>181.4422599750414</v>
      </c>
      <c r="K70" s="183">
        <f t="shared" si="4"/>
        <v>10.044832865728136</v>
      </c>
      <c r="L70" s="185">
        <f t="shared" si="5"/>
        <v>13.917263613572315</v>
      </c>
      <c r="M70" s="204" t="s">
        <v>280</v>
      </c>
      <c r="N70" s="186"/>
      <c r="O70" s="187" t="s">
        <v>280</v>
      </c>
      <c r="P70" s="187"/>
      <c r="R70" s="184">
        <f t="shared" si="9"/>
        <v>1.0047443025681573</v>
      </c>
      <c r="S70" s="184">
        <f t="shared" si="10"/>
        <v>1.5914365303109221</v>
      </c>
      <c r="T70" s="190">
        <f t="shared" si="6"/>
        <v>0.109966211808318</v>
      </c>
      <c r="U70" s="190">
        <f t="shared" si="0"/>
        <v>8.2501543111416442E-2</v>
      </c>
      <c r="V70" s="190">
        <f t="shared" si="1"/>
        <v>2.7464668696901562E-2</v>
      </c>
      <c r="Y70" s="205"/>
    </row>
    <row r="71" spans="1:25">
      <c r="A71" s="181">
        <v>1876.03</v>
      </c>
      <c r="B71" s="182">
        <v>4.51</v>
      </c>
      <c r="C71" s="183">
        <v>0.3</v>
      </c>
      <c r="D71" s="182">
        <v>0.34</v>
      </c>
      <c r="E71" s="182">
        <v>10.846575209999999</v>
      </c>
      <c r="F71" s="183">
        <f t="shared" si="7"/>
        <v>1876.2083333333287</v>
      </c>
      <c r="G71" s="184">
        <f>G69*10/12+G81*2/12</f>
        <v>4.5666666666666664</v>
      </c>
      <c r="H71" s="183">
        <f t="shared" si="2"/>
        <v>130.66684806586065</v>
      </c>
      <c r="I71" s="183">
        <f t="shared" si="3"/>
        <v>8.6918080753344125</v>
      </c>
      <c r="J71" s="185">
        <f t="shared" si="8"/>
        <v>182.04439136876388</v>
      </c>
      <c r="K71" s="183">
        <f t="shared" si="4"/>
        <v>9.8507158187123327</v>
      </c>
      <c r="L71" s="185">
        <f t="shared" si="5"/>
        <v>13.723967420261578</v>
      </c>
      <c r="M71" s="204" t="s">
        <v>280</v>
      </c>
      <c r="N71" s="186"/>
      <c r="O71" s="187" t="s">
        <v>280</v>
      </c>
      <c r="P71" s="187"/>
      <c r="R71" s="184">
        <f t="shared" si="9"/>
        <v>1.0047350802178763</v>
      </c>
      <c r="S71" s="184">
        <f t="shared" si="10"/>
        <v>1.5989867867287357</v>
      </c>
      <c r="T71" s="190">
        <f t="shared" si="6"/>
        <v>0.10901821433351011</v>
      </c>
      <c r="U71" s="190">
        <f t="shared" si="0"/>
        <v>8.3477150939624822E-2</v>
      </c>
      <c r="V71" s="190">
        <f t="shared" si="1"/>
        <v>2.5541063393885288E-2</v>
      </c>
      <c r="Y71" s="205"/>
    </row>
    <row r="72" spans="1:25">
      <c r="A72" s="181">
        <v>1876.04</v>
      </c>
      <c r="B72" s="182">
        <v>4.34</v>
      </c>
      <c r="C72" s="183">
        <v>0.3</v>
      </c>
      <c r="D72" s="182">
        <v>0.33329999999999999</v>
      </c>
      <c r="E72" s="182">
        <v>10.751490909999999</v>
      </c>
      <c r="F72" s="183">
        <f t="shared" si="7"/>
        <v>1876.291666666662</v>
      </c>
      <c r="G72" s="184">
        <f>G69*9/12+G81*3/12</f>
        <v>4.5550000000000006</v>
      </c>
      <c r="H72" s="183">
        <f t="shared" si="2"/>
        <v>126.85352584277082</v>
      </c>
      <c r="I72" s="183">
        <f t="shared" si="3"/>
        <v>8.76867690157402</v>
      </c>
      <c r="J72" s="185">
        <f t="shared" si="8"/>
        <v>177.74972983808127</v>
      </c>
      <c r="K72" s="183">
        <f t="shared" si="4"/>
        <v>9.7420000376487348</v>
      </c>
      <c r="L72" s="185">
        <f t="shared" si="5"/>
        <v>13.650687777657254</v>
      </c>
      <c r="M72" s="204" t="s">
        <v>280</v>
      </c>
      <c r="N72" s="186"/>
      <c r="O72" s="187" t="s">
        <v>280</v>
      </c>
      <c r="P72" s="187"/>
      <c r="R72" s="184">
        <f t="shared" si="9"/>
        <v>1.0047258582433127</v>
      </c>
      <c r="S72" s="184">
        <f t="shared" si="10"/>
        <v>1.6207662356618915</v>
      </c>
      <c r="T72" s="190">
        <f t="shared" si="6"/>
        <v>0.11192838192299148</v>
      </c>
      <c r="U72" s="190">
        <f t="shared" si="0"/>
        <v>8.3517230858883851E-2</v>
      </c>
      <c r="V72" s="190">
        <f t="shared" si="1"/>
        <v>2.8411151064107631E-2</v>
      </c>
      <c r="Y72" s="205"/>
    </row>
    <row r="73" spans="1:25">
      <c r="A73" s="181">
        <v>1876.05</v>
      </c>
      <c r="B73" s="182">
        <v>4.18</v>
      </c>
      <c r="C73" s="183">
        <v>0.3</v>
      </c>
      <c r="D73" s="182">
        <v>0.32669999999999999</v>
      </c>
      <c r="E73" s="182">
        <v>10.370910739999999</v>
      </c>
      <c r="F73" s="183">
        <f t="shared" si="7"/>
        <v>1876.3749999999952</v>
      </c>
      <c r="G73" s="184">
        <f>G69*8/12+G81*4/12</f>
        <v>4.543333333333333</v>
      </c>
      <c r="H73" s="183">
        <f t="shared" si="2"/>
        <v>126.66041034695091</v>
      </c>
      <c r="I73" s="183">
        <f t="shared" si="3"/>
        <v>9.0904600727476748</v>
      </c>
      <c r="J73" s="185">
        <f t="shared" si="8"/>
        <v>178.54061055892444</v>
      </c>
      <c r="K73" s="183">
        <f t="shared" si="4"/>
        <v>9.8995110192222171</v>
      </c>
      <c r="L73" s="185">
        <f t="shared" si="5"/>
        <v>13.954358246315939</v>
      </c>
      <c r="M73" s="204" t="s">
        <v>280</v>
      </c>
      <c r="N73" s="186"/>
      <c r="O73" s="187" t="s">
        <v>280</v>
      </c>
      <c r="P73" s="187"/>
      <c r="R73" s="184">
        <f t="shared" si="9"/>
        <v>1.0047166366447913</v>
      </c>
      <c r="S73" s="184">
        <f t="shared" si="10"/>
        <v>1.6881839075548075</v>
      </c>
      <c r="T73" s="190">
        <f t="shared" si="6"/>
        <v>0.11241410249312955</v>
      </c>
      <c r="U73" s="190">
        <f t="shared" ref="U73:U128" si="11">(($S193/$S73)^(1/10)-1)</f>
        <v>8.1971734677914743E-2</v>
      </c>
      <c r="V73" s="190">
        <f t="shared" ref="V73:V128" si="12">T73-U73</f>
        <v>3.044236781521481E-2</v>
      </c>
      <c r="Y73" s="205"/>
    </row>
    <row r="74" spans="1:25">
      <c r="A74" s="181">
        <v>1876.06</v>
      </c>
      <c r="B74" s="182">
        <v>4.1500000000000004</v>
      </c>
      <c r="C74" s="183">
        <v>0.3</v>
      </c>
      <c r="D74" s="182">
        <v>0.32</v>
      </c>
      <c r="E74" s="182">
        <v>10.08541488</v>
      </c>
      <c r="F74" s="183">
        <f t="shared" si="7"/>
        <v>1876.4583333333285</v>
      </c>
      <c r="G74" s="184">
        <f>G69*7/12+G81*5/12</f>
        <v>4.5316666666666663</v>
      </c>
      <c r="H74" s="183">
        <f t="shared" ref="H74:H137" si="13">B74*$E$1852/E74</f>
        <v>129.31110822086484</v>
      </c>
      <c r="I74" s="183">
        <f t="shared" ref="I74:I137" si="14">C74*$E$1852/E74</f>
        <v>9.3477909557251682</v>
      </c>
      <c r="J74" s="185">
        <f t="shared" si="8"/>
        <v>183.37509072934918</v>
      </c>
      <c r="K74" s="183">
        <f t="shared" ref="K74:K137" si="15">D74*$E$1852/E74</f>
        <v>9.9709770194401806</v>
      </c>
      <c r="L74" s="185">
        <f t="shared" ref="L74:L137" si="16">K74*(J74/H74)</f>
        <v>14.139766032142587</v>
      </c>
      <c r="M74" s="204" t="s">
        <v>280</v>
      </c>
      <c r="N74" s="186"/>
      <c r="O74" s="187" t="s">
        <v>280</v>
      </c>
      <c r="P74" s="187"/>
      <c r="R74" s="184">
        <f t="shared" si="9"/>
        <v>1.0047074154226387</v>
      </c>
      <c r="S74" s="184">
        <f t="shared" si="10"/>
        <v>1.7441606243682406</v>
      </c>
      <c r="T74" s="190">
        <f t="shared" ref="T74:T128" si="17">(($J194/$J74)^(1/10)-1)</f>
        <v>0.11623666750572381</v>
      </c>
      <c r="U74" s="190">
        <f t="shared" si="11"/>
        <v>7.9999817603011891E-2</v>
      </c>
      <c r="V74" s="190">
        <f t="shared" si="12"/>
        <v>3.6236849902711921E-2</v>
      </c>
      <c r="Y74" s="205"/>
    </row>
    <row r="75" spans="1:25">
      <c r="A75" s="181">
        <v>1876.07</v>
      </c>
      <c r="B75" s="182">
        <v>4.0999999999999996</v>
      </c>
      <c r="C75" s="183">
        <v>0.3</v>
      </c>
      <c r="D75" s="182">
        <v>0.31330000000000002</v>
      </c>
      <c r="E75" s="182">
        <v>10.08541488</v>
      </c>
      <c r="F75" s="183">
        <f t="shared" ref="F75:F138" si="18">F74+1/12</f>
        <v>1876.5416666666617</v>
      </c>
      <c r="G75" s="184">
        <f>G69*6/12+G81*6/12</f>
        <v>4.5199999999999996</v>
      </c>
      <c r="H75" s="183">
        <f t="shared" si="13"/>
        <v>127.75314306157729</v>
      </c>
      <c r="I75" s="183">
        <f t="shared" si="14"/>
        <v>9.3477909557251682</v>
      </c>
      <c r="J75" s="185">
        <f t="shared" ref="J75:J138" si="19">J74*((H75+(I75/12))/H74)</f>
        <v>182.27042150808802</v>
      </c>
      <c r="K75" s="183">
        <f t="shared" si="15"/>
        <v>9.7622096880956519</v>
      </c>
      <c r="L75" s="185">
        <f t="shared" si="16"/>
        <v>13.928127575239996</v>
      </c>
      <c r="M75" s="204" t="s">
        <v>280</v>
      </c>
      <c r="N75" s="186"/>
      <c r="O75" s="187" t="s">
        <v>280</v>
      </c>
      <c r="P75" s="187"/>
      <c r="R75" s="184">
        <f t="shared" ref="R75:R138" si="20">((G75/G76+G75/1200+((1+G76/1200)^(-119))*(1-G75/G76)))</f>
        <v>1.0046981945771802</v>
      </c>
      <c r="S75" s="184">
        <f t="shared" ref="S75:S138" si="21">S74*R74*E74/E75</f>
        <v>1.7523711129909509</v>
      </c>
      <c r="T75" s="190">
        <f t="shared" si="17"/>
        <v>0.11759364095515079</v>
      </c>
      <c r="U75" s="190">
        <f t="shared" si="11"/>
        <v>7.8330823946356265E-2</v>
      </c>
      <c r="V75" s="190">
        <f t="shared" si="12"/>
        <v>3.9262817008794526E-2</v>
      </c>
      <c r="Y75" s="205"/>
    </row>
    <row r="76" spans="1:25">
      <c r="A76" s="181">
        <v>1876.08</v>
      </c>
      <c r="B76" s="182">
        <v>3.93</v>
      </c>
      <c r="C76" s="183">
        <v>0.3</v>
      </c>
      <c r="D76" s="182">
        <v>0.30669999999999997</v>
      </c>
      <c r="E76" s="182">
        <v>10.180580170000001</v>
      </c>
      <c r="F76" s="183">
        <f t="shared" si="18"/>
        <v>1876.624999999995</v>
      </c>
      <c r="G76" s="184">
        <f>G69*5/12+G81*7/12</f>
        <v>4.5083333333333337</v>
      </c>
      <c r="H76" s="183">
        <f t="shared" si="13"/>
        <v>121.31137561681815</v>
      </c>
      <c r="I76" s="183">
        <f t="shared" si="14"/>
        <v>9.2604103524288668</v>
      </c>
      <c r="J76" s="185">
        <f t="shared" si="19"/>
        <v>174.18071505450774</v>
      </c>
      <c r="K76" s="183">
        <f t="shared" si="15"/>
        <v>9.4672261836331106</v>
      </c>
      <c r="L76" s="185">
        <f t="shared" si="16"/>
        <v>13.593187101073159</v>
      </c>
      <c r="M76" s="204" t="s">
        <v>280</v>
      </c>
      <c r="N76" s="186"/>
      <c r="O76" s="187" t="s">
        <v>280</v>
      </c>
      <c r="P76" s="187"/>
      <c r="R76" s="184">
        <f t="shared" si="20"/>
        <v>1.0046889741087426</v>
      </c>
      <c r="S76" s="184">
        <f t="shared" si="21"/>
        <v>1.7441464460155387</v>
      </c>
      <c r="T76" s="190">
        <f t="shared" si="17"/>
        <v>0.12251791865412565</v>
      </c>
      <c r="U76" s="190">
        <f t="shared" si="11"/>
        <v>7.7695185070670192E-2</v>
      </c>
      <c r="V76" s="190">
        <f t="shared" si="12"/>
        <v>4.4822733583455454E-2</v>
      </c>
      <c r="Y76" s="205"/>
    </row>
    <row r="77" spans="1:25">
      <c r="A77" s="181">
        <v>1876.09</v>
      </c>
      <c r="B77" s="182">
        <v>3.69</v>
      </c>
      <c r="C77" s="183">
        <v>0.3</v>
      </c>
      <c r="D77" s="182">
        <v>0.3</v>
      </c>
      <c r="E77" s="182">
        <v>10.275745450000001</v>
      </c>
      <c r="F77" s="183">
        <f t="shared" si="18"/>
        <v>1876.7083333333283</v>
      </c>
      <c r="G77" s="184">
        <f>G69*4/12+G81*8/12</f>
        <v>4.496666666666667</v>
      </c>
      <c r="H77" s="183">
        <f t="shared" si="13"/>
        <v>112.84817346268541</v>
      </c>
      <c r="I77" s="183">
        <f t="shared" si="14"/>
        <v>9.1746482489988139</v>
      </c>
      <c r="J77" s="185">
        <f t="shared" si="19"/>
        <v>163.12687917137256</v>
      </c>
      <c r="K77" s="183">
        <f t="shared" si="15"/>
        <v>9.1746482489988139</v>
      </c>
      <c r="L77" s="185">
        <f t="shared" si="16"/>
        <v>13.262347900111591</v>
      </c>
      <c r="M77" s="204" t="s">
        <v>280</v>
      </c>
      <c r="N77" s="186"/>
      <c r="O77" s="187" t="s">
        <v>280</v>
      </c>
      <c r="P77" s="187"/>
      <c r="R77" s="184">
        <f t="shared" si="20"/>
        <v>1.004679754017652</v>
      </c>
      <c r="S77" s="184">
        <f t="shared" si="21"/>
        <v>1.7360961513783471</v>
      </c>
      <c r="T77" s="190">
        <f t="shared" si="17"/>
        <v>0.13319853175354246</v>
      </c>
      <c r="U77" s="190">
        <f t="shared" si="11"/>
        <v>7.8391420705782089E-2</v>
      </c>
      <c r="V77" s="190">
        <f t="shared" si="12"/>
        <v>5.4807111047760371E-2</v>
      </c>
      <c r="Y77" s="205"/>
    </row>
    <row r="78" spans="1:25">
      <c r="A78" s="181">
        <v>1876.1</v>
      </c>
      <c r="B78" s="182">
        <v>3.67</v>
      </c>
      <c r="C78" s="183">
        <v>0.3</v>
      </c>
      <c r="D78" s="182">
        <v>0.29330000000000001</v>
      </c>
      <c r="E78" s="182">
        <v>10.465995039999999</v>
      </c>
      <c r="F78" s="183">
        <f t="shared" si="18"/>
        <v>1876.7916666666615</v>
      </c>
      <c r="G78" s="184">
        <f>G69*3/12+G81*9/12</f>
        <v>4.4850000000000003</v>
      </c>
      <c r="H78" s="183">
        <f t="shared" si="13"/>
        <v>110.19630819546046</v>
      </c>
      <c r="I78" s="183">
        <f t="shared" si="14"/>
        <v>9.0078726045335529</v>
      </c>
      <c r="J78" s="185">
        <f t="shared" si="19"/>
        <v>160.37859963188427</v>
      </c>
      <c r="K78" s="183">
        <f t="shared" si="15"/>
        <v>8.8066967830323026</v>
      </c>
      <c r="L78" s="185">
        <f t="shared" si="16"/>
        <v>12.817178003278379</v>
      </c>
      <c r="M78" s="204" t="s">
        <v>280</v>
      </c>
      <c r="N78" s="186"/>
      <c r="O78" s="187" t="s">
        <v>280</v>
      </c>
      <c r="P78" s="187"/>
      <c r="R78" s="184">
        <f t="shared" si="20"/>
        <v>1.0046705343042359</v>
      </c>
      <c r="S78" s="184">
        <f t="shared" si="21"/>
        <v>1.7125144225562385</v>
      </c>
      <c r="T78" s="190">
        <f t="shared" si="17"/>
        <v>0.13835154000468131</v>
      </c>
      <c r="U78" s="190">
        <f t="shared" si="11"/>
        <v>8.0066311899993803E-2</v>
      </c>
      <c r="V78" s="190">
        <f t="shared" si="12"/>
        <v>5.8285228104687503E-2</v>
      </c>
      <c r="Y78" s="205"/>
    </row>
    <row r="79" spans="1:25">
      <c r="A79" s="181">
        <v>1876.11</v>
      </c>
      <c r="B79" s="182">
        <v>3.6</v>
      </c>
      <c r="C79" s="183">
        <v>0.3</v>
      </c>
      <c r="D79" s="182">
        <v>0.28670000000000001</v>
      </c>
      <c r="E79" s="182">
        <v>10.56116033</v>
      </c>
      <c r="F79" s="183">
        <f t="shared" si="18"/>
        <v>1876.8749999999948</v>
      </c>
      <c r="G79" s="184">
        <f>G69*2/12+G81*10/12</f>
        <v>4.4733333333333336</v>
      </c>
      <c r="H79" s="183">
        <f t="shared" si="13"/>
        <v>107.12044554293784</v>
      </c>
      <c r="I79" s="183">
        <f t="shared" si="14"/>
        <v>8.9267037952448209</v>
      </c>
      <c r="J79" s="185">
        <f t="shared" si="19"/>
        <v>156.98467295234997</v>
      </c>
      <c r="K79" s="183">
        <f t="shared" si="15"/>
        <v>8.5309532603223008</v>
      </c>
      <c r="L79" s="185">
        <f t="shared" si="16"/>
        <v>12.502084926510761</v>
      </c>
      <c r="M79" s="204" t="s">
        <v>280</v>
      </c>
      <c r="N79" s="186"/>
      <c r="O79" s="187" t="s">
        <v>280</v>
      </c>
      <c r="P79" s="187"/>
      <c r="R79" s="184">
        <f t="shared" si="20"/>
        <v>1.0046613149688211</v>
      </c>
      <c r="S79" s="184">
        <f t="shared" si="21"/>
        <v>1.7050094552280191</v>
      </c>
      <c r="T79" s="190">
        <f t="shared" si="17"/>
        <v>0.14394905408238201</v>
      </c>
      <c r="U79" s="190">
        <f t="shared" si="11"/>
        <v>8.074114453889969E-2</v>
      </c>
      <c r="V79" s="190">
        <f t="shared" si="12"/>
        <v>6.3207909543482321E-2</v>
      </c>
      <c r="Y79" s="205"/>
    </row>
    <row r="80" spans="1:25">
      <c r="A80" s="181">
        <v>1876.12</v>
      </c>
      <c r="B80" s="182">
        <v>3.58</v>
      </c>
      <c r="C80" s="183">
        <v>0.3</v>
      </c>
      <c r="D80" s="182">
        <v>0.28000000000000003</v>
      </c>
      <c r="E80" s="182">
        <v>10.751490909999999</v>
      </c>
      <c r="F80" s="183">
        <f t="shared" si="18"/>
        <v>1876.958333333328</v>
      </c>
      <c r="G80" s="184">
        <f>G69*1/12+G81*11/12</f>
        <v>4.4616666666666669</v>
      </c>
      <c r="H80" s="183">
        <f t="shared" si="13"/>
        <v>104.6395443587833</v>
      </c>
      <c r="I80" s="183">
        <f t="shared" si="14"/>
        <v>8.76867690157402</v>
      </c>
      <c r="J80" s="185">
        <f t="shared" si="19"/>
        <v>154.41979248848682</v>
      </c>
      <c r="K80" s="183">
        <f t="shared" si="15"/>
        <v>8.1840984414690858</v>
      </c>
      <c r="L80" s="185">
        <f t="shared" si="16"/>
        <v>12.077525669490591</v>
      </c>
      <c r="M80" s="204" t="s">
        <v>280</v>
      </c>
      <c r="N80" s="186"/>
      <c r="O80" s="187" t="s">
        <v>280</v>
      </c>
      <c r="P80" s="187"/>
      <c r="R80" s="184">
        <f t="shared" si="20"/>
        <v>1.0046520960117353</v>
      </c>
      <c r="S80" s="184">
        <f t="shared" si="21"/>
        <v>1.6826330509190333</v>
      </c>
      <c r="T80" s="190">
        <f t="shared" si="17"/>
        <v>0.14180043980962043</v>
      </c>
      <c r="U80" s="190">
        <f t="shared" si="11"/>
        <v>8.1044370213336769E-2</v>
      </c>
      <c r="V80" s="190">
        <f t="shared" si="12"/>
        <v>6.0756069596283657E-2</v>
      </c>
      <c r="Y80" s="205"/>
    </row>
    <row r="81" spans="1:25">
      <c r="A81" s="181">
        <v>1877.01</v>
      </c>
      <c r="B81" s="182">
        <v>3.55</v>
      </c>
      <c r="C81" s="183">
        <v>0.2908</v>
      </c>
      <c r="D81" s="182">
        <v>0.28170000000000001</v>
      </c>
      <c r="E81" s="182">
        <v>10.9417405</v>
      </c>
      <c r="F81" s="183">
        <f t="shared" si="18"/>
        <v>1877.0416666666613</v>
      </c>
      <c r="G81" s="184">
        <v>4.45</v>
      </c>
      <c r="H81" s="183">
        <f t="shared" si="13"/>
        <v>101.95850239731058</v>
      </c>
      <c r="I81" s="183">
        <f t="shared" si="14"/>
        <v>8.3519809851092734</v>
      </c>
      <c r="J81" s="185">
        <f t="shared" si="19"/>
        <v>151.49040270244032</v>
      </c>
      <c r="K81" s="183">
        <f t="shared" si="15"/>
        <v>8.0906225705133501</v>
      </c>
      <c r="L81" s="185">
        <f t="shared" si="16"/>
        <v>12.021083504585194</v>
      </c>
      <c r="M81" s="204" t="s">
        <v>280</v>
      </c>
      <c r="N81" s="186"/>
      <c r="O81" s="187" t="s">
        <v>280</v>
      </c>
      <c r="P81" s="187"/>
      <c r="R81" s="184">
        <f t="shared" si="20"/>
        <v>1.004442533161084</v>
      </c>
      <c r="S81" s="184">
        <f t="shared" si="21"/>
        <v>1.6610679219869882</v>
      </c>
      <c r="T81" s="190">
        <f t="shared" si="17"/>
        <v>0.14039429114462609</v>
      </c>
      <c r="U81" s="190">
        <f t="shared" si="11"/>
        <v>8.0037070033219582E-2</v>
      </c>
      <c r="V81" s="190">
        <f t="shared" si="12"/>
        <v>6.0357221111406512E-2</v>
      </c>
      <c r="Y81" s="205"/>
    </row>
    <row r="82" spans="1:25">
      <c r="A82" s="181">
        <v>1877.02</v>
      </c>
      <c r="B82" s="182">
        <v>3.34</v>
      </c>
      <c r="C82" s="183">
        <v>0.28170000000000001</v>
      </c>
      <c r="D82" s="182">
        <v>0.2833</v>
      </c>
      <c r="E82" s="182">
        <v>10.65632562</v>
      </c>
      <c r="F82" s="183">
        <f t="shared" si="18"/>
        <v>1877.1249999999945</v>
      </c>
      <c r="G82" s="184">
        <f>G81*11/12+G93*1/12</f>
        <v>4.440833333333333</v>
      </c>
      <c r="H82" s="183">
        <f t="shared" si="13"/>
        <v>98.496429954249109</v>
      </c>
      <c r="I82" s="183">
        <f t="shared" si="14"/>
        <v>8.3073186581173584</v>
      </c>
      <c r="J82" s="185">
        <f t="shared" si="19"/>
        <v>147.37502747973767</v>
      </c>
      <c r="K82" s="183">
        <f t="shared" si="15"/>
        <v>8.3545025766583159</v>
      </c>
      <c r="L82" s="185">
        <f t="shared" si="16"/>
        <v>12.500402779943018</v>
      </c>
      <c r="M82" s="204" t="s">
        <v>280</v>
      </c>
      <c r="N82" s="186"/>
      <c r="O82" s="187" t="s">
        <v>280</v>
      </c>
      <c r="P82" s="187"/>
      <c r="R82" s="184">
        <f t="shared" si="20"/>
        <v>1.0044352053538859</v>
      </c>
      <c r="S82" s="184">
        <f t="shared" si="21"/>
        <v>1.7131343139871542</v>
      </c>
      <c r="T82" s="190">
        <f t="shared" si="17"/>
        <v>0.14175117808280091</v>
      </c>
      <c r="U82" s="190">
        <f t="shared" si="11"/>
        <v>7.5638237390101226E-2</v>
      </c>
      <c r="V82" s="190">
        <f t="shared" si="12"/>
        <v>6.6112940692699684E-2</v>
      </c>
      <c r="Y82" s="205"/>
    </row>
    <row r="83" spans="1:25">
      <c r="A83" s="181">
        <v>1877.03</v>
      </c>
      <c r="B83" s="182">
        <v>3.17</v>
      </c>
      <c r="C83" s="183">
        <v>0.27250000000000002</v>
      </c>
      <c r="D83" s="182">
        <v>0.28499999999999998</v>
      </c>
      <c r="E83" s="182">
        <v>10.180580170000001</v>
      </c>
      <c r="F83" s="183">
        <f t="shared" si="18"/>
        <v>1877.2083333333278</v>
      </c>
      <c r="G83" s="184">
        <f>G81*10/12+G93*2/12</f>
        <v>4.4316666666666666</v>
      </c>
      <c r="H83" s="183">
        <f t="shared" si="13"/>
        <v>97.851669390665023</v>
      </c>
      <c r="I83" s="183">
        <f t="shared" si="14"/>
        <v>8.4115394034562208</v>
      </c>
      <c r="J83" s="185">
        <f t="shared" si="19"/>
        <v>147.45911815986415</v>
      </c>
      <c r="K83" s="183">
        <f t="shared" si="15"/>
        <v>8.7973898348074222</v>
      </c>
      <c r="L83" s="185">
        <f t="shared" si="16"/>
        <v>13.257365512795355</v>
      </c>
      <c r="M83" s="204" t="s">
        <v>280</v>
      </c>
      <c r="N83" s="186"/>
      <c r="O83" s="187" t="s">
        <v>280</v>
      </c>
      <c r="P83" s="187"/>
      <c r="R83" s="184">
        <f t="shared" si="20"/>
        <v>1.0044278777306086</v>
      </c>
      <c r="S83" s="184">
        <f t="shared" si="21"/>
        <v>1.8011434150689984</v>
      </c>
      <c r="T83" s="190">
        <f t="shared" si="17"/>
        <v>0.14471927044295541</v>
      </c>
      <c r="U83" s="190">
        <f t="shared" si="11"/>
        <v>7.0466246038505931E-2</v>
      </c>
      <c r="V83" s="190">
        <f t="shared" si="12"/>
        <v>7.4253024404449475E-2</v>
      </c>
      <c r="Y83" s="205"/>
    </row>
    <row r="84" spans="1:25">
      <c r="A84" s="181">
        <v>1877.04</v>
      </c>
      <c r="B84" s="182">
        <v>2.94</v>
      </c>
      <c r="C84" s="183">
        <v>0.26329999999999998</v>
      </c>
      <c r="D84" s="182">
        <v>0.28670000000000001</v>
      </c>
      <c r="E84" s="182">
        <v>10.465995039999999</v>
      </c>
      <c r="F84" s="183">
        <f t="shared" si="18"/>
        <v>1877.2916666666611</v>
      </c>
      <c r="G84" s="184">
        <f>G81*9/12+G93*3/12</f>
        <v>4.4225000000000003</v>
      </c>
      <c r="H84" s="183">
        <f t="shared" si="13"/>
        <v>88.277151524428817</v>
      </c>
      <c r="I84" s="183">
        <f t="shared" si="14"/>
        <v>7.9059095225789475</v>
      </c>
      <c r="J84" s="185">
        <f t="shared" si="19"/>
        <v>134.02347522183084</v>
      </c>
      <c r="K84" s="183">
        <f t="shared" si="15"/>
        <v>8.6085235857325646</v>
      </c>
      <c r="L84" s="185">
        <f t="shared" si="16"/>
        <v>13.069568144931598</v>
      </c>
      <c r="M84" s="204" t="s">
        <v>280</v>
      </c>
      <c r="N84" s="186"/>
      <c r="O84" s="187" t="s">
        <v>280</v>
      </c>
      <c r="P84" s="187"/>
      <c r="R84" s="184">
        <f t="shared" si="20"/>
        <v>1.0044205502913774</v>
      </c>
      <c r="S84" s="184">
        <f t="shared" si="21"/>
        <v>1.7597827500645762</v>
      </c>
      <c r="T84" s="190">
        <f t="shared" si="17"/>
        <v>0.15871290353602885</v>
      </c>
      <c r="U84" s="190">
        <f t="shared" si="11"/>
        <v>7.3160830614048544E-2</v>
      </c>
      <c r="V84" s="190">
        <f t="shared" si="12"/>
        <v>8.5552072921980304E-2</v>
      </c>
      <c r="Y84" s="205"/>
    </row>
    <row r="85" spans="1:25">
      <c r="A85" s="181">
        <v>1877.05</v>
      </c>
      <c r="B85" s="182">
        <v>2.94</v>
      </c>
      <c r="C85" s="183">
        <v>0.25419999999999998</v>
      </c>
      <c r="D85" s="182">
        <v>0.2883</v>
      </c>
      <c r="E85" s="182">
        <v>10.65632562</v>
      </c>
      <c r="F85" s="183">
        <f t="shared" si="18"/>
        <v>1877.3749999999943</v>
      </c>
      <c r="G85" s="184">
        <f>G81*8/12+G93*4/12</f>
        <v>4.4133333333333331</v>
      </c>
      <c r="H85" s="183">
        <f t="shared" si="13"/>
        <v>86.700450319009704</v>
      </c>
      <c r="I85" s="183">
        <f t="shared" si="14"/>
        <v>7.496345058194648</v>
      </c>
      <c r="J85" s="185">
        <f t="shared" si="19"/>
        <v>132.57812813726116</v>
      </c>
      <c r="K85" s="183">
        <f t="shared" si="15"/>
        <v>8.5019523220988091</v>
      </c>
      <c r="L85" s="185">
        <f t="shared" si="16"/>
        <v>13.000773585704895</v>
      </c>
      <c r="M85" s="204" t="s">
        <v>280</v>
      </c>
      <c r="N85" s="186"/>
      <c r="O85" s="187" t="s">
        <v>280</v>
      </c>
      <c r="P85" s="187"/>
      <c r="R85" s="184">
        <f t="shared" si="20"/>
        <v>1.0044132230363174</v>
      </c>
      <c r="S85" s="184">
        <f t="shared" si="21"/>
        <v>1.7359918744254137</v>
      </c>
      <c r="T85" s="190">
        <f t="shared" si="17"/>
        <v>0.16233557057379455</v>
      </c>
      <c r="U85" s="190">
        <f t="shared" si="11"/>
        <v>7.482890996850311E-2</v>
      </c>
      <c r="V85" s="190">
        <f t="shared" si="12"/>
        <v>8.7506660605291442E-2</v>
      </c>
      <c r="Y85" s="205"/>
    </row>
    <row r="86" spans="1:25">
      <c r="A86" s="181">
        <v>1877.06</v>
      </c>
      <c r="B86" s="182">
        <v>2.73</v>
      </c>
      <c r="C86" s="183">
        <v>0.245</v>
      </c>
      <c r="D86" s="182">
        <v>0.28999999999999998</v>
      </c>
      <c r="E86" s="182">
        <v>10.08541488</v>
      </c>
      <c r="F86" s="183">
        <f t="shared" si="18"/>
        <v>1877.4583333333276</v>
      </c>
      <c r="G86" s="184">
        <f>G81*7/12+G93*5/12</f>
        <v>4.4041666666666668</v>
      </c>
      <c r="H86" s="183">
        <f t="shared" si="13"/>
        <v>85.064897697099028</v>
      </c>
      <c r="I86" s="183">
        <f t="shared" si="14"/>
        <v>7.6340292805088872</v>
      </c>
      <c r="J86" s="185">
        <f t="shared" si="19"/>
        <v>131.0499192842604</v>
      </c>
      <c r="K86" s="183">
        <f t="shared" si="15"/>
        <v>9.0361979238676611</v>
      </c>
      <c r="L86" s="185">
        <f t="shared" si="16"/>
        <v>13.921053696862824</v>
      </c>
      <c r="M86" s="204" t="s">
        <v>280</v>
      </c>
      <c r="N86" s="186"/>
      <c r="O86" s="187" t="s">
        <v>280</v>
      </c>
      <c r="P86" s="187"/>
      <c r="R86" s="184">
        <f t="shared" si="20"/>
        <v>1.0044058959655546</v>
      </c>
      <c r="S86" s="184">
        <f t="shared" si="21"/>
        <v>1.8423571486255097</v>
      </c>
      <c r="T86" s="190">
        <f t="shared" si="17"/>
        <v>0.16205707677969539</v>
      </c>
      <c r="U86" s="190">
        <f t="shared" si="11"/>
        <v>6.9928055828592628E-2</v>
      </c>
      <c r="V86" s="190">
        <f t="shared" si="12"/>
        <v>9.2129020951102758E-2</v>
      </c>
      <c r="Y86" s="205"/>
    </row>
    <row r="87" spans="1:25">
      <c r="A87" s="181">
        <v>1877.07</v>
      </c>
      <c r="B87" s="182">
        <v>2.85</v>
      </c>
      <c r="C87" s="183">
        <v>0.23580000000000001</v>
      </c>
      <c r="D87" s="182">
        <v>0.29170000000000001</v>
      </c>
      <c r="E87" s="182">
        <v>10.180580170000001</v>
      </c>
      <c r="F87" s="183">
        <f t="shared" si="18"/>
        <v>1877.5416666666608</v>
      </c>
      <c r="G87" s="184">
        <f>G81*6/12+G93*6/12</f>
        <v>4.3949999999999996</v>
      </c>
      <c r="H87" s="183">
        <f t="shared" si="13"/>
        <v>87.973898348074229</v>
      </c>
      <c r="I87" s="183">
        <f t="shared" si="14"/>
        <v>7.2786825370090895</v>
      </c>
      <c r="J87" s="185">
        <f t="shared" si="19"/>
        <v>136.46594331879123</v>
      </c>
      <c r="K87" s="183">
        <f t="shared" si="15"/>
        <v>9.0042056660116696</v>
      </c>
      <c r="L87" s="185">
        <f t="shared" si="16"/>
        <v>13.967409005646109</v>
      </c>
      <c r="M87" s="204" t="s">
        <v>280</v>
      </c>
      <c r="N87" s="186"/>
      <c r="O87" s="187" t="s">
        <v>280</v>
      </c>
      <c r="P87" s="187"/>
      <c r="R87" s="184">
        <f t="shared" si="20"/>
        <v>1.0043985690792139</v>
      </c>
      <c r="S87" s="184">
        <f t="shared" si="21"/>
        <v>1.8331766521383228</v>
      </c>
      <c r="T87" s="190">
        <f t="shared" si="17"/>
        <v>0.15629330873783354</v>
      </c>
      <c r="U87" s="190">
        <f t="shared" si="11"/>
        <v>7.1953547612414237E-2</v>
      </c>
      <c r="V87" s="190">
        <f t="shared" si="12"/>
        <v>8.4339761125419299E-2</v>
      </c>
      <c r="Y87" s="205"/>
    </row>
    <row r="88" spans="1:25">
      <c r="A88" s="181">
        <v>1877.08</v>
      </c>
      <c r="B88" s="182">
        <v>3.05</v>
      </c>
      <c r="C88" s="183">
        <v>0.22670000000000001</v>
      </c>
      <c r="D88" s="182">
        <v>0.29330000000000001</v>
      </c>
      <c r="E88" s="182">
        <v>9.8000000000000007</v>
      </c>
      <c r="F88" s="183">
        <f t="shared" si="18"/>
        <v>1877.6249999999941</v>
      </c>
      <c r="G88" s="184">
        <f>G81*5/12+G93*7/12</f>
        <v>4.3858333333333333</v>
      </c>
      <c r="H88" s="183">
        <f t="shared" si="13"/>
        <v>97.803696428571456</v>
      </c>
      <c r="I88" s="183">
        <f t="shared" si="14"/>
        <v>7.2695403214285745</v>
      </c>
      <c r="J88" s="185">
        <f t="shared" si="19"/>
        <v>152.65373406374479</v>
      </c>
      <c r="K88" s="183">
        <f t="shared" si="15"/>
        <v>9.4051882500000037</v>
      </c>
      <c r="L88" s="185">
        <f t="shared" si="16"/>
        <v>14.679783672425033</v>
      </c>
      <c r="M88" s="204" t="s">
        <v>280</v>
      </c>
      <c r="N88" s="186"/>
      <c r="O88" s="187" t="s">
        <v>280</v>
      </c>
      <c r="P88" s="187"/>
      <c r="R88" s="184">
        <f t="shared" si="20"/>
        <v>1.0043912423774213</v>
      </c>
      <c r="S88" s="184">
        <f t="shared" si="21"/>
        <v>1.9127440302159064</v>
      </c>
      <c r="T88" s="190">
        <f t="shared" si="17"/>
        <v>0.13955989189381079</v>
      </c>
      <c r="U88" s="190">
        <f t="shared" si="11"/>
        <v>6.6339364450650917E-2</v>
      </c>
      <c r="V88" s="190">
        <f t="shared" si="12"/>
        <v>7.3220527443159877E-2</v>
      </c>
      <c r="Y88" s="205"/>
    </row>
    <row r="89" spans="1:25">
      <c r="A89" s="181">
        <v>1877.09</v>
      </c>
      <c r="B89" s="182">
        <v>3.24</v>
      </c>
      <c r="C89" s="183">
        <v>0.2175</v>
      </c>
      <c r="D89" s="182">
        <v>0.29499999999999998</v>
      </c>
      <c r="E89" s="182">
        <v>9.7048347110000002</v>
      </c>
      <c r="F89" s="183">
        <f t="shared" si="18"/>
        <v>1877.7083333333273</v>
      </c>
      <c r="G89" s="184">
        <f>G81*4/12+G93*8/12</f>
        <v>4.3766666666666669</v>
      </c>
      <c r="H89" s="183">
        <f t="shared" si="13"/>
        <v>104.91519024491302</v>
      </c>
      <c r="I89" s="183">
        <f t="shared" si="14"/>
        <v>7.042917863663142</v>
      </c>
      <c r="J89" s="185">
        <f t="shared" si="19"/>
        <v>164.66953821667622</v>
      </c>
      <c r="K89" s="183">
        <f t="shared" si="15"/>
        <v>9.5524633093362148</v>
      </c>
      <c r="L89" s="185">
        <f t="shared" si="16"/>
        <v>14.99305980676527</v>
      </c>
      <c r="M89" s="204" t="s">
        <v>280</v>
      </c>
      <c r="N89" s="186"/>
      <c r="O89" s="187" t="s">
        <v>280</v>
      </c>
      <c r="P89" s="187"/>
      <c r="R89" s="184">
        <f t="shared" si="20"/>
        <v>1.0043839158603021</v>
      </c>
      <c r="S89" s="184">
        <f t="shared" si="21"/>
        <v>1.9399820211954759</v>
      </c>
      <c r="T89" s="190">
        <f t="shared" si="17"/>
        <v>0.13127468006042053</v>
      </c>
      <c r="U89" s="190">
        <f t="shared" si="11"/>
        <v>6.6318028704753784E-2</v>
      </c>
      <c r="V89" s="190">
        <f t="shared" si="12"/>
        <v>6.495665135566675E-2</v>
      </c>
      <c r="Y89" s="205"/>
    </row>
    <row r="90" spans="1:25">
      <c r="A90" s="181">
        <v>1877.1</v>
      </c>
      <c r="B90" s="182">
        <v>3.31</v>
      </c>
      <c r="C90" s="183">
        <v>0.20830000000000001</v>
      </c>
      <c r="D90" s="182">
        <v>0.29670000000000002</v>
      </c>
      <c r="E90" s="182">
        <v>9.7048347110000002</v>
      </c>
      <c r="F90" s="183">
        <f t="shared" si="18"/>
        <v>1877.7916666666606</v>
      </c>
      <c r="G90" s="184">
        <f>G81*3/12+G93*9/12</f>
        <v>4.3675000000000006</v>
      </c>
      <c r="H90" s="183">
        <f t="shared" si="13"/>
        <v>107.18187645390806</v>
      </c>
      <c r="I90" s="183">
        <f t="shared" si="14"/>
        <v>6.745010533338081</v>
      </c>
      <c r="J90" s="185">
        <f t="shared" si="19"/>
        <v>169.10943217018811</v>
      </c>
      <c r="K90" s="183">
        <f t="shared" si="15"/>
        <v>9.6075114029832385</v>
      </c>
      <c r="L90" s="185">
        <f t="shared" si="16"/>
        <v>15.158540339847375</v>
      </c>
      <c r="M90" s="204" t="s">
        <v>280</v>
      </c>
      <c r="N90" s="186"/>
      <c r="O90" s="187" t="s">
        <v>280</v>
      </c>
      <c r="P90" s="187"/>
      <c r="R90" s="184">
        <f t="shared" si="20"/>
        <v>1.0043765895279828</v>
      </c>
      <c r="S90" s="184">
        <f t="shared" si="21"/>
        <v>1.9484867391468959</v>
      </c>
      <c r="T90" s="190">
        <f t="shared" si="17"/>
        <v>0.12353034304649135</v>
      </c>
      <c r="U90" s="190">
        <f t="shared" si="11"/>
        <v>6.4786319405561565E-2</v>
      </c>
      <c r="V90" s="190">
        <f t="shared" si="12"/>
        <v>5.8744023640929788E-2</v>
      </c>
      <c r="Y90" s="205"/>
    </row>
    <row r="91" spans="1:25">
      <c r="A91" s="181">
        <v>1877.11</v>
      </c>
      <c r="B91" s="182">
        <v>3.26</v>
      </c>
      <c r="C91" s="183">
        <v>0.19919999999999999</v>
      </c>
      <c r="D91" s="182">
        <v>0.29830000000000001</v>
      </c>
      <c r="E91" s="182">
        <v>9.5145851239999999</v>
      </c>
      <c r="F91" s="183">
        <f t="shared" si="18"/>
        <v>1877.8749999999939</v>
      </c>
      <c r="G91" s="184">
        <f>G81*2/12+G93*10/12</f>
        <v>4.3583333333333334</v>
      </c>
      <c r="H91" s="183">
        <f t="shared" si="13"/>
        <v>107.67360390899587</v>
      </c>
      <c r="I91" s="183">
        <f t="shared" si="14"/>
        <v>6.5793196008196251</v>
      </c>
      <c r="J91" s="185">
        <f t="shared" si="19"/>
        <v>170.75032992900611</v>
      </c>
      <c r="K91" s="183">
        <f t="shared" si="15"/>
        <v>9.8524650448016793</v>
      </c>
      <c r="L91" s="185">
        <f t="shared" si="16"/>
        <v>15.624178962522249</v>
      </c>
      <c r="M91" s="204" t="s">
        <v>280</v>
      </c>
      <c r="N91" s="186"/>
      <c r="O91" s="187" t="s">
        <v>280</v>
      </c>
      <c r="P91" s="187"/>
      <c r="R91" s="184">
        <f t="shared" si="20"/>
        <v>1.0043692633805883</v>
      </c>
      <c r="S91" s="184">
        <f t="shared" si="21"/>
        <v>1.9961460925673595</v>
      </c>
      <c r="T91" s="190">
        <f t="shared" si="17"/>
        <v>0.12369224054914918</v>
      </c>
      <c r="U91" s="190">
        <f t="shared" si="11"/>
        <v>6.1170700598773164E-2</v>
      </c>
      <c r="V91" s="190">
        <f t="shared" si="12"/>
        <v>6.2521539950376015E-2</v>
      </c>
      <c r="Y91" s="205"/>
    </row>
    <row r="92" spans="1:25">
      <c r="A92" s="181">
        <v>1877.12</v>
      </c>
      <c r="B92" s="182">
        <v>3.25</v>
      </c>
      <c r="C92" s="183">
        <v>0.19</v>
      </c>
      <c r="D92" s="182">
        <v>0.3</v>
      </c>
      <c r="E92" s="182">
        <v>9.5145851239999999</v>
      </c>
      <c r="F92" s="183">
        <f t="shared" si="18"/>
        <v>1877.9583333333271</v>
      </c>
      <c r="G92" s="184">
        <f>G81*1/12+G93*11/12</f>
        <v>4.3491666666666662</v>
      </c>
      <c r="H92" s="183">
        <f t="shared" si="13"/>
        <v>107.34331678044067</v>
      </c>
      <c r="I92" s="183">
        <f t="shared" si="14"/>
        <v>6.2754554425488394</v>
      </c>
      <c r="J92" s="185">
        <f t="shared" si="19"/>
        <v>171.05586477294861</v>
      </c>
      <c r="K92" s="183">
        <f t="shared" si="15"/>
        <v>9.9086138566560624</v>
      </c>
      <c r="L92" s="185">
        <f t="shared" si="16"/>
        <v>15.789772132887563</v>
      </c>
      <c r="M92" s="204" t="s">
        <v>280</v>
      </c>
      <c r="N92" s="186"/>
      <c r="O92" s="187" t="s">
        <v>280</v>
      </c>
      <c r="P92" s="187"/>
      <c r="R92" s="184">
        <f t="shared" si="20"/>
        <v>1.0043619374182455</v>
      </c>
      <c r="S92" s="184">
        <f t="shared" si="21"/>
        <v>2.0048677805919186</v>
      </c>
      <c r="T92" s="190">
        <f t="shared" si="17"/>
        <v>0.12068740905577857</v>
      </c>
      <c r="U92" s="190">
        <f t="shared" si="11"/>
        <v>5.8455430646356277E-2</v>
      </c>
      <c r="V92" s="190">
        <f t="shared" si="12"/>
        <v>6.2231978409422295E-2</v>
      </c>
      <c r="Y92" s="205"/>
    </row>
    <row r="93" spans="1:25">
      <c r="A93" s="181">
        <v>1878.01</v>
      </c>
      <c r="B93" s="182">
        <v>3.25</v>
      </c>
      <c r="C93" s="183">
        <v>0.18920000000000001</v>
      </c>
      <c r="D93" s="182">
        <v>0.30080000000000001</v>
      </c>
      <c r="E93" s="182">
        <v>9.229089256</v>
      </c>
      <c r="F93" s="183">
        <f t="shared" si="18"/>
        <v>1878.0416666666604</v>
      </c>
      <c r="G93" s="184">
        <v>4.34</v>
      </c>
      <c r="H93" s="183">
        <f t="shared" si="13"/>
        <v>110.66391240457631</v>
      </c>
      <c r="I93" s="183">
        <f t="shared" si="14"/>
        <v>6.4423422236756425</v>
      </c>
      <c r="J93" s="185">
        <f t="shared" si="19"/>
        <v>177.20287740672319</v>
      </c>
      <c r="K93" s="183">
        <f t="shared" si="15"/>
        <v>10.242370723475863</v>
      </c>
      <c r="L93" s="185">
        <f t="shared" si="16"/>
        <v>16.400807853520721</v>
      </c>
      <c r="M93" s="204" t="s">
        <v>280</v>
      </c>
      <c r="N93" s="186"/>
      <c r="O93" s="187" t="s">
        <v>280</v>
      </c>
      <c r="P93" s="187"/>
      <c r="R93" s="184">
        <f t="shared" si="20"/>
        <v>1.0044217286102688</v>
      </c>
      <c r="S93" s="184">
        <f t="shared" si="21"/>
        <v>2.0759026922234454</v>
      </c>
      <c r="T93" s="190">
        <f t="shared" si="17"/>
        <v>0.11673997892457599</v>
      </c>
      <c r="U93" s="190">
        <f t="shared" si="11"/>
        <v>5.3783076352889481E-2</v>
      </c>
      <c r="V93" s="190">
        <f t="shared" si="12"/>
        <v>6.2956902571686513E-2</v>
      </c>
      <c r="Y93" s="205"/>
    </row>
    <row r="94" spans="1:25">
      <c r="A94" s="181">
        <v>1878.02</v>
      </c>
      <c r="B94" s="182">
        <v>3.18</v>
      </c>
      <c r="C94" s="183">
        <v>0.1883</v>
      </c>
      <c r="D94" s="182">
        <v>0.30170000000000002</v>
      </c>
      <c r="E94" s="182">
        <v>9.1340049590000003</v>
      </c>
      <c r="F94" s="183">
        <f t="shared" si="18"/>
        <v>1878.1249999999936</v>
      </c>
      <c r="G94" s="184">
        <f>G93*11/12+G105*1/12</f>
        <v>4.33</v>
      </c>
      <c r="H94" s="183">
        <f t="shared" si="13"/>
        <v>109.40757252549247</v>
      </c>
      <c r="I94" s="183">
        <f t="shared" si="14"/>
        <v>6.4784421089780597</v>
      </c>
      <c r="J94" s="185">
        <f t="shared" si="19"/>
        <v>176.05561548323664</v>
      </c>
      <c r="K94" s="183">
        <f t="shared" si="15"/>
        <v>10.379957431113548</v>
      </c>
      <c r="L94" s="185">
        <f t="shared" si="16"/>
        <v>16.703138110469339</v>
      </c>
      <c r="M94" s="204" t="s">
        <v>280</v>
      </c>
      <c r="N94" s="186"/>
      <c r="O94" s="187" t="s">
        <v>280</v>
      </c>
      <c r="P94" s="187"/>
      <c r="R94" s="184">
        <f t="shared" si="20"/>
        <v>1.0044137681563745</v>
      </c>
      <c r="S94" s="184">
        <f t="shared" si="21"/>
        <v>2.1067873132148214</v>
      </c>
      <c r="T94" s="190">
        <f t="shared" si="17"/>
        <v>0.11854460093593122</v>
      </c>
      <c r="U94" s="190">
        <f t="shared" si="11"/>
        <v>5.3913136018938435E-2</v>
      </c>
      <c r="V94" s="190">
        <f t="shared" si="12"/>
        <v>6.4631464916992787E-2</v>
      </c>
      <c r="Y94" s="205"/>
    </row>
    <row r="95" spans="1:25">
      <c r="A95" s="181">
        <v>1878.03</v>
      </c>
      <c r="B95" s="182">
        <v>3.24</v>
      </c>
      <c r="C95" s="183">
        <v>0.1875</v>
      </c>
      <c r="D95" s="182">
        <v>0.30249999999999999</v>
      </c>
      <c r="E95" s="182">
        <v>8.9436743799999991</v>
      </c>
      <c r="F95" s="183">
        <f t="shared" si="18"/>
        <v>1878.2083333333269</v>
      </c>
      <c r="G95" s="184">
        <f>G93*10/12+G105*2/12</f>
        <v>4.32</v>
      </c>
      <c r="H95" s="183">
        <f t="shared" si="13"/>
        <v>113.8441021820833</v>
      </c>
      <c r="I95" s="183">
        <f t="shared" si="14"/>
        <v>6.5882003577594501</v>
      </c>
      <c r="J95" s="185">
        <f t="shared" si="19"/>
        <v>184.07821768022413</v>
      </c>
      <c r="K95" s="183">
        <f t="shared" si="15"/>
        <v>10.628963243851912</v>
      </c>
      <c r="L95" s="185">
        <f t="shared" si="16"/>
        <v>17.18631507662586</v>
      </c>
      <c r="M95" s="204" t="s">
        <v>280</v>
      </c>
      <c r="N95" s="186"/>
      <c r="O95" s="187" t="s">
        <v>280</v>
      </c>
      <c r="P95" s="187"/>
      <c r="R95" s="184">
        <f t="shared" si="20"/>
        <v>1.0044058079432483</v>
      </c>
      <c r="S95" s="184">
        <f t="shared" si="21"/>
        <v>2.1611186719048097</v>
      </c>
      <c r="T95" s="190">
        <f t="shared" si="17"/>
        <v>0.10972463559295131</v>
      </c>
      <c r="U95" s="190">
        <f t="shared" si="11"/>
        <v>5.1712284110447371E-2</v>
      </c>
      <c r="V95" s="190">
        <f t="shared" si="12"/>
        <v>5.8012351482503943E-2</v>
      </c>
      <c r="Y95" s="205"/>
    </row>
    <row r="96" spans="1:25">
      <c r="A96" s="181">
        <v>1878.04</v>
      </c>
      <c r="B96" s="182">
        <v>3.33</v>
      </c>
      <c r="C96" s="183">
        <v>0.1867</v>
      </c>
      <c r="D96" s="182">
        <v>0.30330000000000001</v>
      </c>
      <c r="E96" s="182">
        <v>8.8485090910000004</v>
      </c>
      <c r="F96" s="183">
        <f t="shared" si="18"/>
        <v>1878.2916666666601</v>
      </c>
      <c r="G96" s="184">
        <f>G93*9/12+G105*3/12</f>
        <v>4.3100000000000005</v>
      </c>
      <c r="H96" s="183">
        <f t="shared" si="13"/>
        <v>118.26483696156043</v>
      </c>
      <c r="I96" s="183">
        <f t="shared" si="14"/>
        <v>6.6306441623793804</v>
      </c>
      <c r="J96" s="185">
        <f t="shared" si="19"/>
        <v>192.11968893889733</v>
      </c>
      <c r="K96" s="183">
        <f t="shared" si="15"/>
        <v>10.77168920433672</v>
      </c>
      <c r="L96" s="185">
        <f t="shared" si="16"/>
        <v>17.498468965515784</v>
      </c>
      <c r="M96" s="204" t="s">
        <v>280</v>
      </c>
      <c r="N96" s="186"/>
      <c r="O96" s="187" t="s">
        <v>280</v>
      </c>
      <c r="P96" s="187"/>
      <c r="R96" s="184">
        <f t="shared" si="20"/>
        <v>1.0043978479710691</v>
      </c>
      <c r="S96" s="184">
        <f t="shared" si="21"/>
        <v>2.1939852759131644</v>
      </c>
      <c r="T96" s="190">
        <f t="shared" si="17"/>
        <v>0.10714224225389746</v>
      </c>
      <c r="U96" s="190">
        <f t="shared" si="11"/>
        <v>5.1818822714418289E-2</v>
      </c>
      <c r="V96" s="190">
        <f t="shared" si="12"/>
        <v>5.5323419539479168E-2</v>
      </c>
      <c r="Y96" s="205"/>
    </row>
    <row r="97" spans="1:25">
      <c r="A97" s="181">
        <v>1878.05</v>
      </c>
      <c r="B97" s="182">
        <v>3.34</v>
      </c>
      <c r="C97" s="183">
        <v>0.18579999999999999</v>
      </c>
      <c r="D97" s="182">
        <v>0.30420000000000003</v>
      </c>
      <c r="E97" s="182">
        <v>8.5630942149999996</v>
      </c>
      <c r="F97" s="183">
        <f t="shared" si="18"/>
        <v>1878.3749999999934</v>
      </c>
      <c r="G97" s="184">
        <f>G93*8/12+G105*4/12</f>
        <v>4.3</v>
      </c>
      <c r="H97" s="183">
        <f t="shared" si="13"/>
        <v>122.57368699288571</v>
      </c>
      <c r="I97" s="183">
        <f t="shared" si="14"/>
        <v>6.8186200728377742</v>
      </c>
      <c r="J97" s="185">
        <f t="shared" si="19"/>
        <v>200.04242305320238</v>
      </c>
      <c r="K97" s="183">
        <f t="shared" si="15"/>
        <v>11.163747180609532</v>
      </c>
      <c r="L97" s="185">
        <f t="shared" si="16"/>
        <v>18.219432662510229</v>
      </c>
      <c r="M97" s="204" t="s">
        <v>280</v>
      </c>
      <c r="N97" s="186"/>
      <c r="O97" s="187" t="s">
        <v>280</v>
      </c>
      <c r="P97" s="187"/>
      <c r="R97" s="184">
        <f t="shared" si="20"/>
        <v>1.0043898882400162</v>
      </c>
      <c r="S97" s="184">
        <f t="shared" si="21"/>
        <v>2.2770830012558188</v>
      </c>
      <c r="T97" s="190">
        <f t="shared" si="17"/>
        <v>0.10590338286570189</v>
      </c>
      <c r="U97" s="190">
        <f t="shared" si="11"/>
        <v>4.9617399723885347E-2</v>
      </c>
      <c r="V97" s="190">
        <f t="shared" si="12"/>
        <v>5.6285983141816542E-2</v>
      </c>
      <c r="Y97" s="205"/>
    </row>
    <row r="98" spans="1:25">
      <c r="A98" s="181">
        <v>1878.06</v>
      </c>
      <c r="B98" s="182">
        <v>3.41</v>
      </c>
      <c r="C98" s="183">
        <v>0.185</v>
      </c>
      <c r="D98" s="182">
        <v>0.30499999999999999</v>
      </c>
      <c r="E98" s="182">
        <v>8.3728446279999993</v>
      </c>
      <c r="F98" s="183">
        <f t="shared" si="18"/>
        <v>1878.4583333333267</v>
      </c>
      <c r="G98" s="184">
        <f>G93*7/12+G105*5/12</f>
        <v>4.29</v>
      </c>
      <c r="H98" s="183">
        <f t="shared" si="13"/>
        <v>127.98611375354911</v>
      </c>
      <c r="I98" s="183">
        <f t="shared" si="14"/>
        <v>6.9435281655151266</v>
      </c>
      <c r="J98" s="185">
        <f t="shared" si="19"/>
        <v>209.81992921922517</v>
      </c>
      <c r="K98" s="183">
        <f t="shared" si="15"/>
        <v>11.447438326930344</v>
      </c>
      <c r="L98" s="185">
        <f t="shared" si="16"/>
        <v>18.766885164769405</v>
      </c>
      <c r="M98" s="204" t="s">
        <v>280</v>
      </c>
      <c r="N98" s="186"/>
      <c r="O98" s="187" t="s">
        <v>280</v>
      </c>
      <c r="P98" s="187"/>
      <c r="R98" s="184">
        <f t="shared" si="20"/>
        <v>1.0043819287502689</v>
      </c>
      <c r="S98" s="184">
        <f t="shared" si="21"/>
        <v>2.3390466481712737</v>
      </c>
      <c r="T98" s="190">
        <f t="shared" si="17"/>
        <v>9.892094350792946E-2</v>
      </c>
      <c r="U98" s="190">
        <f t="shared" si="11"/>
        <v>4.8516120025503318E-2</v>
      </c>
      <c r="V98" s="190">
        <f t="shared" si="12"/>
        <v>5.0404823482426142E-2</v>
      </c>
      <c r="Y98" s="205"/>
    </row>
    <row r="99" spans="1:25">
      <c r="A99" s="181">
        <v>1878.07</v>
      </c>
      <c r="B99" s="182">
        <v>3.48</v>
      </c>
      <c r="C99" s="183">
        <v>0.1842</v>
      </c>
      <c r="D99" s="182">
        <v>0.30580000000000002</v>
      </c>
      <c r="E99" s="182">
        <v>8.4679289260000008</v>
      </c>
      <c r="F99" s="183">
        <f t="shared" si="18"/>
        <v>1878.5416666666599</v>
      </c>
      <c r="G99" s="184">
        <f>G93*6/12+G105*6/12</f>
        <v>4.2799999999999994</v>
      </c>
      <c r="H99" s="183">
        <f t="shared" si="13"/>
        <v>129.14676889199959</v>
      </c>
      <c r="I99" s="183">
        <f t="shared" si="14"/>
        <v>6.8358720775592889</v>
      </c>
      <c r="J99" s="185">
        <f t="shared" si="19"/>
        <v>212.65659447380222</v>
      </c>
      <c r="K99" s="183">
        <f t="shared" si="15"/>
        <v>11.348586760682034</v>
      </c>
      <c r="L99" s="185">
        <f t="shared" si="16"/>
        <v>18.686892698301357</v>
      </c>
      <c r="M99" s="204" t="s">
        <v>280</v>
      </c>
      <c r="N99" s="186"/>
      <c r="O99" s="187" t="s">
        <v>280</v>
      </c>
      <c r="P99" s="187"/>
      <c r="R99" s="184">
        <f t="shared" si="20"/>
        <v>1.0043739695020064</v>
      </c>
      <c r="S99" s="184">
        <f t="shared" si="21"/>
        <v>2.3229165130070015</v>
      </c>
      <c r="T99" s="190">
        <f t="shared" si="17"/>
        <v>9.9383617716457096E-2</v>
      </c>
      <c r="U99" s="190">
        <f t="shared" si="11"/>
        <v>4.8472788674609246E-2</v>
      </c>
      <c r="V99" s="190">
        <f t="shared" si="12"/>
        <v>5.0910829041847849E-2</v>
      </c>
      <c r="Y99" s="205"/>
    </row>
    <row r="100" spans="1:25">
      <c r="A100" s="181">
        <v>1878.08</v>
      </c>
      <c r="B100" s="182">
        <v>3.45</v>
      </c>
      <c r="C100" s="183">
        <v>0.18329999999999999</v>
      </c>
      <c r="D100" s="182">
        <v>0.30669999999999997</v>
      </c>
      <c r="E100" s="182">
        <v>8.5630942149999996</v>
      </c>
      <c r="F100" s="183">
        <f t="shared" si="18"/>
        <v>1878.6249999999932</v>
      </c>
      <c r="G100" s="184">
        <f>G93*5/12+G105*7/12</f>
        <v>4.2699999999999996</v>
      </c>
      <c r="H100" s="183">
        <f t="shared" si="13"/>
        <v>126.61054494774123</v>
      </c>
      <c r="I100" s="183">
        <f t="shared" si="14"/>
        <v>6.7268733011365125</v>
      </c>
      <c r="J100" s="185">
        <f t="shared" si="19"/>
        <v>209.40343333700392</v>
      </c>
      <c r="K100" s="183">
        <f t="shared" si="15"/>
        <v>11.255493952310793</v>
      </c>
      <c r="L100" s="185">
        <f t="shared" si="16"/>
        <v>18.615661740422929</v>
      </c>
      <c r="M100" s="204" t="s">
        <v>280</v>
      </c>
      <c r="N100" s="186"/>
      <c r="O100" s="187" t="s">
        <v>280</v>
      </c>
      <c r="P100" s="187"/>
      <c r="R100" s="184">
        <f t="shared" si="20"/>
        <v>1.0043660104954082</v>
      </c>
      <c r="S100" s="184">
        <f t="shared" si="21"/>
        <v>2.3071484085249341</v>
      </c>
      <c r="T100" s="190">
        <f t="shared" si="17"/>
        <v>0.10382760299540661</v>
      </c>
      <c r="U100" s="190">
        <f t="shared" si="11"/>
        <v>4.9658128364912901E-2</v>
      </c>
      <c r="V100" s="190">
        <f t="shared" si="12"/>
        <v>5.4169474630493708E-2</v>
      </c>
      <c r="Y100" s="205"/>
    </row>
    <row r="101" spans="1:25">
      <c r="A101" s="181">
        <v>1878.09</v>
      </c>
      <c r="B101" s="182">
        <v>3.52</v>
      </c>
      <c r="C101" s="183">
        <v>0.1825</v>
      </c>
      <c r="D101" s="182">
        <v>0.3075</v>
      </c>
      <c r="E101" s="182">
        <v>8.5630942149999996</v>
      </c>
      <c r="F101" s="183">
        <f t="shared" si="18"/>
        <v>1878.7083333333264</v>
      </c>
      <c r="G101" s="184">
        <f>G93*4/12+G105*8/12</f>
        <v>4.26</v>
      </c>
      <c r="H101" s="183">
        <f t="shared" si="13"/>
        <v>129.17945455537657</v>
      </c>
      <c r="I101" s="183">
        <f t="shared" si="14"/>
        <v>6.6975143341921095</v>
      </c>
      <c r="J101" s="185">
        <f t="shared" si="19"/>
        <v>214.57529349611229</v>
      </c>
      <c r="K101" s="183">
        <f t="shared" si="15"/>
        <v>11.284852919255197</v>
      </c>
      <c r="L101" s="185">
        <f t="shared" si="16"/>
        <v>18.744858735810947</v>
      </c>
      <c r="M101" s="204" t="s">
        <v>280</v>
      </c>
      <c r="N101" s="186"/>
      <c r="O101" s="187" t="s">
        <v>280</v>
      </c>
      <c r="P101" s="187"/>
      <c r="R101" s="184">
        <f t="shared" si="20"/>
        <v>1.0043580517306545</v>
      </c>
      <c r="S101" s="184">
        <f t="shared" si="21"/>
        <v>2.317221442691018</v>
      </c>
      <c r="T101" s="190">
        <f t="shared" si="17"/>
        <v>0.10423562132954345</v>
      </c>
      <c r="U101" s="190">
        <f t="shared" si="11"/>
        <v>4.9670451105291447E-2</v>
      </c>
      <c r="V101" s="190">
        <f t="shared" si="12"/>
        <v>5.4565170224252002E-2</v>
      </c>
      <c r="Y101" s="205"/>
    </row>
    <row r="102" spans="1:25">
      <c r="A102" s="181">
        <v>1878.1</v>
      </c>
      <c r="B102" s="182">
        <v>3.48</v>
      </c>
      <c r="C102" s="183">
        <v>0.1817</v>
      </c>
      <c r="D102" s="182">
        <v>0.30830000000000002</v>
      </c>
      <c r="E102" s="182">
        <v>8.4679289260000008</v>
      </c>
      <c r="F102" s="183">
        <f t="shared" si="18"/>
        <v>1878.7916666666597</v>
      </c>
      <c r="G102" s="184">
        <f>G93*3/12+G105*9/12</f>
        <v>4.25</v>
      </c>
      <c r="H102" s="183">
        <f t="shared" si="13"/>
        <v>129.14676889199959</v>
      </c>
      <c r="I102" s="183">
        <f t="shared" si="14"/>
        <v>6.7430942263437714</v>
      </c>
      <c r="J102" s="185">
        <f t="shared" si="19"/>
        <v>215.45439290968477</v>
      </c>
      <c r="K102" s="183">
        <f t="shared" si="15"/>
        <v>11.441364611897551</v>
      </c>
      <c r="L102" s="185">
        <f t="shared" si="16"/>
        <v>19.087525670705695</v>
      </c>
      <c r="M102" s="204" t="s">
        <v>280</v>
      </c>
      <c r="N102" s="186"/>
      <c r="O102" s="187" t="s">
        <v>280</v>
      </c>
      <c r="P102" s="187"/>
      <c r="R102" s="184">
        <f t="shared" si="20"/>
        <v>1.004350093207925</v>
      </c>
      <c r="S102" s="184">
        <f t="shared" si="21"/>
        <v>2.3534751790138597</v>
      </c>
      <c r="T102" s="190">
        <f t="shared" si="17"/>
        <v>0.1022776192460364</v>
      </c>
      <c r="U102" s="190">
        <f t="shared" si="11"/>
        <v>4.7284254876306386E-2</v>
      </c>
      <c r="V102" s="190">
        <f t="shared" si="12"/>
        <v>5.4993364369730013E-2</v>
      </c>
      <c r="Y102" s="205"/>
    </row>
    <row r="103" spans="1:25">
      <c r="A103" s="181">
        <v>1878.11</v>
      </c>
      <c r="B103" s="182">
        <v>3.47</v>
      </c>
      <c r="C103" s="183">
        <v>0.18079999999999999</v>
      </c>
      <c r="D103" s="182">
        <v>0.30919999999999997</v>
      </c>
      <c r="E103" s="182">
        <v>8.3728446279999993</v>
      </c>
      <c r="F103" s="183">
        <f t="shared" si="18"/>
        <v>1878.874999999993</v>
      </c>
      <c r="G103" s="184">
        <f>G93*2/12+G105*10/12</f>
        <v>4.2399999999999993</v>
      </c>
      <c r="H103" s="183">
        <f t="shared" si="13"/>
        <v>130.23806883425672</v>
      </c>
      <c r="I103" s="183">
        <f t="shared" si="14"/>
        <v>6.785891309865594</v>
      </c>
      <c r="J103" s="185">
        <f t="shared" si="19"/>
        <v>218.21840224041568</v>
      </c>
      <c r="K103" s="183">
        <f t="shared" si="15"/>
        <v>11.605075182579876</v>
      </c>
      <c r="L103" s="185">
        <f t="shared" si="16"/>
        <v>19.444706044016286</v>
      </c>
      <c r="M103" s="204" t="s">
        <v>280</v>
      </c>
      <c r="N103" s="186"/>
      <c r="O103" s="187" t="s">
        <v>280</v>
      </c>
      <c r="P103" s="187"/>
      <c r="R103" s="184">
        <f t="shared" si="20"/>
        <v>1.0043421349273991</v>
      </c>
      <c r="S103" s="184">
        <f t="shared" si="21"/>
        <v>2.3905559824884408</v>
      </c>
      <c r="T103" s="190">
        <f t="shared" si="17"/>
        <v>9.7722810529392579E-2</v>
      </c>
      <c r="U103" s="190">
        <f t="shared" si="11"/>
        <v>4.490438843299871E-2</v>
      </c>
      <c r="V103" s="190">
        <f t="shared" si="12"/>
        <v>5.2818422096393869E-2</v>
      </c>
      <c r="Y103" s="205"/>
    </row>
    <row r="104" spans="1:25">
      <c r="A104" s="181">
        <v>1878.12</v>
      </c>
      <c r="B104" s="182">
        <v>3.45</v>
      </c>
      <c r="C104" s="183">
        <v>0.18</v>
      </c>
      <c r="D104" s="182">
        <v>0.31</v>
      </c>
      <c r="E104" s="182">
        <v>8.18251405</v>
      </c>
      <c r="F104" s="183">
        <f t="shared" si="18"/>
        <v>1878.9583333333262</v>
      </c>
      <c r="G104" s="184">
        <f>G93*1/12+G105*11/12</f>
        <v>4.2299999999999995</v>
      </c>
      <c r="H104" s="183">
        <f t="shared" si="13"/>
        <v>132.49937835426024</v>
      </c>
      <c r="I104" s="183">
        <f t="shared" si="14"/>
        <v>6.9130110445701005</v>
      </c>
      <c r="J104" s="185">
        <f t="shared" si="19"/>
        <v>222.97255393638062</v>
      </c>
      <c r="K104" s="183">
        <f t="shared" si="15"/>
        <v>11.905741243426284</v>
      </c>
      <c r="L104" s="185">
        <f t="shared" si="16"/>
        <v>20.03521499138493</v>
      </c>
      <c r="M104" s="204" t="s">
        <v>280</v>
      </c>
      <c r="N104" s="186"/>
      <c r="O104" s="187" t="s">
        <v>280</v>
      </c>
      <c r="P104" s="187"/>
      <c r="R104" s="184">
        <f t="shared" si="20"/>
        <v>1.0043341768892575</v>
      </c>
      <c r="S104" s="184">
        <f t="shared" si="21"/>
        <v>2.4567834282733547</v>
      </c>
      <c r="T104" s="190">
        <f t="shared" si="17"/>
        <v>9.3657945065172443E-2</v>
      </c>
      <c r="U104" s="190">
        <f t="shared" si="11"/>
        <v>4.2514842079854676E-2</v>
      </c>
      <c r="V104" s="190">
        <f t="shared" si="12"/>
        <v>5.1143102985317768E-2</v>
      </c>
      <c r="Y104" s="205"/>
    </row>
    <row r="105" spans="1:25">
      <c r="A105" s="181">
        <v>1879.01</v>
      </c>
      <c r="B105" s="182">
        <v>3.58</v>
      </c>
      <c r="C105" s="183">
        <v>0.1817</v>
      </c>
      <c r="D105" s="182">
        <v>0.31580000000000003</v>
      </c>
      <c r="E105" s="182">
        <v>8.2776793390000005</v>
      </c>
      <c r="F105" s="183">
        <f t="shared" si="18"/>
        <v>1879.0416666666595</v>
      </c>
      <c r="G105" s="184">
        <v>4.22</v>
      </c>
      <c r="H105" s="183">
        <f t="shared" si="13"/>
        <v>135.91141477291288</v>
      </c>
      <c r="I105" s="183">
        <f t="shared" si="14"/>
        <v>6.8980737609604104</v>
      </c>
      <c r="J105" s="185">
        <f t="shared" si="19"/>
        <v>229.68174693343022</v>
      </c>
      <c r="K105" s="183">
        <f t="shared" si="15"/>
        <v>11.989057202593825</v>
      </c>
      <c r="L105" s="185">
        <f t="shared" si="16"/>
        <v>20.260752983680803</v>
      </c>
      <c r="M105" s="204" t="s">
        <v>280</v>
      </c>
      <c r="N105" s="186"/>
      <c r="O105" s="187" t="s">
        <v>280</v>
      </c>
      <c r="P105" s="187"/>
      <c r="R105" s="184">
        <f t="shared" si="20"/>
        <v>1.0048663382006082</v>
      </c>
      <c r="S105" s="184">
        <f t="shared" si="21"/>
        <v>2.4390644525498382</v>
      </c>
      <c r="T105" s="190">
        <f t="shared" si="17"/>
        <v>9.6763243245123087E-2</v>
      </c>
      <c r="U105" s="190">
        <f t="shared" si="11"/>
        <v>4.7399937053232533E-2</v>
      </c>
      <c r="V105" s="190">
        <f t="shared" si="12"/>
        <v>4.9363306191890555E-2</v>
      </c>
      <c r="Y105" s="205"/>
    </row>
    <row r="106" spans="1:25">
      <c r="A106" s="181">
        <v>1879.02</v>
      </c>
      <c r="B106" s="182">
        <v>3.71</v>
      </c>
      <c r="C106" s="183">
        <v>0.18329999999999999</v>
      </c>
      <c r="D106" s="182">
        <v>0.32169999999999999</v>
      </c>
      <c r="E106" s="182">
        <v>8.3728446279999993</v>
      </c>
      <c r="F106" s="183">
        <f t="shared" si="18"/>
        <v>1879.1249999999927</v>
      </c>
      <c r="G106" s="184">
        <f>G105*11/12+G117*1/12</f>
        <v>4.2033333333333331</v>
      </c>
      <c r="H106" s="183">
        <f t="shared" si="13"/>
        <v>139.24588915708716</v>
      </c>
      <c r="I106" s="183">
        <f t="shared" si="14"/>
        <v>6.8797227715617444</v>
      </c>
      <c r="J106" s="185">
        <f t="shared" si="19"/>
        <v>236.28565727123433</v>
      </c>
      <c r="K106" s="183">
        <f t="shared" si="15"/>
        <v>12.074232491060629</v>
      </c>
      <c r="L106" s="185">
        <f t="shared" si="16"/>
        <v>20.488705106241529</v>
      </c>
      <c r="M106" s="204" t="s">
        <v>280</v>
      </c>
      <c r="N106" s="186"/>
      <c r="O106" s="187" t="s">
        <v>280</v>
      </c>
      <c r="P106" s="187"/>
      <c r="R106" s="184">
        <f t="shared" si="20"/>
        <v>1.004853493821275</v>
      </c>
      <c r="S106" s="184">
        <f t="shared" si="21"/>
        <v>2.4230765874387807</v>
      </c>
      <c r="T106" s="190">
        <f t="shared" si="17"/>
        <v>9.6609408759285254E-2</v>
      </c>
      <c r="U106" s="190">
        <f t="shared" si="11"/>
        <v>4.9668133462527964E-2</v>
      </c>
      <c r="V106" s="190">
        <f t="shared" si="12"/>
        <v>4.694127529675729E-2</v>
      </c>
      <c r="Y106" s="205"/>
    </row>
    <row r="107" spans="1:25">
      <c r="A107" s="181">
        <v>1879.03</v>
      </c>
      <c r="B107" s="182">
        <v>3.65</v>
      </c>
      <c r="C107" s="183">
        <v>0.185</v>
      </c>
      <c r="D107" s="182">
        <v>0.32750000000000001</v>
      </c>
      <c r="E107" s="182">
        <v>8.2776793390000005</v>
      </c>
      <c r="F107" s="183">
        <f t="shared" si="18"/>
        <v>1879.208333333326</v>
      </c>
      <c r="G107" s="184">
        <f>G105*10/12+G117*2/12</f>
        <v>4.1866666666666656</v>
      </c>
      <c r="H107" s="183">
        <f t="shared" si="13"/>
        <v>138.56890053662906</v>
      </c>
      <c r="I107" s="183">
        <f t="shared" si="14"/>
        <v>7.0233552326784592</v>
      </c>
      <c r="J107" s="185">
        <f t="shared" si="19"/>
        <v>236.13003669482546</v>
      </c>
      <c r="K107" s="183">
        <f t="shared" si="15"/>
        <v>12.433236965957814</v>
      </c>
      <c r="L107" s="185">
        <f t="shared" si="16"/>
        <v>21.187010141795987</v>
      </c>
      <c r="M107" s="204" t="s">
        <v>280</v>
      </c>
      <c r="N107" s="186"/>
      <c r="O107" s="187" t="s">
        <v>280</v>
      </c>
      <c r="P107" s="187"/>
      <c r="R107" s="184">
        <f t="shared" si="20"/>
        <v>1.0048406505677119</v>
      </c>
      <c r="S107" s="184">
        <f t="shared" si="21"/>
        <v>2.4628293569541437</v>
      </c>
      <c r="T107" s="190">
        <f t="shared" si="17"/>
        <v>9.6110971247693744E-2</v>
      </c>
      <c r="U107" s="190">
        <f t="shared" si="11"/>
        <v>4.9555504087045454E-2</v>
      </c>
      <c r="V107" s="190">
        <f t="shared" si="12"/>
        <v>4.6555467160648289E-2</v>
      </c>
      <c r="Y107" s="205"/>
    </row>
    <row r="108" spans="1:25">
      <c r="A108" s="181">
        <v>1879.04</v>
      </c>
      <c r="B108" s="182">
        <v>3.77</v>
      </c>
      <c r="C108" s="183">
        <v>0.1867</v>
      </c>
      <c r="D108" s="182">
        <v>0.33329999999999999</v>
      </c>
      <c r="E108" s="182">
        <v>8.18251405</v>
      </c>
      <c r="F108" s="183">
        <f t="shared" si="18"/>
        <v>1879.2916666666592</v>
      </c>
      <c r="G108" s="184">
        <f>G105*9/12+G117*3/12</f>
        <v>4.17</v>
      </c>
      <c r="H108" s="183">
        <f t="shared" si="13"/>
        <v>144.78917576682935</v>
      </c>
      <c r="I108" s="183">
        <f t="shared" si="14"/>
        <v>7.1703286778957658</v>
      </c>
      <c r="J108" s="185">
        <f t="shared" si="19"/>
        <v>247.7479969774721</v>
      </c>
      <c r="K108" s="183">
        <f t="shared" si="15"/>
        <v>12.800592117528968</v>
      </c>
      <c r="L108" s="185">
        <f t="shared" si="16"/>
        <v>21.903025833578628</v>
      </c>
      <c r="M108" s="204" t="s">
        <v>280</v>
      </c>
      <c r="N108" s="186"/>
      <c r="O108" s="187" t="s">
        <v>280</v>
      </c>
      <c r="P108" s="187"/>
      <c r="R108" s="184">
        <f t="shared" si="20"/>
        <v>1.004827808441316</v>
      </c>
      <c r="S108" s="184">
        <f t="shared" si="21"/>
        <v>2.5035332096859122</v>
      </c>
      <c r="T108" s="190">
        <f t="shared" si="17"/>
        <v>9.1045780350762939E-2</v>
      </c>
      <c r="U108" s="190">
        <f t="shared" si="11"/>
        <v>4.8158813833927505E-2</v>
      </c>
      <c r="V108" s="190">
        <f t="shared" si="12"/>
        <v>4.2886966516835434E-2</v>
      </c>
      <c r="Y108" s="205"/>
    </row>
    <row r="109" spans="1:25">
      <c r="A109" s="181">
        <v>1879.05</v>
      </c>
      <c r="B109" s="182">
        <v>3.94</v>
      </c>
      <c r="C109" s="183">
        <v>0.1883</v>
      </c>
      <c r="D109" s="182">
        <v>0.3392</v>
      </c>
      <c r="E109" s="182">
        <v>8.18251405</v>
      </c>
      <c r="F109" s="183">
        <f t="shared" si="18"/>
        <v>1879.3749999999925</v>
      </c>
      <c r="G109" s="184">
        <f>G105*8/12+G117*4/12</f>
        <v>4.1533333333333324</v>
      </c>
      <c r="H109" s="183">
        <f t="shared" si="13"/>
        <v>151.31813064225665</v>
      </c>
      <c r="I109" s="183">
        <f t="shared" si="14"/>
        <v>7.2317776649586101</v>
      </c>
      <c r="J109" s="185">
        <f t="shared" si="19"/>
        <v>259.95084537855297</v>
      </c>
      <c r="K109" s="183">
        <f t="shared" si="15"/>
        <v>13.027185257323211</v>
      </c>
      <c r="L109" s="185">
        <f t="shared" si="16"/>
        <v>22.379524556448011</v>
      </c>
      <c r="M109" s="204" t="s">
        <v>280</v>
      </c>
      <c r="N109" s="186"/>
      <c r="O109" s="187" t="s">
        <v>280</v>
      </c>
      <c r="P109" s="187"/>
      <c r="R109" s="184">
        <f t="shared" si="20"/>
        <v>1.0048149674434854</v>
      </c>
      <c r="S109" s="184">
        <f t="shared" si="21"/>
        <v>2.515619788448749</v>
      </c>
      <c r="T109" s="190">
        <f t="shared" si="17"/>
        <v>9.1789140645424094E-2</v>
      </c>
      <c r="U109" s="190">
        <f t="shared" si="11"/>
        <v>5.0567110086689793E-2</v>
      </c>
      <c r="V109" s="190">
        <f t="shared" si="12"/>
        <v>4.1222030558734302E-2</v>
      </c>
      <c r="Y109" s="205"/>
    </row>
    <row r="110" spans="1:25">
      <c r="A110" s="181">
        <v>1879.06</v>
      </c>
      <c r="B110" s="182">
        <v>3.96</v>
      </c>
      <c r="C110" s="183">
        <v>0.19</v>
      </c>
      <c r="D110" s="182">
        <v>0.34499999999999997</v>
      </c>
      <c r="E110" s="182">
        <v>8.0873811569999994</v>
      </c>
      <c r="F110" s="183">
        <f t="shared" si="18"/>
        <v>1879.4583333333258</v>
      </c>
      <c r="G110" s="184">
        <f>G105*7/12+G117*5/12</f>
        <v>4.1366666666666667</v>
      </c>
      <c r="H110" s="183">
        <f t="shared" si="13"/>
        <v>153.87525279711517</v>
      </c>
      <c r="I110" s="183">
        <f t="shared" si="14"/>
        <v>7.3829035432959289</v>
      </c>
      <c r="J110" s="185">
        <f t="shared" si="19"/>
        <v>265.40067964831644</v>
      </c>
      <c r="K110" s="183">
        <f t="shared" si="15"/>
        <v>13.405798539142607</v>
      </c>
      <c r="L110" s="185">
        <f t="shared" si="16"/>
        <v>23.122028908754835</v>
      </c>
      <c r="M110" s="204" t="s">
        <v>280</v>
      </c>
      <c r="N110" s="186"/>
      <c r="O110" s="187" t="s">
        <v>280</v>
      </c>
      <c r="P110" s="187"/>
      <c r="R110" s="184">
        <f t="shared" si="20"/>
        <v>1.00480212757562</v>
      </c>
      <c r="S110" s="184">
        <f t="shared" si="21"/>
        <v>2.5574664536825686</v>
      </c>
      <c r="T110" s="190">
        <f t="shared" si="17"/>
        <v>9.1733185230576719E-2</v>
      </c>
      <c r="U110" s="190">
        <f t="shared" si="11"/>
        <v>4.9157552491394085E-2</v>
      </c>
      <c r="V110" s="190">
        <f t="shared" si="12"/>
        <v>4.2575632739182634E-2</v>
      </c>
      <c r="Y110" s="205"/>
    </row>
    <row r="111" spans="1:25">
      <c r="A111" s="181">
        <v>1879.07</v>
      </c>
      <c r="B111" s="182">
        <v>4.04</v>
      </c>
      <c r="C111" s="183">
        <v>0.19170000000000001</v>
      </c>
      <c r="D111" s="182">
        <v>0.3508</v>
      </c>
      <c r="E111" s="182">
        <v>8.18251405</v>
      </c>
      <c r="F111" s="183">
        <f t="shared" si="18"/>
        <v>1879.541666666659</v>
      </c>
      <c r="G111" s="184">
        <f>G105*6/12+G117*6/12</f>
        <v>4.1199999999999992</v>
      </c>
      <c r="H111" s="183">
        <f t="shared" si="13"/>
        <v>155.15869233368446</v>
      </c>
      <c r="I111" s="183">
        <f t="shared" si="14"/>
        <v>7.3623567624671571</v>
      </c>
      <c r="J111" s="185">
        <f t="shared" si="19"/>
        <v>268.67253086235036</v>
      </c>
      <c r="K111" s="183">
        <f t="shared" si="15"/>
        <v>13.47269041352884</v>
      </c>
      <c r="L111" s="185">
        <f t="shared" si="16"/>
        <v>23.329288075869435</v>
      </c>
      <c r="M111" s="204" t="s">
        <v>280</v>
      </c>
      <c r="N111" s="186"/>
      <c r="O111" s="187" t="s">
        <v>280</v>
      </c>
      <c r="P111" s="187"/>
      <c r="R111" s="184">
        <f t="shared" si="20"/>
        <v>1.0047892888391219</v>
      </c>
      <c r="S111" s="184">
        <f t="shared" si="21"/>
        <v>2.5398709093681653</v>
      </c>
      <c r="T111" s="190">
        <f t="shared" si="17"/>
        <v>8.8541710736451673E-2</v>
      </c>
      <c r="U111" s="190">
        <f t="shared" si="11"/>
        <v>5.0204458524767626E-2</v>
      </c>
      <c r="V111" s="190">
        <f t="shared" si="12"/>
        <v>3.8337252211684048E-2</v>
      </c>
      <c r="Y111" s="205"/>
    </row>
    <row r="112" spans="1:25">
      <c r="A112" s="181">
        <v>1879.08</v>
      </c>
      <c r="B112" s="182">
        <v>4.07</v>
      </c>
      <c r="C112" s="183">
        <v>0.1933</v>
      </c>
      <c r="D112" s="182">
        <v>0.35670000000000002</v>
      </c>
      <c r="E112" s="182">
        <v>8.18251405</v>
      </c>
      <c r="F112" s="183">
        <f t="shared" si="18"/>
        <v>1879.6249999999923</v>
      </c>
      <c r="G112" s="184">
        <f>G105*5/12+G117*7/12</f>
        <v>4.1033333333333326</v>
      </c>
      <c r="H112" s="183">
        <f t="shared" si="13"/>
        <v>156.31086084111286</v>
      </c>
      <c r="I112" s="183">
        <f t="shared" si="14"/>
        <v>7.4238057495300023</v>
      </c>
      <c r="J112" s="185">
        <f t="shared" si="19"/>
        <v>271.73887804317013</v>
      </c>
      <c r="K112" s="183">
        <f t="shared" si="15"/>
        <v>13.699283553323083</v>
      </c>
      <c r="L112" s="185">
        <f t="shared" si="16"/>
        <v>23.815542456510755</v>
      </c>
      <c r="M112" s="204" t="s">
        <v>280</v>
      </c>
      <c r="N112" s="186"/>
      <c r="O112" s="187" t="s">
        <v>280</v>
      </c>
      <c r="P112" s="187"/>
      <c r="R112" s="184">
        <f t="shared" si="20"/>
        <v>1.0047764512353945</v>
      </c>
      <c r="S112" s="184">
        <f t="shared" si="21"/>
        <v>2.5520350847672124</v>
      </c>
      <c r="T112" s="190">
        <f t="shared" si="17"/>
        <v>8.9111386893727218E-2</v>
      </c>
      <c r="U112" s="190">
        <f t="shared" si="11"/>
        <v>5.0024868987590176E-2</v>
      </c>
      <c r="V112" s="190">
        <f t="shared" si="12"/>
        <v>3.9086517906137042E-2</v>
      </c>
      <c r="Y112" s="205"/>
    </row>
    <row r="113" spans="1:25">
      <c r="A113" s="181">
        <v>1879.09</v>
      </c>
      <c r="B113" s="182">
        <v>4.22</v>
      </c>
      <c r="C113" s="183">
        <v>0.19500000000000001</v>
      </c>
      <c r="D113" s="182">
        <v>0.36249999999999999</v>
      </c>
      <c r="E113" s="182">
        <v>8.4679289260000008</v>
      </c>
      <c r="F113" s="183">
        <f t="shared" si="18"/>
        <v>1879.7083333333255</v>
      </c>
      <c r="G113" s="184">
        <f>G105*4/12+G117*8/12</f>
        <v>4.086666666666666</v>
      </c>
      <c r="H113" s="183">
        <f t="shared" si="13"/>
        <v>156.60901285179261</v>
      </c>
      <c r="I113" s="183">
        <f t="shared" si="14"/>
        <v>7.2366723948103218</v>
      </c>
      <c r="J113" s="185">
        <f t="shared" si="19"/>
        <v>273.30558467717049</v>
      </c>
      <c r="K113" s="183">
        <f t="shared" si="15"/>
        <v>13.452788426249956</v>
      </c>
      <c r="L113" s="185">
        <f t="shared" si="16"/>
        <v>23.47707925248206</v>
      </c>
      <c r="M113" s="204" t="s">
        <v>280</v>
      </c>
      <c r="N113" s="186"/>
      <c r="O113" s="187" t="s">
        <v>280</v>
      </c>
      <c r="P113" s="187"/>
      <c r="R113" s="184">
        <f t="shared" si="20"/>
        <v>1.0047636147658443</v>
      </c>
      <c r="S113" s="184">
        <f t="shared" si="21"/>
        <v>2.4777965516564411</v>
      </c>
      <c r="T113" s="190">
        <f t="shared" si="17"/>
        <v>9.0104551557638191E-2</v>
      </c>
      <c r="U113" s="190">
        <f t="shared" si="11"/>
        <v>5.2144394527997129E-2</v>
      </c>
      <c r="V113" s="190">
        <f t="shared" si="12"/>
        <v>3.7960157029641062E-2</v>
      </c>
      <c r="Y113" s="205"/>
    </row>
    <row r="114" spans="1:25">
      <c r="A114" s="181">
        <v>1879.1</v>
      </c>
      <c r="B114" s="182">
        <v>4.68</v>
      </c>
      <c r="C114" s="183">
        <v>0.19670000000000001</v>
      </c>
      <c r="D114" s="182">
        <v>0.36830000000000002</v>
      </c>
      <c r="E114" s="182">
        <v>8.9436743799999991</v>
      </c>
      <c r="F114" s="183">
        <f t="shared" si="18"/>
        <v>1879.7916666666588</v>
      </c>
      <c r="G114" s="184">
        <f>G105*3/12+G117*9/12</f>
        <v>4.0699999999999994</v>
      </c>
      <c r="H114" s="183">
        <f t="shared" si="13"/>
        <v>164.44148092967586</v>
      </c>
      <c r="I114" s="183">
        <f t="shared" si="14"/>
        <v>6.9114613886468472</v>
      </c>
      <c r="J114" s="185">
        <f t="shared" si="19"/>
        <v>287.97951036825287</v>
      </c>
      <c r="K114" s="183">
        <f t="shared" si="15"/>
        <v>12.940982356068297</v>
      </c>
      <c r="L114" s="185">
        <f t="shared" si="16"/>
        <v>22.66300292064691</v>
      </c>
      <c r="M114" s="204" t="s">
        <v>280</v>
      </c>
      <c r="N114" s="186"/>
      <c r="O114" s="187" t="s">
        <v>280</v>
      </c>
      <c r="P114" s="187"/>
      <c r="R114" s="184">
        <f t="shared" si="20"/>
        <v>1.004750779431878</v>
      </c>
      <c r="S114" s="184">
        <f t="shared" si="21"/>
        <v>2.3571692610154491</v>
      </c>
      <c r="T114" s="190">
        <f t="shared" si="17"/>
        <v>8.2800089835030732E-2</v>
      </c>
      <c r="U114" s="190">
        <f t="shared" si="11"/>
        <v>5.7732581236854985E-2</v>
      </c>
      <c r="V114" s="190">
        <f t="shared" si="12"/>
        <v>2.5067508598175747E-2</v>
      </c>
      <c r="Y114" s="205"/>
    </row>
    <row r="115" spans="1:25">
      <c r="A115" s="181">
        <v>1879.11</v>
      </c>
      <c r="B115" s="182">
        <v>4.93</v>
      </c>
      <c r="C115" s="183">
        <v>0.1983</v>
      </c>
      <c r="D115" s="182">
        <v>0.37419999999999998</v>
      </c>
      <c r="E115" s="182">
        <v>9.4194198349999994</v>
      </c>
      <c r="F115" s="183">
        <f t="shared" si="18"/>
        <v>1879.874999999992</v>
      </c>
      <c r="G115" s="184">
        <f>G105*2/12+G117*10/12</f>
        <v>4.0533333333333328</v>
      </c>
      <c r="H115" s="183">
        <f t="shared" si="13"/>
        <v>164.47665696387347</v>
      </c>
      <c r="I115" s="183">
        <f t="shared" si="14"/>
        <v>6.6157649241249716</v>
      </c>
      <c r="J115" s="185">
        <f t="shared" si="19"/>
        <v>289.00660546684639</v>
      </c>
      <c r="K115" s="183">
        <f t="shared" si="15"/>
        <v>12.484211974823824</v>
      </c>
      <c r="L115" s="185">
        <f t="shared" si="16"/>
        <v>21.936363441317226</v>
      </c>
      <c r="M115" s="204" t="s">
        <v>280</v>
      </c>
      <c r="N115" s="186"/>
      <c r="O115" s="187" t="s">
        <v>280</v>
      </c>
      <c r="P115" s="187"/>
      <c r="R115" s="184">
        <f t="shared" si="20"/>
        <v>1.0047379452349057</v>
      </c>
      <c r="S115" s="184">
        <f t="shared" si="21"/>
        <v>2.2487488045936366</v>
      </c>
      <c r="T115" s="190">
        <f t="shared" si="17"/>
        <v>8.1779571543002527E-2</v>
      </c>
      <c r="U115" s="190">
        <f t="shared" si="11"/>
        <v>6.305032386033349E-2</v>
      </c>
      <c r="V115" s="190">
        <f t="shared" si="12"/>
        <v>1.8729247682669037E-2</v>
      </c>
      <c r="Y115" s="205"/>
    </row>
    <row r="116" spans="1:25">
      <c r="A116" s="181">
        <v>1879.12</v>
      </c>
      <c r="B116" s="182">
        <v>4.92</v>
      </c>
      <c r="C116" s="183">
        <v>0.2</v>
      </c>
      <c r="D116" s="182">
        <v>0.38</v>
      </c>
      <c r="E116" s="182">
        <v>9.7048347110000002</v>
      </c>
      <c r="F116" s="183">
        <f t="shared" si="18"/>
        <v>1879.9583333333253</v>
      </c>
      <c r="G116" s="184">
        <f>G105*1/12+G117*11/12</f>
        <v>4.0366666666666671</v>
      </c>
      <c r="H116" s="183">
        <f t="shared" si="13"/>
        <v>159.31565926079384</v>
      </c>
      <c r="I116" s="183">
        <f t="shared" si="14"/>
        <v>6.4762463114143838</v>
      </c>
      <c r="J116" s="185">
        <f t="shared" si="19"/>
        <v>280.88636951305892</v>
      </c>
      <c r="K116" s="183">
        <f t="shared" si="15"/>
        <v>12.304867991687329</v>
      </c>
      <c r="L116" s="185">
        <f t="shared" si="16"/>
        <v>21.694475694098049</v>
      </c>
      <c r="M116" s="204" t="s">
        <v>280</v>
      </c>
      <c r="N116" s="186"/>
      <c r="O116" s="187" t="s">
        <v>280</v>
      </c>
      <c r="P116" s="187"/>
      <c r="R116" s="184">
        <f t="shared" si="20"/>
        <v>1.004725112176339</v>
      </c>
      <c r="S116" s="184">
        <f t="shared" si="21"/>
        <v>2.1929552076819072</v>
      </c>
      <c r="T116" s="190">
        <f t="shared" si="17"/>
        <v>8.3300077284706786E-2</v>
      </c>
      <c r="U116" s="190">
        <f t="shared" si="11"/>
        <v>6.4743286223947427E-2</v>
      </c>
      <c r="V116" s="190">
        <f t="shared" si="12"/>
        <v>1.8556791060759359E-2</v>
      </c>
      <c r="Y116" s="205"/>
    </row>
    <row r="117" spans="1:25">
      <c r="A117" s="181">
        <v>1880.01</v>
      </c>
      <c r="B117" s="182">
        <v>5.1100000000000003</v>
      </c>
      <c r="C117" s="183">
        <v>0.20499999999999999</v>
      </c>
      <c r="D117" s="182">
        <v>0.38919999999999999</v>
      </c>
      <c r="E117" s="182">
        <v>9.9903305790000001</v>
      </c>
      <c r="F117" s="183">
        <f t="shared" si="18"/>
        <v>1880.0416666666586</v>
      </c>
      <c r="G117" s="184">
        <v>4.0199999999999996</v>
      </c>
      <c r="H117" s="183">
        <f t="shared" si="13"/>
        <v>160.73947526576646</v>
      </c>
      <c r="I117" s="183">
        <f t="shared" si="14"/>
        <v>6.448452530231334</v>
      </c>
      <c r="J117" s="185">
        <f t="shared" si="19"/>
        <v>284.34410061576506</v>
      </c>
      <c r="K117" s="183">
        <f t="shared" si="15"/>
        <v>12.242623047639198</v>
      </c>
      <c r="L117" s="185">
        <f t="shared" si="16"/>
        <v>21.656893142789773</v>
      </c>
      <c r="M117" s="204" t="s">
        <v>280</v>
      </c>
      <c r="N117" s="186"/>
      <c r="O117" s="187" t="s">
        <v>280</v>
      </c>
      <c r="P117" s="187"/>
      <c r="R117" s="184">
        <f t="shared" si="20"/>
        <v>1.0055306639798018</v>
      </c>
      <c r="S117" s="184">
        <f t="shared" si="21"/>
        <v>2.1403524891297896</v>
      </c>
      <c r="T117" s="190">
        <f t="shared" si="17"/>
        <v>8.6237032044705453E-2</v>
      </c>
      <c r="U117" s="190">
        <f t="shared" si="11"/>
        <v>7.0297515736478022E-2</v>
      </c>
      <c r="V117" s="190">
        <f t="shared" si="12"/>
        <v>1.593951630822743E-2</v>
      </c>
      <c r="Y117" s="205"/>
    </row>
    <row r="118" spans="1:25">
      <c r="A118" s="181">
        <v>1880.02</v>
      </c>
      <c r="B118" s="182">
        <v>5.2</v>
      </c>
      <c r="C118" s="183">
        <v>0.21</v>
      </c>
      <c r="D118" s="182">
        <v>0.39829999999999999</v>
      </c>
      <c r="E118" s="182">
        <v>9.9903305790000001</v>
      </c>
      <c r="F118" s="183">
        <f t="shared" si="18"/>
        <v>1880.1249999999918</v>
      </c>
      <c r="G118" s="184">
        <f>G117*11/12+G129*1/12</f>
        <v>3.9933333333333332</v>
      </c>
      <c r="H118" s="183">
        <f t="shared" si="13"/>
        <v>163.57050320586799</v>
      </c>
      <c r="I118" s="183">
        <f t="shared" si="14"/>
        <v>6.6057318602369763</v>
      </c>
      <c r="J118" s="185">
        <f t="shared" si="19"/>
        <v>290.32589920993229</v>
      </c>
      <c r="K118" s="183">
        <f t="shared" si="15"/>
        <v>12.528871428249465</v>
      </c>
      <c r="L118" s="185">
        <f t="shared" si="16"/>
        <v>22.237847241406925</v>
      </c>
      <c r="M118" s="204" t="s">
        <v>280</v>
      </c>
      <c r="N118" s="186"/>
      <c r="O118" s="187" t="s">
        <v>280</v>
      </c>
      <c r="P118" s="187"/>
      <c r="R118" s="184">
        <f t="shared" si="20"/>
        <v>1.0055111531554377</v>
      </c>
      <c r="S118" s="184">
        <f t="shared" si="21"/>
        <v>2.1521900595454988</v>
      </c>
      <c r="T118" s="190">
        <f t="shared" si="17"/>
        <v>8.3135500088081349E-2</v>
      </c>
      <c r="U118" s="190">
        <f t="shared" si="11"/>
        <v>6.9862487185594402E-2</v>
      </c>
      <c r="V118" s="190">
        <f t="shared" si="12"/>
        <v>1.3273012902486947E-2</v>
      </c>
      <c r="Y118" s="205"/>
    </row>
    <row r="119" spans="1:25">
      <c r="A119" s="181">
        <v>1880.03</v>
      </c>
      <c r="B119" s="182">
        <v>5.3</v>
      </c>
      <c r="C119" s="183">
        <v>0.215</v>
      </c>
      <c r="D119" s="182">
        <v>0.40749999999999997</v>
      </c>
      <c r="E119" s="182">
        <v>10.08541488</v>
      </c>
      <c r="F119" s="183">
        <f t="shared" si="18"/>
        <v>1880.2083333333251</v>
      </c>
      <c r="G119" s="184">
        <f>G117*10/12+G129*2/12</f>
        <v>3.9666666666666663</v>
      </c>
      <c r="H119" s="183">
        <f t="shared" si="13"/>
        <v>165.14430688447797</v>
      </c>
      <c r="I119" s="183">
        <f t="shared" si="14"/>
        <v>6.6992501849363713</v>
      </c>
      <c r="J119" s="185">
        <f t="shared" si="19"/>
        <v>294.11017841801032</v>
      </c>
      <c r="K119" s="183">
        <f t="shared" si="15"/>
        <v>12.697416048193354</v>
      </c>
      <c r="L119" s="185">
        <f t="shared" si="16"/>
        <v>22.613188246290417</v>
      </c>
      <c r="M119" s="204" t="s">
        <v>280</v>
      </c>
      <c r="N119" s="186"/>
      <c r="O119" s="187" t="s">
        <v>280</v>
      </c>
      <c r="P119" s="187"/>
      <c r="R119" s="184">
        <f t="shared" si="20"/>
        <v>1.0054916470183479</v>
      </c>
      <c r="S119" s="184">
        <f t="shared" si="21"/>
        <v>2.143648647263011</v>
      </c>
      <c r="T119" s="190">
        <f t="shared" si="17"/>
        <v>8.1292342077649238E-2</v>
      </c>
      <c r="U119" s="190">
        <f t="shared" si="11"/>
        <v>7.0444823014995439E-2</v>
      </c>
      <c r="V119" s="190">
        <f t="shared" si="12"/>
        <v>1.0847519062653799E-2</v>
      </c>
      <c r="Y119" s="205"/>
    </row>
    <row r="120" spans="1:25">
      <c r="A120" s="181">
        <v>1880.04</v>
      </c>
      <c r="B120" s="182">
        <v>5.18</v>
      </c>
      <c r="C120" s="183">
        <v>0.22</v>
      </c>
      <c r="D120" s="182">
        <v>0.41670000000000001</v>
      </c>
      <c r="E120" s="182">
        <v>9.7048347110000002</v>
      </c>
      <c r="F120" s="183">
        <f t="shared" si="18"/>
        <v>1880.2916666666583</v>
      </c>
      <c r="G120" s="184">
        <f>G117*9/12+G129*3/12</f>
        <v>3.9399999999999995</v>
      </c>
      <c r="H120" s="183">
        <f t="shared" si="13"/>
        <v>167.73477946563253</v>
      </c>
      <c r="I120" s="183">
        <f t="shared" si="14"/>
        <v>7.1238709425558211</v>
      </c>
      <c r="J120" s="185">
        <f t="shared" si="19"/>
        <v>299.78088312990366</v>
      </c>
      <c r="K120" s="183">
        <f t="shared" si="15"/>
        <v>13.493259189831869</v>
      </c>
      <c r="L120" s="185">
        <f t="shared" si="16"/>
        <v>24.11557799232256</v>
      </c>
      <c r="M120" s="204" t="s">
        <v>280</v>
      </c>
      <c r="N120" s="186"/>
      <c r="O120" s="187" t="s">
        <v>280</v>
      </c>
      <c r="P120" s="187"/>
      <c r="R120" s="184">
        <f t="shared" si="20"/>
        <v>1.005472145577851</v>
      </c>
      <c r="S120" s="184">
        <f t="shared" si="21"/>
        <v>2.2399467633136738</v>
      </c>
      <c r="T120" s="190">
        <f t="shared" si="17"/>
        <v>8.1824199605325498E-2</v>
      </c>
      <c r="U120" s="190">
        <f t="shared" si="11"/>
        <v>6.5909053785043969E-2</v>
      </c>
      <c r="V120" s="190">
        <f t="shared" si="12"/>
        <v>1.5915145820281529E-2</v>
      </c>
      <c r="Y120" s="205"/>
    </row>
    <row r="121" spans="1:25">
      <c r="A121" s="181">
        <v>1880.05</v>
      </c>
      <c r="B121" s="182">
        <v>4.7699999999999996</v>
      </c>
      <c r="C121" s="183">
        <v>0.22500000000000001</v>
      </c>
      <c r="D121" s="182">
        <v>0.42580000000000001</v>
      </c>
      <c r="E121" s="182">
        <v>9.4194198349999994</v>
      </c>
      <c r="F121" s="183">
        <f t="shared" si="18"/>
        <v>1880.3749999999916</v>
      </c>
      <c r="G121" s="184">
        <f>G117*8/12+G129*4/12</f>
        <v>3.9133333333333331</v>
      </c>
      <c r="H121" s="183">
        <f t="shared" si="13"/>
        <v>159.13867215368688</v>
      </c>
      <c r="I121" s="183">
        <f t="shared" si="14"/>
        <v>7.5065411393248542</v>
      </c>
      <c r="J121" s="185">
        <f t="shared" si="19"/>
        <v>285.53564318582727</v>
      </c>
      <c r="K121" s="183">
        <f t="shared" si="15"/>
        <v>14.205712076108993</v>
      </c>
      <c r="L121" s="185">
        <f t="shared" si="16"/>
        <v>25.488695360277838</v>
      </c>
      <c r="M121" s="204" t="s">
        <v>280</v>
      </c>
      <c r="N121" s="186"/>
      <c r="O121" s="187" t="s">
        <v>280</v>
      </c>
      <c r="P121" s="187"/>
      <c r="R121" s="184">
        <f t="shared" si="20"/>
        <v>1.0054526488432851</v>
      </c>
      <c r="S121" s="184">
        <f t="shared" si="21"/>
        <v>2.320447405059896</v>
      </c>
      <c r="T121" s="190">
        <f t="shared" si="17"/>
        <v>9.0655952439658405E-2</v>
      </c>
      <c r="U121" s="190">
        <f t="shared" si="11"/>
        <v>6.0992209032631806E-2</v>
      </c>
      <c r="V121" s="190">
        <f t="shared" si="12"/>
        <v>2.9663743407026599E-2</v>
      </c>
      <c r="Y121" s="205"/>
    </row>
    <row r="122" spans="1:25">
      <c r="A122" s="181">
        <v>1880.06</v>
      </c>
      <c r="B122" s="182">
        <v>4.79</v>
      </c>
      <c r="C122" s="183">
        <v>0.23</v>
      </c>
      <c r="D122" s="182">
        <v>0.435</v>
      </c>
      <c r="E122" s="182">
        <v>9.229089256</v>
      </c>
      <c r="F122" s="183">
        <f t="shared" si="18"/>
        <v>1880.4583333333248</v>
      </c>
      <c r="G122" s="184">
        <f>G117*7/12+G129*5/12</f>
        <v>3.8866666666666667</v>
      </c>
      <c r="H122" s="183">
        <f t="shared" si="13"/>
        <v>163.10158166705247</v>
      </c>
      <c r="I122" s="183">
        <f t="shared" si="14"/>
        <v>7.8315999547854016</v>
      </c>
      <c r="J122" s="185">
        <f t="shared" si="19"/>
        <v>293.81711227484482</v>
      </c>
      <c r="K122" s="183">
        <f t="shared" si="15"/>
        <v>14.811939044920214</v>
      </c>
      <c r="L122" s="185">
        <f t="shared" si="16"/>
        <v>26.682764893435802</v>
      </c>
      <c r="M122" s="204" t="s">
        <v>280</v>
      </c>
      <c r="N122" s="186"/>
      <c r="O122" s="187" t="s">
        <v>280</v>
      </c>
      <c r="P122" s="187"/>
      <c r="R122" s="184">
        <f t="shared" si="20"/>
        <v>1.0054331568240089</v>
      </c>
      <c r="S122" s="184">
        <f t="shared" si="21"/>
        <v>2.3812152762304288</v>
      </c>
      <c r="T122" s="190">
        <f t="shared" si="17"/>
        <v>8.7122143613428182E-2</v>
      </c>
      <c r="U122" s="190">
        <f t="shared" si="11"/>
        <v>5.8412780526710506E-2</v>
      </c>
      <c r="V122" s="190">
        <f t="shared" si="12"/>
        <v>2.8709363086717676E-2</v>
      </c>
      <c r="Y122" s="205"/>
    </row>
    <row r="123" spans="1:25">
      <c r="A123" s="181">
        <v>1880.07</v>
      </c>
      <c r="B123" s="182">
        <v>5.01</v>
      </c>
      <c r="C123" s="183">
        <v>0.23499999999999999</v>
      </c>
      <c r="D123" s="182">
        <v>0.44419999999999998</v>
      </c>
      <c r="E123" s="182">
        <v>9.229089256</v>
      </c>
      <c r="F123" s="183">
        <f t="shared" si="18"/>
        <v>1880.5416666666581</v>
      </c>
      <c r="G123" s="184">
        <f>G117*6/12+G129*6/12</f>
        <v>3.8600000000000003</v>
      </c>
      <c r="H123" s="183">
        <f t="shared" si="13"/>
        <v>170.59267727597765</v>
      </c>
      <c r="I123" s="183">
        <f t="shared" si="14"/>
        <v>8.0018521277155177</v>
      </c>
      <c r="J123" s="185">
        <f t="shared" si="19"/>
        <v>308.51307952937123</v>
      </c>
      <c r="K123" s="183">
        <f t="shared" si="15"/>
        <v>15.125203043111631</v>
      </c>
      <c r="L123" s="185">
        <f t="shared" si="16"/>
        <v>27.353594795797743</v>
      </c>
      <c r="M123" s="204" t="s">
        <v>280</v>
      </c>
      <c r="N123" s="186"/>
      <c r="O123" s="187" t="s">
        <v>280</v>
      </c>
      <c r="P123" s="187"/>
      <c r="R123" s="184">
        <f t="shared" si="20"/>
        <v>1.0054136695294011</v>
      </c>
      <c r="S123" s="184">
        <f t="shared" si="21"/>
        <v>2.3941527922579144</v>
      </c>
      <c r="T123" s="190">
        <f t="shared" si="17"/>
        <v>8.140838182329424E-2</v>
      </c>
      <c r="U123" s="190">
        <f t="shared" si="11"/>
        <v>5.8000756739075454E-2</v>
      </c>
      <c r="V123" s="190">
        <f t="shared" si="12"/>
        <v>2.3407625084218786E-2</v>
      </c>
      <c r="Y123" s="205"/>
    </row>
    <row r="124" spans="1:25">
      <c r="A124" s="181">
        <v>1880.08</v>
      </c>
      <c r="B124" s="182">
        <v>5.19</v>
      </c>
      <c r="C124" s="183">
        <v>0.24</v>
      </c>
      <c r="D124" s="182">
        <v>0.45329999999999998</v>
      </c>
      <c r="E124" s="182">
        <v>9.229089256</v>
      </c>
      <c r="F124" s="183">
        <f t="shared" si="18"/>
        <v>1880.6249999999914</v>
      </c>
      <c r="G124" s="184">
        <f>G117*5/12+G129*7/12</f>
        <v>3.8333333333333335</v>
      </c>
      <c r="H124" s="183">
        <f t="shared" si="13"/>
        <v>176.72175550146187</v>
      </c>
      <c r="I124" s="183">
        <f t="shared" si="14"/>
        <v>8.1721043006456355</v>
      </c>
      <c r="J124" s="185">
        <f t="shared" si="19"/>
        <v>320.82897092774931</v>
      </c>
      <c r="K124" s="183">
        <f t="shared" si="15"/>
        <v>15.435061997844443</v>
      </c>
      <c r="L124" s="185">
        <f t="shared" si="16"/>
        <v>28.021536131319603</v>
      </c>
      <c r="M124" s="204" t="s">
        <v>280</v>
      </c>
      <c r="N124" s="186"/>
      <c r="O124" s="187" t="s">
        <v>280</v>
      </c>
      <c r="P124" s="187"/>
      <c r="R124" s="184">
        <f t="shared" si="20"/>
        <v>1.0053941869688605</v>
      </c>
      <c r="S124" s="184">
        <f t="shared" si="21"/>
        <v>2.407113944278092</v>
      </c>
      <c r="T124" s="190">
        <f t="shared" si="17"/>
        <v>7.1090003978579341E-2</v>
      </c>
      <c r="U124" s="190">
        <f t="shared" si="11"/>
        <v>5.375326390602253E-2</v>
      </c>
      <c r="V124" s="190">
        <f t="shared" si="12"/>
        <v>1.7336740072556811E-2</v>
      </c>
      <c r="Y124" s="205"/>
    </row>
    <row r="125" spans="1:25">
      <c r="A125" s="181">
        <v>1880.09</v>
      </c>
      <c r="B125" s="182">
        <v>5.18</v>
      </c>
      <c r="C125" s="183">
        <v>0.245</v>
      </c>
      <c r="D125" s="182">
        <v>0.46250000000000002</v>
      </c>
      <c r="E125" s="182">
        <v>9.3242545450000005</v>
      </c>
      <c r="F125" s="183">
        <f t="shared" si="18"/>
        <v>1880.7083333333246</v>
      </c>
      <c r="G125" s="184">
        <f>G117*4/12+G129*8/12</f>
        <v>3.8066666666666666</v>
      </c>
      <c r="H125" s="183">
        <f t="shared" si="13"/>
        <v>174.58106727394158</v>
      </c>
      <c r="I125" s="183">
        <f t="shared" si="14"/>
        <v>8.2572126413350748</v>
      </c>
      <c r="J125" s="185">
        <f t="shared" si="19"/>
        <v>318.1918759819734</v>
      </c>
      <c r="K125" s="183">
        <f t="shared" si="15"/>
        <v>15.587595292316212</v>
      </c>
      <c r="L125" s="185">
        <f t="shared" si="16"/>
        <v>28.409988926961908</v>
      </c>
      <c r="M125" s="204" t="s">
        <v>280</v>
      </c>
      <c r="N125" s="186"/>
      <c r="O125" s="187" t="s">
        <v>280</v>
      </c>
      <c r="P125" s="187"/>
      <c r="R125" s="184">
        <f t="shared" si="20"/>
        <v>1.0053747091518059</v>
      </c>
      <c r="S125" s="184">
        <f t="shared" si="21"/>
        <v>2.3953983376449153</v>
      </c>
      <c r="T125" s="190">
        <f t="shared" si="17"/>
        <v>6.9279584626232626E-2</v>
      </c>
      <c r="U125" s="190">
        <f t="shared" si="11"/>
        <v>5.3184267575099975E-2</v>
      </c>
      <c r="V125" s="190">
        <f t="shared" si="12"/>
        <v>1.6095317051132652E-2</v>
      </c>
      <c r="Y125" s="205"/>
    </row>
    <row r="126" spans="1:25">
      <c r="A126" s="181">
        <v>1880.1</v>
      </c>
      <c r="B126" s="182">
        <v>5.33</v>
      </c>
      <c r="C126" s="183">
        <v>0.25</v>
      </c>
      <c r="D126" s="182">
        <v>0.47170000000000001</v>
      </c>
      <c r="E126" s="182">
        <v>9.3242545450000005</v>
      </c>
      <c r="F126" s="183">
        <f t="shared" si="18"/>
        <v>1880.7916666666579</v>
      </c>
      <c r="G126" s="184">
        <f>G117*3/12+G129*9/12</f>
        <v>3.7800000000000002</v>
      </c>
      <c r="H126" s="183">
        <f t="shared" si="13"/>
        <v>179.63650358496304</v>
      </c>
      <c r="I126" s="183">
        <f t="shared" si="14"/>
        <v>8.4257271850357913</v>
      </c>
      <c r="J126" s="185">
        <f t="shared" si="19"/>
        <v>328.68565567571608</v>
      </c>
      <c r="K126" s="183">
        <f t="shared" si="15"/>
        <v>15.897662052725529</v>
      </c>
      <c r="L126" s="185">
        <f t="shared" si="16"/>
        <v>29.088372191788981</v>
      </c>
      <c r="M126" s="204" t="s">
        <v>280</v>
      </c>
      <c r="N126" s="186"/>
      <c r="O126" s="187" t="s">
        <v>280</v>
      </c>
      <c r="P126" s="187"/>
      <c r="R126" s="184">
        <f t="shared" si="20"/>
        <v>1.0053552360876774</v>
      </c>
      <c r="S126" s="184">
        <f t="shared" si="21"/>
        <v>2.408272907012476</v>
      </c>
      <c r="T126" s="190">
        <f t="shared" si="17"/>
        <v>6.1289257063371183E-2</v>
      </c>
      <c r="U126" s="190">
        <f t="shared" si="11"/>
        <v>5.278512270498581E-2</v>
      </c>
      <c r="V126" s="190">
        <f t="shared" si="12"/>
        <v>8.5041343583853735E-3</v>
      </c>
      <c r="Y126" s="205"/>
    </row>
    <row r="127" spans="1:25">
      <c r="A127" s="181">
        <v>1880.11</v>
      </c>
      <c r="B127" s="182">
        <v>5.61</v>
      </c>
      <c r="C127" s="183">
        <v>0.255</v>
      </c>
      <c r="D127" s="182">
        <v>0.48080000000000001</v>
      </c>
      <c r="E127" s="182">
        <v>9.4194198349999994</v>
      </c>
      <c r="F127" s="183">
        <f t="shared" si="18"/>
        <v>1880.8749999999911</v>
      </c>
      <c r="G127" s="184">
        <f>G117*2/12+G129*10/12</f>
        <v>3.7533333333333334</v>
      </c>
      <c r="H127" s="183">
        <f t="shared" si="13"/>
        <v>187.16309240716637</v>
      </c>
      <c r="I127" s="183">
        <f t="shared" si="14"/>
        <v>8.507413291234835</v>
      </c>
      <c r="J127" s="185">
        <f t="shared" si="19"/>
        <v>343.75444062560587</v>
      </c>
      <c r="K127" s="183">
        <f t="shared" si="15"/>
        <v>16.040644354610624</v>
      </c>
      <c r="L127" s="185">
        <f t="shared" si="16"/>
        <v>29.461164893545686</v>
      </c>
      <c r="M127" s="204" t="s">
        <v>280</v>
      </c>
      <c r="N127" s="186"/>
      <c r="O127" s="187" t="s">
        <v>280</v>
      </c>
      <c r="P127" s="187"/>
      <c r="R127" s="184">
        <f t="shared" si="20"/>
        <v>1.0053357677859338</v>
      </c>
      <c r="S127" s="184">
        <f t="shared" si="21"/>
        <v>2.3967084696086709</v>
      </c>
      <c r="T127" s="190">
        <f t="shared" si="17"/>
        <v>5.1490916591568903E-2</v>
      </c>
      <c r="U127" s="190">
        <f t="shared" si="11"/>
        <v>5.5970256736687318E-2</v>
      </c>
      <c r="V127" s="190">
        <f t="shared" si="12"/>
        <v>-4.4793401451184156E-3</v>
      </c>
      <c r="Y127" s="205"/>
    </row>
    <row r="128" spans="1:25">
      <c r="A128" s="181">
        <v>1880.12</v>
      </c>
      <c r="B128" s="182">
        <v>5.84</v>
      </c>
      <c r="C128" s="183">
        <v>0.26</v>
      </c>
      <c r="D128" s="182">
        <v>0.49</v>
      </c>
      <c r="E128" s="182">
        <v>9.5145851239999999</v>
      </c>
      <c r="F128" s="183">
        <f t="shared" si="18"/>
        <v>1880.9583333333244</v>
      </c>
      <c r="G128" s="184">
        <f>G117*1/12+G129*11/12</f>
        <v>3.726666666666667</v>
      </c>
      <c r="H128" s="183">
        <f t="shared" si="13"/>
        <v>192.88768307623801</v>
      </c>
      <c r="I128" s="183">
        <f t="shared" si="14"/>
        <v>8.5874653424352534</v>
      </c>
      <c r="J128" s="185">
        <f t="shared" si="19"/>
        <v>355.58290377797874</v>
      </c>
      <c r="K128" s="183">
        <f t="shared" si="15"/>
        <v>16.1840692992049</v>
      </c>
      <c r="L128" s="185">
        <f t="shared" si="16"/>
        <v>29.834866926576982</v>
      </c>
      <c r="M128" s="204" t="s">
        <v>280</v>
      </c>
      <c r="N128" s="186"/>
      <c r="O128" s="187" t="s">
        <v>280</v>
      </c>
      <c r="P128" s="187"/>
      <c r="R128" s="184">
        <f t="shared" si="20"/>
        <v>1.0053163042560556</v>
      </c>
      <c r="S128" s="184">
        <f t="shared" si="21"/>
        <v>2.3853968594927881</v>
      </c>
      <c r="T128" s="190">
        <f t="shared" si="17"/>
        <v>4.5882043257926997E-2</v>
      </c>
      <c r="U128" s="190">
        <f t="shared" si="11"/>
        <v>5.663894316368645E-2</v>
      </c>
      <c r="V128" s="190">
        <f t="shared" si="12"/>
        <v>-1.0756899905759454E-2</v>
      </c>
      <c r="Y128" s="205"/>
    </row>
    <row r="129" spans="1:26">
      <c r="A129" s="181">
        <v>1881.01</v>
      </c>
      <c r="B129" s="182">
        <v>6.19</v>
      </c>
      <c r="C129" s="183">
        <v>0.26500000000000001</v>
      </c>
      <c r="D129" s="182">
        <v>0.48580000000000001</v>
      </c>
      <c r="E129" s="182">
        <v>9.4194198349999994</v>
      </c>
      <c r="F129" s="183">
        <f t="shared" si="18"/>
        <v>1881.0416666666576</v>
      </c>
      <c r="G129" s="184">
        <v>3.7</v>
      </c>
      <c r="H129" s="183">
        <f t="shared" si="13"/>
        <v>206.51328734409267</v>
      </c>
      <c r="I129" s="183">
        <f t="shared" si="14"/>
        <v>8.8410373418714947</v>
      </c>
      <c r="J129" s="185">
        <f t="shared" si="19"/>
        <v>382.0594971027283</v>
      </c>
      <c r="K129" s="183">
        <f t="shared" si="15"/>
        <v>16.207456379928953</v>
      </c>
      <c r="L129" s="185">
        <f t="shared" si="16"/>
        <v>29.984572486672924</v>
      </c>
      <c r="M129" s="204">
        <f t="shared" ref="M129:M192" si="22">H129/AVERAGE(K9:K128)</f>
        <v>18.473952301404932</v>
      </c>
      <c r="N129" s="186"/>
      <c r="O129" s="187">
        <f t="shared" ref="O129:O192" si="23">J129/AVERAGE(L9:L128)</f>
        <v>24.135057421965019</v>
      </c>
      <c r="P129" s="187"/>
      <c r="Q129" s="206">
        <f t="shared" ref="Q129:Q192" si="24">1/M129-(G129/100-(((E129/E9)^(1/10))-1))</f>
        <v>-1.0488744813437062E-2</v>
      </c>
      <c r="R129" s="184">
        <f t="shared" si="20"/>
        <v>1.003636193113409</v>
      </c>
      <c r="S129" s="184">
        <f t="shared" si="21"/>
        <v>2.422306367277153</v>
      </c>
      <c r="T129" s="190">
        <f>(($J249/$J129)^(1/10)-1)</f>
        <v>4.5353276058498038E-2</v>
      </c>
      <c r="U129" s="190">
        <f>(($S249/$S129)^(1/10)-1)</f>
        <v>5.6467965502210449E-2</v>
      </c>
      <c r="V129" s="190">
        <f>T129-U129</f>
        <v>-1.1114689443712411E-2</v>
      </c>
      <c r="Y129" s="205"/>
      <c r="Z129" s="205"/>
    </row>
    <row r="130" spans="1:26">
      <c r="A130" s="181">
        <v>1881.02</v>
      </c>
      <c r="B130" s="182">
        <v>6.17</v>
      </c>
      <c r="C130" s="183">
        <v>0.27</v>
      </c>
      <c r="D130" s="182">
        <v>0.48170000000000002</v>
      </c>
      <c r="E130" s="182">
        <v>9.5145851239999999</v>
      </c>
      <c r="F130" s="183">
        <f t="shared" si="18"/>
        <v>1881.1249999999909</v>
      </c>
      <c r="G130" s="184">
        <f>G129*11/12+G141*1/12</f>
        <v>3.6933333333333338</v>
      </c>
      <c r="H130" s="183">
        <f t="shared" si="13"/>
        <v>203.78715831855968</v>
      </c>
      <c r="I130" s="183">
        <f t="shared" si="14"/>
        <v>8.9177524709904574</v>
      </c>
      <c r="J130" s="185">
        <f t="shared" si="19"/>
        <v>378.39088336728133</v>
      </c>
      <c r="K130" s="183">
        <f t="shared" si="15"/>
        <v>15.909930982504084</v>
      </c>
      <c r="L130" s="185">
        <f t="shared" si="16"/>
        <v>29.541473017507201</v>
      </c>
      <c r="M130" s="204">
        <f t="shared" si="22"/>
        <v>18.14725816499023</v>
      </c>
      <c r="N130" s="186"/>
      <c r="O130" s="187">
        <f t="shared" si="23"/>
        <v>23.655503266150102</v>
      </c>
      <c r="P130" s="187"/>
      <c r="Q130" s="206">
        <f t="shared" si="24"/>
        <v>-1.1392839551264043E-2</v>
      </c>
      <c r="R130" s="184">
        <f t="shared" si="20"/>
        <v>1.0036308102375502</v>
      </c>
      <c r="S130" s="184">
        <f t="shared" si="21"/>
        <v>2.4067982309690459</v>
      </c>
      <c r="T130" s="190">
        <f t="shared" ref="T130:T193" si="25">(($J250/$J130)^(1/10)-1)</f>
        <v>4.6774019030632719E-2</v>
      </c>
      <c r="U130" s="190">
        <f t="shared" ref="U130:U193" si="26">(($S250/$S130)^(1/10)-1)</f>
        <v>5.619874876652009E-2</v>
      </c>
      <c r="V130" s="190">
        <f t="shared" ref="V130:V193" si="27">T130-U130</f>
        <v>-9.4247297358873716E-3</v>
      </c>
      <c r="Y130" s="205"/>
      <c r="Z130" s="205"/>
    </row>
    <row r="131" spans="1:26">
      <c r="A131" s="181">
        <v>1881.03</v>
      </c>
      <c r="B131" s="182">
        <v>6.24</v>
      </c>
      <c r="C131" s="183">
        <v>0.27500000000000002</v>
      </c>
      <c r="D131" s="182">
        <v>0.47749999999999998</v>
      </c>
      <c r="E131" s="182">
        <v>9.5145851239999999</v>
      </c>
      <c r="F131" s="183">
        <f t="shared" si="18"/>
        <v>1881.2083333333242</v>
      </c>
      <c r="G131" s="184">
        <f>G129*10/12+G141*2/12</f>
        <v>3.686666666666667</v>
      </c>
      <c r="H131" s="183">
        <f t="shared" si="13"/>
        <v>206.0991682184461</v>
      </c>
      <c r="I131" s="183">
        <f t="shared" si="14"/>
        <v>9.0828960352680568</v>
      </c>
      <c r="J131" s="185">
        <f t="shared" si="19"/>
        <v>384.08923338017331</v>
      </c>
      <c r="K131" s="183">
        <f t="shared" si="15"/>
        <v>15.771210388510898</v>
      </c>
      <c r="L131" s="185">
        <f t="shared" si="16"/>
        <v>29.391443740229608</v>
      </c>
      <c r="M131" s="204">
        <f t="shared" si="22"/>
        <v>18.270119140204987</v>
      </c>
      <c r="N131" s="186"/>
      <c r="O131" s="187">
        <f t="shared" si="23"/>
        <v>23.767712891469266</v>
      </c>
      <c r="P131" s="187"/>
      <c r="Q131" s="206">
        <f t="shared" si="24"/>
        <v>-1.3123118077292328E-2</v>
      </c>
      <c r="R131" s="184">
        <f t="shared" si="20"/>
        <v>1.0036254274364746</v>
      </c>
      <c r="S131" s="184">
        <f t="shared" si="21"/>
        <v>2.4155368586257659</v>
      </c>
      <c r="T131" s="190">
        <f t="shared" si="25"/>
        <v>4.2422581098677137E-2</v>
      </c>
      <c r="U131" s="190">
        <f t="shared" si="26"/>
        <v>5.4884513803230339E-2</v>
      </c>
      <c r="V131" s="190">
        <f t="shared" si="27"/>
        <v>-1.2461932704553202E-2</v>
      </c>
      <c r="Y131" s="205"/>
      <c r="Z131" s="205"/>
    </row>
    <row r="132" spans="1:26">
      <c r="A132" s="181">
        <v>1881.04</v>
      </c>
      <c r="B132" s="182">
        <v>6.22</v>
      </c>
      <c r="C132" s="183">
        <v>0.28000000000000003</v>
      </c>
      <c r="D132" s="182">
        <v>0.4733</v>
      </c>
      <c r="E132" s="182">
        <v>9.6096694209999995</v>
      </c>
      <c r="F132" s="183">
        <f t="shared" si="18"/>
        <v>1881.2916666666574</v>
      </c>
      <c r="G132" s="184">
        <f>G129*9/12+G141*3/12</f>
        <v>3.68</v>
      </c>
      <c r="H132" s="183">
        <f t="shared" si="13"/>
        <v>203.40585137387535</v>
      </c>
      <c r="I132" s="183">
        <f t="shared" si="14"/>
        <v>9.1565335023609489</v>
      </c>
      <c r="J132" s="185">
        <f t="shared" si="19"/>
        <v>380.49195131747496</v>
      </c>
      <c r="K132" s="183">
        <f t="shared" si="15"/>
        <v>15.47781180952656</v>
      </c>
      <c r="L132" s="185">
        <f t="shared" si="16"/>
        <v>28.95286825700336</v>
      </c>
      <c r="M132" s="204">
        <f t="shared" si="22"/>
        <v>17.950108278222885</v>
      </c>
      <c r="N132" s="186"/>
      <c r="O132" s="187">
        <f t="shared" si="23"/>
        <v>23.308850117141507</v>
      </c>
      <c r="P132" s="187"/>
      <c r="Q132" s="206">
        <f t="shared" si="24"/>
        <v>-7.503501721981741E-3</v>
      </c>
      <c r="R132" s="184">
        <f t="shared" si="20"/>
        <v>1.0036200447102193</v>
      </c>
      <c r="S132" s="184">
        <f t="shared" si="21"/>
        <v>2.4003066741761567</v>
      </c>
      <c r="T132" s="190">
        <f t="shared" si="25"/>
        <v>4.5970733040427092E-2</v>
      </c>
      <c r="U132" s="190">
        <f t="shared" si="26"/>
        <v>5.4635360559144752E-2</v>
      </c>
      <c r="V132" s="190">
        <f t="shared" si="27"/>
        <v>-8.6646275187176602E-3</v>
      </c>
      <c r="Y132" s="205"/>
      <c r="Z132" s="205"/>
    </row>
    <row r="133" spans="1:26">
      <c r="A133" s="181">
        <v>1881.05</v>
      </c>
      <c r="B133" s="182">
        <v>6.5</v>
      </c>
      <c r="C133" s="183">
        <v>0.28499999999999998</v>
      </c>
      <c r="D133" s="182">
        <v>0.46920000000000001</v>
      </c>
      <c r="E133" s="182">
        <v>9.5145851239999999</v>
      </c>
      <c r="F133" s="183">
        <f t="shared" si="18"/>
        <v>1881.3749999999907</v>
      </c>
      <c r="G133" s="184">
        <f>G129*8/12+G141*4/12</f>
        <v>3.6733333333333338</v>
      </c>
      <c r="H133" s="183">
        <f t="shared" si="13"/>
        <v>214.68663356088135</v>
      </c>
      <c r="I133" s="183">
        <f t="shared" si="14"/>
        <v>9.413183163823259</v>
      </c>
      <c r="J133" s="185">
        <f t="shared" si="19"/>
        <v>403.06119812899323</v>
      </c>
      <c r="K133" s="183">
        <f t="shared" si="15"/>
        <v>15.497072071810081</v>
      </c>
      <c r="L133" s="185">
        <f t="shared" si="16"/>
        <v>29.094817563403634</v>
      </c>
      <c r="M133" s="204">
        <f t="shared" si="22"/>
        <v>18.869718693152592</v>
      </c>
      <c r="N133" s="186"/>
      <c r="O133" s="187">
        <f t="shared" si="23"/>
        <v>24.456686047737918</v>
      </c>
      <c r="P133" s="187"/>
      <c r="Q133" s="206">
        <f t="shared" si="24"/>
        <v>-8.8810899862742099E-3</v>
      </c>
      <c r="R133" s="184">
        <f t="shared" si="20"/>
        <v>1.0036146620588215</v>
      </c>
      <c r="S133" s="184">
        <f t="shared" si="21"/>
        <v>2.4330702656658305</v>
      </c>
      <c r="T133" s="190">
        <f t="shared" si="25"/>
        <v>4.1157417335912827E-2</v>
      </c>
      <c r="U133" s="190">
        <f t="shared" si="26"/>
        <v>5.4785523143780823E-2</v>
      </c>
      <c r="V133" s="190">
        <f t="shared" si="27"/>
        <v>-1.3628105807867996E-2</v>
      </c>
      <c r="Y133" s="205"/>
      <c r="Z133" s="205"/>
    </row>
    <row r="134" spans="1:26">
      <c r="A134" s="181">
        <v>1881.06</v>
      </c>
      <c r="B134" s="182">
        <v>6.58</v>
      </c>
      <c r="C134" s="183">
        <v>0.28999999999999998</v>
      </c>
      <c r="D134" s="182">
        <v>0.46500000000000002</v>
      </c>
      <c r="E134" s="182">
        <v>9.5145851239999999</v>
      </c>
      <c r="F134" s="183">
        <f t="shared" si="18"/>
        <v>1881.4583333333239</v>
      </c>
      <c r="G134" s="184">
        <f>G129*7/12+G141*5/12</f>
        <v>3.666666666666667</v>
      </c>
      <c r="H134" s="183">
        <f t="shared" si="13"/>
        <v>217.32893058932297</v>
      </c>
      <c r="I134" s="183">
        <f t="shared" si="14"/>
        <v>9.5783267281008584</v>
      </c>
      <c r="J134" s="185">
        <f t="shared" si="19"/>
        <v>409.52051220157324</v>
      </c>
      <c r="K134" s="183">
        <f t="shared" si="15"/>
        <v>15.358351477816896</v>
      </c>
      <c r="L134" s="185">
        <f t="shared" si="16"/>
        <v>28.940279357709962</v>
      </c>
      <c r="M134" s="204">
        <f t="shared" si="22"/>
        <v>19.028710731115776</v>
      </c>
      <c r="N134" s="186"/>
      <c r="O134" s="187">
        <f t="shared" si="23"/>
        <v>24.616330670871374</v>
      </c>
      <c r="P134" s="187"/>
      <c r="Q134" s="206">
        <f t="shared" si="24"/>
        <v>-7.7324654335101939E-3</v>
      </c>
      <c r="R134" s="184">
        <f t="shared" si="20"/>
        <v>1.0036092794823186</v>
      </c>
      <c r="S134" s="184">
        <f t="shared" si="21"/>
        <v>2.4418649924415798</v>
      </c>
      <c r="T134" s="190">
        <f t="shared" si="25"/>
        <v>4.0279351615211789E-2</v>
      </c>
      <c r="U134" s="190">
        <f t="shared" si="26"/>
        <v>5.7281368771541885E-2</v>
      </c>
      <c r="V134" s="190">
        <f t="shared" si="27"/>
        <v>-1.7002017156330096E-2</v>
      </c>
      <c r="Y134" s="205"/>
      <c r="Z134" s="205"/>
    </row>
    <row r="135" spans="1:26">
      <c r="A135" s="181">
        <v>1881.07</v>
      </c>
      <c r="B135" s="182">
        <v>6.35</v>
      </c>
      <c r="C135" s="183">
        <v>0.29499999999999998</v>
      </c>
      <c r="D135" s="182">
        <v>0.46079999999999999</v>
      </c>
      <c r="E135" s="182">
        <v>9.6096694209999995</v>
      </c>
      <c r="F135" s="183">
        <f t="shared" si="18"/>
        <v>1881.5416666666572</v>
      </c>
      <c r="G135" s="184">
        <f>G129*6/12+G141*6/12</f>
        <v>3.66</v>
      </c>
      <c r="H135" s="183">
        <f t="shared" si="13"/>
        <v>207.65709907140007</v>
      </c>
      <c r="I135" s="183">
        <f t="shared" si="14"/>
        <v>9.6470620828445703</v>
      </c>
      <c r="J135" s="185">
        <f t="shared" si="19"/>
        <v>392.81039954645848</v>
      </c>
      <c r="K135" s="183">
        <f t="shared" si="15"/>
        <v>15.069037992456874</v>
      </c>
      <c r="L135" s="185">
        <f t="shared" si="16"/>
        <v>28.505044426930404</v>
      </c>
      <c r="M135" s="204">
        <f t="shared" si="22"/>
        <v>18.116367187389731</v>
      </c>
      <c r="N135" s="186"/>
      <c r="O135" s="187">
        <f t="shared" si="23"/>
        <v>23.397455434510508</v>
      </c>
      <c r="P135" s="187"/>
      <c r="Q135" s="206">
        <f t="shared" si="24"/>
        <v>-4.0478721406956644E-3</v>
      </c>
      <c r="R135" s="184">
        <f t="shared" si="20"/>
        <v>1.0036038969807477</v>
      </c>
      <c r="S135" s="184">
        <f t="shared" si="21"/>
        <v>2.4264297656938569</v>
      </c>
      <c r="T135" s="190">
        <f t="shared" si="25"/>
        <v>4.4567268499420054E-2</v>
      </c>
      <c r="U135" s="190">
        <f t="shared" si="26"/>
        <v>5.9584011133140269E-2</v>
      </c>
      <c r="V135" s="190">
        <f t="shared" si="27"/>
        <v>-1.5016742633720215E-2</v>
      </c>
      <c r="Y135" s="205"/>
      <c r="Z135" s="205"/>
    </row>
    <row r="136" spans="1:26">
      <c r="A136" s="181">
        <v>1881.08</v>
      </c>
      <c r="B136" s="182">
        <v>6.2</v>
      </c>
      <c r="C136" s="183">
        <v>0.3</v>
      </c>
      <c r="D136" s="182">
        <v>0.45669999999999999</v>
      </c>
      <c r="E136" s="182">
        <v>9.8000000000000007</v>
      </c>
      <c r="F136" s="183">
        <f t="shared" si="18"/>
        <v>1881.6249999999905</v>
      </c>
      <c r="G136" s="184">
        <f>G129*5/12+G141*7/12</f>
        <v>3.6533333333333333</v>
      </c>
      <c r="H136" s="183">
        <f t="shared" si="13"/>
        <v>198.81407142857151</v>
      </c>
      <c r="I136" s="183">
        <f t="shared" si="14"/>
        <v>9.6200357142857165</v>
      </c>
      <c r="J136" s="185">
        <f t="shared" si="19"/>
        <v>377.59912546534076</v>
      </c>
      <c r="K136" s="183">
        <f t="shared" si="15"/>
        <v>14.644901035714289</v>
      </c>
      <c r="L136" s="185">
        <f t="shared" si="16"/>
        <v>27.814438806455016</v>
      </c>
      <c r="M136" s="204">
        <f t="shared" si="22"/>
        <v>17.286243553973442</v>
      </c>
      <c r="N136" s="186"/>
      <c r="O136" s="187">
        <f t="shared" si="23"/>
        <v>22.294300579943215</v>
      </c>
      <c r="P136" s="187"/>
      <c r="Q136" s="206">
        <f t="shared" si="24"/>
        <v>2.1436052233798492E-3</v>
      </c>
      <c r="R136" s="184">
        <f t="shared" si="20"/>
        <v>1.0035985145541462</v>
      </c>
      <c r="S136" s="184">
        <f t="shared" si="21"/>
        <v>2.3878796596676124</v>
      </c>
      <c r="T136" s="190">
        <f t="shared" si="25"/>
        <v>5.2557110986098943E-2</v>
      </c>
      <c r="U136" s="190">
        <f t="shared" si="26"/>
        <v>6.1615833877553872E-2</v>
      </c>
      <c r="V136" s="190">
        <f t="shared" si="27"/>
        <v>-9.0587228914549289E-3</v>
      </c>
      <c r="Y136" s="205"/>
      <c r="Z136" s="205"/>
    </row>
    <row r="137" spans="1:26">
      <c r="A137" s="181">
        <v>1881.09</v>
      </c>
      <c r="B137" s="182">
        <v>6.25</v>
      </c>
      <c r="C137" s="183">
        <v>0.30499999999999999</v>
      </c>
      <c r="D137" s="182">
        <v>0.45250000000000001</v>
      </c>
      <c r="E137" s="182">
        <v>10.180580170000001</v>
      </c>
      <c r="F137" s="183">
        <f t="shared" si="18"/>
        <v>1881.7083333333237</v>
      </c>
      <c r="G137" s="184">
        <f>G129*4/12+G141*8/12</f>
        <v>3.6466666666666669</v>
      </c>
      <c r="H137" s="183">
        <f t="shared" si="13"/>
        <v>192.92521567560138</v>
      </c>
      <c r="I137" s="183">
        <f t="shared" si="14"/>
        <v>9.4147505249693459</v>
      </c>
      <c r="J137" s="185">
        <f t="shared" si="19"/>
        <v>367.90475806935081</v>
      </c>
      <c r="K137" s="183">
        <f t="shared" si="15"/>
        <v>13.967785614913542</v>
      </c>
      <c r="L137" s="185">
        <f t="shared" si="16"/>
        <v>26.636304484221004</v>
      </c>
      <c r="M137" s="204">
        <f t="shared" si="22"/>
        <v>16.724836648772893</v>
      </c>
      <c r="N137" s="186"/>
      <c r="O137" s="187">
        <f t="shared" si="23"/>
        <v>21.542784022650451</v>
      </c>
      <c r="P137" s="187"/>
      <c r="Q137" s="206">
        <f t="shared" si="24"/>
        <v>5.5640506219197597E-3</v>
      </c>
      <c r="R137" s="184">
        <f t="shared" si="20"/>
        <v>1.0035931322025515</v>
      </c>
      <c r="S137" s="184">
        <f t="shared" si="21"/>
        <v>2.3068852566080684</v>
      </c>
      <c r="T137" s="190">
        <f t="shared" si="25"/>
        <v>6.52507750753617E-2</v>
      </c>
      <c r="U137" s="190">
        <f t="shared" si="26"/>
        <v>6.6944701713953059E-2</v>
      </c>
      <c r="V137" s="190">
        <f t="shared" si="27"/>
        <v>-1.6939266385913587E-3</v>
      </c>
      <c r="Y137" s="205"/>
      <c r="Z137" s="205"/>
    </row>
    <row r="138" spans="1:26">
      <c r="A138" s="181">
        <v>1881.1</v>
      </c>
      <c r="B138" s="182">
        <v>6.15</v>
      </c>
      <c r="C138" s="183">
        <v>0.31</v>
      </c>
      <c r="D138" s="182">
        <v>0.44829999999999998</v>
      </c>
      <c r="E138" s="182">
        <v>10.275745450000001</v>
      </c>
      <c r="F138" s="183">
        <f t="shared" si="18"/>
        <v>1881.791666666657</v>
      </c>
      <c r="G138" s="184">
        <f>G129*3/12+G141*9/12</f>
        <v>3.64</v>
      </c>
      <c r="H138" s="183">
        <f t="shared" ref="H138:H201" si="28">B138*$E$1852/E138</f>
        <v>188.0802891044757</v>
      </c>
      <c r="I138" s="183">
        <f t="shared" ref="I138:I201" si="29">C138*$E$1852/E138</f>
        <v>9.4804698572987736</v>
      </c>
      <c r="J138" s="185">
        <f t="shared" si="19"/>
        <v>360.17216402410463</v>
      </c>
      <c r="K138" s="183">
        <f t="shared" ref="K138:K201" si="30">D138*$E$1852/E138</f>
        <v>13.709982700087227</v>
      </c>
      <c r="L138" s="185">
        <f t="shared" ref="L138:L201" si="31">K138*(J138/H138)</f>
        <v>26.254500997074164</v>
      </c>
      <c r="M138" s="204">
        <f t="shared" si="22"/>
        <v>16.261989411181343</v>
      </c>
      <c r="N138" s="186"/>
      <c r="O138" s="187">
        <f t="shared" si="23"/>
        <v>20.927319306516633</v>
      </c>
      <c r="P138" s="187"/>
      <c r="Q138" s="206">
        <f t="shared" si="24"/>
        <v>6.7240357476537754E-3</v>
      </c>
      <c r="R138" s="184">
        <f t="shared" si="20"/>
        <v>1.0035877499260009</v>
      </c>
      <c r="S138" s="184">
        <f t="shared" si="21"/>
        <v>2.2937330112418839</v>
      </c>
      <c r="T138" s="190">
        <f t="shared" si="25"/>
        <v>6.7882600876726373E-2</v>
      </c>
      <c r="U138" s="190">
        <f t="shared" si="26"/>
        <v>6.7890115979221566E-2</v>
      </c>
      <c r="V138" s="190">
        <f t="shared" si="27"/>
        <v>-7.5151024951924938E-6</v>
      </c>
      <c r="Y138" s="205"/>
      <c r="Z138" s="205"/>
    </row>
    <row r="139" spans="1:26">
      <c r="A139" s="181">
        <v>1881.11</v>
      </c>
      <c r="B139" s="182">
        <v>6.19</v>
      </c>
      <c r="C139" s="183">
        <v>0.315</v>
      </c>
      <c r="D139" s="182">
        <v>0.44419999999999998</v>
      </c>
      <c r="E139" s="182">
        <v>10.180580170000001</v>
      </c>
      <c r="F139" s="183">
        <f t="shared" ref="F139:F202" si="32">F138+1/12</f>
        <v>1881.8749999999902</v>
      </c>
      <c r="G139" s="184">
        <f>G129*2/12+G141*10/12</f>
        <v>3.6333333333333337</v>
      </c>
      <c r="H139" s="183">
        <f t="shared" si="28"/>
        <v>191.07313360511563</v>
      </c>
      <c r="I139" s="183">
        <f t="shared" si="29"/>
        <v>9.7234308700503096</v>
      </c>
      <c r="J139" s="185">
        <f t="shared" ref="J139:J202" si="33">J138*((H139+(I139/12))/H138)</f>
        <v>367.45512660933321</v>
      </c>
      <c r="K139" s="183">
        <f t="shared" si="30"/>
        <v>13.711580928496343</v>
      </c>
      <c r="L139" s="185">
        <f t="shared" si="31"/>
        <v>26.368912316618065</v>
      </c>
      <c r="M139" s="204">
        <f t="shared" si="22"/>
        <v>16.478642316644862</v>
      </c>
      <c r="N139" s="186"/>
      <c r="O139" s="187">
        <f t="shared" si="23"/>
        <v>21.18977465045721</v>
      </c>
      <c r="P139" s="187"/>
      <c r="Q139" s="206">
        <f t="shared" si="24"/>
        <v>5.0693073656584639E-3</v>
      </c>
      <c r="R139" s="184">
        <f t="shared" ref="R139:R202" si="34">((G139/G140+G139/1200+((1+G140/1200)^(-119))*(1-G139/G140)))</f>
        <v>1.0035823677245315</v>
      </c>
      <c r="S139" s="184">
        <f t="shared" ref="S139:S202" si="35">S138*R138*E138/E139</f>
        <v>2.3234804663770237</v>
      </c>
      <c r="T139" s="190">
        <f t="shared" si="25"/>
        <v>6.5847343483768306E-2</v>
      </c>
      <c r="U139" s="190">
        <f t="shared" si="26"/>
        <v>6.8192546948356636E-2</v>
      </c>
      <c r="V139" s="190">
        <f t="shared" si="27"/>
        <v>-2.3452034645883302E-3</v>
      </c>
      <c r="Y139" s="205"/>
      <c r="Z139" s="205"/>
    </row>
    <row r="140" spans="1:26">
      <c r="A140" s="181">
        <v>1881.12</v>
      </c>
      <c r="B140" s="182">
        <v>6.01</v>
      </c>
      <c r="C140" s="183">
        <v>0.32</v>
      </c>
      <c r="D140" s="182">
        <v>0.44</v>
      </c>
      <c r="E140" s="182">
        <v>10.180580170000001</v>
      </c>
      <c r="F140" s="183">
        <f t="shared" si="32"/>
        <v>1881.9583333333235</v>
      </c>
      <c r="G140" s="184">
        <f>G129*1/12+G141*11/12</f>
        <v>3.6266666666666669</v>
      </c>
      <c r="H140" s="183">
        <f t="shared" si="28"/>
        <v>185.51688739365829</v>
      </c>
      <c r="I140" s="183">
        <f t="shared" si="29"/>
        <v>9.8777710425907923</v>
      </c>
      <c r="J140" s="185">
        <f t="shared" si="33"/>
        <v>358.35284560554783</v>
      </c>
      <c r="K140" s="183">
        <f t="shared" si="30"/>
        <v>13.581935183562337</v>
      </c>
      <c r="L140" s="185">
        <f t="shared" si="31"/>
        <v>26.235482872951916</v>
      </c>
      <c r="M140" s="204">
        <f t="shared" si="22"/>
        <v>15.958754206105073</v>
      </c>
      <c r="N140" s="186"/>
      <c r="O140" s="187">
        <f t="shared" si="23"/>
        <v>20.509855894384827</v>
      </c>
      <c r="P140" s="187"/>
      <c r="Q140" s="206">
        <f t="shared" si="24"/>
        <v>4.8775071089471322E-3</v>
      </c>
      <c r="R140" s="184">
        <f t="shared" si="34"/>
        <v>1.0035769855981806</v>
      </c>
      <c r="S140" s="184">
        <f t="shared" si="35"/>
        <v>2.3318040278083521</v>
      </c>
      <c r="T140" s="190">
        <f t="shared" si="25"/>
        <v>7.2099449277684302E-2</v>
      </c>
      <c r="U140" s="190">
        <f t="shared" si="26"/>
        <v>6.8145621975638226E-2</v>
      </c>
      <c r="V140" s="190">
        <f t="shared" si="27"/>
        <v>3.9538273020460757E-3</v>
      </c>
      <c r="Y140" s="205"/>
      <c r="Z140" s="205"/>
    </row>
    <row r="141" spans="1:26">
      <c r="A141" s="181">
        <v>1882.01</v>
      </c>
      <c r="B141" s="182">
        <v>5.92</v>
      </c>
      <c r="C141" s="183">
        <v>0.32</v>
      </c>
      <c r="D141" s="182">
        <v>0.43919999999999998</v>
      </c>
      <c r="E141" s="182">
        <v>10.180580170000001</v>
      </c>
      <c r="F141" s="183">
        <f t="shared" si="32"/>
        <v>1882.0416666666567</v>
      </c>
      <c r="G141" s="184">
        <v>3.62</v>
      </c>
      <c r="H141" s="183">
        <f t="shared" si="28"/>
        <v>182.73876428792963</v>
      </c>
      <c r="I141" s="183">
        <f t="shared" si="29"/>
        <v>9.8777710425907923</v>
      </c>
      <c r="J141" s="185">
        <f t="shared" si="33"/>
        <v>354.57652610110773</v>
      </c>
      <c r="K141" s="183">
        <f t="shared" si="30"/>
        <v>13.55724075595586</v>
      </c>
      <c r="L141" s="185">
        <f t="shared" si="31"/>
        <v>26.305744976960558</v>
      </c>
      <c r="M141" s="204">
        <f t="shared" si="22"/>
        <v>15.678764160028736</v>
      </c>
      <c r="N141" s="186"/>
      <c r="O141" s="187">
        <f t="shared" si="23"/>
        <v>20.142053775383271</v>
      </c>
      <c r="P141" s="187"/>
      <c r="Q141" s="206">
        <f t="shared" si="24"/>
        <v>6.0631781355543965E-3</v>
      </c>
      <c r="R141" s="184">
        <f t="shared" si="34"/>
        <v>1.0029473239550168</v>
      </c>
      <c r="S141" s="184">
        <f t="shared" si="35"/>
        <v>2.3401448572336023</v>
      </c>
      <c r="T141" s="190">
        <f t="shared" si="25"/>
        <v>7.8324813670879845E-2</v>
      </c>
      <c r="U141" s="190">
        <f t="shared" si="26"/>
        <v>7.0841489005616154E-2</v>
      </c>
      <c r="V141" s="190">
        <f t="shared" si="27"/>
        <v>7.4833246652636909E-3</v>
      </c>
      <c r="Y141" s="205"/>
      <c r="Z141" s="205"/>
    </row>
    <row r="142" spans="1:26">
      <c r="A142" s="181">
        <v>1882.02</v>
      </c>
      <c r="B142" s="182">
        <v>5.79</v>
      </c>
      <c r="C142" s="183">
        <v>0.32</v>
      </c>
      <c r="D142" s="182">
        <v>0.43830000000000002</v>
      </c>
      <c r="E142" s="182">
        <v>10.275745450000001</v>
      </c>
      <c r="F142" s="183">
        <f t="shared" si="32"/>
        <v>1882.12499999999</v>
      </c>
      <c r="G142" s="184">
        <f>G141*11/12+G153*1/12</f>
        <v>3.6208333333333336</v>
      </c>
      <c r="H142" s="183">
        <f t="shared" si="28"/>
        <v>177.0707112056771</v>
      </c>
      <c r="I142" s="183">
        <f t="shared" si="29"/>
        <v>9.7862914655987367</v>
      </c>
      <c r="J142" s="185">
        <f t="shared" si="33"/>
        <v>345.16093872372454</v>
      </c>
      <c r="K142" s="183">
        <f t="shared" si="30"/>
        <v>13.404161091787268</v>
      </c>
      <c r="L142" s="185">
        <f t="shared" si="31"/>
        <v>26.128504221521325</v>
      </c>
      <c r="M142" s="204">
        <f t="shared" si="22"/>
        <v>15.153861528363034</v>
      </c>
      <c r="N142" s="186"/>
      <c r="O142" s="187">
        <f t="shared" si="23"/>
        <v>19.462129672651738</v>
      </c>
      <c r="P142" s="187"/>
      <c r="Q142" s="206">
        <f t="shared" si="24"/>
        <v>9.1749223696453927E-3</v>
      </c>
      <c r="R142" s="184">
        <f t="shared" si="34"/>
        <v>1.0029480211096595</v>
      </c>
      <c r="S142" s="184">
        <f t="shared" si="35"/>
        <v>2.3253057002951274</v>
      </c>
      <c r="T142" s="190">
        <f t="shared" si="25"/>
        <v>8.1790936593133301E-2</v>
      </c>
      <c r="U142" s="190">
        <f t="shared" si="26"/>
        <v>7.1732676963995434E-2</v>
      </c>
      <c r="V142" s="190">
        <f t="shared" si="27"/>
        <v>1.0058259629137867E-2</v>
      </c>
      <c r="Y142" s="205"/>
      <c r="Z142" s="205"/>
    </row>
    <row r="143" spans="1:26">
      <c r="A143" s="181">
        <v>1882.03</v>
      </c>
      <c r="B143" s="182">
        <v>5.78</v>
      </c>
      <c r="C143" s="183">
        <v>0.32</v>
      </c>
      <c r="D143" s="182">
        <v>0.4375</v>
      </c>
      <c r="E143" s="182">
        <v>10.275745450000001</v>
      </c>
      <c r="F143" s="183">
        <f t="shared" si="32"/>
        <v>1882.2083333333233</v>
      </c>
      <c r="G143" s="184">
        <f>G141*10/12+G153*2/12</f>
        <v>3.621666666666667</v>
      </c>
      <c r="H143" s="183">
        <f t="shared" si="28"/>
        <v>176.76488959737716</v>
      </c>
      <c r="I143" s="183">
        <f t="shared" si="29"/>
        <v>9.7862914655987367</v>
      </c>
      <c r="J143" s="185">
        <f t="shared" si="33"/>
        <v>346.15449352718952</v>
      </c>
      <c r="K143" s="183">
        <f t="shared" si="30"/>
        <v>13.379695363123272</v>
      </c>
      <c r="L143" s="185">
        <f t="shared" si="31"/>
        <v>26.201140297256991</v>
      </c>
      <c r="M143" s="204">
        <f t="shared" si="22"/>
        <v>15.091670299486742</v>
      </c>
      <c r="N143" s="186"/>
      <c r="O143" s="187">
        <f t="shared" si="23"/>
        <v>19.377440588099812</v>
      </c>
      <c r="P143" s="187"/>
      <c r="Q143" s="206">
        <f t="shared" si="24"/>
        <v>7.9781280657485812E-3</v>
      </c>
      <c r="R143" s="184">
        <f t="shared" si="34"/>
        <v>1.0029487182641554</v>
      </c>
      <c r="S143" s="184">
        <f t="shared" si="35"/>
        <v>2.3321607505860089</v>
      </c>
      <c r="T143" s="190">
        <f t="shared" si="25"/>
        <v>8.5867023255433939E-2</v>
      </c>
      <c r="U143" s="190">
        <f t="shared" si="26"/>
        <v>7.4452106489965031E-2</v>
      </c>
      <c r="V143" s="190">
        <f t="shared" si="27"/>
        <v>1.1414916765468908E-2</v>
      </c>
      <c r="Y143" s="205"/>
      <c r="Z143" s="205"/>
    </row>
    <row r="144" spans="1:26">
      <c r="A144" s="181">
        <v>1882.04</v>
      </c>
      <c r="B144" s="182">
        <v>5.78</v>
      </c>
      <c r="C144" s="183">
        <v>0.32</v>
      </c>
      <c r="D144" s="182">
        <v>0.43669999999999998</v>
      </c>
      <c r="E144" s="182">
        <v>10.370910739999999</v>
      </c>
      <c r="F144" s="183">
        <f t="shared" si="32"/>
        <v>1882.2916666666565</v>
      </c>
      <c r="G144" s="184">
        <f>G141*9/12+G153*3/12</f>
        <v>3.6225000000000001</v>
      </c>
      <c r="H144" s="183">
        <f t="shared" si="28"/>
        <v>175.14286406827188</v>
      </c>
      <c r="I144" s="183">
        <f t="shared" si="29"/>
        <v>9.696490744264187</v>
      </c>
      <c r="J144" s="185">
        <f t="shared" si="33"/>
        <v>344.560486712395</v>
      </c>
      <c r="K144" s="183">
        <f t="shared" si="30"/>
        <v>13.232679712563032</v>
      </c>
      <c r="L144" s="185">
        <f t="shared" si="31"/>
        <v>26.032796634481468</v>
      </c>
      <c r="M144" s="204">
        <f t="shared" si="22"/>
        <v>14.916997168375298</v>
      </c>
      <c r="N144" s="186"/>
      <c r="O144" s="187">
        <f t="shared" si="23"/>
        <v>19.149099336903042</v>
      </c>
      <c r="P144" s="187"/>
      <c r="Q144" s="206">
        <f t="shared" si="24"/>
        <v>7.4981727357587916E-3</v>
      </c>
      <c r="R144" s="184">
        <f t="shared" si="34"/>
        <v>1.0029494154185046</v>
      </c>
      <c r="S144" s="184">
        <f t="shared" si="35"/>
        <v>2.317574217329899</v>
      </c>
      <c r="T144" s="190">
        <f t="shared" si="25"/>
        <v>8.8000811534221235E-2</v>
      </c>
      <c r="U144" s="190">
        <f t="shared" si="26"/>
        <v>7.6783745334904951E-2</v>
      </c>
      <c r="V144" s="190">
        <f t="shared" si="27"/>
        <v>1.1217066199316283E-2</v>
      </c>
      <c r="Y144" s="205"/>
      <c r="Z144" s="205"/>
    </row>
    <row r="145" spans="1:26">
      <c r="A145" s="181">
        <v>1882.05</v>
      </c>
      <c r="B145" s="182">
        <v>5.71</v>
      </c>
      <c r="C145" s="183">
        <v>0.32</v>
      </c>
      <c r="D145" s="182">
        <v>0.43580000000000002</v>
      </c>
      <c r="E145" s="182">
        <v>10.465995039999999</v>
      </c>
      <c r="F145" s="183">
        <f t="shared" si="32"/>
        <v>1882.3749999999898</v>
      </c>
      <c r="G145" s="184">
        <f>G141*8/12+G153*4/12</f>
        <v>3.6233333333333335</v>
      </c>
      <c r="H145" s="183">
        <f t="shared" si="28"/>
        <v>171.44984190628864</v>
      </c>
      <c r="I145" s="183">
        <f t="shared" si="29"/>
        <v>9.6083974448357896</v>
      </c>
      <c r="J145" s="185">
        <f t="shared" si="33"/>
        <v>338.87038902825009</v>
      </c>
      <c r="K145" s="183">
        <f t="shared" si="30"/>
        <v>13.08543627018574</v>
      </c>
      <c r="L145" s="185">
        <f t="shared" si="31"/>
        <v>25.863347730037017</v>
      </c>
      <c r="M145" s="204">
        <f t="shared" si="22"/>
        <v>14.56710320219176</v>
      </c>
      <c r="N145" s="186"/>
      <c r="O145" s="187">
        <f t="shared" si="23"/>
        <v>18.698420500259182</v>
      </c>
      <c r="P145" s="187"/>
      <c r="Q145" s="206">
        <f t="shared" si="24"/>
        <v>9.9918347756730516E-3</v>
      </c>
      <c r="R145" s="184">
        <f t="shared" si="34"/>
        <v>1.0029501125727069</v>
      </c>
      <c r="S145" s="184">
        <f t="shared" si="35"/>
        <v>2.3032922810258158</v>
      </c>
      <c r="T145" s="190">
        <f t="shared" si="25"/>
        <v>9.0185722671140223E-2</v>
      </c>
      <c r="U145" s="190">
        <f t="shared" si="26"/>
        <v>7.7664059676380237E-2</v>
      </c>
      <c r="V145" s="190">
        <f t="shared" si="27"/>
        <v>1.2521662994759986E-2</v>
      </c>
      <c r="Y145" s="205"/>
      <c r="Z145" s="205"/>
    </row>
    <row r="146" spans="1:26">
      <c r="A146" s="181">
        <v>1882.06</v>
      </c>
      <c r="B146" s="182">
        <v>5.68</v>
      </c>
      <c r="C146" s="183">
        <v>0.32</v>
      </c>
      <c r="D146" s="182">
        <v>0.435</v>
      </c>
      <c r="E146" s="182">
        <v>10.56116033</v>
      </c>
      <c r="F146" s="183">
        <f t="shared" si="32"/>
        <v>1882.458333333323</v>
      </c>
      <c r="G146" s="184">
        <f>G141*7/12+G153*5/12</f>
        <v>3.6241666666666665</v>
      </c>
      <c r="H146" s="183">
        <f t="shared" si="28"/>
        <v>169.01225852330191</v>
      </c>
      <c r="I146" s="183">
        <f t="shared" si="29"/>
        <v>9.5218173815944755</v>
      </c>
      <c r="J146" s="185">
        <f t="shared" si="33"/>
        <v>335.62083028622675</v>
      </c>
      <c r="K146" s="183">
        <f t="shared" si="30"/>
        <v>12.94372050310499</v>
      </c>
      <c r="L146" s="185">
        <f t="shared" si="31"/>
        <v>25.70335584058251</v>
      </c>
      <c r="M146" s="204">
        <f t="shared" si="22"/>
        <v>14.327404890131666</v>
      </c>
      <c r="N146" s="186"/>
      <c r="O146" s="187">
        <f t="shared" si="23"/>
        <v>18.39019781872345</v>
      </c>
      <c r="P146" s="187"/>
      <c r="Q146" s="206">
        <f t="shared" si="24"/>
        <v>1.2729276253183271E-2</v>
      </c>
      <c r="R146" s="184">
        <f t="shared" si="34"/>
        <v>1.0029508097267625</v>
      </c>
      <c r="S146" s="184">
        <f t="shared" si="35"/>
        <v>2.2892713462933485</v>
      </c>
      <c r="T146" s="190">
        <f t="shared" si="25"/>
        <v>9.102426945949138E-2</v>
      </c>
      <c r="U146" s="190">
        <f t="shared" si="26"/>
        <v>7.8538130082240531E-2</v>
      </c>
      <c r="V146" s="190">
        <f t="shared" si="27"/>
        <v>1.2486139377250849E-2</v>
      </c>
      <c r="Y146" s="205"/>
      <c r="Z146" s="205"/>
    </row>
    <row r="147" spans="1:26">
      <c r="A147" s="181">
        <v>1882.07</v>
      </c>
      <c r="B147" s="182">
        <v>6</v>
      </c>
      <c r="C147" s="183">
        <v>0.32</v>
      </c>
      <c r="D147" s="182">
        <v>0.43419999999999997</v>
      </c>
      <c r="E147" s="182">
        <v>10.465995039999999</v>
      </c>
      <c r="F147" s="183">
        <f t="shared" si="32"/>
        <v>1882.5416666666563</v>
      </c>
      <c r="G147" s="184">
        <f>G141*6/12+G153*6/12</f>
        <v>3.625</v>
      </c>
      <c r="H147" s="183">
        <f t="shared" si="28"/>
        <v>180.15745209067106</v>
      </c>
      <c r="I147" s="183">
        <f t="shared" si="29"/>
        <v>9.6083974448357896</v>
      </c>
      <c r="J147" s="185">
        <f t="shared" si="33"/>
        <v>359.34272289423956</v>
      </c>
      <c r="K147" s="183">
        <f t="shared" si="30"/>
        <v>13.037394282961561</v>
      </c>
      <c r="L147" s="185">
        <f t="shared" si="31"/>
        <v>26.0044350467798</v>
      </c>
      <c r="M147" s="204">
        <f t="shared" si="22"/>
        <v>15.240559761217821</v>
      </c>
      <c r="N147" s="186"/>
      <c r="O147" s="187">
        <f t="shared" si="23"/>
        <v>19.55702412921714</v>
      </c>
      <c r="P147" s="187"/>
      <c r="Q147" s="206">
        <f t="shared" si="24"/>
        <v>9.0931419186627352E-3</v>
      </c>
      <c r="R147" s="184">
        <f t="shared" si="34"/>
        <v>1.0029515068806714</v>
      </c>
      <c r="S147" s="184">
        <f t="shared" si="35"/>
        <v>2.3169038804771618</v>
      </c>
      <c r="T147" s="190">
        <f t="shared" si="25"/>
        <v>8.1088598385692823E-2</v>
      </c>
      <c r="U147" s="190">
        <f t="shared" si="26"/>
        <v>7.45920020030304E-2</v>
      </c>
      <c r="V147" s="190">
        <f t="shared" si="27"/>
        <v>6.4965963826624229E-3</v>
      </c>
      <c r="Y147" s="205"/>
      <c r="Z147" s="205"/>
    </row>
    <row r="148" spans="1:26">
      <c r="A148" s="181">
        <v>1882.08</v>
      </c>
      <c r="B148" s="182">
        <v>6.18</v>
      </c>
      <c r="C148" s="183">
        <v>0.32</v>
      </c>
      <c r="D148" s="182">
        <v>0.43330000000000002</v>
      </c>
      <c r="E148" s="182">
        <v>10.56116033</v>
      </c>
      <c r="F148" s="183">
        <f t="shared" si="32"/>
        <v>1882.6249999999895</v>
      </c>
      <c r="G148" s="184">
        <f>G141*5/12+G153*7/12</f>
        <v>3.6258333333333335</v>
      </c>
      <c r="H148" s="183">
        <f t="shared" si="28"/>
        <v>183.89009818204329</v>
      </c>
      <c r="I148" s="183">
        <f t="shared" si="29"/>
        <v>9.5218173815944755</v>
      </c>
      <c r="J148" s="185">
        <f t="shared" si="33"/>
        <v>368.37056034013472</v>
      </c>
      <c r="K148" s="183">
        <f t="shared" si="30"/>
        <v>12.89313584826527</v>
      </c>
      <c r="L148" s="185">
        <f t="shared" si="31"/>
        <v>25.827664044559938</v>
      </c>
      <c r="M148" s="204">
        <f t="shared" si="22"/>
        <v>15.525429331463029</v>
      </c>
      <c r="N148" s="186"/>
      <c r="O148" s="187">
        <f t="shared" si="23"/>
        <v>19.913629768832703</v>
      </c>
      <c r="P148" s="187"/>
      <c r="Q148" s="206">
        <f t="shared" si="24"/>
        <v>8.0445140503407619E-3</v>
      </c>
      <c r="R148" s="184">
        <f t="shared" si="34"/>
        <v>1.0029522040344336</v>
      </c>
      <c r="S148" s="184">
        <f t="shared" si="35"/>
        <v>2.3028032886110448</v>
      </c>
      <c r="T148" s="190">
        <f t="shared" si="25"/>
        <v>7.8918475339219585E-2</v>
      </c>
      <c r="U148" s="190">
        <f t="shared" si="26"/>
        <v>7.4060927270700239E-2</v>
      </c>
      <c r="V148" s="190">
        <f t="shared" si="27"/>
        <v>4.8575480685193462E-3</v>
      </c>
      <c r="Y148" s="205"/>
      <c r="Z148" s="205"/>
    </row>
    <row r="149" spans="1:26">
      <c r="A149" s="181">
        <v>1882.09</v>
      </c>
      <c r="B149" s="182">
        <v>6.24</v>
      </c>
      <c r="C149" s="183">
        <v>0.32</v>
      </c>
      <c r="D149" s="182">
        <v>0.4325</v>
      </c>
      <c r="E149" s="182">
        <v>10.275745450000001</v>
      </c>
      <c r="F149" s="183">
        <f t="shared" si="32"/>
        <v>1882.7083333333228</v>
      </c>
      <c r="G149" s="184">
        <f>G141*4/12+G153*8/12</f>
        <v>3.6266666666666669</v>
      </c>
      <c r="H149" s="183">
        <f t="shared" si="28"/>
        <v>190.83268357917535</v>
      </c>
      <c r="I149" s="183">
        <f t="shared" si="29"/>
        <v>9.7862914655987367</v>
      </c>
      <c r="J149" s="185">
        <f t="shared" si="33"/>
        <v>383.91168648254308</v>
      </c>
      <c r="K149" s="183">
        <f t="shared" si="30"/>
        <v>13.226784558973289</v>
      </c>
      <c r="L149" s="185">
        <f t="shared" si="31"/>
        <v>26.609263526233953</v>
      </c>
      <c r="M149" s="204">
        <f t="shared" si="22"/>
        <v>16.081106624462311</v>
      </c>
      <c r="N149" s="186"/>
      <c r="O149" s="187">
        <f t="shared" si="23"/>
        <v>20.617194705981785</v>
      </c>
      <c r="P149" s="187"/>
      <c r="Q149" s="206">
        <f t="shared" si="24"/>
        <v>2.4137828797115915E-3</v>
      </c>
      <c r="R149" s="184">
        <f t="shared" si="34"/>
        <v>1.0029529011880489</v>
      </c>
      <c r="S149" s="184">
        <f t="shared" si="35"/>
        <v>2.3737521789893026</v>
      </c>
      <c r="T149" s="190">
        <f t="shared" si="25"/>
        <v>7.2144532924365512E-2</v>
      </c>
      <c r="U149" s="190">
        <f t="shared" si="26"/>
        <v>7.1024545572330622E-2</v>
      </c>
      <c r="V149" s="190">
        <f t="shared" si="27"/>
        <v>1.1199873520348902E-3</v>
      </c>
      <c r="Y149" s="205"/>
      <c r="Z149" s="205"/>
    </row>
    <row r="150" spans="1:26">
      <c r="A150" s="181">
        <v>1882.1</v>
      </c>
      <c r="B150" s="182">
        <v>6.07</v>
      </c>
      <c r="C150" s="183">
        <v>0.32</v>
      </c>
      <c r="D150" s="182">
        <v>0.43169999999999997</v>
      </c>
      <c r="E150" s="182">
        <v>10.180580170000001</v>
      </c>
      <c r="F150" s="183">
        <f t="shared" si="32"/>
        <v>1882.7916666666561</v>
      </c>
      <c r="G150" s="184">
        <f>G141*3/12+G153*9/12</f>
        <v>3.6274999999999999</v>
      </c>
      <c r="H150" s="183">
        <f t="shared" si="28"/>
        <v>187.36896946414407</v>
      </c>
      <c r="I150" s="183">
        <f t="shared" si="29"/>
        <v>9.8777710425907923</v>
      </c>
      <c r="J150" s="185">
        <f t="shared" si="33"/>
        <v>378.59947093289202</v>
      </c>
      <c r="K150" s="183">
        <f t="shared" si="30"/>
        <v>13.325730497145138</v>
      </c>
      <c r="L150" s="185">
        <f t="shared" si="31"/>
        <v>26.926094168324457</v>
      </c>
      <c r="M150" s="204">
        <f t="shared" si="22"/>
        <v>15.755581030526553</v>
      </c>
      <c r="N150" s="186"/>
      <c r="O150" s="187">
        <f t="shared" si="23"/>
        <v>20.192326679272231</v>
      </c>
      <c r="P150" s="187"/>
      <c r="Q150" s="206">
        <f t="shared" si="24"/>
        <v>4.9450109153501287E-3</v>
      </c>
      <c r="R150" s="184">
        <f t="shared" si="34"/>
        <v>1.0029535983415176</v>
      </c>
      <c r="S150" s="184">
        <f t="shared" si="35"/>
        <v>2.4030163434652692</v>
      </c>
      <c r="T150" s="190">
        <f t="shared" si="25"/>
        <v>7.6154360316408098E-2</v>
      </c>
      <c r="U150" s="190">
        <f t="shared" si="26"/>
        <v>6.9931876531223347E-2</v>
      </c>
      <c r="V150" s="190">
        <f t="shared" si="27"/>
        <v>6.2224837851847514E-3</v>
      </c>
      <c r="Y150" s="205"/>
      <c r="Z150" s="205"/>
    </row>
    <row r="151" spans="1:26">
      <c r="A151" s="181">
        <v>1882.11</v>
      </c>
      <c r="B151" s="182">
        <v>5.81</v>
      </c>
      <c r="C151" s="183">
        <v>0.32</v>
      </c>
      <c r="D151" s="182">
        <v>0.43080000000000002</v>
      </c>
      <c r="E151" s="182">
        <v>10.08541488</v>
      </c>
      <c r="F151" s="183">
        <f t="shared" si="32"/>
        <v>1882.8749999999893</v>
      </c>
      <c r="G151" s="184">
        <f>G141*2/12+G153*10/12</f>
        <v>3.6283333333333334</v>
      </c>
      <c r="H151" s="183">
        <f t="shared" si="28"/>
        <v>181.03555150921073</v>
      </c>
      <c r="I151" s="183">
        <f t="shared" si="29"/>
        <v>9.9709770194401806</v>
      </c>
      <c r="J151" s="185">
        <f t="shared" si="33"/>
        <v>367.48106211878138</v>
      </c>
      <c r="K151" s="183">
        <f t="shared" si="30"/>
        <v>13.423427812421343</v>
      </c>
      <c r="L151" s="185">
        <f t="shared" si="31"/>
        <v>27.247993383953709</v>
      </c>
      <c r="M151" s="204">
        <f t="shared" si="22"/>
        <v>15.192670313165339</v>
      </c>
      <c r="N151" s="186"/>
      <c r="O151" s="187">
        <f t="shared" si="23"/>
        <v>19.466185805701752</v>
      </c>
      <c r="P151" s="187"/>
      <c r="Q151" s="206">
        <f t="shared" si="24"/>
        <v>3.5008618493167637E-3</v>
      </c>
      <c r="R151" s="184">
        <f t="shared" si="34"/>
        <v>1.0029542954948398</v>
      </c>
      <c r="S151" s="184">
        <f t="shared" si="35"/>
        <v>2.4328555595556973</v>
      </c>
      <c r="T151" s="190">
        <f t="shared" si="25"/>
        <v>7.6599919710658382E-2</v>
      </c>
      <c r="U151" s="190">
        <f t="shared" si="26"/>
        <v>6.6094865782868828E-2</v>
      </c>
      <c r="V151" s="190">
        <f t="shared" si="27"/>
        <v>1.0505053927789554E-2</v>
      </c>
      <c r="Y151" s="205"/>
      <c r="Z151" s="205"/>
    </row>
    <row r="152" spans="1:26">
      <c r="A152" s="181">
        <v>1882.12</v>
      </c>
      <c r="B152" s="182">
        <v>5.84</v>
      </c>
      <c r="C152" s="183">
        <v>0.32</v>
      </c>
      <c r="D152" s="182">
        <v>0.43</v>
      </c>
      <c r="E152" s="182">
        <v>9.9903305790000001</v>
      </c>
      <c r="F152" s="183">
        <f t="shared" si="32"/>
        <v>1882.9583333333226</v>
      </c>
      <c r="G152" s="184">
        <f>G141*1/12+G153*11/12</f>
        <v>3.6291666666666669</v>
      </c>
      <c r="H152" s="183">
        <f t="shared" si="28"/>
        <v>183.70225744659021</v>
      </c>
      <c r="I152" s="183">
        <f t="shared" si="29"/>
        <v>10.065877120361108</v>
      </c>
      <c r="J152" s="185">
        <f t="shared" si="33"/>
        <v>374.59687733168494</v>
      </c>
      <c r="K152" s="183">
        <f t="shared" si="30"/>
        <v>13.526022380485239</v>
      </c>
      <c r="L152" s="185">
        <f t="shared" si="31"/>
        <v>27.581619392572694</v>
      </c>
      <c r="M152" s="204">
        <f t="shared" si="22"/>
        <v>15.382128332081971</v>
      </c>
      <c r="N152" s="186"/>
      <c r="O152" s="187">
        <f t="shared" si="23"/>
        <v>19.704614063292862</v>
      </c>
      <c r="P152" s="187"/>
      <c r="Q152" s="206">
        <f t="shared" si="24"/>
        <v>3.1815143101116272E-3</v>
      </c>
      <c r="R152" s="184">
        <f t="shared" si="34"/>
        <v>1.0029549926480152</v>
      </c>
      <c r="S152" s="184">
        <f t="shared" si="35"/>
        <v>2.4632663671671393</v>
      </c>
      <c r="T152" s="190">
        <f t="shared" si="25"/>
        <v>7.2413094622438168E-2</v>
      </c>
      <c r="U152" s="190">
        <f t="shared" si="26"/>
        <v>6.3652658861443445E-2</v>
      </c>
      <c r="V152" s="190">
        <f t="shared" si="27"/>
        <v>8.7604357609947225E-3</v>
      </c>
      <c r="Y152" s="205"/>
      <c r="Z152" s="205"/>
    </row>
    <row r="153" spans="1:26">
      <c r="A153" s="181">
        <v>1883.01</v>
      </c>
      <c r="B153" s="182">
        <v>5.81</v>
      </c>
      <c r="C153" s="183">
        <v>0.32079999999999997</v>
      </c>
      <c r="D153" s="182">
        <v>0.42749999999999999</v>
      </c>
      <c r="E153" s="182">
        <v>9.9903305790000001</v>
      </c>
      <c r="F153" s="183">
        <f t="shared" si="32"/>
        <v>1883.0416666666558</v>
      </c>
      <c r="G153" s="184">
        <v>3.63</v>
      </c>
      <c r="H153" s="183">
        <f t="shared" si="28"/>
        <v>182.75858146655634</v>
      </c>
      <c r="I153" s="183">
        <f t="shared" si="29"/>
        <v>10.091041813162009</v>
      </c>
      <c r="J153" s="185">
        <f t="shared" si="33"/>
        <v>374.38734254870258</v>
      </c>
      <c r="K153" s="183">
        <f t="shared" si="30"/>
        <v>13.447382715482417</v>
      </c>
      <c r="L153" s="185">
        <f t="shared" si="31"/>
        <v>27.547433552421751</v>
      </c>
      <c r="M153" s="204">
        <f t="shared" si="22"/>
        <v>15.270259119098569</v>
      </c>
      <c r="N153" s="186"/>
      <c r="O153" s="187">
        <f t="shared" si="23"/>
        <v>19.556713466650201</v>
      </c>
      <c r="P153" s="187"/>
      <c r="Q153" s="206">
        <f t="shared" si="24"/>
        <v>3.6494449665530754E-3</v>
      </c>
      <c r="R153" s="184">
        <f t="shared" si="34"/>
        <v>1.0030943156162713</v>
      </c>
      <c r="S153" s="184">
        <f t="shared" si="35"/>
        <v>2.4705453011722214</v>
      </c>
      <c r="T153" s="190">
        <f t="shared" si="25"/>
        <v>7.0838011350810914E-2</v>
      </c>
      <c r="U153" s="190">
        <f t="shared" si="26"/>
        <v>5.9651685724352754E-2</v>
      </c>
      <c r="V153" s="190">
        <f t="shared" si="27"/>
        <v>1.118632562645816E-2</v>
      </c>
      <c r="Y153" s="205"/>
      <c r="Z153" s="205"/>
    </row>
    <row r="154" spans="1:26">
      <c r="A154" s="181">
        <v>1883.02</v>
      </c>
      <c r="B154" s="182">
        <v>5.68</v>
      </c>
      <c r="C154" s="183">
        <v>0.32169999999999999</v>
      </c>
      <c r="D154" s="182">
        <v>0.42499999999999999</v>
      </c>
      <c r="E154" s="182">
        <v>10.08541488</v>
      </c>
      <c r="F154" s="183">
        <f t="shared" si="32"/>
        <v>1883.1249999999891</v>
      </c>
      <c r="G154" s="184">
        <f>G153*11/12+G165*1/12</f>
        <v>3.6291666666666669</v>
      </c>
      <c r="H154" s="183">
        <f t="shared" si="28"/>
        <v>176.98484209506319</v>
      </c>
      <c r="I154" s="183">
        <f t="shared" si="29"/>
        <v>10.023947834855957</v>
      </c>
      <c r="J154" s="185">
        <f t="shared" si="33"/>
        <v>364.27083624998778</v>
      </c>
      <c r="K154" s="183">
        <f t="shared" si="30"/>
        <v>13.242703853943988</v>
      </c>
      <c r="L154" s="185">
        <f t="shared" si="31"/>
        <v>27.256180529268452</v>
      </c>
      <c r="M154" s="204">
        <f t="shared" si="22"/>
        <v>14.75759014617622</v>
      </c>
      <c r="N154" s="186"/>
      <c r="O154" s="187">
        <f t="shared" si="23"/>
        <v>18.898222188468409</v>
      </c>
      <c r="P154" s="187"/>
      <c r="Q154" s="206">
        <f t="shared" si="24"/>
        <v>4.7305375556531137E-3</v>
      </c>
      <c r="R154" s="184">
        <f t="shared" si="34"/>
        <v>1.0030936238807047</v>
      </c>
      <c r="S154" s="184">
        <f t="shared" si="35"/>
        <v>2.4548258166309074</v>
      </c>
      <c r="T154" s="190">
        <f t="shared" si="25"/>
        <v>7.0953710792271529E-2</v>
      </c>
      <c r="U154" s="190">
        <f t="shared" si="26"/>
        <v>5.9426127509803583E-2</v>
      </c>
      <c r="V154" s="190">
        <f t="shared" si="27"/>
        <v>1.1527583282467946E-2</v>
      </c>
      <c r="Y154" s="205"/>
      <c r="Z154" s="205"/>
    </row>
    <row r="155" spans="1:26">
      <c r="A155" s="181">
        <v>1883.03</v>
      </c>
      <c r="B155" s="182">
        <v>5.75</v>
      </c>
      <c r="C155" s="183">
        <v>0.32250000000000001</v>
      </c>
      <c r="D155" s="182">
        <v>0.42249999999999999</v>
      </c>
      <c r="E155" s="182">
        <v>9.9903305790000001</v>
      </c>
      <c r="F155" s="183">
        <f t="shared" si="32"/>
        <v>1883.2083333333223</v>
      </c>
      <c r="G155" s="184">
        <f>G153*10/12+G165*2/12</f>
        <v>3.6283333333333334</v>
      </c>
      <c r="H155" s="183">
        <f t="shared" si="28"/>
        <v>180.87122950648865</v>
      </c>
      <c r="I155" s="183">
        <f t="shared" si="29"/>
        <v>10.14451678536393</v>
      </c>
      <c r="J155" s="185">
        <f t="shared" si="33"/>
        <v>374.00976948109053</v>
      </c>
      <c r="K155" s="183">
        <f t="shared" si="30"/>
        <v>13.290103385476776</v>
      </c>
      <c r="L155" s="185">
        <f t="shared" si="31"/>
        <v>27.481587409697525</v>
      </c>
      <c r="M155" s="204">
        <f t="shared" si="22"/>
        <v>15.051254121401634</v>
      </c>
      <c r="N155" s="186"/>
      <c r="O155" s="187">
        <f t="shared" si="23"/>
        <v>19.273105236150077</v>
      </c>
      <c r="P155" s="187"/>
      <c r="Q155" s="206">
        <f t="shared" si="24"/>
        <v>2.4952795648935794E-3</v>
      </c>
      <c r="R155" s="184">
        <f t="shared" si="34"/>
        <v>1.0030929321452842</v>
      </c>
      <c r="S155" s="184">
        <f t="shared" si="35"/>
        <v>2.4858565356826419</v>
      </c>
      <c r="T155" s="190">
        <f t="shared" si="25"/>
        <v>6.7162709530532938E-2</v>
      </c>
      <c r="U155" s="190">
        <f t="shared" si="26"/>
        <v>6.1016058027777653E-2</v>
      </c>
      <c r="V155" s="190">
        <f t="shared" si="27"/>
        <v>6.1466515027552848E-3</v>
      </c>
      <c r="Y155" s="205"/>
      <c r="Z155" s="205"/>
    </row>
    <row r="156" spans="1:26">
      <c r="A156" s="181">
        <v>1883.04</v>
      </c>
      <c r="B156" s="182">
        <v>5.87</v>
      </c>
      <c r="C156" s="183">
        <v>0.32329999999999998</v>
      </c>
      <c r="D156" s="182">
        <v>0.42</v>
      </c>
      <c r="E156" s="182">
        <v>9.8951652889999995</v>
      </c>
      <c r="F156" s="183">
        <f t="shared" si="32"/>
        <v>1883.2916666666556</v>
      </c>
      <c r="G156" s="184">
        <f>G153*9/12+G165*3/12</f>
        <v>3.6274999999999999</v>
      </c>
      <c r="H156" s="183">
        <f t="shared" si="28"/>
        <v>186.42173840700164</v>
      </c>
      <c r="I156" s="183">
        <f t="shared" si="29"/>
        <v>10.267486887050021</v>
      </c>
      <c r="J156" s="185">
        <f t="shared" si="33"/>
        <v>387.25652111337433</v>
      </c>
      <c r="K156" s="183">
        <f t="shared" si="30"/>
        <v>13.338523020603184</v>
      </c>
      <c r="L156" s="185">
        <f t="shared" si="31"/>
        <v>27.708303043887085</v>
      </c>
      <c r="M156" s="204">
        <f t="shared" si="22"/>
        <v>15.482067222036669</v>
      </c>
      <c r="N156" s="186"/>
      <c r="O156" s="187">
        <f t="shared" si="23"/>
        <v>19.821692820458193</v>
      </c>
      <c r="P156" s="187"/>
      <c r="Q156" s="206">
        <f t="shared" si="24"/>
        <v>-2.7539500508166892E-4</v>
      </c>
      <c r="R156" s="184">
        <f t="shared" si="34"/>
        <v>1.0030922404100109</v>
      </c>
      <c r="S156" s="184">
        <f t="shared" si="35"/>
        <v>2.5175264230135626</v>
      </c>
      <c r="T156" s="190">
        <f t="shared" si="25"/>
        <v>6.5166438210077837E-2</v>
      </c>
      <c r="U156" s="190">
        <f t="shared" si="26"/>
        <v>6.1341614895081609E-2</v>
      </c>
      <c r="V156" s="190">
        <f t="shared" si="27"/>
        <v>3.8248233149962285E-3</v>
      </c>
      <c r="Y156" s="205"/>
      <c r="Z156" s="205"/>
    </row>
    <row r="157" spans="1:26">
      <c r="A157" s="181">
        <v>1883.05</v>
      </c>
      <c r="B157" s="182">
        <v>5.77</v>
      </c>
      <c r="C157" s="183">
        <v>0.32419999999999999</v>
      </c>
      <c r="D157" s="182">
        <v>0.41749999999999998</v>
      </c>
      <c r="E157" s="182">
        <v>9.8000000000000007</v>
      </c>
      <c r="F157" s="183">
        <f t="shared" si="32"/>
        <v>1883.3749999999889</v>
      </c>
      <c r="G157" s="184">
        <f>G153*8/12+G165*4/12</f>
        <v>3.6266666666666669</v>
      </c>
      <c r="H157" s="183">
        <f t="shared" si="28"/>
        <v>185.02535357142861</v>
      </c>
      <c r="I157" s="183">
        <f t="shared" si="29"/>
        <v>10.396051928571431</v>
      </c>
      <c r="J157" s="185">
        <f t="shared" si="33"/>
        <v>386.1554465996627</v>
      </c>
      <c r="K157" s="183">
        <f t="shared" si="30"/>
        <v>13.387883035714289</v>
      </c>
      <c r="L157" s="185">
        <f t="shared" si="31"/>
        <v>27.941057011327413</v>
      </c>
      <c r="M157" s="204">
        <f t="shared" si="22"/>
        <v>15.335497637337065</v>
      </c>
      <c r="N157" s="186"/>
      <c r="O157" s="187">
        <f t="shared" si="23"/>
        <v>19.632642919503571</v>
      </c>
      <c r="P157" s="187"/>
      <c r="Q157" s="206">
        <f t="shared" si="24"/>
        <v>1.5315856185122295E-3</v>
      </c>
      <c r="R157" s="184">
        <f t="shared" si="34"/>
        <v>1.0030915486748841</v>
      </c>
      <c r="S157" s="184">
        <f t="shared" si="35"/>
        <v>2.5498338701624506</v>
      </c>
      <c r="T157" s="190">
        <f t="shared" si="25"/>
        <v>5.7396602854010714E-2</v>
      </c>
      <c r="U157" s="190">
        <f t="shared" si="26"/>
        <v>6.167323542397618E-2</v>
      </c>
      <c r="V157" s="190">
        <f t="shared" si="27"/>
        <v>-4.2766325699654661E-3</v>
      </c>
      <c r="Y157" s="205"/>
      <c r="Z157" s="205"/>
    </row>
    <row r="158" spans="1:26">
      <c r="A158" s="181">
        <v>1883.06</v>
      </c>
      <c r="B158" s="182">
        <v>5.82</v>
      </c>
      <c r="C158" s="183">
        <v>0.32500000000000001</v>
      </c>
      <c r="D158" s="182">
        <v>0.41499999999999998</v>
      </c>
      <c r="E158" s="182">
        <v>9.5145851239999999</v>
      </c>
      <c r="F158" s="183">
        <f t="shared" si="32"/>
        <v>1883.4583333333221</v>
      </c>
      <c r="G158" s="184">
        <f>G153*7/12+G165*5/12</f>
        <v>3.6258333333333335</v>
      </c>
      <c r="H158" s="183">
        <f t="shared" si="28"/>
        <v>192.22710881912764</v>
      </c>
      <c r="I158" s="183">
        <f t="shared" si="29"/>
        <v>10.734331678044068</v>
      </c>
      <c r="J158" s="185">
        <f t="shared" si="33"/>
        <v>403.05271864312209</v>
      </c>
      <c r="K158" s="183">
        <f t="shared" si="30"/>
        <v>13.706915835040887</v>
      </c>
      <c r="L158" s="185">
        <f t="shared" si="31"/>
        <v>28.740013442765573</v>
      </c>
      <c r="M158" s="204">
        <f t="shared" si="22"/>
        <v>15.903388388583791</v>
      </c>
      <c r="N158" s="186"/>
      <c r="O158" s="187">
        <f t="shared" si="23"/>
        <v>20.356448023345472</v>
      </c>
      <c r="P158" s="187"/>
      <c r="Q158" s="206">
        <f t="shared" si="24"/>
        <v>-7.5976968980637216E-4</v>
      </c>
      <c r="R158" s="184">
        <f t="shared" si="34"/>
        <v>1.0030908569399042</v>
      </c>
      <c r="S158" s="184">
        <f t="shared" si="35"/>
        <v>2.634442213616405</v>
      </c>
      <c r="T158" s="190">
        <f t="shared" si="25"/>
        <v>5.0884397746418619E-2</v>
      </c>
      <c r="U158" s="190">
        <f t="shared" si="26"/>
        <v>6.126186231879216E-2</v>
      </c>
      <c r="V158" s="190">
        <f t="shared" si="27"/>
        <v>-1.037746457237354E-2</v>
      </c>
      <c r="Y158" s="205"/>
      <c r="Z158" s="205"/>
    </row>
    <row r="159" spans="1:26">
      <c r="A159" s="181">
        <v>1883.07</v>
      </c>
      <c r="B159" s="182">
        <v>5.73</v>
      </c>
      <c r="C159" s="183">
        <v>0.32579999999999998</v>
      </c>
      <c r="D159" s="182">
        <v>0.41249999999999998</v>
      </c>
      <c r="E159" s="182">
        <v>9.3242545450000005</v>
      </c>
      <c r="F159" s="183">
        <f t="shared" si="32"/>
        <v>1883.5416666666554</v>
      </c>
      <c r="G159" s="184">
        <f>G153*6/12+G165*6/12</f>
        <v>3.625</v>
      </c>
      <c r="H159" s="183">
        <f t="shared" si="28"/>
        <v>193.11766708102033</v>
      </c>
      <c r="I159" s="183">
        <f t="shared" si="29"/>
        <v>10.980407667538641</v>
      </c>
      <c r="J159" s="185">
        <f t="shared" si="33"/>
        <v>406.83859912179577</v>
      </c>
      <c r="K159" s="183">
        <f t="shared" si="30"/>
        <v>13.902449855309055</v>
      </c>
      <c r="L159" s="185">
        <f t="shared" si="31"/>
        <v>29.288119046726131</v>
      </c>
      <c r="M159" s="204">
        <f t="shared" si="22"/>
        <v>15.94878312701702</v>
      </c>
      <c r="N159" s="186"/>
      <c r="O159" s="187">
        <f t="shared" si="23"/>
        <v>20.41043401723466</v>
      </c>
      <c r="P159" s="187"/>
      <c r="Q159" s="206">
        <f t="shared" si="24"/>
        <v>-2.8937843102308514E-3</v>
      </c>
      <c r="R159" s="184">
        <f t="shared" si="34"/>
        <v>1.0030901652050708</v>
      </c>
      <c r="S159" s="184">
        <f t="shared" si="35"/>
        <v>2.6965264444908019</v>
      </c>
      <c r="T159" s="190">
        <f t="shared" si="25"/>
        <v>4.2886011694532877E-2</v>
      </c>
      <c r="U159" s="190">
        <f t="shared" si="26"/>
        <v>6.1912515956893621E-2</v>
      </c>
      <c r="V159" s="190">
        <f t="shared" si="27"/>
        <v>-1.9026504262360744E-2</v>
      </c>
      <c r="Y159" s="205"/>
      <c r="Z159" s="205"/>
    </row>
    <row r="160" spans="1:26">
      <c r="A160" s="181">
        <v>1883.08</v>
      </c>
      <c r="B160" s="182">
        <v>5.47</v>
      </c>
      <c r="C160" s="183">
        <v>0.32669999999999999</v>
      </c>
      <c r="D160" s="182">
        <v>0.41</v>
      </c>
      <c r="E160" s="182">
        <v>9.3242545450000005</v>
      </c>
      <c r="F160" s="183">
        <f t="shared" si="32"/>
        <v>1883.6249999999886</v>
      </c>
      <c r="G160" s="184">
        <f>G153*5/12+G165*7/12</f>
        <v>3.6241666666666665</v>
      </c>
      <c r="H160" s="183">
        <f t="shared" si="28"/>
        <v>184.35491080858307</v>
      </c>
      <c r="I160" s="183">
        <f t="shared" si="29"/>
        <v>11.01074028540477</v>
      </c>
      <c r="J160" s="185">
        <f t="shared" si="33"/>
        <v>390.31122479185223</v>
      </c>
      <c r="K160" s="183">
        <f t="shared" si="30"/>
        <v>13.818192583458695</v>
      </c>
      <c r="L160" s="185">
        <f t="shared" si="31"/>
        <v>29.255503137963327</v>
      </c>
      <c r="M160" s="204">
        <f t="shared" si="22"/>
        <v>15.19681087662984</v>
      </c>
      <c r="N160" s="186"/>
      <c r="O160" s="187">
        <f t="shared" si="23"/>
        <v>19.448085508176309</v>
      </c>
      <c r="P160" s="187"/>
      <c r="Q160" s="206">
        <f t="shared" si="24"/>
        <v>2.171205541036253E-4</v>
      </c>
      <c r="R160" s="184">
        <f t="shared" si="34"/>
        <v>1.0030894734703844</v>
      </c>
      <c r="S160" s="184">
        <f t="shared" si="35"/>
        <v>2.7048591566841207</v>
      </c>
      <c r="T160" s="190">
        <f t="shared" si="25"/>
        <v>4.9430569783938338E-2</v>
      </c>
      <c r="U160" s="190">
        <f t="shared" si="26"/>
        <v>6.6236070497677879E-2</v>
      </c>
      <c r="V160" s="190">
        <f t="shared" si="27"/>
        <v>-1.6805500713739541E-2</v>
      </c>
      <c r="Y160" s="205"/>
      <c r="Z160" s="205"/>
    </row>
    <row r="161" spans="1:26">
      <c r="A161" s="181">
        <v>1883.09</v>
      </c>
      <c r="B161" s="182">
        <v>5.53</v>
      </c>
      <c r="C161" s="183">
        <v>0.32750000000000001</v>
      </c>
      <c r="D161" s="182">
        <v>0.40749999999999997</v>
      </c>
      <c r="E161" s="182">
        <v>9.229089256</v>
      </c>
      <c r="F161" s="183">
        <f t="shared" si="32"/>
        <v>1883.7083333333219</v>
      </c>
      <c r="G161" s="184">
        <f>G153*4/12+G165*8/12</f>
        <v>3.6233333333333335</v>
      </c>
      <c r="H161" s="183">
        <f t="shared" si="28"/>
        <v>188.29890326070986</v>
      </c>
      <c r="I161" s="183">
        <f t="shared" si="29"/>
        <v>11.151517326922692</v>
      </c>
      <c r="J161" s="185">
        <f t="shared" si="33"/>
        <v>400.6288130155491</v>
      </c>
      <c r="K161" s="183">
        <f t="shared" si="30"/>
        <v>13.875552093804568</v>
      </c>
      <c r="L161" s="185">
        <f t="shared" si="31"/>
        <v>29.521924286408002</v>
      </c>
      <c r="M161" s="204">
        <f t="shared" si="22"/>
        <v>15.494692425793449</v>
      </c>
      <c r="N161" s="186"/>
      <c r="O161" s="187">
        <f t="shared" si="23"/>
        <v>19.828736618724506</v>
      </c>
      <c r="P161" s="187"/>
      <c r="Q161" s="206">
        <f t="shared" si="24"/>
        <v>-2.03484841159568E-3</v>
      </c>
      <c r="R161" s="184">
        <f t="shared" si="34"/>
        <v>1.0030887817358447</v>
      </c>
      <c r="S161" s="184">
        <f t="shared" si="35"/>
        <v>2.741192934805083</v>
      </c>
      <c r="T161" s="190">
        <f t="shared" si="25"/>
        <v>5.0166423843972074E-2</v>
      </c>
      <c r="U161" s="190">
        <f t="shared" si="26"/>
        <v>6.0899350444703071E-2</v>
      </c>
      <c r="V161" s="190">
        <f t="shared" si="27"/>
        <v>-1.0732926600730996E-2</v>
      </c>
      <c r="Y161" s="205"/>
      <c r="Z161" s="205"/>
    </row>
    <row r="162" spans="1:26">
      <c r="A162" s="181">
        <v>1883.1</v>
      </c>
      <c r="B162" s="182">
        <v>5.38</v>
      </c>
      <c r="C162" s="183">
        <v>0.32829999999999998</v>
      </c>
      <c r="D162" s="182">
        <v>0.40500000000000003</v>
      </c>
      <c r="E162" s="182">
        <v>9.229089256</v>
      </c>
      <c r="F162" s="183">
        <f t="shared" si="32"/>
        <v>1883.7916666666551</v>
      </c>
      <c r="G162" s="184">
        <f>G153*3/12+G165*9/12</f>
        <v>3.6225000000000001</v>
      </c>
      <c r="H162" s="183">
        <f t="shared" si="28"/>
        <v>183.19133807280633</v>
      </c>
      <c r="I162" s="183">
        <f t="shared" si="29"/>
        <v>11.178757674591509</v>
      </c>
      <c r="J162" s="185">
        <f t="shared" si="33"/>
        <v>391.74386087397306</v>
      </c>
      <c r="K162" s="183">
        <f t="shared" si="30"/>
        <v>13.79042600733951</v>
      </c>
      <c r="L162" s="185">
        <f t="shared" si="31"/>
        <v>29.490011831590913</v>
      </c>
      <c r="M162" s="204">
        <f t="shared" si="22"/>
        <v>15.048056270223833</v>
      </c>
      <c r="N162" s="186"/>
      <c r="O162" s="187">
        <f t="shared" si="23"/>
        <v>19.259308186439725</v>
      </c>
      <c r="P162" s="187"/>
      <c r="Q162" s="206">
        <f t="shared" si="24"/>
        <v>2.1206134844089786E-3</v>
      </c>
      <c r="R162" s="184">
        <f t="shared" si="34"/>
        <v>1.0030880900014516</v>
      </c>
      <c r="S162" s="184">
        <f t="shared" si="35"/>
        <v>2.7496598814765356</v>
      </c>
      <c r="T162" s="190">
        <f t="shared" si="25"/>
        <v>5.4719040933593366E-2</v>
      </c>
      <c r="U162" s="190">
        <f t="shared" si="26"/>
        <v>5.9550858290052133E-2</v>
      </c>
      <c r="V162" s="190">
        <f t="shared" si="27"/>
        <v>-4.8318173564587674E-3</v>
      </c>
      <c r="Y162" s="205"/>
      <c r="Z162" s="205"/>
    </row>
    <row r="163" spans="1:26">
      <c r="A163" s="181">
        <v>1883.11</v>
      </c>
      <c r="B163" s="182">
        <v>5.46</v>
      </c>
      <c r="C163" s="183">
        <v>0.32919999999999999</v>
      </c>
      <c r="D163" s="182">
        <v>0.40250000000000002</v>
      </c>
      <c r="E163" s="182">
        <v>9.1340049590000003</v>
      </c>
      <c r="F163" s="183">
        <f t="shared" si="32"/>
        <v>1883.8749999999884</v>
      </c>
      <c r="G163" s="184">
        <f>G153*2/12+G165*10/12</f>
        <v>3.621666666666667</v>
      </c>
      <c r="H163" s="183">
        <f t="shared" si="28"/>
        <v>187.85073773244932</v>
      </c>
      <c r="I163" s="183">
        <f t="shared" si="29"/>
        <v>11.326092099179911</v>
      </c>
      <c r="J163" s="185">
        <f t="shared" si="33"/>
        <v>403.72606022763438</v>
      </c>
      <c r="K163" s="183">
        <f t="shared" si="30"/>
        <v>13.847971050789535</v>
      </c>
      <c r="L163" s="185">
        <f t="shared" si="31"/>
        <v>29.761857003960234</v>
      </c>
      <c r="M163" s="204">
        <f t="shared" si="22"/>
        <v>15.408218142448865</v>
      </c>
      <c r="N163" s="186"/>
      <c r="O163" s="187">
        <f t="shared" si="23"/>
        <v>19.720544543933183</v>
      </c>
      <c r="P163" s="187"/>
      <c r="Q163" s="206">
        <f t="shared" si="24"/>
        <v>2.6325881891270594E-3</v>
      </c>
      <c r="R163" s="184">
        <f t="shared" si="34"/>
        <v>1.0030873982672053</v>
      </c>
      <c r="S163" s="184">
        <f t="shared" si="35"/>
        <v>2.7868632216408189</v>
      </c>
      <c r="T163" s="190">
        <f t="shared" si="25"/>
        <v>5.6424677914184151E-2</v>
      </c>
      <c r="U163" s="190">
        <f t="shared" si="26"/>
        <v>6.1280485508864002E-2</v>
      </c>
      <c r="V163" s="190">
        <f t="shared" si="27"/>
        <v>-4.8558075946798507E-3</v>
      </c>
      <c r="Y163" s="205"/>
      <c r="Z163" s="205"/>
    </row>
    <row r="164" spans="1:26">
      <c r="A164" s="181">
        <v>1883.12</v>
      </c>
      <c r="B164" s="182">
        <v>5.34</v>
      </c>
      <c r="C164" s="183">
        <v>0.33</v>
      </c>
      <c r="D164" s="182">
        <v>0.4</v>
      </c>
      <c r="E164" s="182">
        <v>9.229089256</v>
      </c>
      <c r="F164" s="183">
        <f t="shared" si="32"/>
        <v>1883.9583333333217</v>
      </c>
      <c r="G164" s="184">
        <f>G153*1/12+G165*11/12</f>
        <v>3.6208333333333336</v>
      </c>
      <c r="H164" s="183">
        <f t="shared" si="28"/>
        <v>181.82932068936537</v>
      </c>
      <c r="I164" s="183">
        <f t="shared" si="29"/>
        <v>11.23664341338775</v>
      </c>
      <c r="J164" s="185">
        <f t="shared" si="33"/>
        <v>392.79738786812891</v>
      </c>
      <c r="K164" s="183">
        <f t="shared" si="30"/>
        <v>13.620173834409393</v>
      </c>
      <c r="L164" s="185">
        <f t="shared" si="31"/>
        <v>29.423025308474077</v>
      </c>
      <c r="M164" s="204">
        <f t="shared" si="22"/>
        <v>14.89640394188716</v>
      </c>
      <c r="N164" s="186"/>
      <c r="O164" s="187">
        <f t="shared" si="23"/>
        <v>19.066539273012445</v>
      </c>
      <c r="P164" s="187"/>
      <c r="Q164" s="206">
        <f t="shared" si="24"/>
        <v>3.5706001324259384E-3</v>
      </c>
      <c r="R164" s="184">
        <f t="shared" si="34"/>
        <v>1.0030867065331059</v>
      </c>
      <c r="S164" s="184">
        <f t="shared" si="35"/>
        <v>2.7666665895248732</v>
      </c>
      <c r="T164" s="190">
        <f t="shared" si="25"/>
        <v>5.7475353446502897E-2</v>
      </c>
      <c r="U164" s="190">
        <f t="shared" si="26"/>
        <v>6.3844100093285894E-2</v>
      </c>
      <c r="V164" s="190">
        <f t="shared" si="27"/>
        <v>-6.3687466467829967E-3</v>
      </c>
      <c r="Y164" s="205"/>
      <c r="Z164" s="205"/>
    </row>
    <row r="165" spans="1:26">
      <c r="A165" s="181">
        <v>1884.01</v>
      </c>
      <c r="B165" s="182">
        <v>5.18</v>
      </c>
      <c r="C165" s="183">
        <v>0.32829999999999998</v>
      </c>
      <c r="D165" s="182">
        <v>0.39250000000000002</v>
      </c>
      <c r="E165" s="182">
        <v>9.229089256</v>
      </c>
      <c r="F165" s="183">
        <f t="shared" si="32"/>
        <v>1884.0416666666549</v>
      </c>
      <c r="G165" s="184">
        <v>3.62</v>
      </c>
      <c r="H165" s="183">
        <f t="shared" si="28"/>
        <v>176.38125115560163</v>
      </c>
      <c r="I165" s="183">
        <f t="shared" si="29"/>
        <v>11.178757674591509</v>
      </c>
      <c r="J165" s="185">
        <f t="shared" si="33"/>
        <v>383.0405900799002</v>
      </c>
      <c r="K165" s="183">
        <f t="shared" si="30"/>
        <v>13.364795575014217</v>
      </c>
      <c r="L165" s="185">
        <f t="shared" si="31"/>
        <v>29.023828495436454</v>
      </c>
      <c r="M165" s="204">
        <f t="shared" si="22"/>
        <v>14.432821721970724</v>
      </c>
      <c r="N165" s="186"/>
      <c r="O165" s="187">
        <f t="shared" si="23"/>
        <v>18.478450440666563</v>
      </c>
      <c r="P165" s="187"/>
      <c r="Q165" s="206">
        <f t="shared" si="24"/>
        <v>4.2286421889659864E-3</v>
      </c>
      <c r="R165" s="184">
        <f t="shared" si="34"/>
        <v>1.0037103920018629</v>
      </c>
      <c r="S165" s="184">
        <f t="shared" si="35"/>
        <v>2.7752064773616856</v>
      </c>
      <c r="T165" s="190">
        <f t="shared" si="25"/>
        <v>6.136130363660941E-2</v>
      </c>
      <c r="U165" s="190">
        <f t="shared" si="26"/>
        <v>6.6799644147194748E-2</v>
      </c>
      <c r="V165" s="190">
        <f t="shared" si="27"/>
        <v>-5.4383405105853377E-3</v>
      </c>
      <c r="Y165" s="205"/>
      <c r="Z165" s="205"/>
    </row>
    <row r="166" spans="1:26">
      <c r="A166" s="181">
        <v>1884.02</v>
      </c>
      <c r="B166" s="182">
        <v>5.32</v>
      </c>
      <c r="C166" s="183">
        <v>0.32669999999999999</v>
      </c>
      <c r="D166" s="182">
        <v>0.38500000000000001</v>
      </c>
      <c r="E166" s="182">
        <v>9.229089256</v>
      </c>
      <c r="F166" s="183">
        <f t="shared" si="32"/>
        <v>1884.1249999999882</v>
      </c>
      <c r="G166" s="184">
        <f>G165*11/12+G177*1/12</f>
        <v>3.6116666666666668</v>
      </c>
      <c r="H166" s="183">
        <f t="shared" si="28"/>
        <v>181.14831199764492</v>
      </c>
      <c r="I166" s="183">
        <f t="shared" si="29"/>
        <v>11.124276979253871</v>
      </c>
      <c r="J166" s="185">
        <f t="shared" si="33"/>
        <v>395.40621994015333</v>
      </c>
      <c r="K166" s="183">
        <f t="shared" si="30"/>
        <v>13.109417315619041</v>
      </c>
      <c r="L166" s="185">
        <f t="shared" si="31"/>
        <v>28.614923811458464</v>
      </c>
      <c r="M166" s="204">
        <f t="shared" si="22"/>
        <v>14.805960228816708</v>
      </c>
      <c r="N166" s="186"/>
      <c r="O166" s="187">
        <f t="shared" si="23"/>
        <v>18.960248831644897</v>
      </c>
      <c r="P166" s="187"/>
      <c r="Q166" s="206">
        <f t="shared" si="24"/>
        <v>2.5658227261833311E-3</v>
      </c>
      <c r="R166" s="184">
        <f t="shared" si="34"/>
        <v>1.0037037188195472</v>
      </c>
      <c r="S166" s="184">
        <f t="shared" si="35"/>
        <v>2.7855035812788063</v>
      </c>
      <c r="T166" s="190">
        <f t="shared" si="25"/>
        <v>6.1427589579870823E-2</v>
      </c>
      <c r="U166" s="190">
        <f t="shared" si="26"/>
        <v>6.8402515600217706E-2</v>
      </c>
      <c r="V166" s="190">
        <f t="shared" si="27"/>
        <v>-6.9749260203468832E-3</v>
      </c>
      <c r="Y166" s="205"/>
      <c r="Z166" s="205"/>
    </row>
    <row r="167" spans="1:26">
      <c r="A167" s="181">
        <v>1884.03</v>
      </c>
      <c r="B167" s="182">
        <v>5.3</v>
      </c>
      <c r="C167" s="183">
        <v>0.32500000000000001</v>
      </c>
      <c r="D167" s="182">
        <v>0.3775</v>
      </c>
      <c r="E167" s="182">
        <v>9.229089256</v>
      </c>
      <c r="F167" s="183">
        <f t="shared" si="32"/>
        <v>1884.2083333333214</v>
      </c>
      <c r="G167" s="184">
        <f>G165*10/12+G177*2/12</f>
        <v>3.6033333333333335</v>
      </c>
      <c r="H167" s="183">
        <f t="shared" si="28"/>
        <v>180.46730330592445</v>
      </c>
      <c r="I167" s="183">
        <f t="shared" si="29"/>
        <v>11.066391240457632</v>
      </c>
      <c r="J167" s="185">
        <f t="shared" si="33"/>
        <v>395.9326849886325</v>
      </c>
      <c r="K167" s="183">
        <f t="shared" si="30"/>
        <v>12.854039056223863</v>
      </c>
      <c r="L167" s="185">
        <f t="shared" si="31"/>
        <v>28.200865770416744</v>
      </c>
      <c r="M167" s="204">
        <f t="shared" si="22"/>
        <v>14.736023454014472</v>
      </c>
      <c r="N167" s="186"/>
      <c r="O167" s="187">
        <f t="shared" si="23"/>
        <v>18.875642451992519</v>
      </c>
      <c r="P167" s="187"/>
      <c r="Q167" s="206">
        <f t="shared" si="24"/>
        <v>2.9697008462466062E-3</v>
      </c>
      <c r="R167" s="184">
        <f t="shared" si="34"/>
        <v>1.0036970457842034</v>
      </c>
      <c r="S167" s="184">
        <f t="shared" si="35"/>
        <v>2.7958203033147049</v>
      </c>
      <c r="T167" s="190">
        <f t="shared" si="25"/>
        <v>6.7913097106354403E-2</v>
      </c>
      <c r="U167" s="190">
        <f t="shared" si="26"/>
        <v>7.1568922197797535E-2</v>
      </c>
      <c r="V167" s="190">
        <f t="shared" si="27"/>
        <v>-3.6558250914431323E-3</v>
      </c>
      <c r="Y167" s="205"/>
      <c r="Z167" s="205"/>
    </row>
    <row r="168" spans="1:26">
      <c r="A168" s="181">
        <v>1884.04</v>
      </c>
      <c r="B168" s="182">
        <v>5.0599999999999996</v>
      </c>
      <c r="C168" s="183">
        <v>0.32329999999999998</v>
      </c>
      <c r="D168" s="182">
        <v>0.37</v>
      </c>
      <c r="E168" s="182">
        <v>9.0388396689999997</v>
      </c>
      <c r="F168" s="183">
        <f t="shared" si="32"/>
        <v>1884.2916666666547</v>
      </c>
      <c r="G168" s="184">
        <f>G165*9/12+G177*3/12</f>
        <v>3.5949999999999998</v>
      </c>
      <c r="H168" s="183">
        <f t="shared" si="28"/>
        <v>175.92167006275952</v>
      </c>
      <c r="I168" s="183">
        <f t="shared" si="29"/>
        <v>11.240212634642324</v>
      </c>
      <c r="J168" s="185">
        <f t="shared" si="33"/>
        <v>388.01490273810185</v>
      </c>
      <c r="K168" s="183">
        <f t="shared" si="30"/>
        <v>12.863837534233404</v>
      </c>
      <c r="L168" s="185">
        <f t="shared" si="31"/>
        <v>28.37263122788492</v>
      </c>
      <c r="M168" s="204">
        <f t="shared" si="22"/>
        <v>14.353453682579472</v>
      </c>
      <c r="N168" s="186"/>
      <c r="O168" s="187">
        <f t="shared" si="23"/>
        <v>18.395357641018052</v>
      </c>
      <c r="P168" s="187"/>
      <c r="Q168" s="206">
        <f t="shared" si="24"/>
        <v>4.3444054785742869E-3</v>
      </c>
      <c r="R168" s="184">
        <f t="shared" si="34"/>
        <v>1.003690372895923</v>
      </c>
      <c r="S168" s="184">
        <f t="shared" si="35"/>
        <v>2.865220590486206</v>
      </c>
      <c r="T168" s="190">
        <f t="shared" si="25"/>
        <v>7.1949238312908559E-2</v>
      </c>
      <c r="U168" s="190">
        <f t="shared" si="26"/>
        <v>6.9447376007533146E-2</v>
      </c>
      <c r="V168" s="190">
        <f t="shared" si="27"/>
        <v>2.501862305375413E-3</v>
      </c>
      <c r="Y168" s="205"/>
      <c r="Z168" s="205"/>
    </row>
    <row r="169" spans="1:26">
      <c r="A169" s="181">
        <v>1884.05</v>
      </c>
      <c r="B169" s="182">
        <v>4.6500000000000004</v>
      </c>
      <c r="C169" s="183">
        <v>0.32169999999999999</v>
      </c>
      <c r="D169" s="182">
        <v>0.36249999999999999</v>
      </c>
      <c r="E169" s="182">
        <v>8.8485090910000004</v>
      </c>
      <c r="F169" s="183">
        <f t="shared" si="32"/>
        <v>1884.3749999999879</v>
      </c>
      <c r="G169" s="184">
        <f>G165*8/12+G177*4/12</f>
        <v>3.5866666666666669</v>
      </c>
      <c r="H169" s="183">
        <f t="shared" si="28"/>
        <v>165.14459215353037</v>
      </c>
      <c r="I169" s="183">
        <f t="shared" si="29"/>
        <v>11.425164579739938</v>
      </c>
      <c r="J169" s="185">
        <f t="shared" si="33"/>
        <v>366.34480949835142</v>
      </c>
      <c r="K169" s="183">
        <f t="shared" si="30"/>
        <v>12.874175194764462</v>
      </c>
      <c r="L169" s="185">
        <f t="shared" si="31"/>
        <v>28.559138374871477</v>
      </c>
      <c r="M169" s="204">
        <f t="shared" si="22"/>
        <v>13.465050313804907</v>
      </c>
      <c r="N169" s="186"/>
      <c r="O169" s="187">
        <f t="shared" si="23"/>
        <v>17.272918948879877</v>
      </c>
      <c r="P169" s="187"/>
      <c r="Q169" s="206">
        <f t="shared" si="24"/>
        <v>7.7210795261652976E-3</v>
      </c>
      <c r="R169" s="184">
        <f t="shared" si="34"/>
        <v>1.0036837001547976</v>
      </c>
      <c r="S169" s="184">
        <f t="shared" si="35"/>
        <v>2.9376523816989404</v>
      </c>
      <c r="T169" s="190">
        <f t="shared" si="25"/>
        <v>7.4521666454081537E-2</v>
      </c>
      <c r="U169" s="190">
        <f t="shared" si="26"/>
        <v>6.7280863955631931E-2</v>
      </c>
      <c r="V169" s="190">
        <f t="shared" si="27"/>
        <v>7.2408024984496056E-3</v>
      </c>
      <c r="Y169" s="205"/>
      <c r="Z169" s="205"/>
    </row>
    <row r="170" spans="1:26">
      <c r="A170" s="181">
        <v>1884.06</v>
      </c>
      <c r="B170" s="182">
        <v>4.46</v>
      </c>
      <c r="C170" s="183">
        <v>0.32</v>
      </c>
      <c r="D170" s="182">
        <v>0.35499999999999998</v>
      </c>
      <c r="E170" s="182">
        <v>8.8485090910000004</v>
      </c>
      <c r="F170" s="183">
        <f t="shared" si="32"/>
        <v>1884.4583333333212</v>
      </c>
      <c r="G170" s="184">
        <f>G165*7/12+G177*5/12</f>
        <v>3.5783333333333336</v>
      </c>
      <c r="H170" s="183">
        <f t="shared" si="28"/>
        <v>158.39674860317103</v>
      </c>
      <c r="I170" s="183">
        <f t="shared" si="29"/>
        <v>11.36478913744725</v>
      </c>
      <c r="J170" s="185">
        <f t="shared" si="33"/>
        <v>353.47678393174255</v>
      </c>
      <c r="K170" s="183">
        <f t="shared" si="30"/>
        <v>12.607812949355541</v>
      </c>
      <c r="L170" s="185">
        <f t="shared" si="31"/>
        <v>28.135483922818068</v>
      </c>
      <c r="M170" s="204">
        <f t="shared" si="22"/>
        <v>12.906876483666862</v>
      </c>
      <c r="N170" s="186"/>
      <c r="O170" s="187">
        <f t="shared" si="23"/>
        <v>16.575562457475296</v>
      </c>
      <c r="P170" s="187"/>
      <c r="Q170" s="206">
        <f t="shared" si="24"/>
        <v>1.3335959139286285E-2</v>
      </c>
      <c r="R170" s="184">
        <f t="shared" si="34"/>
        <v>1.0036770275609186</v>
      </c>
      <c r="S170" s="184">
        <f t="shared" si="35"/>
        <v>2.9484738122321463</v>
      </c>
      <c r="T170" s="190">
        <f t="shared" si="25"/>
        <v>7.7365766077723608E-2</v>
      </c>
      <c r="U170" s="190">
        <f t="shared" si="26"/>
        <v>6.7387027198885896E-2</v>
      </c>
      <c r="V170" s="190">
        <f t="shared" si="27"/>
        <v>9.9787388788377118E-3</v>
      </c>
      <c r="Y170" s="205"/>
      <c r="Z170" s="205"/>
    </row>
    <row r="171" spans="1:26">
      <c r="A171" s="181">
        <v>1884.07</v>
      </c>
      <c r="B171" s="182">
        <v>4.46</v>
      </c>
      <c r="C171" s="183">
        <v>0.31830000000000003</v>
      </c>
      <c r="D171" s="182">
        <v>0.34749999999999998</v>
      </c>
      <c r="E171" s="182">
        <v>8.7534247930000006</v>
      </c>
      <c r="F171" s="183">
        <f t="shared" si="32"/>
        <v>1884.5416666666545</v>
      </c>
      <c r="G171" s="184">
        <f>G165*6/12+G177*6/12</f>
        <v>3.57</v>
      </c>
      <c r="H171" s="183">
        <f t="shared" si="28"/>
        <v>160.11733728732344</v>
      </c>
      <c r="I171" s="183">
        <f t="shared" si="29"/>
        <v>11.427208174563914</v>
      </c>
      <c r="J171" s="185">
        <f t="shared" si="33"/>
        <v>359.44150582437732</v>
      </c>
      <c r="K171" s="183">
        <f t="shared" si="30"/>
        <v>12.475510024068361</v>
      </c>
      <c r="L171" s="185">
        <f t="shared" si="31"/>
        <v>28.005812393267064</v>
      </c>
      <c r="M171" s="204">
        <f t="shared" si="22"/>
        <v>13.043931585991668</v>
      </c>
      <c r="N171" s="186"/>
      <c r="O171" s="187">
        <f t="shared" si="23"/>
        <v>16.769768530632774</v>
      </c>
      <c r="P171" s="187"/>
      <c r="Q171" s="206">
        <f t="shared" si="24"/>
        <v>1.0776582875225441E-2</v>
      </c>
      <c r="R171" s="184">
        <f t="shared" si="34"/>
        <v>1.0036703551143773</v>
      </c>
      <c r="S171" s="184">
        <f t="shared" si="35"/>
        <v>2.991461070356741</v>
      </c>
      <c r="T171" s="190">
        <f t="shared" si="25"/>
        <v>7.3789069696209797E-2</v>
      </c>
      <c r="U171" s="190">
        <f t="shared" si="26"/>
        <v>6.6339615262161589E-2</v>
      </c>
      <c r="V171" s="190">
        <f t="shared" si="27"/>
        <v>7.4494544340482083E-3</v>
      </c>
      <c r="Y171" s="205"/>
      <c r="Z171" s="205"/>
    </row>
    <row r="172" spans="1:26">
      <c r="A172" s="181">
        <v>1884.08</v>
      </c>
      <c r="B172" s="182">
        <v>4.74</v>
      </c>
      <c r="C172" s="183">
        <v>0.31669999999999998</v>
      </c>
      <c r="D172" s="182">
        <v>0.34</v>
      </c>
      <c r="E172" s="182">
        <v>8.7534247930000006</v>
      </c>
      <c r="F172" s="183">
        <f t="shared" si="32"/>
        <v>1884.6249999999877</v>
      </c>
      <c r="G172" s="184">
        <f>G165*5/12+G177*7/12</f>
        <v>3.5616666666666665</v>
      </c>
      <c r="H172" s="183">
        <f t="shared" si="28"/>
        <v>170.16954680311954</v>
      </c>
      <c r="I172" s="183">
        <f t="shared" si="29"/>
        <v>11.369766977330793</v>
      </c>
      <c r="J172" s="185">
        <f t="shared" si="33"/>
        <v>384.13430448776467</v>
      </c>
      <c r="K172" s="183">
        <f t="shared" si="30"/>
        <v>12.206254412038112</v>
      </c>
      <c r="L172" s="185">
        <f t="shared" si="31"/>
        <v>27.553937452708858</v>
      </c>
      <c r="M172" s="204">
        <f t="shared" si="22"/>
        <v>13.859813341769323</v>
      </c>
      <c r="N172" s="186"/>
      <c r="O172" s="187">
        <f t="shared" si="23"/>
        <v>17.832062630600056</v>
      </c>
      <c r="P172" s="187"/>
      <c r="Q172" s="206">
        <f t="shared" si="24"/>
        <v>7.1264007069202634E-3</v>
      </c>
      <c r="R172" s="184">
        <f t="shared" si="34"/>
        <v>1.0036636828152661</v>
      </c>
      <c r="S172" s="184">
        <f t="shared" si="35"/>
        <v>3.0024407947957856</v>
      </c>
      <c r="T172" s="190">
        <f t="shared" si="25"/>
        <v>6.8022516804265409E-2</v>
      </c>
      <c r="U172" s="190">
        <f t="shared" si="26"/>
        <v>6.3401076592445316E-2</v>
      </c>
      <c r="V172" s="190">
        <f t="shared" si="27"/>
        <v>4.6214402118200937E-3</v>
      </c>
      <c r="Y172" s="205"/>
      <c r="Z172" s="205"/>
    </row>
    <row r="173" spans="1:26">
      <c r="A173" s="181">
        <v>1884.09</v>
      </c>
      <c r="B173" s="182">
        <v>4.59</v>
      </c>
      <c r="C173" s="183">
        <v>0.315</v>
      </c>
      <c r="D173" s="182">
        <v>0.33250000000000002</v>
      </c>
      <c r="E173" s="182">
        <v>8.6582595040000001</v>
      </c>
      <c r="F173" s="183">
        <f t="shared" si="32"/>
        <v>1884.708333333321</v>
      </c>
      <c r="G173" s="184">
        <f>G165*4/12+G177*8/12</f>
        <v>3.5533333333333337</v>
      </c>
      <c r="H173" s="183">
        <f t="shared" si="28"/>
        <v>166.59562517543139</v>
      </c>
      <c r="I173" s="183">
        <f t="shared" si="29"/>
        <v>11.433033100274704</v>
      </c>
      <c r="J173" s="185">
        <f t="shared" si="33"/>
        <v>378.21737693238526</v>
      </c>
      <c r="K173" s="183">
        <f t="shared" si="30"/>
        <v>12.06820160584552</v>
      </c>
      <c r="L173" s="185">
        <f t="shared" si="31"/>
        <v>27.398099745101984</v>
      </c>
      <c r="M173" s="204">
        <f t="shared" si="22"/>
        <v>13.569154744335725</v>
      </c>
      <c r="N173" s="186"/>
      <c r="O173" s="187">
        <f t="shared" si="23"/>
        <v>17.474388100341244</v>
      </c>
      <c r="P173" s="187"/>
      <c r="Q173" s="206">
        <f t="shared" si="24"/>
        <v>7.6948439400387342E-3</v>
      </c>
      <c r="R173" s="184">
        <f t="shared" si="34"/>
        <v>1.0036570106636764</v>
      </c>
      <c r="S173" s="184">
        <f t="shared" si="35"/>
        <v>3.0465623341726928</v>
      </c>
      <c r="T173" s="190">
        <f t="shared" si="25"/>
        <v>7.0307305331770653E-2</v>
      </c>
      <c r="U173" s="190">
        <f t="shared" si="26"/>
        <v>6.0857558975657478E-2</v>
      </c>
      <c r="V173" s="190">
        <f t="shared" si="27"/>
        <v>9.4497463561131756E-3</v>
      </c>
      <c r="Y173" s="205"/>
      <c r="Z173" s="205"/>
    </row>
    <row r="174" spans="1:26">
      <c r="A174" s="181">
        <v>1884.1</v>
      </c>
      <c r="B174" s="182">
        <v>4.4400000000000004</v>
      </c>
      <c r="C174" s="183">
        <v>0.31330000000000002</v>
      </c>
      <c r="D174" s="182">
        <v>0.32500000000000001</v>
      </c>
      <c r="E174" s="182">
        <v>8.5630942149999996</v>
      </c>
      <c r="F174" s="183">
        <f t="shared" si="32"/>
        <v>1884.7916666666542</v>
      </c>
      <c r="G174" s="184">
        <f>G165*3/12+G177*9/12</f>
        <v>3.5449999999999999</v>
      </c>
      <c r="H174" s="183">
        <f t="shared" si="28"/>
        <v>162.94226654144092</v>
      </c>
      <c r="I174" s="183">
        <f t="shared" si="29"/>
        <v>11.497705429602126</v>
      </c>
      <c r="J174" s="185">
        <f t="shared" si="33"/>
        <v>372.09850244549159</v>
      </c>
      <c r="K174" s="183">
        <f t="shared" si="30"/>
        <v>11.927080321164029</v>
      </c>
      <c r="L174" s="185">
        <f t="shared" si="31"/>
        <v>27.236939931257826</v>
      </c>
      <c r="M174" s="204">
        <f t="shared" si="22"/>
        <v>13.273251319134156</v>
      </c>
      <c r="N174" s="186"/>
      <c r="O174" s="187">
        <f t="shared" si="23"/>
        <v>17.112421679154778</v>
      </c>
      <c r="P174" s="187"/>
      <c r="Q174" s="206">
        <f t="shared" si="24"/>
        <v>9.9265400778954654E-3</v>
      </c>
      <c r="R174" s="184">
        <f t="shared" si="34"/>
        <v>1.0036503386596998</v>
      </c>
      <c r="S174" s="184">
        <f t="shared" si="35"/>
        <v>3.0916851994187473</v>
      </c>
      <c r="T174" s="190">
        <f t="shared" si="25"/>
        <v>7.2116021619815784E-2</v>
      </c>
      <c r="U174" s="190">
        <f t="shared" si="26"/>
        <v>6.2777294381323401E-2</v>
      </c>
      <c r="V174" s="190">
        <f t="shared" si="27"/>
        <v>9.3387272384923836E-3</v>
      </c>
      <c r="Y174" s="205"/>
      <c r="Z174" s="205"/>
    </row>
    <row r="175" spans="1:26">
      <c r="A175" s="181">
        <v>1884.11</v>
      </c>
      <c r="B175" s="182">
        <v>4.3499999999999996</v>
      </c>
      <c r="C175" s="183">
        <v>0.31169999999999998</v>
      </c>
      <c r="D175" s="182">
        <v>0.3175</v>
      </c>
      <c r="E175" s="182">
        <v>8.3728446279999993</v>
      </c>
      <c r="F175" s="183">
        <f t="shared" si="32"/>
        <v>1884.8749999999875</v>
      </c>
      <c r="G175" s="184">
        <f>G165*2/12+G177*10/12</f>
        <v>3.5366666666666671</v>
      </c>
      <c r="H175" s="183">
        <f t="shared" si="28"/>
        <v>163.26674335130164</v>
      </c>
      <c r="I175" s="183">
        <f t="shared" si="29"/>
        <v>11.698906644276027</v>
      </c>
      <c r="J175" s="185">
        <f t="shared" si="33"/>
        <v>375.06580787318774</v>
      </c>
      <c r="K175" s="183">
        <f t="shared" si="30"/>
        <v>11.916595635411097</v>
      </c>
      <c r="L175" s="185">
        <f t="shared" si="31"/>
        <v>27.375492873502786</v>
      </c>
      <c r="M175" s="204">
        <f t="shared" si="22"/>
        <v>13.30443760211973</v>
      </c>
      <c r="N175" s="186"/>
      <c r="O175" s="187">
        <f t="shared" si="23"/>
        <v>17.173051638572854</v>
      </c>
      <c r="P175" s="187"/>
      <c r="Q175" s="206">
        <f t="shared" si="24"/>
        <v>8.4526608310660223E-3</v>
      </c>
      <c r="R175" s="184">
        <f t="shared" si="34"/>
        <v>1.0036436668034285</v>
      </c>
      <c r="S175" s="184">
        <f t="shared" si="35"/>
        <v>3.1734772734469385</v>
      </c>
      <c r="T175" s="190">
        <f t="shared" si="25"/>
        <v>7.1702733072092739E-2</v>
      </c>
      <c r="U175" s="190">
        <f t="shared" si="26"/>
        <v>6.0493170421616949E-2</v>
      </c>
      <c r="V175" s="190">
        <f t="shared" si="27"/>
        <v>1.1209562650475791E-2</v>
      </c>
      <c r="Y175" s="205"/>
      <c r="Z175" s="205"/>
    </row>
    <row r="176" spans="1:26">
      <c r="A176" s="181">
        <v>1884.12</v>
      </c>
      <c r="B176" s="182">
        <v>4.34</v>
      </c>
      <c r="C176" s="183">
        <v>0.31</v>
      </c>
      <c r="D176" s="182">
        <v>0.31</v>
      </c>
      <c r="E176" s="182">
        <v>8.2776793390000005</v>
      </c>
      <c r="F176" s="183">
        <f t="shared" si="32"/>
        <v>1884.9583333333208</v>
      </c>
      <c r="G176" s="184">
        <f>G165*1/12+G177*11/12</f>
        <v>3.5283333333333333</v>
      </c>
      <c r="H176" s="183">
        <f t="shared" si="28"/>
        <v>164.76411735040276</v>
      </c>
      <c r="I176" s="183">
        <f t="shared" si="29"/>
        <v>11.768865525028769</v>
      </c>
      <c r="J176" s="185">
        <f t="shared" si="33"/>
        <v>380.75867194074971</v>
      </c>
      <c r="K176" s="183">
        <f t="shared" si="30"/>
        <v>11.768865525028769</v>
      </c>
      <c r="L176" s="185">
        <f t="shared" si="31"/>
        <v>27.197047995767836</v>
      </c>
      <c r="M176" s="204">
        <f t="shared" si="22"/>
        <v>13.432292746944759</v>
      </c>
      <c r="N176" s="186"/>
      <c r="O176" s="187">
        <f t="shared" si="23"/>
        <v>17.357970009963744</v>
      </c>
      <c r="P176" s="187"/>
      <c r="Q176" s="206">
        <f t="shared" si="24"/>
        <v>6.7139154078262875E-3</v>
      </c>
      <c r="R176" s="184">
        <f t="shared" si="34"/>
        <v>1.0036369950949544</v>
      </c>
      <c r="S176" s="184">
        <f t="shared" si="35"/>
        <v>3.2216575487722565</v>
      </c>
      <c r="T176" s="190">
        <f t="shared" si="25"/>
        <v>7.1073393965090936E-2</v>
      </c>
      <c r="U176" s="190">
        <f t="shared" si="26"/>
        <v>6.09069899599195E-2</v>
      </c>
      <c r="V176" s="190">
        <f t="shared" si="27"/>
        <v>1.0166404005171437E-2</v>
      </c>
      <c r="Y176" s="205"/>
      <c r="Z176" s="205"/>
    </row>
    <row r="177" spans="1:26">
      <c r="A177" s="181">
        <v>1885.01</v>
      </c>
      <c r="B177" s="182">
        <v>4.24</v>
      </c>
      <c r="C177" s="183">
        <v>0.30420000000000003</v>
      </c>
      <c r="D177" s="182">
        <v>0.30669999999999997</v>
      </c>
      <c r="E177" s="182">
        <v>8.2776793390000005</v>
      </c>
      <c r="F177" s="183">
        <f t="shared" si="32"/>
        <v>1885.041666666654</v>
      </c>
      <c r="G177" s="184">
        <v>3.52</v>
      </c>
      <c r="H177" s="183">
        <f t="shared" si="28"/>
        <v>160.96770911652254</v>
      </c>
      <c r="I177" s="183">
        <f t="shared" si="29"/>
        <v>11.548673847463716</v>
      </c>
      <c r="J177" s="185">
        <f t="shared" si="33"/>
        <v>374.20944731854308</v>
      </c>
      <c r="K177" s="183">
        <f t="shared" si="30"/>
        <v>11.643584053310722</v>
      </c>
      <c r="L177" s="185">
        <f t="shared" si="31"/>
        <v>27.068405069008762</v>
      </c>
      <c r="M177" s="204">
        <f t="shared" si="22"/>
        <v>13.129817425635961</v>
      </c>
      <c r="N177" s="186"/>
      <c r="O177" s="187">
        <f t="shared" si="23"/>
        <v>16.987379177257107</v>
      </c>
      <c r="P177" s="187"/>
      <c r="Q177" s="206">
        <f t="shared" si="24"/>
        <v>8.5123158224836432E-3</v>
      </c>
      <c r="R177" s="184">
        <f t="shared" si="34"/>
        <v>1.0039790233810126</v>
      </c>
      <c r="S177" s="184">
        <f t="shared" si="35"/>
        <v>3.233374701474764</v>
      </c>
      <c r="T177" s="190">
        <f t="shared" si="25"/>
        <v>7.2116062306961215E-2</v>
      </c>
      <c r="U177" s="190">
        <f t="shared" si="26"/>
        <v>6.1006296117269265E-2</v>
      </c>
      <c r="V177" s="190">
        <f t="shared" si="27"/>
        <v>1.110976618969195E-2</v>
      </c>
      <c r="Y177" s="205"/>
      <c r="Z177" s="205"/>
    </row>
    <row r="178" spans="1:26">
      <c r="A178" s="181">
        <v>1885.02</v>
      </c>
      <c r="B178" s="182">
        <v>4.37</v>
      </c>
      <c r="C178" s="183">
        <v>0.29830000000000001</v>
      </c>
      <c r="D178" s="182">
        <v>0.30330000000000001</v>
      </c>
      <c r="E178" s="182">
        <v>8.3728446279999993</v>
      </c>
      <c r="F178" s="183">
        <f t="shared" si="32"/>
        <v>1885.1249999999873</v>
      </c>
      <c r="G178" s="184">
        <f>G177*11/12+G189*1/12</f>
        <v>3.5074999999999998</v>
      </c>
      <c r="H178" s="183">
        <f t="shared" si="28"/>
        <v>164.01739504487085</v>
      </c>
      <c r="I178" s="183">
        <f t="shared" si="29"/>
        <v>11.195970009584663</v>
      </c>
      <c r="J178" s="185">
        <f t="shared" si="33"/>
        <v>383.4681848196588</v>
      </c>
      <c r="K178" s="183">
        <f t="shared" si="30"/>
        <v>11.383632932976962</v>
      </c>
      <c r="L178" s="185">
        <f t="shared" si="31"/>
        <v>26.614622529931925</v>
      </c>
      <c r="M178" s="204">
        <f t="shared" si="22"/>
        <v>13.384817593597967</v>
      </c>
      <c r="N178" s="186"/>
      <c r="O178" s="187">
        <f t="shared" si="23"/>
        <v>17.334064590871236</v>
      </c>
      <c r="P178" s="187"/>
      <c r="Q178" s="206">
        <f t="shared" si="24"/>
        <v>8.2929509633672821E-3</v>
      </c>
      <c r="R178" s="184">
        <f t="shared" si="34"/>
        <v>1.0039692212858526</v>
      </c>
      <c r="S178" s="184">
        <f t="shared" si="35"/>
        <v>3.2093437864353462</v>
      </c>
      <c r="T178" s="190">
        <f t="shared" si="25"/>
        <v>6.8417577629088733E-2</v>
      </c>
      <c r="U178" s="190">
        <f t="shared" si="26"/>
        <v>6.200026643535117E-2</v>
      </c>
      <c r="V178" s="190">
        <f t="shared" si="27"/>
        <v>6.4173111937375626E-3</v>
      </c>
      <c r="Y178" s="205"/>
      <c r="Z178" s="205"/>
    </row>
    <row r="179" spans="1:26">
      <c r="A179" s="181">
        <v>1885.03</v>
      </c>
      <c r="B179" s="182">
        <v>4.38</v>
      </c>
      <c r="C179" s="183">
        <v>0.29249999999999998</v>
      </c>
      <c r="D179" s="182">
        <v>0.3</v>
      </c>
      <c r="E179" s="182">
        <v>8.18251405</v>
      </c>
      <c r="F179" s="183">
        <f t="shared" si="32"/>
        <v>1885.2083333333205</v>
      </c>
      <c r="G179" s="184">
        <f>G177*10/12+G189*2/12</f>
        <v>3.4950000000000001</v>
      </c>
      <c r="H179" s="183">
        <f t="shared" si="28"/>
        <v>168.21660208453909</v>
      </c>
      <c r="I179" s="183">
        <f t="shared" si="29"/>
        <v>11.233642947426413</v>
      </c>
      <c r="J179" s="185">
        <f t="shared" si="33"/>
        <v>395.47447856150001</v>
      </c>
      <c r="K179" s="183">
        <f t="shared" si="30"/>
        <v>11.5216850742835</v>
      </c>
      <c r="L179" s="185">
        <f t="shared" si="31"/>
        <v>27.087293052157538</v>
      </c>
      <c r="M179" s="204">
        <f t="shared" si="22"/>
        <v>13.734194093452512</v>
      </c>
      <c r="N179" s="186"/>
      <c r="O179" s="187">
        <f t="shared" si="23"/>
        <v>17.803189669171847</v>
      </c>
      <c r="P179" s="187"/>
      <c r="Q179" s="206">
        <f t="shared" si="24"/>
        <v>4.2926131988318822E-3</v>
      </c>
      <c r="R179" s="184">
        <f t="shared" si="34"/>
        <v>1.0039594196907509</v>
      </c>
      <c r="S179" s="184">
        <f t="shared" si="35"/>
        <v>3.297030105801086</v>
      </c>
      <c r="T179" s="190">
        <f t="shared" si="25"/>
        <v>6.5562237567803106E-2</v>
      </c>
      <c r="U179" s="190">
        <f t="shared" si="26"/>
        <v>5.934418850820089E-2</v>
      </c>
      <c r="V179" s="190">
        <f t="shared" si="27"/>
        <v>6.2180490596022153E-3</v>
      </c>
      <c r="Y179" s="205"/>
      <c r="Z179" s="205"/>
    </row>
    <row r="180" spans="1:26">
      <c r="A180" s="181">
        <v>1885.04</v>
      </c>
      <c r="B180" s="182">
        <v>4.37</v>
      </c>
      <c r="C180" s="183">
        <v>0.28670000000000001</v>
      </c>
      <c r="D180" s="182">
        <v>0.29670000000000002</v>
      </c>
      <c r="E180" s="182">
        <v>8.2776793390000005</v>
      </c>
      <c r="F180" s="183">
        <f t="shared" si="32"/>
        <v>1885.2916666666538</v>
      </c>
      <c r="G180" s="184">
        <f>G177*9/12+G189*3/12</f>
        <v>3.4824999999999999</v>
      </c>
      <c r="H180" s="183">
        <f t="shared" si="28"/>
        <v>165.90303982056685</v>
      </c>
      <c r="I180" s="183">
        <f t="shared" si="29"/>
        <v>10.884302406534673</v>
      </c>
      <c r="J180" s="185">
        <f t="shared" si="33"/>
        <v>392.16773294398399</v>
      </c>
      <c r="K180" s="183">
        <f t="shared" si="30"/>
        <v>11.263943229922697</v>
      </c>
      <c r="L180" s="185">
        <f t="shared" si="31"/>
        <v>26.626125026196807</v>
      </c>
      <c r="M180" s="204">
        <f t="shared" si="22"/>
        <v>13.548548541030055</v>
      </c>
      <c r="N180" s="186"/>
      <c r="O180" s="187">
        <f t="shared" si="23"/>
        <v>17.577505686645953</v>
      </c>
      <c r="P180" s="187"/>
      <c r="Q180" s="206">
        <f t="shared" si="24"/>
        <v>5.7379374721847481E-3</v>
      </c>
      <c r="R180" s="184">
        <f t="shared" si="34"/>
        <v>1.0039496185961747</v>
      </c>
      <c r="S180" s="184">
        <f t="shared" si="35"/>
        <v>3.272029666775143</v>
      </c>
      <c r="T180" s="190">
        <f t="shared" si="25"/>
        <v>6.6817085926330622E-2</v>
      </c>
      <c r="U180" s="190">
        <f t="shared" si="26"/>
        <v>5.5851711698121642E-2</v>
      </c>
      <c r="V180" s="190">
        <f t="shared" si="27"/>
        <v>1.0965374228208979E-2</v>
      </c>
      <c r="Y180" s="205"/>
      <c r="Z180" s="205"/>
    </row>
    <row r="181" spans="1:26">
      <c r="A181" s="181">
        <v>1885.05</v>
      </c>
      <c r="B181" s="182">
        <v>4.32</v>
      </c>
      <c r="C181" s="183">
        <v>0.28079999999999999</v>
      </c>
      <c r="D181" s="182">
        <v>0.29330000000000001</v>
      </c>
      <c r="E181" s="182">
        <v>8.0873811569999994</v>
      </c>
      <c r="F181" s="183">
        <f t="shared" si="32"/>
        <v>1885.374999999987</v>
      </c>
      <c r="G181" s="184">
        <f>G177*8/12+G189*4/12</f>
        <v>3.4699999999999998</v>
      </c>
      <c r="H181" s="183">
        <f t="shared" si="28"/>
        <v>167.86391214230744</v>
      </c>
      <c r="I181" s="183">
        <f t="shared" si="29"/>
        <v>10.911154289249982</v>
      </c>
      <c r="J181" s="185">
        <f t="shared" si="33"/>
        <v>398.95226448528922</v>
      </c>
      <c r="K181" s="183">
        <f t="shared" si="30"/>
        <v>11.396871627624716</v>
      </c>
      <c r="L181" s="185">
        <f t="shared" si="31"/>
        <v>27.086272956836883</v>
      </c>
      <c r="M181" s="204">
        <f t="shared" si="22"/>
        <v>13.711371872561937</v>
      </c>
      <c r="N181" s="186"/>
      <c r="O181" s="187">
        <f t="shared" si="23"/>
        <v>17.804975054591761</v>
      </c>
      <c r="P181" s="187"/>
      <c r="Q181" s="206">
        <f t="shared" si="24"/>
        <v>5.1448214108692908E-3</v>
      </c>
      <c r="R181" s="184">
        <f t="shared" si="34"/>
        <v>1.003939818002592</v>
      </c>
      <c r="S181" s="184">
        <f t="shared" si="35"/>
        <v>3.3622487329327182</v>
      </c>
      <c r="T181" s="190">
        <f t="shared" si="25"/>
        <v>6.9611353143753218E-2</v>
      </c>
      <c r="U181" s="190">
        <f t="shared" si="26"/>
        <v>5.173573114962049E-2</v>
      </c>
      <c r="V181" s="190">
        <f t="shared" si="27"/>
        <v>1.7875621994132729E-2</v>
      </c>
      <c r="Y181" s="205"/>
      <c r="Z181" s="205"/>
    </row>
    <row r="182" spans="1:26">
      <c r="A182" s="181">
        <v>1885.06</v>
      </c>
      <c r="B182" s="182">
        <v>4.3</v>
      </c>
      <c r="C182" s="183">
        <v>0.27500000000000002</v>
      </c>
      <c r="D182" s="182">
        <v>0.28999999999999998</v>
      </c>
      <c r="E182" s="182">
        <v>7.8970910740000004</v>
      </c>
      <c r="F182" s="183">
        <f t="shared" si="32"/>
        <v>1885.4583333333203</v>
      </c>
      <c r="G182" s="184">
        <f>G177*7/12+G189*5/12</f>
        <v>3.4575</v>
      </c>
      <c r="H182" s="183">
        <f t="shared" si="28"/>
        <v>171.11292466271999</v>
      </c>
      <c r="I182" s="183">
        <f t="shared" si="29"/>
        <v>10.943268437732092</v>
      </c>
      <c r="J182" s="185">
        <f t="shared" si="33"/>
        <v>408.84135276429731</v>
      </c>
      <c r="K182" s="183">
        <f t="shared" si="30"/>
        <v>11.540173988881113</v>
      </c>
      <c r="L182" s="185">
        <f t="shared" si="31"/>
        <v>27.573021465499114</v>
      </c>
      <c r="M182" s="204">
        <f t="shared" si="22"/>
        <v>13.978784368698353</v>
      </c>
      <c r="N182" s="186"/>
      <c r="O182" s="187">
        <f t="shared" si="23"/>
        <v>18.166486027738834</v>
      </c>
      <c r="P182" s="187"/>
      <c r="Q182" s="206">
        <f t="shared" si="24"/>
        <v>3.2111125845226129E-3</v>
      </c>
      <c r="R182" s="184">
        <f t="shared" si="34"/>
        <v>1.0039300179104702</v>
      </c>
      <c r="S182" s="184">
        <f t="shared" si="35"/>
        <v>3.4568320770515939</v>
      </c>
      <c r="T182" s="190">
        <f t="shared" si="25"/>
        <v>6.7985077548855299E-2</v>
      </c>
      <c r="U182" s="190">
        <f t="shared" si="26"/>
        <v>4.7599761094873738E-2</v>
      </c>
      <c r="V182" s="190">
        <f t="shared" si="27"/>
        <v>2.0385316453981561E-2</v>
      </c>
      <c r="Y182" s="205"/>
      <c r="Z182" s="205"/>
    </row>
    <row r="183" spans="1:26">
      <c r="A183" s="181">
        <v>1885.07</v>
      </c>
      <c r="B183" s="182">
        <v>4.46</v>
      </c>
      <c r="C183" s="183">
        <v>0.26919999999999999</v>
      </c>
      <c r="D183" s="182">
        <v>0.28670000000000001</v>
      </c>
      <c r="E183" s="182">
        <v>7.9922320659999997</v>
      </c>
      <c r="F183" s="183">
        <f t="shared" si="32"/>
        <v>1885.5416666666536</v>
      </c>
      <c r="G183" s="184">
        <f>G177*6/12+G189*6/12</f>
        <v>3.4449999999999998</v>
      </c>
      <c r="H183" s="183">
        <f t="shared" si="28"/>
        <v>175.36716381928952</v>
      </c>
      <c r="I183" s="183">
        <f t="shared" si="29"/>
        <v>10.584941816177743</v>
      </c>
      <c r="J183" s="185">
        <f t="shared" si="33"/>
        <v>421.11359378183215</v>
      </c>
      <c r="K183" s="183">
        <f t="shared" si="30"/>
        <v>11.273041674213072</v>
      </c>
      <c r="L183" s="185">
        <f t="shared" si="31"/>
        <v>27.07023931328504</v>
      </c>
      <c r="M183" s="204">
        <f t="shared" si="22"/>
        <v>14.326658777089326</v>
      </c>
      <c r="N183" s="186"/>
      <c r="O183" s="187">
        <f t="shared" si="23"/>
        <v>18.627238981582373</v>
      </c>
      <c r="P183" s="187"/>
      <c r="Q183" s="206">
        <f t="shared" si="24"/>
        <v>2.7569141791608243E-3</v>
      </c>
      <c r="R183" s="184">
        <f t="shared" si="34"/>
        <v>1.0039202183202782</v>
      </c>
      <c r="S183" s="184">
        <f t="shared" si="35"/>
        <v>3.4291050046263361</v>
      </c>
      <c r="T183" s="190">
        <f t="shared" si="25"/>
        <v>6.7106572790171182E-2</v>
      </c>
      <c r="U183" s="190">
        <f t="shared" si="26"/>
        <v>5.0076419680159745E-2</v>
      </c>
      <c r="V183" s="190">
        <f t="shared" si="27"/>
        <v>1.7030153110011437E-2</v>
      </c>
      <c r="Y183" s="205"/>
      <c r="Z183" s="205"/>
    </row>
    <row r="184" spans="1:26">
      <c r="A184" s="181">
        <v>1885.08</v>
      </c>
      <c r="B184" s="182">
        <v>4.71</v>
      </c>
      <c r="C184" s="183">
        <v>0.26329999999999998</v>
      </c>
      <c r="D184" s="182">
        <v>0.2833</v>
      </c>
      <c r="E184" s="182">
        <v>7.9922320659999997</v>
      </c>
      <c r="F184" s="183">
        <f t="shared" si="32"/>
        <v>1885.6249999999868</v>
      </c>
      <c r="G184" s="184">
        <f>G177*5/12+G189*7/12</f>
        <v>3.4325000000000001</v>
      </c>
      <c r="H184" s="183">
        <f t="shared" si="28"/>
        <v>185.19716179122278</v>
      </c>
      <c r="I184" s="183">
        <f t="shared" si="29"/>
        <v>10.352953864040117</v>
      </c>
      <c r="J184" s="185">
        <f t="shared" si="33"/>
        <v>446.79034995874275</v>
      </c>
      <c r="K184" s="183">
        <f t="shared" si="30"/>
        <v>11.13935370179478</v>
      </c>
      <c r="L184" s="185">
        <f t="shared" si="31"/>
        <v>26.873822960363444</v>
      </c>
      <c r="M184" s="204">
        <f t="shared" si="22"/>
        <v>15.13041079670715</v>
      </c>
      <c r="N184" s="186"/>
      <c r="O184" s="187">
        <f t="shared" si="23"/>
        <v>19.676139676121824</v>
      </c>
      <c r="P184" s="187"/>
      <c r="Q184" s="206">
        <f t="shared" si="24"/>
        <v>-1.6484217982207505E-3</v>
      </c>
      <c r="R184" s="184">
        <f t="shared" si="34"/>
        <v>1.003910419232485</v>
      </c>
      <c r="S184" s="184">
        <f t="shared" si="35"/>
        <v>3.4425478448876299</v>
      </c>
      <c r="T184" s="190">
        <f t="shared" si="25"/>
        <v>6.4202112509713638E-2</v>
      </c>
      <c r="U184" s="190">
        <f t="shared" si="26"/>
        <v>5.132113952714179E-2</v>
      </c>
      <c r="V184" s="190">
        <f t="shared" si="27"/>
        <v>1.2880972982571848E-2</v>
      </c>
      <c r="Y184" s="205"/>
      <c r="Z184" s="205"/>
    </row>
    <row r="185" spans="1:26">
      <c r="A185" s="181">
        <v>1885.09</v>
      </c>
      <c r="B185" s="182">
        <v>4.6500000000000004</v>
      </c>
      <c r="C185" s="183">
        <v>0.25750000000000001</v>
      </c>
      <c r="D185" s="182">
        <v>0.28000000000000003</v>
      </c>
      <c r="E185" s="182">
        <v>7.8970910740000004</v>
      </c>
      <c r="F185" s="183">
        <f t="shared" si="32"/>
        <v>1885.7083333333201</v>
      </c>
      <c r="G185" s="184">
        <f>G177*4/12+G189*8/12</f>
        <v>3.42</v>
      </c>
      <c r="H185" s="183">
        <f t="shared" si="28"/>
        <v>185.04072085619723</v>
      </c>
      <c r="I185" s="183">
        <f t="shared" si="29"/>
        <v>10.246878628058232</v>
      </c>
      <c r="J185" s="185">
        <f t="shared" si="33"/>
        <v>448.47299403508447</v>
      </c>
      <c r="K185" s="183">
        <f t="shared" si="30"/>
        <v>11.142236954781767</v>
      </c>
      <c r="L185" s="185">
        <f t="shared" si="31"/>
        <v>27.004825447273902</v>
      </c>
      <c r="M185" s="204">
        <f t="shared" si="22"/>
        <v>15.116285028724242</v>
      </c>
      <c r="N185" s="186"/>
      <c r="O185" s="187">
        <f t="shared" si="23"/>
        <v>19.662671854522618</v>
      </c>
      <c r="P185" s="187"/>
      <c r="Q185" s="206">
        <f t="shared" si="24"/>
        <v>-1.7970460660680782E-3</v>
      </c>
      <c r="R185" s="184">
        <f t="shared" si="34"/>
        <v>1.0039006206475598</v>
      </c>
      <c r="S185" s="184">
        <f t="shared" si="35"/>
        <v>3.4976462709902125</v>
      </c>
      <c r="T185" s="190">
        <f t="shared" si="25"/>
        <v>6.4824876170400669E-2</v>
      </c>
      <c r="U185" s="190">
        <f t="shared" si="26"/>
        <v>4.986052009694153E-2</v>
      </c>
      <c r="V185" s="190">
        <f t="shared" si="27"/>
        <v>1.496435607345914E-2</v>
      </c>
      <c r="Y185" s="205"/>
      <c r="Z185" s="205"/>
    </row>
    <row r="186" spans="1:26">
      <c r="A186" s="181">
        <v>1885.1</v>
      </c>
      <c r="B186" s="182">
        <v>4.92</v>
      </c>
      <c r="C186" s="183">
        <v>0.25169999999999998</v>
      </c>
      <c r="D186" s="182">
        <v>0.2767</v>
      </c>
      <c r="E186" s="182">
        <v>7.8970910740000004</v>
      </c>
      <c r="F186" s="183">
        <f t="shared" si="32"/>
        <v>1885.7916666666533</v>
      </c>
      <c r="G186" s="184">
        <f>G177*3/12+G189*9/12</f>
        <v>3.4075000000000002</v>
      </c>
      <c r="H186" s="183">
        <f t="shared" si="28"/>
        <v>195.78502077687961</v>
      </c>
      <c r="I186" s="183">
        <f t="shared" si="29"/>
        <v>10.016075148280608</v>
      </c>
      <c r="J186" s="185">
        <f t="shared" si="33"/>
        <v>476.53631219408624</v>
      </c>
      <c r="K186" s="183">
        <f t="shared" si="30"/>
        <v>11.010917733528983</v>
      </c>
      <c r="L186" s="185">
        <f t="shared" si="31"/>
        <v>26.800324712216195</v>
      </c>
      <c r="M186" s="204">
        <f t="shared" si="22"/>
        <v>15.991023962168979</v>
      </c>
      <c r="N186" s="186"/>
      <c r="O186" s="187">
        <f t="shared" si="23"/>
        <v>20.799074639680082</v>
      </c>
      <c r="P186" s="187"/>
      <c r="Q186" s="206">
        <f t="shared" si="24"/>
        <v>-5.2907838125079987E-3</v>
      </c>
      <c r="R186" s="184">
        <f t="shared" si="34"/>
        <v>1.0038908225659726</v>
      </c>
      <c r="S186" s="184">
        <f t="shared" si="35"/>
        <v>3.5112892622526974</v>
      </c>
      <c r="T186" s="190">
        <f t="shared" si="25"/>
        <v>5.7192090479622593E-2</v>
      </c>
      <c r="U186" s="190">
        <f t="shared" si="26"/>
        <v>4.9660305629274815E-2</v>
      </c>
      <c r="V186" s="190">
        <f t="shared" si="27"/>
        <v>7.531784850347778E-3</v>
      </c>
      <c r="Y186" s="205"/>
      <c r="Z186" s="205"/>
    </row>
    <row r="187" spans="1:26">
      <c r="A187" s="181">
        <v>1885.11</v>
      </c>
      <c r="B187" s="182">
        <v>5.24</v>
      </c>
      <c r="C187" s="183">
        <v>0.24579999999999999</v>
      </c>
      <c r="D187" s="182">
        <v>0.27329999999999999</v>
      </c>
      <c r="E187" s="182">
        <v>7.9922320659999997</v>
      </c>
      <c r="F187" s="183">
        <f t="shared" si="32"/>
        <v>1885.8749999999866</v>
      </c>
      <c r="G187" s="184">
        <f>G177*2/12+G189*10/12</f>
        <v>3.3950000000000005</v>
      </c>
      <c r="H187" s="183">
        <f t="shared" si="28"/>
        <v>206.03675749172132</v>
      </c>
      <c r="I187" s="183">
        <f t="shared" si="29"/>
        <v>9.6648540060047896</v>
      </c>
      <c r="J187" s="185">
        <f t="shared" si="33"/>
        <v>503.44914381552667</v>
      </c>
      <c r="K187" s="183">
        <f t="shared" si="30"/>
        <v>10.746153782917448</v>
      </c>
      <c r="L187" s="185">
        <f t="shared" si="31"/>
        <v>26.258139504729659</v>
      </c>
      <c r="M187" s="204">
        <f t="shared" si="22"/>
        <v>16.824034498619017</v>
      </c>
      <c r="N187" s="186"/>
      <c r="O187" s="187">
        <f t="shared" si="23"/>
        <v>21.875099662394913</v>
      </c>
      <c r="P187" s="187"/>
      <c r="Q187" s="206">
        <f t="shared" si="24"/>
        <v>-6.2733324591975267E-3</v>
      </c>
      <c r="R187" s="184">
        <f t="shared" si="34"/>
        <v>1.003881024988194</v>
      </c>
      <c r="S187" s="184">
        <f t="shared" si="35"/>
        <v>3.4829894036788773</v>
      </c>
      <c r="T187" s="190">
        <f t="shared" si="25"/>
        <v>4.816762451290213E-2</v>
      </c>
      <c r="U187" s="190">
        <f t="shared" si="26"/>
        <v>5.0719775080593887E-2</v>
      </c>
      <c r="V187" s="190">
        <f t="shared" si="27"/>
        <v>-2.5521505676917577E-3</v>
      </c>
      <c r="Y187" s="205"/>
      <c r="Z187" s="205"/>
    </row>
    <row r="188" spans="1:26">
      <c r="A188" s="181">
        <v>1885.12</v>
      </c>
      <c r="B188" s="182">
        <v>5.2</v>
      </c>
      <c r="C188" s="183">
        <v>0.24</v>
      </c>
      <c r="D188" s="182">
        <v>0.27</v>
      </c>
      <c r="E188" s="182">
        <v>8.18251405</v>
      </c>
      <c r="F188" s="183">
        <f t="shared" si="32"/>
        <v>1885.9583333333198</v>
      </c>
      <c r="G188" s="184">
        <f>G177*1/12+G189*11/12</f>
        <v>3.3825000000000003</v>
      </c>
      <c r="H188" s="183">
        <f t="shared" si="28"/>
        <v>199.70920795424735</v>
      </c>
      <c r="I188" s="183">
        <f t="shared" si="29"/>
        <v>9.2173480594268007</v>
      </c>
      <c r="J188" s="185">
        <f t="shared" si="33"/>
        <v>489.86470416455785</v>
      </c>
      <c r="K188" s="183">
        <f t="shared" si="30"/>
        <v>10.369516566855152</v>
      </c>
      <c r="L188" s="185">
        <f t="shared" si="31"/>
        <v>25.435282716236664</v>
      </c>
      <c r="M188" s="204">
        <f t="shared" si="22"/>
        <v>16.304475952278519</v>
      </c>
      <c r="N188" s="186"/>
      <c r="O188" s="187">
        <f t="shared" si="23"/>
        <v>21.192987772511707</v>
      </c>
      <c r="P188" s="187"/>
      <c r="Q188" s="206">
        <f t="shared" si="24"/>
        <v>-1.1325526271278932E-3</v>
      </c>
      <c r="R188" s="184">
        <f t="shared" si="34"/>
        <v>1.0038712279146946</v>
      </c>
      <c r="S188" s="184">
        <f t="shared" si="35"/>
        <v>3.4151967200486206</v>
      </c>
      <c r="T188" s="190">
        <f t="shared" si="25"/>
        <v>4.6530913650103978E-2</v>
      </c>
      <c r="U188" s="190">
        <f t="shared" si="26"/>
        <v>5.4472030734386889E-2</v>
      </c>
      <c r="V188" s="190">
        <f t="shared" si="27"/>
        <v>-7.9411170842829115E-3</v>
      </c>
      <c r="Y188" s="205"/>
      <c r="Z188" s="205"/>
    </row>
    <row r="189" spans="1:26">
      <c r="A189" s="181">
        <v>1886.01</v>
      </c>
      <c r="B189" s="182">
        <v>5.2</v>
      </c>
      <c r="C189" s="183">
        <v>0.23830000000000001</v>
      </c>
      <c r="D189" s="182">
        <v>0.27500000000000002</v>
      </c>
      <c r="E189" s="182">
        <v>7.9922320659999997</v>
      </c>
      <c r="F189" s="183">
        <f t="shared" si="32"/>
        <v>1886.0416666666531</v>
      </c>
      <c r="G189" s="184">
        <v>3.37</v>
      </c>
      <c r="H189" s="183">
        <f t="shared" si="28"/>
        <v>204.46395781621197</v>
      </c>
      <c r="I189" s="183">
        <f t="shared" si="29"/>
        <v>9.3699540668467929</v>
      </c>
      <c r="J189" s="185">
        <f t="shared" si="33"/>
        <v>503.44287102543836</v>
      </c>
      <c r="K189" s="183">
        <f t="shared" si="30"/>
        <v>10.812997769126595</v>
      </c>
      <c r="L189" s="185">
        <f t="shared" si="31"/>
        <v>26.624382602306834</v>
      </c>
      <c r="M189" s="204">
        <f t="shared" si="22"/>
        <v>16.692317470797651</v>
      </c>
      <c r="N189" s="186"/>
      <c r="O189" s="187">
        <f t="shared" si="23"/>
        <v>21.692296410859043</v>
      </c>
      <c r="P189" s="187"/>
      <c r="Q189" s="206">
        <f t="shared" si="24"/>
        <v>-3.8685591279262396E-3</v>
      </c>
      <c r="R189" s="184">
        <f t="shared" si="34"/>
        <v>1.001756475011806</v>
      </c>
      <c r="S189" s="184">
        <f t="shared" si="35"/>
        <v>3.5100427479843779</v>
      </c>
      <c r="T189" s="190">
        <f t="shared" si="25"/>
        <v>4.4323828938780618E-2</v>
      </c>
      <c r="U189" s="190">
        <f t="shared" si="26"/>
        <v>5.3292581073839163E-2</v>
      </c>
      <c r="V189" s="190">
        <f t="shared" si="27"/>
        <v>-8.9687521350585442E-3</v>
      </c>
      <c r="Y189" s="205"/>
      <c r="Z189" s="205"/>
    </row>
    <row r="190" spans="1:26">
      <c r="A190" s="181">
        <v>1886.02</v>
      </c>
      <c r="B190" s="182">
        <v>5.3</v>
      </c>
      <c r="C190" s="183">
        <v>0.23669999999999999</v>
      </c>
      <c r="D190" s="182">
        <v>0.28000000000000003</v>
      </c>
      <c r="E190" s="182">
        <v>7.9922320659999997</v>
      </c>
      <c r="F190" s="183">
        <f t="shared" si="32"/>
        <v>1886.1249999999864</v>
      </c>
      <c r="G190" s="184">
        <f>G189*11/12+G201*1/12</f>
        <v>3.3825000000000003</v>
      </c>
      <c r="H190" s="183">
        <f t="shared" si="28"/>
        <v>208.39595700498526</v>
      </c>
      <c r="I190" s="183">
        <f t="shared" si="29"/>
        <v>9.3070420798264184</v>
      </c>
      <c r="J190" s="185">
        <f t="shared" si="33"/>
        <v>515.03415905111535</v>
      </c>
      <c r="K190" s="183">
        <f t="shared" si="30"/>
        <v>11.009597728565261</v>
      </c>
      <c r="L190" s="185">
        <f t="shared" si="31"/>
        <v>27.209351798926853</v>
      </c>
      <c r="M190" s="204">
        <f t="shared" si="22"/>
        <v>17.006648259460995</v>
      </c>
      <c r="N190" s="186"/>
      <c r="O190" s="187">
        <f t="shared" si="23"/>
        <v>22.092422581197685</v>
      </c>
      <c r="P190" s="187"/>
      <c r="Q190" s="206">
        <f t="shared" si="24"/>
        <v>-5.1008240881719805E-3</v>
      </c>
      <c r="R190" s="184">
        <f t="shared" si="34"/>
        <v>1.0017675107673607</v>
      </c>
      <c r="S190" s="184">
        <f t="shared" si="35"/>
        <v>3.5162080503615831</v>
      </c>
      <c r="T190" s="190">
        <f t="shared" si="25"/>
        <v>4.8135797710092687E-2</v>
      </c>
      <c r="U190" s="190">
        <f t="shared" si="26"/>
        <v>5.5086050760473126E-2</v>
      </c>
      <c r="V190" s="190">
        <f t="shared" si="27"/>
        <v>-6.9502530503804394E-3</v>
      </c>
      <c r="Y190" s="205"/>
      <c r="Z190" s="205"/>
    </row>
    <row r="191" spans="1:26">
      <c r="A191" s="181">
        <v>1886.03</v>
      </c>
      <c r="B191" s="182">
        <v>5.19</v>
      </c>
      <c r="C191" s="183">
        <v>0.23499999999999999</v>
      </c>
      <c r="D191" s="182">
        <v>0.28499999999999998</v>
      </c>
      <c r="E191" s="182">
        <v>7.8970910740000004</v>
      </c>
      <c r="F191" s="183">
        <f t="shared" si="32"/>
        <v>1886.2083333333196</v>
      </c>
      <c r="G191" s="184">
        <f>G189*10/12+G201*2/12</f>
        <v>3.3950000000000005</v>
      </c>
      <c r="H191" s="183">
        <f t="shared" si="28"/>
        <v>206.52932069756204</v>
      </c>
      <c r="I191" s="183">
        <f t="shared" si="29"/>
        <v>9.3515203013346966</v>
      </c>
      <c r="J191" s="185">
        <f t="shared" si="33"/>
        <v>512.34687677666136</v>
      </c>
      <c r="K191" s="183">
        <f t="shared" si="30"/>
        <v>11.34120547183144</v>
      </c>
      <c r="L191" s="185">
        <f t="shared" si="31"/>
        <v>28.134655083111458</v>
      </c>
      <c r="M191" s="204">
        <f t="shared" si="22"/>
        <v>16.843266101570137</v>
      </c>
      <c r="N191" s="186"/>
      <c r="O191" s="187">
        <f t="shared" si="23"/>
        <v>21.873223559591608</v>
      </c>
      <c r="P191" s="187"/>
      <c r="Q191" s="206">
        <f t="shared" si="24"/>
        <v>-5.8162972749696978E-3</v>
      </c>
      <c r="R191" s="184">
        <f t="shared" si="34"/>
        <v>1.0017785460191069</v>
      </c>
      <c r="S191" s="184">
        <f t="shared" si="35"/>
        <v>3.564859728035608</v>
      </c>
      <c r="T191" s="190">
        <f t="shared" si="25"/>
        <v>4.7395757552545881E-2</v>
      </c>
      <c r="U191" s="190">
        <f t="shared" si="26"/>
        <v>5.4097412247031906E-2</v>
      </c>
      <c r="V191" s="190">
        <f t="shared" si="27"/>
        <v>-6.7016546944860256E-3</v>
      </c>
      <c r="Y191" s="205"/>
      <c r="Z191" s="205"/>
    </row>
    <row r="192" spans="1:26">
      <c r="A192" s="181">
        <v>1886.04</v>
      </c>
      <c r="B192" s="182">
        <v>5.12</v>
      </c>
      <c r="C192" s="183">
        <v>0.23330000000000001</v>
      </c>
      <c r="D192" s="182">
        <v>0.28999999999999998</v>
      </c>
      <c r="E192" s="182">
        <v>7.8019419829999999</v>
      </c>
      <c r="F192" s="183">
        <f t="shared" si="32"/>
        <v>1886.2916666666529</v>
      </c>
      <c r="G192" s="184">
        <f>G189*9/12+G201*3/12</f>
        <v>3.4075000000000002</v>
      </c>
      <c r="H192" s="183">
        <f t="shared" si="28"/>
        <v>206.22853175605329</v>
      </c>
      <c r="I192" s="183">
        <f t="shared" si="29"/>
        <v>9.3970930583373491</v>
      </c>
      <c r="J192" s="185">
        <f t="shared" si="33"/>
        <v>513.5433461093578</v>
      </c>
      <c r="K192" s="183">
        <f t="shared" si="30"/>
        <v>11.680912931495202</v>
      </c>
      <c r="L192" s="185">
        <f t="shared" si="31"/>
        <v>29.087416088225336</v>
      </c>
      <c r="M192" s="204">
        <f t="shared" si="22"/>
        <v>16.801716131246305</v>
      </c>
      <c r="N192" s="186"/>
      <c r="O192" s="187">
        <f t="shared" si="23"/>
        <v>21.812473807208214</v>
      </c>
      <c r="P192" s="187"/>
      <c r="Q192" s="206">
        <f t="shared" si="24"/>
        <v>-6.1157463251582736E-3</v>
      </c>
      <c r="R192" s="184">
        <f t="shared" si="34"/>
        <v>1.001789580767515</v>
      </c>
      <c r="S192" s="184">
        <f t="shared" si="35"/>
        <v>3.6147527969742783</v>
      </c>
      <c r="T192" s="190">
        <f t="shared" si="25"/>
        <v>5.0004035610122122E-2</v>
      </c>
      <c r="U192" s="190">
        <f t="shared" si="26"/>
        <v>5.463036811154387E-2</v>
      </c>
      <c r="V192" s="190">
        <f t="shared" si="27"/>
        <v>-4.6263325014217482E-3</v>
      </c>
      <c r="Y192" s="205"/>
      <c r="Z192" s="205"/>
    </row>
    <row r="193" spans="1:26">
      <c r="A193" s="181">
        <v>1886.05</v>
      </c>
      <c r="B193" s="182">
        <v>5.0199999999999996</v>
      </c>
      <c r="C193" s="183">
        <v>0.23169999999999999</v>
      </c>
      <c r="D193" s="182">
        <v>0.29499999999999998</v>
      </c>
      <c r="E193" s="182">
        <v>7.6116519010000001</v>
      </c>
      <c r="F193" s="183">
        <f t="shared" si="32"/>
        <v>1886.3749999999861</v>
      </c>
      <c r="G193" s="184">
        <f>G189*8/12+G201*4/12</f>
        <v>3.42</v>
      </c>
      <c r="H193" s="183">
        <f t="shared" si="28"/>
        <v>207.25561422386446</v>
      </c>
      <c r="I193" s="183">
        <f t="shared" si="29"/>
        <v>9.5659613178624294</v>
      </c>
      <c r="J193" s="185">
        <f t="shared" si="33"/>
        <v>518.08602185488542</v>
      </c>
      <c r="K193" s="183">
        <f t="shared" si="30"/>
        <v>12.179363784071716</v>
      </c>
      <c r="L193" s="185">
        <f t="shared" si="31"/>
        <v>30.445294112986293</v>
      </c>
      <c r="M193" s="204">
        <f t="shared" ref="M193:M256" si="36">H193/AVERAGE(K73:K192)</f>
        <v>16.863195515097829</v>
      </c>
      <c r="N193" s="186"/>
      <c r="O193" s="187">
        <f t="shared" ref="O193:O256" si="37">J193/AVERAGE(L73:L192)</f>
        <v>21.885839695764258</v>
      </c>
      <c r="P193" s="187"/>
      <c r="Q193" s="206">
        <f t="shared" ref="Q193:Q256" si="38">1/M193-(G193/100-(((E193/E73)^(1/10))-1))</f>
        <v>-5.3582071231189424E-3</v>
      </c>
      <c r="R193" s="184">
        <f t="shared" si="34"/>
        <v>1.0018006150130552</v>
      </c>
      <c r="S193" s="184">
        <f t="shared" si="35"/>
        <v>3.7117516530029881</v>
      </c>
      <c r="T193" s="190">
        <f t="shared" si="25"/>
        <v>5.0527738072549067E-2</v>
      </c>
      <c r="U193" s="190">
        <f t="shared" si="26"/>
        <v>5.3858307806657679E-2</v>
      </c>
      <c r="V193" s="190">
        <f t="shared" si="27"/>
        <v>-3.3305697341086127E-3</v>
      </c>
      <c r="Y193" s="205"/>
      <c r="Z193" s="205"/>
    </row>
    <row r="194" spans="1:26">
      <c r="A194" s="181">
        <v>1886.06</v>
      </c>
      <c r="B194" s="182">
        <v>5.25</v>
      </c>
      <c r="C194" s="183">
        <v>0.23</v>
      </c>
      <c r="D194" s="182">
        <v>0.3</v>
      </c>
      <c r="E194" s="182">
        <v>7.5165028100000004</v>
      </c>
      <c r="F194" s="183">
        <f t="shared" si="32"/>
        <v>1886.4583333333194</v>
      </c>
      <c r="G194" s="184">
        <f>G189*7/12+G201*5/12</f>
        <v>3.4325000000000001</v>
      </c>
      <c r="H194" s="183">
        <f t="shared" si="28"/>
        <v>219.49517837005914</v>
      </c>
      <c r="I194" s="183">
        <f t="shared" si="29"/>
        <v>9.6159792428787814</v>
      </c>
      <c r="J194" s="185">
        <f t="shared" si="33"/>
        <v>550.68492551171857</v>
      </c>
      <c r="K194" s="183">
        <f t="shared" si="30"/>
        <v>12.542581621146235</v>
      </c>
      <c r="L194" s="185">
        <f t="shared" si="31"/>
        <v>31.467710029241058</v>
      </c>
      <c r="M194" s="204">
        <f t="shared" si="36"/>
        <v>17.831494055376883</v>
      </c>
      <c r="N194" s="186"/>
      <c r="O194" s="187">
        <f t="shared" si="37"/>
        <v>23.128666989576473</v>
      </c>
      <c r="P194" s="187"/>
      <c r="Q194" s="206">
        <f t="shared" si="38"/>
        <v>-7.2154380820541597E-3</v>
      </c>
      <c r="R194" s="184">
        <f t="shared" si="34"/>
        <v>1.0018116487561965</v>
      </c>
      <c r="S194" s="184">
        <f t="shared" si="35"/>
        <v>3.7655056117860193</v>
      </c>
      <c r="T194" s="190">
        <f t="shared" ref="T194:T257" si="39">(($J314/$J194)^(1/10)-1)</f>
        <v>4.4162914298999212E-2</v>
      </c>
      <c r="U194" s="190">
        <f t="shared" ref="U194:U257" si="40">(($S314/$S194)^(1/10)-1)</f>
        <v>5.4384063894723944E-2</v>
      </c>
      <c r="V194" s="190">
        <f t="shared" ref="V194:V257" si="41">T194-U194</f>
        <v>-1.0221149595724732E-2</v>
      </c>
      <c r="Y194" s="205"/>
      <c r="Z194" s="205"/>
    </row>
    <row r="195" spans="1:26">
      <c r="A195" s="181">
        <v>1886.07</v>
      </c>
      <c r="B195" s="182">
        <v>5.33</v>
      </c>
      <c r="C195" s="183">
        <v>0.2283</v>
      </c>
      <c r="D195" s="182">
        <v>0.30499999999999999</v>
      </c>
      <c r="E195" s="182">
        <v>7.6116519010000001</v>
      </c>
      <c r="F195" s="183">
        <f t="shared" si="32"/>
        <v>1886.5416666666526</v>
      </c>
      <c r="G195" s="184">
        <f>G189*6/12+G201*6/12</f>
        <v>3.4449999999999998</v>
      </c>
      <c r="H195" s="183">
        <f t="shared" si="28"/>
        <v>220.05426769187201</v>
      </c>
      <c r="I195" s="183">
        <f t="shared" si="29"/>
        <v>9.4255889895036375</v>
      </c>
      <c r="J195" s="185">
        <f t="shared" si="33"/>
        <v>554.05823974387749</v>
      </c>
      <c r="K195" s="183">
        <f t="shared" si="30"/>
        <v>12.592223573362283</v>
      </c>
      <c r="L195" s="185">
        <f t="shared" si="31"/>
        <v>31.705021223617756</v>
      </c>
      <c r="M195" s="204">
        <f t="shared" si="36"/>
        <v>17.845845041532208</v>
      </c>
      <c r="N195" s="186"/>
      <c r="O195" s="187">
        <f t="shared" si="37"/>
        <v>23.130067401873347</v>
      </c>
      <c r="P195" s="187"/>
      <c r="Q195" s="206">
        <f t="shared" si="38"/>
        <v>-6.1632867403133076E-3</v>
      </c>
      <c r="R195" s="184">
        <f t="shared" si="34"/>
        <v>1.0018226819974081</v>
      </c>
      <c r="S195" s="184">
        <f t="shared" si="35"/>
        <v>3.7251715870576572</v>
      </c>
      <c r="T195" s="190">
        <f t="shared" si="39"/>
        <v>3.6949247601741897E-2</v>
      </c>
      <c r="U195" s="190">
        <f t="shared" si="40"/>
        <v>5.5975824039454336E-2</v>
      </c>
      <c r="V195" s="190">
        <f t="shared" si="41"/>
        <v>-1.9026576437712439E-2</v>
      </c>
      <c r="Y195" s="205"/>
      <c r="Z195" s="205"/>
    </row>
    <row r="196" spans="1:26">
      <c r="A196" s="181">
        <v>1886.08</v>
      </c>
      <c r="B196" s="182">
        <v>5.37</v>
      </c>
      <c r="C196" s="183">
        <v>0.22670000000000001</v>
      </c>
      <c r="D196" s="182">
        <v>0.31</v>
      </c>
      <c r="E196" s="182">
        <v>7.7067928930000003</v>
      </c>
      <c r="F196" s="183">
        <f t="shared" si="32"/>
        <v>1886.6249999999859</v>
      </c>
      <c r="G196" s="184">
        <f>G189*5/12+G201*7/12</f>
        <v>3.4575</v>
      </c>
      <c r="H196" s="183">
        <f t="shared" si="28"/>
        <v>218.96873166694044</v>
      </c>
      <c r="I196" s="183">
        <f t="shared" si="29"/>
        <v>9.2439872381555688</v>
      </c>
      <c r="J196" s="185">
        <f t="shared" si="33"/>
        <v>553.26461170141783</v>
      </c>
      <c r="K196" s="183">
        <f t="shared" si="30"/>
        <v>12.640653038501217</v>
      </c>
      <c r="L196" s="185">
        <f t="shared" si="31"/>
        <v>31.938925442726166</v>
      </c>
      <c r="M196" s="204">
        <f t="shared" si="36"/>
        <v>17.723912799619271</v>
      </c>
      <c r="N196" s="186"/>
      <c r="O196" s="187">
        <f t="shared" si="37"/>
        <v>22.954973839219786</v>
      </c>
      <c r="P196" s="187"/>
      <c r="Q196" s="206">
        <f t="shared" si="38"/>
        <v>-5.6081304491679071E-3</v>
      </c>
      <c r="R196" s="184">
        <f t="shared" si="34"/>
        <v>1.0018337147371585</v>
      </c>
      <c r="S196" s="184">
        <f t="shared" si="35"/>
        <v>3.6858900200017954</v>
      </c>
      <c r="T196" s="190">
        <f t="shared" si="39"/>
        <v>3.1449294316525878E-2</v>
      </c>
      <c r="U196" s="190">
        <f t="shared" si="40"/>
        <v>5.7550837080464268E-2</v>
      </c>
      <c r="V196" s="190">
        <f t="shared" si="41"/>
        <v>-2.610154276393839E-2</v>
      </c>
      <c r="Y196" s="205"/>
      <c r="Z196" s="205"/>
    </row>
    <row r="197" spans="1:26">
      <c r="A197" s="181">
        <v>1886.09</v>
      </c>
      <c r="B197" s="182">
        <v>5.51</v>
      </c>
      <c r="C197" s="183">
        <v>0.22500000000000001</v>
      </c>
      <c r="D197" s="182">
        <v>0.315</v>
      </c>
      <c r="E197" s="182">
        <v>7.7067928930000003</v>
      </c>
      <c r="F197" s="183">
        <f t="shared" si="32"/>
        <v>1886.7083333333192</v>
      </c>
      <c r="G197" s="184">
        <f>G189*4/12+G201*8/12</f>
        <v>3.4699999999999998</v>
      </c>
      <c r="H197" s="183">
        <f t="shared" si="28"/>
        <v>224.67741368432809</v>
      </c>
      <c r="I197" s="183">
        <f t="shared" si="29"/>
        <v>9.1746675279444325</v>
      </c>
      <c r="J197" s="185">
        <f t="shared" si="33"/>
        <v>569.62043239184607</v>
      </c>
      <c r="K197" s="183">
        <f t="shared" si="30"/>
        <v>12.844534539122204</v>
      </c>
      <c r="L197" s="185">
        <f t="shared" si="31"/>
        <v>32.56450747793675</v>
      </c>
      <c r="M197" s="204">
        <f t="shared" si="36"/>
        <v>18.147143925800034</v>
      </c>
      <c r="N197" s="186"/>
      <c r="O197" s="187">
        <f t="shared" si="37"/>
        <v>23.484613598095905</v>
      </c>
      <c r="P197" s="187"/>
      <c r="Q197" s="206">
        <f t="shared" si="38"/>
        <v>-7.9534562704792616E-3</v>
      </c>
      <c r="R197" s="184">
        <f t="shared" si="34"/>
        <v>1.0018447469759157</v>
      </c>
      <c r="S197" s="184">
        <f t="shared" si="35"/>
        <v>3.6926488908510184</v>
      </c>
      <c r="T197" s="190">
        <f t="shared" si="39"/>
        <v>3.4115279701616652E-2</v>
      </c>
      <c r="U197" s="190">
        <f t="shared" si="40"/>
        <v>5.781086342808428E-2</v>
      </c>
      <c r="V197" s="190">
        <f t="shared" si="41"/>
        <v>-2.3695583726467628E-2</v>
      </c>
      <c r="Y197" s="205"/>
      <c r="Z197" s="205"/>
    </row>
    <row r="198" spans="1:26">
      <c r="A198" s="181">
        <v>1886.1</v>
      </c>
      <c r="B198" s="182">
        <v>5.65</v>
      </c>
      <c r="C198" s="183">
        <v>0.2233</v>
      </c>
      <c r="D198" s="182">
        <v>0.32</v>
      </c>
      <c r="E198" s="182">
        <v>7.7067928930000003</v>
      </c>
      <c r="F198" s="183">
        <f t="shared" si="32"/>
        <v>1886.7916666666524</v>
      </c>
      <c r="G198" s="184">
        <f>G189*3/12+G201*9/12</f>
        <v>3.4824999999999999</v>
      </c>
      <c r="H198" s="183">
        <f t="shared" si="28"/>
        <v>230.38609570171573</v>
      </c>
      <c r="I198" s="183">
        <f t="shared" si="29"/>
        <v>9.1053478177332945</v>
      </c>
      <c r="J198" s="185">
        <f t="shared" si="33"/>
        <v>586.017264953422</v>
      </c>
      <c r="K198" s="183">
        <f t="shared" si="30"/>
        <v>13.048416039743193</v>
      </c>
      <c r="L198" s="185">
        <f t="shared" si="31"/>
        <v>33.190358369043373</v>
      </c>
      <c r="M198" s="204">
        <f t="shared" si="36"/>
        <v>18.562381342866566</v>
      </c>
      <c r="N198" s="186"/>
      <c r="O198" s="187">
        <f t="shared" si="37"/>
        <v>24.001461288727924</v>
      </c>
      <c r="P198" s="187"/>
      <c r="Q198" s="206">
        <f t="shared" si="38"/>
        <v>-1.1092002599045261E-2</v>
      </c>
      <c r="R198" s="184">
        <f t="shared" si="34"/>
        <v>1.0018557787141473</v>
      </c>
      <c r="S198" s="184">
        <f t="shared" si="35"/>
        <v>3.6994608937255347</v>
      </c>
      <c r="T198" s="190">
        <f t="shared" si="39"/>
        <v>3.0775345256867315E-2</v>
      </c>
      <c r="U198" s="190">
        <f t="shared" si="40"/>
        <v>5.4914522982869363E-2</v>
      </c>
      <c r="V198" s="190">
        <f t="shared" si="41"/>
        <v>-2.4139177726002048E-2</v>
      </c>
      <c r="Y198" s="205"/>
      <c r="Z198" s="205"/>
    </row>
    <row r="199" spans="1:26">
      <c r="A199" s="181">
        <v>1886.11</v>
      </c>
      <c r="B199" s="182">
        <v>5.79</v>
      </c>
      <c r="C199" s="183">
        <v>0.22170000000000001</v>
      </c>
      <c r="D199" s="182">
        <v>0.32500000000000001</v>
      </c>
      <c r="E199" s="182">
        <v>7.7067928930000003</v>
      </c>
      <c r="F199" s="183">
        <f t="shared" si="32"/>
        <v>1886.8749999999857</v>
      </c>
      <c r="G199" s="184">
        <f>G189*2/12+G201*10/12</f>
        <v>3.4950000000000001</v>
      </c>
      <c r="H199" s="183">
        <f t="shared" si="28"/>
        <v>236.09477771910338</v>
      </c>
      <c r="I199" s="183">
        <f t="shared" si="29"/>
        <v>9.0401057375345797</v>
      </c>
      <c r="J199" s="185">
        <f t="shared" si="33"/>
        <v>602.45427133634109</v>
      </c>
      <c r="K199" s="183">
        <f t="shared" si="30"/>
        <v>13.252297540364179</v>
      </c>
      <c r="L199" s="185">
        <f t="shared" si="31"/>
        <v>33.816517821124499</v>
      </c>
      <c r="M199" s="204">
        <f t="shared" si="36"/>
        <v>18.968312634942841</v>
      </c>
      <c r="N199" s="186"/>
      <c r="O199" s="187">
        <f t="shared" si="37"/>
        <v>24.504279362629475</v>
      </c>
      <c r="P199" s="187"/>
      <c r="Q199" s="206">
        <f t="shared" si="38"/>
        <v>-1.324739188108208E-2</v>
      </c>
      <c r="R199" s="184">
        <f t="shared" si="34"/>
        <v>1.0018668099523205</v>
      </c>
      <c r="S199" s="184">
        <f t="shared" si="35"/>
        <v>3.7063262745059311</v>
      </c>
      <c r="T199" s="190">
        <f t="shared" si="39"/>
        <v>3.2100315192033158E-2</v>
      </c>
      <c r="U199" s="190">
        <f t="shared" si="40"/>
        <v>5.2114662125251066E-2</v>
      </c>
      <c r="V199" s="190">
        <f t="shared" si="41"/>
        <v>-2.0014346933217908E-2</v>
      </c>
      <c r="Y199" s="205"/>
      <c r="Z199" s="205"/>
    </row>
    <row r="200" spans="1:26">
      <c r="A200" s="181">
        <v>1886.12</v>
      </c>
      <c r="B200" s="182">
        <v>5.64</v>
      </c>
      <c r="C200" s="183">
        <v>0.22</v>
      </c>
      <c r="D200" s="182">
        <v>0.33</v>
      </c>
      <c r="E200" s="182">
        <v>7.8019419829999999</v>
      </c>
      <c r="F200" s="183">
        <f t="shared" si="32"/>
        <v>1886.9583333333189</v>
      </c>
      <c r="G200" s="184">
        <f>G189*1/12+G201*11/12</f>
        <v>3.5074999999999998</v>
      </c>
      <c r="H200" s="183">
        <f t="shared" si="28"/>
        <v>227.17361701252742</v>
      </c>
      <c r="I200" s="183">
        <f t="shared" si="29"/>
        <v>8.8613822238929121</v>
      </c>
      <c r="J200" s="185">
        <f t="shared" si="33"/>
        <v>581.5740555333789</v>
      </c>
      <c r="K200" s="183">
        <f t="shared" si="30"/>
        <v>13.292073335839371</v>
      </c>
      <c r="L200" s="185">
        <f t="shared" si="31"/>
        <v>34.028269206740262</v>
      </c>
      <c r="M200" s="204">
        <f t="shared" si="36"/>
        <v>18.194057556886442</v>
      </c>
      <c r="N200" s="186"/>
      <c r="O200" s="187">
        <f t="shared" si="37"/>
        <v>23.485324841739711</v>
      </c>
      <c r="P200" s="187"/>
      <c r="Q200" s="206">
        <f t="shared" si="38"/>
        <v>-1.1670475276021268E-2</v>
      </c>
      <c r="R200" s="184">
        <f t="shared" si="34"/>
        <v>1.0018778406909017</v>
      </c>
      <c r="S200" s="184">
        <f t="shared" si="35"/>
        <v>3.6679601573689107</v>
      </c>
      <c r="T200" s="190">
        <f t="shared" si="39"/>
        <v>3.2266295589026939E-2</v>
      </c>
      <c r="U200" s="190">
        <f t="shared" si="40"/>
        <v>5.3657956475100743E-2</v>
      </c>
      <c r="V200" s="190">
        <f t="shared" si="41"/>
        <v>-2.1391660886073804E-2</v>
      </c>
      <c r="Y200" s="205"/>
      <c r="Z200" s="205"/>
    </row>
    <row r="201" spans="1:26">
      <c r="A201" s="181">
        <v>1887.01</v>
      </c>
      <c r="B201" s="182">
        <v>5.58</v>
      </c>
      <c r="C201" s="183">
        <v>0.2225</v>
      </c>
      <c r="D201" s="182">
        <v>0.33250000000000002</v>
      </c>
      <c r="E201" s="182">
        <v>7.9922320659999997</v>
      </c>
      <c r="F201" s="183">
        <f t="shared" si="32"/>
        <v>1887.0416666666522</v>
      </c>
      <c r="G201" s="184">
        <v>3.52</v>
      </c>
      <c r="H201" s="183">
        <f t="shared" si="28"/>
        <v>219.40555473355053</v>
      </c>
      <c r="I201" s="183">
        <f t="shared" si="29"/>
        <v>8.7486981950206086</v>
      </c>
      <c r="J201" s="185">
        <f t="shared" si="33"/>
        <v>563.55390771473913</v>
      </c>
      <c r="K201" s="183">
        <f t="shared" si="30"/>
        <v>13.073897302671247</v>
      </c>
      <c r="L201" s="185">
        <f t="shared" si="31"/>
        <v>33.580945217768956</v>
      </c>
      <c r="M201" s="204">
        <f t="shared" si="36"/>
        <v>17.512222096304956</v>
      </c>
      <c r="N201" s="186"/>
      <c r="O201" s="187">
        <f t="shared" si="37"/>
        <v>22.590754381510621</v>
      </c>
      <c r="P201" s="187"/>
      <c r="Q201" s="206">
        <f t="shared" si="38"/>
        <v>-9.0202886756547626E-3</v>
      </c>
      <c r="R201" s="184">
        <f t="shared" si="34"/>
        <v>1.0018888709303571</v>
      </c>
      <c r="S201" s="184">
        <f t="shared" si="35"/>
        <v>3.5873521530383266</v>
      </c>
      <c r="T201" s="190">
        <f t="shared" si="39"/>
        <v>3.8895116150687858E-2</v>
      </c>
      <c r="U201" s="190">
        <f t="shared" si="40"/>
        <v>5.9516530340948393E-2</v>
      </c>
      <c r="V201" s="190">
        <f t="shared" si="41"/>
        <v>-2.0621414190260534E-2</v>
      </c>
      <c r="Y201" s="205"/>
      <c r="Z201" s="205"/>
    </row>
    <row r="202" spans="1:26">
      <c r="A202" s="181">
        <v>1887.02</v>
      </c>
      <c r="B202" s="182">
        <v>5.54</v>
      </c>
      <c r="C202" s="183">
        <v>0.22500000000000001</v>
      </c>
      <c r="D202" s="182">
        <v>0.33500000000000002</v>
      </c>
      <c r="E202" s="182">
        <v>8.0873811569999994</v>
      </c>
      <c r="F202" s="183">
        <f t="shared" si="32"/>
        <v>1887.1249999999854</v>
      </c>
      <c r="G202" s="184">
        <f>G201*11/12+G213*1/12</f>
        <v>3.5324999999999998</v>
      </c>
      <c r="H202" s="183">
        <f t="shared" ref="H202:H265" si="42">B202*$E$1852/E202</f>
        <v>215.26992436768128</v>
      </c>
      <c r="I202" s="183">
        <f t="shared" ref="I202:I265" si="43">C202*$E$1852/E202</f>
        <v>8.7429120907451789</v>
      </c>
      <c r="J202" s="185">
        <f t="shared" si="33"/>
        <v>554.80272181266719</v>
      </c>
      <c r="K202" s="183">
        <f t="shared" ref="K202:K265" si="44">D202*$E$1852/E202</f>
        <v>13.017224668442823</v>
      </c>
      <c r="L202" s="185">
        <f t="shared" ref="L202:L265" si="45">K202*(J202/H202)</f>
        <v>33.548540037408578</v>
      </c>
      <c r="M202" s="204">
        <f t="shared" si="36"/>
        <v>17.125366596972313</v>
      </c>
      <c r="N202" s="186"/>
      <c r="O202" s="187">
        <f t="shared" si="37"/>
        <v>22.080922961887396</v>
      </c>
      <c r="P202" s="187"/>
      <c r="Q202" s="206">
        <f t="shared" si="38"/>
        <v>-4.1399718116107917E-3</v>
      </c>
      <c r="R202" s="184">
        <f t="shared" si="34"/>
        <v>1.0018999006711522</v>
      </c>
      <c r="S202" s="184">
        <f t="shared" si="35"/>
        <v>3.5518428126023083</v>
      </c>
      <c r="T202" s="190">
        <f t="shared" si="39"/>
        <v>3.9904228913522521E-2</v>
      </c>
      <c r="U202" s="190">
        <f t="shared" si="40"/>
        <v>6.0908215040206715E-2</v>
      </c>
      <c r="V202" s="190">
        <f t="shared" si="41"/>
        <v>-2.1003986126684193E-2</v>
      </c>
      <c r="Y202" s="205"/>
      <c r="Z202" s="205"/>
    </row>
    <row r="203" spans="1:26">
      <c r="A203" s="181">
        <v>1887.03</v>
      </c>
      <c r="B203" s="182">
        <v>5.67</v>
      </c>
      <c r="C203" s="183">
        <v>0.22750000000000001</v>
      </c>
      <c r="D203" s="182">
        <v>0.33750000000000002</v>
      </c>
      <c r="E203" s="182">
        <v>8.0873811569999994</v>
      </c>
      <c r="F203" s="183">
        <f t="shared" ref="F203:F266" si="46">F202+1/12</f>
        <v>1887.2083333333187</v>
      </c>
      <c r="G203" s="184">
        <f>G201*10/12+G213*2/12</f>
        <v>3.5450000000000004</v>
      </c>
      <c r="H203" s="183">
        <f t="shared" si="42"/>
        <v>220.32138468677849</v>
      </c>
      <c r="I203" s="183">
        <f t="shared" si="43"/>
        <v>8.8400555584201239</v>
      </c>
      <c r="J203" s="185">
        <f t="shared" ref="J203:J266" si="47">J202*((H203+(I203/12))/H202)</f>
        <v>569.72013855815658</v>
      </c>
      <c r="K203" s="183">
        <f t="shared" si="44"/>
        <v>13.114368136117768</v>
      </c>
      <c r="L203" s="185">
        <f t="shared" si="45"/>
        <v>33.911913009414086</v>
      </c>
      <c r="M203" s="204">
        <f t="shared" si="36"/>
        <v>17.473213711513758</v>
      </c>
      <c r="N203" s="186"/>
      <c r="O203" s="187">
        <f t="shared" si="37"/>
        <v>22.517438233129699</v>
      </c>
      <c r="P203" s="187"/>
      <c r="Q203" s="206">
        <f t="shared" si="38"/>
        <v>-9.7436043927962013E-4</v>
      </c>
      <c r="R203" s="184">
        <f t="shared" ref="R203:R266" si="48">((G203/G204+G203/1200+((1+G204/1200)^(-119))*(1-G203/G204)))</f>
        <v>1.0019109299137525</v>
      </c>
      <c r="S203" s="184">
        <f t="shared" ref="S203:S266" si="49">S202*R202*E202/E203</f>
        <v>3.5585909611457986</v>
      </c>
      <c r="T203" s="190">
        <f t="shared" si="39"/>
        <v>3.7767384509683755E-2</v>
      </c>
      <c r="U203" s="190">
        <f t="shared" si="40"/>
        <v>6.1043721247201255E-2</v>
      </c>
      <c r="V203" s="190">
        <f t="shared" si="41"/>
        <v>-2.32763367375175E-2</v>
      </c>
      <c r="Y203" s="205"/>
      <c r="Z203" s="205"/>
    </row>
    <row r="204" spans="1:26">
      <c r="A204" s="181">
        <v>1887.04</v>
      </c>
      <c r="B204" s="182">
        <v>5.8</v>
      </c>
      <c r="C204" s="183">
        <v>0.23</v>
      </c>
      <c r="D204" s="182">
        <v>0.34</v>
      </c>
      <c r="E204" s="182">
        <v>8.0873811569999994</v>
      </c>
      <c r="F204" s="183">
        <f t="shared" si="46"/>
        <v>1887.291666666652</v>
      </c>
      <c r="G204" s="184">
        <f>G201*9/12+G213*3/12</f>
        <v>3.5575000000000001</v>
      </c>
      <c r="H204" s="183">
        <f t="shared" si="42"/>
        <v>225.37284500587572</v>
      </c>
      <c r="I204" s="183">
        <f t="shared" si="43"/>
        <v>8.9371990260950724</v>
      </c>
      <c r="J204" s="185">
        <f t="shared" si="47"/>
        <v>584.70836677713226</v>
      </c>
      <c r="K204" s="183">
        <f t="shared" si="44"/>
        <v>13.211511603792715</v>
      </c>
      <c r="L204" s="185">
        <f t="shared" si="45"/>
        <v>34.276007707624998</v>
      </c>
      <c r="M204" s="204">
        <f t="shared" si="36"/>
        <v>17.822983639100713</v>
      </c>
      <c r="N204" s="186"/>
      <c r="O204" s="187">
        <f t="shared" si="37"/>
        <v>22.953677448901999</v>
      </c>
      <c r="P204" s="187"/>
      <c r="Q204" s="206">
        <f t="shared" si="38"/>
        <v>-4.9207840008725148E-3</v>
      </c>
      <c r="R204" s="184">
        <f t="shared" si="48"/>
        <v>1.0019219586586225</v>
      </c>
      <c r="S204" s="184">
        <f t="shared" si="49"/>
        <v>3.5653911790642616</v>
      </c>
      <c r="T204" s="190">
        <f t="shared" si="39"/>
        <v>3.3729802457283409E-2</v>
      </c>
      <c r="U204" s="190">
        <f t="shared" si="40"/>
        <v>6.2751083190132118E-2</v>
      </c>
      <c r="V204" s="190">
        <f t="shared" si="41"/>
        <v>-2.9021280732848709E-2</v>
      </c>
      <c r="Y204" s="205"/>
      <c r="Z204" s="205"/>
    </row>
    <row r="205" spans="1:26">
      <c r="A205" s="181">
        <v>1887.05</v>
      </c>
      <c r="B205" s="182">
        <v>5.9</v>
      </c>
      <c r="C205" s="183">
        <v>0.23250000000000001</v>
      </c>
      <c r="D205" s="182">
        <v>0.34250000000000003</v>
      </c>
      <c r="E205" s="182">
        <v>8.0873811569999994</v>
      </c>
      <c r="F205" s="183">
        <f t="shared" si="46"/>
        <v>1887.3749999999852</v>
      </c>
      <c r="G205" s="184">
        <f>G201*8/12+G213*4/12</f>
        <v>3.5700000000000003</v>
      </c>
      <c r="H205" s="183">
        <f t="shared" si="42"/>
        <v>229.25858371287359</v>
      </c>
      <c r="I205" s="183">
        <f t="shared" si="43"/>
        <v>9.0343424937700174</v>
      </c>
      <c r="J205" s="185">
        <f t="shared" si="47"/>
        <v>596.74277389506676</v>
      </c>
      <c r="K205" s="183">
        <f t="shared" si="44"/>
        <v>13.308655071467662</v>
      </c>
      <c r="L205" s="185">
        <f t="shared" si="45"/>
        <v>34.641423738823789</v>
      </c>
      <c r="M205" s="204">
        <f t="shared" si="36"/>
        <v>18.075445427458249</v>
      </c>
      <c r="N205" s="186"/>
      <c r="O205" s="187">
        <f t="shared" si="37"/>
        <v>23.264710044683632</v>
      </c>
      <c r="P205" s="187"/>
      <c r="Q205" s="206">
        <f t="shared" si="38"/>
        <v>-7.5842111504657583E-3</v>
      </c>
      <c r="R205" s="184">
        <f t="shared" si="48"/>
        <v>1.0019329869062263</v>
      </c>
      <c r="S205" s="184">
        <f t="shared" si="49"/>
        <v>3.5722437135122407</v>
      </c>
      <c r="T205" s="190">
        <f t="shared" si="39"/>
        <v>3.4065606033785611E-2</v>
      </c>
      <c r="U205" s="190">
        <f t="shared" si="40"/>
        <v>6.4483239640638068E-2</v>
      </c>
      <c r="V205" s="190">
        <f t="shared" si="41"/>
        <v>-3.0417633606852457E-2</v>
      </c>
      <c r="Y205" s="205"/>
      <c r="Z205" s="205"/>
    </row>
    <row r="206" spans="1:26">
      <c r="A206" s="181">
        <v>1887.06</v>
      </c>
      <c r="B206" s="182">
        <v>5.73</v>
      </c>
      <c r="C206" s="183">
        <v>0.23499999999999999</v>
      </c>
      <c r="D206" s="182">
        <v>0.34499999999999997</v>
      </c>
      <c r="E206" s="182">
        <v>7.9922320659999997</v>
      </c>
      <c r="F206" s="183">
        <f t="shared" si="46"/>
        <v>1887.4583333333185</v>
      </c>
      <c r="G206" s="184">
        <f>G201*7/12+G213*5/12</f>
        <v>3.5825</v>
      </c>
      <c r="H206" s="183">
        <f t="shared" si="42"/>
        <v>225.30355351671054</v>
      </c>
      <c r="I206" s="183">
        <f t="shared" si="43"/>
        <v>9.2401980936172716</v>
      </c>
      <c r="J206" s="185">
        <f t="shared" si="47"/>
        <v>588.45242387848009</v>
      </c>
      <c r="K206" s="183">
        <f t="shared" si="44"/>
        <v>13.56539720126791</v>
      </c>
      <c r="L206" s="185">
        <f t="shared" si="45"/>
        <v>35.430381542421571</v>
      </c>
      <c r="M206" s="204">
        <f t="shared" si="36"/>
        <v>17.707695663272993</v>
      </c>
      <c r="N206" s="186"/>
      <c r="O206" s="187">
        <f t="shared" si="37"/>
        <v>22.781332053852903</v>
      </c>
      <c r="P206" s="187"/>
      <c r="Q206" s="206">
        <f t="shared" si="38"/>
        <v>-2.3459262036218051E-3</v>
      </c>
      <c r="R206" s="184">
        <f t="shared" si="48"/>
        <v>1.0019440146570282</v>
      </c>
      <c r="S206" s="184">
        <f t="shared" si="49"/>
        <v>3.6217592827738923</v>
      </c>
      <c r="T206" s="190">
        <f t="shared" si="39"/>
        <v>4.0602202850867686E-2</v>
      </c>
      <c r="U206" s="190">
        <f t="shared" si="40"/>
        <v>6.335538917605632E-2</v>
      </c>
      <c r="V206" s="190">
        <f t="shared" si="41"/>
        <v>-2.2753186325188635E-2</v>
      </c>
      <c r="Y206" s="205"/>
      <c r="Z206" s="205"/>
    </row>
    <row r="207" spans="1:26">
      <c r="A207" s="181">
        <v>1887.07</v>
      </c>
      <c r="B207" s="182">
        <v>5.59</v>
      </c>
      <c r="C207" s="183">
        <v>0.23749999999999999</v>
      </c>
      <c r="D207" s="182">
        <v>0.34749999999999998</v>
      </c>
      <c r="E207" s="182">
        <v>7.8970910740000004</v>
      </c>
      <c r="F207" s="183">
        <f t="shared" si="46"/>
        <v>1887.5416666666517</v>
      </c>
      <c r="G207" s="184">
        <f>G201*6/12+G213*6/12</f>
        <v>3.5949999999999998</v>
      </c>
      <c r="H207" s="183">
        <f t="shared" si="42"/>
        <v>222.44680206153595</v>
      </c>
      <c r="I207" s="183">
        <f t="shared" si="43"/>
        <v>9.4510045598595323</v>
      </c>
      <c r="J207" s="185">
        <f t="shared" si="47"/>
        <v>583.04812929857133</v>
      </c>
      <c r="K207" s="183">
        <f t="shared" si="44"/>
        <v>13.828311934952369</v>
      </c>
      <c r="L207" s="185">
        <f t="shared" si="45"/>
        <v>36.244941848167002</v>
      </c>
      <c r="M207" s="204">
        <f t="shared" si="36"/>
        <v>17.431460535613073</v>
      </c>
      <c r="N207" s="186"/>
      <c r="O207" s="187">
        <f t="shared" si="37"/>
        <v>22.416555953423327</v>
      </c>
      <c r="P207" s="187"/>
      <c r="Q207" s="206">
        <f t="shared" si="38"/>
        <v>-3.6613784970699961E-3</v>
      </c>
      <c r="R207" s="184">
        <f t="shared" si="48"/>
        <v>1.0019550419114911</v>
      </c>
      <c r="S207" s="184">
        <f t="shared" si="49"/>
        <v>3.6725183661029361</v>
      </c>
      <c r="T207" s="190">
        <f t="shared" si="39"/>
        <v>4.6458361234887668E-2</v>
      </c>
      <c r="U207" s="190">
        <f t="shared" si="40"/>
        <v>6.2212256832081314E-2</v>
      </c>
      <c r="V207" s="190">
        <f t="shared" si="41"/>
        <v>-1.5753895597193646E-2</v>
      </c>
      <c r="Y207" s="205"/>
      <c r="Z207" s="205"/>
    </row>
    <row r="208" spans="1:26">
      <c r="A208" s="181">
        <v>1887.08</v>
      </c>
      <c r="B208" s="182">
        <v>5.45</v>
      </c>
      <c r="C208" s="183">
        <v>0.24</v>
      </c>
      <c r="D208" s="182">
        <v>0.35</v>
      </c>
      <c r="E208" s="182">
        <v>7.9922320659999997</v>
      </c>
      <c r="F208" s="183">
        <f t="shared" si="46"/>
        <v>1887.624999999985</v>
      </c>
      <c r="G208" s="184">
        <f>G201*5/12+G213*7/12</f>
        <v>3.6074999999999999</v>
      </c>
      <c r="H208" s="183">
        <f t="shared" si="42"/>
        <v>214.29395578814524</v>
      </c>
      <c r="I208" s="183">
        <f t="shared" si="43"/>
        <v>9.4367980530559379</v>
      </c>
      <c r="J208" s="185">
        <f t="shared" si="47"/>
        <v>563.74017443443438</v>
      </c>
      <c r="K208" s="183">
        <f t="shared" si="44"/>
        <v>13.761997160706576</v>
      </c>
      <c r="L208" s="185">
        <f t="shared" si="45"/>
        <v>36.203497440743497</v>
      </c>
      <c r="M208" s="204">
        <f t="shared" si="36"/>
        <v>16.739849614820709</v>
      </c>
      <c r="N208" s="186"/>
      <c r="O208" s="187">
        <f t="shared" si="37"/>
        <v>21.520614675737033</v>
      </c>
      <c r="P208" s="187"/>
      <c r="Q208" s="206">
        <f t="shared" si="38"/>
        <v>3.4779576235530324E-3</v>
      </c>
      <c r="R208" s="184">
        <f t="shared" si="48"/>
        <v>1.0019660686700782</v>
      </c>
      <c r="S208" s="184">
        <f t="shared" si="49"/>
        <v>3.635894492062445</v>
      </c>
      <c r="T208" s="190">
        <f t="shared" si="39"/>
        <v>5.2268982363676164E-2</v>
      </c>
      <c r="U208" s="190">
        <f t="shared" si="40"/>
        <v>5.88957684251179E-2</v>
      </c>
      <c r="V208" s="190">
        <f t="shared" si="41"/>
        <v>-6.6267860614417362E-3</v>
      </c>
      <c r="Y208" s="205"/>
      <c r="Z208" s="205"/>
    </row>
    <row r="209" spans="1:26">
      <c r="A209" s="181">
        <v>1887.09</v>
      </c>
      <c r="B209" s="182">
        <v>5.38</v>
      </c>
      <c r="C209" s="183">
        <v>0.24249999999999999</v>
      </c>
      <c r="D209" s="182">
        <v>0.35249999999999998</v>
      </c>
      <c r="E209" s="182">
        <v>7.8970910740000004</v>
      </c>
      <c r="F209" s="183">
        <f t="shared" si="46"/>
        <v>1887.7083333333183</v>
      </c>
      <c r="G209" s="184">
        <f>G201*4/12+G213*8/12</f>
        <v>3.62</v>
      </c>
      <c r="H209" s="183">
        <f t="shared" si="42"/>
        <v>214.09012434544965</v>
      </c>
      <c r="I209" s="183">
        <f t="shared" si="43"/>
        <v>9.6499730769092089</v>
      </c>
      <c r="J209" s="185">
        <f t="shared" si="47"/>
        <v>565.31946218351516</v>
      </c>
      <c r="K209" s="183">
        <f t="shared" si="44"/>
        <v>14.027280452002044</v>
      </c>
      <c r="L209" s="185">
        <f t="shared" si="45"/>
        <v>37.039983349384592</v>
      </c>
      <c r="M209" s="204">
        <f t="shared" si="36"/>
        <v>16.676629667380148</v>
      </c>
      <c r="N209" s="186"/>
      <c r="O209" s="187">
        <f t="shared" si="37"/>
        <v>21.434140136239712</v>
      </c>
      <c r="P209" s="187"/>
      <c r="Q209" s="206">
        <f t="shared" si="38"/>
        <v>3.3621784870726812E-3</v>
      </c>
      <c r="R209" s="184">
        <f t="shared" si="48"/>
        <v>1.0019770949332516</v>
      </c>
      <c r="S209" s="184">
        <f t="shared" si="49"/>
        <v>3.6869328329594402</v>
      </c>
      <c r="T209" s="190">
        <f t="shared" si="39"/>
        <v>5.4261979497677304E-2</v>
      </c>
      <c r="U209" s="190">
        <f t="shared" si="40"/>
        <v>5.4736357356398146E-2</v>
      </c>
      <c r="V209" s="190">
        <f t="shared" si="41"/>
        <v>-4.7437785872084248E-4</v>
      </c>
      <c r="Y209" s="205"/>
      <c r="Z209" s="205"/>
    </row>
    <row r="210" spans="1:26">
      <c r="A210" s="181">
        <v>1887.1</v>
      </c>
      <c r="B210" s="182">
        <v>5.2</v>
      </c>
      <c r="C210" s="183">
        <v>0.245</v>
      </c>
      <c r="D210" s="182">
        <v>0.35499999999999998</v>
      </c>
      <c r="E210" s="182">
        <v>7.9922320659999997</v>
      </c>
      <c r="F210" s="183">
        <f t="shared" si="46"/>
        <v>1887.7916666666515</v>
      </c>
      <c r="G210" s="184">
        <f>G201*3/12+G213*9/12</f>
        <v>3.6324999999999998</v>
      </c>
      <c r="H210" s="183">
        <f t="shared" si="42"/>
        <v>204.46395781621197</v>
      </c>
      <c r="I210" s="183">
        <f t="shared" si="43"/>
        <v>9.6333980124946024</v>
      </c>
      <c r="J210" s="185">
        <f t="shared" si="47"/>
        <v>542.02072128255486</v>
      </c>
      <c r="K210" s="183">
        <f t="shared" si="44"/>
        <v>13.958597120145239</v>
      </c>
      <c r="L210" s="185">
        <f t="shared" si="45"/>
        <v>37.003337702943647</v>
      </c>
      <c r="M210" s="204">
        <f t="shared" si="36"/>
        <v>15.880666812517312</v>
      </c>
      <c r="N210" s="186"/>
      <c r="O210" s="187">
        <f t="shared" si="37"/>
        <v>20.408601387649558</v>
      </c>
      <c r="P210" s="187"/>
      <c r="Q210" s="206">
        <f t="shared" si="38"/>
        <v>7.4165025414431318E-3</v>
      </c>
      <c r="R210" s="184">
        <f t="shared" si="48"/>
        <v>1.0019881207014731</v>
      </c>
      <c r="S210" s="184">
        <f t="shared" si="49"/>
        <v>3.6502455519905932</v>
      </c>
      <c r="T210" s="190">
        <f t="shared" si="39"/>
        <v>5.7083066914884073E-2</v>
      </c>
      <c r="U210" s="190">
        <f t="shared" si="40"/>
        <v>5.7623650152356376E-2</v>
      </c>
      <c r="V210" s="190">
        <f t="shared" si="41"/>
        <v>-5.4058323747230297E-4</v>
      </c>
      <c r="Y210" s="205"/>
      <c r="Z210" s="205"/>
    </row>
    <row r="211" spans="1:26">
      <c r="A211" s="181">
        <v>1887.11</v>
      </c>
      <c r="B211" s="182">
        <v>5.3</v>
      </c>
      <c r="C211" s="183">
        <v>0.2475</v>
      </c>
      <c r="D211" s="182">
        <v>0.35749999999999998</v>
      </c>
      <c r="E211" s="182">
        <v>8.0873811569999994</v>
      </c>
      <c r="F211" s="183">
        <f t="shared" si="46"/>
        <v>1887.8749999999848</v>
      </c>
      <c r="G211" s="184">
        <f>G201*2/12+G213*10/12</f>
        <v>3.6450000000000005</v>
      </c>
      <c r="H211" s="183">
        <f t="shared" si="42"/>
        <v>205.94415147088642</v>
      </c>
      <c r="I211" s="183">
        <f t="shared" si="43"/>
        <v>9.6172032998196979</v>
      </c>
      <c r="J211" s="185">
        <f t="shared" si="47"/>
        <v>548.06916751236372</v>
      </c>
      <c r="K211" s="183">
        <f t="shared" si="44"/>
        <v>13.891515877517339</v>
      </c>
      <c r="L211" s="185">
        <f t="shared" si="45"/>
        <v>36.96881648786227</v>
      </c>
      <c r="M211" s="204">
        <f t="shared" si="36"/>
        <v>15.950712201066782</v>
      </c>
      <c r="N211" s="186"/>
      <c r="O211" s="187">
        <f t="shared" si="37"/>
        <v>20.495857279505184</v>
      </c>
      <c r="P211" s="187"/>
      <c r="Q211" s="206">
        <f t="shared" si="38"/>
        <v>1.0122384862189297E-2</v>
      </c>
      <c r="R211" s="184">
        <f t="shared" si="48"/>
        <v>1.0019991459752047</v>
      </c>
      <c r="S211" s="184">
        <f t="shared" si="49"/>
        <v>3.6144716860752424</v>
      </c>
      <c r="T211" s="190">
        <f t="shared" si="39"/>
        <v>5.2464919453968362E-2</v>
      </c>
      <c r="U211" s="190">
        <f t="shared" si="40"/>
        <v>5.8999124724486984E-2</v>
      </c>
      <c r="V211" s="190">
        <f t="shared" si="41"/>
        <v>-6.5342052705186227E-3</v>
      </c>
      <c r="Y211" s="205"/>
      <c r="Z211" s="205"/>
    </row>
    <row r="212" spans="1:26">
      <c r="A212" s="181">
        <v>1887.12</v>
      </c>
      <c r="B212" s="182">
        <v>5.27</v>
      </c>
      <c r="C212" s="183">
        <v>0.25</v>
      </c>
      <c r="D212" s="182">
        <v>0.36</v>
      </c>
      <c r="E212" s="182">
        <v>8.2776793390000005</v>
      </c>
      <c r="F212" s="183">
        <f t="shared" si="46"/>
        <v>1887.958333333318</v>
      </c>
      <c r="G212" s="184">
        <f>G201*1/12+G213*11/12</f>
        <v>3.6574999999999998</v>
      </c>
      <c r="H212" s="183">
        <f t="shared" si="42"/>
        <v>200.07071392548906</v>
      </c>
      <c r="I212" s="183">
        <f t="shared" si="43"/>
        <v>9.491020584700621</v>
      </c>
      <c r="J212" s="185">
        <f t="shared" si="47"/>
        <v>534.54330612313845</v>
      </c>
      <c r="K212" s="183">
        <f t="shared" si="44"/>
        <v>13.667069641968894</v>
      </c>
      <c r="L212" s="185">
        <f t="shared" si="45"/>
        <v>36.515292258886127</v>
      </c>
      <c r="M212" s="204">
        <f t="shared" si="36"/>
        <v>15.45551345446995</v>
      </c>
      <c r="N212" s="186"/>
      <c r="O212" s="187">
        <f t="shared" si="37"/>
        <v>19.857946875058197</v>
      </c>
      <c r="P212" s="187"/>
      <c r="Q212" s="206">
        <f t="shared" si="38"/>
        <v>1.429702825508912E-2</v>
      </c>
      <c r="R212" s="184">
        <f t="shared" si="48"/>
        <v>1.0020101707549067</v>
      </c>
      <c r="S212" s="184">
        <f t="shared" si="49"/>
        <v>3.5384371951168614</v>
      </c>
      <c r="T212" s="190">
        <f t="shared" si="39"/>
        <v>5.7678975826847001E-2</v>
      </c>
      <c r="U212" s="190">
        <f t="shared" si="40"/>
        <v>6.1586799125739944E-2</v>
      </c>
      <c r="V212" s="190">
        <f t="shared" si="41"/>
        <v>-3.9078232988929429E-3</v>
      </c>
      <c r="Y212" s="205"/>
      <c r="Z212" s="205"/>
    </row>
    <row r="213" spans="1:26">
      <c r="A213" s="181">
        <v>1888.01</v>
      </c>
      <c r="B213" s="182">
        <v>5.31</v>
      </c>
      <c r="C213" s="183">
        <v>0.24829999999999999</v>
      </c>
      <c r="D213" s="182">
        <v>0.35170000000000001</v>
      </c>
      <c r="E213" s="182">
        <v>8.3728446279999993</v>
      </c>
      <c r="F213" s="183">
        <f t="shared" si="46"/>
        <v>1888.0416666666513</v>
      </c>
      <c r="G213" s="184">
        <v>3.67</v>
      </c>
      <c r="H213" s="183">
        <f t="shared" si="42"/>
        <v>199.29802464262337</v>
      </c>
      <c r="I213" s="183">
        <f t="shared" si="43"/>
        <v>9.3193407756616544</v>
      </c>
      <c r="J213" s="185">
        <f t="shared" si="47"/>
        <v>534.55378601055315</v>
      </c>
      <c r="K213" s="183">
        <f t="shared" si="44"/>
        <v>13.200210031414434</v>
      </c>
      <c r="L213" s="185">
        <f t="shared" si="45"/>
        <v>35.405379762695205</v>
      </c>
      <c r="M213" s="204">
        <f t="shared" si="36"/>
        <v>15.358662514259908</v>
      </c>
      <c r="N213" s="186"/>
      <c r="O213" s="187">
        <f t="shared" si="37"/>
        <v>19.731734100274636</v>
      </c>
      <c r="P213" s="187"/>
      <c r="Q213" s="206">
        <f t="shared" si="38"/>
        <v>1.8720415575164684E-2</v>
      </c>
      <c r="R213" s="184">
        <f t="shared" si="48"/>
        <v>1.0045816690372138</v>
      </c>
      <c r="S213" s="184">
        <f t="shared" si="49"/>
        <v>3.5052515322032569</v>
      </c>
      <c r="T213" s="190">
        <f t="shared" si="39"/>
        <v>6.0865157184430307E-2</v>
      </c>
      <c r="U213" s="190">
        <f t="shared" si="40"/>
        <v>6.2921439888693254E-2</v>
      </c>
      <c r="V213" s="190">
        <f t="shared" si="41"/>
        <v>-2.0562827042629461E-3</v>
      </c>
      <c r="Y213" s="205"/>
      <c r="Z213" s="205"/>
    </row>
    <row r="214" spans="1:26">
      <c r="A214" s="181">
        <v>1888.02</v>
      </c>
      <c r="B214" s="182">
        <v>5.28</v>
      </c>
      <c r="C214" s="183">
        <v>0.2467</v>
      </c>
      <c r="D214" s="182">
        <v>0.34329999999999999</v>
      </c>
      <c r="E214" s="182">
        <v>8.2776793390000005</v>
      </c>
      <c r="F214" s="183">
        <f t="shared" si="46"/>
        <v>1888.1249999999845</v>
      </c>
      <c r="G214" s="184">
        <f>G213*11/12+G225*1/12</f>
        <v>3.6516666666666664</v>
      </c>
      <c r="H214" s="183">
        <f t="shared" si="42"/>
        <v>200.45035474887712</v>
      </c>
      <c r="I214" s="183">
        <f t="shared" si="43"/>
        <v>9.3657391129825722</v>
      </c>
      <c r="J214" s="185">
        <f t="shared" si="47"/>
        <v>539.73793187127558</v>
      </c>
      <c r="K214" s="183">
        <f t="shared" si="44"/>
        <v>13.033069466910892</v>
      </c>
      <c r="L214" s="185">
        <f t="shared" si="45"/>
        <v>35.093187880948655</v>
      </c>
      <c r="M214" s="204">
        <f t="shared" si="36"/>
        <v>15.418178318820539</v>
      </c>
      <c r="N214" s="186"/>
      <c r="O214" s="187">
        <f t="shared" si="37"/>
        <v>19.807302727374442</v>
      </c>
      <c r="P214" s="187"/>
      <c r="Q214" s="206">
        <f t="shared" si="38"/>
        <v>1.8545973596228914E-2</v>
      </c>
      <c r="R214" s="184">
        <f t="shared" si="48"/>
        <v>1.0045677011853911</v>
      </c>
      <c r="S214" s="184">
        <f t="shared" si="49"/>
        <v>3.5617945950055767</v>
      </c>
      <c r="T214" s="190">
        <f t="shared" si="39"/>
        <v>5.8453781626417234E-2</v>
      </c>
      <c r="U214" s="190">
        <f t="shared" si="40"/>
        <v>6.0198696369751392E-2</v>
      </c>
      <c r="V214" s="190">
        <f t="shared" si="41"/>
        <v>-1.7449147433341583E-3</v>
      </c>
      <c r="Y214" s="205"/>
      <c r="Z214" s="205"/>
    </row>
    <row r="215" spans="1:26">
      <c r="A215" s="181">
        <v>1888.03</v>
      </c>
      <c r="B215" s="182">
        <v>5.08</v>
      </c>
      <c r="C215" s="183">
        <v>0.245</v>
      </c>
      <c r="D215" s="182">
        <v>0.33500000000000002</v>
      </c>
      <c r="E215" s="182">
        <v>8.2776793390000005</v>
      </c>
      <c r="F215" s="183">
        <f t="shared" si="46"/>
        <v>1888.2083333333178</v>
      </c>
      <c r="G215" s="184">
        <f>G213*10/12+G225*2/12</f>
        <v>3.6333333333333337</v>
      </c>
      <c r="H215" s="183">
        <f t="shared" si="42"/>
        <v>192.8575382811166</v>
      </c>
      <c r="I215" s="183">
        <f t="shared" si="43"/>
        <v>9.3012001730066078</v>
      </c>
      <c r="J215" s="185">
        <f t="shared" si="47"/>
        <v>521.38036805841875</v>
      </c>
      <c r="K215" s="183">
        <f t="shared" si="44"/>
        <v>12.717967583498833</v>
      </c>
      <c r="L215" s="185">
        <f t="shared" si="45"/>
        <v>34.382366791254</v>
      </c>
      <c r="M215" s="204">
        <f t="shared" si="36"/>
        <v>14.808972366946568</v>
      </c>
      <c r="N215" s="186"/>
      <c r="O215" s="187">
        <f t="shared" si="37"/>
        <v>19.026611493191691</v>
      </c>
      <c r="P215" s="187"/>
      <c r="Q215" s="206">
        <f t="shared" si="38"/>
        <v>2.3484775724689662E-2</v>
      </c>
      <c r="R215" s="184">
        <f t="shared" si="48"/>
        <v>1.0045537348950258</v>
      </c>
      <c r="S215" s="184">
        <f t="shared" si="49"/>
        <v>3.5780638083993033</v>
      </c>
      <c r="T215" s="190">
        <f t="shared" si="39"/>
        <v>5.7574262323824676E-2</v>
      </c>
      <c r="U215" s="190">
        <f t="shared" si="40"/>
        <v>6.0195091247454258E-2</v>
      </c>
      <c r="V215" s="190">
        <f t="shared" si="41"/>
        <v>-2.6208289236295812E-3</v>
      </c>
      <c r="Y215" s="205"/>
      <c r="Z215" s="205"/>
    </row>
    <row r="216" spans="1:26">
      <c r="A216" s="181">
        <v>1888.04</v>
      </c>
      <c r="B216" s="182">
        <v>5.0999999999999996</v>
      </c>
      <c r="C216" s="183">
        <v>0.24329999999999999</v>
      </c>
      <c r="D216" s="182">
        <v>0.32669999999999999</v>
      </c>
      <c r="E216" s="182">
        <v>8.18251405</v>
      </c>
      <c r="F216" s="183">
        <f t="shared" si="46"/>
        <v>1888.2916666666511</v>
      </c>
      <c r="G216" s="184">
        <f>G213*9/12+G225*3/12</f>
        <v>3.6150000000000002</v>
      </c>
      <c r="H216" s="183">
        <f t="shared" si="42"/>
        <v>195.86864626281948</v>
      </c>
      <c r="I216" s="183">
        <f t="shared" si="43"/>
        <v>9.3440865952439189</v>
      </c>
      <c r="J216" s="185">
        <f t="shared" si="47"/>
        <v>531.62584708432485</v>
      </c>
      <c r="K216" s="183">
        <f t="shared" si="44"/>
        <v>12.547115045894731</v>
      </c>
      <c r="L216" s="185">
        <f t="shared" si="45"/>
        <v>34.055326322048806</v>
      </c>
      <c r="M216" s="204">
        <f t="shared" si="36"/>
        <v>15.02010868184446</v>
      </c>
      <c r="N216" s="186"/>
      <c r="O216" s="187">
        <f t="shared" si="37"/>
        <v>19.29957161656764</v>
      </c>
      <c r="P216" s="187"/>
      <c r="Q216" s="206">
        <f t="shared" si="38"/>
        <v>2.2632996042627557E-2</v>
      </c>
      <c r="R216" s="184">
        <f t="shared" si="48"/>
        <v>1.0045397701682555</v>
      </c>
      <c r="S216" s="184">
        <f t="shared" si="49"/>
        <v>3.6361609028814996</v>
      </c>
      <c r="T216" s="190">
        <f t="shared" si="39"/>
        <v>5.404622858914121E-2</v>
      </c>
      <c r="U216" s="190">
        <f t="shared" si="40"/>
        <v>5.8966097231183623E-2</v>
      </c>
      <c r="V216" s="190">
        <f t="shared" si="41"/>
        <v>-4.9198686420424131E-3</v>
      </c>
      <c r="Y216" s="205"/>
      <c r="Z216" s="205"/>
    </row>
    <row r="217" spans="1:26">
      <c r="A217" s="181">
        <v>1888.05</v>
      </c>
      <c r="B217" s="182">
        <v>5.17</v>
      </c>
      <c r="C217" s="183">
        <v>0.2417</v>
      </c>
      <c r="D217" s="182">
        <v>0.31830000000000003</v>
      </c>
      <c r="E217" s="182">
        <v>8.0873811569999994</v>
      </c>
      <c r="F217" s="183">
        <f t="shared" si="46"/>
        <v>1888.3749999999843</v>
      </c>
      <c r="G217" s="184">
        <f>G213*8/12+G225*4/12</f>
        <v>3.5966666666666667</v>
      </c>
      <c r="H217" s="183">
        <f t="shared" si="42"/>
        <v>200.89269115178922</v>
      </c>
      <c r="I217" s="183">
        <f t="shared" si="43"/>
        <v>9.3918304548138209</v>
      </c>
      <c r="J217" s="185">
        <f t="shared" si="47"/>
        <v>547.3863605571164</v>
      </c>
      <c r="K217" s="183">
        <f t="shared" si="44"/>
        <v>12.36830630437418</v>
      </c>
      <c r="L217" s="185">
        <f t="shared" si="45"/>
        <v>33.700788890779528</v>
      </c>
      <c r="M217" s="204">
        <f t="shared" si="36"/>
        <v>15.387916957229132</v>
      </c>
      <c r="N217" s="186"/>
      <c r="O217" s="187">
        <f t="shared" si="37"/>
        <v>19.772685839694233</v>
      </c>
      <c r="P217" s="187"/>
      <c r="Q217" s="206">
        <f t="shared" si="38"/>
        <v>2.3320027160848557E-2</v>
      </c>
      <c r="R217" s="184">
        <f t="shared" si="48"/>
        <v>1.0045258070072212</v>
      </c>
      <c r="S217" s="184">
        <f t="shared" si="49"/>
        <v>3.6956350386550132</v>
      </c>
      <c r="T217" s="190">
        <f t="shared" si="39"/>
        <v>5.0839347211230734E-2</v>
      </c>
      <c r="U217" s="190">
        <f t="shared" si="40"/>
        <v>5.055071098822439E-2</v>
      </c>
      <c r="V217" s="190">
        <f t="shared" si="41"/>
        <v>2.8863622300634439E-4</v>
      </c>
      <c r="Y217" s="205"/>
      <c r="Z217" s="205"/>
    </row>
    <row r="218" spans="1:26">
      <c r="A218" s="181">
        <v>1888.06</v>
      </c>
      <c r="B218" s="182">
        <v>5.01</v>
      </c>
      <c r="C218" s="183">
        <v>0.24</v>
      </c>
      <c r="D218" s="182">
        <v>0.31</v>
      </c>
      <c r="E218" s="182">
        <v>7.9922320659999997</v>
      </c>
      <c r="F218" s="183">
        <f t="shared" si="46"/>
        <v>1888.4583333333176</v>
      </c>
      <c r="G218" s="184">
        <f>G213*7/12+G225*5/12</f>
        <v>3.5783333333333331</v>
      </c>
      <c r="H218" s="183">
        <f t="shared" si="42"/>
        <v>196.99315935754271</v>
      </c>
      <c r="I218" s="183">
        <f t="shared" si="43"/>
        <v>9.4367980530559379</v>
      </c>
      <c r="J218" s="185">
        <f t="shared" si="47"/>
        <v>538.90379226740913</v>
      </c>
      <c r="K218" s="183">
        <f t="shared" si="44"/>
        <v>12.189197485197251</v>
      </c>
      <c r="L218" s="185">
        <f t="shared" si="45"/>
        <v>33.34534443171593</v>
      </c>
      <c r="M218" s="204">
        <f t="shared" si="36"/>
        <v>15.077628818434697</v>
      </c>
      <c r="N218" s="186"/>
      <c r="O218" s="187">
        <f t="shared" si="37"/>
        <v>19.375983676114192</v>
      </c>
      <c r="P218" s="187"/>
      <c r="Q218" s="206">
        <f t="shared" si="38"/>
        <v>2.5898537334721208E-2</v>
      </c>
      <c r="R218" s="184">
        <f t="shared" si="48"/>
        <v>1.0045118454140671</v>
      </c>
      <c r="S218" s="184">
        <f t="shared" si="49"/>
        <v>3.7565571530193069</v>
      </c>
      <c r="T218" s="190">
        <f t="shared" si="39"/>
        <v>6.4064534325128486E-2</v>
      </c>
      <c r="U218" s="190">
        <f t="shared" si="40"/>
        <v>5.6469285824678916E-2</v>
      </c>
      <c r="V218" s="190">
        <f t="shared" si="41"/>
        <v>7.5952485004495696E-3</v>
      </c>
      <c r="Y218" s="205"/>
      <c r="Z218" s="205"/>
    </row>
    <row r="219" spans="1:26">
      <c r="A219" s="181">
        <v>1888.07</v>
      </c>
      <c r="B219" s="182">
        <v>5.14</v>
      </c>
      <c r="C219" s="183">
        <v>0.23830000000000001</v>
      </c>
      <c r="D219" s="182">
        <v>0.30170000000000002</v>
      </c>
      <c r="E219" s="182">
        <v>8.0873811569999994</v>
      </c>
      <c r="F219" s="183">
        <f t="shared" si="46"/>
        <v>1888.5416666666508</v>
      </c>
      <c r="G219" s="184">
        <f>G213*6/12+G225*6/12</f>
        <v>3.5600000000000005</v>
      </c>
      <c r="H219" s="183">
        <f t="shared" si="42"/>
        <v>199.72696953968986</v>
      </c>
      <c r="I219" s="183">
        <f t="shared" si="43"/>
        <v>9.2597153387758944</v>
      </c>
      <c r="J219" s="185">
        <f t="shared" si="47"/>
        <v>548.49347543174463</v>
      </c>
      <c r="K219" s="183">
        <f t="shared" si="44"/>
        <v>11.723273679012536</v>
      </c>
      <c r="L219" s="185">
        <f t="shared" si="45"/>
        <v>32.194646213571467</v>
      </c>
      <c r="M219" s="204">
        <f t="shared" si="36"/>
        <v>15.279642515498178</v>
      </c>
      <c r="N219" s="186"/>
      <c r="O219" s="187">
        <f t="shared" si="37"/>
        <v>19.635009581546456</v>
      </c>
      <c r="P219" s="187"/>
      <c r="Q219" s="206">
        <f t="shared" si="38"/>
        <v>2.5259012921316784E-2</v>
      </c>
      <c r="R219" s="184">
        <f t="shared" si="48"/>
        <v>1.0044978853909405</v>
      </c>
      <c r="S219" s="184">
        <f t="shared" si="49"/>
        <v>3.7291103675228134</v>
      </c>
      <c r="T219" s="190">
        <f t="shared" si="39"/>
        <v>6.4451004161728553E-2</v>
      </c>
      <c r="U219" s="190">
        <f t="shared" si="40"/>
        <v>5.9217498387454715E-2</v>
      </c>
      <c r="V219" s="190">
        <f t="shared" si="41"/>
        <v>5.2335057742738389E-3</v>
      </c>
      <c r="Y219" s="205"/>
      <c r="Z219" s="205"/>
    </row>
    <row r="220" spans="1:26">
      <c r="A220" s="181">
        <v>1888.08</v>
      </c>
      <c r="B220" s="182">
        <v>5.25</v>
      </c>
      <c r="C220" s="183">
        <v>0.23669999999999999</v>
      </c>
      <c r="D220" s="182">
        <v>0.29330000000000001</v>
      </c>
      <c r="E220" s="182">
        <v>8.0873811569999994</v>
      </c>
      <c r="F220" s="183">
        <f t="shared" si="46"/>
        <v>1888.6249999999841</v>
      </c>
      <c r="G220" s="184">
        <f>G213*5/12+G225*7/12</f>
        <v>3.541666666666667</v>
      </c>
      <c r="H220" s="183">
        <f t="shared" si="42"/>
        <v>204.00128211738752</v>
      </c>
      <c r="I220" s="183">
        <f t="shared" si="43"/>
        <v>9.1975435194639292</v>
      </c>
      <c r="J220" s="185">
        <f t="shared" si="47"/>
        <v>562.33653303882318</v>
      </c>
      <c r="K220" s="183">
        <f t="shared" si="44"/>
        <v>11.396871627624716</v>
      </c>
      <c r="L220" s="185">
        <f t="shared" si="45"/>
        <v>31.41586764576892</v>
      </c>
      <c r="M220" s="204">
        <f t="shared" si="36"/>
        <v>15.602911670088815</v>
      </c>
      <c r="N220" s="186"/>
      <c r="O220" s="187">
        <f t="shared" si="37"/>
        <v>20.049771885586601</v>
      </c>
      <c r="P220" s="187"/>
      <c r="Q220" s="206">
        <f t="shared" si="38"/>
        <v>2.297457519121112E-2</v>
      </c>
      <c r="R220" s="184">
        <f t="shared" si="48"/>
        <v>1.0044839269399921</v>
      </c>
      <c r="S220" s="184">
        <f t="shared" si="49"/>
        <v>3.7458834785660993</v>
      </c>
      <c r="T220" s="190">
        <f t="shared" si="39"/>
        <v>6.6032456333406486E-2</v>
      </c>
      <c r="U220" s="190">
        <f t="shared" si="40"/>
        <v>5.9213019345224716E-2</v>
      </c>
      <c r="V220" s="190">
        <f t="shared" si="41"/>
        <v>6.8194369881817707E-3</v>
      </c>
      <c r="Y220" s="205"/>
      <c r="Z220" s="205"/>
    </row>
    <row r="221" spans="1:26">
      <c r="A221" s="181">
        <v>1888.09</v>
      </c>
      <c r="B221" s="182">
        <v>5.38</v>
      </c>
      <c r="C221" s="183">
        <v>0.23499999999999999</v>
      </c>
      <c r="D221" s="182">
        <v>0.28499999999999998</v>
      </c>
      <c r="E221" s="182">
        <v>8.0873811569999994</v>
      </c>
      <c r="F221" s="183">
        <f t="shared" si="46"/>
        <v>1888.7083333333173</v>
      </c>
      <c r="G221" s="184">
        <f>G213*4/12+G225*8/12</f>
        <v>3.5233333333333334</v>
      </c>
      <c r="H221" s="183">
        <f t="shared" si="42"/>
        <v>209.05274243648472</v>
      </c>
      <c r="I221" s="183">
        <f t="shared" si="43"/>
        <v>9.1314859614449642</v>
      </c>
      <c r="J221" s="185">
        <f t="shared" si="47"/>
        <v>578.35866124207223</v>
      </c>
      <c r="K221" s="183">
        <f t="shared" si="44"/>
        <v>11.074355314943892</v>
      </c>
      <c r="L221" s="185">
        <f t="shared" si="45"/>
        <v>30.637958820444343</v>
      </c>
      <c r="M221" s="204">
        <f t="shared" si="36"/>
        <v>15.987828821761429</v>
      </c>
      <c r="N221" s="186"/>
      <c r="O221" s="187">
        <f t="shared" si="37"/>
        <v>20.542902549349094</v>
      </c>
      <c r="P221" s="187"/>
      <c r="Q221" s="206">
        <f t="shared" si="38"/>
        <v>2.1614886504528315E-2</v>
      </c>
      <c r="R221" s="184">
        <f t="shared" si="48"/>
        <v>1.0044699700633755</v>
      </c>
      <c r="S221" s="184">
        <f t="shared" si="49"/>
        <v>3.762679746409713</v>
      </c>
      <c r="T221" s="190">
        <f t="shared" si="39"/>
        <v>6.3167783307784164E-2</v>
      </c>
      <c r="U221" s="190">
        <f t="shared" si="40"/>
        <v>5.9208365106472316E-2</v>
      </c>
      <c r="V221" s="190">
        <f t="shared" si="41"/>
        <v>3.9594182013118484E-3</v>
      </c>
      <c r="Y221" s="205"/>
      <c r="Z221" s="205"/>
    </row>
    <row r="222" spans="1:26">
      <c r="A222" s="181">
        <v>1888.1</v>
      </c>
      <c r="B222" s="182">
        <v>5.35</v>
      </c>
      <c r="C222" s="183">
        <v>0.23330000000000001</v>
      </c>
      <c r="D222" s="182">
        <v>0.2767</v>
      </c>
      <c r="E222" s="182">
        <v>8.18251405</v>
      </c>
      <c r="F222" s="183">
        <f t="shared" si="46"/>
        <v>1888.7916666666506</v>
      </c>
      <c r="G222" s="184">
        <f>G213*3/12+G225*9/12</f>
        <v>3.5049999999999999</v>
      </c>
      <c r="H222" s="183">
        <f t="shared" si="42"/>
        <v>205.47005049138906</v>
      </c>
      <c r="I222" s="183">
        <f t="shared" si="43"/>
        <v>8.9600304261011363</v>
      </c>
      <c r="J222" s="185">
        <f t="shared" si="47"/>
        <v>570.51261101699117</v>
      </c>
      <c r="K222" s="183">
        <f t="shared" si="44"/>
        <v>10.626834200180816</v>
      </c>
      <c r="L222" s="185">
        <f t="shared" si="45"/>
        <v>29.506698966056355</v>
      </c>
      <c r="M222" s="204">
        <f t="shared" si="36"/>
        <v>15.715941874329708</v>
      </c>
      <c r="N222" s="186"/>
      <c r="O222" s="187">
        <f t="shared" si="37"/>
        <v>20.193130565349644</v>
      </c>
      <c r="P222" s="187"/>
      <c r="Q222" s="206">
        <f t="shared" si="38"/>
        <v>2.5156877140990894E-2</v>
      </c>
      <c r="R222" s="184">
        <f t="shared" si="48"/>
        <v>1.0044560147632471</v>
      </c>
      <c r="S222" s="184">
        <f t="shared" si="49"/>
        <v>3.7355569804328068</v>
      </c>
      <c r="T222" s="190">
        <f t="shared" si="39"/>
        <v>6.2710974958625654E-2</v>
      </c>
      <c r="U222" s="190">
        <f t="shared" si="40"/>
        <v>6.044294371587311E-2</v>
      </c>
      <c r="V222" s="190">
        <f t="shared" si="41"/>
        <v>2.268031242752544E-3</v>
      </c>
      <c r="Y222" s="205"/>
      <c r="Z222" s="205"/>
    </row>
    <row r="223" spans="1:26">
      <c r="A223" s="181">
        <v>1888.11</v>
      </c>
      <c r="B223" s="182">
        <v>5.24</v>
      </c>
      <c r="C223" s="183">
        <v>0.23169999999999999</v>
      </c>
      <c r="D223" s="182">
        <v>0.26829999999999998</v>
      </c>
      <c r="E223" s="182">
        <v>8.2776793390000005</v>
      </c>
      <c r="F223" s="183">
        <f t="shared" si="46"/>
        <v>1888.8749999999839</v>
      </c>
      <c r="G223" s="184">
        <f>G213*2/12+G225*10/12</f>
        <v>3.4866666666666668</v>
      </c>
      <c r="H223" s="183">
        <f t="shared" si="42"/>
        <v>198.93179145532503</v>
      </c>
      <c r="I223" s="183">
        <f t="shared" si="43"/>
        <v>8.7962778779005344</v>
      </c>
      <c r="J223" s="185">
        <f t="shared" si="47"/>
        <v>554.3936668141564</v>
      </c>
      <c r="K223" s="183">
        <f t="shared" si="44"/>
        <v>10.185763291500704</v>
      </c>
      <c r="L223" s="185">
        <f t="shared" si="45"/>
        <v>28.386225344701931</v>
      </c>
      <c r="M223" s="204">
        <f t="shared" si="36"/>
        <v>15.223749016946289</v>
      </c>
      <c r="N223" s="186"/>
      <c r="O223" s="187">
        <f t="shared" si="37"/>
        <v>19.562485773849474</v>
      </c>
      <c r="P223" s="187"/>
      <c r="Q223" s="206">
        <f t="shared" si="38"/>
        <v>2.9677725599002627E-2</v>
      </c>
      <c r="R223" s="184">
        <f t="shared" si="48"/>
        <v>1.0044420610417675</v>
      </c>
      <c r="S223" s="184">
        <f t="shared" si="49"/>
        <v>3.7090650494671742</v>
      </c>
      <c r="T223" s="190">
        <f t="shared" si="39"/>
        <v>6.9559615555549792E-2</v>
      </c>
      <c r="U223" s="190">
        <f t="shared" si="40"/>
        <v>6.1664849508068054E-2</v>
      </c>
      <c r="V223" s="190">
        <f t="shared" si="41"/>
        <v>7.8947660474817383E-3</v>
      </c>
      <c r="Y223" s="205"/>
      <c r="Z223" s="205"/>
    </row>
    <row r="224" spans="1:26">
      <c r="A224" s="181">
        <v>1888.12</v>
      </c>
      <c r="B224" s="182">
        <v>5.14</v>
      </c>
      <c r="C224" s="183">
        <v>0.23</v>
      </c>
      <c r="D224" s="182">
        <v>0.26</v>
      </c>
      <c r="E224" s="182">
        <v>8.2776793390000005</v>
      </c>
      <c r="F224" s="183">
        <f t="shared" si="46"/>
        <v>1888.9583333333171</v>
      </c>
      <c r="G224" s="184">
        <f>G213*1/12+G225*11/12</f>
        <v>3.4683333333333333</v>
      </c>
      <c r="H224" s="183">
        <f t="shared" si="42"/>
        <v>195.13538322144476</v>
      </c>
      <c r="I224" s="183">
        <f t="shared" si="43"/>
        <v>8.7317389379245718</v>
      </c>
      <c r="J224" s="185">
        <f t="shared" si="47"/>
        <v>545.84147443486665</v>
      </c>
      <c r="K224" s="183">
        <f t="shared" si="44"/>
        <v>9.8706614080886457</v>
      </c>
      <c r="L224" s="185">
        <f t="shared" si="45"/>
        <v>27.610658239895979</v>
      </c>
      <c r="M224" s="204">
        <f t="shared" si="36"/>
        <v>14.946748301089233</v>
      </c>
      <c r="N224" s="186"/>
      <c r="O224" s="187">
        <f t="shared" si="37"/>
        <v>19.210201901691878</v>
      </c>
      <c r="P224" s="187"/>
      <c r="Q224" s="206">
        <f t="shared" si="38"/>
        <v>3.3377840719047036E-2</v>
      </c>
      <c r="R224" s="184">
        <f t="shared" si="48"/>
        <v>1.0044281089010998</v>
      </c>
      <c r="S224" s="184">
        <f t="shared" si="49"/>
        <v>3.7255409428247939</v>
      </c>
      <c r="T224" s="190">
        <f t="shared" si="39"/>
        <v>7.6479390673240166E-2</v>
      </c>
      <c r="U224" s="190">
        <f t="shared" si="40"/>
        <v>6.0154745703598023E-2</v>
      </c>
      <c r="V224" s="190">
        <f t="shared" si="41"/>
        <v>1.6324644969642144E-2</v>
      </c>
      <c r="Y224" s="205"/>
      <c r="Z224" s="205"/>
    </row>
    <row r="225" spans="1:26">
      <c r="A225" s="181">
        <v>1889.01</v>
      </c>
      <c r="B225" s="182">
        <v>5.24</v>
      </c>
      <c r="C225" s="183">
        <v>0.22919999999999999</v>
      </c>
      <c r="D225" s="182">
        <v>0.26329999999999998</v>
      </c>
      <c r="E225" s="182">
        <v>7.9922320659999997</v>
      </c>
      <c r="F225" s="183">
        <f t="shared" si="46"/>
        <v>1889.0416666666504</v>
      </c>
      <c r="G225" s="184">
        <v>3.45</v>
      </c>
      <c r="H225" s="183">
        <f t="shared" si="42"/>
        <v>206.03675749172132</v>
      </c>
      <c r="I225" s="183">
        <f t="shared" si="43"/>
        <v>9.0121421406684199</v>
      </c>
      <c r="J225" s="185">
        <f t="shared" si="47"/>
        <v>578.43605319795768</v>
      </c>
      <c r="K225" s="183">
        <f t="shared" si="44"/>
        <v>10.352953864040117</v>
      </c>
      <c r="L225" s="185">
        <f t="shared" si="45"/>
        <v>29.065307787599664</v>
      </c>
      <c r="M225" s="204">
        <f t="shared" si="36"/>
        <v>15.802286071028171</v>
      </c>
      <c r="N225" s="186"/>
      <c r="O225" s="187">
        <f t="shared" si="37"/>
        <v>20.312198653655685</v>
      </c>
      <c r="P225" s="187"/>
      <c r="Q225" s="206">
        <f t="shared" si="38"/>
        <v>2.5278875559769418E-2</v>
      </c>
      <c r="R225" s="184">
        <f t="shared" si="48"/>
        <v>1.0030847289110842</v>
      </c>
      <c r="S225" s="184">
        <f t="shared" si="49"/>
        <v>3.8756871353847919</v>
      </c>
      <c r="T225" s="190">
        <f t="shared" si="39"/>
        <v>7.8429383860419977E-2</v>
      </c>
      <c r="U225" s="190">
        <f t="shared" si="40"/>
        <v>5.6435569327559776E-2</v>
      </c>
      <c r="V225" s="190">
        <f t="shared" si="41"/>
        <v>2.1993814532860201E-2</v>
      </c>
      <c r="Y225" s="205"/>
      <c r="Z225" s="205"/>
    </row>
    <row r="226" spans="1:26">
      <c r="A226" s="181">
        <v>1889.02</v>
      </c>
      <c r="B226" s="182">
        <v>5.3</v>
      </c>
      <c r="C226" s="183">
        <v>0.2283</v>
      </c>
      <c r="D226" s="182">
        <v>0.26669999999999999</v>
      </c>
      <c r="E226" s="182">
        <v>7.8970910740000004</v>
      </c>
      <c r="F226" s="183">
        <f t="shared" si="46"/>
        <v>1889.1249999999836</v>
      </c>
      <c r="G226" s="184">
        <f>G225*11/12+G237*1/12</f>
        <v>3.4475000000000002</v>
      </c>
      <c r="H226" s="183">
        <f t="shared" si="42"/>
        <v>210.90662807265485</v>
      </c>
      <c r="I226" s="183">
        <f t="shared" si="43"/>
        <v>9.0849024884881331</v>
      </c>
      <c r="J226" s="185">
        <f t="shared" si="47"/>
        <v>594.23337185590765</v>
      </c>
      <c r="K226" s="183">
        <f t="shared" si="44"/>
        <v>10.612980699429633</v>
      </c>
      <c r="L226" s="185">
        <f t="shared" si="45"/>
        <v>29.90227174980577</v>
      </c>
      <c r="M226" s="204">
        <f t="shared" si="36"/>
        <v>16.192720447849002</v>
      </c>
      <c r="N226" s="186"/>
      <c r="O226" s="187">
        <f t="shared" si="37"/>
        <v>20.813307687489544</v>
      </c>
      <c r="P226" s="187"/>
      <c r="Q226" s="206">
        <f t="shared" si="38"/>
        <v>2.1448301616429674E-2</v>
      </c>
      <c r="R226" s="184">
        <f t="shared" si="48"/>
        <v>1.0030826702487605</v>
      </c>
      <c r="S226" s="184">
        <f t="shared" si="49"/>
        <v>3.934479341090042</v>
      </c>
      <c r="T226" s="190">
        <f t="shared" si="39"/>
        <v>7.6820241835158676E-2</v>
      </c>
      <c r="U226" s="190">
        <f t="shared" si="40"/>
        <v>5.2154149905759173E-2</v>
      </c>
      <c r="V226" s="190">
        <f t="shared" si="41"/>
        <v>2.4666091929399503E-2</v>
      </c>
      <c r="Y226" s="205"/>
      <c r="Z226" s="205"/>
    </row>
    <row r="227" spans="1:26">
      <c r="A227" s="181">
        <v>1889.03</v>
      </c>
      <c r="B227" s="182">
        <v>5.19</v>
      </c>
      <c r="C227" s="183">
        <v>0.22750000000000001</v>
      </c>
      <c r="D227" s="182">
        <v>0.27</v>
      </c>
      <c r="E227" s="182">
        <v>7.8019419829999999</v>
      </c>
      <c r="F227" s="183">
        <f t="shared" si="46"/>
        <v>1889.2083333333169</v>
      </c>
      <c r="G227" s="184">
        <f>G225*10/12+G237*2/12</f>
        <v>3.4449999999999998</v>
      </c>
      <c r="H227" s="183">
        <f t="shared" si="42"/>
        <v>209.04806246365555</v>
      </c>
      <c r="I227" s="183">
        <f t="shared" si="43"/>
        <v>9.1634747997074442</v>
      </c>
      <c r="J227" s="185">
        <f t="shared" si="47"/>
        <v>591.14835028063476</v>
      </c>
      <c r="K227" s="183">
        <f t="shared" si="44"/>
        <v>10.875332729323123</v>
      </c>
      <c r="L227" s="185">
        <f t="shared" si="45"/>
        <v>30.753382384541695</v>
      </c>
      <c r="M227" s="204">
        <f t="shared" si="36"/>
        <v>16.065045360769293</v>
      </c>
      <c r="N227" s="186"/>
      <c r="O227" s="187">
        <f t="shared" si="37"/>
        <v>20.648519003321088</v>
      </c>
      <c r="P227" s="187"/>
      <c r="Q227" s="206">
        <f t="shared" si="38"/>
        <v>2.1895429954547851E-2</v>
      </c>
      <c r="R227" s="184">
        <f t="shared" si="48"/>
        <v>1.0030806115904525</v>
      </c>
      <c r="S227" s="184">
        <f t="shared" si="49"/>
        <v>3.9947391586357051</v>
      </c>
      <c r="T227" s="190">
        <f t="shared" si="39"/>
        <v>7.9191928111553622E-2</v>
      </c>
      <c r="U227" s="190">
        <f t="shared" si="40"/>
        <v>5.0790327947483505E-2</v>
      </c>
      <c r="V227" s="190">
        <f t="shared" si="41"/>
        <v>2.8401600164070118E-2</v>
      </c>
      <c r="Y227" s="205"/>
      <c r="Z227" s="205"/>
    </row>
    <row r="228" spans="1:26">
      <c r="A228" s="181">
        <v>1889.04</v>
      </c>
      <c r="B228" s="182">
        <v>5.18</v>
      </c>
      <c r="C228" s="183">
        <v>0.22670000000000001</v>
      </c>
      <c r="D228" s="182">
        <v>0.27329999999999999</v>
      </c>
      <c r="E228" s="182">
        <v>7.8019419829999999</v>
      </c>
      <c r="F228" s="183">
        <f t="shared" si="46"/>
        <v>1889.2916666666501</v>
      </c>
      <c r="G228" s="184">
        <f>G225*9/12+G237*3/12</f>
        <v>3.4424999999999999</v>
      </c>
      <c r="H228" s="183">
        <f t="shared" si="42"/>
        <v>208.6452723625695</v>
      </c>
      <c r="I228" s="183">
        <f t="shared" si="43"/>
        <v>9.131251591620563</v>
      </c>
      <c r="J228" s="185">
        <f t="shared" si="47"/>
        <v>592.1611237066935</v>
      </c>
      <c r="K228" s="183">
        <f t="shared" si="44"/>
        <v>11.008253462681514</v>
      </c>
      <c r="L228" s="185">
        <f t="shared" si="45"/>
        <v>31.242786700586745</v>
      </c>
      <c r="M228" s="204">
        <f t="shared" si="36"/>
        <v>16.050104533967488</v>
      </c>
      <c r="N228" s="186"/>
      <c r="O228" s="187">
        <f t="shared" si="37"/>
        <v>20.626458817142197</v>
      </c>
      <c r="P228" s="187"/>
      <c r="Q228" s="206">
        <f t="shared" si="38"/>
        <v>2.3128536760698454E-2</v>
      </c>
      <c r="R228" s="184">
        <f t="shared" si="48"/>
        <v>1.0030785529361603</v>
      </c>
      <c r="S228" s="184">
        <f t="shared" si="49"/>
        <v>4.0070453983886329</v>
      </c>
      <c r="T228" s="190">
        <f t="shared" si="39"/>
        <v>7.9161366698754065E-2</v>
      </c>
      <c r="U228" s="190">
        <f t="shared" si="40"/>
        <v>4.9273221183053328E-2</v>
      </c>
      <c r="V228" s="190">
        <f t="shared" si="41"/>
        <v>2.9888145515700737E-2</v>
      </c>
      <c r="Y228" s="205"/>
      <c r="Z228" s="205"/>
    </row>
    <row r="229" spans="1:26">
      <c r="A229" s="181">
        <v>1889.05</v>
      </c>
      <c r="B229" s="182">
        <v>5.32</v>
      </c>
      <c r="C229" s="183">
        <v>0.2258</v>
      </c>
      <c r="D229" s="182">
        <v>0.2767</v>
      </c>
      <c r="E229" s="182">
        <v>7.6116519010000001</v>
      </c>
      <c r="F229" s="183">
        <f t="shared" si="46"/>
        <v>1889.3749999999834</v>
      </c>
      <c r="G229" s="184">
        <f>G225*8/12+G237*4/12</f>
        <v>3.4400000000000004</v>
      </c>
      <c r="H229" s="183">
        <f t="shared" si="42"/>
        <v>219.64140790258148</v>
      </c>
      <c r="I229" s="183">
        <f t="shared" si="43"/>
        <v>9.3223740421809964</v>
      </c>
      <c r="J229" s="185">
        <f t="shared" si="47"/>
        <v>625.57435591767455</v>
      </c>
      <c r="K229" s="183">
        <f t="shared" si="44"/>
        <v>11.423830369669981</v>
      </c>
      <c r="L229" s="185">
        <f t="shared" si="45"/>
        <v>32.536921857597846</v>
      </c>
      <c r="M229" s="204">
        <f t="shared" si="36"/>
        <v>16.915421076068384</v>
      </c>
      <c r="N229" s="186"/>
      <c r="O229" s="187">
        <f t="shared" si="37"/>
        <v>21.731410413817347</v>
      </c>
      <c r="P229" s="187"/>
      <c r="Q229" s="206">
        <f t="shared" si="38"/>
        <v>1.7511818172382072E-2</v>
      </c>
      <c r="R229" s="184">
        <f t="shared" si="48"/>
        <v>1.0030764942858854</v>
      </c>
      <c r="S229" s="184">
        <f t="shared" si="49"/>
        <v>4.1198651903935755</v>
      </c>
      <c r="T229" s="190">
        <f t="shared" si="39"/>
        <v>6.8988386709887273E-2</v>
      </c>
      <c r="U229" s="190">
        <f t="shared" si="40"/>
        <v>4.6597834745883082E-2</v>
      </c>
      <c r="V229" s="190">
        <f t="shared" si="41"/>
        <v>2.2390551964004191E-2</v>
      </c>
      <c r="Y229" s="205"/>
      <c r="Z229" s="205"/>
    </row>
    <row r="230" spans="1:26">
      <c r="A230" s="181">
        <v>1889.06</v>
      </c>
      <c r="B230" s="182">
        <v>5.41</v>
      </c>
      <c r="C230" s="183">
        <v>0.22500000000000001</v>
      </c>
      <c r="D230" s="182">
        <v>0.28000000000000003</v>
      </c>
      <c r="E230" s="182">
        <v>7.6116519010000001</v>
      </c>
      <c r="F230" s="183">
        <f t="shared" si="46"/>
        <v>1889.4583333333167</v>
      </c>
      <c r="G230" s="184">
        <f>G225*7/12+G237*5/12</f>
        <v>3.4375</v>
      </c>
      <c r="H230" s="183">
        <f t="shared" si="42"/>
        <v>223.35714600619656</v>
      </c>
      <c r="I230" s="183">
        <f t="shared" si="43"/>
        <v>9.2893452590377503</v>
      </c>
      <c r="J230" s="185">
        <f t="shared" si="47"/>
        <v>638.36217757294651</v>
      </c>
      <c r="K230" s="183">
        <f t="shared" si="44"/>
        <v>11.560074100135868</v>
      </c>
      <c r="L230" s="185">
        <f t="shared" si="45"/>
        <v>33.039077582333654</v>
      </c>
      <c r="M230" s="204">
        <f t="shared" si="36"/>
        <v>17.219302943947689</v>
      </c>
      <c r="N230" s="186"/>
      <c r="O230" s="187">
        <f t="shared" si="37"/>
        <v>22.110623383995293</v>
      </c>
      <c r="P230" s="187"/>
      <c r="Q230" s="206">
        <f t="shared" si="38"/>
        <v>1.765522513178451E-2</v>
      </c>
      <c r="R230" s="184">
        <f t="shared" si="48"/>
        <v>1.0030744356396279</v>
      </c>
      <c r="S230" s="184">
        <f t="shared" si="49"/>
        <v>4.1325399321104399</v>
      </c>
      <c r="T230" s="190">
        <f t="shared" si="39"/>
        <v>6.3268517995436868E-2</v>
      </c>
      <c r="U230" s="190">
        <f t="shared" si="40"/>
        <v>4.5106915051926988E-2</v>
      </c>
      <c r="V230" s="190">
        <f t="shared" si="41"/>
        <v>1.816160294350988E-2</v>
      </c>
      <c r="Y230" s="205"/>
      <c r="Z230" s="205"/>
    </row>
    <row r="231" spans="1:26">
      <c r="A231" s="181">
        <v>1889.07</v>
      </c>
      <c r="B231" s="182">
        <v>5.3</v>
      </c>
      <c r="C231" s="183">
        <v>0.22420000000000001</v>
      </c>
      <c r="D231" s="182">
        <v>0.2833</v>
      </c>
      <c r="E231" s="182">
        <v>7.6116519010000001</v>
      </c>
      <c r="F231" s="183">
        <f t="shared" si="46"/>
        <v>1889.5416666666499</v>
      </c>
      <c r="G231" s="184">
        <f>G225*6/12+G237*6/12</f>
        <v>3.4350000000000005</v>
      </c>
      <c r="H231" s="183">
        <f t="shared" si="42"/>
        <v>218.81568832400032</v>
      </c>
      <c r="I231" s="183">
        <f t="shared" si="43"/>
        <v>9.2563164758945042</v>
      </c>
      <c r="J231" s="185">
        <f t="shared" si="47"/>
        <v>627.58711173523182</v>
      </c>
      <c r="K231" s="183">
        <f t="shared" si="44"/>
        <v>11.696317830601753</v>
      </c>
      <c r="L231" s="185">
        <f t="shared" si="45"/>
        <v>33.546307312187018</v>
      </c>
      <c r="M231" s="204">
        <f t="shared" si="36"/>
        <v>16.889214491107523</v>
      </c>
      <c r="N231" s="186"/>
      <c r="O231" s="187">
        <f t="shared" si="37"/>
        <v>21.675368705170953</v>
      </c>
      <c r="P231" s="187"/>
      <c r="Q231" s="206">
        <f t="shared" si="38"/>
        <v>1.7653549602927893E-2</v>
      </c>
      <c r="R231" s="184">
        <f t="shared" si="48"/>
        <v>1.003072376997389</v>
      </c>
      <c r="S231" s="184">
        <f t="shared" si="49"/>
        <v>4.1452451601599059</v>
      </c>
      <c r="T231" s="190">
        <f t="shared" si="39"/>
        <v>6.7585212009594775E-2</v>
      </c>
      <c r="U231" s="190">
        <f t="shared" si="40"/>
        <v>4.363725864485013E-2</v>
      </c>
      <c r="V231" s="190">
        <f t="shared" si="41"/>
        <v>2.3947953364744645E-2</v>
      </c>
      <c r="Y231" s="205"/>
      <c r="Z231" s="205"/>
    </row>
    <row r="232" spans="1:26">
      <c r="A232" s="181">
        <v>1889.08</v>
      </c>
      <c r="B232" s="182">
        <v>5.37</v>
      </c>
      <c r="C232" s="183">
        <v>0.2233</v>
      </c>
      <c r="D232" s="182">
        <v>0.28670000000000001</v>
      </c>
      <c r="E232" s="182">
        <v>7.6116519010000001</v>
      </c>
      <c r="F232" s="183">
        <f t="shared" si="46"/>
        <v>1889.6249999999832</v>
      </c>
      <c r="G232" s="184">
        <f>G225*5/12+G237*7/12</f>
        <v>3.4325000000000001</v>
      </c>
      <c r="H232" s="183">
        <f t="shared" si="42"/>
        <v>221.7057068490343</v>
      </c>
      <c r="I232" s="183">
        <f t="shared" si="43"/>
        <v>9.2191590948583535</v>
      </c>
      <c r="J232" s="185">
        <f t="shared" si="47"/>
        <v>638.07946041303182</v>
      </c>
      <c r="K232" s="183">
        <f t="shared" si="44"/>
        <v>11.836690158960547</v>
      </c>
      <c r="L232" s="185">
        <f t="shared" si="45"/>
        <v>34.066551452591476</v>
      </c>
      <c r="M232" s="204">
        <f t="shared" si="36"/>
        <v>17.131853975345734</v>
      </c>
      <c r="N232" s="186"/>
      <c r="O232" s="187">
        <f t="shared" si="37"/>
        <v>21.973135389628155</v>
      </c>
      <c r="P232" s="187"/>
      <c r="Q232" s="206">
        <f t="shared" si="38"/>
        <v>1.6839963503965147E-2</v>
      </c>
      <c r="R232" s="184">
        <f t="shared" si="48"/>
        <v>1.0030703183591692</v>
      </c>
      <c r="S232" s="184">
        <f t="shared" si="49"/>
        <v>4.157980916038519</v>
      </c>
      <c r="T232" s="190">
        <f t="shared" si="39"/>
        <v>6.7390705049081179E-2</v>
      </c>
      <c r="U232" s="190">
        <f t="shared" si="40"/>
        <v>4.2188412475791415E-2</v>
      </c>
      <c r="V232" s="190">
        <f t="shared" si="41"/>
        <v>2.5202292573289764E-2</v>
      </c>
      <c r="Y232" s="205"/>
      <c r="Z232" s="205"/>
    </row>
    <row r="233" spans="1:26">
      <c r="A233" s="181">
        <v>1889.09</v>
      </c>
      <c r="B233" s="182">
        <v>5.5</v>
      </c>
      <c r="C233" s="183">
        <v>0.2225</v>
      </c>
      <c r="D233" s="182">
        <v>0.28999999999999998</v>
      </c>
      <c r="E233" s="182">
        <v>7.7067928930000003</v>
      </c>
      <c r="F233" s="183">
        <f t="shared" si="46"/>
        <v>1889.7083333333164</v>
      </c>
      <c r="G233" s="184">
        <f>G225*4/12+G237*8/12</f>
        <v>3.4299999999999997</v>
      </c>
      <c r="H233" s="183">
        <f t="shared" si="42"/>
        <v>224.26965068308613</v>
      </c>
      <c r="I233" s="183">
        <f t="shared" si="43"/>
        <v>9.0727267776339389</v>
      </c>
      <c r="J233" s="185">
        <f t="shared" si="47"/>
        <v>647.63458935174049</v>
      </c>
      <c r="K233" s="183">
        <f t="shared" si="44"/>
        <v>11.825127036017266</v>
      </c>
      <c r="L233" s="185">
        <f t="shared" si="45"/>
        <v>34.148005620364493</v>
      </c>
      <c r="M233" s="204">
        <f t="shared" si="36"/>
        <v>17.350788026348607</v>
      </c>
      <c r="N233" s="186"/>
      <c r="O233" s="187">
        <f t="shared" si="37"/>
        <v>22.236764738619268</v>
      </c>
      <c r="P233" s="187"/>
      <c r="Q233" s="206">
        <f t="shared" si="38"/>
        <v>1.3960101329211362E-2</v>
      </c>
      <c r="R233" s="184">
        <f t="shared" si="48"/>
        <v>1.0030682597249694</v>
      </c>
      <c r="S233" s="184">
        <f t="shared" si="49"/>
        <v>4.1192590235257391</v>
      </c>
      <c r="T233" s="190">
        <f t="shared" si="39"/>
        <v>6.0867239445564492E-2</v>
      </c>
      <c r="U233" s="190">
        <f t="shared" si="40"/>
        <v>3.9418328540952619E-2</v>
      </c>
      <c r="V233" s="190">
        <f t="shared" si="41"/>
        <v>2.1448910904611873E-2</v>
      </c>
      <c r="Y233" s="205"/>
      <c r="Z233" s="205"/>
    </row>
    <row r="234" spans="1:26">
      <c r="A234" s="181">
        <v>1889.1</v>
      </c>
      <c r="B234" s="182">
        <v>5.4</v>
      </c>
      <c r="C234" s="183">
        <v>0.22170000000000001</v>
      </c>
      <c r="D234" s="182">
        <v>0.29330000000000001</v>
      </c>
      <c r="E234" s="182">
        <v>7.7067928930000003</v>
      </c>
      <c r="F234" s="183">
        <f t="shared" si="46"/>
        <v>1889.7916666666497</v>
      </c>
      <c r="G234" s="184">
        <f>G225*3/12+G237*9/12</f>
        <v>3.4275000000000002</v>
      </c>
      <c r="H234" s="183">
        <f t="shared" si="42"/>
        <v>220.19202067066638</v>
      </c>
      <c r="I234" s="183">
        <f t="shared" si="43"/>
        <v>9.0401057375345797</v>
      </c>
      <c r="J234" s="185">
        <f t="shared" si="47"/>
        <v>638.0348784613949</v>
      </c>
      <c r="K234" s="183">
        <f t="shared" si="44"/>
        <v>11.959688826427119</v>
      </c>
      <c r="L234" s="185">
        <f t="shared" si="45"/>
        <v>34.654746269023534</v>
      </c>
      <c r="M234" s="204">
        <f t="shared" si="36"/>
        <v>17.053214402955497</v>
      </c>
      <c r="N234" s="186"/>
      <c r="O234" s="187">
        <f t="shared" si="37"/>
        <v>21.840470810168487</v>
      </c>
      <c r="P234" s="187"/>
      <c r="Q234" s="206">
        <f t="shared" si="38"/>
        <v>9.5907592579841799E-3</v>
      </c>
      <c r="R234" s="184">
        <f t="shared" si="48"/>
        <v>1.0030662010947902</v>
      </c>
      <c r="S234" s="184">
        <f t="shared" si="49"/>
        <v>4.1318979800843403</v>
      </c>
      <c r="T234" s="190">
        <f t="shared" si="39"/>
        <v>6.092296094744909E-2</v>
      </c>
      <c r="U234" s="190">
        <f t="shared" si="40"/>
        <v>3.8043920536298348E-2</v>
      </c>
      <c r="V234" s="190">
        <f t="shared" si="41"/>
        <v>2.2879040411150742E-2</v>
      </c>
      <c r="Y234" s="205"/>
      <c r="Z234" s="205"/>
    </row>
    <row r="235" spans="1:26">
      <c r="A235" s="181">
        <v>1889.11</v>
      </c>
      <c r="B235" s="182">
        <v>5.35</v>
      </c>
      <c r="C235" s="183">
        <v>0.2208</v>
      </c>
      <c r="D235" s="182">
        <v>0.29670000000000002</v>
      </c>
      <c r="E235" s="182">
        <v>7.7067928930000003</v>
      </c>
      <c r="F235" s="183">
        <f t="shared" si="46"/>
        <v>1889.8749999999829</v>
      </c>
      <c r="G235" s="184">
        <f>G225*2/12+G237*10/12</f>
        <v>3.4250000000000003</v>
      </c>
      <c r="H235" s="183">
        <f t="shared" si="42"/>
        <v>218.15320566445646</v>
      </c>
      <c r="I235" s="183">
        <f t="shared" si="43"/>
        <v>9.0034070674228026</v>
      </c>
      <c r="J235" s="185">
        <f t="shared" si="47"/>
        <v>634.30119287632442</v>
      </c>
      <c r="K235" s="183">
        <f t="shared" si="44"/>
        <v>12.098328246849391</v>
      </c>
      <c r="L235" s="185">
        <f t="shared" si="45"/>
        <v>35.177039986244012</v>
      </c>
      <c r="M235" s="204">
        <f t="shared" si="36"/>
        <v>16.906021170249375</v>
      </c>
      <c r="N235" s="186"/>
      <c r="O235" s="187">
        <f t="shared" si="37"/>
        <v>21.638643677166296</v>
      </c>
      <c r="P235" s="187"/>
      <c r="Q235" s="206">
        <f t="shared" si="38"/>
        <v>5.0333918368153374E-3</v>
      </c>
      <c r="R235" s="184">
        <f t="shared" si="48"/>
        <v>1.0030641424686324</v>
      </c>
      <c r="S235" s="184">
        <f t="shared" si="49"/>
        <v>4.1445672101944364</v>
      </c>
      <c r="T235" s="190">
        <f t="shared" si="39"/>
        <v>6.2520222349584431E-2</v>
      </c>
      <c r="U235" s="190">
        <f t="shared" si="40"/>
        <v>3.6687601738395026E-2</v>
      </c>
      <c r="V235" s="190">
        <f t="shared" si="41"/>
        <v>2.5832620611189405E-2</v>
      </c>
      <c r="Y235" s="205"/>
      <c r="Z235" s="205"/>
    </row>
    <row r="236" spans="1:26">
      <c r="A236" s="181">
        <v>1889.12</v>
      </c>
      <c r="B236" s="182">
        <v>5.32</v>
      </c>
      <c r="C236" s="183">
        <v>0.22</v>
      </c>
      <c r="D236" s="182">
        <v>0.3</v>
      </c>
      <c r="E236" s="182">
        <v>7.8019419829999999</v>
      </c>
      <c r="F236" s="183">
        <f t="shared" si="46"/>
        <v>1889.9583333333162</v>
      </c>
      <c r="G236" s="184">
        <f>G225*1/12+G237*11/12</f>
        <v>3.4224999999999999</v>
      </c>
      <c r="H236" s="183">
        <f t="shared" si="42"/>
        <v>214.28433377777409</v>
      </c>
      <c r="I236" s="183">
        <f t="shared" si="43"/>
        <v>8.8613822238929121</v>
      </c>
      <c r="J236" s="185">
        <f t="shared" si="47"/>
        <v>625.19918921564908</v>
      </c>
      <c r="K236" s="183">
        <f t="shared" si="44"/>
        <v>12.083703032581246</v>
      </c>
      <c r="L236" s="185">
        <f t="shared" si="45"/>
        <v>35.255593376822318</v>
      </c>
      <c r="M236" s="204">
        <f t="shared" si="36"/>
        <v>16.610338076603394</v>
      </c>
      <c r="N236" s="186"/>
      <c r="O236" s="187">
        <f t="shared" si="37"/>
        <v>21.248155988127635</v>
      </c>
      <c r="P236" s="187"/>
      <c r="Q236" s="206">
        <f t="shared" si="38"/>
        <v>4.3897649033883823E-3</v>
      </c>
      <c r="R236" s="184">
        <f t="shared" si="48"/>
        <v>1.0030620838464972</v>
      </c>
      <c r="S236" s="184">
        <f t="shared" si="49"/>
        <v>4.1065665379782672</v>
      </c>
      <c r="T236" s="190">
        <f t="shared" si="39"/>
        <v>5.5603778877094223E-2</v>
      </c>
      <c r="U236" s="190">
        <f t="shared" si="40"/>
        <v>3.6620242497589439E-2</v>
      </c>
      <c r="V236" s="190">
        <f t="shared" si="41"/>
        <v>1.8983536379504784E-2</v>
      </c>
      <c r="Y236" s="205"/>
      <c r="Z236" s="205"/>
    </row>
    <row r="237" spans="1:26">
      <c r="A237" s="181">
        <v>1890.01</v>
      </c>
      <c r="B237" s="182">
        <v>5.38</v>
      </c>
      <c r="C237" s="183">
        <v>0.22</v>
      </c>
      <c r="D237" s="182">
        <v>0.29920000000000002</v>
      </c>
      <c r="E237" s="182">
        <v>7.6116519010000001</v>
      </c>
      <c r="F237" s="183">
        <f t="shared" si="46"/>
        <v>1890.0416666666495</v>
      </c>
      <c r="G237" s="184">
        <v>3.42</v>
      </c>
      <c r="H237" s="183">
        <f t="shared" si="42"/>
        <v>222.11856663832486</v>
      </c>
      <c r="I237" s="183">
        <f t="shared" si="43"/>
        <v>9.0829153643924663</v>
      </c>
      <c r="J237" s="185">
        <f t="shared" si="47"/>
        <v>650.26483547473379</v>
      </c>
      <c r="K237" s="183">
        <f t="shared" si="44"/>
        <v>12.352764895573756</v>
      </c>
      <c r="L237" s="185">
        <f t="shared" si="45"/>
        <v>36.163427281420141</v>
      </c>
      <c r="M237" s="204">
        <f t="shared" si="36"/>
        <v>17.220071982181906</v>
      </c>
      <c r="N237" s="186"/>
      <c r="O237" s="187">
        <f t="shared" si="37"/>
        <v>22.015486326741616</v>
      </c>
      <c r="P237" s="187"/>
      <c r="Q237" s="206">
        <f t="shared" si="38"/>
        <v>-2.9555589998916734E-3</v>
      </c>
      <c r="R237" s="184">
        <f t="shared" si="48"/>
        <v>1.0014510943480162</v>
      </c>
      <c r="S237" s="184">
        <f t="shared" si="49"/>
        <v>4.2221190609680992</v>
      </c>
      <c r="T237" s="190">
        <f t="shared" si="39"/>
        <v>5.3163830437164883E-2</v>
      </c>
      <c r="U237" s="190">
        <f t="shared" si="40"/>
        <v>3.3981739109766762E-2</v>
      </c>
      <c r="V237" s="190">
        <f t="shared" si="41"/>
        <v>1.9182091327398121E-2</v>
      </c>
      <c r="Y237" s="205"/>
      <c r="Z237" s="205"/>
    </row>
    <row r="238" spans="1:26">
      <c r="A238" s="181">
        <v>1890.02</v>
      </c>
      <c r="B238" s="182">
        <v>5.32</v>
      </c>
      <c r="C238" s="183">
        <v>0.22</v>
      </c>
      <c r="D238" s="182">
        <v>0.29830000000000001</v>
      </c>
      <c r="E238" s="182">
        <v>7.6116519010000001</v>
      </c>
      <c r="F238" s="183">
        <f t="shared" si="46"/>
        <v>1890.1249999999827</v>
      </c>
      <c r="G238" s="184">
        <f>G237*11/12+G249*1/12</f>
        <v>3.4366666666666665</v>
      </c>
      <c r="H238" s="183">
        <f t="shared" si="42"/>
        <v>219.64140790258148</v>
      </c>
      <c r="I238" s="183">
        <f t="shared" si="43"/>
        <v>9.0829153643924663</v>
      </c>
      <c r="J238" s="185">
        <f t="shared" si="47"/>
        <v>645.22870756678208</v>
      </c>
      <c r="K238" s="183">
        <f t="shared" si="44"/>
        <v>12.315607514537604</v>
      </c>
      <c r="L238" s="185">
        <f t="shared" si="45"/>
        <v>36.178895388565991</v>
      </c>
      <c r="M238" s="204">
        <f t="shared" si="36"/>
        <v>17.026814982671414</v>
      </c>
      <c r="N238" s="186"/>
      <c r="O238" s="187">
        <f t="shared" si="37"/>
        <v>21.755939559525391</v>
      </c>
      <c r="P238" s="187"/>
      <c r="Q238" s="206">
        <f t="shared" si="38"/>
        <v>-2.4631020800412601E-3</v>
      </c>
      <c r="R238" s="184">
        <f t="shared" si="48"/>
        <v>1.0014660798155122</v>
      </c>
      <c r="S238" s="184">
        <f t="shared" si="49"/>
        <v>4.2282457540741216</v>
      </c>
      <c r="T238" s="190">
        <f t="shared" si="39"/>
        <v>5.4922624918724683E-2</v>
      </c>
      <c r="U238" s="190">
        <f t="shared" si="40"/>
        <v>3.2901738937891167E-2</v>
      </c>
      <c r="V238" s="190">
        <f t="shared" si="41"/>
        <v>2.2020885980833516E-2</v>
      </c>
      <c r="Y238" s="205"/>
      <c r="Z238" s="205"/>
    </row>
    <row r="239" spans="1:26">
      <c r="A239" s="181">
        <v>1890.03</v>
      </c>
      <c r="B239" s="182">
        <v>5.28</v>
      </c>
      <c r="C239" s="183">
        <v>0.22</v>
      </c>
      <c r="D239" s="182">
        <v>0.29749999999999999</v>
      </c>
      <c r="E239" s="182">
        <v>7.6116519010000001</v>
      </c>
      <c r="F239" s="183">
        <f t="shared" si="46"/>
        <v>1890.208333333316</v>
      </c>
      <c r="G239" s="184">
        <f>G237*10/12+G249*2/12</f>
        <v>3.4533333333333336</v>
      </c>
      <c r="H239" s="183">
        <f t="shared" si="42"/>
        <v>217.98996874541922</v>
      </c>
      <c r="I239" s="183">
        <f t="shared" si="43"/>
        <v>9.0829153643924663</v>
      </c>
      <c r="J239" s="185">
        <f t="shared" si="47"/>
        <v>642.60089641441118</v>
      </c>
      <c r="K239" s="183">
        <f t="shared" si="44"/>
        <v>12.282578731394358</v>
      </c>
      <c r="L239" s="185">
        <f t="shared" si="45"/>
        <v>36.207152780925625</v>
      </c>
      <c r="M239" s="204">
        <f t="shared" si="36"/>
        <v>16.901122288589914</v>
      </c>
      <c r="N239" s="186"/>
      <c r="O239" s="187">
        <f t="shared" si="37"/>
        <v>21.582789932235599</v>
      </c>
      <c r="P239" s="187"/>
      <c r="Q239" s="206">
        <f t="shared" si="38"/>
        <v>-3.1144040035788606E-3</v>
      </c>
      <c r="R239" s="184">
        <f t="shared" si="48"/>
        <v>1.0014810640939893</v>
      </c>
      <c r="S239" s="184">
        <f t="shared" si="49"/>
        <v>4.2344446998291945</v>
      </c>
      <c r="T239" s="190">
        <f t="shared" si="39"/>
        <v>5.6526328677811932E-2</v>
      </c>
      <c r="U239" s="190">
        <f t="shared" si="40"/>
        <v>3.3057381066337488E-2</v>
      </c>
      <c r="V239" s="190">
        <f t="shared" si="41"/>
        <v>2.3468947611474444E-2</v>
      </c>
      <c r="Y239" s="205"/>
      <c r="Z239" s="205"/>
    </row>
    <row r="240" spans="1:26">
      <c r="A240" s="181">
        <v>1890.04</v>
      </c>
      <c r="B240" s="182">
        <v>5.39</v>
      </c>
      <c r="C240" s="183">
        <v>0.22</v>
      </c>
      <c r="D240" s="182">
        <v>0.29670000000000002</v>
      </c>
      <c r="E240" s="182">
        <v>7.6116519010000001</v>
      </c>
      <c r="F240" s="183">
        <f t="shared" si="46"/>
        <v>1890.2916666666492</v>
      </c>
      <c r="G240" s="184">
        <f>G237*9/12+G249*3/12</f>
        <v>3.4699999999999998</v>
      </c>
      <c r="H240" s="183">
        <f t="shared" si="42"/>
        <v>222.53142642761543</v>
      </c>
      <c r="I240" s="183">
        <f t="shared" si="43"/>
        <v>9.0829153643924663</v>
      </c>
      <c r="J240" s="185">
        <f t="shared" si="47"/>
        <v>658.21966820226146</v>
      </c>
      <c r="K240" s="183">
        <f t="shared" si="44"/>
        <v>12.249549948251113</v>
      </c>
      <c r="L240" s="185">
        <f t="shared" si="45"/>
        <v>36.232611420335985</v>
      </c>
      <c r="M240" s="204">
        <f t="shared" si="36"/>
        <v>17.257854542603202</v>
      </c>
      <c r="N240" s="186"/>
      <c r="O240" s="187">
        <f t="shared" si="37"/>
        <v>22.023576461344511</v>
      </c>
      <c r="P240" s="187"/>
      <c r="Q240" s="206">
        <f t="shared" si="38"/>
        <v>-7.5703300803301593E-4</v>
      </c>
      <c r="R240" s="184">
        <f t="shared" si="48"/>
        <v>1.0014960471849268</v>
      </c>
      <c r="S240" s="184">
        <f t="shared" si="49"/>
        <v>4.2407161838320944</v>
      </c>
      <c r="T240" s="190">
        <f t="shared" si="39"/>
        <v>5.566384924301615E-2</v>
      </c>
      <c r="U240" s="190">
        <f t="shared" si="40"/>
        <v>3.3211150243813048E-2</v>
      </c>
      <c r="V240" s="190">
        <f t="shared" si="41"/>
        <v>2.2452698999203102E-2</v>
      </c>
      <c r="Y240" s="205"/>
      <c r="Z240" s="205"/>
    </row>
    <row r="241" spans="1:26">
      <c r="A241" s="181">
        <v>1890.05</v>
      </c>
      <c r="B241" s="182">
        <v>5.62</v>
      </c>
      <c r="C241" s="183">
        <v>0.22</v>
      </c>
      <c r="D241" s="182">
        <v>0.29580000000000001</v>
      </c>
      <c r="E241" s="182">
        <v>7.7067928930000003</v>
      </c>
      <c r="F241" s="183">
        <f t="shared" si="46"/>
        <v>1890.3749999999825</v>
      </c>
      <c r="G241" s="184">
        <f>G237*8/12+G249*4/12</f>
        <v>3.4866666666666664</v>
      </c>
      <c r="H241" s="183">
        <f t="shared" si="42"/>
        <v>229.16280669798982</v>
      </c>
      <c r="I241" s="183">
        <f t="shared" si="43"/>
        <v>8.9707860273234434</v>
      </c>
      <c r="J241" s="185">
        <f t="shared" si="47"/>
        <v>680.04565168750605</v>
      </c>
      <c r="K241" s="183">
        <f t="shared" si="44"/>
        <v>12.061629576737612</v>
      </c>
      <c r="L241" s="185">
        <f t="shared" si="45"/>
        <v>35.793150136861968</v>
      </c>
      <c r="M241" s="204">
        <f t="shared" si="36"/>
        <v>17.786430487858624</v>
      </c>
      <c r="N241" s="186"/>
      <c r="O241" s="187">
        <f t="shared" si="37"/>
        <v>22.677242329476801</v>
      </c>
      <c r="P241" s="187"/>
      <c r="Q241" s="206">
        <f t="shared" si="38"/>
        <v>1.4888374225166395E-3</v>
      </c>
      <c r="R241" s="184">
        <f t="shared" si="48"/>
        <v>1.0015110290898022</v>
      </c>
      <c r="S241" s="184">
        <f t="shared" si="49"/>
        <v>4.1946301842867291</v>
      </c>
      <c r="T241" s="190">
        <f t="shared" si="39"/>
        <v>5.0021715342593698E-2</v>
      </c>
      <c r="U241" s="190">
        <f t="shared" si="40"/>
        <v>3.7143716427277651E-2</v>
      </c>
      <c r="V241" s="190">
        <f t="shared" si="41"/>
        <v>1.2877998915316047E-2</v>
      </c>
      <c r="Y241" s="205"/>
      <c r="Z241" s="205"/>
    </row>
    <row r="242" spans="1:26">
      <c r="A242" s="181">
        <v>1890.06</v>
      </c>
      <c r="B242" s="182">
        <v>5.58</v>
      </c>
      <c r="C242" s="183">
        <v>0.22</v>
      </c>
      <c r="D242" s="182">
        <v>0.29499999999999998</v>
      </c>
      <c r="E242" s="182">
        <v>7.7067928930000003</v>
      </c>
      <c r="F242" s="183">
        <f t="shared" si="46"/>
        <v>1890.4583333333157</v>
      </c>
      <c r="G242" s="184">
        <f>G237*7/12+G249*5/12</f>
        <v>3.5033333333333334</v>
      </c>
      <c r="H242" s="183">
        <f t="shared" si="42"/>
        <v>227.5317546930219</v>
      </c>
      <c r="I242" s="183">
        <f t="shared" si="43"/>
        <v>8.9707860273234434</v>
      </c>
      <c r="J242" s="185">
        <f t="shared" si="47"/>
        <v>677.42388612643322</v>
      </c>
      <c r="K242" s="183">
        <f t="shared" si="44"/>
        <v>12.029008536638255</v>
      </c>
      <c r="L242" s="185">
        <f t="shared" si="45"/>
        <v>35.813628388404631</v>
      </c>
      <c r="M242" s="204">
        <f t="shared" si="36"/>
        <v>17.684360844450165</v>
      </c>
      <c r="N242" s="186"/>
      <c r="O242" s="187">
        <f t="shared" si="37"/>
        <v>22.525314186078049</v>
      </c>
      <c r="P242" s="187"/>
      <c r="Q242" s="206">
        <f t="shared" si="38"/>
        <v>3.6494746472915951E-3</v>
      </c>
      <c r="R242" s="184">
        <f t="shared" si="48"/>
        <v>1.0015260098100913</v>
      </c>
      <c r="S242" s="184">
        <f t="shared" si="49"/>
        <v>4.200968392516149</v>
      </c>
      <c r="T242" s="190">
        <f t="shared" si="39"/>
        <v>4.8919622526198081E-2</v>
      </c>
      <c r="U242" s="190">
        <f t="shared" si="40"/>
        <v>3.8567883928620983E-2</v>
      </c>
      <c r="V242" s="190">
        <f t="shared" si="41"/>
        <v>1.0351738597577098E-2</v>
      </c>
      <c r="Y242" s="205"/>
      <c r="Z242" s="205"/>
    </row>
    <row r="243" spans="1:26">
      <c r="A243" s="181">
        <v>1890.07</v>
      </c>
      <c r="B243" s="182">
        <v>5.54</v>
      </c>
      <c r="C243" s="183">
        <v>0.22</v>
      </c>
      <c r="D243" s="182">
        <v>0.29420000000000002</v>
      </c>
      <c r="E243" s="182">
        <v>7.7067928930000003</v>
      </c>
      <c r="F243" s="183">
        <f t="shared" si="46"/>
        <v>1890.541666666649</v>
      </c>
      <c r="G243" s="184">
        <f>G237*6/12+G249*6/12</f>
        <v>3.5199999999999996</v>
      </c>
      <c r="H243" s="183">
        <f t="shared" si="42"/>
        <v>225.900702688054</v>
      </c>
      <c r="I243" s="183">
        <f t="shared" si="43"/>
        <v>8.9707860273234434</v>
      </c>
      <c r="J243" s="185">
        <f t="shared" si="47"/>
        <v>674.79350664027925</v>
      </c>
      <c r="K243" s="183">
        <f t="shared" si="44"/>
        <v>11.996387496538897</v>
      </c>
      <c r="L243" s="185">
        <f t="shared" si="45"/>
        <v>35.834702103532521</v>
      </c>
      <c r="M243" s="204">
        <f t="shared" si="36"/>
        <v>17.589295440864863</v>
      </c>
      <c r="N243" s="186"/>
      <c r="O243" s="187">
        <f t="shared" si="37"/>
        <v>22.381223142941977</v>
      </c>
      <c r="P243" s="187"/>
      <c r="Q243" s="206">
        <f t="shared" si="38"/>
        <v>3.7884300307325924E-3</v>
      </c>
      <c r="R243" s="184">
        <f t="shared" si="48"/>
        <v>1.0015409893472669</v>
      </c>
      <c r="S243" s="184">
        <f t="shared" si="49"/>
        <v>4.2073791114950119</v>
      </c>
      <c r="T243" s="190">
        <f t="shared" si="39"/>
        <v>4.8431560238712645E-2</v>
      </c>
      <c r="U243" s="190">
        <f t="shared" si="40"/>
        <v>3.7442974683895569E-2</v>
      </c>
      <c r="V243" s="190">
        <f t="shared" si="41"/>
        <v>1.0988585554817076E-2</v>
      </c>
      <c r="Y243" s="205"/>
      <c r="Z243" s="205"/>
    </row>
    <row r="244" spans="1:26">
      <c r="A244" s="181">
        <v>1890.08</v>
      </c>
      <c r="B244" s="182">
        <v>5.41</v>
      </c>
      <c r="C244" s="183">
        <v>0.22</v>
      </c>
      <c r="D244" s="182">
        <v>0.29330000000000001</v>
      </c>
      <c r="E244" s="182">
        <v>7.9922320659999997</v>
      </c>
      <c r="F244" s="183">
        <f t="shared" si="46"/>
        <v>1890.6249999999823</v>
      </c>
      <c r="G244" s="184">
        <f>G237*5/12+G249*7/12</f>
        <v>3.5366666666666671</v>
      </c>
      <c r="H244" s="183">
        <f t="shared" si="42"/>
        <v>212.72115611263592</v>
      </c>
      <c r="I244" s="183">
        <f t="shared" si="43"/>
        <v>8.6503982153012746</v>
      </c>
      <c r="J244" s="185">
        <f t="shared" si="47"/>
        <v>637.57787913644177</v>
      </c>
      <c r="K244" s="183">
        <f t="shared" si="44"/>
        <v>11.532553620672111</v>
      </c>
      <c r="L244" s="185">
        <f t="shared" si="45"/>
        <v>34.565913484421145</v>
      </c>
      <c r="M244" s="204">
        <f t="shared" si="36"/>
        <v>16.596791133979103</v>
      </c>
      <c r="N244" s="186"/>
      <c r="O244" s="187">
        <f t="shared" si="37"/>
        <v>21.097417913470906</v>
      </c>
      <c r="P244" s="187"/>
      <c r="Q244" s="206">
        <f t="shared" si="38"/>
        <v>1.0599942338932952E-2</v>
      </c>
      <c r="R244" s="184">
        <f t="shared" si="48"/>
        <v>1.0015559677028012</v>
      </c>
      <c r="S244" s="184">
        <f t="shared" si="49"/>
        <v>4.0633663238947353</v>
      </c>
      <c r="T244" s="190">
        <f t="shared" si="39"/>
        <v>5.7523024341116669E-2</v>
      </c>
      <c r="U244" s="190">
        <f t="shared" si="40"/>
        <v>4.26487529392785E-2</v>
      </c>
      <c r="V244" s="190">
        <f t="shared" si="41"/>
        <v>1.4874271401838168E-2</v>
      </c>
      <c r="Y244" s="205"/>
      <c r="Z244" s="205"/>
    </row>
    <row r="245" spans="1:26">
      <c r="A245" s="181">
        <v>1890.09</v>
      </c>
      <c r="B245" s="182">
        <v>5.32</v>
      </c>
      <c r="C245" s="183">
        <v>0.22</v>
      </c>
      <c r="D245" s="182">
        <v>0.29249999999999998</v>
      </c>
      <c r="E245" s="182">
        <v>8.0873811569999994</v>
      </c>
      <c r="F245" s="183">
        <f t="shared" si="46"/>
        <v>1890.7083333333155</v>
      </c>
      <c r="G245" s="184">
        <f>G237*4/12+G249*8/12</f>
        <v>3.5533333333333337</v>
      </c>
      <c r="H245" s="183">
        <f t="shared" si="42"/>
        <v>206.721299212286</v>
      </c>
      <c r="I245" s="183">
        <f t="shared" si="43"/>
        <v>8.5486251553952854</v>
      </c>
      <c r="J245" s="185">
        <f t="shared" si="47"/>
        <v>621.73002033428395</v>
      </c>
      <c r="K245" s="183">
        <f t="shared" si="44"/>
        <v>11.365785717968732</v>
      </c>
      <c r="L245" s="185">
        <f t="shared" si="45"/>
        <v>34.183464463868056</v>
      </c>
      <c r="M245" s="204">
        <f t="shared" si="36"/>
        <v>16.169702000615299</v>
      </c>
      <c r="N245" s="186"/>
      <c r="O245" s="187">
        <f t="shared" si="37"/>
        <v>20.535953743709669</v>
      </c>
      <c r="P245" s="187"/>
      <c r="Q245" s="206">
        <f t="shared" si="38"/>
        <v>1.218010758330635E-2</v>
      </c>
      <c r="R245" s="184">
        <f t="shared" si="48"/>
        <v>1.0015709448781633</v>
      </c>
      <c r="S245" s="184">
        <f t="shared" si="49"/>
        <v>4.0218083728124885</v>
      </c>
      <c r="T245" s="190">
        <f t="shared" si="39"/>
        <v>5.6785962529206424E-2</v>
      </c>
      <c r="U245" s="190">
        <f t="shared" si="40"/>
        <v>4.2748953207462304E-2</v>
      </c>
      <c r="V245" s="190">
        <f t="shared" si="41"/>
        <v>1.4037009321744121E-2</v>
      </c>
      <c r="Y245" s="205"/>
      <c r="Z245" s="205"/>
    </row>
    <row r="246" spans="1:26">
      <c r="A246" s="181">
        <v>1890.1</v>
      </c>
      <c r="B246" s="182">
        <v>5.08</v>
      </c>
      <c r="C246" s="183">
        <v>0.22</v>
      </c>
      <c r="D246" s="182">
        <v>0.29170000000000001</v>
      </c>
      <c r="E246" s="182">
        <v>8.0873811569999994</v>
      </c>
      <c r="F246" s="183">
        <f t="shared" si="46"/>
        <v>1890.7916666666488</v>
      </c>
      <c r="G246" s="184">
        <f>G237*3/12+G249*9/12</f>
        <v>3.57</v>
      </c>
      <c r="H246" s="183">
        <f t="shared" si="42"/>
        <v>197.39552631549114</v>
      </c>
      <c r="I246" s="183">
        <f t="shared" si="43"/>
        <v>8.5486251553952854</v>
      </c>
      <c r="J246" s="185">
        <f t="shared" si="47"/>
        <v>595.82460282035538</v>
      </c>
      <c r="K246" s="183">
        <f t="shared" si="44"/>
        <v>11.334699808312751</v>
      </c>
      <c r="L246" s="185">
        <f t="shared" si="45"/>
        <v>34.212999339113715</v>
      </c>
      <c r="M246" s="204">
        <f t="shared" si="36"/>
        <v>15.482849163344433</v>
      </c>
      <c r="N246" s="186"/>
      <c r="O246" s="187">
        <f t="shared" si="37"/>
        <v>19.649063391074282</v>
      </c>
      <c r="P246" s="187"/>
      <c r="Q246" s="206">
        <f t="shared" si="38"/>
        <v>1.4756977765159704E-2</v>
      </c>
      <c r="R246" s="184">
        <f t="shared" si="48"/>
        <v>1.0015859208748206</v>
      </c>
      <c r="S246" s="184">
        <f t="shared" si="49"/>
        <v>4.0281264120767126</v>
      </c>
      <c r="T246" s="190">
        <f t="shared" si="39"/>
        <v>6.6802957605611724E-2</v>
      </c>
      <c r="U246" s="190">
        <f t="shared" si="40"/>
        <v>4.4173154154254712E-2</v>
      </c>
      <c r="V246" s="190">
        <f t="shared" si="41"/>
        <v>2.2629803451357011E-2</v>
      </c>
      <c r="Y246" s="205"/>
      <c r="Z246" s="205"/>
    </row>
    <row r="247" spans="1:26">
      <c r="A247" s="181">
        <v>1890.11</v>
      </c>
      <c r="B247" s="182">
        <v>4.71</v>
      </c>
      <c r="C247" s="183">
        <v>0.22</v>
      </c>
      <c r="D247" s="182">
        <v>0.2908</v>
      </c>
      <c r="E247" s="182">
        <v>7.8970910740000004</v>
      </c>
      <c r="F247" s="183">
        <f t="shared" si="46"/>
        <v>1890.874999999982</v>
      </c>
      <c r="G247" s="184">
        <f>G237*2/12+G249*10/12</f>
        <v>3.5866666666666669</v>
      </c>
      <c r="H247" s="183">
        <f t="shared" si="42"/>
        <v>187.42834306079328</v>
      </c>
      <c r="I247" s="183">
        <f t="shared" si="43"/>
        <v>8.7546147501856737</v>
      </c>
      <c r="J247" s="185">
        <f t="shared" si="47"/>
        <v>567.94145604727896</v>
      </c>
      <c r="K247" s="183">
        <f t="shared" si="44"/>
        <v>11.572008951609064</v>
      </c>
      <c r="L247" s="185">
        <f t="shared" si="45"/>
        <v>35.06526017378954</v>
      </c>
      <c r="M247" s="204">
        <f t="shared" si="36"/>
        <v>14.745043493292805</v>
      </c>
      <c r="N247" s="186"/>
      <c r="O247" s="187">
        <f t="shared" si="37"/>
        <v>18.703194594453656</v>
      </c>
      <c r="P247" s="187"/>
      <c r="Q247" s="206">
        <f t="shared" si="38"/>
        <v>1.4479293188767395E-2</v>
      </c>
      <c r="R247" s="184">
        <f t="shared" si="48"/>
        <v>1.0016008956942393</v>
      </c>
      <c r="S247" s="184">
        <f t="shared" si="49"/>
        <v>4.1317312756751186</v>
      </c>
      <c r="T247" s="190">
        <f t="shared" si="39"/>
        <v>8.0435404955262024E-2</v>
      </c>
      <c r="U247" s="190">
        <f t="shared" si="40"/>
        <v>4.1831556662647928E-2</v>
      </c>
      <c r="V247" s="190">
        <f t="shared" si="41"/>
        <v>3.8603848292614096E-2</v>
      </c>
      <c r="Y247" s="205"/>
      <c r="Z247" s="205"/>
    </row>
    <row r="248" spans="1:26">
      <c r="A248" s="181">
        <v>1890.12</v>
      </c>
      <c r="B248" s="182">
        <v>4.5999999999999996</v>
      </c>
      <c r="C248" s="183">
        <v>0.22</v>
      </c>
      <c r="D248" s="182">
        <v>0.28999999999999998</v>
      </c>
      <c r="E248" s="182">
        <v>7.8970910740000004</v>
      </c>
      <c r="F248" s="183">
        <f t="shared" si="46"/>
        <v>1890.9583333333153</v>
      </c>
      <c r="G248" s="184">
        <f>G237*1/12+G249*11/12</f>
        <v>3.6033333333333335</v>
      </c>
      <c r="H248" s="183">
        <f t="shared" si="42"/>
        <v>183.05103568570044</v>
      </c>
      <c r="I248" s="183">
        <f t="shared" si="43"/>
        <v>8.7546147501856737</v>
      </c>
      <c r="J248" s="185">
        <f t="shared" si="47"/>
        <v>556.88810145329444</v>
      </c>
      <c r="K248" s="183">
        <f t="shared" si="44"/>
        <v>11.540173988881113</v>
      </c>
      <c r="L248" s="185">
        <f t="shared" si="45"/>
        <v>35.108162917707688</v>
      </c>
      <c r="M248" s="204">
        <f t="shared" si="36"/>
        <v>14.442991231338441</v>
      </c>
      <c r="N248" s="186"/>
      <c r="O248" s="187">
        <f t="shared" si="37"/>
        <v>18.311029377300343</v>
      </c>
      <c r="P248" s="187"/>
      <c r="Q248" s="206">
        <f t="shared" si="38"/>
        <v>1.4743783055440982E-2</v>
      </c>
      <c r="R248" s="184">
        <f t="shared" si="48"/>
        <v>1.001615869337882</v>
      </c>
      <c r="S248" s="184">
        <f t="shared" si="49"/>
        <v>4.1383457464841005</v>
      </c>
      <c r="T248" s="190">
        <f t="shared" si="39"/>
        <v>9.0655952073073642E-2</v>
      </c>
      <c r="U248" s="190">
        <f t="shared" si="40"/>
        <v>4.3266469458853374E-2</v>
      </c>
      <c r="V248" s="190">
        <f t="shared" si="41"/>
        <v>4.7389482614220269E-2</v>
      </c>
      <c r="Y248" s="205"/>
      <c r="Z248" s="205"/>
    </row>
    <row r="249" spans="1:26">
      <c r="A249" s="181">
        <v>1891.01</v>
      </c>
      <c r="B249" s="182">
        <v>4.84</v>
      </c>
      <c r="C249" s="183">
        <v>0.22</v>
      </c>
      <c r="D249" s="182">
        <v>0.29420000000000002</v>
      </c>
      <c r="E249" s="182">
        <v>7.8019419829999999</v>
      </c>
      <c r="F249" s="183">
        <f t="shared" si="46"/>
        <v>1891.0416666666486</v>
      </c>
      <c r="G249" s="184">
        <v>3.62</v>
      </c>
      <c r="H249" s="183">
        <f t="shared" si="42"/>
        <v>194.9504089256441</v>
      </c>
      <c r="I249" s="183">
        <f t="shared" si="43"/>
        <v>8.8613822238929121</v>
      </c>
      <c r="J249" s="185">
        <f t="shared" si="47"/>
        <v>595.33558982335046</v>
      </c>
      <c r="K249" s="183">
        <f t="shared" si="44"/>
        <v>11.850084773951343</v>
      </c>
      <c r="L249" s="185">
        <f t="shared" si="45"/>
        <v>36.187547629344984</v>
      </c>
      <c r="M249" s="204">
        <f t="shared" si="36"/>
        <v>15.428980086469092</v>
      </c>
      <c r="N249" s="186"/>
      <c r="O249" s="187">
        <f t="shared" si="37"/>
        <v>19.546976727737327</v>
      </c>
      <c r="P249" s="187"/>
      <c r="Q249" s="206">
        <f t="shared" si="38"/>
        <v>9.949380825188793E-3</v>
      </c>
      <c r="R249" s="184">
        <f t="shared" si="48"/>
        <v>1.0031553683529171</v>
      </c>
      <c r="S249" s="184">
        <f t="shared" si="49"/>
        <v>4.1955837893125638</v>
      </c>
      <c r="T249" s="190">
        <f t="shared" si="39"/>
        <v>8.5548769908164513E-2</v>
      </c>
      <c r="U249" s="190">
        <f t="shared" si="40"/>
        <v>4.0846766627982367E-2</v>
      </c>
      <c r="V249" s="190">
        <f t="shared" si="41"/>
        <v>4.4702003280182145E-2</v>
      </c>
      <c r="Y249" s="205"/>
      <c r="Z249" s="205"/>
    </row>
    <row r="250" spans="1:26">
      <c r="A250" s="181">
        <v>1891.02</v>
      </c>
      <c r="B250" s="182">
        <v>4.9000000000000004</v>
      </c>
      <c r="C250" s="183">
        <v>0.22</v>
      </c>
      <c r="D250" s="182">
        <v>0.29830000000000001</v>
      </c>
      <c r="E250" s="182">
        <v>7.8970910740000004</v>
      </c>
      <c r="F250" s="183">
        <f t="shared" si="46"/>
        <v>1891.1249999999818</v>
      </c>
      <c r="G250" s="184">
        <f>G249*11/12+G261*1/12</f>
        <v>3.6183333333333332</v>
      </c>
      <c r="H250" s="183">
        <f t="shared" si="42"/>
        <v>194.98914670868092</v>
      </c>
      <c r="I250" s="183">
        <f t="shared" si="43"/>
        <v>8.7546147501856737</v>
      </c>
      <c r="J250" s="185">
        <f t="shared" si="47"/>
        <v>597.68177516743265</v>
      </c>
      <c r="K250" s="183">
        <f t="shared" si="44"/>
        <v>11.870461727183576</v>
      </c>
      <c r="L250" s="185">
        <f t="shared" si="45"/>
        <v>36.385402761723505</v>
      </c>
      <c r="M250" s="204">
        <f t="shared" si="36"/>
        <v>15.476522332432538</v>
      </c>
      <c r="N250" s="186"/>
      <c r="O250" s="187">
        <f t="shared" si="37"/>
        <v>19.590760596774185</v>
      </c>
      <c r="P250" s="187"/>
      <c r="Q250" s="206">
        <f t="shared" si="38"/>
        <v>9.9700471158192666E-3</v>
      </c>
      <c r="R250" s="184">
        <f t="shared" si="48"/>
        <v>1.0031539903074633</v>
      </c>
      <c r="S250" s="184">
        <f t="shared" si="49"/>
        <v>4.158111877717503</v>
      </c>
      <c r="T250" s="190">
        <f t="shared" si="39"/>
        <v>8.9584708934725477E-2</v>
      </c>
      <c r="U250" s="190">
        <f t="shared" si="40"/>
        <v>4.3285854411421187E-2</v>
      </c>
      <c r="V250" s="190">
        <f t="shared" si="41"/>
        <v>4.6298854523304289E-2</v>
      </c>
      <c r="Y250" s="205"/>
      <c r="Z250" s="205"/>
    </row>
    <row r="251" spans="1:26">
      <c r="A251" s="181">
        <v>1891.03</v>
      </c>
      <c r="B251" s="182">
        <v>4.8099999999999996</v>
      </c>
      <c r="C251" s="183">
        <v>0.22</v>
      </c>
      <c r="D251" s="182">
        <v>0.30249999999999999</v>
      </c>
      <c r="E251" s="182">
        <v>7.9922320659999997</v>
      </c>
      <c r="F251" s="183">
        <f t="shared" si="46"/>
        <v>1891.2083333333151</v>
      </c>
      <c r="G251" s="184">
        <f>G249*10/12+G261*2/12</f>
        <v>3.6166666666666671</v>
      </c>
      <c r="H251" s="183">
        <f t="shared" si="42"/>
        <v>189.12916097999607</v>
      </c>
      <c r="I251" s="183">
        <f t="shared" si="43"/>
        <v>8.6503982153012746</v>
      </c>
      <c r="J251" s="185">
        <f t="shared" si="47"/>
        <v>581.92931948197349</v>
      </c>
      <c r="K251" s="183">
        <f t="shared" si="44"/>
        <v>11.894297546039255</v>
      </c>
      <c r="L251" s="185">
        <f t="shared" si="45"/>
        <v>36.59742601731746</v>
      </c>
      <c r="M251" s="204">
        <f t="shared" si="36"/>
        <v>15.051623357657382</v>
      </c>
      <c r="N251" s="186"/>
      <c r="O251" s="187">
        <f t="shared" si="37"/>
        <v>19.038836516513694</v>
      </c>
      <c r="P251" s="187"/>
      <c r="Q251" s="206">
        <f t="shared" si="38"/>
        <v>1.2986888034787779E-2</v>
      </c>
      <c r="R251" s="184">
        <f t="shared" si="48"/>
        <v>1.0031526122631842</v>
      </c>
      <c r="S251" s="184">
        <f t="shared" si="49"/>
        <v>4.1215714789915268</v>
      </c>
      <c r="T251" s="190">
        <f t="shared" si="39"/>
        <v>9.6725404865003473E-2</v>
      </c>
      <c r="U251" s="190">
        <f t="shared" si="40"/>
        <v>4.4417938971399895E-2</v>
      </c>
      <c r="V251" s="190">
        <f t="shared" si="41"/>
        <v>5.2307465893603577E-2</v>
      </c>
      <c r="Y251" s="205"/>
      <c r="Z251" s="205"/>
    </row>
    <row r="252" spans="1:26">
      <c r="A252" s="181">
        <v>1891.04</v>
      </c>
      <c r="B252" s="182">
        <v>4.97</v>
      </c>
      <c r="C252" s="183">
        <v>0.22</v>
      </c>
      <c r="D252" s="182">
        <v>0.30669999999999997</v>
      </c>
      <c r="E252" s="182">
        <v>8.0873811569999994</v>
      </c>
      <c r="F252" s="183">
        <f t="shared" si="46"/>
        <v>1891.2916666666483</v>
      </c>
      <c r="G252" s="184">
        <f>G249*9/12+G261*3/12</f>
        <v>3.6149999999999998</v>
      </c>
      <c r="H252" s="183">
        <f t="shared" si="42"/>
        <v>193.12121373779348</v>
      </c>
      <c r="I252" s="183">
        <f t="shared" si="43"/>
        <v>8.5486251553952854</v>
      </c>
      <c r="J252" s="185">
        <f t="shared" si="47"/>
        <v>596.40435071862237</v>
      </c>
      <c r="K252" s="183">
        <f t="shared" si="44"/>
        <v>11.917560614362428</v>
      </c>
      <c r="L252" s="185">
        <f t="shared" si="45"/>
        <v>36.804268483984202</v>
      </c>
      <c r="M252" s="204">
        <f t="shared" si="36"/>
        <v>15.408945125474123</v>
      </c>
      <c r="N252" s="186"/>
      <c r="O252" s="187">
        <f t="shared" si="37"/>
        <v>19.474152883159555</v>
      </c>
      <c r="P252" s="187"/>
      <c r="Q252" s="206">
        <f t="shared" si="38"/>
        <v>1.1648752704439304E-2</v>
      </c>
      <c r="R252" s="184">
        <f t="shared" si="48"/>
        <v>1.0031512342200799</v>
      </c>
      <c r="S252" s="184">
        <f t="shared" si="49"/>
        <v>4.0859214985900998</v>
      </c>
      <c r="T252" s="190">
        <f t="shared" si="39"/>
        <v>0.10461707356759886</v>
      </c>
      <c r="U252" s="190">
        <f t="shared" si="40"/>
        <v>4.6853315298751586E-2</v>
      </c>
      <c r="V252" s="190">
        <f t="shared" si="41"/>
        <v>5.7763758268847276E-2</v>
      </c>
      <c r="Y252" s="205"/>
      <c r="Z252" s="205"/>
    </row>
    <row r="253" spans="1:26">
      <c r="A253" s="181">
        <v>1891.05</v>
      </c>
      <c r="B253" s="182">
        <v>4.95</v>
      </c>
      <c r="C253" s="183">
        <v>0.22</v>
      </c>
      <c r="D253" s="182">
        <v>0.31080000000000002</v>
      </c>
      <c r="E253" s="182">
        <v>7.9922320659999997</v>
      </c>
      <c r="F253" s="183">
        <f t="shared" si="46"/>
        <v>1891.3749999999816</v>
      </c>
      <c r="G253" s="184">
        <f>G249*8/12+G261*4/12</f>
        <v>3.6133333333333333</v>
      </c>
      <c r="H253" s="183">
        <f t="shared" si="42"/>
        <v>194.63395984427871</v>
      </c>
      <c r="I253" s="183">
        <f t="shared" si="43"/>
        <v>8.6503982153012746</v>
      </c>
      <c r="J253" s="185">
        <f t="shared" si="47"/>
        <v>603.30227902616184</v>
      </c>
      <c r="K253" s="183">
        <f t="shared" si="44"/>
        <v>12.220653478707439</v>
      </c>
      <c r="L253" s="185">
        <f t="shared" si="45"/>
        <v>37.880070367945677</v>
      </c>
      <c r="M253" s="204">
        <f t="shared" si="36"/>
        <v>15.566495230713251</v>
      </c>
      <c r="N253" s="186"/>
      <c r="O253" s="187">
        <f t="shared" si="37"/>
        <v>19.657392023024777</v>
      </c>
      <c r="P253" s="187"/>
      <c r="Q253" s="206">
        <f t="shared" si="38"/>
        <v>1.0822741109611213E-2</v>
      </c>
      <c r="R253" s="184">
        <f t="shared" si="48"/>
        <v>1.0031498561781502</v>
      </c>
      <c r="S253" s="184">
        <f t="shared" si="49"/>
        <v>4.1475941791098787</v>
      </c>
      <c r="T253" s="190">
        <f t="shared" si="39"/>
        <v>9.8024292185349138E-2</v>
      </c>
      <c r="U253" s="190">
        <f t="shared" si="40"/>
        <v>4.5498409289771224E-2</v>
      </c>
      <c r="V253" s="190">
        <f t="shared" si="41"/>
        <v>5.2525882895577913E-2</v>
      </c>
      <c r="Y253" s="205"/>
      <c r="Z253" s="205"/>
    </row>
    <row r="254" spans="1:26">
      <c r="A254" s="181">
        <v>1891.06</v>
      </c>
      <c r="B254" s="182">
        <v>4.8499999999999996</v>
      </c>
      <c r="C254" s="183">
        <v>0.22</v>
      </c>
      <c r="D254" s="182">
        <v>0.315</v>
      </c>
      <c r="E254" s="182">
        <v>7.8019419829999999</v>
      </c>
      <c r="F254" s="183">
        <f t="shared" si="46"/>
        <v>1891.4583333333148</v>
      </c>
      <c r="G254" s="184">
        <f>G249*7/12+G261*5/12</f>
        <v>3.6116666666666668</v>
      </c>
      <c r="H254" s="183">
        <f t="shared" si="42"/>
        <v>195.35319902673012</v>
      </c>
      <c r="I254" s="183">
        <f t="shared" si="43"/>
        <v>8.8613822238929121</v>
      </c>
      <c r="J254" s="185">
        <f t="shared" si="47"/>
        <v>607.8206390949349</v>
      </c>
      <c r="K254" s="183">
        <f t="shared" si="44"/>
        <v>12.687888184210308</v>
      </c>
      <c r="L254" s="185">
        <f t="shared" si="45"/>
        <v>39.47701058039268</v>
      </c>
      <c r="M254" s="204">
        <f t="shared" si="36"/>
        <v>15.658211395638149</v>
      </c>
      <c r="N254" s="186"/>
      <c r="O254" s="187">
        <f t="shared" si="37"/>
        <v>19.757483904273538</v>
      </c>
      <c r="P254" s="187"/>
      <c r="Q254" s="206">
        <f t="shared" si="38"/>
        <v>8.097887936257743E-3</v>
      </c>
      <c r="R254" s="184">
        <f t="shared" si="48"/>
        <v>1.003148478137396</v>
      </c>
      <c r="S254" s="184">
        <f t="shared" si="49"/>
        <v>4.262137348095381</v>
      </c>
      <c r="T254" s="190">
        <f t="shared" si="39"/>
        <v>0.1080098855166145</v>
      </c>
      <c r="U254" s="190">
        <f t="shared" si="40"/>
        <v>4.2866396856341415E-2</v>
      </c>
      <c r="V254" s="190">
        <f t="shared" si="41"/>
        <v>6.5143488660273086E-2</v>
      </c>
      <c r="Y254" s="205"/>
      <c r="Z254" s="205"/>
    </row>
    <row r="255" spans="1:26">
      <c r="A255" s="181">
        <v>1891.07</v>
      </c>
      <c r="B255" s="182">
        <v>4.7699999999999996</v>
      </c>
      <c r="C255" s="183">
        <v>0.22</v>
      </c>
      <c r="D255" s="182">
        <v>0.31919999999999998</v>
      </c>
      <c r="E255" s="182">
        <v>7.7067928930000003</v>
      </c>
      <c r="F255" s="183">
        <f t="shared" si="46"/>
        <v>1891.5416666666481</v>
      </c>
      <c r="G255" s="184">
        <f>G249*6/12+G261*6/12</f>
        <v>3.61</v>
      </c>
      <c r="H255" s="183">
        <f t="shared" si="42"/>
        <v>194.50295159242191</v>
      </c>
      <c r="I255" s="183">
        <f t="shared" si="43"/>
        <v>8.9707860273234434</v>
      </c>
      <c r="J255" s="185">
        <f t="shared" si="47"/>
        <v>607.50115521721148</v>
      </c>
      <c r="K255" s="183">
        <f t="shared" si="44"/>
        <v>13.015794999643832</v>
      </c>
      <c r="L255" s="185">
        <f t="shared" si="45"/>
        <v>40.652907493780702</v>
      </c>
      <c r="M255" s="204">
        <f t="shared" si="36"/>
        <v>15.617919238645991</v>
      </c>
      <c r="N255" s="186"/>
      <c r="O255" s="187">
        <f t="shared" si="37"/>
        <v>19.69089763641162</v>
      </c>
      <c r="P255" s="187"/>
      <c r="Q255" s="206">
        <f t="shared" si="38"/>
        <v>6.103937149086601E-3</v>
      </c>
      <c r="R255" s="184">
        <f t="shared" si="48"/>
        <v>1.0031471000978167</v>
      </c>
      <c r="S255" s="184">
        <f t="shared" si="49"/>
        <v>4.3283431846838383</v>
      </c>
      <c r="T255" s="190">
        <f t="shared" si="39"/>
        <v>9.9379431855061151E-2</v>
      </c>
      <c r="U255" s="190">
        <f t="shared" si="40"/>
        <v>4.0163486114168423E-2</v>
      </c>
      <c r="V255" s="190">
        <f t="shared" si="41"/>
        <v>5.9215945740892728E-2</v>
      </c>
      <c r="Y255" s="205"/>
      <c r="Z255" s="205"/>
    </row>
    <row r="256" spans="1:26">
      <c r="A256" s="181">
        <v>1891.08</v>
      </c>
      <c r="B256" s="182">
        <v>4.93</v>
      </c>
      <c r="C256" s="183">
        <v>0.22</v>
      </c>
      <c r="D256" s="182">
        <v>0.32329999999999998</v>
      </c>
      <c r="E256" s="182">
        <v>7.7067928930000003</v>
      </c>
      <c r="F256" s="183">
        <f t="shared" si="46"/>
        <v>1891.6249999999814</v>
      </c>
      <c r="G256" s="184">
        <f>G249*5/12+G261*7/12</f>
        <v>3.6083333333333334</v>
      </c>
      <c r="H256" s="183">
        <f t="shared" si="42"/>
        <v>201.02715961229353</v>
      </c>
      <c r="I256" s="183">
        <f t="shared" si="43"/>
        <v>8.9707860273234434</v>
      </c>
      <c r="J256" s="185">
        <f t="shared" si="47"/>
        <v>630.21346255761739</v>
      </c>
      <c r="K256" s="183">
        <f t="shared" si="44"/>
        <v>13.182977830153042</v>
      </c>
      <c r="L256" s="185">
        <f t="shared" si="45"/>
        <v>41.328197250482297</v>
      </c>
      <c r="M256" s="204">
        <f t="shared" si="36"/>
        <v>16.163998509963037</v>
      </c>
      <c r="N256" s="186"/>
      <c r="O256" s="187">
        <f t="shared" si="37"/>
        <v>20.360263494436538</v>
      </c>
      <c r="P256" s="187"/>
      <c r="Q256" s="206">
        <f t="shared" si="38"/>
        <v>2.0408967091835109E-3</v>
      </c>
      <c r="R256" s="184">
        <f t="shared" si="48"/>
        <v>1.0031457220594129</v>
      </c>
      <c r="S256" s="184">
        <f t="shared" si="49"/>
        <v>4.3419649139437411</v>
      </c>
      <c r="T256" s="190">
        <f t="shared" si="39"/>
        <v>9.5855168065712038E-2</v>
      </c>
      <c r="U256" s="190">
        <f t="shared" si="40"/>
        <v>3.87584702306214E-2</v>
      </c>
      <c r="V256" s="190">
        <f t="shared" si="41"/>
        <v>5.7096697835090637E-2</v>
      </c>
      <c r="Y256" s="205"/>
      <c r="Z256" s="205"/>
    </row>
    <row r="257" spans="1:26">
      <c r="A257" s="181">
        <v>1891.09</v>
      </c>
      <c r="B257" s="182">
        <v>5.33</v>
      </c>
      <c r="C257" s="183">
        <v>0.22</v>
      </c>
      <c r="D257" s="182">
        <v>0.32750000000000001</v>
      </c>
      <c r="E257" s="182">
        <v>7.6116519010000001</v>
      </c>
      <c r="F257" s="183">
        <f t="shared" si="46"/>
        <v>1891.7083333333146</v>
      </c>
      <c r="G257" s="184">
        <f>G249*4/12+G261*8/12</f>
        <v>3.6066666666666665</v>
      </c>
      <c r="H257" s="183">
        <f t="shared" si="42"/>
        <v>220.05426769187201</v>
      </c>
      <c r="I257" s="183">
        <f t="shared" si="43"/>
        <v>9.0829153643924663</v>
      </c>
      <c r="J257" s="185">
        <f t="shared" si="47"/>
        <v>692.23570033796625</v>
      </c>
      <c r="K257" s="183">
        <f t="shared" si="44"/>
        <v>13.52115809926606</v>
      </c>
      <c r="L257" s="185">
        <f t="shared" si="45"/>
        <v>42.534182337839404</v>
      </c>
      <c r="M257" s="204">
        <f t="shared" ref="M257:M320" si="50">H257/AVERAGE(K137:K256)</f>
        <v>17.71126141325653</v>
      </c>
      <c r="N257" s="186"/>
      <c r="O257" s="187">
        <f t="shared" ref="O257:O320" si="51">J257/AVERAGE(L137:L256)</f>
        <v>22.282941160980997</v>
      </c>
      <c r="P257" s="187"/>
      <c r="Q257" s="206">
        <f t="shared" ref="Q257:Q320" si="52">1/M257-(G257/100-(((E257/E137)^(1/10))-1))</f>
        <v>-8.26683321118616E-3</v>
      </c>
      <c r="R257" s="184">
        <f t="shared" si="48"/>
        <v>1.0031443440221843</v>
      </c>
      <c r="S257" s="184">
        <f t="shared" si="49"/>
        <v>4.4100661581200882</v>
      </c>
      <c r="T257" s="190">
        <f t="shared" si="39"/>
        <v>8.40998616835682E-2</v>
      </c>
      <c r="U257" s="190">
        <f t="shared" si="40"/>
        <v>3.6083976929712769E-2</v>
      </c>
      <c r="V257" s="190">
        <f t="shared" si="41"/>
        <v>4.8015884753855431E-2</v>
      </c>
      <c r="Y257" s="205"/>
      <c r="Z257" s="205"/>
    </row>
    <row r="258" spans="1:26">
      <c r="A258" s="181">
        <v>1891.1</v>
      </c>
      <c r="B258" s="182">
        <v>5.33</v>
      </c>
      <c r="C258" s="183">
        <v>0.22</v>
      </c>
      <c r="D258" s="182">
        <v>0.33169999999999999</v>
      </c>
      <c r="E258" s="182">
        <v>7.6116519010000001</v>
      </c>
      <c r="F258" s="183">
        <f t="shared" si="46"/>
        <v>1891.7916666666479</v>
      </c>
      <c r="G258" s="184">
        <f>G249*3/12+G261*9/12</f>
        <v>3.6049999999999995</v>
      </c>
      <c r="H258" s="183">
        <f t="shared" si="42"/>
        <v>220.05426769187201</v>
      </c>
      <c r="I258" s="183">
        <f t="shared" si="43"/>
        <v>9.0829153643924663</v>
      </c>
      <c r="J258" s="185">
        <f t="shared" si="47"/>
        <v>694.61674871311254</v>
      </c>
      <c r="K258" s="183">
        <f t="shared" si="44"/>
        <v>13.694559210768096</v>
      </c>
      <c r="L258" s="185">
        <f t="shared" si="45"/>
        <v>43.227837813909836</v>
      </c>
      <c r="M258" s="204">
        <f t="shared" si="50"/>
        <v>17.716568589826363</v>
      </c>
      <c r="N258" s="186"/>
      <c r="O258" s="187">
        <f t="shared" si="51"/>
        <v>22.264637311753681</v>
      </c>
      <c r="P258" s="187"/>
      <c r="Q258" s="206">
        <f t="shared" si="52"/>
        <v>-9.1704230003878881E-3</v>
      </c>
      <c r="R258" s="184">
        <f t="shared" si="48"/>
        <v>1.0031429659861315</v>
      </c>
      <c r="S258" s="184">
        <f t="shared" si="49"/>
        <v>4.4239329232818108</v>
      </c>
      <c r="T258" s="190">
        <f t="shared" ref="T258:T321" si="53">(($J378/$J258)^(1/10)-1)</f>
        <v>8.2862897990116258E-2</v>
      </c>
      <c r="U258" s="190">
        <f t="shared" ref="U258:U321" si="54">(($S378/$S258)^(1/10)-1)</f>
        <v>3.5972016765844606E-2</v>
      </c>
      <c r="V258" s="190">
        <f t="shared" ref="V258:V321" si="55">T258-U258</f>
        <v>4.6890881224271652E-2</v>
      </c>
      <c r="Y258" s="205"/>
      <c r="Z258" s="205"/>
    </row>
    <row r="259" spans="1:26">
      <c r="A259" s="181">
        <v>1891.11</v>
      </c>
      <c r="B259" s="182">
        <v>5.25</v>
      </c>
      <c r="C259" s="183">
        <v>0.22</v>
      </c>
      <c r="D259" s="182">
        <v>0.33579999999999999</v>
      </c>
      <c r="E259" s="182">
        <v>7.5165028100000004</v>
      </c>
      <c r="F259" s="183">
        <f t="shared" si="46"/>
        <v>1891.8749999999811</v>
      </c>
      <c r="G259" s="184">
        <f>G249*2/12+G261*10/12</f>
        <v>3.6033333333333335</v>
      </c>
      <c r="H259" s="183">
        <f t="shared" si="42"/>
        <v>219.49517837005914</v>
      </c>
      <c r="I259" s="183">
        <f t="shared" si="43"/>
        <v>9.1978931888405722</v>
      </c>
      <c r="J259" s="185">
        <f t="shared" si="47"/>
        <v>695.27142698728005</v>
      </c>
      <c r="K259" s="183">
        <f t="shared" si="44"/>
        <v>14.039329694603019</v>
      </c>
      <c r="L259" s="185">
        <f t="shared" si="45"/>
        <v>44.470884796634017</v>
      </c>
      <c r="M259" s="204">
        <f t="shared" si="50"/>
        <v>17.671739174763999</v>
      </c>
      <c r="N259" s="186"/>
      <c r="O259" s="187">
        <f t="shared" si="51"/>
        <v>22.185040648628</v>
      </c>
      <c r="P259" s="187"/>
      <c r="Q259" s="206">
        <f t="shared" si="52"/>
        <v>-9.3283281651973457E-3</v>
      </c>
      <c r="R259" s="184">
        <f t="shared" si="48"/>
        <v>1.0031415879512546</v>
      </c>
      <c r="S259" s="184">
        <f t="shared" si="49"/>
        <v>4.4940144064047098</v>
      </c>
      <c r="T259" s="190">
        <f t="shared" si="53"/>
        <v>8.4106484081104771E-2</v>
      </c>
      <c r="U259" s="190">
        <f t="shared" si="54"/>
        <v>3.3305277516018306E-2</v>
      </c>
      <c r="V259" s="190">
        <f t="shared" si="55"/>
        <v>5.0801206565086465E-2</v>
      </c>
      <c r="Y259" s="205"/>
      <c r="Z259" s="205"/>
    </row>
    <row r="260" spans="1:26">
      <c r="A260" s="181">
        <v>1891.12</v>
      </c>
      <c r="B260" s="182">
        <v>5.41</v>
      </c>
      <c r="C260" s="183">
        <v>0.22</v>
      </c>
      <c r="D260" s="182">
        <v>0.34</v>
      </c>
      <c r="E260" s="182">
        <v>7.5165028100000004</v>
      </c>
      <c r="F260" s="183">
        <f t="shared" si="46"/>
        <v>1891.9583333333144</v>
      </c>
      <c r="G260" s="184">
        <f>G249*1/12+G261*11/12</f>
        <v>3.601666666666667</v>
      </c>
      <c r="H260" s="183">
        <f t="shared" si="42"/>
        <v>226.18455523467046</v>
      </c>
      <c r="I260" s="183">
        <f t="shared" si="43"/>
        <v>9.1978931888405722</v>
      </c>
      <c r="J260" s="185">
        <f t="shared" si="47"/>
        <v>718.88858339605429</v>
      </c>
      <c r="K260" s="183">
        <f t="shared" si="44"/>
        <v>14.214925837299067</v>
      </c>
      <c r="L260" s="185">
        <f t="shared" si="45"/>
        <v>45.179689159825955</v>
      </c>
      <c r="M260" s="204">
        <f t="shared" si="50"/>
        <v>18.206303000209928</v>
      </c>
      <c r="N260" s="186"/>
      <c r="O260" s="187">
        <f t="shared" si="51"/>
        <v>22.828744233682695</v>
      </c>
      <c r="P260" s="187"/>
      <c r="Q260" s="206">
        <f t="shared" si="52"/>
        <v>-1.0973154464467401E-2</v>
      </c>
      <c r="R260" s="184">
        <f t="shared" si="48"/>
        <v>1.0031402099175537</v>
      </c>
      <c r="S260" s="184">
        <f t="shared" si="49"/>
        <v>4.508132747916636</v>
      </c>
      <c r="T260" s="190">
        <f t="shared" si="53"/>
        <v>7.7809819283636061E-2</v>
      </c>
      <c r="U260" s="190">
        <f t="shared" si="54"/>
        <v>3.195851091253088E-2</v>
      </c>
      <c r="V260" s="190">
        <f t="shared" si="55"/>
        <v>4.5851308371105182E-2</v>
      </c>
      <c r="Y260" s="205"/>
      <c r="Z260" s="205"/>
    </row>
    <row r="261" spans="1:26">
      <c r="A261" s="181">
        <v>1892.01</v>
      </c>
      <c r="B261" s="182">
        <v>5.51</v>
      </c>
      <c r="C261" s="183">
        <v>0.22170000000000001</v>
      </c>
      <c r="D261" s="182">
        <v>0.34250000000000003</v>
      </c>
      <c r="E261" s="182">
        <v>7.3262127269999997</v>
      </c>
      <c r="F261" s="183">
        <f t="shared" si="46"/>
        <v>1892.0416666666476</v>
      </c>
      <c r="G261" s="184">
        <v>3.6</v>
      </c>
      <c r="H261" s="183">
        <f t="shared" si="42"/>
        <v>236.34889669782322</v>
      </c>
      <c r="I261" s="183">
        <f t="shared" si="43"/>
        <v>9.5097187655004376</v>
      </c>
      <c r="J261" s="185">
        <f t="shared" si="47"/>
        <v>753.71293902787977</v>
      </c>
      <c r="K261" s="183">
        <f t="shared" si="44"/>
        <v>14.691378787478124</v>
      </c>
      <c r="L261" s="185">
        <f t="shared" si="45"/>
        <v>46.850577425961681</v>
      </c>
      <c r="M261" s="204">
        <f t="shared" si="50"/>
        <v>19.016388404225268</v>
      </c>
      <c r="N261" s="186"/>
      <c r="O261" s="187">
        <f t="shared" si="51"/>
        <v>23.815222199457573</v>
      </c>
      <c r="P261" s="187"/>
      <c r="Q261" s="206">
        <f t="shared" si="52"/>
        <v>-1.5780715423090869E-2</v>
      </c>
      <c r="R261" s="184">
        <f t="shared" si="48"/>
        <v>1.0019594526744053</v>
      </c>
      <c r="S261" s="184">
        <f t="shared" si="49"/>
        <v>4.6397505750525116</v>
      </c>
      <c r="T261" s="190">
        <f t="shared" si="53"/>
        <v>7.6637316745876705E-2</v>
      </c>
      <c r="U261" s="190">
        <f t="shared" si="54"/>
        <v>3.0439961943855121E-2</v>
      </c>
      <c r="V261" s="190">
        <f t="shared" si="55"/>
        <v>4.6197354802021584E-2</v>
      </c>
      <c r="Y261" s="205"/>
      <c r="Z261" s="205"/>
    </row>
    <row r="262" spans="1:26">
      <c r="A262" s="181">
        <v>1892.02</v>
      </c>
      <c r="B262" s="182">
        <v>5.52</v>
      </c>
      <c r="C262" s="183">
        <v>0.2233</v>
      </c>
      <c r="D262" s="182">
        <v>0.34499999999999997</v>
      </c>
      <c r="E262" s="182">
        <v>7.3262127269999997</v>
      </c>
      <c r="F262" s="183">
        <f t="shared" si="46"/>
        <v>1892.1249999999809</v>
      </c>
      <c r="G262" s="184">
        <f>G261*11/12+G273*1/12</f>
        <v>3.6125000000000003</v>
      </c>
      <c r="H262" s="183">
        <f t="shared" si="42"/>
        <v>236.77784206388097</v>
      </c>
      <c r="I262" s="183">
        <f t="shared" si="43"/>
        <v>9.5783500240696764</v>
      </c>
      <c r="J262" s="185">
        <f t="shared" si="47"/>
        <v>757.62627314718213</v>
      </c>
      <c r="K262" s="183">
        <f t="shared" si="44"/>
        <v>14.79861512899256</v>
      </c>
      <c r="L262" s="185">
        <f t="shared" si="45"/>
        <v>47.351642071698883</v>
      </c>
      <c r="M262" s="204">
        <f t="shared" si="50"/>
        <v>19.03642504097844</v>
      </c>
      <c r="N262" s="186"/>
      <c r="O262" s="187">
        <f t="shared" si="51"/>
        <v>23.810068229783084</v>
      </c>
      <c r="P262" s="187"/>
      <c r="Q262" s="206">
        <f t="shared" si="52"/>
        <v>-1.6860961424131314E-2</v>
      </c>
      <c r="R262" s="184">
        <f t="shared" si="48"/>
        <v>1.0019704792347714</v>
      </c>
      <c r="S262" s="184">
        <f t="shared" si="49"/>
        <v>4.6488419467253719</v>
      </c>
      <c r="T262" s="190">
        <f t="shared" si="53"/>
        <v>7.7356002643977018E-2</v>
      </c>
      <c r="U262" s="190">
        <f t="shared" si="54"/>
        <v>3.0423648145837978E-2</v>
      </c>
      <c r="V262" s="190">
        <f t="shared" si="55"/>
        <v>4.6932354498139039E-2</v>
      </c>
      <c r="Y262" s="205"/>
      <c r="Z262" s="205"/>
    </row>
    <row r="263" spans="1:26">
      <c r="A263" s="181">
        <v>1892.03</v>
      </c>
      <c r="B263" s="182">
        <v>5.58</v>
      </c>
      <c r="C263" s="183">
        <v>0.22500000000000001</v>
      </c>
      <c r="D263" s="182">
        <v>0.34749999999999998</v>
      </c>
      <c r="E263" s="182">
        <v>7.135922645</v>
      </c>
      <c r="F263" s="183">
        <f t="shared" si="46"/>
        <v>1892.2083333333142</v>
      </c>
      <c r="G263" s="184">
        <f>G261*10/12+G273*2/12</f>
        <v>3.625</v>
      </c>
      <c r="H263" s="183">
        <f t="shared" si="42"/>
        <v>245.73418144164881</v>
      </c>
      <c r="I263" s="183">
        <f t="shared" si="43"/>
        <v>9.908636348453582</v>
      </c>
      <c r="J263" s="185">
        <f t="shared" si="47"/>
        <v>788.92626682455045</v>
      </c>
      <c r="K263" s="183">
        <f t="shared" si="44"/>
        <v>15.30333836038942</v>
      </c>
      <c r="L263" s="185">
        <f t="shared" si="45"/>
        <v>49.131160881994852</v>
      </c>
      <c r="M263" s="204">
        <f t="shared" si="50"/>
        <v>19.73805484932301</v>
      </c>
      <c r="N263" s="186"/>
      <c r="O263" s="187">
        <f t="shared" si="51"/>
        <v>24.656692455919977</v>
      </c>
      <c r="P263" s="187"/>
      <c r="Q263" s="206">
        <f t="shared" si="52"/>
        <v>-2.1394100412433767E-2</v>
      </c>
      <c r="R263" s="184">
        <f t="shared" si="48"/>
        <v>1.0019815052999086</v>
      </c>
      <c r="S263" s="184">
        <f t="shared" si="49"/>
        <v>4.7822150145804407</v>
      </c>
      <c r="T263" s="190">
        <f t="shared" si="53"/>
        <v>7.3485534352514703E-2</v>
      </c>
      <c r="U263" s="190">
        <f t="shared" si="54"/>
        <v>2.7698926761728471E-2</v>
      </c>
      <c r="V263" s="190">
        <f t="shared" si="55"/>
        <v>4.5786607590786232E-2</v>
      </c>
      <c r="Y263" s="205"/>
      <c r="Z263" s="205"/>
    </row>
    <row r="264" spans="1:26">
      <c r="A264" s="181">
        <v>1892.04</v>
      </c>
      <c r="B264" s="182">
        <v>5.57</v>
      </c>
      <c r="C264" s="183">
        <v>0.22670000000000001</v>
      </c>
      <c r="D264" s="182">
        <v>0.35</v>
      </c>
      <c r="E264" s="182">
        <v>7.0407735540000003</v>
      </c>
      <c r="F264" s="183">
        <f t="shared" si="46"/>
        <v>1892.2916666666474</v>
      </c>
      <c r="G264" s="184">
        <f>G261*9/12+G273*3/12</f>
        <v>3.6374999999999997</v>
      </c>
      <c r="H264" s="183">
        <f t="shared" si="42"/>
        <v>248.60870067402831</v>
      </c>
      <c r="I264" s="183">
        <f t="shared" si="43"/>
        <v>10.118418750951927</v>
      </c>
      <c r="J264" s="185">
        <f t="shared" si="47"/>
        <v>800.86195916761733</v>
      </c>
      <c r="K264" s="183">
        <f t="shared" si="44"/>
        <v>15.621731640199267</v>
      </c>
      <c r="L264" s="185">
        <f t="shared" si="45"/>
        <v>50.323462425254235</v>
      </c>
      <c r="M264" s="204">
        <f t="shared" si="50"/>
        <v>19.943265241638638</v>
      </c>
      <c r="N264" s="186"/>
      <c r="O264" s="187">
        <f t="shared" si="51"/>
        <v>24.88113364867214</v>
      </c>
      <c r="P264" s="187"/>
      <c r="Q264" s="206">
        <f t="shared" si="52"/>
        <v>-2.4221072749668858E-2</v>
      </c>
      <c r="R264" s="184">
        <f t="shared" si="48"/>
        <v>1.0019925308702788</v>
      </c>
      <c r="S264" s="184">
        <f t="shared" si="49"/>
        <v>4.8564459636708266</v>
      </c>
      <c r="T264" s="190">
        <f t="shared" si="53"/>
        <v>7.4533445976514345E-2</v>
      </c>
      <c r="U264" s="190">
        <f t="shared" si="54"/>
        <v>2.5075276650222245E-2</v>
      </c>
      <c r="V264" s="190">
        <f t="shared" si="55"/>
        <v>4.9458169326292101E-2</v>
      </c>
      <c r="Y264" s="205"/>
      <c r="Z264" s="205"/>
    </row>
    <row r="265" spans="1:26">
      <c r="A265" s="181">
        <v>1892.05</v>
      </c>
      <c r="B265" s="182">
        <v>5.57</v>
      </c>
      <c r="C265" s="183">
        <v>0.2283</v>
      </c>
      <c r="D265" s="182">
        <v>0.35249999999999998</v>
      </c>
      <c r="E265" s="182">
        <v>7.0407735540000003</v>
      </c>
      <c r="F265" s="183">
        <f t="shared" si="46"/>
        <v>1892.3749999999807</v>
      </c>
      <c r="G265" s="184">
        <f>G261*8/12+G273*4/12</f>
        <v>3.65</v>
      </c>
      <c r="H265" s="183">
        <f t="shared" si="42"/>
        <v>248.60870067402831</v>
      </c>
      <c r="I265" s="183">
        <f t="shared" si="43"/>
        <v>10.189832381307122</v>
      </c>
      <c r="J265" s="185">
        <f t="shared" si="47"/>
        <v>803.59739880373297</v>
      </c>
      <c r="K265" s="183">
        <f t="shared" si="44"/>
        <v>15.73331543762926</v>
      </c>
      <c r="L265" s="185">
        <f t="shared" si="45"/>
        <v>50.856029277974123</v>
      </c>
      <c r="M265" s="204">
        <f t="shared" si="50"/>
        <v>19.911465213489798</v>
      </c>
      <c r="N265" s="186"/>
      <c r="O265" s="187">
        <f t="shared" si="51"/>
        <v>24.810091390835641</v>
      </c>
      <c r="P265" s="187"/>
      <c r="Q265" s="206">
        <f t="shared" si="52"/>
        <v>-2.5143580225281466E-2</v>
      </c>
      <c r="R265" s="184">
        <f t="shared" si="48"/>
        <v>1.0020035559463432</v>
      </c>
      <c r="S265" s="184">
        <f t="shared" si="49"/>
        <v>4.8661225821732819</v>
      </c>
      <c r="T265" s="190">
        <f t="shared" si="53"/>
        <v>7.2985343834107708E-2</v>
      </c>
      <c r="U265" s="190">
        <f t="shared" si="54"/>
        <v>2.384591749367071E-2</v>
      </c>
      <c r="V265" s="190">
        <f t="shared" si="55"/>
        <v>4.9139426340436998E-2</v>
      </c>
      <c r="Y265" s="205"/>
      <c r="Z265" s="205"/>
    </row>
    <row r="266" spans="1:26">
      <c r="A266" s="181">
        <v>1892.06</v>
      </c>
      <c r="B266" s="182">
        <v>5.54</v>
      </c>
      <c r="C266" s="183">
        <v>0.23</v>
      </c>
      <c r="D266" s="182">
        <v>0.35499999999999998</v>
      </c>
      <c r="E266" s="182">
        <v>7.0407735540000003</v>
      </c>
      <c r="F266" s="183">
        <f t="shared" si="46"/>
        <v>1892.4583333333139</v>
      </c>
      <c r="G266" s="184">
        <f>G261*7/12+G273*5/12</f>
        <v>3.6625000000000001</v>
      </c>
      <c r="H266" s="183">
        <f t="shared" ref="H266:H329" si="56">B266*$E$1852/E266</f>
        <v>247.26969510486839</v>
      </c>
      <c r="I266" s="183">
        <f t="shared" ref="I266:I329" si="57">C266*$E$1852/E266</f>
        <v>10.26570936355952</v>
      </c>
      <c r="J266" s="185">
        <f t="shared" si="47"/>
        <v>802.03444754932718</v>
      </c>
      <c r="K266" s="183">
        <f t="shared" ref="K266:K329" si="58">D266*$E$1852/E266</f>
        <v>15.844899235059255</v>
      </c>
      <c r="L266" s="185">
        <f t="shared" ref="L266:L329" si="59">K266*(J266/H266)</f>
        <v>51.393904129965911</v>
      </c>
      <c r="M266" s="204">
        <f t="shared" si="50"/>
        <v>19.769284397136744</v>
      </c>
      <c r="N266" s="186"/>
      <c r="O266" s="187">
        <f t="shared" si="51"/>
        <v>24.60363200280861</v>
      </c>
      <c r="P266" s="187"/>
      <c r="Q266" s="206">
        <f t="shared" si="52"/>
        <v>-2.5776978828835735E-2</v>
      </c>
      <c r="R266" s="184">
        <f t="shared" si="48"/>
        <v>1.0020145805285625</v>
      </c>
      <c r="S266" s="184">
        <f t="shared" si="49"/>
        <v>4.8758721310084301</v>
      </c>
      <c r="T266" s="190">
        <f t="shared" si="53"/>
        <v>7.1649221258020201E-2</v>
      </c>
      <c r="U266" s="190">
        <f t="shared" si="54"/>
        <v>2.2632157413557286E-2</v>
      </c>
      <c r="V266" s="190">
        <f t="shared" si="55"/>
        <v>4.9017063844462916E-2</v>
      </c>
      <c r="Y266" s="205"/>
      <c r="Z266" s="205"/>
    </row>
    <row r="267" spans="1:26">
      <c r="A267" s="181">
        <v>1892.07</v>
      </c>
      <c r="B267" s="182">
        <v>5.54</v>
      </c>
      <c r="C267" s="183">
        <v>0.23169999999999999</v>
      </c>
      <c r="D267" s="182">
        <v>0.35749999999999998</v>
      </c>
      <c r="E267" s="182">
        <v>7.2310717359999996</v>
      </c>
      <c r="F267" s="183">
        <f t="shared" ref="F267:F330" si="60">F266+1/12</f>
        <v>1892.5416666666472</v>
      </c>
      <c r="G267" s="184">
        <f>G261*6/12+G273*6/12</f>
        <v>3.6749999999999998</v>
      </c>
      <c r="H267" s="183">
        <f t="shared" si="56"/>
        <v>240.76236463435367</v>
      </c>
      <c r="I267" s="183">
        <f t="shared" si="57"/>
        <v>10.069429582270711</v>
      </c>
      <c r="J267" s="185">
        <f t="shared" ref="J267:J330" si="61">J266*((H267+(I267/12))/H266)</f>
        <v>783.64925583521097</v>
      </c>
      <c r="K267" s="183">
        <f t="shared" si="58"/>
        <v>15.536560533715061</v>
      </c>
      <c r="L267" s="185">
        <f t="shared" si="59"/>
        <v>50.569424000196371</v>
      </c>
      <c r="M267" s="204">
        <f t="shared" si="50"/>
        <v>19.211886434505558</v>
      </c>
      <c r="N267" s="186"/>
      <c r="O267" s="187">
        <f t="shared" si="51"/>
        <v>23.88278857793307</v>
      </c>
      <c r="P267" s="187"/>
      <c r="Q267" s="206">
        <f t="shared" si="52"/>
        <v>-2.0998101755070615E-2</v>
      </c>
      <c r="R267" s="184">
        <f t="shared" ref="R267:R330" si="62">((G267/G268+G267/1200+((1+G268/1200)^(-119))*(1-G267/G268)))</f>
        <v>1.0020256046173972</v>
      </c>
      <c r="S267" s="184">
        <f t="shared" ref="S267:S330" si="63">S266*R266*E266/E267</f>
        <v>4.757119439542385</v>
      </c>
      <c r="T267" s="190">
        <f t="shared" si="53"/>
        <v>7.6879024073567059E-2</v>
      </c>
      <c r="U267" s="190">
        <f t="shared" si="54"/>
        <v>2.5345671985546492E-2</v>
      </c>
      <c r="V267" s="190">
        <f t="shared" si="55"/>
        <v>5.1533352088020568E-2</v>
      </c>
      <c r="Y267" s="205"/>
      <c r="Z267" s="205"/>
    </row>
    <row r="268" spans="1:26">
      <c r="A268" s="181">
        <v>1892.08</v>
      </c>
      <c r="B268" s="182">
        <v>5.62</v>
      </c>
      <c r="C268" s="183">
        <v>0.23330000000000001</v>
      </c>
      <c r="D268" s="182">
        <v>0.36</v>
      </c>
      <c r="E268" s="182">
        <v>7.3262127269999997</v>
      </c>
      <c r="F268" s="183">
        <f t="shared" si="60"/>
        <v>1892.6249999999804</v>
      </c>
      <c r="G268" s="184">
        <f>G261*5/12+G273*7/12</f>
        <v>3.6875</v>
      </c>
      <c r="H268" s="183">
        <f t="shared" si="56"/>
        <v>241.06729572445855</v>
      </c>
      <c r="I268" s="183">
        <f t="shared" si="57"/>
        <v>10.007295390127434</v>
      </c>
      <c r="J268" s="185">
        <f t="shared" si="61"/>
        <v>787.3561328990196</v>
      </c>
      <c r="K268" s="183">
        <f t="shared" si="58"/>
        <v>15.442033178079194</v>
      </c>
      <c r="L268" s="185">
        <f t="shared" si="59"/>
        <v>50.435624171467445</v>
      </c>
      <c r="M268" s="204">
        <f t="shared" si="50"/>
        <v>19.204303803173818</v>
      </c>
      <c r="N268" s="186"/>
      <c r="O268" s="187">
        <f t="shared" si="51"/>
        <v>23.846985014935314</v>
      </c>
      <c r="P268" s="187"/>
      <c r="Q268" s="206">
        <f t="shared" si="52"/>
        <v>-2.0715090945244062E-2</v>
      </c>
      <c r="R268" s="184">
        <f t="shared" si="62"/>
        <v>1.0020366282133073</v>
      </c>
      <c r="S268" s="184">
        <f t="shared" si="63"/>
        <v>4.7048525790062872</v>
      </c>
      <c r="T268" s="190">
        <f t="shared" si="53"/>
        <v>8.081104988555432E-2</v>
      </c>
      <c r="U268" s="190">
        <f t="shared" si="54"/>
        <v>2.7870499187624853E-2</v>
      </c>
      <c r="V268" s="190">
        <f t="shared" si="55"/>
        <v>5.2940550697929467E-2</v>
      </c>
      <c r="Y268" s="205"/>
      <c r="Z268" s="205"/>
    </row>
    <row r="269" spans="1:26">
      <c r="A269" s="181">
        <v>1892.09</v>
      </c>
      <c r="B269" s="182">
        <v>5.48</v>
      </c>
      <c r="C269" s="183">
        <v>0.23499999999999999</v>
      </c>
      <c r="D269" s="182">
        <v>0.36249999999999999</v>
      </c>
      <c r="E269" s="182">
        <v>7.3262127269999997</v>
      </c>
      <c r="F269" s="183">
        <f t="shared" si="60"/>
        <v>1892.7083333333137</v>
      </c>
      <c r="G269" s="184">
        <f>G261*4/12+G273*8/12</f>
        <v>3.7</v>
      </c>
      <c r="H269" s="183">
        <f t="shared" si="56"/>
        <v>235.06206059964998</v>
      </c>
      <c r="I269" s="183">
        <f t="shared" si="57"/>
        <v>10.080216102357252</v>
      </c>
      <c r="J269" s="185">
        <f t="shared" si="61"/>
        <v>770.48588361018381</v>
      </c>
      <c r="K269" s="183">
        <f t="shared" si="58"/>
        <v>15.549269519593631</v>
      </c>
      <c r="L269" s="185">
        <f t="shared" si="59"/>
        <v>50.967360001586052</v>
      </c>
      <c r="M269" s="204">
        <f t="shared" si="50"/>
        <v>18.694271809588201</v>
      </c>
      <c r="N269" s="186"/>
      <c r="O269" s="187">
        <f t="shared" si="51"/>
        <v>23.191984913721971</v>
      </c>
      <c r="P269" s="187"/>
      <c r="Q269" s="206">
        <f t="shared" si="52"/>
        <v>-1.6774511432559924E-2</v>
      </c>
      <c r="R269" s="184">
        <f t="shared" si="62"/>
        <v>1.0020476513167518</v>
      </c>
      <c r="S269" s="184">
        <f t="shared" si="63"/>
        <v>4.7144346145081428</v>
      </c>
      <c r="T269" s="190">
        <f t="shared" si="53"/>
        <v>8.2466644497334762E-2</v>
      </c>
      <c r="U269" s="190">
        <f t="shared" si="54"/>
        <v>2.6651264324677681E-2</v>
      </c>
      <c r="V269" s="190">
        <f t="shared" si="55"/>
        <v>5.5815380172657081E-2</v>
      </c>
      <c r="Y269" s="205"/>
      <c r="Z269" s="205"/>
    </row>
    <row r="270" spans="1:26">
      <c r="A270" s="181">
        <v>1892.1</v>
      </c>
      <c r="B270" s="182">
        <v>5.59</v>
      </c>
      <c r="C270" s="183">
        <v>0.23669999999999999</v>
      </c>
      <c r="D270" s="182">
        <v>0.36499999999999999</v>
      </c>
      <c r="E270" s="182">
        <v>7.3262127269999997</v>
      </c>
      <c r="F270" s="183">
        <f t="shared" si="60"/>
        <v>1892.791666666647</v>
      </c>
      <c r="G270" s="184">
        <f>G261*3/12+G273*9/12</f>
        <v>3.7124999999999999</v>
      </c>
      <c r="H270" s="183">
        <f t="shared" si="56"/>
        <v>239.78045962628525</v>
      </c>
      <c r="I270" s="183">
        <f t="shared" si="57"/>
        <v>10.15313681458707</v>
      </c>
      <c r="J270" s="185">
        <f t="shared" si="61"/>
        <v>788.72516851006151</v>
      </c>
      <c r="K270" s="183">
        <f t="shared" si="58"/>
        <v>15.656505861108071</v>
      </c>
      <c r="L270" s="185">
        <f t="shared" si="59"/>
        <v>51.499943918814395</v>
      </c>
      <c r="M270" s="204">
        <f t="shared" si="50"/>
        <v>19.040214915324707</v>
      </c>
      <c r="N270" s="186"/>
      <c r="O270" s="187">
        <f t="shared" si="51"/>
        <v>23.596821279777313</v>
      </c>
      <c r="P270" s="187"/>
      <c r="Q270" s="206">
        <f t="shared" si="52"/>
        <v>-1.6971520676857088E-2</v>
      </c>
      <c r="R270" s="184">
        <f t="shared" si="62"/>
        <v>1.0020586739281898</v>
      </c>
      <c r="S270" s="184">
        <f t="shared" si="63"/>
        <v>4.7240881327542796</v>
      </c>
      <c r="T270" s="190">
        <f t="shared" si="53"/>
        <v>6.9575564911896981E-2</v>
      </c>
      <c r="U270" s="190">
        <f t="shared" si="54"/>
        <v>1.9732244460616721E-2</v>
      </c>
      <c r="V270" s="190">
        <f t="shared" si="55"/>
        <v>4.984332045128026E-2</v>
      </c>
      <c r="Y270" s="205"/>
      <c r="Z270" s="205"/>
    </row>
    <row r="271" spans="1:26">
      <c r="A271" s="181">
        <v>1892.11</v>
      </c>
      <c r="B271" s="182">
        <v>5.57</v>
      </c>
      <c r="C271" s="183">
        <v>0.23830000000000001</v>
      </c>
      <c r="D271" s="182">
        <v>0.36749999999999999</v>
      </c>
      <c r="E271" s="182">
        <v>7.5165028100000004</v>
      </c>
      <c r="F271" s="183">
        <f t="shared" si="60"/>
        <v>1892.8749999999802</v>
      </c>
      <c r="G271" s="184">
        <f>G261*2/12+G273*10/12</f>
        <v>3.7250000000000001</v>
      </c>
      <c r="H271" s="183">
        <f t="shared" si="56"/>
        <v>232.87393209928177</v>
      </c>
      <c r="I271" s="183">
        <f t="shared" si="57"/>
        <v>9.9629906677304945</v>
      </c>
      <c r="J271" s="185">
        <f t="shared" si="61"/>
        <v>768.7380784975885</v>
      </c>
      <c r="K271" s="183">
        <f t="shared" si="58"/>
        <v>15.364662485904137</v>
      </c>
      <c r="L271" s="185">
        <f t="shared" si="59"/>
        <v>50.720151498718806</v>
      </c>
      <c r="M271" s="204">
        <f t="shared" si="50"/>
        <v>18.463312690799995</v>
      </c>
      <c r="N271" s="186"/>
      <c r="O271" s="187">
        <f t="shared" si="51"/>
        <v>22.858807224266268</v>
      </c>
      <c r="P271" s="187"/>
      <c r="Q271" s="206">
        <f t="shared" si="52"/>
        <v>-1.2059526892530641E-2</v>
      </c>
      <c r="R271" s="184">
        <f t="shared" si="62"/>
        <v>1.0020696960480802</v>
      </c>
      <c r="S271" s="184">
        <f t="shared" si="63"/>
        <v>4.6139708203501124</v>
      </c>
      <c r="T271" s="190">
        <f t="shared" si="53"/>
        <v>7.2025883368207477E-2</v>
      </c>
      <c r="U271" s="190">
        <f t="shared" si="54"/>
        <v>2.5727722107278694E-2</v>
      </c>
      <c r="V271" s="190">
        <f t="shared" si="55"/>
        <v>4.6298161260928783E-2</v>
      </c>
      <c r="Y271" s="205"/>
      <c r="Z271" s="205"/>
    </row>
    <row r="272" spans="1:26">
      <c r="A272" s="181">
        <v>1892.12</v>
      </c>
      <c r="B272" s="182">
        <v>5.51</v>
      </c>
      <c r="C272" s="183">
        <v>0.24</v>
      </c>
      <c r="D272" s="182">
        <v>0.37</v>
      </c>
      <c r="E272" s="182">
        <v>7.6116519010000001</v>
      </c>
      <c r="F272" s="183">
        <f t="shared" si="60"/>
        <v>1892.9583333333135</v>
      </c>
      <c r="G272" s="184">
        <f>G261*1/12+G273*11/12</f>
        <v>3.7374999999999998</v>
      </c>
      <c r="H272" s="183">
        <f t="shared" si="56"/>
        <v>227.48574389910223</v>
      </c>
      <c r="I272" s="183">
        <f t="shared" si="57"/>
        <v>9.9086349429736007</v>
      </c>
      <c r="J272" s="185">
        <f t="shared" si="61"/>
        <v>753.6769536659873</v>
      </c>
      <c r="K272" s="183">
        <f t="shared" si="58"/>
        <v>15.275812203750966</v>
      </c>
      <c r="L272" s="185">
        <f t="shared" si="59"/>
        <v>50.60988618083762</v>
      </c>
      <c r="M272" s="204">
        <f t="shared" si="50"/>
        <v>18.013009251275733</v>
      </c>
      <c r="N272" s="186"/>
      <c r="O272" s="187">
        <f t="shared" si="51"/>
        <v>22.281362092837352</v>
      </c>
      <c r="P272" s="187"/>
      <c r="Q272" s="206">
        <f t="shared" si="52"/>
        <v>-8.6868929989243338E-3</v>
      </c>
      <c r="R272" s="184">
        <f t="shared" si="62"/>
        <v>1.0020807176768802</v>
      </c>
      <c r="S272" s="184">
        <f t="shared" si="63"/>
        <v>4.5657242423970628</v>
      </c>
      <c r="T272" s="190">
        <f t="shared" si="53"/>
        <v>7.0814419603888235E-2</v>
      </c>
      <c r="U272" s="190">
        <f t="shared" si="54"/>
        <v>2.585311813181157E-2</v>
      </c>
      <c r="V272" s="190">
        <f t="shared" si="55"/>
        <v>4.4961301472076665E-2</v>
      </c>
      <c r="Y272" s="205"/>
      <c r="Z272" s="205"/>
    </row>
    <row r="273" spans="1:26">
      <c r="A273" s="181">
        <v>1893.01</v>
      </c>
      <c r="B273" s="182">
        <v>5.61</v>
      </c>
      <c r="C273" s="183">
        <v>0.24079999999999999</v>
      </c>
      <c r="D273" s="182">
        <v>0.36080000000000001</v>
      </c>
      <c r="E273" s="182">
        <v>7.8970910740000004</v>
      </c>
      <c r="F273" s="183">
        <f t="shared" si="60"/>
        <v>1893.0416666666467</v>
      </c>
      <c r="G273" s="184">
        <v>3.75</v>
      </c>
      <c r="H273" s="183">
        <f t="shared" si="56"/>
        <v>223.24267612973469</v>
      </c>
      <c r="I273" s="183">
        <f t="shared" si="57"/>
        <v>9.5823237811123185</v>
      </c>
      <c r="J273" s="185">
        <f t="shared" si="61"/>
        <v>742.26493740911701</v>
      </c>
      <c r="K273" s="183">
        <f t="shared" si="58"/>
        <v>14.357568190304505</v>
      </c>
      <c r="L273" s="185">
        <f t="shared" si="59"/>
        <v>47.737823425527523</v>
      </c>
      <c r="M273" s="204">
        <f t="shared" si="50"/>
        <v>17.65664370809877</v>
      </c>
      <c r="N273" s="186"/>
      <c r="O273" s="187">
        <f t="shared" si="51"/>
        <v>21.820189744893504</v>
      </c>
      <c r="P273" s="187"/>
      <c r="Q273" s="206">
        <f t="shared" si="52"/>
        <v>-4.1021548362557628E-3</v>
      </c>
      <c r="R273" s="184">
        <f t="shared" si="62"/>
        <v>1.0034696890853201</v>
      </c>
      <c r="S273" s="184">
        <f t="shared" si="63"/>
        <v>4.4098534317855815</v>
      </c>
      <c r="T273" s="190">
        <f t="shared" si="53"/>
        <v>7.6951059063106397E-2</v>
      </c>
      <c r="U273" s="190">
        <f t="shared" si="54"/>
        <v>2.8480473837699138E-2</v>
      </c>
      <c r="V273" s="190">
        <f t="shared" si="55"/>
        <v>4.8470585225407259E-2</v>
      </c>
      <c r="Y273" s="205"/>
      <c r="Z273" s="205"/>
    </row>
    <row r="274" spans="1:26">
      <c r="A274" s="181">
        <v>1893.02</v>
      </c>
      <c r="B274" s="182">
        <v>5.51</v>
      </c>
      <c r="C274" s="183">
        <v>0.2417</v>
      </c>
      <c r="D274" s="182">
        <v>0.35170000000000001</v>
      </c>
      <c r="E274" s="182">
        <v>7.9922320659999997</v>
      </c>
      <c r="F274" s="183">
        <f t="shared" si="60"/>
        <v>1893.12499999998</v>
      </c>
      <c r="G274" s="184">
        <f>G273*11/12+G285*1/12</f>
        <v>3.7458333333333336</v>
      </c>
      <c r="H274" s="183">
        <f t="shared" si="56"/>
        <v>216.65315530140921</v>
      </c>
      <c r="I274" s="183">
        <f t="shared" si="57"/>
        <v>9.5036420392650829</v>
      </c>
      <c r="J274" s="185">
        <f t="shared" si="61"/>
        <v>722.98852193525499</v>
      </c>
      <c r="K274" s="183">
        <f t="shared" si="58"/>
        <v>13.828841146915723</v>
      </c>
      <c r="L274" s="185">
        <f t="shared" si="59"/>
        <v>46.147924349297497</v>
      </c>
      <c r="M274" s="204">
        <f t="shared" si="50"/>
        <v>17.125193854872443</v>
      </c>
      <c r="N274" s="186"/>
      <c r="O274" s="187">
        <f t="shared" si="51"/>
        <v>21.148920730797126</v>
      </c>
      <c r="P274" s="187"/>
      <c r="Q274" s="206">
        <f t="shared" si="52"/>
        <v>-2.0583817590019357E-3</v>
      </c>
      <c r="R274" s="184">
        <f t="shared" si="62"/>
        <v>1.0034662840811108</v>
      </c>
      <c r="S274" s="184">
        <f t="shared" si="63"/>
        <v>4.372476406690109</v>
      </c>
      <c r="T274" s="190">
        <f t="shared" si="53"/>
        <v>7.9504556444095487E-2</v>
      </c>
      <c r="U274" s="190">
        <f t="shared" si="54"/>
        <v>2.9566725037911024E-2</v>
      </c>
      <c r="V274" s="190">
        <f t="shared" si="55"/>
        <v>4.9937831406184463E-2</v>
      </c>
      <c r="Y274" s="205"/>
      <c r="Z274" s="205"/>
    </row>
    <row r="275" spans="1:26">
      <c r="A275" s="181">
        <v>1893.03</v>
      </c>
      <c r="B275" s="182">
        <v>5.31</v>
      </c>
      <c r="C275" s="183">
        <v>0.24249999999999999</v>
      </c>
      <c r="D275" s="182">
        <v>0.34250000000000003</v>
      </c>
      <c r="E275" s="182">
        <v>7.8019419829999999</v>
      </c>
      <c r="F275" s="183">
        <f t="shared" si="60"/>
        <v>1893.2083333333132</v>
      </c>
      <c r="G275" s="184">
        <f>G273*10/12+G285*2/12</f>
        <v>3.7416666666666667</v>
      </c>
      <c r="H275" s="183">
        <f t="shared" si="56"/>
        <v>213.88154367668804</v>
      </c>
      <c r="I275" s="183">
        <f t="shared" si="57"/>
        <v>9.7676599513365066</v>
      </c>
      <c r="J275" s="185">
        <f t="shared" si="61"/>
        <v>716.45572429047525</v>
      </c>
      <c r="K275" s="183">
        <f t="shared" si="58"/>
        <v>13.795560962196923</v>
      </c>
      <c r="L275" s="185">
        <f t="shared" si="59"/>
        <v>46.21206884547793</v>
      </c>
      <c r="M275" s="204">
        <f t="shared" si="50"/>
        <v>16.899589031582316</v>
      </c>
      <c r="N275" s="186"/>
      <c r="O275" s="187">
        <f t="shared" si="51"/>
        <v>20.861750450681811</v>
      </c>
      <c r="P275" s="187"/>
      <c r="Q275" s="206">
        <f t="shared" si="52"/>
        <v>-2.6649839599117708E-3</v>
      </c>
      <c r="R275" s="184">
        <f t="shared" si="62"/>
        <v>1.0034628790950846</v>
      </c>
      <c r="S275" s="184">
        <f t="shared" si="63"/>
        <v>4.494647416243394</v>
      </c>
      <c r="T275" s="190">
        <f t="shared" si="53"/>
        <v>8.0154225703686466E-2</v>
      </c>
      <c r="U275" s="190">
        <f t="shared" si="54"/>
        <v>3.0392125950546411E-2</v>
      </c>
      <c r="V275" s="190">
        <f t="shared" si="55"/>
        <v>4.9762099753140054E-2</v>
      </c>
      <c r="Y275" s="205"/>
      <c r="Z275" s="205"/>
    </row>
    <row r="276" spans="1:26">
      <c r="A276" s="181">
        <v>1893.04</v>
      </c>
      <c r="B276" s="182">
        <v>5.31</v>
      </c>
      <c r="C276" s="183">
        <v>0.24329999999999999</v>
      </c>
      <c r="D276" s="182">
        <v>0.33329999999999999</v>
      </c>
      <c r="E276" s="182">
        <v>7.7067928930000003</v>
      </c>
      <c r="F276" s="183">
        <f t="shared" si="60"/>
        <v>1893.2916666666465</v>
      </c>
      <c r="G276" s="184">
        <f>G273*9/12+G285*3/12</f>
        <v>3.7375000000000003</v>
      </c>
      <c r="H276" s="183">
        <f t="shared" si="56"/>
        <v>216.52215365948857</v>
      </c>
      <c r="I276" s="183">
        <f t="shared" si="57"/>
        <v>9.9208738202172455</v>
      </c>
      <c r="J276" s="185">
        <f t="shared" si="61"/>
        <v>728.07057581824154</v>
      </c>
      <c r="K276" s="183">
        <f t="shared" si="58"/>
        <v>13.590740831395017</v>
      </c>
      <c r="L276" s="185">
        <f t="shared" si="59"/>
        <v>45.699797160116745</v>
      </c>
      <c r="M276" s="204">
        <f t="shared" si="50"/>
        <v>17.102541578254908</v>
      </c>
      <c r="N276" s="186"/>
      <c r="O276" s="187">
        <f t="shared" si="51"/>
        <v>21.104034801510565</v>
      </c>
      <c r="P276" s="187"/>
      <c r="Q276" s="206">
        <f t="shared" si="52"/>
        <v>-3.5887991634665495E-3</v>
      </c>
      <c r="R276" s="184">
        <f t="shared" si="62"/>
        <v>1.0034594741272465</v>
      </c>
      <c r="S276" s="184">
        <f t="shared" si="63"/>
        <v>4.5658955119810773</v>
      </c>
      <c r="T276" s="190">
        <f t="shared" si="53"/>
        <v>7.4319206922216052E-2</v>
      </c>
      <c r="U276" s="190">
        <f t="shared" si="54"/>
        <v>2.8984664515630643E-2</v>
      </c>
      <c r="V276" s="190">
        <f t="shared" si="55"/>
        <v>4.533454240658541E-2</v>
      </c>
      <c r="Y276" s="205"/>
      <c r="Z276" s="205"/>
    </row>
    <row r="277" spans="1:26">
      <c r="A277" s="181">
        <v>1893.05</v>
      </c>
      <c r="B277" s="182">
        <v>4.84</v>
      </c>
      <c r="C277" s="183">
        <v>0.2442</v>
      </c>
      <c r="D277" s="182">
        <v>0.32419999999999999</v>
      </c>
      <c r="E277" s="182">
        <v>7.6116519010000001</v>
      </c>
      <c r="F277" s="183">
        <f t="shared" si="60"/>
        <v>1893.3749999999798</v>
      </c>
      <c r="G277" s="184">
        <f>G273*8/12+G285*4/12</f>
        <v>3.7333333333333334</v>
      </c>
      <c r="H277" s="183">
        <f t="shared" si="56"/>
        <v>199.82413801663427</v>
      </c>
      <c r="I277" s="183">
        <f t="shared" si="57"/>
        <v>10.082036054475639</v>
      </c>
      <c r="J277" s="185">
        <f t="shared" si="61"/>
        <v>674.74748230249963</v>
      </c>
      <c r="K277" s="183">
        <f t="shared" si="58"/>
        <v>13.384914368800171</v>
      </c>
      <c r="L277" s="185">
        <f t="shared" si="59"/>
        <v>45.196928463320326</v>
      </c>
      <c r="M277" s="204">
        <f t="shared" si="50"/>
        <v>15.780987310776245</v>
      </c>
      <c r="N277" s="186"/>
      <c r="O277" s="187">
        <f t="shared" si="51"/>
        <v>19.473767640169989</v>
      </c>
      <c r="P277" s="187"/>
      <c r="Q277" s="206">
        <f t="shared" si="52"/>
        <v>1.080460641540458E-3</v>
      </c>
      <c r="R277" s="184">
        <f t="shared" si="62"/>
        <v>1.0034560691776027</v>
      </c>
      <c r="S277" s="184">
        <f t="shared" si="63"/>
        <v>4.6389594451887906</v>
      </c>
      <c r="T277" s="190">
        <f t="shared" si="53"/>
        <v>8.3296094909939056E-2</v>
      </c>
      <c r="U277" s="190">
        <f t="shared" si="54"/>
        <v>2.993018558755467E-2</v>
      </c>
      <c r="V277" s="190">
        <f t="shared" si="55"/>
        <v>5.3365909322384386E-2</v>
      </c>
      <c r="Y277" s="205"/>
      <c r="Z277" s="205"/>
    </row>
    <row r="278" spans="1:26">
      <c r="A278" s="181">
        <v>1893.06</v>
      </c>
      <c r="B278" s="182">
        <v>4.6100000000000003</v>
      </c>
      <c r="C278" s="183">
        <v>0.245</v>
      </c>
      <c r="D278" s="182">
        <v>0.315</v>
      </c>
      <c r="E278" s="182">
        <v>7.4213618180000003</v>
      </c>
      <c r="F278" s="183">
        <f t="shared" si="60"/>
        <v>1893.458333333313</v>
      </c>
      <c r="G278" s="184">
        <f>G273*7/12+G285*5/12</f>
        <v>3.729166666666667</v>
      </c>
      <c r="H278" s="183">
        <f t="shared" si="56"/>
        <v>195.20854534894752</v>
      </c>
      <c r="I278" s="183">
        <f t="shared" si="57"/>
        <v>10.374423776679421</v>
      </c>
      <c r="J278" s="185">
        <f t="shared" si="61"/>
        <v>662.08126224517264</v>
      </c>
      <c r="K278" s="183">
        <f t="shared" si="58"/>
        <v>13.338544855730687</v>
      </c>
      <c r="L278" s="185">
        <f t="shared" si="59"/>
        <v>45.239825945169059</v>
      </c>
      <c r="M278" s="204">
        <f t="shared" si="50"/>
        <v>15.416503863597686</v>
      </c>
      <c r="N278" s="186"/>
      <c r="O278" s="187">
        <f t="shared" si="51"/>
        <v>19.029235819010783</v>
      </c>
      <c r="P278" s="187"/>
      <c r="Q278" s="206">
        <f t="shared" si="52"/>
        <v>3.0336802960417159E-3</v>
      </c>
      <c r="R278" s="184">
        <f t="shared" si="62"/>
        <v>1.003452664246159</v>
      </c>
      <c r="S278" s="184">
        <f t="shared" si="63"/>
        <v>4.774349998094368</v>
      </c>
      <c r="T278" s="190">
        <f t="shared" si="53"/>
        <v>7.9623432575239184E-2</v>
      </c>
      <c r="U278" s="190">
        <f t="shared" si="54"/>
        <v>2.718448252896466E-2</v>
      </c>
      <c r="V278" s="190">
        <f t="shared" si="55"/>
        <v>5.2438950046274524E-2</v>
      </c>
      <c r="Y278" s="205"/>
      <c r="Z278" s="205"/>
    </row>
    <row r="279" spans="1:26">
      <c r="A279" s="181">
        <v>1893.07</v>
      </c>
      <c r="B279" s="182">
        <v>4.18</v>
      </c>
      <c r="C279" s="183">
        <v>0.24579999999999999</v>
      </c>
      <c r="D279" s="182">
        <v>0.30580000000000002</v>
      </c>
      <c r="E279" s="182">
        <v>7.2310717359999996</v>
      </c>
      <c r="F279" s="183">
        <f t="shared" si="60"/>
        <v>1893.5416666666463</v>
      </c>
      <c r="G279" s="184">
        <f>G273*6/12+G285*6/12</f>
        <v>3.7250000000000005</v>
      </c>
      <c r="H279" s="183">
        <f t="shared" si="56"/>
        <v>181.65824624036068</v>
      </c>
      <c r="I279" s="183">
        <f t="shared" si="57"/>
        <v>10.68220022150255</v>
      </c>
      <c r="J279" s="185">
        <f t="shared" si="61"/>
        <v>619.14243799726171</v>
      </c>
      <c r="K279" s="183">
        <f t="shared" si="58"/>
        <v>13.289734856531654</v>
      </c>
      <c r="L279" s="185">
        <f t="shared" si="59"/>
        <v>45.29515730611547</v>
      </c>
      <c r="M279" s="204">
        <f t="shared" si="50"/>
        <v>14.349854182760941</v>
      </c>
      <c r="N279" s="186"/>
      <c r="O279" s="187">
        <f t="shared" si="51"/>
        <v>17.725059871200941</v>
      </c>
      <c r="P279" s="187"/>
      <c r="Q279" s="206">
        <f t="shared" si="52"/>
        <v>7.3343907719461282E-3</v>
      </c>
      <c r="R279" s="184">
        <f t="shared" si="62"/>
        <v>1.0034492593329205</v>
      </c>
      <c r="S279" s="184">
        <f t="shared" si="63"/>
        <v>4.9169079628210657</v>
      </c>
      <c r="T279" s="190">
        <f t="shared" si="53"/>
        <v>8.2233931613144851E-2</v>
      </c>
      <c r="U279" s="190">
        <f t="shared" si="54"/>
        <v>2.4379812473846796E-2</v>
      </c>
      <c r="V279" s="190">
        <f t="shared" si="55"/>
        <v>5.7854119139298055E-2</v>
      </c>
      <c r="Y279" s="205"/>
      <c r="Z279" s="205"/>
    </row>
    <row r="280" spans="1:26">
      <c r="A280" s="181">
        <v>1893.08</v>
      </c>
      <c r="B280" s="182">
        <v>4.08</v>
      </c>
      <c r="C280" s="183">
        <v>0.2467</v>
      </c>
      <c r="D280" s="182">
        <v>0.29670000000000002</v>
      </c>
      <c r="E280" s="182">
        <v>6.9456325620000001</v>
      </c>
      <c r="F280" s="183">
        <f t="shared" si="60"/>
        <v>1893.6249999999795</v>
      </c>
      <c r="G280" s="184">
        <f>G273*5/12+G285*7/12</f>
        <v>3.7208333333333337</v>
      </c>
      <c r="H280" s="183">
        <f t="shared" si="56"/>
        <v>184.59922095717687</v>
      </c>
      <c r="I280" s="183">
        <f t="shared" si="57"/>
        <v>11.161918580915572</v>
      </c>
      <c r="J280" s="185">
        <f t="shared" si="61"/>
        <v>632.33635439121474</v>
      </c>
      <c r="K280" s="183">
        <f t="shared" si="58"/>
        <v>13.424163935782936</v>
      </c>
      <c r="L280" s="185">
        <f t="shared" si="59"/>
        <v>45.983871653890546</v>
      </c>
      <c r="M280" s="204">
        <f t="shared" si="50"/>
        <v>14.588056535807807</v>
      </c>
      <c r="N280" s="186"/>
      <c r="O280" s="187">
        <f t="shared" si="51"/>
        <v>18.03391274078162</v>
      </c>
      <c r="P280" s="187"/>
      <c r="Q280" s="206">
        <f t="shared" si="52"/>
        <v>2.3197397456332924E-3</v>
      </c>
      <c r="R280" s="184">
        <f t="shared" si="62"/>
        <v>1.0034458544378932</v>
      </c>
      <c r="S280" s="184">
        <f t="shared" si="63"/>
        <v>5.1366309144522324</v>
      </c>
      <c r="T280" s="190">
        <f t="shared" si="53"/>
        <v>7.6898267849162094E-2</v>
      </c>
      <c r="U280" s="190">
        <f t="shared" si="54"/>
        <v>2.0124175219046636E-2</v>
      </c>
      <c r="V280" s="190">
        <f t="shared" si="55"/>
        <v>5.6774092630115458E-2</v>
      </c>
      <c r="Y280" s="205"/>
      <c r="Z280" s="205"/>
    </row>
    <row r="281" spans="1:26">
      <c r="A281" s="181">
        <v>1893.09</v>
      </c>
      <c r="B281" s="182">
        <v>4.37</v>
      </c>
      <c r="C281" s="183">
        <v>0.2475</v>
      </c>
      <c r="D281" s="182">
        <v>0.28749999999999998</v>
      </c>
      <c r="E281" s="182">
        <v>7.2310717359999996</v>
      </c>
      <c r="F281" s="183">
        <f t="shared" si="60"/>
        <v>1893.7083333333128</v>
      </c>
      <c r="G281" s="184">
        <f>G273*4/12+G285*8/12</f>
        <v>3.7166666666666668</v>
      </c>
      <c r="H281" s="183">
        <f t="shared" si="56"/>
        <v>189.91543925128619</v>
      </c>
      <c r="I281" s="183">
        <f t="shared" si="57"/>
        <v>10.756080369495043</v>
      </c>
      <c r="J281" s="185">
        <f t="shared" si="61"/>
        <v>653.61719437656734</v>
      </c>
      <c r="K281" s="183">
        <f t="shared" si="58"/>
        <v>12.494436792847775</v>
      </c>
      <c r="L281" s="185">
        <f t="shared" si="59"/>
        <v>43.001131208984695</v>
      </c>
      <c r="M281" s="204">
        <f t="shared" si="50"/>
        <v>15.012069079138758</v>
      </c>
      <c r="N281" s="186"/>
      <c r="O281" s="187">
        <f t="shared" si="51"/>
        <v>18.567014551942293</v>
      </c>
      <c r="P281" s="187"/>
      <c r="Q281" s="206">
        <f t="shared" si="52"/>
        <v>5.3443003566988473E-3</v>
      </c>
      <c r="R281" s="184">
        <f t="shared" si="62"/>
        <v>1.0034424495610827</v>
      </c>
      <c r="S281" s="184">
        <f t="shared" si="63"/>
        <v>4.950869043250731</v>
      </c>
      <c r="T281" s="190">
        <f t="shared" si="53"/>
        <v>6.9957661753171863E-2</v>
      </c>
      <c r="U281" s="190">
        <f t="shared" si="54"/>
        <v>2.291964142433156E-2</v>
      </c>
      <c r="V281" s="190">
        <f t="shared" si="55"/>
        <v>4.7038020328840302E-2</v>
      </c>
      <c r="Y281" s="205"/>
      <c r="Z281" s="205"/>
    </row>
    <row r="282" spans="1:26">
      <c r="A282" s="181">
        <v>1893.1</v>
      </c>
      <c r="B282" s="182">
        <v>4.5</v>
      </c>
      <c r="C282" s="183">
        <v>0.24829999999999999</v>
      </c>
      <c r="D282" s="182">
        <v>0.27829999999999999</v>
      </c>
      <c r="E282" s="182">
        <v>7.3262127269999997</v>
      </c>
      <c r="F282" s="183">
        <f t="shared" si="60"/>
        <v>1893.7916666666461</v>
      </c>
      <c r="G282" s="184">
        <f>G273*3/12+G285*9/12</f>
        <v>3.7125000000000004</v>
      </c>
      <c r="H282" s="183">
        <f t="shared" si="56"/>
        <v>193.02541472598992</v>
      </c>
      <c r="I282" s="183">
        <f t="shared" si="57"/>
        <v>10.650713439214066</v>
      </c>
      <c r="J282" s="185">
        <f t="shared" si="61"/>
        <v>667.37519938313187</v>
      </c>
      <c r="K282" s="183">
        <f t="shared" si="58"/>
        <v>11.937549537387332</v>
      </c>
      <c r="L282" s="185">
        <f t="shared" si="59"/>
        <v>41.273448441850135</v>
      </c>
      <c r="M282" s="204">
        <f t="shared" si="50"/>
        <v>15.271794153520183</v>
      </c>
      <c r="N282" s="186"/>
      <c r="O282" s="187">
        <f t="shared" si="51"/>
        <v>18.897533570630845</v>
      </c>
      <c r="P282" s="187"/>
      <c r="Q282" s="206">
        <f t="shared" si="52"/>
        <v>5.5295620163699211E-3</v>
      </c>
      <c r="R282" s="184">
        <f t="shared" si="62"/>
        <v>1.0034390447024946</v>
      </c>
      <c r="S282" s="184">
        <f t="shared" si="63"/>
        <v>4.9033969592876216</v>
      </c>
      <c r="T282" s="190">
        <f t="shared" si="53"/>
        <v>6.5935928115401499E-2</v>
      </c>
      <c r="U282" s="190">
        <f t="shared" si="54"/>
        <v>2.5305820298042736E-2</v>
      </c>
      <c r="V282" s="190">
        <f t="shared" si="55"/>
        <v>4.0630107817358763E-2</v>
      </c>
      <c r="Y282" s="205"/>
      <c r="Z282" s="205"/>
    </row>
    <row r="283" spans="1:26">
      <c r="A283" s="181">
        <v>1893.11</v>
      </c>
      <c r="B283" s="182">
        <v>4.57</v>
      </c>
      <c r="C283" s="183">
        <v>0.2492</v>
      </c>
      <c r="D283" s="182">
        <v>0.26919999999999999</v>
      </c>
      <c r="E283" s="182">
        <v>7.135922645</v>
      </c>
      <c r="F283" s="183">
        <f t="shared" si="60"/>
        <v>1893.8749999999793</v>
      </c>
      <c r="G283" s="184">
        <f>G273*2/12+G285*10/12</f>
        <v>3.7083333333333335</v>
      </c>
      <c r="H283" s="183">
        <f t="shared" si="56"/>
        <v>201.25541383303499</v>
      </c>
      <c r="I283" s="183">
        <f t="shared" si="57"/>
        <v>10.974365235709477</v>
      </c>
      <c r="J283" s="185">
        <f t="shared" si="61"/>
        <v>698.99192838187139</v>
      </c>
      <c r="K283" s="183">
        <f t="shared" si="58"/>
        <v>11.855132911127576</v>
      </c>
      <c r="L283" s="185">
        <f t="shared" si="59"/>
        <v>41.174754293304112</v>
      </c>
      <c r="M283" s="204">
        <f t="shared" si="50"/>
        <v>15.942411400571672</v>
      </c>
      <c r="N283" s="186"/>
      <c r="O283" s="187">
        <f t="shared" si="51"/>
        <v>19.737917734430305</v>
      </c>
      <c r="P283" s="187"/>
      <c r="Q283" s="206">
        <f t="shared" si="52"/>
        <v>1.2583784971808218E-3</v>
      </c>
      <c r="R283" s="184">
        <f t="shared" si="62"/>
        <v>1.0034356398621347</v>
      </c>
      <c r="S283" s="184">
        <f t="shared" si="63"/>
        <v>5.0514660734074015</v>
      </c>
      <c r="T283" s="190">
        <f t="shared" si="53"/>
        <v>6.3083964291856143E-2</v>
      </c>
      <c r="U283" s="190">
        <f t="shared" si="54"/>
        <v>2.3672093881791145E-2</v>
      </c>
      <c r="V283" s="190">
        <f t="shared" si="55"/>
        <v>3.9411870410064997E-2</v>
      </c>
      <c r="Y283" s="205"/>
      <c r="Z283" s="205"/>
    </row>
    <row r="284" spans="1:26">
      <c r="A284" s="181">
        <v>1893.12</v>
      </c>
      <c r="B284" s="182">
        <v>4.41</v>
      </c>
      <c r="C284" s="183">
        <v>0.25</v>
      </c>
      <c r="D284" s="182">
        <v>0.26</v>
      </c>
      <c r="E284" s="182">
        <v>7.0407735540000003</v>
      </c>
      <c r="F284" s="183">
        <f t="shared" si="60"/>
        <v>1893.9583333333126</v>
      </c>
      <c r="G284" s="184">
        <f>G273*1/12+G285*11/12</f>
        <v>3.7041666666666671</v>
      </c>
      <c r="H284" s="183">
        <f t="shared" si="56"/>
        <v>196.83381866651078</v>
      </c>
      <c r="I284" s="183">
        <f t="shared" si="57"/>
        <v>11.158379742999475</v>
      </c>
      <c r="J284" s="185">
        <f t="shared" si="61"/>
        <v>686.86459639624411</v>
      </c>
      <c r="K284" s="183">
        <f t="shared" si="58"/>
        <v>11.604714932719455</v>
      </c>
      <c r="L284" s="185">
        <f t="shared" si="59"/>
        <v>40.495418381637968</v>
      </c>
      <c r="M284" s="204">
        <f t="shared" si="50"/>
        <v>15.612694335464933</v>
      </c>
      <c r="N284" s="186"/>
      <c r="O284" s="187">
        <f t="shared" si="51"/>
        <v>19.343520628210005</v>
      </c>
      <c r="P284" s="187"/>
      <c r="Q284" s="206">
        <f t="shared" si="52"/>
        <v>3.074989231914016E-4</v>
      </c>
      <c r="R284" s="184">
        <f t="shared" si="62"/>
        <v>1.0034322350400087</v>
      </c>
      <c r="S284" s="184">
        <f t="shared" si="63"/>
        <v>5.1373211954152787</v>
      </c>
      <c r="T284" s="190">
        <f t="shared" si="53"/>
        <v>7.023861221615002E-2</v>
      </c>
      <c r="U284" s="190">
        <f t="shared" si="54"/>
        <v>2.216461985327367E-2</v>
      </c>
      <c r="V284" s="190">
        <f t="shared" si="55"/>
        <v>4.807399236287635E-2</v>
      </c>
      <c r="Y284" s="205"/>
      <c r="Z284" s="205"/>
    </row>
    <row r="285" spans="1:26">
      <c r="A285" s="181">
        <v>1894.01</v>
      </c>
      <c r="B285" s="182">
        <v>4.32</v>
      </c>
      <c r="C285" s="183">
        <v>0.2467</v>
      </c>
      <c r="D285" s="182">
        <v>0.25169999999999998</v>
      </c>
      <c r="E285" s="182">
        <v>6.8504834710000004</v>
      </c>
      <c r="F285" s="183">
        <f t="shared" si="60"/>
        <v>1894.0416666666458</v>
      </c>
      <c r="G285" s="184">
        <v>3.7</v>
      </c>
      <c r="H285" s="183">
        <f t="shared" si="56"/>
        <v>198.17279258420396</v>
      </c>
      <c r="I285" s="183">
        <f t="shared" si="57"/>
        <v>11.316950909843312</v>
      </c>
      <c r="J285" s="185">
        <f t="shared" si="61"/>
        <v>694.82797145770951</v>
      </c>
      <c r="K285" s="183">
        <f t="shared" si="58"/>
        <v>11.546317567926881</v>
      </c>
      <c r="L285" s="185">
        <f t="shared" si="59"/>
        <v>40.483379725904037</v>
      </c>
      <c r="M285" s="204">
        <f t="shared" si="50"/>
        <v>15.739869351948222</v>
      </c>
      <c r="N285" s="186"/>
      <c r="O285" s="187">
        <f t="shared" si="51"/>
        <v>19.517070327772878</v>
      </c>
      <c r="P285" s="187"/>
      <c r="Q285" s="206">
        <f t="shared" si="52"/>
        <v>-2.831422459346658E-3</v>
      </c>
      <c r="R285" s="184">
        <f t="shared" si="62"/>
        <v>1.0047429489760904</v>
      </c>
      <c r="S285" s="184">
        <f t="shared" si="63"/>
        <v>5.2981460010668515</v>
      </c>
      <c r="T285" s="190">
        <f t="shared" si="53"/>
        <v>6.8755767907126453E-2</v>
      </c>
      <c r="U285" s="190">
        <f t="shared" si="54"/>
        <v>1.6867288833896321E-2</v>
      </c>
      <c r="V285" s="190">
        <f t="shared" si="55"/>
        <v>5.1888479073230132E-2</v>
      </c>
      <c r="Y285" s="205"/>
      <c r="Z285" s="205"/>
    </row>
    <row r="286" spans="1:26">
      <c r="A286" s="181">
        <v>1894.02</v>
      </c>
      <c r="B286" s="182">
        <v>4.38</v>
      </c>
      <c r="C286" s="183">
        <v>0.24329999999999999</v>
      </c>
      <c r="D286" s="182">
        <v>0.24329999999999999</v>
      </c>
      <c r="E286" s="182">
        <v>6.7553424790000003</v>
      </c>
      <c r="F286" s="183">
        <f t="shared" si="60"/>
        <v>1894.1249999999791</v>
      </c>
      <c r="G286" s="184">
        <f>G285*11/12+G297*1/12</f>
        <v>3.6800000000000006</v>
      </c>
      <c r="H286" s="183">
        <f t="shared" si="56"/>
        <v>203.754985669321</v>
      </c>
      <c r="I286" s="183">
        <f t="shared" si="57"/>
        <v>11.318170779302696</v>
      </c>
      <c r="J286" s="185">
        <f t="shared" si="61"/>
        <v>717.70705747531633</v>
      </c>
      <c r="K286" s="183">
        <f t="shared" si="58"/>
        <v>11.318170779302696</v>
      </c>
      <c r="L286" s="185">
        <f t="shared" si="59"/>
        <v>39.867152302224774</v>
      </c>
      <c r="M286" s="204">
        <f t="shared" si="50"/>
        <v>16.202736596449917</v>
      </c>
      <c r="N286" s="186"/>
      <c r="O286" s="187">
        <f t="shared" si="51"/>
        <v>20.10579074425322</v>
      </c>
      <c r="P286" s="187"/>
      <c r="Q286" s="206">
        <f t="shared" si="52"/>
        <v>-5.8029214438803864E-3</v>
      </c>
      <c r="R286" s="184">
        <f t="shared" si="62"/>
        <v>1.004727838446956</v>
      </c>
      <c r="S286" s="184">
        <f t="shared" si="63"/>
        <v>5.3982468538514317</v>
      </c>
      <c r="T286" s="190">
        <f t="shared" si="53"/>
        <v>6.0447161392130022E-2</v>
      </c>
      <c r="U286" s="190">
        <f t="shared" si="54"/>
        <v>1.2891990188189428E-2</v>
      </c>
      <c r="V286" s="190">
        <f t="shared" si="55"/>
        <v>4.7555171203940594E-2</v>
      </c>
      <c r="Y286" s="205"/>
      <c r="Z286" s="205"/>
    </row>
    <row r="287" spans="1:26">
      <c r="A287" s="181">
        <v>1894.03</v>
      </c>
      <c r="B287" s="182">
        <v>4.51</v>
      </c>
      <c r="C287" s="183">
        <v>0.24</v>
      </c>
      <c r="D287" s="182">
        <v>0.23499999999999999</v>
      </c>
      <c r="E287" s="182">
        <v>6.5650523969999997</v>
      </c>
      <c r="F287" s="183">
        <f t="shared" si="60"/>
        <v>1894.2083333333123</v>
      </c>
      <c r="G287" s="184">
        <f>G285*10/12+G297*2/12</f>
        <v>3.66</v>
      </c>
      <c r="H287" s="183">
        <f t="shared" si="56"/>
        <v>215.88369890964643</v>
      </c>
      <c r="I287" s="183">
        <f t="shared" si="57"/>
        <v>11.488267791200698</v>
      </c>
      <c r="J287" s="185">
        <f t="shared" si="61"/>
        <v>763.80145838441069</v>
      </c>
      <c r="K287" s="183">
        <f t="shared" si="58"/>
        <v>11.248928878884016</v>
      </c>
      <c r="L287" s="185">
        <f t="shared" si="59"/>
        <v>39.798967343755322</v>
      </c>
      <c r="M287" s="204">
        <f t="shared" si="50"/>
        <v>17.18762208812193</v>
      </c>
      <c r="N287" s="186"/>
      <c r="O287" s="187">
        <f t="shared" si="51"/>
        <v>21.341016645575809</v>
      </c>
      <c r="P287" s="187"/>
      <c r="Q287" s="206">
        <f t="shared" si="52"/>
        <v>-1.1905071655421193E-2</v>
      </c>
      <c r="R287" s="184">
        <f t="shared" si="62"/>
        <v>1.0047127299409879</v>
      </c>
      <c r="S287" s="184">
        <f t="shared" si="63"/>
        <v>5.580978518168151</v>
      </c>
      <c r="T287" s="190">
        <f t="shared" si="53"/>
        <v>5.519267464560107E-2</v>
      </c>
      <c r="U287" s="190">
        <f t="shared" si="54"/>
        <v>1.089638514334057E-2</v>
      </c>
      <c r="V287" s="190">
        <f t="shared" si="55"/>
        <v>4.42962895022605E-2</v>
      </c>
      <c r="Y287" s="205"/>
      <c r="Z287" s="205"/>
    </row>
    <row r="288" spans="1:26">
      <c r="A288" s="181">
        <v>1894.04</v>
      </c>
      <c r="B288" s="182">
        <v>4.57</v>
      </c>
      <c r="C288" s="183">
        <v>0.23669999999999999</v>
      </c>
      <c r="D288" s="182">
        <v>0.22670000000000001</v>
      </c>
      <c r="E288" s="182">
        <v>6.5650523969999997</v>
      </c>
      <c r="F288" s="183">
        <f t="shared" si="60"/>
        <v>1894.2916666666456</v>
      </c>
      <c r="G288" s="184">
        <f>G285*9/12+G297*3/12</f>
        <v>3.64</v>
      </c>
      <c r="H288" s="183">
        <f t="shared" si="56"/>
        <v>218.75576585744662</v>
      </c>
      <c r="I288" s="183">
        <f t="shared" si="57"/>
        <v>11.330304109071689</v>
      </c>
      <c r="J288" s="185">
        <f t="shared" si="61"/>
        <v>777.30346975241457</v>
      </c>
      <c r="K288" s="183">
        <f t="shared" si="58"/>
        <v>10.851626284438327</v>
      </c>
      <c r="L288" s="185">
        <f t="shared" si="59"/>
        <v>38.559014571744505</v>
      </c>
      <c r="M288" s="204">
        <f t="shared" si="50"/>
        <v>17.434849078052451</v>
      </c>
      <c r="N288" s="186"/>
      <c r="O288" s="187">
        <f t="shared" si="51"/>
        <v>21.659778276889039</v>
      </c>
      <c r="P288" s="187"/>
      <c r="Q288" s="206">
        <f t="shared" si="52"/>
        <v>-1.0514783387849988E-2</v>
      </c>
      <c r="R288" s="184">
        <f t="shared" si="62"/>
        <v>1.0046976234612084</v>
      </c>
      <c r="S288" s="184">
        <f t="shared" si="63"/>
        <v>5.6072801627307323</v>
      </c>
      <c r="T288" s="190">
        <f t="shared" si="53"/>
        <v>5.7571252586668953E-2</v>
      </c>
      <c r="U288" s="190">
        <f t="shared" si="54"/>
        <v>1.1807735519989926E-2</v>
      </c>
      <c r="V288" s="190">
        <f t="shared" si="55"/>
        <v>4.5763517066679027E-2</v>
      </c>
      <c r="Y288" s="205"/>
      <c r="Z288" s="205"/>
    </row>
    <row r="289" spans="1:26">
      <c r="A289" s="181">
        <v>1894.05</v>
      </c>
      <c r="B289" s="182">
        <v>4.4000000000000004</v>
      </c>
      <c r="C289" s="183">
        <v>0.23330000000000001</v>
      </c>
      <c r="D289" s="182">
        <v>0.21829999999999999</v>
      </c>
      <c r="E289" s="182">
        <v>6.5650523969999997</v>
      </c>
      <c r="F289" s="183">
        <f t="shared" si="60"/>
        <v>1894.3749999999789</v>
      </c>
      <c r="G289" s="184">
        <f>G285*8/12+G297*4/12</f>
        <v>3.62</v>
      </c>
      <c r="H289" s="183">
        <f t="shared" si="56"/>
        <v>210.61824283867944</v>
      </c>
      <c r="I289" s="183">
        <f t="shared" si="57"/>
        <v>11.167553648696344</v>
      </c>
      <c r="J289" s="185">
        <f t="shared" si="61"/>
        <v>751.69526080271191</v>
      </c>
      <c r="K289" s="183">
        <f t="shared" si="58"/>
        <v>10.449536911746302</v>
      </c>
      <c r="L289" s="185">
        <f t="shared" si="59"/>
        <v>37.294335325734551</v>
      </c>
      <c r="M289" s="204">
        <f t="shared" si="50"/>
        <v>16.808751920918006</v>
      </c>
      <c r="N289" s="186"/>
      <c r="O289" s="187">
        <f t="shared" si="51"/>
        <v>20.896769439678692</v>
      </c>
      <c r="P289" s="187"/>
      <c r="Q289" s="206">
        <f t="shared" si="52"/>
        <v>-6.1149548233006418E-3</v>
      </c>
      <c r="R289" s="184">
        <f t="shared" si="62"/>
        <v>1.0046825190106428</v>
      </c>
      <c r="S289" s="184">
        <f t="shared" si="63"/>
        <v>5.6336210535767446</v>
      </c>
      <c r="T289" s="190">
        <f t="shared" si="53"/>
        <v>6.1779399425590631E-2</v>
      </c>
      <c r="U289" s="190">
        <f t="shared" si="54"/>
        <v>1.3920429738360163E-2</v>
      </c>
      <c r="V289" s="190">
        <f t="shared" si="55"/>
        <v>4.7858969687230468E-2</v>
      </c>
      <c r="Y289" s="205"/>
      <c r="Z289" s="205"/>
    </row>
    <row r="290" spans="1:26">
      <c r="A290" s="181">
        <v>1894.06</v>
      </c>
      <c r="B290" s="182">
        <v>4.34</v>
      </c>
      <c r="C290" s="183">
        <v>0.23</v>
      </c>
      <c r="D290" s="182">
        <v>0.21</v>
      </c>
      <c r="E290" s="182">
        <v>6.5650523969999997</v>
      </c>
      <c r="F290" s="183">
        <f t="shared" si="60"/>
        <v>1894.4583333333121</v>
      </c>
      <c r="G290" s="184">
        <f>G285*7/12+G297*5/12</f>
        <v>3.6000000000000005</v>
      </c>
      <c r="H290" s="183">
        <f t="shared" si="56"/>
        <v>207.74617589087927</v>
      </c>
      <c r="I290" s="183">
        <f t="shared" si="57"/>
        <v>11.009589966567336</v>
      </c>
      <c r="J290" s="185">
        <f t="shared" si="61"/>
        <v>744.71930099602014</v>
      </c>
      <c r="K290" s="183">
        <f t="shared" si="58"/>
        <v>10.052234317300609</v>
      </c>
      <c r="L290" s="185">
        <f t="shared" si="59"/>
        <v>36.034804886904197</v>
      </c>
      <c r="M290" s="204">
        <f t="shared" si="50"/>
        <v>16.606319695292523</v>
      </c>
      <c r="N290" s="186"/>
      <c r="O290" s="187">
        <f t="shared" si="51"/>
        <v>20.661031027566573</v>
      </c>
      <c r="P290" s="187"/>
      <c r="Q290" s="206">
        <f t="shared" si="52"/>
        <v>-5.189733127550028E-3</v>
      </c>
      <c r="R290" s="184">
        <f t="shared" si="62"/>
        <v>1.0046674165923231</v>
      </c>
      <c r="S290" s="184">
        <f t="shared" si="63"/>
        <v>5.6600005912588749</v>
      </c>
      <c r="T290" s="190">
        <f t="shared" si="53"/>
        <v>6.3381375685017449E-2</v>
      </c>
      <c r="U290" s="190">
        <f t="shared" si="54"/>
        <v>1.3679316075972281E-2</v>
      </c>
      <c r="V290" s="190">
        <f t="shared" si="55"/>
        <v>4.9702059609045168E-2</v>
      </c>
      <c r="Y290" s="205"/>
      <c r="Z290" s="205"/>
    </row>
    <row r="291" spans="1:26">
      <c r="A291" s="181">
        <v>1894.07</v>
      </c>
      <c r="B291" s="182">
        <v>4.25</v>
      </c>
      <c r="C291" s="183">
        <v>0.22670000000000001</v>
      </c>
      <c r="D291" s="182">
        <v>0.20169999999999999</v>
      </c>
      <c r="E291" s="182">
        <v>6.5650523969999997</v>
      </c>
      <c r="F291" s="183">
        <f t="shared" si="60"/>
        <v>1894.5416666666454</v>
      </c>
      <c r="G291" s="184">
        <f>G285*6/12+G297*6/12</f>
        <v>3.58</v>
      </c>
      <c r="H291" s="183">
        <f t="shared" si="56"/>
        <v>203.43807546917901</v>
      </c>
      <c r="I291" s="183">
        <f t="shared" si="57"/>
        <v>10.851626284438327</v>
      </c>
      <c r="J291" s="185">
        <f t="shared" si="61"/>
        <v>732.51751567459348</v>
      </c>
      <c r="K291" s="183">
        <f t="shared" si="58"/>
        <v>9.6549317228549185</v>
      </c>
      <c r="L291" s="185">
        <f t="shared" si="59"/>
        <v>34.764419508603645</v>
      </c>
      <c r="M291" s="204">
        <f t="shared" si="50"/>
        <v>16.289679714916943</v>
      </c>
      <c r="N291" s="186"/>
      <c r="O291" s="187">
        <f t="shared" si="51"/>
        <v>20.285465268221323</v>
      </c>
      <c r="P291" s="187"/>
      <c r="Q291" s="206">
        <f t="shared" si="52"/>
        <v>-2.7700206733354757E-3</v>
      </c>
      <c r="R291" s="184">
        <f t="shared" si="62"/>
        <v>1.0046523162092853</v>
      </c>
      <c r="S291" s="184">
        <f t="shared" si="63"/>
        <v>5.6864181719310745</v>
      </c>
      <c r="T291" s="190">
        <f t="shared" si="53"/>
        <v>6.9905502265855679E-2</v>
      </c>
      <c r="U291" s="190">
        <f t="shared" si="54"/>
        <v>1.34403626481856E-2</v>
      </c>
      <c r="V291" s="190">
        <f t="shared" si="55"/>
        <v>5.6465139617670079E-2</v>
      </c>
      <c r="Y291" s="205"/>
      <c r="Z291" s="205"/>
    </row>
    <row r="292" spans="1:26">
      <c r="A292" s="181">
        <v>1894.08</v>
      </c>
      <c r="B292" s="182">
        <v>4.41</v>
      </c>
      <c r="C292" s="183">
        <v>0.2233</v>
      </c>
      <c r="D292" s="182">
        <v>0.1933</v>
      </c>
      <c r="E292" s="182">
        <v>6.7553424790000003</v>
      </c>
      <c r="F292" s="183">
        <f t="shared" si="60"/>
        <v>1894.6249999999786</v>
      </c>
      <c r="G292" s="184">
        <f>G285*5/12+G297*7/12</f>
        <v>3.5599999999999996</v>
      </c>
      <c r="H292" s="183">
        <f t="shared" si="56"/>
        <v>205.15056776294651</v>
      </c>
      <c r="I292" s="183">
        <f t="shared" si="57"/>
        <v>10.387782716885702</v>
      </c>
      <c r="J292" s="185">
        <f t="shared" si="61"/>
        <v>741.80060257322532</v>
      </c>
      <c r="K292" s="183">
        <f t="shared" si="58"/>
        <v>8.9922006232602172</v>
      </c>
      <c r="L292" s="185">
        <f t="shared" si="59"/>
        <v>32.514752035692617</v>
      </c>
      <c r="M292" s="204">
        <f t="shared" si="50"/>
        <v>16.457777072998365</v>
      </c>
      <c r="N292" s="186"/>
      <c r="O292" s="187">
        <f t="shared" si="51"/>
        <v>20.510549550602146</v>
      </c>
      <c r="P292" s="187"/>
      <c r="Q292" s="206">
        <f t="shared" si="52"/>
        <v>-4.1677578936869658E-4</v>
      </c>
      <c r="R292" s="184">
        <f t="shared" si="62"/>
        <v>1.0046372178645702</v>
      </c>
      <c r="S292" s="184">
        <f t="shared" si="63"/>
        <v>5.5519482437876908</v>
      </c>
      <c r="T292" s="190">
        <f t="shared" si="53"/>
        <v>7.1287518782572556E-2</v>
      </c>
      <c r="U292" s="190">
        <f t="shared" si="54"/>
        <v>1.4915167923215567E-2</v>
      </c>
      <c r="V292" s="190">
        <f t="shared" si="55"/>
        <v>5.637235085935699E-2</v>
      </c>
      <c r="Y292" s="205"/>
      <c r="Z292" s="205"/>
    </row>
    <row r="293" spans="1:26">
      <c r="A293" s="181">
        <v>1894.09</v>
      </c>
      <c r="B293" s="182">
        <v>4.4800000000000004</v>
      </c>
      <c r="C293" s="183">
        <v>0.22</v>
      </c>
      <c r="D293" s="182">
        <v>0.185</v>
      </c>
      <c r="E293" s="182">
        <v>6.8504834710000004</v>
      </c>
      <c r="F293" s="183">
        <f t="shared" si="60"/>
        <v>1894.7083333333119</v>
      </c>
      <c r="G293" s="184">
        <f>G285*4/12+G297*8/12</f>
        <v>3.54</v>
      </c>
      <c r="H293" s="183">
        <f t="shared" si="56"/>
        <v>205.51252564287816</v>
      </c>
      <c r="I293" s="183">
        <f t="shared" si="57"/>
        <v>10.092132955677052</v>
      </c>
      <c r="J293" s="185">
        <f t="shared" si="61"/>
        <v>746.1503984759014</v>
      </c>
      <c r="K293" s="183">
        <f t="shared" si="58"/>
        <v>8.4865663490920671</v>
      </c>
      <c r="L293" s="185">
        <f t="shared" si="59"/>
        <v>30.812014222777179</v>
      </c>
      <c r="M293" s="204">
        <f t="shared" si="50"/>
        <v>16.522315444877208</v>
      </c>
      <c r="N293" s="186"/>
      <c r="O293" s="187">
        <f t="shared" si="51"/>
        <v>20.607265065055635</v>
      </c>
      <c r="P293" s="187"/>
      <c r="Q293" s="206">
        <f t="shared" si="52"/>
        <v>1.9768623530273879E-3</v>
      </c>
      <c r="R293" s="184">
        <f t="shared" si="62"/>
        <v>1.0046221215612239</v>
      </c>
      <c r="S293" s="184">
        <f t="shared" si="63"/>
        <v>5.5002296223220073</v>
      </c>
      <c r="T293" s="190">
        <f t="shared" si="53"/>
        <v>7.4452383489478802E-2</v>
      </c>
      <c r="U293" s="190">
        <f t="shared" si="54"/>
        <v>1.4925954105185602E-2</v>
      </c>
      <c r="V293" s="190">
        <f t="shared" si="55"/>
        <v>5.95264293842932E-2</v>
      </c>
      <c r="Y293" s="205"/>
      <c r="Z293" s="205"/>
    </row>
    <row r="294" spans="1:26">
      <c r="A294" s="181">
        <v>1894.1</v>
      </c>
      <c r="B294" s="182">
        <v>4.34</v>
      </c>
      <c r="C294" s="183">
        <v>0.2167</v>
      </c>
      <c r="D294" s="182">
        <v>0.1767</v>
      </c>
      <c r="E294" s="182">
        <v>6.6601933879999997</v>
      </c>
      <c r="F294" s="183">
        <f t="shared" si="60"/>
        <v>1894.7916666666451</v>
      </c>
      <c r="G294" s="184">
        <f>G285*3/12+G297*9/12</f>
        <v>3.5200000000000005</v>
      </c>
      <c r="H294" s="183">
        <f t="shared" si="56"/>
        <v>204.77851776156271</v>
      </c>
      <c r="I294" s="183">
        <f t="shared" si="57"/>
        <v>10.224770690997843</v>
      </c>
      <c r="J294" s="185">
        <f t="shared" si="61"/>
        <v>746.57902338354404</v>
      </c>
      <c r="K294" s="183">
        <f t="shared" si="58"/>
        <v>8.3374110802921972</v>
      </c>
      <c r="L294" s="185">
        <f t="shared" si="59"/>
        <v>30.396431666330013</v>
      </c>
      <c r="M294" s="204">
        <f t="shared" si="50"/>
        <v>16.502904205708425</v>
      </c>
      <c r="N294" s="186"/>
      <c r="O294" s="187">
        <f t="shared" si="51"/>
        <v>20.60291484413732</v>
      </c>
      <c r="P294" s="187"/>
      <c r="Q294" s="206">
        <f t="shared" si="52"/>
        <v>5.7724977769443159E-4</v>
      </c>
      <c r="R294" s="184">
        <f t="shared" si="62"/>
        <v>1.0046070273022971</v>
      </c>
      <c r="S294" s="184">
        <f t="shared" si="63"/>
        <v>5.6835271741193338</v>
      </c>
      <c r="T294" s="190">
        <f t="shared" si="53"/>
        <v>8.0908513145929728E-2</v>
      </c>
      <c r="U294" s="190">
        <f t="shared" si="54"/>
        <v>1.1838582492177174E-2</v>
      </c>
      <c r="V294" s="190">
        <f t="shared" si="55"/>
        <v>6.9069930653752554E-2</v>
      </c>
      <c r="Y294" s="205"/>
      <c r="Z294" s="205"/>
    </row>
    <row r="295" spans="1:26">
      <c r="A295" s="181">
        <v>1894.11</v>
      </c>
      <c r="B295" s="182">
        <v>4.34</v>
      </c>
      <c r="C295" s="183">
        <v>0.21329999999999999</v>
      </c>
      <c r="D295" s="182">
        <v>0.16830000000000001</v>
      </c>
      <c r="E295" s="182">
        <v>6.6601933879999997</v>
      </c>
      <c r="F295" s="183">
        <f t="shared" si="60"/>
        <v>1894.8749999999784</v>
      </c>
      <c r="G295" s="184">
        <f>G285*2/12+G297*10/12</f>
        <v>3.5</v>
      </c>
      <c r="H295" s="183">
        <f t="shared" si="56"/>
        <v>204.77851776156271</v>
      </c>
      <c r="I295" s="183">
        <f t="shared" si="57"/>
        <v>10.064345124087863</v>
      </c>
      <c r="J295" s="185">
        <f t="shared" si="61"/>
        <v>749.636728945904</v>
      </c>
      <c r="K295" s="183">
        <f t="shared" si="58"/>
        <v>7.9410655620440105</v>
      </c>
      <c r="L295" s="185">
        <f t="shared" si="59"/>
        <v>29.070014166266279</v>
      </c>
      <c r="M295" s="204">
        <f t="shared" si="50"/>
        <v>16.542784447444554</v>
      </c>
      <c r="N295" s="186"/>
      <c r="O295" s="187">
        <f t="shared" si="51"/>
        <v>20.672276347819004</v>
      </c>
      <c r="P295" s="187"/>
      <c r="Q295" s="206">
        <f t="shared" si="52"/>
        <v>2.8246636689232482E-3</v>
      </c>
      <c r="R295" s="184">
        <f t="shared" si="62"/>
        <v>1.0045919350908457</v>
      </c>
      <c r="S295" s="184">
        <f t="shared" si="63"/>
        <v>5.7097113389838494</v>
      </c>
      <c r="T295" s="190">
        <f t="shared" si="53"/>
        <v>8.4064613379801312E-2</v>
      </c>
      <c r="U295" s="190">
        <f t="shared" si="54"/>
        <v>9.3123584917946811E-3</v>
      </c>
      <c r="V295" s="190">
        <f t="shared" si="55"/>
        <v>7.4752254888006631E-2</v>
      </c>
      <c r="Y295" s="205"/>
      <c r="Z295" s="205"/>
    </row>
    <row r="296" spans="1:26">
      <c r="A296" s="181">
        <v>1894.12</v>
      </c>
      <c r="B296" s="182">
        <v>4.3</v>
      </c>
      <c r="C296" s="183">
        <v>0.21</v>
      </c>
      <c r="D296" s="182">
        <v>0.16</v>
      </c>
      <c r="E296" s="182">
        <v>6.5650523969999997</v>
      </c>
      <c r="F296" s="183">
        <f t="shared" si="60"/>
        <v>1894.9583333333117</v>
      </c>
      <c r="G296" s="184">
        <f>G285*1/12+G297*11/12</f>
        <v>3.4800000000000004</v>
      </c>
      <c r="H296" s="183">
        <f t="shared" si="56"/>
        <v>205.83146459234584</v>
      </c>
      <c r="I296" s="183">
        <f t="shared" si="57"/>
        <v>10.052234317300609</v>
      </c>
      <c r="J296" s="185">
        <f t="shared" si="61"/>
        <v>756.55780626963679</v>
      </c>
      <c r="K296" s="183">
        <f t="shared" si="58"/>
        <v>7.6588451941337992</v>
      </c>
      <c r="L296" s="185">
        <f t="shared" si="59"/>
        <v>28.150988140265557</v>
      </c>
      <c r="M296" s="204">
        <f t="shared" si="50"/>
        <v>16.67246633376773</v>
      </c>
      <c r="N296" s="186"/>
      <c r="O296" s="187">
        <f t="shared" si="51"/>
        <v>20.855013611174961</v>
      </c>
      <c r="P296" s="187"/>
      <c r="Q296" s="206">
        <f t="shared" si="52"/>
        <v>2.265509077856484E-3</v>
      </c>
      <c r="R296" s="184">
        <f t="shared" si="62"/>
        <v>1.0045768449299304</v>
      </c>
      <c r="S296" s="184">
        <f t="shared" si="63"/>
        <v>5.81905527974076</v>
      </c>
      <c r="T296" s="190">
        <f t="shared" si="53"/>
        <v>8.4463676462938952E-2</v>
      </c>
      <c r="U296" s="190">
        <f t="shared" si="54"/>
        <v>7.634070197377163E-3</v>
      </c>
      <c r="V296" s="190">
        <f t="shared" si="55"/>
        <v>7.682960626556179E-2</v>
      </c>
      <c r="Y296" s="205"/>
      <c r="Z296" s="205"/>
    </row>
    <row r="297" spans="1:26">
      <c r="A297" s="181">
        <v>1895.01</v>
      </c>
      <c r="B297" s="182">
        <v>4.25</v>
      </c>
      <c r="C297" s="183">
        <v>0.20830000000000001</v>
      </c>
      <c r="D297" s="182">
        <v>0.16750000000000001</v>
      </c>
      <c r="E297" s="182">
        <v>6.5650523969999997</v>
      </c>
      <c r="F297" s="183">
        <f t="shared" si="60"/>
        <v>1895.0416666666449</v>
      </c>
      <c r="G297" s="184">
        <v>3.46</v>
      </c>
      <c r="H297" s="183">
        <f t="shared" si="56"/>
        <v>203.43807546917901</v>
      </c>
      <c r="I297" s="183">
        <f t="shared" si="57"/>
        <v>9.9708590871129399</v>
      </c>
      <c r="J297" s="185">
        <f t="shared" si="61"/>
        <v>750.81471144956276</v>
      </c>
      <c r="K297" s="183">
        <f t="shared" si="58"/>
        <v>8.0178535626088205</v>
      </c>
      <c r="L297" s="185">
        <f t="shared" si="59"/>
        <v>29.590932745365123</v>
      </c>
      <c r="M297" s="204">
        <f t="shared" si="50"/>
        <v>16.524443935162711</v>
      </c>
      <c r="N297" s="186"/>
      <c r="O297" s="187">
        <f t="shared" si="51"/>
        <v>20.692167083108181</v>
      </c>
      <c r="P297" s="187"/>
      <c r="Q297" s="206">
        <f t="shared" si="52"/>
        <v>3.0027891519042518E-3</v>
      </c>
      <c r="R297" s="184">
        <f t="shared" si="62"/>
        <v>1.0019057103862152</v>
      </c>
      <c r="S297" s="184">
        <f t="shared" si="63"/>
        <v>5.8456881933948264</v>
      </c>
      <c r="T297" s="190">
        <f t="shared" si="53"/>
        <v>8.7969996132052142E-2</v>
      </c>
      <c r="U297" s="190">
        <f t="shared" si="54"/>
        <v>7.4090799867254642E-3</v>
      </c>
      <c r="V297" s="190">
        <f t="shared" si="55"/>
        <v>8.0560916145326678E-2</v>
      </c>
      <c r="Y297" s="205"/>
      <c r="Z297" s="205"/>
    </row>
    <row r="298" spans="1:26">
      <c r="A298" s="181">
        <v>1895.02</v>
      </c>
      <c r="B298" s="182">
        <v>4.1900000000000004</v>
      </c>
      <c r="C298" s="183">
        <v>0.20669999999999999</v>
      </c>
      <c r="D298" s="182">
        <v>0.17499999999999999</v>
      </c>
      <c r="E298" s="182">
        <v>6.5650523969999997</v>
      </c>
      <c r="F298" s="183">
        <f t="shared" si="60"/>
        <v>1895.1249999999782</v>
      </c>
      <c r="G298" s="184">
        <f>G297*11/12+G309*1/12</f>
        <v>3.4716666666666667</v>
      </c>
      <c r="H298" s="183">
        <f t="shared" si="56"/>
        <v>200.56600852137888</v>
      </c>
      <c r="I298" s="183">
        <f t="shared" si="57"/>
        <v>9.8942706351715994</v>
      </c>
      <c r="J298" s="185">
        <f t="shared" si="61"/>
        <v>743.25798220667934</v>
      </c>
      <c r="K298" s="183">
        <f t="shared" si="58"/>
        <v>8.376861931083841</v>
      </c>
      <c r="L298" s="185">
        <f t="shared" si="59"/>
        <v>31.042994483572517</v>
      </c>
      <c r="M298" s="204">
        <f t="shared" si="50"/>
        <v>16.331237693211399</v>
      </c>
      <c r="N298" s="186"/>
      <c r="O298" s="187">
        <f t="shared" si="51"/>
        <v>20.47204638542372</v>
      </c>
      <c r="P298" s="187"/>
      <c r="Q298" s="206">
        <f t="shared" si="52"/>
        <v>2.485787819288432E-3</v>
      </c>
      <c r="R298" s="184">
        <f t="shared" si="62"/>
        <v>1.0019159687965034</v>
      </c>
      <c r="S298" s="184">
        <f t="shared" si="63"/>
        <v>5.8568283820995548</v>
      </c>
      <c r="T298" s="190">
        <f t="shared" si="53"/>
        <v>9.4083341934578568E-2</v>
      </c>
      <c r="U298" s="190">
        <f t="shared" si="54"/>
        <v>7.5440736829106569E-3</v>
      </c>
      <c r="V298" s="190">
        <f t="shared" si="55"/>
        <v>8.6539268251667911E-2</v>
      </c>
      <c r="Y298" s="205"/>
      <c r="Z298" s="205"/>
    </row>
    <row r="299" spans="1:26">
      <c r="A299" s="181">
        <v>1895.03</v>
      </c>
      <c r="B299" s="182">
        <v>4.1900000000000004</v>
      </c>
      <c r="C299" s="183">
        <v>0.20499999999999999</v>
      </c>
      <c r="D299" s="182">
        <v>0.1825</v>
      </c>
      <c r="E299" s="182">
        <v>6.5650523969999997</v>
      </c>
      <c r="F299" s="183">
        <f t="shared" si="60"/>
        <v>1895.2083333333114</v>
      </c>
      <c r="G299" s="184">
        <f>G297*10/12+G309*2/12</f>
        <v>3.4833333333333334</v>
      </c>
      <c r="H299" s="183">
        <f t="shared" si="56"/>
        <v>200.56600852137888</v>
      </c>
      <c r="I299" s="183">
        <f t="shared" si="57"/>
        <v>9.8128954049839283</v>
      </c>
      <c r="J299" s="185">
        <f t="shared" si="61"/>
        <v>746.28836976340904</v>
      </c>
      <c r="K299" s="183">
        <f t="shared" si="58"/>
        <v>8.7358702995588633</v>
      </c>
      <c r="L299" s="185">
        <f t="shared" si="59"/>
        <v>32.505400353656832</v>
      </c>
      <c r="M299" s="204">
        <f t="shared" si="50"/>
        <v>16.364625427174794</v>
      </c>
      <c r="N299" s="186"/>
      <c r="O299" s="187">
        <f t="shared" si="51"/>
        <v>20.534641990203482</v>
      </c>
      <c r="P299" s="187"/>
      <c r="Q299" s="206">
        <f t="shared" si="52"/>
        <v>4.4909440197234973E-3</v>
      </c>
      <c r="R299" s="184">
        <f t="shared" si="62"/>
        <v>1.001926226799871</v>
      </c>
      <c r="S299" s="184">
        <f t="shared" si="63"/>
        <v>5.8680498825261331</v>
      </c>
      <c r="T299" s="190">
        <f t="shared" si="53"/>
        <v>9.8263351096337104E-2</v>
      </c>
      <c r="U299" s="190">
        <f t="shared" si="54"/>
        <v>8.8162517588725731E-3</v>
      </c>
      <c r="V299" s="190">
        <f t="shared" si="55"/>
        <v>8.9447099337464531E-2</v>
      </c>
      <c r="Y299" s="205"/>
      <c r="Z299" s="205"/>
    </row>
    <row r="300" spans="1:26">
      <c r="A300" s="181">
        <v>1895.04</v>
      </c>
      <c r="B300" s="182">
        <v>4.37</v>
      </c>
      <c r="C300" s="183">
        <v>0.20330000000000001</v>
      </c>
      <c r="D300" s="182">
        <v>0.19</v>
      </c>
      <c r="E300" s="182">
        <v>6.8504834710000004</v>
      </c>
      <c r="F300" s="183">
        <f t="shared" si="60"/>
        <v>1895.2916666666447</v>
      </c>
      <c r="G300" s="184">
        <f>G297*9/12+G309*3/12</f>
        <v>3.4950000000000001</v>
      </c>
      <c r="H300" s="183">
        <f t="shared" si="56"/>
        <v>200.46645916503962</v>
      </c>
      <c r="I300" s="183">
        <f t="shared" si="57"/>
        <v>9.3260483176779321</v>
      </c>
      <c r="J300" s="185">
        <f t="shared" si="61"/>
        <v>748.80973879540977</v>
      </c>
      <c r="K300" s="183">
        <f t="shared" si="58"/>
        <v>8.7159330071756358</v>
      </c>
      <c r="L300" s="185">
        <f t="shared" si="59"/>
        <v>32.556945165017815</v>
      </c>
      <c r="M300" s="204">
        <f t="shared" si="50"/>
        <v>16.387543823686293</v>
      </c>
      <c r="N300" s="186"/>
      <c r="O300" s="187">
        <f t="shared" si="51"/>
        <v>20.578453397959446</v>
      </c>
      <c r="P300" s="187"/>
      <c r="Q300" s="206">
        <f t="shared" si="52"/>
        <v>7.3255558090351766E-3</v>
      </c>
      <c r="R300" s="184">
        <f t="shared" si="62"/>
        <v>1.0019364843966725</v>
      </c>
      <c r="S300" s="184">
        <f t="shared" si="63"/>
        <v>5.6343849565464277</v>
      </c>
      <c r="T300" s="190">
        <f t="shared" si="53"/>
        <v>9.6874456838602852E-2</v>
      </c>
      <c r="U300" s="190">
        <f t="shared" si="54"/>
        <v>1.3251792109497007E-2</v>
      </c>
      <c r="V300" s="190">
        <f t="shared" si="55"/>
        <v>8.3622664729105844E-2</v>
      </c>
      <c r="Y300" s="205"/>
      <c r="Z300" s="205"/>
    </row>
    <row r="301" spans="1:26">
      <c r="A301" s="181">
        <v>1895.05</v>
      </c>
      <c r="B301" s="182">
        <v>4.6100000000000003</v>
      </c>
      <c r="C301" s="183">
        <v>0.20169999999999999</v>
      </c>
      <c r="D301" s="182">
        <v>0.19750000000000001</v>
      </c>
      <c r="E301" s="182">
        <v>6.9456325620000001</v>
      </c>
      <c r="F301" s="183">
        <f t="shared" si="60"/>
        <v>1895.3749999999779</v>
      </c>
      <c r="G301" s="184">
        <f>G297*8/12+G309*4/12</f>
        <v>3.5066666666666668</v>
      </c>
      <c r="H301" s="183">
        <f t="shared" si="56"/>
        <v>208.57902171877092</v>
      </c>
      <c r="I301" s="183">
        <f t="shared" si="57"/>
        <v>9.1258977615349455</v>
      </c>
      <c r="J301" s="185">
        <f t="shared" si="61"/>
        <v>781.95358391087427</v>
      </c>
      <c r="K301" s="183">
        <f t="shared" si="58"/>
        <v>8.9358691517260862</v>
      </c>
      <c r="L301" s="185">
        <f t="shared" si="59"/>
        <v>33.500180655617719</v>
      </c>
      <c r="M301" s="204">
        <f t="shared" si="50"/>
        <v>17.080369553382386</v>
      </c>
      <c r="N301" s="186"/>
      <c r="O301" s="187">
        <f t="shared" si="51"/>
        <v>21.460149768676356</v>
      </c>
      <c r="P301" s="187"/>
      <c r="Q301" s="206">
        <f t="shared" si="52"/>
        <v>8.376111407965639E-3</v>
      </c>
      <c r="R301" s="184">
        <f t="shared" si="62"/>
        <v>1.001946741587262</v>
      </c>
      <c r="S301" s="184">
        <f t="shared" si="63"/>
        <v>5.5679602396255872</v>
      </c>
      <c r="T301" s="190">
        <f t="shared" si="53"/>
        <v>8.8217918036374021E-2</v>
      </c>
      <c r="U301" s="190">
        <f t="shared" si="54"/>
        <v>1.5942896401784479E-2</v>
      </c>
      <c r="V301" s="190">
        <f t="shared" si="55"/>
        <v>7.2275021634589542E-2</v>
      </c>
      <c r="Y301" s="205"/>
      <c r="Z301" s="205"/>
    </row>
    <row r="302" spans="1:26">
      <c r="A302" s="181">
        <v>1895.06</v>
      </c>
      <c r="B302" s="182">
        <v>4.7</v>
      </c>
      <c r="C302" s="183">
        <v>0.2</v>
      </c>
      <c r="D302" s="182">
        <v>0.20499999999999999</v>
      </c>
      <c r="E302" s="182">
        <v>7.0407735540000003</v>
      </c>
      <c r="F302" s="183">
        <f t="shared" si="60"/>
        <v>1895.4583333333112</v>
      </c>
      <c r="G302" s="184">
        <f>G297*7/12+G309*5/12</f>
        <v>3.5183333333333331</v>
      </c>
      <c r="H302" s="183">
        <f t="shared" si="56"/>
        <v>209.77753916839015</v>
      </c>
      <c r="I302" s="183">
        <f t="shared" si="57"/>
        <v>8.9267037943995806</v>
      </c>
      <c r="J302" s="185">
        <f t="shared" si="61"/>
        <v>789.23559149072821</v>
      </c>
      <c r="K302" s="183">
        <f t="shared" si="58"/>
        <v>9.1498713892595696</v>
      </c>
      <c r="L302" s="185">
        <f t="shared" si="59"/>
        <v>34.424105586297713</v>
      </c>
      <c r="M302" s="204">
        <f t="shared" si="50"/>
        <v>17.207413539783381</v>
      </c>
      <c r="N302" s="186"/>
      <c r="O302" s="187">
        <f t="shared" si="51"/>
        <v>21.628273210067608</v>
      </c>
      <c r="P302" s="187"/>
      <c r="Q302" s="206">
        <f t="shared" si="52"/>
        <v>1.1519126998025986E-2</v>
      </c>
      <c r="R302" s="184">
        <f t="shared" si="62"/>
        <v>1.0019569983719931</v>
      </c>
      <c r="S302" s="184">
        <f t="shared" si="63"/>
        <v>5.503414077452792</v>
      </c>
      <c r="T302" s="190">
        <f t="shared" si="53"/>
        <v>8.881905554683156E-2</v>
      </c>
      <c r="U302" s="190">
        <f t="shared" si="54"/>
        <v>1.7456801417117251E-2</v>
      </c>
      <c r="V302" s="190">
        <f t="shared" si="55"/>
        <v>7.1362254129714309E-2</v>
      </c>
      <c r="Y302" s="205"/>
      <c r="Z302" s="205"/>
    </row>
    <row r="303" spans="1:26">
      <c r="A303" s="181">
        <v>1895.07</v>
      </c>
      <c r="B303" s="182">
        <v>4.72</v>
      </c>
      <c r="C303" s="183">
        <v>0.1983</v>
      </c>
      <c r="D303" s="182">
        <v>0.21249999999999999</v>
      </c>
      <c r="E303" s="182">
        <v>6.9456325620000001</v>
      </c>
      <c r="F303" s="183">
        <f t="shared" si="60"/>
        <v>1895.5416666666445</v>
      </c>
      <c r="G303" s="184">
        <f>G297*6/12+G309*6/12</f>
        <v>3.53</v>
      </c>
      <c r="H303" s="183">
        <f t="shared" si="56"/>
        <v>213.55596149947911</v>
      </c>
      <c r="I303" s="183">
        <f t="shared" si="57"/>
        <v>8.9720650774039648</v>
      </c>
      <c r="J303" s="185">
        <f t="shared" si="61"/>
        <v>806.26389119126418</v>
      </c>
      <c r="K303" s="183">
        <f t="shared" si="58"/>
        <v>9.6145427581862943</v>
      </c>
      <c r="L303" s="185">
        <f t="shared" si="59"/>
        <v>36.298956965708399</v>
      </c>
      <c r="M303" s="204">
        <f t="shared" si="50"/>
        <v>17.546014648740549</v>
      </c>
      <c r="N303" s="186"/>
      <c r="O303" s="187">
        <f t="shared" si="51"/>
        <v>22.0604031473842</v>
      </c>
      <c r="P303" s="187"/>
      <c r="Q303" s="206">
        <f t="shared" si="52"/>
        <v>7.7553380580635961E-3</v>
      </c>
      <c r="R303" s="184">
        <f t="shared" si="62"/>
        <v>1.0019672547512195</v>
      </c>
      <c r="S303" s="184">
        <f t="shared" si="63"/>
        <v>5.5897173211530902</v>
      </c>
      <c r="T303" s="190">
        <f t="shared" si="53"/>
        <v>9.019010633265645E-2</v>
      </c>
      <c r="U303" s="190">
        <f t="shared" si="54"/>
        <v>1.6202722618998022E-2</v>
      </c>
      <c r="V303" s="190">
        <f t="shared" si="55"/>
        <v>7.3987383713658428E-2</v>
      </c>
      <c r="Y303" s="205"/>
      <c r="Z303" s="205"/>
    </row>
    <row r="304" spans="1:26">
      <c r="A304" s="181">
        <v>1895.08</v>
      </c>
      <c r="B304" s="182">
        <v>4.79</v>
      </c>
      <c r="C304" s="183">
        <v>0.19670000000000001</v>
      </c>
      <c r="D304" s="182">
        <v>0.22</v>
      </c>
      <c r="E304" s="182">
        <v>6.8504834710000004</v>
      </c>
      <c r="F304" s="183">
        <f t="shared" si="60"/>
        <v>1895.6249999999777</v>
      </c>
      <c r="G304" s="184">
        <f>G297*5/12+G309*7/12</f>
        <v>3.541666666666667</v>
      </c>
      <c r="H304" s="183">
        <f t="shared" si="56"/>
        <v>219.73325844405946</v>
      </c>
      <c r="I304" s="183">
        <f t="shared" si="57"/>
        <v>9.0232843290076197</v>
      </c>
      <c r="J304" s="185">
        <f t="shared" si="61"/>
        <v>832.42468667342382</v>
      </c>
      <c r="K304" s="183">
        <f t="shared" si="58"/>
        <v>10.092132955677052</v>
      </c>
      <c r="L304" s="185">
        <f t="shared" si="59"/>
        <v>38.232449074771033</v>
      </c>
      <c r="M304" s="204">
        <f t="shared" si="50"/>
        <v>18.074072547241794</v>
      </c>
      <c r="N304" s="186"/>
      <c r="O304" s="187">
        <f t="shared" si="51"/>
        <v>22.728369644725078</v>
      </c>
      <c r="P304" s="187"/>
      <c r="Q304" s="206">
        <f t="shared" si="52"/>
        <v>4.6143262527669066E-3</v>
      </c>
      <c r="R304" s="184">
        <f t="shared" si="62"/>
        <v>1.0019775107252942</v>
      </c>
      <c r="S304" s="184">
        <f t="shared" si="63"/>
        <v>5.678504260695588</v>
      </c>
      <c r="T304" s="190">
        <f t="shared" si="53"/>
        <v>8.9763943369066457E-2</v>
      </c>
      <c r="U304" s="190">
        <f t="shared" si="54"/>
        <v>1.3770134429317515E-2</v>
      </c>
      <c r="V304" s="190">
        <f t="shared" si="55"/>
        <v>7.5993808939748941E-2</v>
      </c>
      <c r="Y304" s="205"/>
      <c r="Z304" s="205"/>
    </row>
    <row r="305" spans="1:26">
      <c r="A305" s="181">
        <v>1895.09</v>
      </c>
      <c r="B305" s="182">
        <v>4.82</v>
      </c>
      <c r="C305" s="183">
        <v>0.19500000000000001</v>
      </c>
      <c r="D305" s="182">
        <v>0.22750000000000001</v>
      </c>
      <c r="E305" s="182">
        <v>6.8504834710000004</v>
      </c>
      <c r="F305" s="183">
        <f t="shared" si="60"/>
        <v>1895.708333333311</v>
      </c>
      <c r="G305" s="184">
        <f>G297*4/12+G309*8/12</f>
        <v>3.5533333333333332</v>
      </c>
      <c r="H305" s="183">
        <f t="shared" si="56"/>
        <v>221.1094583925609</v>
      </c>
      <c r="I305" s="183">
        <f t="shared" si="57"/>
        <v>8.9452996652592063</v>
      </c>
      <c r="J305" s="185">
        <f t="shared" si="61"/>
        <v>840.46219017209728</v>
      </c>
      <c r="K305" s="183">
        <f t="shared" si="58"/>
        <v>10.436182942802406</v>
      </c>
      <c r="L305" s="185">
        <f t="shared" si="59"/>
        <v>39.669117897126988</v>
      </c>
      <c r="M305" s="204">
        <f t="shared" si="50"/>
        <v>18.200335946605463</v>
      </c>
      <c r="N305" s="186"/>
      <c r="O305" s="187">
        <f t="shared" si="51"/>
        <v>22.888669564420322</v>
      </c>
      <c r="P305" s="187"/>
      <c r="Q305" s="206">
        <f t="shared" si="52"/>
        <v>5.2937747658564488E-3</v>
      </c>
      <c r="R305" s="184">
        <f t="shared" si="62"/>
        <v>1.0019877662945698</v>
      </c>
      <c r="S305" s="184">
        <f t="shared" si="63"/>
        <v>5.6897335637747419</v>
      </c>
      <c r="T305" s="190">
        <f t="shared" si="53"/>
        <v>9.0636905533701073E-2</v>
      </c>
      <c r="U305" s="190">
        <f t="shared" si="54"/>
        <v>1.505595747176236E-2</v>
      </c>
      <c r="V305" s="190">
        <f t="shared" si="55"/>
        <v>7.5580948061938713E-2</v>
      </c>
      <c r="Y305" s="205"/>
      <c r="Z305" s="205"/>
    </row>
    <row r="306" spans="1:26">
      <c r="A306" s="181">
        <v>1895.1</v>
      </c>
      <c r="B306" s="182">
        <v>4.75</v>
      </c>
      <c r="C306" s="183">
        <v>0.1933</v>
      </c>
      <c r="D306" s="182">
        <v>0.23499999999999999</v>
      </c>
      <c r="E306" s="182">
        <v>6.8504834710000004</v>
      </c>
      <c r="F306" s="183">
        <f t="shared" si="60"/>
        <v>1895.7916666666442</v>
      </c>
      <c r="G306" s="184">
        <f>G297*3/12+G309*9/12</f>
        <v>3.5649999999999995</v>
      </c>
      <c r="H306" s="183">
        <f t="shared" si="56"/>
        <v>217.89832517939089</v>
      </c>
      <c r="I306" s="183">
        <f t="shared" si="57"/>
        <v>8.8673150015107929</v>
      </c>
      <c r="J306" s="185">
        <f t="shared" si="61"/>
        <v>831.0651137823271</v>
      </c>
      <c r="K306" s="183">
        <f t="shared" si="58"/>
        <v>10.780232929927759</v>
      </c>
      <c r="L306" s="185">
        <f t="shared" si="59"/>
        <v>41.11585299765197</v>
      </c>
      <c r="M306" s="204">
        <f t="shared" si="50"/>
        <v>17.944706622466473</v>
      </c>
      <c r="N306" s="186"/>
      <c r="O306" s="187">
        <f t="shared" si="51"/>
        <v>22.567892520739889</v>
      </c>
      <c r="P306" s="187"/>
      <c r="Q306" s="206">
        <f t="shared" si="52"/>
        <v>5.9598073262705636E-3</v>
      </c>
      <c r="R306" s="184">
        <f t="shared" si="62"/>
        <v>1.0019980214593986</v>
      </c>
      <c r="S306" s="184">
        <f t="shared" si="63"/>
        <v>5.7010434243778958</v>
      </c>
      <c r="T306" s="190">
        <f t="shared" si="53"/>
        <v>9.3709677696652172E-2</v>
      </c>
      <c r="U306" s="190">
        <f t="shared" si="54"/>
        <v>1.5180906399945293E-2</v>
      </c>
      <c r="V306" s="190">
        <f t="shared" si="55"/>
        <v>7.8528771296706879E-2</v>
      </c>
      <c r="Y306" s="205"/>
      <c r="Z306" s="205"/>
    </row>
    <row r="307" spans="1:26">
      <c r="A307" s="181">
        <v>1895.11</v>
      </c>
      <c r="B307" s="182">
        <v>4.59</v>
      </c>
      <c r="C307" s="183">
        <v>0.19170000000000001</v>
      </c>
      <c r="D307" s="182">
        <v>0.24249999999999999</v>
      </c>
      <c r="E307" s="182">
        <v>6.8504834710000004</v>
      </c>
      <c r="F307" s="183">
        <f t="shared" si="60"/>
        <v>1895.8749999999775</v>
      </c>
      <c r="G307" s="184">
        <f>G297*2/12+G309*10/12</f>
        <v>3.5766666666666667</v>
      </c>
      <c r="H307" s="183">
        <f t="shared" si="56"/>
        <v>210.55859212071667</v>
      </c>
      <c r="I307" s="183">
        <f t="shared" si="57"/>
        <v>8.7939176709240492</v>
      </c>
      <c r="J307" s="185">
        <f t="shared" si="61"/>
        <v>805.86634472706407</v>
      </c>
      <c r="K307" s="183">
        <f t="shared" si="58"/>
        <v>11.124282917053113</v>
      </c>
      <c r="L307" s="185">
        <f t="shared" si="59"/>
        <v>42.575727363031163</v>
      </c>
      <c r="M307" s="204">
        <f t="shared" si="50"/>
        <v>17.342998991921689</v>
      </c>
      <c r="N307" s="186"/>
      <c r="O307" s="187">
        <f t="shared" si="51"/>
        <v>21.812946556051365</v>
      </c>
      <c r="P307" s="187"/>
      <c r="Q307" s="206">
        <f t="shared" si="52"/>
        <v>6.5966071475565616E-3</v>
      </c>
      <c r="R307" s="184">
        <f t="shared" si="62"/>
        <v>1.0020082762201332</v>
      </c>
      <c r="S307" s="184">
        <f t="shared" si="63"/>
        <v>5.7124342314807661</v>
      </c>
      <c r="T307" s="190">
        <f t="shared" si="53"/>
        <v>9.5563696438718315E-2</v>
      </c>
      <c r="U307" s="190">
        <f t="shared" si="54"/>
        <v>1.4144552514070652E-2</v>
      </c>
      <c r="V307" s="190">
        <f t="shared" si="55"/>
        <v>8.1419143924647663E-2</v>
      </c>
      <c r="Y307" s="205"/>
      <c r="Z307" s="205"/>
    </row>
    <row r="308" spans="1:26">
      <c r="A308" s="181">
        <v>1895.12</v>
      </c>
      <c r="B308" s="182">
        <v>4.32</v>
      </c>
      <c r="C308" s="183">
        <v>0.19</v>
      </c>
      <c r="D308" s="182">
        <v>0.25</v>
      </c>
      <c r="E308" s="182">
        <v>6.7553424790000003</v>
      </c>
      <c r="F308" s="183">
        <f t="shared" si="60"/>
        <v>1895.9583333333107</v>
      </c>
      <c r="G308" s="184">
        <f>G297*1/12+G309*11/12</f>
        <v>3.5883333333333338</v>
      </c>
      <c r="H308" s="183">
        <f t="shared" si="56"/>
        <v>200.96382148207005</v>
      </c>
      <c r="I308" s="183">
        <f t="shared" si="57"/>
        <v>8.8386865929614142</v>
      </c>
      <c r="J308" s="185">
        <f t="shared" si="61"/>
        <v>771.96349611966434</v>
      </c>
      <c r="K308" s="183">
        <f t="shared" si="58"/>
        <v>11.629850780212386</v>
      </c>
      <c r="L308" s="185">
        <f t="shared" si="59"/>
        <v>44.673813432850942</v>
      </c>
      <c r="M308" s="204">
        <f t="shared" si="50"/>
        <v>16.548415156667954</v>
      </c>
      <c r="N308" s="186"/>
      <c r="O308" s="187">
        <f t="shared" si="51"/>
        <v>20.818648077628033</v>
      </c>
      <c r="P308" s="187"/>
      <c r="Q308" s="206">
        <f t="shared" si="52"/>
        <v>5.5613476259542272E-3</v>
      </c>
      <c r="R308" s="184">
        <f t="shared" si="62"/>
        <v>1.0020185305771252</v>
      </c>
      <c r="S308" s="184">
        <f t="shared" si="63"/>
        <v>5.8045208143313989</v>
      </c>
      <c r="T308" s="190">
        <f t="shared" si="53"/>
        <v>0.1020434556377916</v>
      </c>
      <c r="U308" s="190">
        <f t="shared" si="54"/>
        <v>1.1706016420445886E-2</v>
      </c>
      <c r="V308" s="190">
        <f t="shared" si="55"/>
        <v>9.0337439217345716E-2</v>
      </c>
      <c r="Y308" s="205"/>
      <c r="Z308" s="205"/>
    </row>
    <row r="309" spans="1:26">
      <c r="A309" s="181">
        <v>1896.01</v>
      </c>
      <c r="B309" s="182">
        <v>4.2699999999999996</v>
      </c>
      <c r="C309" s="183">
        <v>0.18920000000000001</v>
      </c>
      <c r="D309" s="182">
        <v>0.2467</v>
      </c>
      <c r="E309" s="182">
        <v>6.6601933879999997</v>
      </c>
      <c r="F309" s="183">
        <f t="shared" si="60"/>
        <v>1896.041666666644</v>
      </c>
      <c r="G309" s="184">
        <v>3.6</v>
      </c>
      <c r="H309" s="183">
        <f t="shared" si="56"/>
        <v>201.4756384428278</v>
      </c>
      <c r="I309" s="183">
        <f t="shared" si="57"/>
        <v>8.927210958637712</v>
      </c>
      <c r="J309" s="185">
        <f t="shared" si="61"/>
        <v>776.78722053485069</v>
      </c>
      <c r="K309" s="183">
        <f t="shared" si="58"/>
        <v>11.640290399027078</v>
      </c>
      <c r="L309" s="185">
        <f t="shared" si="59"/>
        <v>44.879018104437399</v>
      </c>
      <c r="M309" s="204">
        <f t="shared" si="50"/>
        <v>16.576224828568186</v>
      </c>
      <c r="N309" s="186"/>
      <c r="O309" s="187">
        <f t="shared" si="51"/>
        <v>20.858552156094351</v>
      </c>
      <c r="P309" s="187"/>
      <c r="Q309" s="206">
        <f t="shared" si="52"/>
        <v>6.2604116349686545E-3</v>
      </c>
      <c r="R309" s="184">
        <f t="shared" si="62"/>
        <v>1.004389296452507</v>
      </c>
      <c r="S309" s="184">
        <f t="shared" si="63"/>
        <v>5.8993295543559379</v>
      </c>
      <c r="T309" s="190">
        <f t="shared" si="53"/>
        <v>0.1054217959988839</v>
      </c>
      <c r="U309" s="190">
        <f t="shared" si="54"/>
        <v>1.0392143209894567E-2</v>
      </c>
      <c r="V309" s="190">
        <f t="shared" si="55"/>
        <v>9.5029652788989338E-2</v>
      </c>
      <c r="Y309" s="205"/>
      <c r="Z309" s="205"/>
    </row>
    <row r="310" spans="1:26">
      <c r="A310" s="181">
        <v>1896.02</v>
      </c>
      <c r="B310" s="182">
        <v>4.45</v>
      </c>
      <c r="C310" s="183">
        <v>0.1883</v>
      </c>
      <c r="D310" s="182">
        <v>0.24329999999999999</v>
      </c>
      <c r="E310" s="182">
        <v>6.5650523969999997</v>
      </c>
      <c r="F310" s="183">
        <f t="shared" si="60"/>
        <v>1896.1249999999773</v>
      </c>
      <c r="G310" s="184">
        <f>G309*11/12+G321*1/12</f>
        <v>3.5833333333333335</v>
      </c>
      <c r="H310" s="183">
        <f t="shared" si="56"/>
        <v>213.01163196184626</v>
      </c>
      <c r="I310" s="183">
        <f t="shared" si="57"/>
        <v>9.0135034378462127</v>
      </c>
      <c r="J310" s="185">
        <f t="shared" si="61"/>
        <v>824.16007880733434</v>
      </c>
      <c r="K310" s="183">
        <f t="shared" si="58"/>
        <v>11.646231473329706</v>
      </c>
      <c r="L310" s="185">
        <f t="shared" si="59"/>
        <v>45.060257791870661</v>
      </c>
      <c r="M310" s="204">
        <f t="shared" si="50"/>
        <v>17.515403352637271</v>
      </c>
      <c r="N310" s="186"/>
      <c r="O310" s="187">
        <f t="shared" si="51"/>
        <v>22.040592031270297</v>
      </c>
      <c r="P310" s="187"/>
      <c r="Q310" s="206">
        <f t="shared" si="52"/>
        <v>1.7805233819332758E-3</v>
      </c>
      <c r="R310" s="184">
        <f t="shared" si="62"/>
        <v>1.0043764949070104</v>
      </c>
      <c r="S310" s="184">
        <f t="shared" si="63"/>
        <v>6.0110920261683249</v>
      </c>
      <c r="T310" s="190">
        <f t="shared" si="53"/>
        <v>9.843401141894681E-2</v>
      </c>
      <c r="U310" s="190">
        <f t="shared" si="54"/>
        <v>8.6166554887228131E-3</v>
      </c>
      <c r="V310" s="190">
        <f t="shared" si="55"/>
        <v>8.9817355930223997E-2</v>
      </c>
      <c r="Y310" s="205"/>
      <c r="Z310" s="205"/>
    </row>
    <row r="311" spans="1:26">
      <c r="A311" s="181">
        <v>1896.03</v>
      </c>
      <c r="B311" s="182">
        <v>4.38</v>
      </c>
      <c r="C311" s="183">
        <v>0.1875</v>
      </c>
      <c r="D311" s="182">
        <v>0.24</v>
      </c>
      <c r="E311" s="182">
        <v>6.5650523969999997</v>
      </c>
      <c r="F311" s="183">
        <f t="shared" si="60"/>
        <v>1896.2083333333105</v>
      </c>
      <c r="G311" s="184">
        <f>G309*10/12+G321*2/12</f>
        <v>3.5666666666666664</v>
      </c>
      <c r="H311" s="183">
        <f t="shared" si="56"/>
        <v>209.6608871894127</v>
      </c>
      <c r="I311" s="183">
        <f t="shared" si="57"/>
        <v>8.9752092118755442</v>
      </c>
      <c r="J311" s="185">
        <f t="shared" si="61"/>
        <v>814.08958346235704</v>
      </c>
      <c r="K311" s="183">
        <f t="shared" si="58"/>
        <v>11.488267791200698</v>
      </c>
      <c r="L311" s="185">
        <f t="shared" si="59"/>
        <v>44.607648408896281</v>
      </c>
      <c r="M311" s="204">
        <f t="shared" si="50"/>
        <v>17.23236271229861</v>
      </c>
      <c r="N311" s="186"/>
      <c r="O311" s="187">
        <f t="shared" si="51"/>
        <v>21.685007699222592</v>
      </c>
      <c r="P311" s="187"/>
      <c r="Q311" s="206">
        <f t="shared" si="52"/>
        <v>4.0598699544547312E-3</v>
      </c>
      <c r="R311" s="184">
        <f t="shared" si="62"/>
        <v>1.0043636945405117</v>
      </c>
      <c r="S311" s="184">
        <f t="shared" si="63"/>
        <v>6.0373995398064215</v>
      </c>
      <c r="T311" s="190">
        <f t="shared" si="53"/>
        <v>9.7393655283083636E-2</v>
      </c>
      <c r="U311" s="190">
        <f t="shared" si="54"/>
        <v>8.2971036943131349E-3</v>
      </c>
      <c r="V311" s="190">
        <f t="shared" si="55"/>
        <v>8.9096551588770501E-2</v>
      </c>
      <c r="Y311" s="205"/>
      <c r="Z311" s="205"/>
    </row>
    <row r="312" spans="1:26">
      <c r="A312" s="181">
        <v>1896.04</v>
      </c>
      <c r="B312" s="182">
        <v>4.42</v>
      </c>
      <c r="C312" s="183">
        <v>0.1867</v>
      </c>
      <c r="D312" s="182">
        <v>0.23669999999999999</v>
      </c>
      <c r="E312" s="182">
        <v>6.469903306</v>
      </c>
      <c r="F312" s="183">
        <f t="shared" si="60"/>
        <v>1896.2916666666438</v>
      </c>
      <c r="G312" s="184">
        <f>G309*9/12+G321*3/12</f>
        <v>3.55</v>
      </c>
      <c r="H312" s="183">
        <f t="shared" si="56"/>
        <v>214.68711730388273</v>
      </c>
      <c r="I312" s="183">
        <f t="shared" si="57"/>
        <v>9.0683449775192084</v>
      </c>
      <c r="J312" s="185">
        <f t="shared" si="61"/>
        <v>836.54014831890993</v>
      </c>
      <c r="K312" s="183">
        <f t="shared" si="58"/>
        <v>11.496932277336887</v>
      </c>
      <c r="L312" s="185">
        <f t="shared" si="59"/>
        <v>44.798428304770582</v>
      </c>
      <c r="M312" s="204">
        <f t="shared" si="50"/>
        <v>17.643699378130009</v>
      </c>
      <c r="N312" s="186"/>
      <c r="O312" s="187">
        <f t="shared" si="51"/>
        <v>22.201842765217208</v>
      </c>
      <c r="P312" s="187"/>
      <c r="Q312" s="206">
        <f t="shared" si="52"/>
        <v>2.6304574066016162E-3</v>
      </c>
      <c r="R312" s="184">
        <f t="shared" si="62"/>
        <v>1.0043508953544789</v>
      </c>
      <c r="S312" s="184">
        <f t="shared" si="63"/>
        <v>6.1529208637484656</v>
      </c>
      <c r="T312" s="190">
        <f t="shared" si="53"/>
        <v>9.3255691423889564E-2</v>
      </c>
      <c r="U312" s="190">
        <f t="shared" si="54"/>
        <v>6.5102640645871013E-3</v>
      </c>
      <c r="V312" s="190">
        <f t="shared" si="55"/>
        <v>8.6745427359302463E-2</v>
      </c>
      <c r="Y312" s="205"/>
      <c r="Z312" s="205"/>
    </row>
    <row r="313" spans="1:26">
      <c r="A313" s="181">
        <v>1896.05</v>
      </c>
      <c r="B313" s="182">
        <v>4.4000000000000004</v>
      </c>
      <c r="C313" s="183">
        <v>0.18579999999999999</v>
      </c>
      <c r="D313" s="182">
        <v>0.23330000000000001</v>
      </c>
      <c r="E313" s="182">
        <v>6.3747542150000003</v>
      </c>
      <c r="F313" s="183">
        <f t="shared" si="60"/>
        <v>1896.374999999977</v>
      </c>
      <c r="G313" s="184">
        <f>G309*8/12+G321*4/12</f>
        <v>3.5333333333333332</v>
      </c>
      <c r="H313" s="183">
        <f t="shared" si="56"/>
        <v>216.9055862179622</v>
      </c>
      <c r="I313" s="183">
        <f t="shared" si="57"/>
        <v>9.1593313452948593</v>
      </c>
      <c r="J313" s="185">
        <f t="shared" si="61"/>
        <v>848.15868748693788</v>
      </c>
      <c r="K313" s="183">
        <f t="shared" si="58"/>
        <v>11.500925741966043</v>
      </c>
      <c r="L313" s="185">
        <f t="shared" si="59"/>
        <v>44.971686770614234</v>
      </c>
      <c r="M313" s="204">
        <f t="shared" si="50"/>
        <v>17.828266894232829</v>
      </c>
      <c r="N313" s="186"/>
      <c r="O313" s="187">
        <f t="shared" si="51"/>
        <v>22.432252972027964</v>
      </c>
      <c r="P313" s="187"/>
      <c r="Q313" s="206">
        <f t="shared" si="52"/>
        <v>3.1802127213657466E-3</v>
      </c>
      <c r="R313" s="184">
        <f t="shared" si="62"/>
        <v>1.0043380973503815</v>
      </c>
      <c r="S313" s="184">
        <f t="shared" si="63"/>
        <v>6.2719291796456558</v>
      </c>
      <c r="T313" s="190">
        <f t="shared" si="53"/>
        <v>8.7957278337948752E-2</v>
      </c>
      <c r="U313" s="190">
        <f t="shared" si="54"/>
        <v>3.5857713301912231E-3</v>
      </c>
      <c r="V313" s="190">
        <f t="shared" si="55"/>
        <v>8.4371507007757529E-2</v>
      </c>
      <c r="Y313" s="205"/>
      <c r="Z313" s="205"/>
    </row>
    <row r="314" spans="1:26">
      <c r="A314" s="181">
        <v>1896.06</v>
      </c>
      <c r="B314" s="182">
        <v>4.32</v>
      </c>
      <c r="C314" s="183">
        <v>0.185</v>
      </c>
      <c r="D314" s="182">
        <v>0.23</v>
      </c>
      <c r="E314" s="182">
        <v>6.2796132230000001</v>
      </c>
      <c r="F314" s="183">
        <f t="shared" si="60"/>
        <v>1896.4583333333103</v>
      </c>
      <c r="G314" s="184">
        <f>G309*7/12+G321*5/12</f>
        <v>3.5166666666666666</v>
      </c>
      <c r="H314" s="183">
        <f t="shared" si="56"/>
        <v>216.18838482403149</v>
      </c>
      <c r="I314" s="183">
        <f t="shared" si="57"/>
        <v>9.2580674056587551</v>
      </c>
      <c r="J314" s="185">
        <f t="shared" si="61"/>
        <v>848.371031481778</v>
      </c>
      <c r="K314" s="183">
        <f t="shared" si="58"/>
        <v>11.51002974757575</v>
      </c>
      <c r="L314" s="185">
        <f t="shared" si="59"/>
        <v>45.167902139076141</v>
      </c>
      <c r="M314" s="204">
        <f t="shared" si="50"/>
        <v>17.777578616430475</v>
      </c>
      <c r="N314" s="186"/>
      <c r="O314" s="187">
        <f t="shared" si="51"/>
        <v>22.36626040060284</v>
      </c>
      <c r="P314" s="187"/>
      <c r="Q314" s="206">
        <f t="shared" si="52"/>
        <v>3.2653672633127656E-3</v>
      </c>
      <c r="R314" s="184">
        <f t="shared" si="62"/>
        <v>1.0043253005296922</v>
      </c>
      <c r="S314" s="184">
        <f t="shared" si="63"/>
        <v>6.3945742176556077</v>
      </c>
      <c r="T314" s="190">
        <f t="shared" si="53"/>
        <v>8.9699636569060104E-2</v>
      </c>
      <c r="U314" s="190">
        <f t="shared" si="54"/>
        <v>1.769623504406681E-3</v>
      </c>
      <c r="V314" s="190">
        <f t="shared" si="55"/>
        <v>8.7930013064653423E-2</v>
      </c>
      <c r="Y314" s="205"/>
      <c r="Z314" s="205"/>
    </row>
    <row r="315" spans="1:26">
      <c r="A315" s="181">
        <v>1896.07</v>
      </c>
      <c r="B315" s="182">
        <v>4.04</v>
      </c>
      <c r="C315" s="183">
        <v>0.1842</v>
      </c>
      <c r="D315" s="182">
        <v>0.22670000000000001</v>
      </c>
      <c r="E315" s="182">
        <v>6.2796132230000001</v>
      </c>
      <c r="F315" s="183">
        <f t="shared" si="60"/>
        <v>1896.5416666666436</v>
      </c>
      <c r="G315" s="184">
        <f>G309*6/12+G321*6/12</f>
        <v>3.5</v>
      </c>
      <c r="H315" s="183">
        <f t="shared" si="56"/>
        <v>202.17617469654792</v>
      </c>
      <c r="I315" s="183">
        <f t="shared" si="57"/>
        <v>9.2180325195802304</v>
      </c>
      <c r="J315" s="185">
        <f t="shared" si="61"/>
        <v>796.39848669435821</v>
      </c>
      <c r="K315" s="183">
        <f t="shared" si="58"/>
        <v>11.344885842501837</v>
      </c>
      <c r="L315" s="185">
        <f t="shared" si="59"/>
        <v>44.688994290497781</v>
      </c>
      <c r="M315" s="204">
        <f t="shared" si="50"/>
        <v>16.637100103394587</v>
      </c>
      <c r="N315" s="186"/>
      <c r="O315" s="187">
        <f t="shared" si="51"/>
        <v>20.93306153124848</v>
      </c>
      <c r="P315" s="187"/>
      <c r="Q315" s="206">
        <f t="shared" si="52"/>
        <v>6.0532997371381611E-3</v>
      </c>
      <c r="R315" s="184">
        <f t="shared" si="62"/>
        <v>1.0043125048938841</v>
      </c>
      <c r="S315" s="184">
        <f t="shared" si="63"/>
        <v>6.4222326729063886</v>
      </c>
      <c r="T315" s="190">
        <f t="shared" si="53"/>
        <v>9.783469588933591E-2</v>
      </c>
      <c r="U315" s="190">
        <f t="shared" si="54"/>
        <v>4.8652627988323704E-3</v>
      </c>
      <c r="V315" s="190">
        <f t="shared" si="55"/>
        <v>9.2969433090503539E-2</v>
      </c>
      <c r="Y315" s="205"/>
      <c r="Z315" s="205"/>
    </row>
    <row r="316" spans="1:26">
      <c r="A316" s="181">
        <v>1896.08</v>
      </c>
      <c r="B316" s="182">
        <v>3.81</v>
      </c>
      <c r="C316" s="183">
        <v>0.18329999999999999</v>
      </c>
      <c r="D316" s="182">
        <v>0.2233</v>
      </c>
      <c r="E316" s="182">
        <v>6.2796132230000001</v>
      </c>
      <c r="F316" s="183">
        <f t="shared" si="60"/>
        <v>1896.6249999999768</v>
      </c>
      <c r="G316" s="184">
        <f>G309*5/12+G321*7/12</f>
        <v>3.4833333333333334</v>
      </c>
      <c r="H316" s="183">
        <f t="shared" si="56"/>
        <v>190.6661449489722</v>
      </c>
      <c r="I316" s="183">
        <f t="shared" si="57"/>
        <v>9.1729932727418895</v>
      </c>
      <c r="J316" s="185">
        <f t="shared" si="61"/>
        <v>754.07010425489148</v>
      </c>
      <c r="K316" s="183">
        <f t="shared" si="58"/>
        <v>11.174737576668107</v>
      </c>
      <c r="L316" s="185">
        <f t="shared" si="59"/>
        <v>44.195237343862793</v>
      </c>
      <c r="M316" s="204">
        <f t="shared" si="50"/>
        <v>15.703370546226878</v>
      </c>
      <c r="N316" s="186"/>
      <c r="O316" s="187">
        <f t="shared" si="51"/>
        <v>19.764265040091662</v>
      </c>
      <c r="P316" s="187"/>
      <c r="Q316" s="206">
        <f t="shared" si="52"/>
        <v>8.5761667136347378E-3</v>
      </c>
      <c r="R316" s="184">
        <f t="shared" si="62"/>
        <v>1.0042997104444336</v>
      </c>
      <c r="S316" s="184">
        <f t="shared" si="63"/>
        <v>6.44992858273796</v>
      </c>
      <c r="T316" s="190">
        <f t="shared" si="53"/>
        <v>0.10958433281852109</v>
      </c>
      <c r="U316" s="190">
        <f t="shared" si="54"/>
        <v>2.2823428152958236E-3</v>
      </c>
      <c r="V316" s="190">
        <f t="shared" si="55"/>
        <v>0.10730199000322527</v>
      </c>
      <c r="Y316" s="205"/>
      <c r="Z316" s="205"/>
    </row>
    <row r="317" spans="1:26">
      <c r="A317" s="181">
        <v>1896.09</v>
      </c>
      <c r="B317" s="182">
        <v>4.01</v>
      </c>
      <c r="C317" s="183">
        <v>0.1825</v>
      </c>
      <c r="D317" s="182">
        <v>0.22</v>
      </c>
      <c r="E317" s="182">
        <v>6.2796132230000001</v>
      </c>
      <c r="F317" s="183">
        <f t="shared" si="60"/>
        <v>1896.7083333333101</v>
      </c>
      <c r="G317" s="184">
        <f>G309*4/12+G321*8/12</f>
        <v>3.4666666666666668</v>
      </c>
      <c r="H317" s="183">
        <f t="shared" si="56"/>
        <v>200.67486646860326</v>
      </c>
      <c r="I317" s="183">
        <f t="shared" si="57"/>
        <v>9.1329583866633666</v>
      </c>
      <c r="J317" s="185">
        <f t="shared" si="61"/>
        <v>796.66384975441576</v>
      </c>
      <c r="K317" s="183">
        <f t="shared" si="58"/>
        <v>11.009593671594194</v>
      </c>
      <c r="L317" s="185">
        <f t="shared" si="59"/>
        <v>43.707243627424312</v>
      </c>
      <c r="M317" s="204">
        <f t="shared" si="50"/>
        <v>16.544339943032025</v>
      </c>
      <c r="N317" s="186"/>
      <c r="O317" s="187">
        <f t="shared" si="51"/>
        <v>20.824903901677743</v>
      </c>
      <c r="P317" s="187"/>
      <c r="Q317" s="206">
        <f t="shared" si="52"/>
        <v>5.5058693897917649E-3</v>
      </c>
      <c r="R317" s="184">
        <f t="shared" si="62"/>
        <v>1.0042869171828182</v>
      </c>
      <c r="S317" s="184">
        <f t="shared" si="63"/>
        <v>6.4776614080310093</v>
      </c>
      <c r="T317" s="190">
        <f t="shared" si="53"/>
        <v>0.10597480400938974</v>
      </c>
      <c r="U317" s="190">
        <f t="shared" si="54"/>
        <v>8.6425337500384281E-4</v>
      </c>
      <c r="V317" s="190">
        <f t="shared" si="55"/>
        <v>0.1051105506343859</v>
      </c>
      <c r="Y317" s="205"/>
      <c r="Z317" s="205"/>
    </row>
    <row r="318" spans="1:26">
      <c r="A318" s="181">
        <v>1896.1</v>
      </c>
      <c r="B318" s="182">
        <v>4.0999999999999996</v>
      </c>
      <c r="C318" s="183">
        <v>0.1817</v>
      </c>
      <c r="D318" s="182">
        <v>0.2167</v>
      </c>
      <c r="E318" s="182">
        <v>6.469903306</v>
      </c>
      <c r="F318" s="183">
        <f t="shared" si="60"/>
        <v>1896.7916666666433</v>
      </c>
      <c r="G318" s="184">
        <f>G309*3/12+G321*9/12</f>
        <v>3.4499999999999997</v>
      </c>
      <c r="H318" s="183">
        <f t="shared" si="56"/>
        <v>199.14415858504955</v>
      </c>
      <c r="I318" s="183">
        <f t="shared" si="57"/>
        <v>8.8254862475374409</v>
      </c>
      <c r="J318" s="185">
        <f t="shared" si="61"/>
        <v>793.50676540025415</v>
      </c>
      <c r="K318" s="183">
        <f t="shared" si="58"/>
        <v>10.525497357409815</v>
      </c>
      <c r="L318" s="185">
        <f t="shared" si="59"/>
        <v>41.939735624935388</v>
      </c>
      <c r="M318" s="204">
        <f t="shared" si="50"/>
        <v>16.438866804725897</v>
      </c>
      <c r="N318" s="186"/>
      <c r="O318" s="187">
        <f t="shared" si="51"/>
        <v>20.692151790835549</v>
      </c>
      <c r="P318" s="187"/>
      <c r="Q318" s="206">
        <f t="shared" si="52"/>
        <v>8.9894799045271978E-3</v>
      </c>
      <c r="R318" s="184">
        <f t="shared" si="62"/>
        <v>1.0042741251105176</v>
      </c>
      <c r="S318" s="184">
        <f t="shared" si="63"/>
        <v>6.3140956089749487</v>
      </c>
      <c r="T318" s="190">
        <f t="shared" si="53"/>
        <v>0.10100257251141098</v>
      </c>
      <c r="U318" s="190">
        <f t="shared" si="54"/>
        <v>1.3565299172224599E-3</v>
      </c>
      <c r="V318" s="190">
        <f t="shared" si="55"/>
        <v>9.9646042594188522E-2</v>
      </c>
      <c r="Y318" s="205"/>
      <c r="Z318" s="205"/>
    </row>
    <row r="319" spans="1:26">
      <c r="A319" s="181">
        <v>1896.11</v>
      </c>
      <c r="B319" s="182">
        <v>4.38</v>
      </c>
      <c r="C319" s="183">
        <v>0.18079999999999999</v>
      </c>
      <c r="D319" s="182">
        <v>0.21329999999999999</v>
      </c>
      <c r="E319" s="182">
        <v>6.6601933879999997</v>
      </c>
      <c r="F319" s="183">
        <f t="shared" si="60"/>
        <v>1896.8749999999766</v>
      </c>
      <c r="G319" s="184">
        <f>G309*2/12+G321*10/12</f>
        <v>3.4333333333333336</v>
      </c>
      <c r="H319" s="183">
        <f t="shared" si="56"/>
        <v>206.66587737226834</v>
      </c>
      <c r="I319" s="183">
        <f t="shared" si="57"/>
        <v>8.5308654403895243</v>
      </c>
      <c r="J319" s="185">
        <f t="shared" si="61"/>
        <v>826.31035390778288</v>
      </c>
      <c r="K319" s="183">
        <f t="shared" si="58"/>
        <v>10.064345124087863</v>
      </c>
      <c r="L319" s="185">
        <f t="shared" si="59"/>
        <v>40.240182303317376</v>
      </c>
      <c r="M319" s="204">
        <f t="shared" si="50"/>
        <v>17.089425242371124</v>
      </c>
      <c r="N319" s="186"/>
      <c r="O319" s="187">
        <f t="shared" si="51"/>
        <v>21.506675169836146</v>
      </c>
      <c r="P319" s="187"/>
      <c r="Q319" s="206">
        <f t="shared" si="52"/>
        <v>9.6930200802203201E-3</v>
      </c>
      <c r="R319" s="184">
        <f t="shared" si="62"/>
        <v>1.0042613342290143</v>
      </c>
      <c r="S319" s="184">
        <f t="shared" si="63"/>
        <v>6.1599101502271729</v>
      </c>
      <c r="T319" s="190">
        <f t="shared" si="53"/>
        <v>9.7961073386766628E-2</v>
      </c>
      <c r="U319" s="190">
        <f t="shared" si="54"/>
        <v>2.8859980810231889E-3</v>
      </c>
      <c r="V319" s="190">
        <f t="shared" si="55"/>
        <v>9.5075075305743439E-2</v>
      </c>
      <c r="Y319" s="205"/>
      <c r="Z319" s="205"/>
    </row>
    <row r="320" spans="1:26">
      <c r="A320" s="181">
        <v>1896.12</v>
      </c>
      <c r="B320" s="182">
        <v>4.22</v>
      </c>
      <c r="C320" s="183">
        <v>0.18</v>
      </c>
      <c r="D320" s="182">
        <v>0.21</v>
      </c>
      <c r="E320" s="182">
        <v>6.6601933879999997</v>
      </c>
      <c r="F320" s="183">
        <f t="shared" si="60"/>
        <v>1896.9583333333098</v>
      </c>
      <c r="G320" s="184">
        <f>G309*1/12+G321*11/12</f>
        <v>3.4166666666666665</v>
      </c>
      <c r="H320" s="183">
        <f t="shared" si="56"/>
        <v>199.11643892944576</v>
      </c>
      <c r="I320" s="183">
        <f t="shared" si="57"/>
        <v>8.4931182481754117</v>
      </c>
      <c r="J320" s="185">
        <f t="shared" si="61"/>
        <v>798.95533077613266</v>
      </c>
      <c r="K320" s="183">
        <f t="shared" si="58"/>
        <v>9.9086379562046467</v>
      </c>
      <c r="L320" s="185">
        <f t="shared" si="59"/>
        <v>39.758440631039775</v>
      </c>
      <c r="M320" s="204">
        <f t="shared" si="50"/>
        <v>16.5014041805901</v>
      </c>
      <c r="N320" s="186"/>
      <c r="O320" s="187">
        <f t="shared" si="51"/>
        <v>20.765764121097313</v>
      </c>
      <c r="P320" s="187"/>
      <c r="Q320" s="206">
        <f t="shared" si="52"/>
        <v>1.0736338168094911E-2</v>
      </c>
      <c r="R320" s="184">
        <f t="shared" si="62"/>
        <v>1.0042485445397913</v>
      </c>
      <c r="S320" s="184">
        <f t="shared" si="63"/>
        <v>6.1861595861979897</v>
      </c>
      <c r="T320" s="190">
        <f t="shared" si="53"/>
        <v>9.9856130879753868E-2</v>
      </c>
      <c r="U320" s="190">
        <f t="shared" si="54"/>
        <v>1.5242332623721655E-3</v>
      </c>
      <c r="V320" s="190">
        <f t="shared" si="55"/>
        <v>9.8331897617381703E-2</v>
      </c>
      <c r="Y320" s="205"/>
      <c r="Z320" s="205"/>
    </row>
    <row r="321" spans="1:26">
      <c r="A321" s="181">
        <v>1897.01</v>
      </c>
      <c r="B321" s="182">
        <v>4.22</v>
      </c>
      <c r="C321" s="183">
        <v>0.18</v>
      </c>
      <c r="D321" s="182">
        <v>0.21829999999999999</v>
      </c>
      <c r="E321" s="182">
        <v>6.469903306</v>
      </c>
      <c r="F321" s="183">
        <f t="shared" si="60"/>
        <v>1897.0416666666431</v>
      </c>
      <c r="G321" s="184">
        <v>3.4</v>
      </c>
      <c r="H321" s="183">
        <f t="shared" si="56"/>
        <v>204.97276810461199</v>
      </c>
      <c r="I321" s="183">
        <f t="shared" si="57"/>
        <v>8.7429142793436387</v>
      </c>
      <c r="J321" s="185">
        <f t="shared" si="61"/>
        <v>825.37728404326788</v>
      </c>
      <c r="K321" s="183">
        <f t="shared" si="58"/>
        <v>10.603212151003982</v>
      </c>
      <c r="L321" s="185">
        <f t="shared" si="59"/>
        <v>42.696649551337778</v>
      </c>
      <c r="M321" s="204">
        <f t="shared" ref="M321:M384" si="64">H321/AVERAGE(K201:K320)</f>
        <v>17.026521282380564</v>
      </c>
      <c r="N321" s="186"/>
      <c r="O321" s="187">
        <f t="shared" ref="O321:O384" si="65">J321/AVERAGE(L201:L320)</f>
        <v>21.425908946193207</v>
      </c>
      <c r="P321" s="187"/>
      <c r="Q321" s="206">
        <f t="shared" ref="Q321:Q384" si="66">1/M321-(G321/100-(((E321/E201)^(1/10))-1))</f>
        <v>3.8227047514217613E-3</v>
      </c>
      <c r="R321" s="184">
        <f t="shared" si="62"/>
        <v>1.0031837326593216</v>
      </c>
      <c r="S321" s="184">
        <f t="shared" si="63"/>
        <v>6.3951594917623353</v>
      </c>
      <c r="T321" s="190">
        <f t="shared" si="53"/>
        <v>9.4677407581497564E-2</v>
      </c>
      <c r="U321" s="190">
        <f t="shared" si="54"/>
        <v>-5.916575122566492E-4</v>
      </c>
      <c r="V321" s="190">
        <f t="shared" si="55"/>
        <v>9.5269065093754213E-2</v>
      </c>
      <c r="Y321" s="205"/>
      <c r="Z321" s="205"/>
    </row>
    <row r="322" spans="1:26">
      <c r="A322" s="181">
        <v>1897.02</v>
      </c>
      <c r="B322" s="182">
        <v>4.18</v>
      </c>
      <c r="C322" s="183">
        <v>0.18</v>
      </c>
      <c r="D322" s="182">
        <v>0.22670000000000001</v>
      </c>
      <c r="E322" s="182">
        <v>6.469903306</v>
      </c>
      <c r="F322" s="183">
        <f t="shared" si="60"/>
        <v>1897.1249999999764</v>
      </c>
      <c r="G322" s="184">
        <f>G321*11/12+G333*1/12</f>
        <v>3.3958333333333335</v>
      </c>
      <c r="H322" s="183">
        <f t="shared" si="56"/>
        <v>203.02989826475783</v>
      </c>
      <c r="I322" s="183">
        <f t="shared" si="57"/>
        <v>8.7429142793436387</v>
      </c>
      <c r="J322" s="185">
        <f t="shared" si="61"/>
        <v>820.48760818993094</v>
      </c>
      <c r="K322" s="183">
        <f t="shared" si="58"/>
        <v>11.011214817373352</v>
      </c>
      <c r="L322" s="185">
        <f t="shared" si="59"/>
        <v>44.49869396570751</v>
      </c>
      <c r="M322" s="204">
        <f t="shared" si="64"/>
        <v>16.894025883254102</v>
      </c>
      <c r="N322" s="186"/>
      <c r="O322" s="187">
        <f t="shared" si="65"/>
        <v>21.25706036237786</v>
      </c>
      <c r="P322" s="187"/>
      <c r="Q322" s="206">
        <f t="shared" si="66"/>
        <v>3.1669328023881393E-3</v>
      </c>
      <c r="R322" s="184">
        <f t="shared" si="62"/>
        <v>1.003180329202354</v>
      </c>
      <c r="S322" s="184">
        <f t="shared" si="63"/>
        <v>6.4155199698978285</v>
      </c>
      <c r="T322" s="190">
        <f t="shared" ref="T322:T385" si="67">(($J442/$J322)^(1/10)-1)</f>
        <v>8.9918230363277729E-2</v>
      </c>
      <c r="U322" s="190">
        <f t="shared" ref="U322:U385" si="68">(($S442/$S322)^(1/10)-1)</f>
        <v>-2.8663324199870166E-3</v>
      </c>
      <c r="V322" s="190">
        <f t="shared" ref="V322:V385" si="69">T322-U322</f>
        <v>9.2784562783264746E-2</v>
      </c>
      <c r="Y322" s="205"/>
      <c r="Z322" s="205"/>
    </row>
    <row r="323" spans="1:26">
      <c r="A323" s="181">
        <v>1897.03</v>
      </c>
      <c r="B323" s="182">
        <v>4.1900000000000004</v>
      </c>
      <c r="C323" s="183">
        <v>0.18</v>
      </c>
      <c r="D323" s="182">
        <v>0.23499999999999999</v>
      </c>
      <c r="E323" s="182">
        <v>6.469903306</v>
      </c>
      <c r="F323" s="183">
        <f t="shared" si="60"/>
        <v>1897.2083333333096</v>
      </c>
      <c r="G323" s="184">
        <f>G321*10/12+G333*2/12</f>
        <v>3.3916666666666666</v>
      </c>
      <c r="H323" s="183">
        <f t="shared" si="56"/>
        <v>203.51561572472141</v>
      </c>
      <c r="I323" s="183">
        <f t="shared" si="57"/>
        <v>8.7429142793436387</v>
      </c>
      <c r="J323" s="185">
        <f t="shared" si="61"/>
        <v>825.39483072695225</v>
      </c>
      <c r="K323" s="183">
        <f t="shared" si="58"/>
        <v>11.414360309143085</v>
      </c>
      <c r="L323" s="185">
        <f t="shared" si="59"/>
        <v>46.293027499005667</v>
      </c>
      <c r="M323" s="204">
        <f t="shared" si="64"/>
        <v>16.958030716721044</v>
      </c>
      <c r="N323" s="186"/>
      <c r="O323" s="187">
        <f t="shared" si="65"/>
        <v>21.333760247195979</v>
      </c>
      <c r="P323" s="187"/>
      <c r="Q323" s="206">
        <f t="shared" si="66"/>
        <v>2.9851886508370507E-3</v>
      </c>
      <c r="R323" s="184">
        <f t="shared" si="62"/>
        <v>1.0031769257640506</v>
      </c>
      <c r="S323" s="184">
        <f t="shared" si="63"/>
        <v>6.4359234354063801</v>
      </c>
      <c r="T323" s="190">
        <f t="shared" si="67"/>
        <v>7.9641343557122601E-2</v>
      </c>
      <c r="U323" s="190">
        <f t="shared" si="68"/>
        <v>-1.9586963226663201E-3</v>
      </c>
      <c r="V323" s="190">
        <f t="shared" si="69"/>
        <v>8.1600039879788921E-2</v>
      </c>
      <c r="Y323" s="205"/>
      <c r="Z323" s="205"/>
    </row>
    <row r="324" spans="1:26">
      <c r="A324" s="181">
        <v>1897.04</v>
      </c>
      <c r="B324" s="182">
        <v>4.0599999999999996</v>
      </c>
      <c r="C324" s="183">
        <v>0.18</v>
      </c>
      <c r="D324" s="182">
        <v>0.24329999999999999</v>
      </c>
      <c r="E324" s="182">
        <v>6.3747542150000003</v>
      </c>
      <c r="F324" s="183">
        <f t="shared" si="60"/>
        <v>1897.2916666666429</v>
      </c>
      <c r="G324" s="184">
        <f>G321*9/12+G333*3/12</f>
        <v>3.3874999999999997</v>
      </c>
      <c r="H324" s="183">
        <f t="shared" si="56"/>
        <v>200.14470001021056</v>
      </c>
      <c r="I324" s="183">
        <f t="shared" si="57"/>
        <v>8.8734103452802717</v>
      </c>
      <c r="J324" s="185">
        <f t="shared" si="61"/>
        <v>814.72244335913501</v>
      </c>
      <c r="K324" s="183">
        <f t="shared" si="58"/>
        <v>11.993892983370502</v>
      </c>
      <c r="L324" s="185">
        <f t="shared" si="59"/>
        <v>48.823145435782656</v>
      </c>
      <c r="M324" s="204">
        <f t="shared" si="64"/>
        <v>16.69685743473466</v>
      </c>
      <c r="N324" s="186"/>
      <c r="O324" s="187">
        <f t="shared" si="65"/>
        <v>21.001906820502263</v>
      </c>
      <c r="P324" s="187"/>
      <c r="Q324" s="206">
        <f t="shared" si="66"/>
        <v>2.5014578482112013E-3</v>
      </c>
      <c r="R324" s="184">
        <f t="shared" si="62"/>
        <v>1.0031735223444171</v>
      </c>
      <c r="S324" s="184">
        <f t="shared" si="63"/>
        <v>6.5527371666161178</v>
      </c>
      <c r="T324" s="190">
        <f t="shared" si="67"/>
        <v>8.2007269588502574E-2</v>
      </c>
      <c r="U324" s="190">
        <f t="shared" si="68"/>
        <v>-3.5825129168808312E-3</v>
      </c>
      <c r="V324" s="190">
        <f t="shared" si="69"/>
        <v>8.5589782505383405E-2</v>
      </c>
      <c r="Y324" s="205"/>
      <c r="Z324" s="205"/>
    </row>
    <row r="325" spans="1:26">
      <c r="A325" s="181">
        <v>1897.05</v>
      </c>
      <c r="B325" s="182">
        <v>4.08</v>
      </c>
      <c r="C325" s="183">
        <v>0.18</v>
      </c>
      <c r="D325" s="182">
        <v>0.25169999999999998</v>
      </c>
      <c r="E325" s="182">
        <v>6.2796132230000001</v>
      </c>
      <c r="F325" s="183">
        <f t="shared" si="60"/>
        <v>1897.3749999999761</v>
      </c>
      <c r="G325" s="184">
        <f>G321*8/12+G333*4/12</f>
        <v>3.3833333333333333</v>
      </c>
      <c r="H325" s="183">
        <f t="shared" si="56"/>
        <v>204.17791900047416</v>
      </c>
      <c r="I325" s="183">
        <f t="shared" si="57"/>
        <v>9.0078493676679781</v>
      </c>
      <c r="J325" s="185">
        <f t="shared" si="61"/>
        <v>834.19599816225661</v>
      </c>
      <c r="K325" s="183">
        <f t="shared" si="58"/>
        <v>12.59597603245572</v>
      </c>
      <c r="L325" s="185">
        <f t="shared" si="59"/>
        <v>51.462532533686272</v>
      </c>
      <c r="M325" s="204">
        <f t="shared" si="64"/>
        <v>17.047755129229387</v>
      </c>
      <c r="N325" s="186"/>
      <c r="O325" s="187">
        <f t="shared" si="65"/>
        <v>21.436906305372027</v>
      </c>
      <c r="P325" s="187"/>
      <c r="Q325" s="206">
        <f t="shared" si="66"/>
        <v>-1.5688683077025312E-4</v>
      </c>
      <c r="R325" s="184">
        <f t="shared" si="62"/>
        <v>1.0031701189434596</v>
      </c>
      <c r="S325" s="184">
        <f t="shared" si="63"/>
        <v>6.6731265194171119</v>
      </c>
      <c r="T325" s="190">
        <f t="shared" si="67"/>
        <v>7.3860583095227028E-2</v>
      </c>
      <c r="U325" s="190">
        <f t="shared" si="68"/>
        <v>-7.3164706692286918E-3</v>
      </c>
      <c r="V325" s="190">
        <f t="shared" si="69"/>
        <v>8.117705376445572E-2</v>
      </c>
      <c r="Y325" s="205"/>
      <c r="Z325" s="205"/>
    </row>
    <row r="326" spans="1:26">
      <c r="A326" s="181">
        <v>1897.06</v>
      </c>
      <c r="B326" s="182">
        <v>4.2699999999999996</v>
      </c>
      <c r="C326" s="183">
        <v>0.18</v>
      </c>
      <c r="D326" s="182">
        <v>0.26</v>
      </c>
      <c r="E326" s="182">
        <v>6.2796132230000001</v>
      </c>
      <c r="F326" s="183">
        <f t="shared" si="60"/>
        <v>1897.4583333333094</v>
      </c>
      <c r="G326" s="184">
        <f>G321*7/12+G333*5/12</f>
        <v>3.3791666666666664</v>
      </c>
      <c r="H326" s="183">
        <f t="shared" si="56"/>
        <v>213.68620444412366</v>
      </c>
      <c r="I326" s="183">
        <f t="shared" si="57"/>
        <v>9.0078493676679781</v>
      </c>
      <c r="J326" s="185">
        <f t="shared" si="61"/>
        <v>876.1102578738404</v>
      </c>
      <c r="K326" s="183">
        <f t="shared" si="58"/>
        <v>13.011337975520412</v>
      </c>
      <c r="L326" s="185">
        <f t="shared" si="59"/>
        <v>53.346292048524248</v>
      </c>
      <c r="M326" s="204">
        <f t="shared" si="64"/>
        <v>17.850497280690615</v>
      </c>
      <c r="N326" s="186"/>
      <c r="O326" s="187">
        <f t="shared" si="65"/>
        <v>22.433196984133854</v>
      </c>
      <c r="P326" s="187"/>
      <c r="Q326" s="206">
        <f t="shared" si="66"/>
        <v>-1.5985160058095763E-3</v>
      </c>
      <c r="R326" s="184">
        <f t="shared" si="62"/>
        <v>1.0031667155611836</v>
      </c>
      <c r="S326" s="184">
        <f t="shared" si="63"/>
        <v>6.6942811242084179</v>
      </c>
      <c r="T326" s="190">
        <f t="shared" si="67"/>
        <v>6.4499910549713935E-2</v>
      </c>
      <c r="U326" s="190">
        <f t="shared" si="68"/>
        <v>-8.4858680042171342E-3</v>
      </c>
      <c r="V326" s="190">
        <f t="shared" si="69"/>
        <v>7.2985778553931069E-2</v>
      </c>
      <c r="Y326" s="205"/>
      <c r="Z326" s="205"/>
    </row>
    <row r="327" spans="1:26">
      <c r="A327" s="181">
        <v>1897.07</v>
      </c>
      <c r="B327" s="182">
        <v>4.46</v>
      </c>
      <c r="C327" s="183">
        <v>0.18</v>
      </c>
      <c r="D327" s="182">
        <v>0.26829999999999998</v>
      </c>
      <c r="E327" s="182">
        <v>6.2796132230000001</v>
      </c>
      <c r="F327" s="183">
        <f t="shared" si="60"/>
        <v>1897.5416666666426</v>
      </c>
      <c r="G327" s="184">
        <f>G321*6/12+G333*6/12</f>
        <v>3.375</v>
      </c>
      <c r="H327" s="183">
        <f t="shared" si="56"/>
        <v>223.19448988777322</v>
      </c>
      <c r="I327" s="183">
        <f t="shared" si="57"/>
        <v>9.0078493676679781</v>
      </c>
      <c r="J327" s="185">
        <f t="shared" si="61"/>
        <v>918.17175737363846</v>
      </c>
      <c r="K327" s="183">
        <f t="shared" si="58"/>
        <v>13.426699918585101</v>
      </c>
      <c r="L327" s="185">
        <f t="shared" si="59"/>
        <v>55.23441311734242</v>
      </c>
      <c r="M327" s="204">
        <f t="shared" si="64"/>
        <v>18.651975755820288</v>
      </c>
      <c r="N327" s="186"/>
      <c r="O327" s="187">
        <f t="shared" si="65"/>
        <v>23.420666317964155</v>
      </c>
      <c r="P327" s="187"/>
      <c r="Q327" s="206">
        <f t="shared" si="66"/>
        <v>-2.7943487692444341E-3</v>
      </c>
      <c r="R327" s="184">
        <f t="shared" si="62"/>
        <v>1.0031633121975951</v>
      </c>
      <c r="S327" s="184">
        <f t="shared" si="63"/>
        <v>6.7154800084153869</v>
      </c>
      <c r="T327" s="190">
        <f t="shared" si="67"/>
        <v>6.3965984520001129E-2</v>
      </c>
      <c r="U327" s="190">
        <f t="shared" si="68"/>
        <v>-8.625925653494515E-3</v>
      </c>
      <c r="V327" s="190">
        <f t="shared" si="69"/>
        <v>7.2591910173495644E-2</v>
      </c>
      <c r="Y327" s="205"/>
      <c r="Z327" s="205"/>
    </row>
    <row r="328" spans="1:26">
      <c r="A328" s="181">
        <v>1897.08</v>
      </c>
      <c r="B328" s="182">
        <v>4.75</v>
      </c>
      <c r="C328" s="183">
        <v>0.18</v>
      </c>
      <c r="D328" s="182">
        <v>0.2767</v>
      </c>
      <c r="E328" s="182">
        <v>6.5650523969999997</v>
      </c>
      <c r="F328" s="183">
        <f t="shared" si="60"/>
        <v>1897.6249999999759</v>
      </c>
      <c r="G328" s="184">
        <f>G321*5/12+G333*7/12</f>
        <v>3.3708333333333336</v>
      </c>
      <c r="H328" s="183">
        <f t="shared" si="56"/>
        <v>227.37196670084711</v>
      </c>
      <c r="I328" s="183">
        <f t="shared" si="57"/>
        <v>8.6162008434005219</v>
      </c>
      <c r="J328" s="185">
        <f t="shared" si="61"/>
        <v>938.31071294685592</v>
      </c>
      <c r="K328" s="183">
        <f t="shared" si="58"/>
        <v>13.245015407605138</v>
      </c>
      <c r="L328" s="185">
        <f t="shared" si="59"/>
        <v>54.659068267872648</v>
      </c>
      <c r="M328" s="204">
        <f t="shared" si="64"/>
        <v>19.006396010519435</v>
      </c>
      <c r="N328" s="186"/>
      <c r="O328" s="187">
        <f t="shared" si="65"/>
        <v>23.838146387477515</v>
      </c>
      <c r="P328" s="187"/>
      <c r="Q328" s="206">
        <f t="shared" si="66"/>
        <v>-5.7321390204541356E-4</v>
      </c>
      <c r="R328" s="184">
        <f t="shared" si="62"/>
        <v>1.0031599088526999</v>
      </c>
      <c r="S328" s="184">
        <f t="shared" si="63"/>
        <v>6.4438199924030668</v>
      </c>
      <c r="T328" s="190">
        <f t="shared" si="67"/>
        <v>5.3918740350289873E-2</v>
      </c>
      <c r="U328" s="190">
        <f t="shared" si="68"/>
        <v>-4.3480874288223115E-3</v>
      </c>
      <c r="V328" s="190">
        <f t="shared" si="69"/>
        <v>5.8266827779112185E-2</v>
      </c>
      <c r="Y328" s="205"/>
      <c r="Z328" s="205"/>
    </row>
    <row r="329" spans="1:26">
      <c r="A329" s="181">
        <v>1897.09</v>
      </c>
      <c r="B329" s="182">
        <v>4.9800000000000004</v>
      </c>
      <c r="C329" s="183">
        <v>0.18</v>
      </c>
      <c r="D329" s="182">
        <v>0.28499999999999998</v>
      </c>
      <c r="E329" s="182">
        <v>6.7553424790000003</v>
      </c>
      <c r="F329" s="183">
        <f t="shared" si="60"/>
        <v>1897.7083333333092</v>
      </c>
      <c r="G329" s="184">
        <f>G321*4/12+G333*8/12</f>
        <v>3.3666666666666667</v>
      </c>
      <c r="H329" s="183">
        <f t="shared" si="56"/>
        <v>231.66662754183074</v>
      </c>
      <c r="I329" s="183">
        <f t="shared" si="57"/>
        <v>8.3734925617529186</v>
      </c>
      <c r="J329" s="185">
        <f t="shared" si="61"/>
        <v>958.91338951319995</v>
      </c>
      <c r="K329" s="183">
        <f t="shared" si="58"/>
        <v>13.25802988944212</v>
      </c>
      <c r="L329" s="185">
        <f t="shared" si="59"/>
        <v>54.877573496237353</v>
      </c>
      <c r="M329" s="204">
        <f t="shared" si="64"/>
        <v>19.372370293397797</v>
      </c>
      <c r="N329" s="186"/>
      <c r="O329" s="187">
        <f t="shared" si="65"/>
        <v>24.266748911108188</v>
      </c>
      <c r="P329" s="187"/>
      <c r="Q329" s="206">
        <f t="shared" si="66"/>
        <v>2.4584612230911032E-3</v>
      </c>
      <c r="R329" s="184">
        <f t="shared" si="62"/>
        <v>1.0031565055265037</v>
      </c>
      <c r="S329" s="184">
        <f t="shared" si="63"/>
        <v>6.2820934472518903</v>
      </c>
      <c r="T329" s="190">
        <f t="shared" si="67"/>
        <v>5.1013692402144706E-2</v>
      </c>
      <c r="U329" s="190">
        <f t="shared" si="68"/>
        <v>-1.636509967011035E-3</v>
      </c>
      <c r="V329" s="190">
        <f t="shared" si="69"/>
        <v>5.2650202369155741E-2</v>
      </c>
      <c r="Y329" s="205"/>
      <c r="Z329" s="205"/>
    </row>
    <row r="330" spans="1:26">
      <c r="A330" s="181">
        <v>1897.1</v>
      </c>
      <c r="B330" s="182">
        <v>4.82</v>
      </c>
      <c r="C330" s="183">
        <v>0.18</v>
      </c>
      <c r="D330" s="182">
        <v>0.29330000000000001</v>
      </c>
      <c r="E330" s="182">
        <v>6.6601933879999997</v>
      </c>
      <c r="F330" s="183">
        <f t="shared" si="60"/>
        <v>1897.7916666666424</v>
      </c>
      <c r="G330" s="184">
        <f>G321*3/12+G333*9/12</f>
        <v>3.3625000000000003</v>
      </c>
      <c r="H330" s="183">
        <f t="shared" ref="H330:H393" si="70">B330*$E$1852/E330</f>
        <v>227.4268330900305</v>
      </c>
      <c r="I330" s="183">
        <f t="shared" ref="I330:I393" si="71">C330*$E$1852/E330</f>
        <v>8.4931182481754117</v>
      </c>
      <c r="J330" s="185">
        <f t="shared" si="61"/>
        <v>944.29360890872363</v>
      </c>
      <c r="K330" s="183">
        <f t="shared" ref="K330:K393" si="72">D330*$E$1852/E330</f>
        <v>13.839064345499159</v>
      </c>
      <c r="L330" s="185">
        <f t="shared" ref="L330:L393" si="73">K330*(J330/H330)</f>
        <v>57.460853836707187</v>
      </c>
      <c r="M330" s="204">
        <f t="shared" si="64"/>
        <v>19.028031223902424</v>
      </c>
      <c r="N330" s="186"/>
      <c r="O330" s="187">
        <f t="shared" si="65"/>
        <v>23.807217097742281</v>
      </c>
      <c r="P330" s="187"/>
      <c r="Q330" s="206">
        <f t="shared" si="66"/>
        <v>8.6208907337632923E-4</v>
      </c>
      <c r="R330" s="184">
        <f t="shared" si="62"/>
        <v>1.0031531022190128</v>
      </c>
      <c r="S330" s="184">
        <f t="shared" si="63"/>
        <v>6.3919536645254835</v>
      </c>
      <c r="T330" s="190">
        <f t="shared" si="67"/>
        <v>4.0080107097376194E-2</v>
      </c>
      <c r="U330" s="190">
        <f t="shared" si="68"/>
        <v>-4.2091152882934857E-3</v>
      </c>
      <c r="V330" s="190">
        <f t="shared" si="69"/>
        <v>4.428922238566968E-2</v>
      </c>
      <c r="Y330" s="205"/>
      <c r="Z330" s="205"/>
    </row>
    <row r="331" spans="1:26">
      <c r="A331" s="181">
        <v>1897.11</v>
      </c>
      <c r="B331" s="182">
        <v>4.6500000000000004</v>
      </c>
      <c r="C331" s="183">
        <v>0.18</v>
      </c>
      <c r="D331" s="182">
        <v>0.30170000000000002</v>
      </c>
      <c r="E331" s="182">
        <v>6.6601933879999997</v>
      </c>
      <c r="F331" s="183">
        <f t="shared" ref="F331:F394" si="74">F330+1/12</f>
        <v>1897.8749999999757</v>
      </c>
      <c r="G331" s="184">
        <f>G321*2/12+G333*10/12</f>
        <v>3.3583333333333334</v>
      </c>
      <c r="H331" s="183">
        <f t="shared" si="70"/>
        <v>219.40555474453151</v>
      </c>
      <c r="I331" s="183">
        <f t="shared" si="71"/>
        <v>8.4931182481754117</v>
      </c>
      <c r="J331" s="185">
        <f t="shared" ref="J331:J394" si="75">J330*((H331+(I331/12))/H330)</f>
        <v>913.92732065543487</v>
      </c>
      <c r="K331" s="183">
        <f t="shared" si="72"/>
        <v>14.235409863747345</v>
      </c>
      <c r="L331" s="185">
        <f t="shared" si="73"/>
        <v>59.297176912203156</v>
      </c>
      <c r="M331" s="204">
        <f t="shared" si="64"/>
        <v>18.358448098050218</v>
      </c>
      <c r="N331" s="186"/>
      <c r="O331" s="187">
        <f t="shared" si="65"/>
        <v>22.943021658320237</v>
      </c>
      <c r="P331" s="187"/>
      <c r="Q331" s="206">
        <f t="shared" si="66"/>
        <v>1.6591271266084423E-3</v>
      </c>
      <c r="R331" s="184">
        <f t="shared" ref="R331:R394" si="76">((G331/G332+G331/1200+((1+G332/1200)^(-119))*(1-G331/G332)))</f>
        <v>1.0031496989302324</v>
      </c>
      <c r="S331" s="184">
        <f t="shared" ref="S331:S394" si="77">S330*R330*E330/E331</f>
        <v>6.4121081478089259</v>
      </c>
      <c r="T331" s="190">
        <f t="shared" si="67"/>
        <v>4.2124194539456594E-2</v>
      </c>
      <c r="U331" s="190">
        <f t="shared" si="68"/>
        <v>-1.846661492059809E-4</v>
      </c>
      <c r="V331" s="190">
        <f t="shared" si="69"/>
        <v>4.2308860688662575E-2</v>
      </c>
      <c r="Y331" s="205"/>
      <c r="Z331" s="205"/>
    </row>
    <row r="332" spans="1:26">
      <c r="A332" s="181">
        <v>1897.12</v>
      </c>
      <c r="B332" s="182">
        <v>4.75</v>
      </c>
      <c r="C332" s="183">
        <v>0.18</v>
      </c>
      <c r="D332" s="182">
        <v>0.31</v>
      </c>
      <c r="E332" s="182">
        <v>6.6601933879999997</v>
      </c>
      <c r="F332" s="183">
        <f t="shared" si="74"/>
        <v>1897.9583333333089</v>
      </c>
      <c r="G332" s="184">
        <f>G321*1/12+G333*11/12</f>
        <v>3.3541666666666665</v>
      </c>
      <c r="H332" s="183">
        <f t="shared" si="70"/>
        <v>224.12395377129559</v>
      </c>
      <c r="I332" s="183">
        <f t="shared" si="71"/>
        <v>8.4931182481754117</v>
      </c>
      <c r="J332" s="185">
        <f t="shared" si="75"/>
        <v>936.52982428454766</v>
      </c>
      <c r="K332" s="183">
        <f t="shared" si="72"/>
        <v>14.627036982968765</v>
      </c>
      <c r="L332" s="185">
        <f t="shared" si="73"/>
        <v>61.120893795412584</v>
      </c>
      <c r="M332" s="204">
        <f t="shared" si="64"/>
        <v>18.748757662525499</v>
      </c>
      <c r="N332" s="186"/>
      <c r="O332" s="187">
        <f t="shared" si="65"/>
        <v>23.401121903654271</v>
      </c>
      <c r="P332" s="187"/>
      <c r="Q332" s="206">
        <f t="shared" si="66"/>
        <v>-1.7115718291626572E-3</v>
      </c>
      <c r="R332" s="184">
        <f t="shared" si="76"/>
        <v>1.0031462956601689</v>
      </c>
      <c r="S332" s="184">
        <f t="shared" si="77"/>
        <v>6.4323043579826136</v>
      </c>
      <c r="T332" s="190">
        <f t="shared" si="67"/>
        <v>4.7616955694373075E-2</v>
      </c>
      <c r="U332" s="190">
        <f t="shared" si="68"/>
        <v>1.8350429548992242E-3</v>
      </c>
      <c r="V332" s="190">
        <f t="shared" si="69"/>
        <v>4.5781912739473851E-2</v>
      </c>
      <c r="Y332" s="205"/>
      <c r="Z332" s="205"/>
    </row>
    <row r="333" spans="1:26">
      <c r="A333" s="181">
        <v>1898.01</v>
      </c>
      <c r="B333" s="182">
        <v>4.88</v>
      </c>
      <c r="C333" s="183">
        <v>0.1817</v>
      </c>
      <c r="D333" s="182">
        <v>0.31330000000000002</v>
      </c>
      <c r="E333" s="182">
        <v>6.6601933879999997</v>
      </c>
      <c r="F333" s="183">
        <f t="shared" si="74"/>
        <v>1898.0416666666422</v>
      </c>
      <c r="G333" s="184">
        <v>3.35</v>
      </c>
      <c r="H333" s="183">
        <f t="shared" si="70"/>
        <v>230.25787250608894</v>
      </c>
      <c r="I333" s="183">
        <f t="shared" si="71"/>
        <v>8.5733310316304028</v>
      </c>
      <c r="J333" s="185">
        <f t="shared" si="75"/>
        <v>965.14656103816867</v>
      </c>
      <c r="K333" s="183">
        <f t="shared" si="72"/>
        <v>14.782744150851983</v>
      </c>
      <c r="L333" s="185">
        <f t="shared" si="73"/>
        <v>61.963200322388985</v>
      </c>
      <c r="M333" s="204">
        <f t="shared" si="64"/>
        <v>19.24900002181375</v>
      </c>
      <c r="N333" s="186"/>
      <c r="O333" s="187">
        <f t="shared" si="65"/>
        <v>23.993240200753736</v>
      </c>
      <c r="P333" s="187"/>
      <c r="Q333" s="206">
        <f t="shared" si="66"/>
        <v>-4.1739014245349149E-3</v>
      </c>
      <c r="R333" s="184">
        <f t="shared" si="76"/>
        <v>1.0045491757317953</v>
      </c>
      <c r="S333" s="184">
        <f t="shared" si="77"/>
        <v>6.4525422892690196</v>
      </c>
      <c r="T333" s="190">
        <f t="shared" si="67"/>
        <v>5.0540328754758779E-2</v>
      </c>
      <c r="U333" s="190">
        <f t="shared" si="68"/>
        <v>2.8001337431431406E-3</v>
      </c>
      <c r="V333" s="190">
        <f t="shared" si="69"/>
        <v>4.7740195011615638E-2</v>
      </c>
      <c r="Y333" s="205"/>
      <c r="Z333" s="205"/>
    </row>
    <row r="334" spans="1:26">
      <c r="A334" s="181">
        <v>1898.02</v>
      </c>
      <c r="B334" s="182">
        <v>4.87</v>
      </c>
      <c r="C334" s="183">
        <v>0.18329999999999999</v>
      </c>
      <c r="D334" s="182">
        <v>0.31669999999999998</v>
      </c>
      <c r="E334" s="182">
        <v>6.7553424790000003</v>
      </c>
      <c r="F334" s="183">
        <f t="shared" si="74"/>
        <v>1898.1249999999754</v>
      </c>
      <c r="G334" s="184">
        <f>G333*11/12+G345*1/12</f>
        <v>3.3291666666666666</v>
      </c>
      <c r="H334" s="183">
        <f t="shared" si="70"/>
        <v>226.54949319853728</v>
      </c>
      <c r="I334" s="183">
        <f t="shared" si="71"/>
        <v>8.5270065920517215</v>
      </c>
      <c r="J334" s="185">
        <f t="shared" si="75"/>
        <v>952.58103216599932</v>
      </c>
      <c r="K334" s="183">
        <f t="shared" si="72"/>
        <v>14.73269496837305</v>
      </c>
      <c r="L334" s="185">
        <f t="shared" si="73"/>
        <v>61.947107368988092</v>
      </c>
      <c r="M334" s="204">
        <f t="shared" si="64"/>
        <v>18.918131888002133</v>
      </c>
      <c r="N334" s="186"/>
      <c r="O334" s="187">
        <f t="shared" si="65"/>
        <v>23.551290011325065</v>
      </c>
      <c r="P334" s="187"/>
      <c r="Q334" s="206">
        <f t="shared" si="66"/>
        <v>-5.5010521342267749E-4</v>
      </c>
      <c r="R334" s="184">
        <f t="shared" si="76"/>
        <v>1.0045335421733654</v>
      </c>
      <c r="S334" s="184">
        <f t="shared" si="77"/>
        <v>6.3905984439118333</v>
      </c>
      <c r="T334" s="190">
        <f t="shared" si="67"/>
        <v>4.9745786122119329E-2</v>
      </c>
      <c r="U334" s="190">
        <f t="shared" si="68"/>
        <v>5.2770722320227836E-3</v>
      </c>
      <c r="V334" s="190">
        <f t="shared" si="69"/>
        <v>4.4468713890096545E-2</v>
      </c>
      <c r="Y334" s="205"/>
      <c r="Z334" s="205"/>
    </row>
    <row r="335" spans="1:26">
      <c r="A335" s="181">
        <v>1898.03</v>
      </c>
      <c r="B335" s="182">
        <v>4.6500000000000004</v>
      </c>
      <c r="C335" s="183">
        <v>0.185</v>
      </c>
      <c r="D335" s="182">
        <v>0.32</v>
      </c>
      <c r="E335" s="182">
        <v>6.7553424790000003</v>
      </c>
      <c r="F335" s="183">
        <f t="shared" si="74"/>
        <v>1898.2083333333087</v>
      </c>
      <c r="G335" s="184">
        <f>G333*10/12+G345*2/12</f>
        <v>3.3083333333333331</v>
      </c>
      <c r="H335" s="183">
        <f t="shared" si="70"/>
        <v>216.31522451195042</v>
      </c>
      <c r="I335" s="183">
        <f t="shared" si="71"/>
        <v>8.6060895773571655</v>
      </c>
      <c r="J335" s="185">
        <f t="shared" si="75"/>
        <v>912.56415273465916</v>
      </c>
      <c r="K335" s="183">
        <f t="shared" si="72"/>
        <v>14.886208998671856</v>
      </c>
      <c r="L335" s="185">
        <f t="shared" si="73"/>
        <v>62.800113736578687</v>
      </c>
      <c r="M335" s="204">
        <f t="shared" si="64"/>
        <v>18.042174923468679</v>
      </c>
      <c r="N335" s="186"/>
      <c r="O335" s="187">
        <f t="shared" si="65"/>
        <v>22.437784146714662</v>
      </c>
      <c r="P335" s="187"/>
      <c r="Q335" s="206">
        <f t="shared" si="66"/>
        <v>2.2245766228676314E-3</v>
      </c>
      <c r="R335" s="184">
        <f t="shared" si="76"/>
        <v>1.0045179109625422</v>
      </c>
      <c r="S335" s="184">
        <f t="shared" si="77"/>
        <v>6.4195704914703509</v>
      </c>
      <c r="T335" s="190">
        <f t="shared" si="67"/>
        <v>5.904693624113766E-2</v>
      </c>
      <c r="U335" s="190">
        <f t="shared" si="68"/>
        <v>5.2208557343700335E-3</v>
      </c>
      <c r="V335" s="190">
        <f t="shared" si="69"/>
        <v>5.3826080506767626E-2</v>
      </c>
      <c r="Y335" s="205"/>
      <c r="Z335" s="205"/>
    </row>
    <row r="336" spans="1:26">
      <c r="A336" s="181">
        <v>1898.04</v>
      </c>
      <c r="B336" s="182">
        <v>4.57</v>
      </c>
      <c r="C336" s="183">
        <v>0.1867</v>
      </c>
      <c r="D336" s="182">
        <v>0.32329999999999998</v>
      </c>
      <c r="E336" s="182">
        <v>6.7553424790000003</v>
      </c>
      <c r="F336" s="183">
        <f t="shared" si="74"/>
        <v>1898.291666666642</v>
      </c>
      <c r="G336" s="184">
        <f>G333*9/12+G345*3/12</f>
        <v>3.2875000000000001</v>
      </c>
      <c r="H336" s="183">
        <f t="shared" si="70"/>
        <v>212.59367226228244</v>
      </c>
      <c r="I336" s="183">
        <f t="shared" si="71"/>
        <v>8.6851725626626113</v>
      </c>
      <c r="J336" s="185">
        <f t="shared" si="75"/>
        <v>899.91745274702987</v>
      </c>
      <c r="K336" s="183">
        <f t="shared" si="72"/>
        <v>15.039723028970657</v>
      </c>
      <c r="L336" s="185">
        <f t="shared" si="73"/>
        <v>63.663744523657485</v>
      </c>
      <c r="M336" s="204">
        <f t="shared" si="64"/>
        <v>17.705089426411771</v>
      </c>
      <c r="N336" s="186"/>
      <c r="O336" s="187">
        <f t="shared" si="65"/>
        <v>21.998739622916379</v>
      </c>
      <c r="P336" s="187"/>
      <c r="Q336" s="206">
        <f t="shared" si="66"/>
        <v>4.6218682354494389E-3</v>
      </c>
      <c r="R336" s="184">
        <f t="shared" si="76"/>
        <v>1.0045022821029856</v>
      </c>
      <c r="S336" s="184">
        <f t="shared" si="77"/>
        <v>6.448573539368577</v>
      </c>
      <c r="T336" s="190">
        <f t="shared" si="67"/>
        <v>6.544798558744569E-2</v>
      </c>
      <c r="U336" s="190">
        <f t="shared" si="68"/>
        <v>4.0551665059966879E-3</v>
      </c>
      <c r="V336" s="190">
        <f t="shared" si="69"/>
        <v>6.1392819081449002E-2</v>
      </c>
      <c r="Y336" s="205"/>
      <c r="Z336" s="205"/>
    </row>
    <row r="337" spans="1:26">
      <c r="A337" s="181">
        <v>1898.05</v>
      </c>
      <c r="B337" s="182">
        <v>4.87</v>
      </c>
      <c r="C337" s="183">
        <v>0.1883</v>
      </c>
      <c r="D337" s="182">
        <v>0.32669999999999999</v>
      </c>
      <c r="E337" s="182">
        <v>7.2310717359999996</v>
      </c>
      <c r="F337" s="183">
        <f t="shared" si="74"/>
        <v>1898.3749999999752</v>
      </c>
      <c r="G337" s="184">
        <f>G333*8/12+G345*4/12</f>
        <v>3.2666666666666666</v>
      </c>
      <c r="H337" s="183">
        <f t="shared" si="70"/>
        <v>211.64489454319536</v>
      </c>
      <c r="I337" s="183">
        <f t="shared" si="71"/>
        <v>8.1833128629329952</v>
      </c>
      <c r="J337" s="185">
        <f t="shared" si="75"/>
        <v>898.78792968357993</v>
      </c>
      <c r="K337" s="183">
        <f t="shared" si="72"/>
        <v>14.198026087733455</v>
      </c>
      <c r="L337" s="185">
        <f t="shared" si="73"/>
        <v>60.294459266452883</v>
      </c>
      <c r="M337" s="204">
        <f t="shared" si="64"/>
        <v>17.595635274512816</v>
      </c>
      <c r="N337" s="186"/>
      <c r="O337" s="187">
        <f t="shared" si="65"/>
        <v>21.839402613257253</v>
      </c>
      <c r="P337" s="187"/>
      <c r="Q337" s="206">
        <f t="shared" si="66"/>
        <v>1.3036233662140274E-2</v>
      </c>
      <c r="R337" s="184">
        <f t="shared" si="76"/>
        <v>1.0044866555983616</v>
      </c>
      <c r="S337" s="184">
        <f t="shared" si="77"/>
        <v>6.0514477276894061</v>
      </c>
      <c r="T337" s="190">
        <f t="shared" si="67"/>
        <v>7.1681452138368851E-2</v>
      </c>
      <c r="U337" s="190">
        <f t="shared" si="68"/>
        <v>1.085656649906297E-2</v>
      </c>
      <c r="V337" s="190">
        <f t="shared" si="69"/>
        <v>6.0824885639305881E-2</v>
      </c>
      <c r="Y337" s="205"/>
      <c r="Z337" s="205"/>
    </row>
    <row r="338" spans="1:26">
      <c r="A338" s="181">
        <v>1898.06</v>
      </c>
      <c r="B338" s="182">
        <v>5.0599999999999996</v>
      </c>
      <c r="C338" s="183">
        <v>0.19</v>
      </c>
      <c r="D338" s="182">
        <v>0.33</v>
      </c>
      <c r="E338" s="182">
        <v>6.7553424790000003</v>
      </c>
      <c r="F338" s="183">
        <f t="shared" si="74"/>
        <v>1898.4583333333085</v>
      </c>
      <c r="G338" s="184">
        <f>G333*7/12+G345*5/12</f>
        <v>3.2458333333333336</v>
      </c>
      <c r="H338" s="183">
        <f t="shared" si="70"/>
        <v>235.38817979149869</v>
      </c>
      <c r="I338" s="183">
        <f t="shared" si="71"/>
        <v>8.8386865929614142</v>
      </c>
      <c r="J338" s="185">
        <f t="shared" si="75"/>
        <v>1002.7459626662885</v>
      </c>
      <c r="K338" s="183">
        <f t="shared" si="72"/>
        <v>15.35140302988035</v>
      </c>
      <c r="L338" s="185">
        <f t="shared" si="73"/>
        <v>65.3964758260623</v>
      </c>
      <c r="M338" s="204">
        <f t="shared" si="64"/>
        <v>19.544817480547987</v>
      </c>
      <c r="N338" s="186"/>
      <c r="O338" s="187">
        <f t="shared" si="65"/>
        <v>24.234946843797779</v>
      </c>
      <c r="P338" s="187"/>
      <c r="Q338" s="206">
        <f t="shared" si="66"/>
        <v>2.0330445972529948E-3</v>
      </c>
      <c r="R338" s="184">
        <f t="shared" si="76"/>
        <v>1.0044710314523426</v>
      </c>
      <c r="S338" s="184">
        <f t="shared" si="77"/>
        <v>6.5066696275820988</v>
      </c>
      <c r="T338" s="190">
        <f t="shared" si="67"/>
        <v>6.0639336238851538E-2</v>
      </c>
      <c r="U338" s="190">
        <f t="shared" si="68"/>
        <v>3.9470258323308638E-3</v>
      </c>
      <c r="V338" s="190">
        <f t="shared" si="69"/>
        <v>5.6692310406520674E-2</v>
      </c>
      <c r="Y338" s="205"/>
      <c r="Z338" s="205"/>
    </row>
    <row r="339" spans="1:26">
      <c r="A339" s="181">
        <v>1898.07</v>
      </c>
      <c r="B339" s="182">
        <v>5.08</v>
      </c>
      <c r="C339" s="183">
        <v>0.19170000000000001</v>
      </c>
      <c r="D339" s="182">
        <v>0.33329999999999999</v>
      </c>
      <c r="E339" s="182">
        <v>6.6601933879999997</v>
      </c>
      <c r="F339" s="183">
        <f t="shared" si="74"/>
        <v>1898.5416666666417</v>
      </c>
      <c r="G339" s="184">
        <f>G333*6/12+G345*6/12</f>
        <v>3.2250000000000001</v>
      </c>
      <c r="H339" s="183">
        <f t="shared" si="70"/>
        <v>239.69467055961718</v>
      </c>
      <c r="I339" s="183">
        <f t="shared" si="71"/>
        <v>9.0451709343068138</v>
      </c>
      <c r="J339" s="185">
        <f t="shared" si="75"/>
        <v>1024.3024838496599</v>
      </c>
      <c r="K339" s="183">
        <f t="shared" si="72"/>
        <v>15.726423956204803</v>
      </c>
      <c r="L339" s="185">
        <f t="shared" si="73"/>
        <v>67.204727926592838</v>
      </c>
      <c r="M339" s="204">
        <f t="shared" si="64"/>
        <v>19.858943014167295</v>
      </c>
      <c r="N339" s="186"/>
      <c r="O339" s="187">
        <f t="shared" si="65"/>
        <v>24.597156500082132</v>
      </c>
      <c r="P339" s="187"/>
      <c r="Q339" s="206">
        <f t="shared" si="66"/>
        <v>-1.1232274275903981E-3</v>
      </c>
      <c r="R339" s="184">
        <f t="shared" si="76"/>
        <v>1.0044554096686071</v>
      </c>
      <c r="S339" s="184">
        <f t="shared" si="77"/>
        <v>6.6291325749157366</v>
      </c>
      <c r="T339" s="190">
        <f t="shared" si="67"/>
        <v>6.1505967617123236E-2</v>
      </c>
      <c r="U339" s="190">
        <f t="shared" si="68"/>
        <v>1.3759423335382159E-3</v>
      </c>
      <c r="V339" s="190">
        <f t="shared" si="69"/>
        <v>6.013002528358502E-2</v>
      </c>
      <c r="Y339" s="205"/>
      <c r="Z339" s="205"/>
    </row>
    <row r="340" spans="1:26">
      <c r="A340" s="181">
        <v>1898.08</v>
      </c>
      <c r="B340" s="182">
        <v>5.27</v>
      </c>
      <c r="C340" s="183">
        <v>0.1933</v>
      </c>
      <c r="D340" s="182">
        <v>0.3367</v>
      </c>
      <c r="E340" s="182">
        <v>6.6601933879999997</v>
      </c>
      <c r="F340" s="183">
        <f t="shared" si="74"/>
        <v>1898.624999999975</v>
      </c>
      <c r="G340" s="184">
        <f>G333*5/12+G345*7/12</f>
        <v>3.2041666666666666</v>
      </c>
      <c r="H340" s="183">
        <f t="shared" si="70"/>
        <v>248.65962871046901</v>
      </c>
      <c r="I340" s="183">
        <f t="shared" si="71"/>
        <v>9.1206653187350408</v>
      </c>
      <c r="J340" s="185">
        <f t="shared" si="75"/>
        <v>1065.861003096795</v>
      </c>
      <c r="K340" s="183">
        <f t="shared" si="72"/>
        <v>15.886849523114785</v>
      </c>
      <c r="L340" s="185">
        <f t="shared" si="73"/>
        <v>68.09779881265483</v>
      </c>
      <c r="M340" s="204">
        <f t="shared" si="64"/>
        <v>20.544915179153264</v>
      </c>
      <c r="N340" s="186"/>
      <c r="O340" s="187">
        <f t="shared" si="65"/>
        <v>25.417053562570143</v>
      </c>
      <c r="P340" s="187"/>
      <c r="Q340" s="206">
        <f t="shared" si="66"/>
        <v>-2.5961971848833115E-3</v>
      </c>
      <c r="R340" s="184">
        <f t="shared" si="76"/>
        <v>1.0044397902508402</v>
      </c>
      <c r="S340" s="184">
        <f t="shared" si="77"/>
        <v>6.6586680762844948</v>
      </c>
      <c r="T340" s="190">
        <f t="shared" si="67"/>
        <v>6.2188029845567705E-2</v>
      </c>
      <c r="U340" s="190">
        <f t="shared" si="68"/>
        <v>1.3240844829440768E-3</v>
      </c>
      <c r="V340" s="190">
        <f t="shared" si="69"/>
        <v>6.0863945362623628E-2</v>
      </c>
      <c r="Y340" s="205"/>
      <c r="Z340" s="205"/>
    </row>
    <row r="341" spans="1:26">
      <c r="A341" s="181">
        <v>1898.09</v>
      </c>
      <c r="B341" s="182">
        <v>5.26</v>
      </c>
      <c r="C341" s="183">
        <v>0.19500000000000001</v>
      </c>
      <c r="D341" s="182">
        <v>0.34</v>
      </c>
      <c r="E341" s="182">
        <v>6.6601933879999997</v>
      </c>
      <c r="F341" s="183">
        <f t="shared" si="74"/>
        <v>1898.7083333333082</v>
      </c>
      <c r="G341" s="184">
        <f>G333*4/12+G345*8/12</f>
        <v>3.1833333333333336</v>
      </c>
      <c r="H341" s="183">
        <f t="shared" si="70"/>
        <v>248.1877888077926</v>
      </c>
      <c r="I341" s="183">
        <f t="shared" si="71"/>
        <v>9.2008781021900301</v>
      </c>
      <c r="J341" s="185">
        <f t="shared" si="75"/>
        <v>1067.1250697513217</v>
      </c>
      <c r="K341" s="183">
        <f t="shared" si="72"/>
        <v>16.042556690998001</v>
      </c>
      <c r="L341" s="185">
        <f t="shared" si="73"/>
        <v>68.977666105598743</v>
      </c>
      <c r="M341" s="204">
        <f t="shared" si="64"/>
        <v>20.44273286269129</v>
      </c>
      <c r="N341" s="186"/>
      <c r="O341" s="187">
        <f t="shared" si="65"/>
        <v>25.26304309181057</v>
      </c>
      <c r="P341" s="187"/>
      <c r="Q341" s="206">
        <f t="shared" si="66"/>
        <v>-2.1445692694496352E-3</v>
      </c>
      <c r="R341" s="184">
        <f t="shared" si="76"/>
        <v>1.0044241732027328</v>
      </c>
      <c r="S341" s="184">
        <f t="shared" si="77"/>
        <v>6.6882311658931632</v>
      </c>
      <c r="T341" s="190">
        <f t="shared" si="67"/>
        <v>6.1342048655665504E-2</v>
      </c>
      <c r="U341" s="190">
        <f t="shared" si="68"/>
        <v>1.2730567834109419E-3</v>
      </c>
      <c r="V341" s="190">
        <f t="shared" si="69"/>
        <v>6.0068991872254562E-2</v>
      </c>
      <c r="Y341" s="205"/>
      <c r="Z341" s="205"/>
    </row>
    <row r="342" spans="1:26">
      <c r="A342" s="181">
        <v>1898.1</v>
      </c>
      <c r="B342" s="182">
        <v>5.15</v>
      </c>
      <c r="C342" s="183">
        <v>0.19670000000000001</v>
      </c>
      <c r="D342" s="182">
        <v>0.34329999999999999</v>
      </c>
      <c r="E342" s="182">
        <v>6.6601933879999997</v>
      </c>
      <c r="F342" s="183">
        <f t="shared" si="74"/>
        <v>1898.7916666666415</v>
      </c>
      <c r="G342" s="184">
        <f>G333*3/12+G345*9/12</f>
        <v>3.1625000000000001</v>
      </c>
      <c r="H342" s="183">
        <f t="shared" si="70"/>
        <v>242.99754987835209</v>
      </c>
      <c r="I342" s="183">
        <f t="shared" si="71"/>
        <v>9.2810908856450194</v>
      </c>
      <c r="J342" s="185">
        <f t="shared" si="75"/>
        <v>1048.1342333943562</v>
      </c>
      <c r="K342" s="183">
        <f t="shared" si="72"/>
        <v>16.198263858881216</v>
      </c>
      <c r="L342" s="185">
        <f t="shared" si="73"/>
        <v>69.868831519278146</v>
      </c>
      <c r="M342" s="204">
        <f t="shared" si="64"/>
        <v>19.947199825773648</v>
      </c>
      <c r="N342" s="186"/>
      <c r="O342" s="187">
        <f t="shared" si="65"/>
        <v>24.627181229803412</v>
      </c>
      <c r="P342" s="187"/>
      <c r="Q342" s="206">
        <f t="shared" si="66"/>
        <v>-1.8673158147901811E-3</v>
      </c>
      <c r="R342" s="184">
        <f t="shared" si="76"/>
        <v>1.0044085585279816</v>
      </c>
      <c r="S342" s="184">
        <f t="shared" si="77"/>
        <v>6.7178210589909906</v>
      </c>
      <c r="T342" s="190">
        <f t="shared" si="67"/>
        <v>6.3829341572826603E-2</v>
      </c>
      <c r="U342" s="190">
        <f t="shared" si="68"/>
        <v>1.4172668657530529E-4</v>
      </c>
      <c r="V342" s="190">
        <f t="shared" si="69"/>
        <v>6.3687614886251298E-2</v>
      </c>
      <c r="Y342" s="205"/>
      <c r="Z342" s="205"/>
    </row>
    <row r="343" spans="1:26">
      <c r="A343" s="181">
        <v>1898.11</v>
      </c>
      <c r="B343" s="182">
        <v>5.32</v>
      </c>
      <c r="C343" s="183">
        <v>0.1983</v>
      </c>
      <c r="D343" s="182">
        <v>0.34670000000000001</v>
      </c>
      <c r="E343" s="182">
        <v>6.6601933879999997</v>
      </c>
      <c r="F343" s="183">
        <f t="shared" si="74"/>
        <v>1898.8749999999748</v>
      </c>
      <c r="G343" s="184">
        <f>G333*2/12+G345*10/12</f>
        <v>3.1416666666666666</v>
      </c>
      <c r="H343" s="183">
        <f t="shared" si="70"/>
        <v>251.01882822385107</v>
      </c>
      <c r="I343" s="183">
        <f t="shared" si="71"/>
        <v>9.3565852700732464</v>
      </c>
      <c r="J343" s="185">
        <f t="shared" si="75"/>
        <v>1086.0960271582169</v>
      </c>
      <c r="K343" s="183">
        <f t="shared" si="72"/>
        <v>16.358689425791198</v>
      </c>
      <c r="L343" s="185">
        <f t="shared" si="73"/>
        <v>70.779979814991307</v>
      </c>
      <c r="M343" s="204">
        <f t="shared" si="64"/>
        <v>20.527416324811277</v>
      </c>
      <c r="N343" s="186"/>
      <c r="O343" s="187">
        <f t="shared" si="65"/>
        <v>25.319043685503743</v>
      </c>
      <c r="P343" s="187"/>
      <c r="Q343" s="206">
        <f t="shared" si="66"/>
        <v>-4.2081023515611396E-3</v>
      </c>
      <c r="R343" s="184">
        <f t="shared" si="76"/>
        <v>1.0043929462302907</v>
      </c>
      <c r="S343" s="184">
        <f t="shared" si="77"/>
        <v>6.74743696631006</v>
      </c>
      <c r="T343" s="190">
        <f t="shared" si="67"/>
        <v>6.6283648972159659E-2</v>
      </c>
      <c r="U343" s="190">
        <f t="shared" si="68"/>
        <v>-9.7686806646923863E-4</v>
      </c>
      <c r="V343" s="190">
        <f t="shared" si="69"/>
        <v>6.7260517038628898E-2</v>
      </c>
      <c r="Y343" s="205"/>
      <c r="Z343" s="205"/>
    </row>
    <row r="344" spans="1:26">
      <c r="A344" s="181">
        <v>1898.12</v>
      </c>
      <c r="B344" s="182">
        <v>5.65</v>
      </c>
      <c r="C344" s="183">
        <v>0.2</v>
      </c>
      <c r="D344" s="182">
        <v>0.35</v>
      </c>
      <c r="E344" s="182">
        <v>6.7553424790000003</v>
      </c>
      <c r="F344" s="183">
        <f t="shared" si="74"/>
        <v>1898.958333333308</v>
      </c>
      <c r="G344" s="184">
        <f>G333*1/12+G345*11/12</f>
        <v>3.1208333333333336</v>
      </c>
      <c r="H344" s="183">
        <f t="shared" si="70"/>
        <v>262.83462763279994</v>
      </c>
      <c r="I344" s="183">
        <f t="shared" si="71"/>
        <v>9.3038806241699099</v>
      </c>
      <c r="J344" s="185">
        <f t="shared" si="75"/>
        <v>1140.5746833654375</v>
      </c>
      <c r="K344" s="183">
        <f t="shared" si="72"/>
        <v>16.28179109229734</v>
      </c>
      <c r="L344" s="185">
        <f t="shared" si="73"/>
        <v>70.655068881044798</v>
      </c>
      <c r="M344" s="204">
        <f t="shared" si="64"/>
        <v>21.403631985448168</v>
      </c>
      <c r="N344" s="186"/>
      <c r="O344" s="187">
        <f t="shared" si="65"/>
        <v>26.371858460631401</v>
      </c>
      <c r="P344" s="187"/>
      <c r="Q344" s="206">
        <f t="shared" si="66"/>
        <v>-4.60507118020307E-3</v>
      </c>
      <c r="R344" s="184">
        <f t="shared" si="76"/>
        <v>1.0043773363133697</v>
      </c>
      <c r="S344" s="184">
        <f t="shared" si="77"/>
        <v>6.6816228566601144</v>
      </c>
      <c r="T344" s="190">
        <f t="shared" si="67"/>
        <v>6.2723425576802327E-2</v>
      </c>
      <c r="U344" s="190">
        <f t="shared" si="68"/>
        <v>-6.6552271536934882E-4</v>
      </c>
      <c r="V344" s="190">
        <f t="shared" si="69"/>
        <v>6.3388948292171676E-2</v>
      </c>
      <c r="Y344" s="205"/>
      <c r="Z344" s="205"/>
    </row>
    <row r="345" spans="1:26">
      <c r="A345" s="181">
        <v>1899.01</v>
      </c>
      <c r="B345" s="182">
        <v>6.08</v>
      </c>
      <c r="C345" s="183">
        <v>0.20080000000000001</v>
      </c>
      <c r="D345" s="182">
        <v>0.36080000000000001</v>
      </c>
      <c r="E345" s="182">
        <v>6.7553424790000003</v>
      </c>
      <c r="F345" s="183">
        <f t="shared" si="74"/>
        <v>1899.0416666666413</v>
      </c>
      <c r="G345" s="184">
        <v>3.1</v>
      </c>
      <c r="H345" s="183">
        <f t="shared" si="70"/>
        <v>282.83797097476526</v>
      </c>
      <c r="I345" s="183">
        <f t="shared" si="71"/>
        <v>9.3410961466665885</v>
      </c>
      <c r="J345" s="185">
        <f t="shared" si="75"/>
        <v>1230.7574674743673</v>
      </c>
      <c r="K345" s="183">
        <f t="shared" si="72"/>
        <v>16.784200646002517</v>
      </c>
      <c r="L345" s="185">
        <f t="shared" si="73"/>
        <v>73.035739188281539</v>
      </c>
      <c r="M345" s="204">
        <f t="shared" si="64"/>
        <v>22.932807416487169</v>
      </c>
      <c r="N345" s="186"/>
      <c r="O345" s="187">
        <f t="shared" si="65"/>
        <v>28.222949576087533</v>
      </c>
      <c r="P345" s="187"/>
      <c r="Q345" s="206">
        <f t="shared" si="66"/>
        <v>-4.0674292764648276E-3</v>
      </c>
      <c r="R345" s="184">
        <f t="shared" si="76"/>
        <v>1.0022280750454438</v>
      </c>
      <c r="S345" s="184">
        <f t="shared" si="77"/>
        <v>6.7108705670228135</v>
      </c>
      <c r="T345" s="190">
        <f t="shared" si="67"/>
        <v>5.6525293120711639E-2</v>
      </c>
      <c r="U345" s="190">
        <f t="shared" si="68"/>
        <v>3.4508758039986098E-4</v>
      </c>
      <c r="V345" s="190">
        <f t="shared" si="69"/>
        <v>5.6180205540311778E-2</v>
      </c>
      <c r="Y345" s="205"/>
      <c r="Z345" s="205"/>
    </row>
    <row r="346" spans="1:26">
      <c r="A346" s="181">
        <v>1899.02</v>
      </c>
      <c r="B346" s="182">
        <v>6.31</v>
      </c>
      <c r="C346" s="183">
        <v>0.20169999999999999</v>
      </c>
      <c r="D346" s="182">
        <v>0.37169999999999997</v>
      </c>
      <c r="E346" s="182">
        <v>6.9456325620000001</v>
      </c>
      <c r="F346" s="183">
        <f t="shared" si="74"/>
        <v>1899.1249999999745</v>
      </c>
      <c r="G346" s="184">
        <f>G345*11/12+G357*1/12</f>
        <v>3.104166666666667</v>
      </c>
      <c r="H346" s="183">
        <f t="shared" si="70"/>
        <v>285.49536378426126</v>
      </c>
      <c r="I346" s="183">
        <f t="shared" si="71"/>
        <v>9.1258977615349455</v>
      </c>
      <c r="J346" s="185">
        <f t="shared" si="75"/>
        <v>1245.6302463941161</v>
      </c>
      <c r="K346" s="183">
        <f t="shared" si="72"/>
        <v>16.81753196808398</v>
      </c>
      <c r="L346" s="185">
        <f t="shared" si="73"/>
        <v>73.375715148128833</v>
      </c>
      <c r="M346" s="204">
        <f t="shared" si="64"/>
        <v>23.04811754998018</v>
      </c>
      <c r="N346" s="186"/>
      <c r="O346" s="187">
        <f t="shared" si="65"/>
        <v>28.325993069592649</v>
      </c>
      <c r="P346" s="187"/>
      <c r="Q346" s="206">
        <f t="shared" si="66"/>
        <v>-4.1025988703930621E-4</v>
      </c>
      <c r="R346" s="184">
        <f t="shared" si="76"/>
        <v>1.0022316173344918</v>
      </c>
      <c r="S346" s="184">
        <f t="shared" si="77"/>
        <v>6.5415549514418974</v>
      </c>
      <c r="T346" s="190">
        <f t="shared" si="67"/>
        <v>5.1479835829899123E-2</v>
      </c>
      <c r="U346" s="190">
        <f t="shared" si="68"/>
        <v>2.0539182052696781E-3</v>
      </c>
      <c r="V346" s="190">
        <f t="shared" si="69"/>
        <v>4.9425917624629445E-2</v>
      </c>
      <c r="Y346" s="205"/>
      <c r="Z346" s="205"/>
    </row>
    <row r="347" spans="1:26">
      <c r="A347" s="181">
        <v>1899.03</v>
      </c>
      <c r="B347" s="182">
        <v>6.4</v>
      </c>
      <c r="C347" s="183">
        <v>0.20250000000000001</v>
      </c>
      <c r="D347" s="182">
        <v>0.38250000000000001</v>
      </c>
      <c r="E347" s="182">
        <v>6.9456325620000001</v>
      </c>
      <c r="F347" s="183">
        <f t="shared" si="74"/>
        <v>1899.2083333333078</v>
      </c>
      <c r="G347" s="184">
        <f>G345*10/12+G357*2/12</f>
        <v>3.1083333333333334</v>
      </c>
      <c r="H347" s="183">
        <f t="shared" si="70"/>
        <v>289.56740542302254</v>
      </c>
      <c r="I347" s="183">
        <f t="shared" si="71"/>
        <v>9.1620936872128222</v>
      </c>
      <c r="J347" s="185">
        <f t="shared" si="75"/>
        <v>1266.7279853138261</v>
      </c>
      <c r="K347" s="183">
        <f t="shared" si="72"/>
        <v>17.306176964735332</v>
      </c>
      <c r="L347" s="185">
        <f t="shared" si="73"/>
        <v>75.706789747271642</v>
      </c>
      <c r="M347" s="204">
        <f t="shared" si="64"/>
        <v>23.279682245508713</v>
      </c>
      <c r="N347" s="186"/>
      <c r="O347" s="187">
        <f t="shared" si="65"/>
        <v>28.570389684667102</v>
      </c>
      <c r="P347" s="187"/>
      <c r="Q347" s="206">
        <f t="shared" si="66"/>
        <v>3.1393768145795975E-4</v>
      </c>
      <c r="R347" s="184">
        <f t="shared" si="76"/>
        <v>1.0022351596044756</v>
      </c>
      <c r="S347" s="184">
        <f t="shared" si="77"/>
        <v>6.5561531988660651</v>
      </c>
      <c r="T347" s="190">
        <f t="shared" si="67"/>
        <v>5.1539949525162054E-2</v>
      </c>
      <c r="U347" s="190">
        <f t="shared" si="68"/>
        <v>2.0419155161419678E-3</v>
      </c>
      <c r="V347" s="190">
        <f t="shared" si="69"/>
        <v>4.9498034009020087E-2</v>
      </c>
      <c r="Y347" s="205"/>
      <c r="Z347" s="205"/>
    </row>
    <row r="348" spans="1:26">
      <c r="A348" s="181">
        <v>1899.04</v>
      </c>
      <c r="B348" s="182">
        <v>6.48</v>
      </c>
      <c r="C348" s="183">
        <v>0.20330000000000001</v>
      </c>
      <c r="D348" s="182">
        <v>0.39329999999999998</v>
      </c>
      <c r="E348" s="182">
        <v>7.0407735540000003</v>
      </c>
      <c r="F348" s="183">
        <f t="shared" si="74"/>
        <v>1899.291666666641</v>
      </c>
      <c r="G348" s="184">
        <f>G345*9/12+G357*3/12</f>
        <v>3.1125000000000003</v>
      </c>
      <c r="H348" s="183">
        <f t="shared" si="70"/>
        <v>289.22520293854643</v>
      </c>
      <c r="I348" s="183">
        <f t="shared" si="71"/>
        <v>9.0739944070071754</v>
      </c>
      <c r="J348" s="185">
        <f t="shared" si="75"/>
        <v>1268.5388915632097</v>
      </c>
      <c r="K348" s="183">
        <f t="shared" si="72"/>
        <v>17.554363011686775</v>
      </c>
      <c r="L348" s="185">
        <f t="shared" si="73"/>
        <v>76.993263279600356</v>
      </c>
      <c r="M348" s="204">
        <f t="shared" si="64"/>
        <v>23.152421525686471</v>
      </c>
      <c r="N348" s="186"/>
      <c r="O348" s="187">
        <f t="shared" si="65"/>
        <v>28.371517887505824</v>
      </c>
      <c r="P348" s="187"/>
      <c r="Q348" s="206">
        <f t="shared" si="66"/>
        <v>1.8540732642901778E-3</v>
      </c>
      <c r="R348" s="184">
        <f t="shared" si="76"/>
        <v>1.0022387018554013</v>
      </c>
      <c r="S348" s="184">
        <f t="shared" si="77"/>
        <v>6.4820168448711808</v>
      </c>
      <c r="T348" s="190">
        <f t="shared" si="67"/>
        <v>5.4203418157947381E-2</v>
      </c>
      <c r="U348" s="190">
        <f t="shared" si="68"/>
        <v>1.3069980447215634E-3</v>
      </c>
      <c r="V348" s="190">
        <f t="shared" si="69"/>
        <v>5.2896420113225817E-2</v>
      </c>
      <c r="Y348" s="205"/>
      <c r="Z348" s="205"/>
    </row>
    <row r="349" spans="1:26">
      <c r="A349" s="181">
        <v>1899.05</v>
      </c>
      <c r="B349" s="182">
        <v>6.21</v>
      </c>
      <c r="C349" s="183">
        <v>0.20419999999999999</v>
      </c>
      <c r="D349" s="182">
        <v>0.4042</v>
      </c>
      <c r="E349" s="182">
        <v>7.0407735540000003</v>
      </c>
      <c r="F349" s="183">
        <f t="shared" si="74"/>
        <v>1899.3749999999743</v>
      </c>
      <c r="G349" s="184">
        <f>G345*8/12+G357*4/12</f>
        <v>3.1166666666666671</v>
      </c>
      <c r="H349" s="183">
        <f t="shared" si="70"/>
        <v>277.17415281610698</v>
      </c>
      <c r="I349" s="183">
        <f t="shared" si="71"/>
        <v>9.1141645740819719</v>
      </c>
      <c r="J349" s="185">
        <f t="shared" si="75"/>
        <v>1219.0143240862603</v>
      </c>
      <c r="K349" s="183">
        <f t="shared" si="72"/>
        <v>18.040868368481554</v>
      </c>
      <c r="L349" s="185">
        <f t="shared" si="73"/>
        <v>79.343895297208775</v>
      </c>
      <c r="M349" s="204">
        <f t="shared" si="64"/>
        <v>22.091269360834168</v>
      </c>
      <c r="N349" s="186"/>
      <c r="O349" s="187">
        <f t="shared" si="65"/>
        <v>27.033363884659071</v>
      </c>
      <c r="P349" s="187"/>
      <c r="Q349" s="206">
        <f t="shared" si="66"/>
        <v>6.3341790783616111E-3</v>
      </c>
      <c r="R349" s="184">
        <f t="shared" si="76"/>
        <v>1.0022422440872751</v>
      </c>
      <c r="S349" s="184">
        <f t="shared" si="77"/>
        <v>6.4965281480085366</v>
      </c>
      <c r="T349" s="190">
        <f t="shared" si="67"/>
        <v>6.1171919402221997E-2</v>
      </c>
      <c r="U349" s="190">
        <f t="shared" si="68"/>
        <v>2.6983034043581711E-4</v>
      </c>
      <c r="V349" s="190">
        <f t="shared" si="69"/>
        <v>6.090208906178618E-2</v>
      </c>
      <c r="Y349" s="205"/>
      <c r="Z349" s="205"/>
    </row>
    <row r="350" spans="1:26">
      <c r="A350" s="181">
        <v>1899.06</v>
      </c>
      <c r="B350" s="182">
        <v>6.07</v>
      </c>
      <c r="C350" s="183">
        <v>0.20499999999999999</v>
      </c>
      <c r="D350" s="182">
        <v>0.41499999999999998</v>
      </c>
      <c r="E350" s="182">
        <v>7.135922645</v>
      </c>
      <c r="F350" s="183">
        <f t="shared" si="74"/>
        <v>1899.4583333333076</v>
      </c>
      <c r="G350" s="184">
        <f>G345*7/12+G357*5/12</f>
        <v>3.1208333333333336</v>
      </c>
      <c r="H350" s="183">
        <f t="shared" si="70"/>
        <v>267.31298948939224</v>
      </c>
      <c r="I350" s="183">
        <f t="shared" si="71"/>
        <v>9.0278686730354849</v>
      </c>
      <c r="J350" s="185">
        <f t="shared" si="75"/>
        <v>1178.9535627722248</v>
      </c>
      <c r="K350" s="183">
        <f t="shared" si="72"/>
        <v>18.275929264925498</v>
      </c>
      <c r="L350" s="185">
        <f t="shared" si="73"/>
        <v>80.603909151643052</v>
      </c>
      <c r="M350" s="204">
        <f t="shared" si="64"/>
        <v>21.212091925046821</v>
      </c>
      <c r="N350" s="186"/>
      <c r="O350" s="187">
        <f t="shared" si="65"/>
        <v>25.920743190931255</v>
      </c>
      <c r="P350" s="187"/>
      <c r="Q350" s="206">
        <f t="shared" si="66"/>
        <v>9.5015040646233284E-3</v>
      </c>
      <c r="R350" s="184">
        <f t="shared" si="76"/>
        <v>1.0022457863001029</v>
      </c>
      <c r="S350" s="184">
        <f t="shared" si="77"/>
        <v>6.4242771973588084</v>
      </c>
      <c r="T350" s="190">
        <f t="shared" si="67"/>
        <v>6.5886016176859741E-2</v>
      </c>
      <c r="U350" s="190">
        <f t="shared" si="68"/>
        <v>5.8712992494980298E-4</v>
      </c>
      <c r="V350" s="190">
        <f t="shared" si="69"/>
        <v>6.5298886251909938E-2</v>
      </c>
      <c r="Y350" s="205"/>
      <c r="Z350" s="205"/>
    </row>
    <row r="351" spans="1:26">
      <c r="A351" s="181">
        <v>1899.07</v>
      </c>
      <c r="B351" s="182">
        <v>6.28</v>
      </c>
      <c r="C351" s="183">
        <v>0.20580000000000001</v>
      </c>
      <c r="D351" s="182">
        <v>0.42580000000000001</v>
      </c>
      <c r="E351" s="182">
        <v>7.2310717359999996</v>
      </c>
      <c r="F351" s="183">
        <f t="shared" si="74"/>
        <v>1899.5416666666408</v>
      </c>
      <c r="G351" s="184">
        <f>G345*6/12+G357*6/12</f>
        <v>3.125</v>
      </c>
      <c r="H351" s="183">
        <f t="shared" si="70"/>
        <v>272.92195846637924</v>
      </c>
      <c r="I351" s="183">
        <f t="shared" si="71"/>
        <v>8.9438437981498176</v>
      </c>
      <c r="J351" s="185">
        <f t="shared" si="75"/>
        <v>1206.9784336016085</v>
      </c>
      <c r="K351" s="183">
        <f t="shared" si="72"/>
        <v>18.504804126589857</v>
      </c>
      <c r="L351" s="185">
        <f t="shared" si="73"/>
        <v>81.836212902478508</v>
      </c>
      <c r="M351" s="204">
        <f t="shared" si="64"/>
        <v>21.561425634523108</v>
      </c>
      <c r="N351" s="186"/>
      <c r="O351" s="187">
        <f t="shared" si="65"/>
        <v>26.307639638375687</v>
      </c>
      <c r="P351" s="187"/>
      <c r="Q351" s="206">
        <f t="shared" si="66"/>
        <v>1.0012959005826161E-2</v>
      </c>
      <c r="R351" s="184">
        <f t="shared" si="76"/>
        <v>1.0022493284938903</v>
      </c>
      <c r="S351" s="184">
        <f t="shared" si="77"/>
        <v>6.3539819151473722</v>
      </c>
      <c r="T351" s="190">
        <f t="shared" si="67"/>
        <v>6.5271635972098618E-2</v>
      </c>
      <c r="U351" s="190">
        <f t="shared" si="68"/>
        <v>1.904345402575558E-3</v>
      </c>
      <c r="V351" s="190">
        <f t="shared" si="69"/>
        <v>6.336729056952306E-2</v>
      </c>
      <c r="Y351" s="205"/>
      <c r="Z351" s="205"/>
    </row>
    <row r="352" spans="1:26">
      <c r="A352" s="181">
        <v>1899.08</v>
      </c>
      <c r="B352" s="182">
        <v>6.44</v>
      </c>
      <c r="C352" s="183">
        <v>0.20669999999999999</v>
      </c>
      <c r="D352" s="182">
        <v>0.43669999999999998</v>
      </c>
      <c r="E352" s="182">
        <v>7.3262127269999997</v>
      </c>
      <c r="F352" s="183">
        <f t="shared" si="74"/>
        <v>1899.6249999999741</v>
      </c>
      <c r="G352" s="184">
        <f>G345*5/12+G357*7/12</f>
        <v>3.1291666666666669</v>
      </c>
      <c r="H352" s="183">
        <f t="shared" si="70"/>
        <v>276.24081574119447</v>
      </c>
      <c r="I352" s="183">
        <f t="shared" si="71"/>
        <v>8.8663007164138037</v>
      </c>
      <c r="J352" s="185">
        <f t="shared" si="75"/>
        <v>1224.9233997314968</v>
      </c>
      <c r="K352" s="183">
        <f t="shared" si="72"/>
        <v>18.732044135742179</v>
      </c>
      <c r="L352" s="185">
        <f t="shared" si="73"/>
        <v>83.062740475581464</v>
      </c>
      <c r="M352" s="204">
        <f t="shared" si="64"/>
        <v>21.726237373055437</v>
      </c>
      <c r="N352" s="186"/>
      <c r="O352" s="187">
        <f t="shared" si="65"/>
        <v>26.466629854714537</v>
      </c>
      <c r="P352" s="187"/>
      <c r="Q352" s="206">
        <f t="shared" si="66"/>
        <v>1.0920774676827803E-2</v>
      </c>
      <c r="R352" s="184">
        <f t="shared" si="76"/>
        <v>1.0022528706686431</v>
      </c>
      <c r="S352" s="184">
        <f t="shared" si="77"/>
        <v>6.2855732727655296</v>
      </c>
      <c r="T352" s="190">
        <f t="shared" si="67"/>
        <v>6.5541634285208428E-2</v>
      </c>
      <c r="U352" s="190">
        <f t="shared" si="68"/>
        <v>2.1986043489110596E-3</v>
      </c>
      <c r="V352" s="190">
        <f t="shared" si="69"/>
        <v>6.3343029936297368E-2</v>
      </c>
      <c r="Y352" s="205"/>
      <c r="Z352" s="205"/>
    </row>
    <row r="353" spans="1:26">
      <c r="A353" s="181">
        <v>1899.09</v>
      </c>
      <c r="B353" s="182">
        <v>6.37</v>
      </c>
      <c r="C353" s="183">
        <v>0.20749999999999999</v>
      </c>
      <c r="D353" s="182">
        <v>0.44750000000000001</v>
      </c>
      <c r="E353" s="182">
        <v>7.6116519010000001</v>
      </c>
      <c r="F353" s="183">
        <f t="shared" si="74"/>
        <v>1899.7083333333073</v>
      </c>
      <c r="G353" s="184">
        <f>G345*4/12+G357*8/12</f>
        <v>3.1333333333333337</v>
      </c>
      <c r="H353" s="183">
        <f t="shared" si="70"/>
        <v>262.99168577809098</v>
      </c>
      <c r="I353" s="183">
        <f t="shared" si="71"/>
        <v>8.5668406277792588</v>
      </c>
      <c r="J353" s="185">
        <f t="shared" si="75"/>
        <v>1169.3389549981503</v>
      </c>
      <c r="K353" s="183">
        <f t="shared" si="72"/>
        <v>18.475475570752856</v>
      </c>
      <c r="L353" s="185">
        <f t="shared" si="73"/>
        <v>82.147438361330003</v>
      </c>
      <c r="M353" s="204">
        <f t="shared" si="64"/>
        <v>20.591140514113764</v>
      </c>
      <c r="N353" s="186"/>
      <c r="O353" s="187">
        <f t="shared" si="65"/>
        <v>25.04468382842008</v>
      </c>
      <c r="P353" s="187"/>
      <c r="Q353" s="206">
        <f t="shared" si="66"/>
        <v>1.5989821882392716E-2</v>
      </c>
      <c r="R353" s="184">
        <f t="shared" si="76"/>
        <v>1.0022564128243681</v>
      </c>
      <c r="S353" s="184">
        <f t="shared" si="77"/>
        <v>6.0634919930596602</v>
      </c>
      <c r="T353" s="190">
        <f t="shared" si="67"/>
        <v>6.9918037014519596E-2</v>
      </c>
      <c r="U353" s="190">
        <f t="shared" si="68"/>
        <v>5.0290517871944829E-3</v>
      </c>
      <c r="V353" s="190">
        <f t="shared" si="69"/>
        <v>6.4888985227325113E-2</v>
      </c>
      <c r="Y353" s="205"/>
      <c r="Z353" s="205"/>
    </row>
    <row r="354" spans="1:26">
      <c r="A354" s="181">
        <v>1899.1</v>
      </c>
      <c r="B354" s="182">
        <v>6.34</v>
      </c>
      <c r="C354" s="183">
        <v>0.20830000000000001</v>
      </c>
      <c r="D354" s="182">
        <v>0.45829999999999999</v>
      </c>
      <c r="E354" s="182">
        <v>7.7067928930000003</v>
      </c>
      <c r="F354" s="183">
        <f t="shared" si="74"/>
        <v>1899.7916666666406</v>
      </c>
      <c r="G354" s="184">
        <f>G345*3/12+G357*9/12</f>
        <v>3.1374999999999997</v>
      </c>
      <c r="H354" s="183">
        <f t="shared" si="70"/>
        <v>258.52174278741199</v>
      </c>
      <c r="I354" s="183">
        <f t="shared" si="71"/>
        <v>8.4937033158703343</v>
      </c>
      <c r="J354" s="185">
        <f t="shared" si="75"/>
        <v>1152.6113908827576</v>
      </c>
      <c r="K354" s="183">
        <f t="shared" si="72"/>
        <v>18.687778346919703</v>
      </c>
      <c r="L354" s="185">
        <f t="shared" si="73"/>
        <v>83.318895968701554</v>
      </c>
      <c r="M354" s="204">
        <f t="shared" si="64"/>
        <v>20.1537134606866</v>
      </c>
      <c r="N354" s="186"/>
      <c r="O354" s="187">
        <f t="shared" si="65"/>
        <v>24.476723296282383</v>
      </c>
      <c r="P354" s="187"/>
      <c r="Q354" s="206">
        <f t="shared" si="66"/>
        <v>1.8243647300443054E-2</v>
      </c>
      <c r="R354" s="184">
        <f t="shared" si="76"/>
        <v>1.0022599549610702</v>
      </c>
      <c r="S354" s="184">
        <f t="shared" si="77"/>
        <v>6.0021505246741382</v>
      </c>
      <c r="T354" s="190">
        <f t="shared" si="67"/>
        <v>7.0157410592571745E-2</v>
      </c>
      <c r="U354" s="190">
        <f t="shared" si="68"/>
        <v>4.2998456729295143E-3</v>
      </c>
      <c r="V354" s="190">
        <f t="shared" si="69"/>
        <v>6.5857564919642231E-2</v>
      </c>
      <c r="Y354" s="205"/>
      <c r="Z354" s="205"/>
    </row>
    <row r="355" spans="1:26">
      <c r="A355" s="181">
        <v>1899.11</v>
      </c>
      <c r="B355" s="182">
        <v>6.46</v>
      </c>
      <c r="C355" s="183">
        <v>0.2092</v>
      </c>
      <c r="D355" s="182">
        <v>0.46920000000000001</v>
      </c>
      <c r="E355" s="182">
        <v>7.8019419829999999</v>
      </c>
      <c r="F355" s="183">
        <f t="shared" si="74"/>
        <v>1899.8749999999739</v>
      </c>
      <c r="G355" s="184">
        <f>G345*2/12+G357*10/12</f>
        <v>3.1416666666666666</v>
      </c>
      <c r="H355" s="183">
        <f t="shared" si="70"/>
        <v>260.20240530158281</v>
      </c>
      <c r="I355" s="183">
        <f t="shared" si="71"/>
        <v>8.4263689147199887</v>
      </c>
      <c r="J355" s="185">
        <f t="shared" si="75"/>
        <v>1163.2352999642799</v>
      </c>
      <c r="K355" s="183">
        <f t="shared" si="72"/>
        <v>18.898911542957066</v>
      </c>
      <c r="L355" s="185">
        <f t="shared" si="73"/>
        <v>84.487616523721371</v>
      </c>
      <c r="M355" s="204">
        <f t="shared" si="64"/>
        <v>20.196457520802284</v>
      </c>
      <c r="N355" s="186"/>
      <c r="O355" s="187">
        <f t="shared" si="65"/>
        <v>24.491414148182628</v>
      </c>
      <c r="P355" s="187"/>
      <c r="Q355" s="206">
        <f t="shared" si="66"/>
        <v>1.93247742894887E-2</v>
      </c>
      <c r="R355" s="184">
        <f t="shared" si="76"/>
        <v>1.0022634970787563</v>
      </c>
      <c r="S355" s="184">
        <f t="shared" si="77"/>
        <v>5.9423500702758778</v>
      </c>
      <c r="T355" s="190">
        <f t="shared" si="67"/>
        <v>6.8001072845326638E-2</v>
      </c>
      <c r="U355" s="190">
        <f t="shared" si="68"/>
        <v>4.555627479092772E-3</v>
      </c>
      <c r="V355" s="190">
        <f t="shared" si="69"/>
        <v>6.3445445366233866E-2</v>
      </c>
      <c r="Y355" s="205"/>
      <c r="Z355" s="205"/>
    </row>
    <row r="356" spans="1:26">
      <c r="A356" s="181">
        <v>1899.12</v>
      </c>
      <c r="B356" s="182">
        <v>6.02</v>
      </c>
      <c r="C356" s="183">
        <v>0.21</v>
      </c>
      <c r="D356" s="182">
        <v>0.48</v>
      </c>
      <c r="E356" s="182">
        <v>7.8970910740000004</v>
      </c>
      <c r="F356" s="183">
        <f t="shared" si="74"/>
        <v>1899.9583333333071</v>
      </c>
      <c r="G356" s="184">
        <f>G345*1/12+G357*11/12</f>
        <v>3.145833333333333</v>
      </c>
      <c r="H356" s="183">
        <f t="shared" si="70"/>
        <v>239.55809452780795</v>
      </c>
      <c r="I356" s="183">
        <f t="shared" si="71"/>
        <v>8.3566777160863239</v>
      </c>
      <c r="J356" s="185">
        <f t="shared" si="75"/>
        <v>1074.0580850209919</v>
      </c>
      <c r="K356" s="183">
        <f t="shared" si="72"/>
        <v>19.100977636768743</v>
      </c>
      <c r="L356" s="185">
        <f t="shared" si="73"/>
        <v>85.639182858816639</v>
      </c>
      <c r="M356" s="204">
        <f t="shared" si="64"/>
        <v>18.512649643600188</v>
      </c>
      <c r="N356" s="186"/>
      <c r="O356" s="187">
        <f t="shared" si="65"/>
        <v>22.419855109110465</v>
      </c>
      <c r="P356" s="187"/>
      <c r="Q356" s="206">
        <f t="shared" si="66"/>
        <v>2.3771700547836963E-2</v>
      </c>
      <c r="R356" s="184">
        <f t="shared" si="76"/>
        <v>1.0022670391774313</v>
      </c>
      <c r="S356" s="184">
        <f t="shared" si="77"/>
        <v>5.884041353198449</v>
      </c>
      <c r="T356" s="190">
        <f t="shared" si="67"/>
        <v>7.7167551102330645E-2</v>
      </c>
      <c r="U356" s="190">
        <f t="shared" si="68"/>
        <v>4.8065722079799755E-3</v>
      </c>
      <c r="V356" s="190">
        <f t="shared" si="69"/>
        <v>7.2360978894350669E-2</v>
      </c>
      <c r="Y356" s="205"/>
      <c r="Z356" s="205"/>
    </row>
    <row r="357" spans="1:26">
      <c r="A357" s="181">
        <v>1900.01</v>
      </c>
      <c r="B357" s="182">
        <v>6.1</v>
      </c>
      <c r="C357" s="183">
        <v>0.2175</v>
      </c>
      <c r="D357" s="182">
        <v>0.48</v>
      </c>
      <c r="E357" s="182">
        <v>7.8970910740000004</v>
      </c>
      <c r="F357" s="183">
        <f t="shared" si="74"/>
        <v>1900.0416666666404</v>
      </c>
      <c r="G357" s="184">
        <v>3.15</v>
      </c>
      <c r="H357" s="183">
        <f t="shared" si="70"/>
        <v>242.74159080060275</v>
      </c>
      <c r="I357" s="183">
        <f t="shared" si="71"/>
        <v>8.6551304916608363</v>
      </c>
      <c r="J357" s="185">
        <f t="shared" si="75"/>
        <v>1091.5650533918699</v>
      </c>
      <c r="K357" s="183">
        <f t="shared" si="72"/>
        <v>19.100977636768743</v>
      </c>
      <c r="L357" s="185">
        <f t="shared" si="73"/>
        <v>85.893643545589768</v>
      </c>
      <c r="M357" s="204">
        <f t="shared" si="64"/>
        <v>18.674275362444771</v>
      </c>
      <c r="N357" s="186"/>
      <c r="O357" s="187">
        <f t="shared" si="65"/>
        <v>22.587334824329023</v>
      </c>
      <c r="P357" s="187"/>
      <c r="Q357" s="206">
        <f t="shared" si="66"/>
        <v>2.5737811567035244E-2</v>
      </c>
      <c r="R357" s="184">
        <f t="shared" si="76"/>
        <v>1.0029795584767995</v>
      </c>
      <c r="S357" s="184">
        <f t="shared" si="77"/>
        <v>5.8973807054677758</v>
      </c>
      <c r="T357" s="190">
        <f t="shared" si="67"/>
        <v>7.4527842689817714E-2</v>
      </c>
      <c r="U357" s="190">
        <f t="shared" si="68"/>
        <v>5.7642284691359347E-3</v>
      </c>
      <c r="V357" s="190">
        <f t="shared" si="69"/>
        <v>6.8763614220681779E-2</v>
      </c>
      <c r="Y357" s="205"/>
      <c r="Z357" s="205"/>
    </row>
    <row r="358" spans="1:26">
      <c r="A358" s="181">
        <v>1900.02</v>
      </c>
      <c r="B358" s="182">
        <v>6.21</v>
      </c>
      <c r="C358" s="183">
        <v>0.22500000000000001</v>
      </c>
      <c r="D358" s="182">
        <v>0.48</v>
      </c>
      <c r="E358" s="182">
        <v>7.9922320659999997</v>
      </c>
      <c r="F358" s="183">
        <f t="shared" si="74"/>
        <v>1900.1249999999736</v>
      </c>
      <c r="G358" s="184">
        <f>G357*11/12+G369*1/12</f>
        <v>3.145833333333333</v>
      </c>
      <c r="H358" s="183">
        <f t="shared" si="70"/>
        <v>244.17714962282238</v>
      </c>
      <c r="I358" s="183">
        <f t="shared" si="71"/>
        <v>8.8469981747399409</v>
      </c>
      <c r="J358" s="185">
        <f t="shared" si="75"/>
        <v>1101.3357812023844</v>
      </c>
      <c r="K358" s="183">
        <f t="shared" si="72"/>
        <v>18.873596106111876</v>
      </c>
      <c r="L358" s="185">
        <f t="shared" si="73"/>
        <v>85.127403377962068</v>
      </c>
      <c r="M358" s="204">
        <f t="shared" si="64"/>
        <v>18.703797417251426</v>
      </c>
      <c r="N358" s="186"/>
      <c r="O358" s="187">
        <f t="shared" si="65"/>
        <v>22.595749104853354</v>
      </c>
      <c r="P358" s="187"/>
      <c r="Q358" s="206">
        <f t="shared" si="66"/>
        <v>2.6897652963089297E-2</v>
      </c>
      <c r="R358" s="184">
        <f t="shared" si="76"/>
        <v>1.0029761561500405</v>
      </c>
      <c r="S358" s="184">
        <f t="shared" si="77"/>
        <v>5.8445396223784236</v>
      </c>
      <c r="T358" s="190">
        <f t="shared" si="67"/>
        <v>7.0080891324745709E-2</v>
      </c>
      <c r="U358" s="190">
        <f t="shared" si="68"/>
        <v>6.9493349328253462E-3</v>
      </c>
      <c r="V358" s="190">
        <f t="shared" si="69"/>
        <v>6.3131556391920363E-2</v>
      </c>
      <c r="Y358" s="205"/>
      <c r="Z358" s="205"/>
    </row>
    <row r="359" spans="1:26">
      <c r="A359" s="181">
        <v>1900.03</v>
      </c>
      <c r="B359" s="182">
        <v>6.26</v>
      </c>
      <c r="C359" s="183">
        <v>0.23250000000000001</v>
      </c>
      <c r="D359" s="182">
        <v>0.48</v>
      </c>
      <c r="E359" s="182">
        <v>7.9922320659999997</v>
      </c>
      <c r="F359" s="183">
        <f t="shared" si="74"/>
        <v>1900.2083333333069</v>
      </c>
      <c r="G359" s="184">
        <f>G357*10/12+G369*2/12</f>
        <v>3.1416666666666666</v>
      </c>
      <c r="H359" s="183">
        <f t="shared" si="70"/>
        <v>246.14314921720901</v>
      </c>
      <c r="I359" s="183">
        <f t="shared" si="71"/>
        <v>9.1418981138979394</v>
      </c>
      <c r="J359" s="185">
        <f t="shared" si="75"/>
        <v>1113.6393512218553</v>
      </c>
      <c r="K359" s="183">
        <f t="shared" si="72"/>
        <v>18.873596106111876</v>
      </c>
      <c r="L359" s="185">
        <f t="shared" si="73"/>
        <v>85.390876771004898</v>
      </c>
      <c r="M359" s="204">
        <f t="shared" si="64"/>
        <v>18.775793421238365</v>
      </c>
      <c r="N359" s="186"/>
      <c r="O359" s="187">
        <f t="shared" si="65"/>
        <v>22.658551692872006</v>
      </c>
      <c r="P359" s="187"/>
      <c r="Q359" s="206">
        <f t="shared" si="66"/>
        <v>2.6734307147491414E-2</v>
      </c>
      <c r="R359" s="184">
        <f t="shared" si="76"/>
        <v>1.0029727538422986</v>
      </c>
      <c r="S359" s="184">
        <f t="shared" si="77"/>
        <v>5.8619338849197211</v>
      </c>
      <c r="T359" s="190">
        <f t="shared" si="67"/>
        <v>6.986422418760263E-2</v>
      </c>
      <c r="U359" s="190">
        <f t="shared" si="68"/>
        <v>5.014324075594212E-3</v>
      </c>
      <c r="V359" s="190">
        <f t="shared" si="69"/>
        <v>6.4849900112008418E-2</v>
      </c>
      <c r="Y359" s="205"/>
      <c r="Z359" s="205"/>
    </row>
    <row r="360" spans="1:26">
      <c r="A360" s="181">
        <v>1900.04</v>
      </c>
      <c r="B360" s="182">
        <v>6.34</v>
      </c>
      <c r="C360" s="183">
        <v>0.24</v>
      </c>
      <c r="D360" s="182">
        <v>0.48</v>
      </c>
      <c r="E360" s="182">
        <v>7.9922320659999997</v>
      </c>
      <c r="F360" s="183">
        <f t="shared" si="74"/>
        <v>1900.2916666666401</v>
      </c>
      <c r="G360" s="184">
        <f>G357*9/12+G369*3/12</f>
        <v>3.1374999999999997</v>
      </c>
      <c r="H360" s="183">
        <f t="shared" si="70"/>
        <v>249.28874856822767</v>
      </c>
      <c r="I360" s="183">
        <f t="shared" si="71"/>
        <v>9.4367980530559379</v>
      </c>
      <c r="J360" s="185">
        <f t="shared" si="75"/>
        <v>1131.4291172158148</v>
      </c>
      <c r="K360" s="183">
        <f t="shared" si="72"/>
        <v>18.873596106111876</v>
      </c>
      <c r="L360" s="185">
        <f t="shared" si="73"/>
        <v>85.660248622017534</v>
      </c>
      <c r="M360" s="204">
        <f t="shared" si="64"/>
        <v>18.936402033322729</v>
      </c>
      <c r="N360" s="186"/>
      <c r="O360" s="187">
        <f t="shared" si="65"/>
        <v>22.830122957226397</v>
      </c>
      <c r="P360" s="187"/>
      <c r="Q360" s="206">
        <f t="shared" si="66"/>
        <v>2.6324249917931551E-2</v>
      </c>
      <c r="R360" s="184">
        <f t="shared" si="76"/>
        <v>1.0029693515535789</v>
      </c>
      <c r="S360" s="184">
        <f t="shared" si="77"/>
        <v>5.879359971399416</v>
      </c>
      <c r="T360" s="190">
        <f t="shared" si="67"/>
        <v>6.4977501499694279E-2</v>
      </c>
      <c r="U360" s="190">
        <f t="shared" si="68"/>
        <v>4.0525486625320184E-3</v>
      </c>
      <c r="V360" s="190">
        <f t="shared" si="69"/>
        <v>6.0924952837162261E-2</v>
      </c>
      <c r="Y360" s="205"/>
      <c r="Z360" s="205"/>
    </row>
    <row r="361" spans="1:26">
      <c r="A361" s="181">
        <v>1900.05</v>
      </c>
      <c r="B361" s="182">
        <v>6.04</v>
      </c>
      <c r="C361" s="183">
        <v>0.2475</v>
      </c>
      <c r="D361" s="182">
        <v>0.48</v>
      </c>
      <c r="E361" s="182">
        <v>7.8019419829999999</v>
      </c>
      <c r="F361" s="183">
        <f t="shared" si="74"/>
        <v>1900.3749999999734</v>
      </c>
      <c r="G361" s="184">
        <f>G357*8/12+G369*4/12</f>
        <v>3.1333333333333337</v>
      </c>
      <c r="H361" s="183">
        <f t="shared" si="70"/>
        <v>243.28522105596906</v>
      </c>
      <c r="I361" s="183">
        <f t="shared" si="71"/>
        <v>9.9690550018795285</v>
      </c>
      <c r="J361" s="185">
        <f t="shared" si="75"/>
        <v>1107.951820538894</v>
      </c>
      <c r="K361" s="183">
        <f t="shared" si="72"/>
        <v>19.333924852129993</v>
      </c>
      <c r="L361" s="185">
        <f t="shared" si="73"/>
        <v>88.04915130110416</v>
      </c>
      <c r="M361" s="204">
        <f t="shared" si="64"/>
        <v>18.403197016950411</v>
      </c>
      <c r="N361" s="186"/>
      <c r="O361" s="187">
        <f t="shared" si="65"/>
        <v>22.172115694151735</v>
      </c>
      <c r="P361" s="187"/>
      <c r="Q361" s="206">
        <f t="shared" si="66"/>
        <v>2.4232858651637663E-2</v>
      </c>
      <c r="R361" s="184">
        <f t="shared" si="76"/>
        <v>1.0029659492838876</v>
      </c>
      <c r="S361" s="184">
        <f t="shared" si="77"/>
        <v>6.040641788323442</v>
      </c>
      <c r="T361" s="190">
        <f t="shared" si="67"/>
        <v>6.7875138801264612E-2</v>
      </c>
      <c r="U361" s="190">
        <f t="shared" si="68"/>
        <v>3.509766605165332E-3</v>
      </c>
      <c r="V361" s="190">
        <f t="shared" si="69"/>
        <v>6.436537219609928E-2</v>
      </c>
      <c r="Y361" s="205"/>
      <c r="Z361" s="205"/>
    </row>
    <row r="362" spans="1:26">
      <c r="A362" s="181">
        <v>1900.06</v>
      </c>
      <c r="B362" s="182">
        <v>5.86</v>
      </c>
      <c r="C362" s="183">
        <v>0.255</v>
      </c>
      <c r="D362" s="182">
        <v>0.48</v>
      </c>
      <c r="E362" s="182">
        <v>7.7067928930000003</v>
      </c>
      <c r="F362" s="183">
        <f t="shared" si="74"/>
        <v>1900.4583333333067</v>
      </c>
      <c r="G362" s="184">
        <f>G357*7/12+G369*5/12</f>
        <v>3.1291666666666669</v>
      </c>
      <c r="H362" s="183">
        <f t="shared" si="70"/>
        <v>238.94911872779721</v>
      </c>
      <c r="I362" s="183">
        <f t="shared" si="71"/>
        <v>10.397956531670356</v>
      </c>
      <c r="J362" s="185">
        <f t="shared" si="75"/>
        <v>1092.1507940204733</v>
      </c>
      <c r="K362" s="183">
        <f t="shared" si="72"/>
        <v>19.572624059614789</v>
      </c>
      <c r="L362" s="185">
        <f t="shared" si="73"/>
        <v>89.459450704748662</v>
      </c>
      <c r="M362" s="204">
        <f t="shared" si="64"/>
        <v>17.992711584303979</v>
      </c>
      <c r="N362" s="186"/>
      <c r="O362" s="187">
        <f t="shared" si="65"/>
        <v>21.667091326067702</v>
      </c>
      <c r="P362" s="187"/>
      <c r="Q362" s="206">
        <f t="shared" si="66"/>
        <v>2.4286393111291112E-2</v>
      </c>
      <c r="R362" s="184">
        <f t="shared" si="76"/>
        <v>1.0029625470332306</v>
      </c>
      <c r="S362" s="184">
        <f t="shared" si="77"/>
        <v>6.1333577886333934</v>
      </c>
      <c r="T362" s="190">
        <f t="shared" si="67"/>
        <v>6.5611536216921396E-2</v>
      </c>
      <c r="U362" s="190">
        <f t="shared" si="68"/>
        <v>3.2222961753032298E-3</v>
      </c>
      <c r="V362" s="190">
        <f t="shared" si="69"/>
        <v>6.2389240041618166E-2</v>
      </c>
      <c r="Y362" s="205"/>
      <c r="Z362" s="205"/>
    </row>
    <row r="363" spans="1:26">
      <c r="A363" s="181">
        <v>1900.07</v>
      </c>
      <c r="B363" s="182">
        <v>5.86</v>
      </c>
      <c r="C363" s="183">
        <v>0.26250000000000001</v>
      </c>
      <c r="D363" s="182">
        <v>0.48</v>
      </c>
      <c r="E363" s="182">
        <v>7.8019419829999999</v>
      </c>
      <c r="F363" s="183">
        <f t="shared" si="74"/>
        <v>1900.5416666666399</v>
      </c>
      <c r="G363" s="184">
        <f>G357*6/12+G369*6/12</f>
        <v>3.125</v>
      </c>
      <c r="H363" s="183">
        <f t="shared" si="70"/>
        <v>236.03499923642036</v>
      </c>
      <c r="I363" s="183">
        <f t="shared" si="71"/>
        <v>10.573240153508591</v>
      </c>
      <c r="J363" s="185">
        <f t="shared" si="75"/>
        <v>1082.8586057541427</v>
      </c>
      <c r="K363" s="183">
        <f t="shared" si="72"/>
        <v>19.333924852129993</v>
      </c>
      <c r="L363" s="185">
        <f t="shared" si="73"/>
        <v>88.698315829690841</v>
      </c>
      <c r="M363" s="204">
        <f t="shared" si="64"/>
        <v>17.689545468952801</v>
      </c>
      <c r="N363" s="186"/>
      <c r="O363" s="187">
        <f t="shared" si="65"/>
        <v>21.293889709957156</v>
      </c>
      <c r="P363" s="187"/>
      <c r="Q363" s="206">
        <f t="shared" si="66"/>
        <v>2.6508372245072742E-2</v>
      </c>
      <c r="R363" s="184">
        <f t="shared" si="76"/>
        <v>1.0029591448016137</v>
      </c>
      <c r="S363" s="184">
        <f t="shared" si="77"/>
        <v>6.0765067886138704</v>
      </c>
      <c r="T363" s="190">
        <f t="shared" si="67"/>
        <v>6.1471772979990291E-2</v>
      </c>
      <c r="U363" s="190">
        <f t="shared" si="68"/>
        <v>4.4382347403240097E-3</v>
      </c>
      <c r="V363" s="190">
        <f t="shared" si="69"/>
        <v>5.7033538239666282E-2</v>
      </c>
      <c r="Y363" s="205"/>
      <c r="Z363" s="205"/>
    </row>
    <row r="364" spans="1:26">
      <c r="A364" s="181">
        <v>1900.08</v>
      </c>
      <c r="B364" s="182">
        <v>5.94</v>
      </c>
      <c r="C364" s="183">
        <v>0.27</v>
      </c>
      <c r="D364" s="182">
        <v>0.48</v>
      </c>
      <c r="E364" s="182">
        <v>7.7067928930000003</v>
      </c>
      <c r="F364" s="183">
        <f t="shared" si="74"/>
        <v>1900.6249999999732</v>
      </c>
      <c r="G364" s="184">
        <f>G357*5/12+G369*7/12</f>
        <v>3.1208333333333336</v>
      </c>
      <c r="H364" s="183">
        <f t="shared" si="70"/>
        <v>242.21122273773301</v>
      </c>
      <c r="I364" s="183">
        <f t="shared" si="71"/>
        <v>11.009601033533318</v>
      </c>
      <c r="J364" s="185">
        <f t="shared" si="75"/>
        <v>1115.4023537705973</v>
      </c>
      <c r="K364" s="183">
        <f t="shared" si="72"/>
        <v>19.572624059614789</v>
      </c>
      <c r="L364" s="185">
        <f t="shared" si="73"/>
        <v>90.133523537017965</v>
      </c>
      <c r="M364" s="204">
        <f t="shared" si="64"/>
        <v>18.06961466678419</v>
      </c>
      <c r="N364" s="186"/>
      <c r="O364" s="187">
        <f t="shared" si="65"/>
        <v>21.74546984348796</v>
      </c>
      <c r="P364" s="187"/>
      <c r="Q364" s="206">
        <f t="shared" si="66"/>
        <v>2.0503000596817957E-2</v>
      </c>
      <c r="R364" s="184">
        <f t="shared" si="76"/>
        <v>1.002955742589043</v>
      </c>
      <c r="S364" s="184">
        <f t="shared" si="77"/>
        <v>6.1697314120995834</v>
      </c>
      <c r="T364" s="190">
        <f t="shared" si="67"/>
        <v>6.236272961900502E-2</v>
      </c>
      <c r="U364" s="190">
        <f t="shared" si="68"/>
        <v>4.1614673758820775E-3</v>
      </c>
      <c r="V364" s="190">
        <f t="shared" si="69"/>
        <v>5.8201262243122942E-2</v>
      </c>
      <c r="Y364" s="205"/>
      <c r="Z364" s="205"/>
    </row>
    <row r="365" spans="1:26">
      <c r="A365" s="181">
        <v>1900.09</v>
      </c>
      <c r="B365" s="182">
        <v>5.8</v>
      </c>
      <c r="C365" s="183">
        <v>0.27750000000000002</v>
      </c>
      <c r="D365" s="182">
        <v>0.48</v>
      </c>
      <c r="E365" s="182">
        <v>7.8019419829999999</v>
      </c>
      <c r="F365" s="183">
        <f t="shared" si="74"/>
        <v>1900.7083333333064</v>
      </c>
      <c r="G365" s="184">
        <f>G357*4/12+G369*8/12</f>
        <v>3.1166666666666671</v>
      </c>
      <c r="H365" s="183">
        <f t="shared" si="70"/>
        <v>233.61825862990406</v>
      </c>
      <c r="I365" s="183">
        <f t="shared" si="71"/>
        <v>11.177425305137653</v>
      </c>
      <c r="J365" s="185">
        <f t="shared" si="75"/>
        <v>1080.1204687257627</v>
      </c>
      <c r="K365" s="183">
        <f t="shared" si="72"/>
        <v>19.333924852129993</v>
      </c>
      <c r="L365" s="185">
        <f t="shared" si="73"/>
        <v>89.389280170407957</v>
      </c>
      <c r="M365" s="204">
        <f t="shared" si="64"/>
        <v>17.341874151224708</v>
      </c>
      <c r="N365" s="186"/>
      <c r="O365" s="187">
        <f t="shared" si="65"/>
        <v>20.86922595392474</v>
      </c>
      <c r="P365" s="187"/>
      <c r="Q365" s="206">
        <f t="shared" si="66"/>
        <v>2.2910446651602426E-2</v>
      </c>
      <c r="R365" s="184">
        <f t="shared" si="76"/>
        <v>1.0029523403955243</v>
      </c>
      <c r="S365" s="184">
        <f t="shared" si="77"/>
        <v>6.1125017899833409</v>
      </c>
      <c r="T365" s="190">
        <f t="shared" si="67"/>
        <v>6.8005415438333605E-2</v>
      </c>
      <c r="U365" s="190">
        <f t="shared" si="68"/>
        <v>6.361776127812524E-3</v>
      </c>
      <c r="V365" s="190">
        <f t="shared" si="69"/>
        <v>6.1643639310521081E-2</v>
      </c>
      <c r="Y365" s="205"/>
      <c r="Z365" s="205"/>
    </row>
    <row r="366" spans="1:26">
      <c r="A366" s="181">
        <v>1900.1</v>
      </c>
      <c r="B366" s="182">
        <v>6.01</v>
      </c>
      <c r="C366" s="183">
        <v>0.28499999999999998</v>
      </c>
      <c r="D366" s="182">
        <v>0.48</v>
      </c>
      <c r="E366" s="182">
        <v>7.7067928930000003</v>
      </c>
      <c r="F366" s="183">
        <f t="shared" si="74"/>
        <v>1900.7916666666397</v>
      </c>
      <c r="G366" s="184">
        <f>G357*3/12+G369*9/12</f>
        <v>3.1125000000000003</v>
      </c>
      <c r="H366" s="183">
        <f t="shared" si="70"/>
        <v>245.06556374642682</v>
      </c>
      <c r="I366" s="183">
        <f t="shared" si="71"/>
        <v>11.62124553539628</v>
      </c>
      <c r="J366" s="185">
        <f t="shared" si="75"/>
        <v>1137.5239328699015</v>
      </c>
      <c r="K366" s="183">
        <f t="shared" si="72"/>
        <v>19.572624059614789</v>
      </c>
      <c r="L366" s="185">
        <f t="shared" si="73"/>
        <v>90.850497134368183</v>
      </c>
      <c r="M366" s="204">
        <f t="shared" si="64"/>
        <v>18.102398784556051</v>
      </c>
      <c r="N366" s="186"/>
      <c r="O366" s="187">
        <f t="shared" si="65"/>
        <v>21.784692525130037</v>
      </c>
      <c r="P366" s="187"/>
      <c r="Q366" s="206">
        <f t="shared" si="66"/>
        <v>1.9307613480088817E-2</v>
      </c>
      <c r="R366" s="184">
        <f t="shared" si="76"/>
        <v>1.0029489382210637</v>
      </c>
      <c r="S366" s="184">
        <f t="shared" si="77"/>
        <v>6.2062365365613328</v>
      </c>
      <c r="T366" s="190">
        <f t="shared" si="67"/>
        <v>7.0915077956436479E-2</v>
      </c>
      <c r="U366" s="190">
        <f t="shared" si="68"/>
        <v>8.1191790509469453E-3</v>
      </c>
      <c r="V366" s="190">
        <f t="shared" si="69"/>
        <v>6.2795898905489533E-2</v>
      </c>
      <c r="Y366" s="205"/>
      <c r="Z366" s="205"/>
    </row>
    <row r="367" spans="1:26">
      <c r="A367" s="181">
        <v>1900.11</v>
      </c>
      <c r="B367" s="182">
        <v>6.48</v>
      </c>
      <c r="C367" s="183">
        <v>0.29249999999999998</v>
      </c>
      <c r="D367" s="182">
        <v>0.48</v>
      </c>
      <c r="E367" s="182">
        <v>7.7067928930000003</v>
      </c>
      <c r="F367" s="183">
        <f t="shared" si="74"/>
        <v>1900.8749999999729</v>
      </c>
      <c r="G367" s="184">
        <f>G357*2/12+G369*10/12</f>
        <v>3.1083333333333334</v>
      </c>
      <c r="H367" s="183">
        <f t="shared" si="70"/>
        <v>264.23042480479967</v>
      </c>
      <c r="I367" s="183">
        <f t="shared" si="71"/>
        <v>11.927067786327761</v>
      </c>
      <c r="J367" s="185">
        <f t="shared" si="75"/>
        <v>1231.0952131215752</v>
      </c>
      <c r="K367" s="183">
        <f t="shared" si="72"/>
        <v>19.572624059614789</v>
      </c>
      <c r="L367" s="185">
        <f t="shared" si="73"/>
        <v>91.192238009005564</v>
      </c>
      <c r="M367" s="204">
        <f t="shared" si="64"/>
        <v>19.419584603760757</v>
      </c>
      <c r="N367" s="186"/>
      <c r="O367" s="187">
        <f t="shared" si="65"/>
        <v>23.365476491847215</v>
      </c>
      <c r="P367" s="187"/>
      <c r="Q367" s="206">
        <f t="shared" si="66"/>
        <v>1.7974812589310531E-2</v>
      </c>
      <c r="R367" s="184">
        <f t="shared" si="76"/>
        <v>1.0029455360656672</v>
      </c>
      <c r="S367" s="184">
        <f t="shared" si="77"/>
        <v>6.2245383446929603</v>
      </c>
      <c r="T367" s="190">
        <f t="shared" si="67"/>
        <v>6.4984250533232535E-2</v>
      </c>
      <c r="U367" s="190">
        <f t="shared" si="68"/>
        <v>1.0166633797672686E-2</v>
      </c>
      <c r="V367" s="190">
        <f t="shared" si="69"/>
        <v>5.4817616735559849E-2</v>
      </c>
      <c r="Y367" s="205"/>
      <c r="Z367" s="205"/>
    </row>
    <row r="368" spans="1:26">
      <c r="A368" s="181">
        <v>1900.12</v>
      </c>
      <c r="B368" s="182">
        <v>6.87</v>
      </c>
      <c r="C368" s="183">
        <v>0.3</v>
      </c>
      <c r="D368" s="182">
        <v>0.48</v>
      </c>
      <c r="E368" s="182">
        <v>7.6116519010000001</v>
      </c>
      <c r="F368" s="183">
        <f t="shared" si="74"/>
        <v>1900.9583333333062</v>
      </c>
      <c r="G368" s="184">
        <f>G357*1/12+G369*11/12</f>
        <v>3.104166666666667</v>
      </c>
      <c r="H368" s="183">
        <f t="shared" si="70"/>
        <v>283.63467524261927</v>
      </c>
      <c r="I368" s="183">
        <f t="shared" si="71"/>
        <v>12.385793678717</v>
      </c>
      <c r="J368" s="185">
        <f t="shared" si="75"/>
        <v>1326.3119320990104</v>
      </c>
      <c r="K368" s="183">
        <f t="shared" si="72"/>
        <v>19.817269885947201</v>
      </c>
      <c r="L368" s="185">
        <f t="shared" si="73"/>
        <v>92.668082592070604</v>
      </c>
      <c r="M368" s="204">
        <f t="shared" si="64"/>
        <v>20.744051160870846</v>
      </c>
      <c r="N368" s="186"/>
      <c r="O368" s="187">
        <f t="shared" si="65"/>
        <v>24.951139917086618</v>
      </c>
      <c r="P368" s="187"/>
      <c r="Q368" s="206">
        <f t="shared" si="66"/>
        <v>1.3490267445614525E-2</v>
      </c>
      <c r="R368" s="184">
        <f t="shared" si="76"/>
        <v>1.0029421339293405</v>
      </c>
      <c r="S368" s="184">
        <f t="shared" si="77"/>
        <v>6.3209050393635424</v>
      </c>
      <c r="T368" s="190">
        <f t="shared" si="67"/>
        <v>5.4545251575951692E-2</v>
      </c>
      <c r="U368" s="190">
        <f t="shared" si="68"/>
        <v>8.900918904485966E-3</v>
      </c>
      <c r="V368" s="190">
        <f t="shared" si="69"/>
        <v>4.5644332671465726E-2</v>
      </c>
      <c r="Y368" s="205"/>
      <c r="Z368" s="205"/>
    </row>
    <row r="369" spans="1:26">
      <c r="A369" s="181">
        <v>1901.01</v>
      </c>
      <c r="B369" s="182">
        <v>7.07</v>
      </c>
      <c r="C369" s="183">
        <v>0.30170000000000002</v>
      </c>
      <c r="D369" s="182">
        <v>0.48170000000000002</v>
      </c>
      <c r="E369" s="182">
        <v>7.7067928930000003</v>
      </c>
      <c r="F369" s="183">
        <f t="shared" si="74"/>
        <v>1901.0416666666395</v>
      </c>
      <c r="G369" s="184">
        <v>3.1</v>
      </c>
      <c r="H369" s="183">
        <f t="shared" si="70"/>
        <v>288.28844187807618</v>
      </c>
      <c r="I369" s="183">
        <f t="shared" si="71"/>
        <v>12.302209747470378</v>
      </c>
      <c r="J369" s="185">
        <f t="shared" si="75"/>
        <v>1352.867430563032</v>
      </c>
      <c r="K369" s="183">
        <f t="shared" si="72"/>
        <v>19.641943769825925</v>
      </c>
      <c r="L369" s="185">
        <f t="shared" si="73"/>
        <v>92.174857327045601</v>
      </c>
      <c r="M369" s="204">
        <f t="shared" si="64"/>
        <v>20.97858183453619</v>
      </c>
      <c r="N369" s="186"/>
      <c r="O369" s="187">
        <f t="shared" si="65"/>
        <v>25.223107928844332</v>
      </c>
      <c r="P369" s="187"/>
      <c r="Q369" s="206">
        <f t="shared" si="66"/>
        <v>1.5441362892157348E-2</v>
      </c>
      <c r="R369" s="184">
        <f t="shared" si="76"/>
        <v>1.0020149873405235</v>
      </c>
      <c r="S369" s="184">
        <f t="shared" si="77"/>
        <v>6.2612403151929579</v>
      </c>
      <c r="T369" s="190">
        <f t="shared" si="67"/>
        <v>5.5432556751338513E-2</v>
      </c>
      <c r="U369" s="190">
        <f t="shared" si="68"/>
        <v>1.0144103392990989E-2</v>
      </c>
      <c r="V369" s="190">
        <f t="shared" si="69"/>
        <v>4.5288453358347525E-2</v>
      </c>
      <c r="Y369" s="205"/>
      <c r="Z369" s="205"/>
    </row>
    <row r="370" spans="1:26">
      <c r="A370" s="181">
        <v>1901.02</v>
      </c>
      <c r="B370" s="182">
        <v>7.25</v>
      </c>
      <c r="C370" s="183">
        <v>0.30330000000000001</v>
      </c>
      <c r="D370" s="182">
        <v>0.48330000000000001</v>
      </c>
      <c r="E370" s="182">
        <v>7.6116519010000001</v>
      </c>
      <c r="F370" s="183">
        <f t="shared" si="74"/>
        <v>1901.1249999999727</v>
      </c>
      <c r="G370" s="184">
        <f>G369*11/12+G381*1/12</f>
        <v>3.1066666666666669</v>
      </c>
      <c r="H370" s="183">
        <f t="shared" si="70"/>
        <v>299.32334723566083</v>
      </c>
      <c r="I370" s="183">
        <f t="shared" si="71"/>
        <v>12.522037409182886</v>
      </c>
      <c r="J370" s="185">
        <f t="shared" si="75"/>
        <v>1409.5484592315249</v>
      </c>
      <c r="K370" s="183">
        <f t="shared" si="72"/>
        <v>19.953513616413087</v>
      </c>
      <c r="L370" s="185">
        <f t="shared" si="73"/>
        <v>93.963416599530476</v>
      </c>
      <c r="M370" s="204">
        <f t="shared" si="64"/>
        <v>21.67914984820619</v>
      </c>
      <c r="N370" s="186"/>
      <c r="O370" s="187">
        <f t="shared" si="65"/>
        <v>26.053251360808815</v>
      </c>
      <c r="P370" s="187"/>
      <c r="Q370" s="206">
        <f t="shared" si="66"/>
        <v>1.1385946036258685E-2</v>
      </c>
      <c r="R370" s="184">
        <f t="shared" si="76"/>
        <v>1.0020207222232298</v>
      </c>
      <c r="S370" s="184">
        <f t="shared" si="77"/>
        <v>6.3522760047961331</v>
      </c>
      <c r="T370" s="190">
        <f t="shared" si="67"/>
        <v>5.6660563453841517E-2</v>
      </c>
      <c r="U370" s="190">
        <f t="shared" si="68"/>
        <v>1.2175146255171132E-2</v>
      </c>
      <c r="V370" s="190">
        <f t="shared" si="69"/>
        <v>4.4485417198670385E-2</v>
      </c>
      <c r="Y370" s="205"/>
      <c r="Z370" s="205"/>
    </row>
    <row r="371" spans="1:26">
      <c r="A371" s="181">
        <v>1901.03</v>
      </c>
      <c r="B371" s="182">
        <v>7.51</v>
      </c>
      <c r="C371" s="183">
        <v>0.30499999999999999</v>
      </c>
      <c r="D371" s="182">
        <v>0.48499999999999999</v>
      </c>
      <c r="E371" s="182">
        <v>7.6116519010000001</v>
      </c>
      <c r="F371" s="183">
        <f t="shared" si="74"/>
        <v>1901.208333333306</v>
      </c>
      <c r="G371" s="184">
        <f>G369*10/12+G381*2/12</f>
        <v>3.1133333333333333</v>
      </c>
      <c r="H371" s="183">
        <f t="shared" si="70"/>
        <v>310.05770175721551</v>
      </c>
      <c r="I371" s="183">
        <f t="shared" si="71"/>
        <v>12.592223573362283</v>
      </c>
      <c r="J371" s="185">
        <f t="shared" si="75"/>
        <v>1465.0393037472486</v>
      </c>
      <c r="K371" s="183">
        <f t="shared" si="72"/>
        <v>20.023699780592484</v>
      </c>
      <c r="L371" s="185">
        <f t="shared" si="73"/>
        <v>94.613057565567999</v>
      </c>
      <c r="M371" s="204">
        <f t="shared" si="64"/>
        <v>22.347583950683852</v>
      </c>
      <c r="N371" s="186"/>
      <c r="O371" s="187">
        <f t="shared" si="65"/>
        <v>26.840868787784974</v>
      </c>
      <c r="P371" s="187"/>
      <c r="Q371" s="206">
        <f t="shared" si="66"/>
        <v>8.7471301208263894E-3</v>
      </c>
      <c r="R371" s="184">
        <f t="shared" si="76"/>
        <v>1.002026457027879</v>
      </c>
      <c r="S371" s="184">
        <f t="shared" si="77"/>
        <v>6.3651121900871139</v>
      </c>
      <c r="T371" s="190">
        <f t="shared" si="67"/>
        <v>5.0682384470588149E-2</v>
      </c>
      <c r="U371" s="190">
        <f t="shared" si="68"/>
        <v>1.1214684565742816E-2</v>
      </c>
      <c r="V371" s="190">
        <f t="shared" si="69"/>
        <v>3.9467699904845333E-2</v>
      </c>
      <c r="Y371" s="205"/>
      <c r="Z371" s="205"/>
    </row>
    <row r="372" spans="1:26">
      <c r="A372" s="181">
        <v>1901.04</v>
      </c>
      <c r="B372" s="182">
        <v>8.14</v>
      </c>
      <c r="C372" s="183">
        <v>0.30669999999999997</v>
      </c>
      <c r="D372" s="182">
        <v>0.48670000000000002</v>
      </c>
      <c r="E372" s="182">
        <v>7.5165028100000004</v>
      </c>
      <c r="F372" s="183">
        <f t="shared" si="74"/>
        <v>1901.2916666666392</v>
      </c>
      <c r="G372" s="184">
        <f>G369*9/12+G381*3/12</f>
        <v>3.12</v>
      </c>
      <c r="H372" s="183">
        <f t="shared" si="70"/>
        <v>340.3220479871012</v>
      </c>
      <c r="I372" s="183">
        <f t="shared" si="71"/>
        <v>12.822699277351834</v>
      </c>
      <c r="J372" s="185">
        <f t="shared" si="75"/>
        <v>1613.0889613990232</v>
      </c>
      <c r="K372" s="183">
        <f t="shared" si="72"/>
        <v>20.348248250039575</v>
      </c>
      <c r="L372" s="185">
        <f t="shared" si="73"/>
        <v>96.448451782912116</v>
      </c>
      <c r="M372" s="204">
        <f t="shared" si="64"/>
        <v>24.409716994827214</v>
      </c>
      <c r="N372" s="186"/>
      <c r="O372" s="187">
        <f t="shared" si="65"/>
        <v>29.293804989254259</v>
      </c>
      <c r="P372" s="187"/>
      <c r="Q372" s="206">
        <f t="shared" si="66"/>
        <v>2.4736219890211034E-3</v>
      </c>
      <c r="R372" s="184">
        <f t="shared" si="76"/>
        <v>1.0020321917545103</v>
      </c>
      <c r="S372" s="184">
        <f t="shared" si="77"/>
        <v>6.4587480883794521</v>
      </c>
      <c r="T372" s="190">
        <f t="shared" si="67"/>
        <v>4.3951039738485465E-2</v>
      </c>
      <c r="U372" s="190">
        <f t="shared" si="68"/>
        <v>1.3299288449727165E-2</v>
      </c>
      <c r="V372" s="190">
        <f t="shared" si="69"/>
        <v>3.06517512887583E-2</v>
      </c>
      <c r="Y372" s="205"/>
      <c r="Z372" s="205"/>
    </row>
    <row r="373" spans="1:26">
      <c r="A373" s="181">
        <v>1901.05</v>
      </c>
      <c r="B373" s="182">
        <v>7.73</v>
      </c>
      <c r="C373" s="183">
        <v>0.30830000000000002</v>
      </c>
      <c r="D373" s="182">
        <v>0.48830000000000001</v>
      </c>
      <c r="E373" s="182">
        <v>7.5165028100000004</v>
      </c>
      <c r="F373" s="183">
        <f t="shared" si="74"/>
        <v>1901.3749999999725</v>
      </c>
      <c r="G373" s="184">
        <f>G369*8/12+G381*4/12</f>
        <v>3.1266666666666669</v>
      </c>
      <c r="H373" s="183">
        <f t="shared" si="70"/>
        <v>323.18051977153465</v>
      </c>
      <c r="I373" s="183">
        <f t="shared" si="71"/>
        <v>12.889593045997948</v>
      </c>
      <c r="J373" s="185">
        <f t="shared" si="75"/>
        <v>1536.9312795472226</v>
      </c>
      <c r="K373" s="183">
        <f t="shared" si="72"/>
        <v>20.415142018685689</v>
      </c>
      <c r="L373" s="185">
        <f t="shared" si="73"/>
        <v>97.087133739056767</v>
      </c>
      <c r="M373" s="204">
        <f t="shared" si="64"/>
        <v>23.064012684863563</v>
      </c>
      <c r="N373" s="186"/>
      <c r="O373" s="187">
        <f t="shared" si="65"/>
        <v>27.661102045351104</v>
      </c>
      <c r="P373" s="187"/>
      <c r="Q373" s="206">
        <f t="shared" si="66"/>
        <v>5.9728054263650937E-3</v>
      </c>
      <c r="R373" s="184">
        <f t="shared" si="76"/>
        <v>1.0020379264031627</v>
      </c>
      <c r="S373" s="184">
        <f t="shared" si="77"/>
        <v>6.4718735029891157</v>
      </c>
      <c r="T373" s="190">
        <f t="shared" si="67"/>
        <v>5.1684839948394901E-2</v>
      </c>
      <c r="U373" s="190">
        <f t="shared" si="68"/>
        <v>1.3409081904786735E-2</v>
      </c>
      <c r="V373" s="190">
        <f t="shared" si="69"/>
        <v>3.8275758043608166E-2</v>
      </c>
      <c r="Y373" s="205"/>
      <c r="Z373" s="205"/>
    </row>
    <row r="374" spans="1:26">
      <c r="A374" s="181">
        <v>1901.06</v>
      </c>
      <c r="B374" s="182">
        <v>8.5</v>
      </c>
      <c r="C374" s="183">
        <v>0.31</v>
      </c>
      <c r="D374" s="182">
        <v>0.49</v>
      </c>
      <c r="E374" s="182">
        <v>7.5165028100000004</v>
      </c>
      <c r="F374" s="183">
        <f t="shared" si="74"/>
        <v>1901.4583333333057</v>
      </c>
      <c r="G374" s="184">
        <f>G369*7/12+G381*5/12</f>
        <v>3.1333333333333333</v>
      </c>
      <c r="H374" s="183">
        <f t="shared" si="70"/>
        <v>355.37314593247663</v>
      </c>
      <c r="I374" s="183">
        <f t="shared" si="71"/>
        <v>12.960667675184443</v>
      </c>
      <c r="J374" s="185">
        <f t="shared" si="75"/>
        <v>1695.1642864432549</v>
      </c>
      <c r="K374" s="183">
        <f t="shared" si="72"/>
        <v>20.486216647872183</v>
      </c>
      <c r="L374" s="185">
        <f t="shared" si="73"/>
        <v>97.72123533614058</v>
      </c>
      <c r="M374" s="204">
        <f t="shared" si="64"/>
        <v>25.238466205960343</v>
      </c>
      <c r="N374" s="186"/>
      <c r="O374" s="187">
        <f t="shared" si="65"/>
        <v>30.24038811098422</v>
      </c>
      <c r="P374" s="187"/>
      <c r="Q374" s="206">
        <f t="shared" si="66"/>
        <v>4.5684933621028059E-3</v>
      </c>
      <c r="R374" s="184">
        <f t="shared" si="76"/>
        <v>1.0020436609738748</v>
      </c>
      <c r="S374" s="184">
        <f t="shared" si="77"/>
        <v>6.4850627048787866</v>
      </c>
      <c r="T374" s="190">
        <f t="shared" si="67"/>
        <v>4.3920055045181483E-2</v>
      </c>
      <c r="U374" s="190">
        <f t="shared" si="68"/>
        <v>1.3518520118390498E-2</v>
      </c>
      <c r="V374" s="190">
        <f t="shared" si="69"/>
        <v>3.0401534926790985E-2</v>
      </c>
      <c r="Y374" s="205"/>
      <c r="Z374" s="205"/>
    </row>
    <row r="375" spans="1:26">
      <c r="A375" s="181">
        <v>1901.07</v>
      </c>
      <c r="B375" s="182">
        <v>7.93</v>
      </c>
      <c r="C375" s="183">
        <v>0.31169999999999998</v>
      </c>
      <c r="D375" s="182">
        <v>0.49170000000000003</v>
      </c>
      <c r="E375" s="182">
        <v>7.6116519010000001</v>
      </c>
      <c r="F375" s="183">
        <f t="shared" si="74"/>
        <v>1901.541666666639</v>
      </c>
      <c r="G375" s="184">
        <f>G369*6/12+G381*6/12</f>
        <v>3.14</v>
      </c>
      <c r="H375" s="183">
        <f t="shared" si="70"/>
        <v>327.39781290741934</v>
      </c>
      <c r="I375" s="183">
        <f t="shared" si="71"/>
        <v>12.868839632186962</v>
      </c>
      <c r="J375" s="185">
        <f t="shared" si="75"/>
        <v>1566.8347089609761</v>
      </c>
      <c r="K375" s="183">
        <f t="shared" si="72"/>
        <v>20.300315839417163</v>
      </c>
      <c r="L375" s="185">
        <f t="shared" si="73"/>
        <v>97.151655283242363</v>
      </c>
      <c r="M375" s="204">
        <f t="shared" si="64"/>
        <v>23.144848553708108</v>
      </c>
      <c r="N375" s="186"/>
      <c r="O375" s="187">
        <f t="shared" si="65"/>
        <v>27.711150600769955</v>
      </c>
      <c r="P375" s="187"/>
      <c r="Q375" s="206">
        <f t="shared" si="66"/>
        <v>1.0564738337857371E-2</v>
      </c>
      <c r="R375" s="184">
        <f t="shared" si="76"/>
        <v>1.0020493954666856</v>
      </c>
      <c r="S375" s="184">
        <f t="shared" si="77"/>
        <v>6.4170840860107097</v>
      </c>
      <c r="T375" s="190">
        <f t="shared" si="67"/>
        <v>5.1025249768652747E-2</v>
      </c>
      <c r="U375" s="190">
        <f t="shared" si="68"/>
        <v>1.3807567083109928E-2</v>
      </c>
      <c r="V375" s="190">
        <f t="shared" si="69"/>
        <v>3.7217682685542819E-2</v>
      </c>
      <c r="Y375" s="205"/>
      <c r="Z375" s="205"/>
    </row>
    <row r="376" spans="1:26">
      <c r="A376" s="181">
        <v>1901.08</v>
      </c>
      <c r="B376" s="182">
        <v>8.0399999999999991</v>
      </c>
      <c r="C376" s="183">
        <v>0.31330000000000002</v>
      </c>
      <c r="D376" s="182">
        <v>0.49330000000000002</v>
      </c>
      <c r="E376" s="182">
        <v>7.7067928930000003</v>
      </c>
      <c r="F376" s="183">
        <f t="shared" si="74"/>
        <v>1901.6249999999723</v>
      </c>
      <c r="G376" s="184">
        <f>G369*5/12+G381*7/12</f>
        <v>3.1466666666666669</v>
      </c>
      <c r="H376" s="183">
        <f t="shared" si="70"/>
        <v>327.84145299854765</v>
      </c>
      <c r="I376" s="183">
        <f t="shared" si="71"/>
        <v>12.77521482891107</v>
      </c>
      <c r="J376" s="185">
        <f t="shared" si="75"/>
        <v>1574.0527317065921</v>
      </c>
      <c r="K376" s="183">
        <f t="shared" si="72"/>
        <v>20.114948851266615</v>
      </c>
      <c r="L376" s="185">
        <f t="shared" si="73"/>
        <v>96.577140864535068</v>
      </c>
      <c r="M376" s="204">
        <f t="shared" si="64"/>
        <v>23.077177713844382</v>
      </c>
      <c r="N376" s="186"/>
      <c r="O376" s="187">
        <f t="shared" si="65"/>
        <v>27.608909472820397</v>
      </c>
      <c r="P376" s="187"/>
      <c r="Q376" s="206">
        <f t="shared" si="66"/>
        <v>1.1866188520390432E-2</v>
      </c>
      <c r="R376" s="184">
        <f t="shared" si="76"/>
        <v>1.0020551298816345</v>
      </c>
      <c r="S376" s="184">
        <f t="shared" si="77"/>
        <v>6.3508534463798201</v>
      </c>
      <c r="T376" s="190">
        <f t="shared" si="67"/>
        <v>4.2542649586514658E-2</v>
      </c>
      <c r="U376" s="190">
        <f t="shared" si="68"/>
        <v>1.1957966427019073E-2</v>
      </c>
      <c r="V376" s="190">
        <f t="shared" si="69"/>
        <v>3.0584683159495585E-2</v>
      </c>
      <c r="Y376" s="205"/>
      <c r="Z376" s="205"/>
    </row>
    <row r="377" spans="1:26">
      <c r="A377" s="181">
        <v>1901.09</v>
      </c>
      <c r="B377" s="182">
        <v>8</v>
      </c>
      <c r="C377" s="183">
        <v>0.315</v>
      </c>
      <c r="D377" s="182">
        <v>0.495</v>
      </c>
      <c r="E377" s="182">
        <v>7.8019419829999999</v>
      </c>
      <c r="F377" s="183">
        <f t="shared" si="74"/>
        <v>1901.7083333333055</v>
      </c>
      <c r="G377" s="184">
        <f>G369*4/12+G381*8/12</f>
        <v>3.1533333333333333</v>
      </c>
      <c r="H377" s="183">
        <f t="shared" si="70"/>
        <v>322.23208086883324</v>
      </c>
      <c r="I377" s="183">
        <f t="shared" si="71"/>
        <v>12.687888184210308</v>
      </c>
      <c r="J377" s="185">
        <f t="shared" si="75"/>
        <v>1552.1971557757913</v>
      </c>
      <c r="K377" s="183">
        <f t="shared" si="72"/>
        <v>19.938110003759057</v>
      </c>
      <c r="L377" s="185">
        <f t="shared" si="73"/>
        <v>96.042199013627098</v>
      </c>
      <c r="M377" s="204">
        <f t="shared" si="64"/>
        <v>22.590468316860239</v>
      </c>
      <c r="N377" s="186"/>
      <c r="O377" s="187">
        <f t="shared" si="65"/>
        <v>27.007461920877024</v>
      </c>
      <c r="P377" s="187"/>
      <c r="Q377" s="206">
        <f t="shared" si="66"/>
        <v>1.5205420693573543E-2</v>
      </c>
      <c r="R377" s="184">
        <f t="shared" si="76"/>
        <v>1.0020608642187594</v>
      </c>
      <c r="S377" s="184">
        <f t="shared" si="77"/>
        <v>6.2862938551083998</v>
      </c>
      <c r="T377" s="190">
        <f t="shared" si="67"/>
        <v>3.7557171030511816E-2</v>
      </c>
      <c r="U377" s="190">
        <f t="shared" si="68"/>
        <v>1.2259919407023867E-2</v>
      </c>
      <c r="V377" s="190">
        <f t="shared" si="69"/>
        <v>2.5297251623487949E-2</v>
      </c>
      <c r="Y377" s="205"/>
      <c r="Z377" s="205"/>
    </row>
    <row r="378" spans="1:26">
      <c r="A378" s="181">
        <v>1901.1</v>
      </c>
      <c r="B378" s="182">
        <v>7.91</v>
      </c>
      <c r="C378" s="183">
        <v>0.31669999999999998</v>
      </c>
      <c r="D378" s="182">
        <v>0.49669999999999997</v>
      </c>
      <c r="E378" s="182">
        <v>7.8019419829999999</v>
      </c>
      <c r="F378" s="183">
        <f t="shared" si="74"/>
        <v>1901.7916666666388</v>
      </c>
      <c r="G378" s="184">
        <f>G369*3/12+G381*9/12</f>
        <v>3.16</v>
      </c>
      <c r="H378" s="183">
        <f t="shared" si="70"/>
        <v>318.60696995905886</v>
      </c>
      <c r="I378" s="183">
        <f t="shared" si="71"/>
        <v>12.756362501394934</v>
      </c>
      <c r="J378" s="185">
        <f t="shared" si="75"/>
        <v>1539.8555715153364</v>
      </c>
      <c r="K378" s="183">
        <f t="shared" si="72"/>
        <v>20.006584320943681</v>
      </c>
      <c r="L378" s="185">
        <f t="shared" si="73"/>
        <v>96.693585634850493</v>
      </c>
      <c r="M378" s="204">
        <f t="shared" si="64"/>
        <v>22.252901618408927</v>
      </c>
      <c r="N378" s="186"/>
      <c r="O378" s="187">
        <f t="shared" si="65"/>
        <v>26.586455006647924</v>
      </c>
      <c r="P378" s="187"/>
      <c r="Q378" s="206">
        <f t="shared" si="66"/>
        <v>1.5810256650797078E-2</v>
      </c>
      <c r="R378" s="184">
        <f t="shared" si="76"/>
        <v>1.0020665984781001</v>
      </c>
      <c r="S378" s="184">
        <f t="shared" si="77"/>
        <v>6.2992490531829999</v>
      </c>
      <c r="T378" s="190">
        <f t="shared" si="67"/>
        <v>3.9448782911180924E-2</v>
      </c>
      <c r="U378" s="190">
        <f t="shared" si="68"/>
        <v>1.2367766741104624E-2</v>
      </c>
      <c r="V378" s="190">
        <f t="shared" si="69"/>
        <v>2.70810161700763E-2</v>
      </c>
      <c r="Y378" s="205"/>
      <c r="Z378" s="205"/>
    </row>
    <row r="379" spans="1:26">
      <c r="A379" s="181">
        <v>1901.11</v>
      </c>
      <c r="B379" s="182">
        <v>8.08</v>
      </c>
      <c r="C379" s="183">
        <v>0.31830000000000003</v>
      </c>
      <c r="D379" s="182">
        <v>0.49830000000000002</v>
      </c>
      <c r="E379" s="182">
        <v>7.8970910740000004</v>
      </c>
      <c r="F379" s="183">
        <f t="shared" si="74"/>
        <v>1901.874999999972</v>
      </c>
      <c r="G379" s="184">
        <f>G369*2/12+G381*10/12</f>
        <v>3.1666666666666665</v>
      </c>
      <c r="H379" s="183">
        <f t="shared" si="70"/>
        <v>321.53312355227382</v>
      </c>
      <c r="I379" s="183">
        <f t="shared" si="71"/>
        <v>12.666335795382272</v>
      </c>
      <c r="J379" s="185">
        <f t="shared" si="75"/>
        <v>1559.0993895643992</v>
      </c>
      <c r="K379" s="183">
        <f t="shared" si="72"/>
        <v>19.829202409170549</v>
      </c>
      <c r="L379" s="185">
        <f t="shared" si="73"/>
        <v>96.150894284646057</v>
      </c>
      <c r="M379" s="204">
        <f t="shared" si="64"/>
        <v>22.375074777652799</v>
      </c>
      <c r="N379" s="186"/>
      <c r="O379" s="187">
        <f t="shared" si="65"/>
        <v>26.713215249028387</v>
      </c>
      <c r="P379" s="187"/>
      <c r="Q379" s="206">
        <f t="shared" si="66"/>
        <v>1.7977489621420505E-2</v>
      </c>
      <c r="R379" s="184">
        <f t="shared" si="76"/>
        <v>1.0020723326596945</v>
      </c>
      <c r="S379" s="184">
        <f t="shared" si="77"/>
        <v>6.2362129311974339</v>
      </c>
      <c r="T379" s="190">
        <f t="shared" si="67"/>
        <v>4.3781729004301884E-2</v>
      </c>
      <c r="U379" s="190">
        <f t="shared" si="68"/>
        <v>1.4753651561353998E-2</v>
      </c>
      <c r="V379" s="190">
        <f t="shared" si="69"/>
        <v>2.9028077442947886E-2</v>
      </c>
      <c r="Y379" s="205"/>
      <c r="Z379" s="205"/>
    </row>
    <row r="380" spans="1:26">
      <c r="A380" s="181">
        <v>1901.12</v>
      </c>
      <c r="B380" s="182">
        <v>7.95</v>
      </c>
      <c r="C380" s="183">
        <v>0.32</v>
      </c>
      <c r="D380" s="182">
        <v>0.5</v>
      </c>
      <c r="E380" s="182">
        <v>7.9922320659999997</v>
      </c>
      <c r="F380" s="183">
        <f t="shared" si="74"/>
        <v>1901.9583333333053</v>
      </c>
      <c r="G380" s="184">
        <f>G369*1/12+G381*11/12</f>
        <v>3.1733333333333338</v>
      </c>
      <c r="H380" s="183">
        <f t="shared" si="70"/>
        <v>312.59393550747797</v>
      </c>
      <c r="I380" s="183">
        <f t="shared" si="71"/>
        <v>12.582397404074584</v>
      </c>
      <c r="J380" s="185">
        <f t="shared" si="75"/>
        <v>1520.8379652194824</v>
      </c>
      <c r="K380" s="183">
        <f t="shared" si="72"/>
        <v>19.659995943866537</v>
      </c>
      <c r="L380" s="185">
        <f t="shared" si="73"/>
        <v>95.650186491791345</v>
      </c>
      <c r="M380" s="204">
        <f t="shared" si="64"/>
        <v>21.680215141029688</v>
      </c>
      <c r="N380" s="186"/>
      <c r="O380" s="187">
        <f t="shared" si="65"/>
        <v>25.866784338435291</v>
      </c>
      <c r="P380" s="187"/>
      <c r="Q380" s="206">
        <f t="shared" si="66"/>
        <v>2.0547449641533204E-2</v>
      </c>
      <c r="R380" s="184">
        <f t="shared" si="76"/>
        <v>1.0020780667635822</v>
      </c>
      <c r="S380" s="184">
        <f t="shared" si="77"/>
        <v>6.1747455760205421</v>
      </c>
      <c r="T380" s="190">
        <f t="shared" si="67"/>
        <v>4.8385624474672762E-2</v>
      </c>
      <c r="U380" s="190">
        <f t="shared" si="68"/>
        <v>1.714185538330959E-2</v>
      </c>
      <c r="V380" s="190">
        <f t="shared" si="69"/>
        <v>3.1243769091363172E-2</v>
      </c>
      <c r="Y380" s="205"/>
      <c r="Z380" s="205"/>
    </row>
    <row r="381" spans="1:26">
      <c r="A381" s="181">
        <v>1902.01</v>
      </c>
      <c r="B381" s="182">
        <v>8.1199999999999992</v>
      </c>
      <c r="C381" s="183">
        <v>0.32079999999999997</v>
      </c>
      <c r="D381" s="182">
        <v>0.51080000000000003</v>
      </c>
      <c r="E381" s="182">
        <v>7.8970910740000004</v>
      </c>
      <c r="F381" s="183">
        <f t="shared" si="74"/>
        <v>1902.0416666666385</v>
      </c>
      <c r="G381" s="184">
        <v>3.18</v>
      </c>
      <c r="H381" s="183">
        <f t="shared" si="70"/>
        <v>323.12487168867119</v>
      </c>
      <c r="I381" s="183">
        <f t="shared" si="71"/>
        <v>12.76582005390711</v>
      </c>
      <c r="J381" s="185">
        <f t="shared" si="75"/>
        <v>1577.2489856101902</v>
      </c>
      <c r="K381" s="183">
        <f t="shared" si="72"/>
        <v>20.326623701794738</v>
      </c>
      <c r="L381" s="185">
        <f t="shared" si="73"/>
        <v>99.219061804148424</v>
      </c>
      <c r="M381" s="204">
        <f t="shared" si="64"/>
        <v>22.340290796033571</v>
      </c>
      <c r="N381" s="186"/>
      <c r="O381" s="187">
        <f t="shared" si="65"/>
        <v>26.635699508412838</v>
      </c>
      <c r="P381" s="187"/>
      <c r="Q381" s="206">
        <f t="shared" si="66"/>
        <v>2.0493974303292278E-2</v>
      </c>
      <c r="R381" s="184">
        <f t="shared" si="76"/>
        <v>1.0018008349940293</v>
      </c>
      <c r="S381" s="184">
        <f t="shared" si="77"/>
        <v>6.2621225616623892</v>
      </c>
      <c r="T381" s="190">
        <f t="shared" si="67"/>
        <v>4.404338172305855E-2</v>
      </c>
      <c r="U381" s="190">
        <f t="shared" si="68"/>
        <v>1.496805110298105E-2</v>
      </c>
      <c r="V381" s="190">
        <f t="shared" si="69"/>
        <v>2.90753306200775E-2</v>
      </c>
      <c r="Y381" s="205"/>
      <c r="Z381" s="205"/>
    </row>
    <row r="382" spans="1:26">
      <c r="A382" s="181">
        <v>1902.02</v>
      </c>
      <c r="B382" s="182">
        <v>8.19</v>
      </c>
      <c r="C382" s="183">
        <v>0.32169999999999999</v>
      </c>
      <c r="D382" s="182">
        <v>0.52170000000000005</v>
      </c>
      <c r="E382" s="182">
        <v>7.8970910740000004</v>
      </c>
      <c r="F382" s="183">
        <f t="shared" si="74"/>
        <v>1902.1249999999718</v>
      </c>
      <c r="G382" s="184">
        <f>G381*11/12+G393*1/12</f>
        <v>3.1900000000000004</v>
      </c>
      <c r="H382" s="183">
        <f t="shared" si="70"/>
        <v>325.91043092736663</v>
      </c>
      <c r="I382" s="183">
        <f t="shared" si="71"/>
        <v>12.801634386976051</v>
      </c>
      <c r="J382" s="185">
        <f t="shared" si="75"/>
        <v>1596.0532769339111</v>
      </c>
      <c r="K382" s="183">
        <f t="shared" si="72"/>
        <v>20.760375068963029</v>
      </c>
      <c r="L382" s="185">
        <f t="shared" si="73"/>
        <v>101.66800910579018</v>
      </c>
      <c r="M382" s="204">
        <f t="shared" si="64"/>
        <v>22.459957452460408</v>
      </c>
      <c r="N382" s="186"/>
      <c r="O382" s="187">
        <f t="shared" si="65"/>
        <v>26.756070389465766</v>
      </c>
      <c r="P382" s="187"/>
      <c r="Q382" s="206">
        <f t="shared" si="66"/>
        <v>2.0155481430143757E-2</v>
      </c>
      <c r="R382" s="184">
        <f t="shared" si="76"/>
        <v>1.0018095695807507</v>
      </c>
      <c r="S382" s="184">
        <f t="shared" si="77"/>
        <v>6.2733996111083314</v>
      </c>
      <c r="T382" s="190">
        <f t="shared" si="67"/>
        <v>4.1261628007891016E-2</v>
      </c>
      <c r="U382" s="190">
        <f t="shared" si="68"/>
        <v>1.377061867643703E-2</v>
      </c>
      <c r="V382" s="190">
        <f t="shared" si="69"/>
        <v>2.7491009331453986E-2</v>
      </c>
      <c r="Y382" s="205"/>
      <c r="Z382" s="205"/>
    </row>
    <row r="383" spans="1:26">
      <c r="A383" s="181">
        <v>1902.03</v>
      </c>
      <c r="B383" s="182">
        <v>8.1999999999999993</v>
      </c>
      <c r="C383" s="183">
        <v>0.32250000000000001</v>
      </c>
      <c r="D383" s="182">
        <v>0.53249999999999997</v>
      </c>
      <c r="E383" s="182">
        <v>7.8970910740000004</v>
      </c>
      <c r="F383" s="183">
        <f t="shared" si="74"/>
        <v>1902.2083333333051</v>
      </c>
      <c r="G383" s="184">
        <f>G381*10/12+G393*2/12</f>
        <v>3.1999999999999997</v>
      </c>
      <c r="H383" s="183">
        <f t="shared" si="70"/>
        <v>326.30836796146599</v>
      </c>
      <c r="I383" s="183">
        <f t="shared" si="71"/>
        <v>12.833469349704</v>
      </c>
      <c r="J383" s="185">
        <f t="shared" si="75"/>
        <v>1603.2394142461135</v>
      </c>
      <c r="K383" s="183">
        <f t="shared" si="72"/>
        <v>21.19014706579032</v>
      </c>
      <c r="L383" s="185">
        <f t="shared" si="73"/>
        <v>104.11280342512872</v>
      </c>
      <c r="M383" s="204">
        <f t="shared" si="64"/>
        <v>22.410652288217346</v>
      </c>
      <c r="N383" s="186"/>
      <c r="O383" s="187">
        <f t="shared" si="65"/>
        <v>26.674136055631248</v>
      </c>
      <c r="P383" s="187"/>
      <c r="Q383" s="206">
        <f t="shared" si="66"/>
        <v>2.2808465227320156E-2</v>
      </c>
      <c r="R383" s="184">
        <f t="shared" si="76"/>
        <v>1.0018183039057333</v>
      </c>
      <c r="S383" s="184">
        <f t="shared" si="77"/>
        <v>6.2847517642124862</v>
      </c>
      <c r="T383" s="190">
        <f t="shared" si="67"/>
        <v>4.2061071410629314E-2</v>
      </c>
      <c r="U383" s="190">
        <f t="shared" si="68"/>
        <v>1.1559486573487154E-2</v>
      </c>
      <c r="V383" s="190">
        <f t="shared" si="69"/>
        <v>3.0501584837142159E-2</v>
      </c>
      <c r="Y383" s="205"/>
      <c r="Z383" s="205"/>
    </row>
    <row r="384" spans="1:26">
      <c r="A384" s="181">
        <v>1902.04</v>
      </c>
      <c r="B384" s="182">
        <v>8.48</v>
      </c>
      <c r="C384" s="183">
        <v>0.32329999999999998</v>
      </c>
      <c r="D384" s="182">
        <v>0.54330000000000001</v>
      </c>
      <c r="E384" s="182">
        <v>7.9922320659999997</v>
      </c>
      <c r="F384" s="183">
        <f t="shared" si="74"/>
        <v>1902.2916666666383</v>
      </c>
      <c r="G384" s="184">
        <f>G381*9/12+G393*3/12</f>
        <v>3.21</v>
      </c>
      <c r="H384" s="183">
        <f t="shared" si="70"/>
        <v>333.43353120797644</v>
      </c>
      <c r="I384" s="183">
        <f t="shared" si="71"/>
        <v>12.712153377304102</v>
      </c>
      <c r="J384" s="185">
        <f t="shared" si="75"/>
        <v>1643.4520758957506</v>
      </c>
      <c r="K384" s="183">
        <f t="shared" si="72"/>
        <v>21.362551592605378</v>
      </c>
      <c r="L384" s="185">
        <f t="shared" si="73"/>
        <v>105.29333877761336</v>
      </c>
      <c r="M384" s="204">
        <f t="shared" si="64"/>
        <v>22.823108698497851</v>
      </c>
      <c r="N384" s="186"/>
      <c r="O384" s="187">
        <f t="shared" si="65"/>
        <v>27.136318879518505</v>
      </c>
      <c r="P384" s="187"/>
      <c r="Q384" s="206">
        <f t="shared" si="66"/>
        <v>2.447111494513507E-2</v>
      </c>
      <c r="R384" s="184">
        <f t="shared" si="76"/>
        <v>1.0018270379691732</v>
      </c>
      <c r="S384" s="184">
        <f t="shared" si="77"/>
        <v>6.2212284825346398</v>
      </c>
      <c r="T384" s="190">
        <f t="shared" si="67"/>
        <v>3.9998523549565901E-2</v>
      </c>
      <c r="U384" s="190">
        <f t="shared" si="68"/>
        <v>9.6121047319319697E-3</v>
      </c>
      <c r="V384" s="190">
        <f t="shared" si="69"/>
        <v>3.0386418817633931E-2</v>
      </c>
      <c r="Y384" s="205"/>
      <c r="Z384" s="205"/>
    </row>
    <row r="385" spans="1:26">
      <c r="A385" s="181">
        <v>1902.05</v>
      </c>
      <c r="B385" s="182">
        <v>8.4600000000000009</v>
      </c>
      <c r="C385" s="183">
        <v>0.32419999999999999</v>
      </c>
      <c r="D385" s="182">
        <v>0.55420000000000003</v>
      </c>
      <c r="E385" s="182">
        <v>8.0873811569999994</v>
      </c>
      <c r="F385" s="183">
        <f t="shared" si="74"/>
        <v>1902.3749999999716</v>
      </c>
      <c r="G385" s="184">
        <f>G381*8/12+G393*4/12</f>
        <v>3.2199999999999998</v>
      </c>
      <c r="H385" s="183">
        <f t="shared" si="70"/>
        <v>328.73349461201877</v>
      </c>
      <c r="I385" s="183">
        <f t="shared" si="71"/>
        <v>12.597564888087053</v>
      </c>
      <c r="J385" s="185">
        <f t="shared" si="75"/>
        <v>1625.4605028882827</v>
      </c>
      <c r="K385" s="183">
        <f t="shared" si="72"/>
        <v>21.534763914182125</v>
      </c>
      <c r="L385" s="185">
        <f t="shared" si="73"/>
        <v>106.48111237596764</v>
      </c>
      <c r="M385" s="204">
        <f t="shared" ref="M385:M448" si="78">H385/AVERAGE(K265:K384)</f>
        <v>22.427954493329811</v>
      </c>
      <c r="N385" s="186"/>
      <c r="O385" s="187">
        <f t="shared" ref="O385:O448" si="79">J385/AVERAGE(L265:L384)</f>
        <v>26.637764485324801</v>
      </c>
      <c r="P385" s="187"/>
      <c r="Q385" s="206">
        <f t="shared" ref="Q385:Q448" si="80">1/M385-(G385/100-(((E385/E265)^(1/10))-1))</f>
        <v>2.6342382656398537E-2</v>
      </c>
      <c r="R385" s="184">
        <f t="shared" si="76"/>
        <v>1.0018357717712656</v>
      </c>
      <c r="S385" s="184">
        <f t="shared" si="77"/>
        <v>6.1592676136607576</v>
      </c>
      <c r="T385" s="190">
        <f t="shared" si="67"/>
        <v>4.1463969050714145E-2</v>
      </c>
      <c r="U385" s="190">
        <f t="shared" si="68"/>
        <v>1.0669421674553758E-2</v>
      </c>
      <c r="V385" s="190">
        <f t="shared" si="69"/>
        <v>3.0794547376160386E-2</v>
      </c>
      <c r="Y385" s="205"/>
      <c r="Z385" s="205"/>
    </row>
    <row r="386" spans="1:26">
      <c r="A386" s="181">
        <v>1902.06</v>
      </c>
      <c r="B386" s="182">
        <v>8.41</v>
      </c>
      <c r="C386" s="183">
        <v>0.32500000000000001</v>
      </c>
      <c r="D386" s="182">
        <v>0.56499999999999995</v>
      </c>
      <c r="E386" s="182">
        <v>8.18251405</v>
      </c>
      <c r="F386" s="183">
        <f t="shared" si="74"/>
        <v>1902.4583333333048</v>
      </c>
      <c r="G386" s="184">
        <f>G381*7/12+G393*5/12</f>
        <v>3.2300000000000004</v>
      </c>
      <c r="H386" s="183">
        <f t="shared" si="70"/>
        <v>322.99123824908077</v>
      </c>
      <c r="I386" s="183">
        <f t="shared" si="71"/>
        <v>12.481825497140459</v>
      </c>
      <c r="J386" s="185">
        <f t="shared" si="75"/>
        <v>1602.210408678565</v>
      </c>
      <c r="K386" s="183">
        <f t="shared" si="72"/>
        <v>21.699173556567256</v>
      </c>
      <c r="L386" s="185">
        <f t="shared" si="73"/>
        <v>107.63958155807244</v>
      </c>
      <c r="M386" s="204">
        <f t="shared" si="78"/>
        <v>21.963742295514628</v>
      </c>
      <c r="N386" s="186"/>
      <c r="O386" s="187">
        <f t="shared" si="79"/>
        <v>26.058791626617598</v>
      </c>
      <c r="P386" s="187"/>
      <c r="Q386" s="206">
        <f t="shared" si="80"/>
        <v>2.8371212083532361E-2</v>
      </c>
      <c r="R386" s="184">
        <f t="shared" si="76"/>
        <v>1.001844505312206</v>
      </c>
      <c r="S386" s="184">
        <f t="shared" si="77"/>
        <v>6.0988332719279006</v>
      </c>
      <c r="T386" s="190">
        <f t="shared" ref="T386:T449" si="81">(($J506/$J386)^(1/10)-1)</f>
        <v>4.442433297828674E-2</v>
      </c>
      <c r="U386" s="190">
        <f t="shared" ref="U386:U449" si="82">(($S506/$S386)^(1/10)-1)</f>
        <v>1.2713833691679E-2</v>
      </c>
      <c r="V386" s="190">
        <f t="shared" ref="V386:V449" si="83">T386-U386</f>
        <v>3.1710499286607741E-2</v>
      </c>
      <c r="Y386" s="205"/>
      <c r="Z386" s="205"/>
    </row>
    <row r="387" spans="1:26">
      <c r="A387" s="181">
        <v>1902.07</v>
      </c>
      <c r="B387" s="182">
        <v>8.6</v>
      </c>
      <c r="C387" s="183">
        <v>0.32579999999999998</v>
      </c>
      <c r="D387" s="182">
        <v>0.57579999999999998</v>
      </c>
      <c r="E387" s="182">
        <v>8.18251405</v>
      </c>
      <c r="F387" s="183">
        <f t="shared" si="74"/>
        <v>1902.5416666666381</v>
      </c>
      <c r="G387" s="184">
        <f>G381*6/12+G393*6/12</f>
        <v>3.2399999999999998</v>
      </c>
      <c r="H387" s="183">
        <f t="shared" si="70"/>
        <v>330.28830546279369</v>
      </c>
      <c r="I387" s="183">
        <f t="shared" si="71"/>
        <v>12.51254999067188</v>
      </c>
      <c r="J387" s="185">
        <f t="shared" si="75"/>
        <v>1643.5802053782738</v>
      </c>
      <c r="K387" s="183">
        <f t="shared" si="72"/>
        <v>22.113954219241464</v>
      </c>
      <c r="L387" s="185">
        <f t="shared" si="73"/>
        <v>110.04342816939652</v>
      </c>
      <c r="M387" s="204">
        <f t="shared" si="78"/>
        <v>22.385686589401377</v>
      </c>
      <c r="N387" s="186"/>
      <c r="O387" s="187">
        <f t="shared" si="79"/>
        <v>26.529400003167858</v>
      </c>
      <c r="P387" s="187"/>
      <c r="Q387" s="206">
        <f t="shared" si="80"/>
        <v>2.4709335896387762E-2</v>
      </c>
      <c r="R387" s="184">
        <f t="shared" si="76"/>
        <v>1.0018532385921899</v>
      </c>
      <c r="S387" s="184">
        <f t="shared" si="77"/>
        <v>6.1100826022962309</v>
      </c>
      <c r="T387" s="190">
        <f t="shared" si="81"/>
        <v>4.2303858445506881E-2</v>
      </c>
      <c r="U387" s="190">
        <f t="shared" si="82"/>
        <v>1.2580760952309644E-2</v>
      </c>
      <c r="V387" s="190">
        <f t="shared" si="83"/>
        <v>2.9723097493197237E-2</v>
      </c>
      <c r="Y387" s="205"/>
      <c r="Z387" s="205"/>
    </row>
    <row r="388" spans="1:26">
      <c r="A388" s="181">
        <v>1902.08</v>
      </c>
      <c r="B388" s="182">
        <v>8.83</v>
      </c>
      <c r="C388" s="183">
        <v>0.32669999999999999</v>
      </c>
      <c r="D388" s="182">
        <v>0.5867</v>
      </c>
      <c r="E388" s="182">
        <v>8.0873811569999994</v>
      </c>
      <c r="F388" s="183">
        <f t="shared" si="74"/>
        <v>1902.6249999999714</v>
      </c>
      <c r="G388" s="184">
        <f>G381*5/12+G393*7/12</f>
        <v>3.25</v>
      </c>
      <c r="H388" s="183">
        <f t="shared" si="70"/>
        <v>343.11072782791081</v>
      </c>
      <c r="I388" s="183">
        <f t="shared" si="71"/>
        <v>12.694708355761998</v>
      </c>
      <c r="J388" s="185">
        <f t="shared" si="75"/>
        <v>1712.651408185638</v>
      </c>
      <c r="K388" s="183">
        <f t="shared" si="72"/>
        <v>22.79762899395643</v>
      </c>
      <c r="L388" s="185">
        <f t="shared" si="73"/>
        <v>113.79530930719295</v>
      </c>
      <c r="M388" s="204">
        <f t="shared" si="78"/>
        <v>23.168671834092873</v>
      </c>
      <c r="N388" s="186"/>
      <c r="O388" s="187">
        <f t="shared" si="79"/>
        <v>27.424898531949331</v>
      </c>
      <c r="P388" s="187"/>
      <c r="Q388" s="206">
        <f t="shared" si="80"/>
        <v>2.0595372474778412E-2</v>
      </c>
      <c r="R388" s="184">
        <f t="shared" si="76"/>
        <v>1.0018619716114121</v>
      </c>
      <c r="S388" s="184">
        <f t="shared" si="77"/>
        <v>6.193412920904672</v>
      </c>
      <c r="T388" s="190">
        <f t="shared" si="81"/>
        <v>3.9774394725456075E-2</v>
      </c>
      <c r="U388" s="190">
        <f t="shared" si="82"/>
        <v>1.0271060426152445E-2</v>
      </c>
      <c r="V388" s="190">
        <f t="shared" si="83"/>
        <v>2.950333429930363E-2</v>
      </c>
      <c r="Y388" s="205"/>
      <c r="Z388" s="205"/>
    </row>
    <row r="389" spans="1:26">
      <c r="A389" s="181">
        <v>1902.09</v>
      </c>
      <c r="B389" s="182">
        <v>8.85</v>
      </c>
      <c r="C389" s="183">
        <v>0.32750000000000001</v>
      </c>
      <c r="D389" s="182">
        <v>0.59750000000000003</v>
      </c>
      <c r="E389" s="182">
        <v>8.18251405</v>
      </c>
      <c r="F389" s="183">
        <f t="shared" si="74"/>
        <v>1902.7083333333046</v>
      </c>
      <c r="G389" s="184">
        <f>G381*4/12+G393*8/12</f>
        <v>3.26</v>
      </c>
      <c r="H389" s="183">
        <f t="shared" si="70"/>
        <v>339.88970969136324</v>
      </c>
      <c r="I389" s="183">
        <f t="shared" si="71"/>
        <v>12.577839539426156</v>
      </c>
      <c r="J389" s="185">
        <f t="shared" si="75"/>
        <v>1701.8054633377058</v>
      </c>
      <c r="K389" s="183">
        <f t="shared" si="72"/>
        <v>22.947356106281308</v>
      </c>
      <c r="L389" s="185">
        <f t="shared" si="73"/>
        <v>114.89590557562479</v>
      </c>
      <c r="M389" s="204">
        <f t="shared" si="78"/>
        <v>22.856566381954504</v>
      </c>
      <c r="N389" s="186"/>
      <c r="O389" s="187">
        <f t="shared" si="79"/>
        <v>27.022746801512998</v>
      </c>
      <c r="P389" s="187"/>
      <c r="Q389" s="206">
        <f t="shared" si="80"/>
        <v>2.2266499788554071E-2</v>
      </c>
      <c r="R389" s="184">
        <f t="shared" si="76"/>
        <v>1.0018707043700679</v>
      </c>
      <c r="S389" s="184">
        <f t="shared" si="77"/>
        <v>6.1328039274505954</v>
      </c>
      <c r="T389" s="190">
        <f t="shared" si="81"/>
        <v>4.0367881670050343E-2</v>
      </c>
      <c r="U389" s="190">
        <f t="shared" si="82"/>
        <v>1.0339344178422971E-2</v>
      </c>
      <c r="V389" s="190">
        <f t="shared" si="83"/>
        <v>3.0028537491627372E-2</v>
      </c>
      <c r="Y389" s="205"/>
      <c r="Z389" s="205"/>
    </row>
    <row r="390" spans="1:26">
      <c r="A390" s="181">
        <v>1902.1</v>
      </c>
      <c r="B390" s="182">
        <v>8.57</v>
      </c>
      <c r="C390" s="183">
        <v>0.32829999999999998</v>
      </c>
      <c r="D390" s="182">
        <v>0.60829999999999995</v>
      </c>
      <c r="E390" s="182">
        <v>8.7534247930000006</v>
      </c>
      <c r="F390" s="183">
        <f t="shared" si="74"/>
        <v>1902.7916666666379</v>
      </c>
      <c r="G390" s="184">
        <f>G381*3/12+G393*9/12</f>
        <v>3.27</v>
      </c>
      <c r="H390" s="183">
        <f t="shared" si="70"/>
        <v>307.66941267990177</v>
      </c>
      <c r="I390" s="183">
        <f t="shared" si="71"/>
        <v>11.786215657270917</v>
      </c>
      <c r="J390" s="185">
        <f t="shared" si="75"/>
        <v>1545.3982854045855</v>
      </c>
      <c r="K390" s="183">
        <f t="shared" si="72"/>
        <v>21.838425173067005</v>
      </c>
      <c r="L390" s="185">
        <f t="shared" si="73"/>
        <v>109.69262275514696</v>
      </c>
      <c r="M390" s="204">
        <f t="shared" si="78"/>
        <v>20.604425401859817</v>
      </c>
      <c r="N390" s="186"/>
      <c r="O390" s="187">
        <f t="shared" si="79"/>
        <v>24.333335259523245</v>
      </c>
      <c r="P390" s="187"/>
      <c r="Q390" s="206">
        <f t="shared" si="80"/>
        <v>3.3791235498939545E-2</v>
      </c>
      <c r="R390" s="184">
        <f t="shared" si="76"/>
        <v>1.0018794368683519</v>
      </c>
      <c r="S390" s="184">
        <f t="shared" si="77"/>
        <v>5.7435381828533387</v>
      </c>
      <c r="T390" s="190">
        <f t="shared" si="81"/>
        <v>5.0657742190308941E-2</v>
      </c>
      <c r="U390" s="190">
        <f t="shared" si="82"/>
        <v>1.7051199726382027E-2</v>
      </c>
      <c r="V390" s="190">
        <f t="shared" si="83"/>
        <v>3.3606542463926914E-2</v>
      </c>
      <c r="Y390" s="205"/>
      <c r="Z390" s="205"/>
    </row>
    <row r="391" spans="1:26">
      <c r="A391" s="181">
        <v>1902.11</v>
      </c>
      <c r="B391" s="182">
        <v>8.24</v>
      </c>
      <c r="C391" s="183">
        <v>0.32919999999999999</v>
      </c>
      <c r="D391" s="182">
        <v>0.61919999999999997</v>
      </c>
      <c r="E391" s="182">
        <v>8.4679289260000008</v>
      </c>
      <c r="F391" s="183">
        <f t="shared" si="74"/>
        <v>1902.8749999999711</v>
      </c>
      <c r="G391" s="184">
        <f>G381*2/12+G393*10/12</f>
        <v>3.2800000000000002</v>
      </c>
      <c r="H391" s="183">
        <f t="shared" si="70"/>
        <v>305.79579760634385</v>
      </c>
      <c r="I391" s="183">
        <f t="shared" si="71"/>
        <v>12.216987448059273</v>
      </c>
      <c r="J391" s="185">
        <f t="shared" si="75"/>
        <v>1541.1010142218086</v>
      </c>
      <c r="K391" s="183">
        <f t="shared" si="72"/>
        <v>22.979218189059235</v>
      </c>
      <c r="L391" s="185">
        <f t="shared" si="73"/>
        <v>115.80700825317278</v>
      </c>
      <c r="M391" s="204">
        <f t="shared" si="78"/>
        <v>20.408541255072183</v>
      </c>
      <c r="N391" s="186"/>
      <c r="O391" s="187">
        <f t="shared" si="79"/>
        <v>24.081790733787187</v>
      </c>
      <c r="P391" s="187"/>
      <c r="Q391" s="206">
        <f t="shared" si="80"/>
        <v>2.818889898377068E-2</v>
      </c>
      <c r="R391" s="184">
        <f t="shared" si="76"/>
        <v>1.0018881691064587</v>
      </c>
      <c r="S391" s="184">
        <f t="shared" si="77"/>
        <v>5.9483398882093548</v>
      </c>
      <c r="T391" s="190">
        <f t="shared" si="81"/>
        <v>5.019959701026866E-2</v>
      </c>
      <c r="U391" s="190">
        <f t="shared" si="82"/>
        <v>1.3562018219297034E-2</v>
      </c>
      <c r="V391" s="190">
        <f t="shared" si="83"/>
        <v>3.6637578790971626E-2</v>
      </c>
      <c r="Y391" s="205"/>
      <c r="Z391" s="205"/>
    </row>
    <row r="392" spans="1:26">
      <c r="A392" s="181">
        <v>1902.12</v>
      </c>
      <c r="B392" s="182">
        <v>8.0500000000000007</v>
      </c>
      <c r="C392" s="183">
        <v>0.33</v>
      </c>
      <c r="D392" s="182">
        <v>0.63</v>
      </c>
      <c r="E392" s="182">
        <v>8.5630942149999996</v>
      </c>
      <c r="F392" s="183">
        <f t="shared" si="74"/>
        <v>1902.9583333333044</v>
      </c>
      <c r="G392" s="184">
        <f>G381*1/12+G393*11/12</f>
        <v>3.29</v>
      </c>
      <c r="H392" s="183">
        <f t="shared" si="70"/>
        <v>295.42460487806295</v>
      </c>
      <c r="I392" s="183">
        <f t="shared" si="71"/>
        <v>12.110573864566554</v>
      </c>
      <c r="J392" s="185">
        <f t="shared" si="75"/>
        <v>1493.9200056106558</v>
      </c>
      <c r="K392" s="183">
        <f t="shared" si="72"/>
        <v>23.120186468717964</v>
      </c>
      <c r="L392" s="185">
        <f t="shared" si="73"/>
        <v>116.91547869996434</v>
      </c>
      <c r="M392" s="204">
        <f t="shared" si="78"/>
        <v>19.633232126823845</v>
      </c>
      <c r="N392" s="186"/>
      <c r="O392" s="187">
        <f t="shared" si="79"/>
        <v>23.148327929237531</v>
      </c>
      <c r="P392" s="187"/>
      <c r="Q392" s="206">
        <f t="shared" si="80"/>
        <v>2.9881822071487311E-2</v>
      </c>
      <c r="R392" s="184">
        <f t="shared" si="76"/>
        <v>1.0018969010845831</v>
      </c>
      <c r="S392" s="184">
        <f t="shared" si="77"/>
        <v>5.8933401218439476</v>
      </c>
      <c r="T392" s="190">
        <f t="shared" si="81"/>
        <v>5.10898036602494E-2</v>
      </c>
      <c r="U392" s="190">
        <f t="shared" si="82"/>
        <v>1.5566176169387047E-2</v>
      </c>
      <c r="V392" s="190">
        <f t="shared" si="83"/>
        <v>3.5523627490862353E-2</v>
      </c>
      <c r="Y392" s="205"/>
      <c r="Z392" s="205"/>
    </row>
    <row r="393" spans="1:26">
      <c r="A393" s="181">
        <v>1903.01</v>
      </c>
      <c r="B393" s="182">
        <v>8.4600000000000009</v>
      </c>
      <c r="C393" s="183">
        <v>0.33169999999999999</v>
      </c>
      <c r="D393" s="182">
        <v>0.62170000000000003</v>
      </c>
      <c r="E393" s="182">
        <v>8.6582595040000001</v>
      </c>
      <c r="F393" s="183">
        <f t="shared" si="74"/>
        <v>1903.0416666666376</v>
      </c>
      <c r="G393" s="184">
        <v>3.3</v>
      </c>
      <c r="H393" s="183">
        <f t="shared" si="70"/>
        <v>307.05860326452063</v>
      </c>
      <c r="I393" s="183">
        <f t="shared" si="71"/>
        <v>12.03916533130514</v>
      </c>
      <c r="J393" s="185">
        <f t="shared" si="75"/>
        <v>1557.8248342922</v>
      </c>
      <c r="K393" s="183">
        <f t="shared" si="72"/>
        <v>22.564814852192963</v>
      </c>
      <c r="L393" s="185">
        <f t="shared" si="73"/>
        <v>114.47986991482988</v>
      </c>
      <c r="M393" s="204">
        <f t="shared" si="78"/>
        <v>20.318132053828496</v>
      </c>
      <c r="N393" s="186"/>
      <c r="O393" s="187">
        <f t="shared" si="79"/>
        <v>23.933621799528513</v>
      </c>
      <c r="P393" s="187"/>
      <c r="Q393" s="206">
        <f t="shared" si="80"/>
        <v>2.5461515467494582E-2</v>
      </c>
      <c r="R393" s="184">
        <f t="shared" si="76"/>
        <v>1.0020463053528761</v>
      </c>
      <c r="S393" s="184">
        <f t="shared" si="77"/>
        <v>5.8396210259463937</v>
      </c>
      <c r="T393" s="190">
        <f t="shared" si="81"/>
        <v>4.522865077921101E-2</v>
      </c>
      <c r="U393" s="190">
        <f t="shared" si="82"/>
        <v>1.5580471861217804E-2</v>
      </c>
      <c r="V393" s="190">
        <f t="shared" si="83"/>
        <v>2.9648178917993206E-2</v>
      </c>
      <c r="Y393" s="205"/>
      <c r="Z393" s="205"/>
    </row>
    <row r="394" spans="1:26">
      <c r="A394" s="181">
        <v>1903.02</v>
      </c>
      <c r="B394" s="182">
        <v>8.41</v>
      </c>
      <c r="C394" s="183">
        <v>0.33329999999999999</v>
      </c>
      <c r="D394" s="182">
        <v>0.61329999999999996</v>
      </c>
      <c r="E394" s="182">
        <v>8.6582595040000001</v>
      </c>
      <c r="F394" s="183">
        <f t="shared" si="74"/>
        <v>1903.1249999999709</v>
      </c>
      <c r="G394" s="184">
        <f>G393*11/12+G405*1/12</f>
        <v>3.3083333333333331</v>
      </c>
      <c r="H394" s="183">
        <f t="shared" ref="H394:H457" si="84">B394*$E$1852/E394</f>
        <v>305.24383610574682</v>
      </c>
      <c r="I394" s="183">
        <f t="shared" ref="I394:I457" si="85">C394*$E$1852/E394</f>
        <v>12.097237880385899</v>
      </c>
      <c r="J394" s="185">
        <f t="shared" si="75"/>
        <v>1553.7323216512843</v>
      </c>
      <c r="K394" s="183">
        <f t="shared" ref="K394:K457" si="86">D394*$E$1852/E394</f>
        <v>22.259933969518968</v>
      </c>
      <c r="L394" s="185">
        <f t="shared" ref="L394:L457" si="87">K394*(J394/H394)</f>
        <v>113.30606811756633</v>
      </c>
      <c r="M394" s="204">
        <f t="shared" si="78"/>
        <v>20.107051517552808</v>
      </c>
      <c r="N394" s="186"/>
      <c r="O394" s="187">
        <f t="shared" si="79"/>
        <v>23.66850105217345</v>
      </c>
      <c r="P394" s="187"/>
      <c r="Q394" s="206">
        <f t="shared" si="80"/>
        <v>2.4686947627897797E-2</v>
      </c>
      <c r="R394" s="184">
        <f t="shared" si="76"/>
        <v>1.0020535263183528</v>
      </c>
      <c r="S394" s="184">
        <f t="shared" si="77"/>
        <v>5.8515706737105555</v>
      </c>
      <c r="T394" s="190">
        <f t="shared" si="81"/>
        <v>4.2196792368550895E-2</v>
      </c>
      <c r="U394" s="190">
        <f t="shared" si="82"/>
        <v>1.5944643441854867E-2</v>
      </c>
      <c r="V394" s="190">
        <f t="shared" si="83"/>
        <v>2.6252148926696028E-2</v>
      </c>
      <c r="Y394" s="205"/>
      <c r="Z394" s="205"/>
    </row>
    <row r="395" spans="1:26">
      <c r="A395" s="181">
        <v>1903.03</v>
      </c>
      <c r="B395" s="182">
        <v>8.08</v>
      </c>
      <c r="C395" s="183">
        <v>0.33500000000000002</v>
      </c>
      <c r="D395" s="182">
        <v>0.60499999999999998</v>
      </c>
      <c r="E395" s="182">
        <v>8.3728446279999993</v>
      </c>
      <c r="F395" s="183">
        <f t="shared" ref="F395:F458" si="88">F394+1/12</f>
        <v>1903.2083333333042</v>
      </c>
      <c r="G395" s="184">
        <f>G393*10/12+G405*2/12</f>
        <v>3.3166666666666664</v>
      </c>
      <c r="H395" s="183">
        <f t="shared" si="84"/>
        <v>303.26328420195796</v>
      </c>
      <c r="I395" s="183">
        <f t="shared" si="85"/>
        <v>12.573415867284151</v>
      </c>
      <c r="J395" s="185">
        <f t="shared" ref="J395:J458" si="89">J394*((H395+(I395/12))/H394)</f>
        <v>1548.984410471267</v>
      </c>
      <c r="K395" s="183">
        <f t="shared" si="86"/>
        <v>22.707213730468389</v>
      </c>
      <c r="L395" s="185">
        <f t="shared" si="87"/>
        <v>115.98212479395008</v>
      </c>
      <c r="M395" s="204">
        <f t="shared" si="78"/>
        <v>19.884560384872842</v>
      </c>
      <c r="N395" s="186"/>
      <c r="O395" s="187">
        <f t="shared" si="79"/>
        <v>23.396709569309284</v>
      </c>
      <c r="P395" s="187"/>
      <c r="Q395" s="206">
        <f t="shared" si="80"/>
        <v>2.4210704457160573E-2</v>
      </c>
      <c r="R395" s="184">
        <f t="shared" ref="R395:R458" si="90">((G395/G396+G395/1200+((1+G396/1200)^(-119))*(1-G395/G396)))</f>
        <v>1.002060747133676</v>
      </c>
      <c r="S395" s="184">
        <f t="shared" ref="S395:S458" si="91">S394*R394*E394/E395</f>
        <v>6.063465926948874</v>
      </c>
      <c r="T395" s="190">
        <f t="shared" si="81"/>
        <v>4.0994966820621981E-2</v>
      </c>
      <c r="U395" s="190">
        <f t="shared" si="82"/>
        <v>1.2905437447038093E-2</v>
      </c>
      <c r="V395" s="190">
        <f t="shared" si="83"/>
        <v>2.8089529373583888E-2</v>
      </c>
      <c r="Y395" s="205"/>
      <c r="Z395" s="205"/>
    </row>
    <row r="396" spans="1:26">
      <c r="A396" s="181">
        <v>1903.04</v>
      </c>
      <c r="B396" s="182">
        <v>7.75</v>
      </c>
      <c r="C396" s="183">
        <v>0.3367</v>
      </c>
      <c r="D396" s="182">
        <v>0.59670000000000001</v>
      </c>
      <c r="E396" s="182">
        <v>8.3728446279999993</v>
      </c>
      <c r="F396" s="183">
        <f t="shared" si="88"/>
        <v>1903.2916666666374</v>
      </c>
      <c r="G396" s="184">
        <f>G393*9/12+G405*3/12</f>
        <v>3.3250000000000002</v>
      </c>
      <c r="H396" s="183">
        <f t="shared" si="84"/>
        <v>290.87753125806614</v>
      </c>
      <c r="I396" s="183">
        <f t="shared" si="85"/>
        <v>12.637221261237531</v>
      </c>
      <c r="J396" s="185">
        <f t="shared" si="89"/>
        <v>1491.1003839194875</v>
      </c>
      <c r="K396" s="183">
        <f t="shared" si="86"/>
        <v>22.395693277637172</v>
      </c>
      <c r="L396" s="185">
        <f t="shared" si="87"/>
        <v>114.80510955932365</v>
      </c>
      <c r="M396" s="204">
        <f t="shared" si="78"/>
        <v>18.980022601826271</v>
      </c>
      <c r="N396" s="186"/>
      <c r="O396" s="187">
        <f t="shared" si="79"/>
        <v>22.326326741828471</v>
      </c>
      <c r="P396" s="187"/>
      <c r="Q396" s="206">
        <f t="shared" si="80"/>
        <v>2.7760581705718157E-2</v>
      </c>
      <c r="R396" s="184">
        <f t="shared" si="90"/>
        <v>1.0020679677989401</v>
      </c>
      <c r="S396" s="184">
        <f t="shared" si="91"/>
        <v>6.0759611969779757</v>
      </c>
      <c r="T396" s="190">
        <f t="shared" si="81"/>
        <v>4.532286319317258E-2</v>
      </c>
      <c r="U396" s="190">
        <f t="shared" si="82"/>
        <v>1.3263567777560104E-2</v>
      </c>
      <c r="V396" s="190">
        <f t="shared" si="83"/>
        <v>3.2059295415612477E-2</v>
      </c>
      <c r="Y396" s="205"/>
      <c r="Z396" s="205"/>
    </row>
    <row r="397" spans="1:26">
      <c r="A397" s="181">
        <v>1903.05</v>
      </c>
      <c r="B397" s="182">
        <v>7.6</v>
      </c>
      <c r="C397" s="183">
        <v>0.33829999999999999</v>
      </c>
      <c r="D397" s="182">
        <v>0.58830000000000005</v>
      </c>
      <c r="E397" s="182">
        <v>8.18251405</v>
      </c>
      <c r="F397" s="183">
        <f t="shared" si="88"/>
        <v>1903.3749999999707</v>
      </c>
      <c r="G397" s="184">
        <f>G393*8/12+G405*4/12</f>
        <v>3.333333333333333</v>
      </c>
      <c r="H397" s="183">
        <f t="shared" si="84"/>
        <v>291.88268854851532</v>
      </c>
      <c r="I397" s="183">
        <f t="shared" si="85"/>
        <v>12.99262020210036</v>
      </c>
      <c r="J397" s="185">
        <f t="shared" si="89"/>
        <v>1501.8032806191602</v>
      </c>
      <c r="K397" s="183">
        <f t="shared" si="86"/>
        <v>22.594024430669947</v>
      </c>
      <c r="L397" s="185">
        <f t="shared" si="87"/>
        <v>116.25143026161213</v>
      </c>
      <c r="M397" s="204">
        <f t="shared" si="78"/>
        <v>18.954858723039873</v>
      </c>
      <c r="N397" s="186"/>
      <c r="O397" s="187">
        <f t="shared" si="79"/>
        <v>22.294345532415097</v>
      </c>
      <c r="P397" s="187"/>
      <c r="Q397" s="206">
        <f t="shared" si="80"/>
        <v>2.6681724642753743E-2</v>
      </c>
      <c r="R397" s="184">
        <f t="shared" si="90"/>
        <v>1.0020751883142376</v>
      </c>
      <c r="S397" s="184">
        <f t="shared" si="91"/>
        <v>6.2301491504801216</v>
      </c>
      <c r="T397" s="190">
        <f t="shared" si="81"/>
        <v>4.3243519709970091E-2</v>
      </c>
      <c r="U397" s="190">
        <f t="shared" si="82"/>
        <v>1.2328983172058772E-2</v>
      </c>
      <c r="V397" s="190">
        <f t="shared" si="83"/>
        <v>3.0914536537911319E-2</v>
      </c>
      <c r="Y397" s="205"/>
      <c r="Z397" s="205"/>
    </row>
    <row r="398" spans="1:26">
      <c r="A398" s="181">
        <v>1903.06</v>
      </c>
      <c r="B398" s="182">
        <v>7.18</v>
      </c>
      <c r="C398" s="183">
        <v>0.34</v>
      </c>
      <c r="D398" s="182">
        <v>0.57999999999999996</v>
      </c>
      <c r="E398" s="182">
        <v>8.18251405</v>
      </c>
      <c r="F398" s="183">
        <f t="shared" si="88"/>
        <v>1903.4583333333039</v>
      </c>
      <c r="G398" s="184">
        <f>G393*7/12+G405*5/12</f>
        <v>3.3416666666666668</v>
      </c>
      <c r="H398" s="183">
        <f t="shared" si="84"/>
        <v>275.75232944451841</v>
      </c>
      <c r="I398" s="183">
        <f t="shared" si="85"/>
        <v>13.057909750854634</v>
      </c>
      <c r="J398" s="185">
        <f t="shared" si="89"/>
        <v>1424.4077168153219</v>
      </c>
      <c r="K398" s="183">
        <f t="shared" si="86"/>
        <v>22.275257810281431</v>
      </c>
      <c r="L398" s="185">
        <f t="shared" si="87"/>
        <v>115.06357601015135</v>
      </c>
      <c r="M398" s="204">
        <f t="shared" si="78"/>
        <v>17.818551722968518</v>
      </c>
      <c r="N398" s="186"/>
      <c r="O398" s="187">
        <f t="shared" si="79"/>
        <v>20.961154591653784</v>
      </c>
      <c r="P398" s="187"/>
      <c r="Q398" s="206">
        <f t="shared" si="80"/>
        <v>3.2516124608077894E-2</v>
      </c>
      <c r="R398" s="184">
        <f t="shared" si="90"/>
        <v>1.0020824086796625</v>
      </c>
      <c r="S398" s="184">
        <f t="shared" si="91"/>
        <v>6.2430778831931555</v>
      </c>
      <c r="T398" s="190">
        <f t="shared" si="81"/>
        <v>4.2822850768602816E-2</v>
      </c>
      <c r="U398" s="190">
        <f t="shared" si="82"/>
        <v>1.1643707225901911E-2</v>
      </c>
      <c r="V398" s="190">
        <f t="shared" si="83"/>
        <v>3.1179143542700904E-2</v>
      </c>
      <c r="Y398" s="205"/>
      <c r="Z398" s="205"/>
    </row>
    <row r="399" spans="1:26">
      <c r="A399" s="181">
        <v>1903.07</v>
      </c>
      <c r="B399" s="182">
        <v>6.85</v>
      </c>
      <c r="C399" s="183">
        <v>0.3417</v>
      </c>
      <c r="D399" s="182">
        <v>0.57169999999999999</v>
      </c>
      <c r="E399" s="182">
        <v>8.18251405</v>
      </c>
      <c r="F399" s="183">
        <f t="shared" si="88"/>
        <v>1903.5416666666372</v>
      </c>
      <c r="G399" s="184">
        <f>G393*6/12+G405*6/12</f>
        <v>3.3499999999999996</v>
      </c>
      <c r="H399" s="183">
        <f t="shared" si="84"/>
        <v>263.07847586280661</v>
      </c>
      <c r="I399" s="183">
        <f t="shared" si="85"/>
        <v>13.123199299608906</v>
      </c>
      <c r="J399" s="185">
        <f t="shared" si="89"/>
        <v>1364.5895362007343</v>
      </c>
      <c r="K399" s="183">
        <f t="shared" si="86"/>
        <v>21.956491189892922</v>
      </c>
      <c r="L399" s="185">
        <f t="shared" si="87"/>
        <v>113.888443481162</v>
      </c>
      <c r="M399" s="204">
        <f t="shared" si="78"/>
        <v>16.918178414766665</v>
      </c>
      <c r="N399" s="186"/>
      <c r="O399" s="187">
        <f t="shared" si="79"/>
        <v>19.910404565550831</v>
      </c>
      <c r="P399" s="187"/>
      <c r="Q399" s="206">
        <f t="shared" si="80"/>
        <v>3.8045952444353763E-2</v>
      </c>
      <c r="R399" s="184">
        <f t="shared" si="90"/>
        <v>1.0020896288953078</v>
      </c>
      <c r="S399" s="184">
        <f t="shared" si="91"/>
        <v>6.256078522764926</v>
      </c>
      <c r="T399" s="190">
        <f t="shared" si="81"/>
        <v>4.8160533868105038E-2</v>
      </c>
      <c r="U399" s="190">
        <f t="shared" si="82"/>
        <v>1.0966888103656869E-2</v>
      </c>
      <c r="V399" s="190">
        <f t="shared" si="83"/>
        <v>3.7193645764448169E-2</v>
      </c>
      <c r="Y399" s="205"/>
      <c r="Z399" s="205"/>
    </row>
    <row r="400" spans="1:26">
      <c r="A400" s="181">
        <v>1903.08</v>
      </c>
      <c r="B400" s="182">
        <v>6.63</v>
      </c>
      <c r="C400" s="183">
        <v>0.34329999999999999</v>
      </c>
      <c r="D400" s="182">
        <v>0.56330000000000002</v>
      </c>
      <c r="E400" s="182">
        <v>8.18251405</v>
      </c>
      <c r="F400" s="183">
        <f t="shared" si="88"/>
        <v>1903.6249999999704</v>
      </c>
      <c r="G400" s="184">
        <f>G393*5/12+G405*7/12</f>
        <v>3.3583333333333334</v>
      </c>
      <c r="H400" s="183">
        <f t="shared" si="84"/>
        <v>254.62924014166535</v>
      </c>
      <c r="I400" s="183">
        <f t="shared" si="85"/>
        <v>13.184648286671752</v>
      </c>
      <c r="J400" s="185">
        <f t="shared" si="89"/>
        <v>1326.4623733322155</v>
      </c>
      <c r="K400" s="183">
        <f t="shared" si="86"/>
        <v>21.633884007812984</v>
      </c>
      <c r="L400" s="185">
        <f t="shared" si="87"/>
        <v>112.69928429834646</v>
      </c>
      <c r="M400" s="204">
        <f t="shared" si="78"/>
        <v>16.299118790903499</v>
      </c>
      <c r="N400" s="186"/>
      <c r="O400" s="187">
        <f t="shared" si="79"/>
        <v>19.194017449266088</v>
      </c>
      <c r="P400" s="187"/>
      <c r="Q400" s="206">
        <f t="shared" si="80"/>
        <v>4.4293346247704909E-2</v>
      </c>
      <c r="R400" s="184">
        <f t="shared" si="90"/>
        <v>1.0020968489612667</v>
      </c>
      <c r="S400" s="184">
        <f t="shared" si="91"/>
        <v>6.2691514052174107</v>
      </c>
      <c r="T400" s="190">
        <f t="shared" si="81"/>
        <v>5.4409472760096111E-2</v>
      </c>
      <c r="U400" s="190">
        <f t="shared" si="82"/>
        <v>1.1314192453266925E-2</v>
      </c>
      <c r="V400" s="190">
        <f t="shared" si="83"/>
        <v>4.3095280306829187E-2</v>
      </c>
      <c r="Y400" s="205"/>
      <c r="Z400" s="205"/>
    </row>
    <row r="401" spans="1:26">
      <c r="A401" s="181">
        <v>1903.09</v>
      </c>
      <c r="B401" s="182">
        <v>6.47</v>
      </c>
      <c r="C401" s="183">
        <v>0.34499999999999997</v>
      </c>
      <c r="D401" s="182">
        <v>0.55500000000000005</v>
      </c>
      <c r="E401" s="182">
        <v>8.2776793390000005</v>
      </c>
      <c r="F401" s="183">
        <f t="shared" si="88"/>
        <v>1903.7083333333037</v>
      </c>
      <c r="G401" s="184">
        <f>G393*4/12+G405*8/12</f>
        <v>3.3666666666666663</v>
      </c>
      <c r="H401" s="183">
        <f t="shared" si="84"/>
        <v>245.62761273205206</v>
      </c>
      <c r="I401" s="183">
        <f t="shared" si="85"/>
        <v>13.097608406886856</v>
      </c>
      <c r="J401" s="185">
        <f t="shared" si="89"/>
        <v>1285.2552847142479</v>
      </c>
      <c r="K401" s="183">
        <f t="shared" si="86"/>
        <v>21.070065698035378</v>
      </c>
      <c r="L401" s="185">
        <f t="shared" si="87"/>
        <v>110.24987372742004</v>
      </c>
      <c r="M401" s="204">
        <f t="shared" si="78"/>
        <v>15.654359115196918</v>
      </c>
      <c r="N401" s="186"/>
      <c r="O401" s="187">
        <f t="shared" si="79"/>
        <v>18.449326201499161</v>
      </c>
      <c r="P401" s="187"/>
      <c r="Q401" s="206">
        <f t="shared" si="80"/>
        <v>4.382261855560593E-2</v>
      </c>
      <c r="R401" s="184">
        <f t="shared" si="90"/>
        <v>1.0021040688776328</v>
      </c>
      <c r="S401" s="184">
        <f t="shared" si="91"/>
        <v>6.2100717230341722</v>
      </c>
      <c r="T401" s="190">
        <f t="shared" si="81"/>
        <v>5.8170825099268963E-2</v>
      </c>
      <c r="U401" s="190">
        <f t="shared" si="82"/>
        <v>1.1812143966502653E-2</v>
      </c>
      <c r="V401" s="190">
        <f t="shared" si="83"/>
        <v>4.6358681132766311E-2</v>
      </c>
      <c r="Y401" s="205"/>
      <c r="Z401" s="205"/>
    </row>
    <row r="402" spans="1:26">
      <c r="A402" s="181">
        <v>1903.1</v>
      </c>
      <c r="B402" s="182">
        <v>6.26</v>
      </c>
      <c r="C402" s="183">
        <v>0.34670000000000001</v>
      </c>
      <c r="D402" s="182">
        <v>0.54669999999999996</v>
      </c>
      <c r="E402" s="182">
        <v>8.18251405</v>
      </c>
      <c r="F402" s="183">
        <f t="shared" si="88"/>
        <v>1903.791666666637</v>
      </c>
      <c r="G402" s="184">
        <f>G393*3/12+G405*9/12</f>
        <v>3.3749999999999996</v>
      </c>
      <c r="H402" s="183">
        <f t="shared" si="84"/>
        <v>240.41916188338237</v>
      </c>
      <c r="I402" s="183">
        <f t="shared" si="85"/>
        <v>13.315227384180298</v>
      </c>
      <c r="J402" s="185">
        <f t="shared" si="89"/>
        <v>1263.8079127232043</v>
      </c>
      <c r="K402" s="183">
        <f t="shared" si="86"/>
        <v>20.996350767035963</v>
      </c>
      <c r="L402" s="185">
        <f t="shared" si="87"/>
        <v>110.37121180283957</v>
      </c>
      <c r="M402" s="204">
        <f t="shared" si="78"/>
        <v>15.252943825778841</v>
      </c>
      <c r="N402" s="186"/>
      <c r="O402" s="187">
        <f t="shared" si="79"/>
        <v>17.996685085169752</v>
      </c>
      <c r="P402" s="187"/>
      <c r="Q402" s="206">
        <f t="shared" si="80"/>
        <v>4.2926511072521607E-2</v>
      </c>
      <c r="R402" s="184">
        <f t="shared" si="90"/>
        <v>1.0021112886444992</v>
      </c>
      <c r="S402" s="184">
        <f t="shared" si="91"/>
        <v>6.2955152541512192</v>
      </c>
      <c r="T402" s="190">
        <f t="shared" si="81"/>
        <v>5.7059715821273338E-2</v>
      </c>
      <c r="U402" s="190">
        <f t="shared" si="82"/>
        <v>1.0984966738773583E-2</v>
      </c>
      <c r="V402" s="190">
        <f t="shared" si="83"/>
        <v>4.6074749082499755E-2</v>
      </c>
      <c r="Y402" s="205"/>
      <c r="Z402" s="205"/>
    </row>
    <row r="403" spans="1:26">
      <c r="A403" s="181">
        <v>1903.11</v>
      </c>
      <c r="B403" s="182">
        <v>6.28</v>
      </c>
      <c r="C403" s="183">
        <v>0.3483</v>
      </c>
      <c r="D403" s="182">
        <v>0.5383</v>
      </c>
      <c r="E403" s="182">
        <v>8.0873811569999994</v>
      </c>
      <c r="F403" s="183">
        <f t="shared" si="88"/>
        <v>1903.8749999999702</v>
      </c>
      <c r="G403" s="184">
        <f>G393*2/12+G405*10/12</f>
        <v>3.3833333333333333</v>
      </c>
      <c r="H403" s="183">
        <f t="shared" si="84"/>
        <v>244.02439079946544</v>
      </c>
      <c r="I403" s="183">
        <f t="shared" si="85"/>
        <v>13.534027916473535</v>
      </c>
      <c r="J403" s="185">
        <f t="shared" si="89"/>
        <v>1288.6881444628596</v>
      </c>
      <c r="K403" s="183">
        <f t="shared" si="86"/>
        <v>20.916931459769465</v>
      </c>
      <c r="L403" s="185">
        <f t="shared" si="87"/>
        <v>110.46191531279574</v>
      </c>
      <c r="M403" s="204">
        <f t="shared" si="78"/>
        <v>15.407877534297896</v>
      </c>
      <c r="N403" s="186"/>
      <c r="O403" s="187">
        <f t="shared" si="79"/>
        <v>18.201733318104161</v>
      </c>
      <c r="P403" s="187"/>
      <c r="Q403" s="206">
        <f t="shared" si="80"/>
        <v>4.3663530682750328E-2</v>
      </c>
      <c r="R403" s="184">
        <f t="shared" si="90"/>
        <v>1.0021185082619586</v>
      </c>
      <c r="S403" s="184">
        <f t="shared" si="91"/>
        <v>6.3830182019043216</v>
      </c>
      <c r="T403" s="190">
        <f t="shared" si="81"/>
        <v>5.1762194501096204E-2</v>
      </c>
      <c r="U403" s="190">
        <f t="shared" si="82"/>
        <v>9.1380495102946213E-3</v>
      </c>
      <c r="V403" s="190">
        <f t="shared" si="83"/>
        <v>4.2624144990801582E-2</v>
      </c>
      <c r="Y403" s="205"/>
      <c r="Z403" s="205"/>
    </row>
    <row r="404" spans="1:26">
      <c r="A404" s="181">
        <v>1903.12</v>
      </c>
      <c r="B404" s="182">
        <v>6.57</v>
      </c>
      <c r="C404" s="183">
        <v>0.35</v>
      </c>
      <c r="D404" s="182">
        <v>0.53</v>
      </c>
      <c r="E404" s="182">
        <v>8.0873811569999994</v>
      </c>
      <c r="F404" s="183">
        <f t="shared" si="88"/>
        <v>1903.9583333333035</v>
      </c>
      <c r="G404" s="184">
        <f>G393*1/12+G405*11/12</f>
        <v>3.3916666666666666</v>
      </c>
      <c r="H404" s="183">
        <f t="shared" si="84"/>
        <v>255.2930330497592</v>
      </c>
      <c r="I404" s="183">
        <f t="shared" si="85"/>
        <v>13.6000854744925</v>
      </c>
      <c r="J404" s="185">
        <f t="shared" si="89"/>
        <v>1354.1827781318184</v>
      </c>
      <c r="K404" s="183">
        <f t="shared" si="86"/>
        <v>20.594415147088643</v>
      </c>
      <c r="L404" s="185">
        <f t="shared" si="87"/>
        <v>109.24153309130347</v>
      </c>
      <c r="M404" s="204">
        <f t="shared" si="78"/>
        <v>16.042894140050141</v>
      </c>
      <c r="N404" s="186"/>
      <c r="O404" s="187">
        <f t="shared" si="79"/>
        <v>18.972073171795227</v>
      </c>
      <c r="P404" s="187"/>
      <c r="Q404" s="206">
        <f t="shared" si="80"/>
        <v>4.2371395043465855E-2</v>
      </c>
      <c r="R404" s="184">
        <f t="shared" si="90"/>
        <v>1.0021257277301043</v>
      </c>
      <c r="S404" s="184">
        <f t="shared" si="91"/>
        <v>6.396540678701288</v>
      </c>
      <c r="T404" s="190">
        <f t="shared" si="81"/>
        <v>4.7992793357410246E-2</v>
      </c>
      <c r="U404" s="190">
        <f t="shared" si="82"/>
        <v>1.0479569279762124E-2</v>
      </c>
      <c r="V404" s="190">
        <f t="shared" si="83"/>
        <v>3.7513224077648122E-2</v>
      </c>
      <c r="Y404" s="205"/>
      <c r="Z404" s="205"/>
    </row>
    <row r="405" spans="1:26">
      <c r="A405" s="181">
        <v>1904.01</v>
      </c>
      <c r="B405" s="182">
        <v>6.68</v>
      </c>
      <c r="C405" s="183">
        <v>0.34670000000000001</v>
      </c>
      <c r="D405" s="182">
        <v>0.52669999999999995</v>
      </c>
      <c r="E405" s="182">
        <v>8.2776793390000005</v>
      </c>
      <c r="F405" s="183">
        <f t="shared" si="88"/>
        <v>1904.0416666666367</v>
      </c>
      <c r="G405" s="184">
        <v>3.4</v>
      </c>
      <c r="H405" s="183">
        <f t="shared" si="84"/>
        <v>253.60007002320054</v>
      </c>
      <c r="I405" s="183">
        <f t="shared" si="85"/>
        <v>13.16214734686282</v>
      </c>
      <c r="J405" s="185">
        <f t="shared" si="89"/>
        <v>1351.0207179432844</v>
      </c>
      <c r="K405" s="183">
        <f t="shared" si="86"/>
        <v>19.995682167847267</v>
      </c>
      <c r="L405" s="185">
        <f t="shared" si="87"/>
        <v>106.52434313483953</v>
      </c>
      <c r="M405" s="204">
        <f t="shared" si="78"/>
        <v>15.861833914033635</v>
      </c>
      <c r="N405" s="186"/>
      <c r="O405" s="187">
        <f t="shared" si="79"/>
        <v>18.777066213619012</v>
      </c>
      <c r="P405" s="187"/>
      <c r="Q405" s="206">
        <f t="shared" si="80"/>
        <v>4.8148955439236488E-2</v>
      </c>
      <c r="R405" s="184">
        <f t="shared" si="90"/>
        <v>1.0022729803355197</v>
      </c>
      <c r="S405" s="184">
        <f t="shared" si="91"/>
        <v>6.2627732980656674</v>
      </c>
      <c r="T405" s="190">
        <f t="shared" si="81"/>
        <v>5.2959499179029867E-2</v>
      </c>
      <c r="U405" s="190">
        <f t="shared" si="82"/>
        <v>1.3167700236935698E-2</v>
      </c>
      <c r="V405" s="190">
        <f t="shared" si="83"/>
        <v>3.979179894209417E-2</v>
      </c>
      <c r="Y405" s="205"/>
      <c r="Z405" s="205"/>
    </row>
    <row r="406" spans="1:26">
      <c r="A406" s="181">
        <v>1904.02</v>
      </c>
      <c r="B406" s="182">
        <v>6.5</v>
      </c>
      <c r="C406" s="183">
        <v>0.34329999999999999</v>
      </c>
      <c r="D406" s="182">
        <v>0.52329999999999999</v>
      </c>
      <c r="E406" s="182">
        <v>8.4679289260000008</v>
      </c>
      <c r="F406" s="183">
        <f t="shared" si="88"/>
        <v>1904.12499999997</v>
      </c>
      <c r="G406" s="184">
        <f>G405*11/12+G417*1/12</f>
        <v>3.4066666666666667</v>
      </c>
      <c r="H406" s="183">
        <f t="shared" si="84"/>
        <v>241.22241316034405</v>
      </c>
      <c r="I406" s="183">
        <f t="shared" si="85"/>
        <v>12.740254528914788</v>
      </c>
      <c r="J406" s="185">
        <f t="shared" si="89"/>
        <v>1290.7363949084215</v>
      </c>
      <c r="K406" s="183">
        <f t="shared" si="86"/>
        <v>19.420259816432008</v>
      </c>
      <c r="L406" s="185">
        <f t="shared" si="87"/>
        <v>103.91420853162724</v>
      </c>
      <c r="M406" s="204">
        <f t="shared" si="78"/>
        <v>15.021498380331433</v>
      </c>
      <c r="N406" s="186"/>
      <c r="O406" s="187">
        <f t="shared" si="79"/>
        <v>17.803035506120377</v>
      </c>
      <c r="P406" s="187"/>
      <c r="Q406" s="206">
        <f t="shared" si="80"/>
        <v>5.5357023109160595E-2</v>
      </c>
      <c r="R406" s="184">
        <f t="shared" si="90"/>
        <v>1.0022787117439262</v>
      </c>
      <c r="S406" s="184">
        <f t="shared" si="91"/>
        <v>6.1359824441953936</v>
      </c>
      <c r="T406" s="190">
        <f t="shared" si="81"/>
        <v>6.0712674787184229E-2</v>
      </c>
      <c r="U406" s="190">
        <f t="shared" si="82"/>
        <v>1.6559863540962727E-2</v>
      </c>
      <c r="V406" s="190">
        <f t="shared" si="83"/>
        <v>4.4152811246221502E-2</v>
      </c>
      <c r="Y406" s="205"/>
      <c r="Z406" s="205"/>
    </row>
    <row r="407" spans="1:26">
      <c r="A407" s="181">
        <v>1904.03</v>
      </c>
      <c r="B407" s="182">
        <v>6.48</v>
      </c>
      <c r="C407" s="183">
        <v>0.34</v>
      </c>
      <c r="D407" s="182">
        <v>0.52</v>
      </c>
      <c r="E407" s="182">
        <v>8.3728446279999993</v>
      </c>
      <c r="F407" s="183">
        <f t="shared" si="88"/>
        <v>1904.2083333333032</v>
      </c>
      <c r="G407" s="184">
        <f>G405*10/12+G417*2/12</f>
        <v>3.4133333333333336</v>
      </c>
      <c r="H407" s="183">
        <f t="shared" si="84"/>
        <v>243.21114871642177</v>
      </c>
      <c r="I407" s="183">
        <f t="shared" si="85"/>
        <v>12.76107879067645</v>
      </c>
      <c r="J407" s="185">
        <f t="shared" si="89"/>
        <v>1307.067930522863</v>
      </c>
      <c r="K407" s="183">
        <f t="shared" si="86"/>
        <v>19.516944032799277</v>
      </c>
      <c r="L407" s="185">
        <f t="shared" si="87"/>
        <v>104.88816726418035</v>
      </c>
      <c r="M407" s="204">
        <f t="shared" si="78"/>
        <v>15.081930176258863</v>
      </c>
      <c r="N407" s="186"/>
      <c r="O407" s="187">
        <f t="shared" si="79"/>
        <v>17.896547323807194</v>
      </c>
      <c r="P407" s="187"/>
      <c r="Q407" s="206">
        <f t="shared" si="80"/>
        <v>5.6792722066092108E-2</v>
      </c>
      <c r="R407" s="184">
        <f t="shared" si="90"/>
        <v>1.0022844430760081</v>
      </c>
      <c r="S407" s="184">
        <f t="shared" si="91"/>
        <v>6.2198052477957502</v>
      </c>
      <c r="T407" s="190">
        <f t="shared" si="81"/>
        <v>5.7855251797339191E-2</v>
      </c>
      <c r="U407" s="190">
        <f t="shared" si="82"/>
        <v>1.5478709372075405E-2</v>
      </c>
      <c r="V407" s="190">
        <f t="shared" si="83"/>
        <v>4.2376542425263786E-2</v>
      </c>
      <c r="Y407" s="205"/>
      <c r="Z407" s="205"/>
    </row>
    <row r="408" spans="1:26">
      <c r="A408" s="181">
        <v>1904.04</v>
      </c>
      <c r="B408" s="182">
        <v>6.64</v>
      </c>
      <c r="C408" s="183">
        <v>0.3367</v>
      </c>
      <c r="D408" s="182">
        <v>0.51670000000000005</v>
      </c>
      <c r="E408" s="182">
        <v>8.2776793390000005</v>
      </c>
      <c r="F408" s="183">
        <f t="shared" si="88"/>
        <v>1904.2916666666365</v>
      </c>
      <c r="G408" s="184">
        <f>G405*9/12+G417*3/12</f>
        <v>3.42</v>
      </c>
      <c r="H408" s="183">
        <f t="shared" si="84"/>
        <v>252.08150672964848</v>
      </c>
      <c r="I408" s="183">
        <f t="shared" si="85"/>
        <v>12.782506523474796</v>
      </c>
      <c r="J408" s="185">
        <f t="shared" si="89"/>
        <v>1360.4637593006989</v>
      </c>
      <c r="K408" s="183">
        <f t="shared" si="86"/>
        <v>19.616041344459244</v>
      </c>
      <c r="L408" s="185">
        <f t="shared" si="87"/>
        <v>105.86620849859506</v>
      </c>
      <c r="M408" s="204">
        <f t="shared" si="78"/>
        <v>15.565490611691484</v>
      </c>
      <c r="N408" s="186"/>
      <c r="O408" s="187">
        <f t="shared" si="79"/>
        <v>18.490327058739748</v>
      </c>
      <c r="P408" s="187"/>
      <c r="Q408" s="206">
        <f t="shared" si="80"/>
        <v>5.3495648241962672E-2</v>
      </c>
      <c r="R408" s="184">
        <f t="shared" si="90"/>
        <v>1.0022901743318027</v>
      </c>
      <c r="S408" s="184">
        <f t="shared" si="91"/>
        <v>6.3056840955359981</v>
      </c>
      <c r="T408" s="190">
        <f t="shared" si="81"/>
        <v>5.2630836776946133E-2</v>
      </c>
      <c r="U408" s="190">
        <f t="shared" si="82"/>
        <v>1.5414992283073303E-2</v>
      </c>
      <c r="V408" s="190">
        <f t="shared" si="83"/>
        <v>3.7215844493872829E-2</v>
      </c>
      <c r="Y408" s="205"/>
      <c r="Z408" s="205"/>
    </row>
    <row r="409" spans="1:26">
      <c r="A409" s="181">
        <v>1904.05</v>
      </c>
      <c r="B409" s="182">
        <v>6.5</v>
      </c>
      <c r="C409" s="183">
        <v>0.33329999999999999</v>
      </c>
      <c r="D409" s="182">
        <v>0.51329999999999998</v>
      </c>
      <c r="E409" s="182">
        <v>8.0873811569999994</v>
      </c>
      <c r="F409" s="183">
        <f t="shared" si="88"/>
        <v>1904.3749999999698</v>
      </c>
      <c r="G409" s="184">
        <f>G405*8/12+G417*4/12</f>
        <v>3.4266666666666667</v>
      </c>
      <c r="H409" s="183">
        <f t="shared" si="84"/>
        <v>252.57301595486072</v>
      </c>
      <c r="I409" s="183">
        <f t="shared" si="85"/>
        <v>12.951167110423857</v>
      </c>
      <c r="J409" s="185">
        <f t="shared" si="89"/>
        <v>1368.9410965470997</v>
      </c>
      <c r="K409" s="183">
        <f t="shared" si="86"/>
        <v>19.945496783020001</v>
      </c>
      <c r="L409" s="185">
        <f t="shared" si="87"/>
        <v>108.10422536271173</v>
      </c>
      <c r="M409" s="204">
        <f t="shared" si="78"/>
        <v>15.525820896254633</v>
      </c>
      <c r="N409" s="186"/>
      <c r="O409" s="187">
        <f t="shared" si="79"/>
        <v>18.464783283770853</v>
      </c>
      <c r="P409" s="187"/>
      <c r="Q409" s="206">
        <f t="shared" si="80"/>
        <v>5.1215587134438564E-2</v>
      </c>
      <c r="R409" s="184">
        <f t="shared" si="90"/>
        <v>1.0022959055113485</v>
      </c>
      <c r="S409" s="184">
        <f t="shared" si="91"/>
        <v>6.4688394013659458</v>
      </c>
      <c r="T409" s="190">
        <f t="shared" si="81"/>
        <v>5.2042026397903784E-2</v>
      </c>
      <c r="U409" s="190">
        <f t="shared" si="82"/>
        <v>1.2094047598224078E-2</v>
      </c>
      <c r="V409" s="190">
        <f t="shared" si="83"/>
        <v>3.9947978799679706E-2</v>
      </c>
      <c r="Y409" s="205"/>
      <c r="Z409" s="205"/>
    </row>
    <row r="410" spans="1:26">
      <c r="A410" s="181">
        <v>1904.06</v>
      </c>
      <c r="B410" s="182">
        <v>6.51</v>
      </c>
      <c r="C410" s="183">
        <v>0.33</v>
      </c>
      <c r="D410" s="182">
        <v>0.51</v>
      </c>
      <c r="E410" s="182">
        <v>8.0873811569999994</v>
      </c>
      <c r="F410" s="183">
        <f t="shared" si="88"/>
        <v>1904.458333333303</v>
      </c>
      <c r="G410" s="184">
        <f>G405*7/12+G417*5/12</f>
        <v>3.4333333333333336</v>
      </c>
      <c r="H410" s="183">
        <f t="shared" si="84"/>
        <v>252.96158982556048</v>
      </c>
      <c r="I410" s="183">
        <f t="shared" si="85"/>
        <v>12.82293773309293</v>
      </c>
      <c r="J410" s="185">
        <f t="shared" si="89"/>
        <v>1376.8388336425637</v>
      </c>
      <c r="K410" s="183">
        <f t="shared" si="86"/>
        <v>19.817267405689073</v>
      </c>
      <c r="L410" s="185">
        <f t="shared" si="87"/>
        <v>107.86295010103035</v>
      </c>
      <c r="M410" s="204">
        <f t="shared" si="78"/>
        <v>15.474433638652652</v>
      </c>
      <c r="N410" s="186"/>
      <c r="O410" s="187">
        <f t="shared" si="79"/>
        <v>18.424664376078862</v>
      </c>
      <c r="P410" s="187"/>
      <c r="Q410" s="206">
        <f t="shared" si="80"/>
        <v>5.1362808313555282E-2</v>
      </c>
      <c r="R410" s="184">
        <f t="shared" si="90"/>
        <v>1.0023016366146833</v>
      </c>
      <c r="S410" s="184">
        <f t="shared" si="91"/>
        <v>6.4836912453995703</v>
      </c>
      <c r="T410" s="190">
        <f t="shared" si="81"/>
        <v>5.1404819076632968E-2</v>
      </c>
      <c r="U410" s="190">
        <f t="shared" si="82"/>
        <v>1.2159952916464434E-2</v>
      </c>
      <c r="V410" s="190">
        <f t="shared" si="83"/>
        <v>3.9244866160168534E-2</v>
      </c>
      <c r="Y410" s="205"/>
      <c r="Z410" s="205"/>
    </row>
    <row r="411" spans="1:26">
      <c r="A411" s="181">
        <v>1904.07</v>
      </c>
      <c r="B411" s="182">
        <v>6.78</v>
      </c>
      <c r="C411" s="183">
        <v>0.32669999999999999</v>
      </c>
      <c r="D411" s="182">
        <v>0.50670000000000004</v>
      </c>
      <c r="E411" s="182">
        <v>8.0873811569999994</v>
      </c>
      <c r="F411" s="183">
        <f t="shared" si="88"/>
        <v>1904.5416666666363</v>
      </c>
      <c r="G411" s="184">
        <f>G405*6/12+G417*6/12</f>
        <v>3.44</v>
      </c>
      <c r="H411" s="183">
        <f t="shared" si="84"/>
        <v>263.45308433445473</v>
      </c>
      <c r="I411" s="183">
        <f t="shared" si="85"/>
        <v>12.694708355761998</v>
      </c>
      <c r="J411" s="185">
        <f t="shared" si="89"/>
        <v>1439.7007264735025</v>
      </c>
      <c r="K411" s="183">
        <f t="shared" si="86"/>
        <v>19.689038028358141</v>
      </c>
      <c r="L411" s="185">
        <f t="shared" si="87"/>
        <v>107.59533305370556</v>
      </c>
      <c r="M411" s="204">
        <f t="shared" si="78"/>
        <v>16.036401629624105</v>
      </c>
      <c r="N411" s="186"/>
      <c r="O411" s="187">
        <f t="shared" si="79"/>
        <v>19.112780970977063</v>
      </c>
      <c r="P411" s="187"/>
      <c r="Q411" s="206">
        <f t="shared" si="80"/>
        <v>4.9031550047606183E-2</v>
      </c>
      <c r="R411" s="184">
        <f t="shared" si="90"/>
        <v>1.0023073676418448</v>
      </c>
      <c r="S411" s="184">
        <f t="shared" si="91"/>
        <v>6.4986143465682833</v>
      </c>
      <c r="T411" s="190">
        <f t="shared" si="81"/>
        <v>4.0233499138025319E-2</v>
      </c>
      <c r="U411" s="190">
        <f t="shared" si="82"/>
        <v>1.1209051360418165E-2</v>
      </c>
      <c r="V411" s="190">
        <f t="shared" si="83"/>
        <v>2.9024447777607154E-2</v>
      </c>
      <c r="Y411" s="205"/>
      <c r="Z411" s="205"/>
    </row>
    <row r="412" spans="1:26">
      <c r="A412" s="181">
        <v>1904.08</v>
      </c>
      <c r="B412" s="182">
        <v>7.01</v>
      </c>
      <c r="C412" s="183">
        <v>0.32329999999999998</v>
      </c>
      <c r="D412" s="182">
        <v>0.50329999999999997</v>
      </c>
      <c r="E412" s="182">
        <v>8.18251405</v>
      </c>
      <c r="F412" s="183">
        <f t="shared" si="88"/>
        <v>1904.6249999999695</v>
      </c>
      <c r="G412" s="184">
        <f>G405*5/12+G417*7/12</f>
        <v>3.4466666666666663</v>
      </c>
      <c r="H412" s="183">
        <f t="shared" si="84"/>
        <v>269.22337456909111</v>
      </c>
      <c r="I412" s="183">
        <f t="shared" si="85"/>
        <v>12.416535948386185</v>
      </c>
      <c r="J412" s="185">
        <f t="shared" si="89"/>
        <v>1476.8882421164374</v>
      </c>
      <c r="K412" s="183">
        <f t="shared" si="86"/>
        <v>19.329546992956285</v>
      </c>
      <c r="L412" s="185">
        <f t="shared" si="87"/>
        <v>106.03678348890199</v>
      </c>
      <c r="M412" s="204">
        <f t="shared" si="78"/>
        <v>16.30465197885103</v>
      </c>
      <c r="N412" s="186"/>
      <c r="O412" s="187">
        <f t="shared" si="79"/>
        <v>19.449753427953677</v>
      </c>
      <c r="P412" s="187"/>
      <c r="Q412" s="206">
        <f t="shared" si="80"/>
        <v>4.6216957947900705E-2</v>
      </c>
      <c r="R412" s="184">
        <f t="shared" si="90"/>
        <v>1.0023130985928717</v>
      </c>
      <c r="S412" s="184">
        <f t="shared" si="91"/>
        <v>6.4378794444359091</v>
      </c>
      <c r="T412" s="190">
        <f t="shared" si="81"/>
        <v>3.6024747280043234E-2</v>
      </c>
      <c r="U412" s="190">
        <f t="shared" si="82"/>
        <v>1.0455272278984129E-2</v>
      </c>
      <c r="V412" s="190">
        <f t="shared" si="83"/>
        <v>2.5569475001059105E-2</v>
      </c>
      <c r="Y412" s="205"/>
      <c r="Z412" s="205"/>
    </row>
    <row r="413" spans="1:26">
      <c r="A413" s="181">
        <v>1904.09</v>
      </c>
      <c r="B413" s="182">
        <v>7.32</v>
      </c>
      <c r="C413" s="183">
        <v>0.32</v>
      </c>
      <c r="D413" s="182">
        <v>0.5</v>
      </c>
      <c r="E413" s="182">
        <v>8.2776793390000005</v>
      </c>
      <c r="F413" s="183">
        <f t="shared" si="88"/>
        <v>1904.7083333333028</v>
      </c>
      <c r="G413" s="184">
        <f>G405*4/12+G417*8/12</f>
        <v>3.4533333333333331</v>
      </c>
      <c r="H413" s="183">
        <f t="shared" si="84"/>
        <v>277.89708272003418</v>
      </c>
      <c r="I413" s="183">
        <f t="shared" si="85"/>
        <v>12.148506348416795</v>
      </c>
      <c r="J413" s="185">
        <f t="shared" si="89"/>
        <v>1530.0235358925131</v>
      </c>
      <c r="K413" s="183">
        <f t="shared" si="86"/>
        <v>18.982041169401242</v>
      </c>
      <c r="L413" s="185">
        <f t="shared" si="87"/>
        <v>104.50980436424271</v>
      </c>
      <c r="M413" s="204">
        <f t="shared" si="78"/>
        <v>16.742600049163688</v>
      </c>
      <c r="N413" s="186"/>
      <c r="O413" s="187">
        <f t="shared" si="79"/>
        <v>19.988235376712062</v>
      </c>
      <c r="P413" s="187"/>
      <c r="Q413" s="206">
        <f t="shared" si="80"/>
        <v>4.4299089228069841E-2</v>
      </c>
      <c r="R413" s="184">
        <f t="shared" si="90"/>
        <v>1.0023188294678009</v>
      </c>
      <c r="S413" s="184">
        <f t="shared" si="91"/>
        <v>6.3785858743571877</v>
      </c>
      <c r="T413" s="190">
        <f t="shared" si="81"/>
        <v>3.2855552495609341E-2</v>
      </c>
      <c r="U413" s="190">
        <f t="shared" si="82"/>
        <v>1.1690229927997953E-2</v>
      </c>
      <c r="V413" s="190">
        <f t="shared" si="83"/>
        <v>2.1165322567611389E-2</v>
      </c>
      <c r="Y413" s="205"/>
      <c r="Z413" s="205"/>
    </row>
    <row r="414" spans="1:26">
      <c r="A414" s="181">
        <v>1904.1</v>
      </c>
      <c r="B414" s="182">
        <v>7.75</v>
      </c>
      <c r="C414" s="183">
        <v>0.31669999999999998</v>
      </c>
      <c r="D414" s="182">
        <v>0.49669999999999997</v>
      </c>
      <c r="E414" s="182">
        <v>8.2776793390000005</v>
      </c>
      <c r="F414" s="183">
        <f t="shared" si="88"/>
        <v>1904.791666666636</v>
      </c>
      <c r="G414" s="184">
        <f>G405*3/12+G417*9/12</f>
        <v>3.46</v>
      </c>
      <c r="H414" s="183">
        <f t="shared" si="84"/>
        <v>294.22163812571921</v>
      </c>
      <c r="I414" s="183">
        <f t="shared" si="85"/>
        <v>12.023224876698745</v>
      </c>
      <c r="J414" s="185">
        <f t="shared" si="89"/>
        <v>1625.4183434861209</v>
      </c>
      <c r="K414" s="183">
        <f t="shared" si="86"/>
        <v>18.856759697683191</v>
      </c>
      <c r="L414" s="185">
        <f t="shared" si="87"/>
        <v>104.17358596252339</v>
      </c>
      <c r="M414" s="204">
        <f t="shared" si="78"/>
        <v>17.633197370821399</v>
      </c>
      <c r="N414" s="186"/>
      <c r="O414" s="187">
        <f t="shared" si="79"/>
        <v>21.065460476613332</v>
      </c>
      <c r="P414" s="187"/>
      <c r="Q414" s="206">
        <f t="shared" si="80"/>
        <v>4.4090692490658792E-2</v>
      </c>
      <c r="R414" s="184">
        <f t="shared" si="90"/>
        <v>1.002324560266671</v>
      </c>
      <c r="S414" s="184">
        <f t="shared" si="91"/>
        <v>6.3933767272455455</v>
      </c>
      <c r="T414" s="190">
        <f t="shared" si="81"/>
        <v>2.8117912245603449E-2</v>
      </c>
      <c r="U414" s="190">
        <f t="shared" si="82"/>
        <v>1.2753407351731472E-2</v>
      </c>
      <c r="V414" s="190">
        <f t="shared" si="83"/>
        <v>1.5364504893871977E-2</v>
      </c>
      <c r="Y414" s="205"/>
      <c r="Z414" s="205"/>
    </row>
    <row r="415" spans="1:26">
      <c r="A415" s="181">
        <v>1904.11</v>
      </c>
      <c r="B415" s="182">
        <v>8.17</v>
      </c>
      <c r="C415" s="183">
        <v>0.31330000000000002</v>
      </c>
      <c r="D415" s="182">
        <v>0.49330000000000002</v>
      </c>
      <c r="E415" s="182">
        <v>8.4679289260000008</v>
      </c>
      <c r="F415" s="183">
        <f t="shared" si="88"/>
        <v>1904.8749999999693</v>
      </c>
      <c r="G415" s="184">
        <f>G405*2/12+G417*10/12</f>
        <v>3.4666666666666668</v>
      </c>
      <c r="H415" s="183">
        <f t="shared" si="84"/>
        <v>303.19801777230936</v>
      </c>
      <c r="I415" s="183">
        <f t="shared" si="85"/>
        <v>11.626920314328585</v>
      </c>
      <c r="J415" s="185">
        <f t="shared" si="89"/>
        <v>1680.3607888086474</v>
      </c>
      <c r="K415" s="183">
        <f t="shared" si="86"/>
        <v>18.306925601845805</v>
      </c>
      <c r="L415" s="185">
        <f t="shared" si="87"/>
        <v>101.45923832549644</v>
      </c>
      <c r="M415" s="204">
        <f t="shared" si="78"/>
        <v>18.076200223770062</v>
      </c>
      <c r="N415" s="186"/>
      <c r="O415" s="187">
        <f t="shared" si="79"/>
        <v>21.605365463826743</v>
      </c>
      <c r="P415" s="187"/>
      <c r="Q415" s="206">
        <f t="shared" si="80"/>
        <v>4.4959090131715326E-2</v>
      </c>
      <c r="R415" s="184">
        <f t="shared" si="90"/>
        <v>1.0023302909895195</v>
      </c>
      <c r="S415" s="184">
        <f t="shared" si="91"/>
        <v>6.2642641468872791</v>
      </c>
      <c r="T415" s="190">
        <f t="shared" si="81"/>
        <v>2.4167815805477666E-2</v>
      </c>
      <c r="U415" s="190">
        <f t="shared" si="82"/>
        <v>1.4123789299223866E-2</v>
      </c>
      <c r="V415" s="190">
        <f t="shared" si="83"/>
        <v>1.00440265062538E-2</v>
      </c>
      <c r="Y415" s="205"/>
      <c r="Z415" s="205"/>
    </row>
    <row r="416" spans="1:26">
      <c r="A416" s="181">
        <v>1904.12</v>
      </c>
      <c r="B416" s="182">
        <v>8.25</v>
      </c>
      <c r="C416" s="183">
        <v>0.31</v>
      </c>
      <c r="D416" s="182">
        <v>0.49</v>
      </c>
      <c r="E416" s="182">
        <v>8.4679289260000008</v>
      </c>
      <c r="F416" s="183">
        <f t="shared" si="88"/>
        <v>1904.9583333333026</v>
      </c>
      <c r="G416" s="184">
        <f>G405*1/12+G417*11/12</f>
        <v>3.4733333333333332</v>
      </c>
      <c r="H416" s="183">
        <f t="shared" si="84"/>
        <v>306.16690901120597</v>
      </c>
      <c r="I416" s="183">
        <f t="shared" si="85"/>
        <v>11.504453550724101</v>
      </c>
      <c r="J416" s="185">
        <f t="shared" si="89"/>
        <v>1702.1280083291185</v>
      </c>
      <c r="K416" s="183">
        <f t="shared" si="86"/>
        <v>18.184458838241319</v>
      </c>
      <c r="L416" s="185">
        <f t="shared" si="87"/>
        <v>101.0960877674264</v>
      </c>
      <c r="M416" s="204">
        <f t="shared" si="78"/>
        <v>18.159679118703203</v>
      </c>
      <c r="N416" s="186"/>
      <c r="O416" s="187">
        <f t="shared" si="79"/>
        <v>21.716798230078176</v>
      </c>
      <c r="P416" s="187"/>
      <c r="Q416" s="206">
        <f t="shared" si="80"/>
        <v>4.6112947895593566E-2</v>
      </c>
      <c r="R416" s="184">
        <f t="shared" si="90"/>
        <v>1.0023360216363848</v>
      </c>
      <c r="S416" s="184">
        <f t="shared" si="91"/>
        <v>6.2788617051847408</v>
      </c>
      <c r="T416" s="190">
        <f t="shared" si="81"/>
        <v>1.9856255223533514E-2</v>
      </c>
      <c r="U416" s="190">
        <f t="shared" si="82"/>
        <v>1.5189521670460282E-2</v>
      </c>
      <c r="V416" s="190">
        <f t="shared" si="83"/>
        <v>4.6667335530732323E-3</v>
      </c>
      <c r="Y416" s="205"/>
      <c r="Z416" s="205"/>
    </row>
    <row r="417" spans="1:26">
      <c r="A417" s="181">
        <v>1905.01</v>
      </c>
      <c r="B417" s="182">
        <v>8.43</v>
      </c>
      <c r="C417" s="183">
        <v>0.31169999999999998</v>
      </c>
      <c r="D417" s="182">
        <v>0.505</v>
      </c>
      <c r="E417" s="182">
        <v>8.4679289260000008</v>
      </c>
      <c r="F417" s="183">
        <f t="shared" si="88"/>
        <v>1905.0416666666358</v>
      </c>
      <c r="G417" s="184">
        <v>3.48</v>
      </c>
      <c r="H417" s="183">
        <f t="shared" si="84"/>
        <v>312.84691429872311</v>
      </c>
      <c r="I417" s="183">
        <f t="shared" si="85"/>
        <v>11.567542489550652</v>
      </c>
      <c r="J417" s="185">
        <f t="shared" si="89"/>
        <v>1744.6244709370683</v>
      </c>
      <c r="K417" s="183">
        <f t="shared" si="86"/>
        <v>18.741125945534424</v>
      </c>
      <c r="L417" s="185">
        <f t="shared" si="87"/>
        <v>104.51190484261205</v>
      </c>
      <c r="M417" s="204">
        <f t="shared" si="78"/>
        <v>18.459852032455842</v>
      </c>
      <c r="N417" s="186"/>
      <c r="O417" s="187">
        <f t="shared" si="79"/>
        <v>22.087689801665345</v>
      </c>
      <c r="P417" s="187"/>
      <c r="Q417" s="206">
        <f t="shared" si="80"/>
        <v>4.515084406533424E-2</v>
      </c>
      <c r="R417" s="184">
        <f t="shared" si="90"/>
        <v>1.003249082644516</v>
      </c>
      <c r="S417" s="184">
        <f t="shared" si="91"/>
        <v>6.2935292619799208</v>
      </c>
      <c r="T417" s="190">
        <f t="shared" si="81"/>
        <v>1.9606368980848554E-2</v>
      </c>
      <c r="U417" s="190">
        <f t="shared" si="82"/>
        <v>1.5255619939742227E-2</v>
      </c>
      <c r="V417" s="190">
        <f t="shared" si="83"/>
        <v>4.3507490411063277E-3</v>
      </c>
      <c r="Y417" s="205"/>
      <c r="Z417" s="205"/>
    </row>
    <row r="418" spans="1:26">
      <c r="A418" s="181">
        <v>1905.02</v>
      </c>
      <c r="B418" s="182">
        <v>8.8000000000000007</v>
      </c>
      <c r="C418" s="183">
        <v>0.31330000000000002</v>
      </c>
      <c r="D418" s="182">
        <v>0.52</v>
      </c>
      <c r="E418" s="182">
        <v>8.4679289260000008</v>
      </c>
      <c r="F418" s="183">
        <f t="shared" si="88"/>
        <v>1905.1249999999691</v>
      </c>
      <c r="G418" s="184">
        <f>G417*11/12+G429*1/12</f>
        <v>3.4758333333333331</v>
      </c>
      <c r="H418" s="183">
        <f t="shared" si="84"/>
        <v>326.57803627861966</v>
      </c>
      <c r="I418" s="183">
        <f t="shared" si="85"/>
        <v>11.626920314328585</v>
      </c>
      <c r="J418" s="185">
        <f t="shared" si="89"/>
        <v>1826.6007807206311</v>
      </c>
      <c r="K418" s="183">
        <f t="shared" si="86"/>
        <v>19.297793052827526</v>
      </c>
      <c r="L418" s="185">
        <f t="shared" si="87"/>
        <v>107.93550067894638</v>
      </c>
      <c r="M418" s="204">
        <f t="shared" si="78"/>
        <v>19.168996375829828</v>
      </c>
      <c r="N418" s="186"/>
      <c r="O418" s="187">
        <f t="shared" si="79"/>
        <v>22.944184172180918</v>
      </c>
      <c r="P418" s="187"/>
      <c r="Q418" s="206">
        <f t="shared" si="80"/>
        <v>4.3188467656359662E-2</v>
      </c>
      <c r="R418" s="184">
        <f t="shared" si="90"/>
        <v>1.0032456788303199</v>
      </c>
      <c r="S418" s="184">
        <f t="shared" si="91"/>
        <v>6.3139774586777735</v>
      </c>
      <c r="T418" s="190">
        <f t="shared" si="81"/>
        <v>1.5061356791899794E-2</v>
      </c>
      <c r="U418" s="190">
        <f t="shared" si="82"/>
        <v>1.6424775274883618E-2</v>
      </c>
      <c r="V418" s="190">
        <f t="shared" si="83"/>
        <v>-1.3634184829838247E-3</v>
      </c>
      <c r="Y418" s="205"/>
      <c r="Z418" s="205"/>
    </row>
    <row r="419" spans="1:26">
      <c r="A419" s="181">
        <v>1905.03</v>
      </c>
      <c r="B419" s="182">
        <v>9.0500000000000007</v>
      </c>
      <c r="C419" s="183">
        <v>0.315</v>
      </c>
      <c r="D419" s="182">
        <v>0.53500000000000003</v>
      </c>
      <c r="E419" s="182">
        <v>8.3728446279999993</v>
      </c>
      <c r="F419" s="183">
        <f t="shared" si="88"/>
        <v>1905.2083333333023</v>
      </c>
      <c r="G419" s="184">
        <f>G417*10/12+G429*2/12</f>
        <v>3.4716666666666667</v>
      </c>
      <c r="H419" s="183">
        <f t="shared" si="84"/>
        <v>339.66989134006434</v>
      </c>
      <c r="I419" s="183">
        <f t="shared" si="85"/>
        <v>11.822764173714946</v>
      </c>
      <c r="J419" s="185">
        <f t="shared" si="89"/>
        <v>1905.3360670608233</v>
      </c>
      <c r="K419" s="183">
        <f t="shared" si="86"/>
        <v>20.079932802976177</v>
      </c>
      <c r="L419" s="185">
        <f t="shared" si="87"/>
        <v>112.63588904724203</v>
      </c>
      <c r="M419" s="204">
        <f t="shared" si="78"/>
        <v>19.831506074218414</v>
      </c>
      <c r="N419" s="186"/>
      <c r="O419" s="187">
        <f t="shared" si="79"/>
        <v>23.742093324670726</v>
      </c>
      <c r="P419" s="187"/>
      <c r="Q419" s="206">
        <f t="shared" si="80"/>
        <v>4.032969182358468E-2</v>
      </c>
      <c r="R419" s="184">
        <f t="shared" si="90"/>
        <v>1.0032422750346768</v>
      </c>
      <c r="S419" s="184">
        <f t="shared" si="91"/>
        <v>6.4064065705021793</v>
      </c>
      <c r="T419" s="190">
        <f t="shared" si="81"/>
        <v>1.484906402641295E-2</v>
      </c>
      <c r="U419" s="190">
        <f t="shared" si="82"/>
        <v>1.6456099531714674E-2</v>
      </c>
      <c r="V419" s="190">
        <f t="shared" si="83"/>
        <v>-1.6070355053017238E-3</v>
      </c>
      <c r="Y419" s="205"/>
      <c r="Z419" s="205"/>
    </row>
    <row r="420" spans="1:26">
      <c r="A420" s="181">
        <v>1905.04</v>
      </c>
      <c r="B420" s="182">
        <v>8.94</v>
      </c>
      <c r="C420" s="183">
        <v>0.31669999999999998</v>
      </c>
      <c r="D420" s="182">
        <v>0.55000000000000004</v>
      </c>
      <c r="E420" s="182">
        <v>8.3728446279999993</v>
      </c>
      <c r="F420" s="183">
        <f t="shared" si="88"/>
        <v>1905.2916666666356</v>
      </c>
      <c r="G420" s="184">
        <f>G417*9/12+G429*3/12</f>
        <v>3.4674999999999998</v>
      </c>
      <c r="H420" s="183">
        <f t="shared" si="84"/>
        <v>335.5413070254337</v>
      </c>
      <c r="I420" s="183">
        <f t="shared" si="85"/>
        <v>11.886569567668328</v>
      </c>
      <c r="J420" s="185">
        <f t="shared" si="89"/>
        <v>1887.7336391042659</v>
      </c>
      <c r="K420" s="183">
        <f t="shared" si="86"/>
        <v>20.642921573153082</v>
      </c>
      <c r="L420" s="185">
        <f t="shared" si="87"/>
        <v>116.13573842364053</v>
      </c>
      <c r="M420" s="204">
        <f t="shared" si="78"/>
        <v>19.482927524711286</v>
      </c>
      <c r="N420" s="186"/>
      <c r="O420" s="187">
        <f t="shared" si="79"/>
        <v>23.328639790056243</v>
      </c>
      <c r="P420" s="187"/>
      <c r="Q420" s="206">
        <f t="shared" si="80"/>
        <v>3.6922139219511041E-2</v>
      </c>
      <c r="R420" s="184">
        <f t="shared" si="90"/>
        <v>1.0032388712575924</v>
      </c>
      <c r="S420" s="184">
        <f t="shared" si="91"/>
        <v>6.427177902587708</v>
      </c>
      <c r="T420" s="190">
        <f t="shared" si="81"/>
        <v>2.2606882657141059E-2</v>
      </c>
      <c r="U420" s="190">
        <f t="shared" si="82"/>
        <v>1.5591562541891868E-2</v>
      </c>
      <c r="V420" s="190">
        <f t="shared" si="83"/>
        <v>7.0153201152491906E-3</v>
      </c>
      <c r="Y420" s="205"/>
      <c r="Z420" s="205"/>
    </row>
    <row r="421" spans="1:26">
      <c r="A421" s="181">
        <v>1905.05</v>
      </c>
      <c r="B421" s="182">
        <v>8.5</v>
      </c>
      <c r="C421" s="183">
        <v>0.31830000000000003</v>
      </c>
      <c r="D421" s="182">
        <v>0.56499999999999995</v>
      </c>
      <c r="E421" s="182">
        <v>8.2776793390000005</v>
      </c>
      <c r="F421" s="183">
        <f t="shared" si="88"/>
        <v>1905.3749999999688</v>
      </c>
      <c r="G421" s="184">
        <f>G417*8/12+G429*4/12</f>
        <v>3.4633333333333329</v>
      </c>
      <c r="H421" s="183">
        <f t="shared" si="84"/>
        <v>322.69469987982109</v>
      </c>
      <c r="I421" s="183">
        <f t="shared" si="85"/>
        <v>12.083967408440831</v>
      </c>
      <c r="J421" s="185">
        <f t="shared" si="89"/>
        <v>1821.1247616229807</v>
      </c>
      <c r="K421" s="183">
        <f t="shared" si="86"/>
        <v>21.449706521423398</v>
      </c>
      <c r="L421" s="185">
        <f t="shared" si="87"/>
        <v>121.05123415493928</v>
      </c>
      <c r="M421" s="204">
        <f t="shared" si="78"/>
        <v>18.62948750984512</v>
      </c>
      <c r="N421" s="186"/>
      <c r="O421" s="187">
        <f t="shared" si="79"/>
        <v>22.31342942948611</v>
      </c>
      <c r="P421" s="187"/>
      <c r="Q421" s="206">
        <f t="shared" si="80"/>
        <v>3.6744785710864279E-2</v>
      </c>
      <c r="R421" s="184">
        <f t="shared" si="90"/>
        <v>1.0032354674990727</v>
      </c>
      <c r="S421" s="184">
        <f t="shared" si="91"/>
        <v>6.5221248143114563</v>
      </c>
      <c r="T421" s="190">
        <f t="shared" si="81"/>
        <v>2.3301547076080453E-2</v>
      </c>
      <c r="U421" s="190">
        <f t="shared" si="82"/>
        <v>1.3577729460267252E-2</v>
      </c>
      <c r="V421" s="190">
        <f t="shared" si="83"/>
        <v>9.7238176158132017E-3</v>
      </c>
      <c r="Y421" s="205"/>
      <c r="Z421" s="205"/>
    </row>
    <row r="422" spans="1:26">
      <c r="A422" s="181">
        <v>1905.06</v>
      </c>
      <c r="B422" s="182">
        <v>8.6</v>
      </c>
      <c r="C422" s="183">
        <v>0.32</v>
      </c>
      <c r="D422" s="182">
        <v>0.57999999999999996</v>
      </c>
      <c r="E422" s="182">
        <v>8.2776793390000005</v>
      </c>
      <c r="F422" s="183">
        <f t="shared" si="88"/>
        <v>1905.4583333333021</v>
      </c>
      <c r="G422" s="184">
        <f>G417*7/12+G429*5/12</f>
        <v>3.4591666666666665</v>
      </c>
      <c r="H422" s="183">
        <f t="shared" si="84"/>
        <v>326.49110811370133</v>
      </c>
      <c r="I422" s="183">
        <f t="shared" si="85"/>
        <v>12.148506348416795</v>
      </c>
      <c r="J422" s="185">
        <f t="shared" si="89"/>
        <v>1848.263091404029</v>
      </c>
      <c r="K422" s="183">
        <f t="shared" si="86"/>
        <v>22.019167756505436</v>
      </c>
      <c r="L422" s="185">
        <f t="shared" si="87"/>
        <v>124.65030151329495</v>
      </c>
      <c r="M422" s="204">
        <f t="shared" si="78"/>
        <v>18.735862386183534</v>
      </c>
      <c r="N422" s="186"/>
      <c r="O422" s="187">
        <f t="shared" si="79"/>
        <v>22.445296542536877</v>
      </c>
      <c r="P422" s="187"/>
      <c r="Q422" s="206">
        <f t="shared" si="80"/>
        <v>3.5098049687541731E-2</v>
      </c>
      <c r="R422" s="184">
        <f t="shared" si="90"/>
        <v>1.003232063759123</v>
      </c>
      <c r="S422" s="184">
        <f t="shared" si="91"/>
        <v>6.5432269371730563</v>
      </c>
      <c r="T422" s="190">
        <f t="shared" si="81"/>
        <v>2.3389608135557127E-2</v>
      </c>
      <c r="U422" s="190">
        <f t="shared" si="82"/>
        <v>1.3732181416571843E-2</v>
      </c>
      <c r="V422" s="190">
        <f t="shared" si="83"/>
        <v>9.6574267189852847E-3</v>
      </c>
      <c r="Y422" s="205"/>
      <c r="Z422" s="205"/>
    </row>
    <row r="423" spans="1:26">
      <c r="A423" s="181">
        <v>1905.07</v>
      </c>
      <c r="B423" s="182">
        <v>8.8699999999999992</v>
      </c>
      <c r="C423" s="183">
        <v>0.32169999999999999</v>
      </c>
      <c r="D423" s="182">
        <v>0.59499999999999997</v>
      </c>
      <c r="E423" s="182">
        <v>8.2776793390000005</v>
      </c>
      <c r="F423" s="183">
        <f t="shared" si="88"/>
        <v>1905.5416666666354</v>
      </c>
      <c r="G423" s="184">
        <f>G417*6/12+G429*6/12</f>
        <v>3.4550000000000001</v>
      </c>
      <c r="H423" s="183">
        <f t="shared" si="84"/>
        <v>336.741410345178</v>
      </c>
      <c r="I423" s="183">
        <f t="shared" si="85"/>
        <v>12.213045288392758</v>
      </c>
      <c r="J423" s="185">
        <f t="shared" si="89"/>
        <v>1912.0514504413713</v>
      </c>
      <c r="K423" s="183">
        <f t="shared" si="86"/>
        <v>22.588628991587473</v>
      </c>
      <c r="L423" s="185">
        <f t="shared" si="87"/>
        <v>128.26049752115173</v>
      </c>
      <c r="M423" s="204">
        <f t="shared" si="78"/>
        <v>19.205883309548053</v>
      </c>
      <c r="N423" s="186"/>
      <c r="O423" s="187">
        <f t="shared" si="79"/>
        <v>23.009841754484803</v>
      </c>
      <c r="P423" s="187"/>
      <c r="Q423" s="206">
        <f t="shared" si="80"/>
        <v>3.5217155866494543E-2</v>
      </c>
      <c r="R423" s="184">
        <f t="shared" si="90"/>
        <v>1.0032286600377496</v>
      </c>
      <c r="S423" s="184">
        <f t="shared" si="91"/>
        <v>6.5643750638244107</v>
      </c>
      <c r="T423" s="190">
        <f t="shared" si="81"/>
        <v>1.9992629211455393E-2</v>
      </c>
      <c r="U423" s="190">
        <f t="shared" si="82"/>
        <v>1.388576484920101E-2</v>
      </c>
      <c r="V423" s="190">
        <f t="shared" si="83"/>
        <v>6.1068643622543828E-3</v>
      </c>
      <c r="Y423" s="205"/>
      <c r="Z423" s="205"/>
    </row>
    <row r="424" spans="1:26">
      <c r="A424" s="181">
        <v>1905.08</v>
      </c>
      <c r="B424" s="182">
        <v>9.1999999999999993</v>
      </c>
      <c r="C424" s="183">
        <v>0.32329999999999998</v>
      </c>
      <c r="D424" s="182">
        <v>0.61</v>
      </c>
      <c r="E424" s="182">
        <v>8.3728446279999993</v>
      </c>
      <c r="F424" s="183">
        <f t="shared" si="88"/>
        <v>1905.6249999999686</v>
      </c>
      <c r="G424" s="184">
        <f>G417*5/12+G429*7/12</f>
        <v>3.4508333333333336</v>
      </c>
      <c r="H424" s="183">
        <f t="shared" si="84"/>
        <v>345.29977904183335</v>
      </c>
      <c r="I424" s="183">
        <f t="shared" si="85"/>
        <v>12.134284626546165</v>
      </c>
      <c r="J424" s="185">
        <f t="shared" si="89"/>
        <v>1966.3883652403283</v>
      </c>
      <c r="K424" s="183">
        <f t="shared" si="86"/>
        <v>22.894876653860688</v>
      </c>
      <c r="L424" s="185">
        <f t="shared" si="87"/>
        <v>130.38009813006525</v>
      </c>
      <c r="M424" s="204">
        <f t="shared" si="78"/>
        <v>19.573308430803724</v>
      </c>
      <c r="N424" s="186"/>
      <c r="O424" s="187">
        <f t="shared" si="79"/>
        <v>23.447498517743679</v>
      </c>
      <c r="P424" s="187"/>
      <c r="Q424" s="206">
        <f t="shared" si="80"/>
        <v>3.6851800488857687E-2</v>
      </c>
      <c r="R424" s="184">
        <f t="shared" si="90"/>
        <v>1.003225256334958</v>
      </c>
      <c r="S424" s="184">
        <f t="shared" si="91"/>
        <v>6.5107179839474183</v>
      </c>
      <c r="T424" s="190">
        <f t="shared" si="81"/>
        <v>2.180966939263751E-2</v>
      </c>
      <c r="U424" s="190">
        <f t="shared" si="82"/>
        <v>1.5198292703166416E-2</v>
      </c>
      <c r="V424" s="190">
        <f t="shared" si="83"/>
        <v>6.6113766894710935E-3</v>
      </c>
      <c r="Y424" s="205"/>
      <c r="Z424" s="205"/>
    </row>
    <row r="425" spans="1:26">
      <c r="A425" s="181">
        <v>1905.09</v>
      </c>
      <c r="B425" s="182">
        <v>9.23</v>
      </c>
      <c r="C425" s="183">
        <v>0.32500000000000001</v>
      </c>
      <c r="D425" s="182">
        <v>0.625</v>
      </c>
      <c r="E425" s="182">
        <v>8.2776793390000005</v>
      </c>
      <c r="F425" s="183">
        <f t="shared" si="88"/>
        <v>1905.7083333333019</v>
      </c>
      <c r="G425" s="184">
        <f>G417*4/12+G429*8/12</f>
        <v>3.4466666666666663</v>
      </c>
      <c r="H425" s="183">
        <f t="shared" si="84"/>
        <v>350.40847998714696</v>
      </c>
      <c r="I425" s="183">
        <f t="shared" si="85"/>
        <v>12.338326760110807</v>
      </c>
      <c r="J425" s="185">
        <f t="shared" si="89"/>
        <v>2001.3363129322656</v>
      </c>
      <c r="K425" s="183">
        <f t="shared" si="86"/>
        <v>23.727551461751549</v>
      </c>
      <c r="L425" s="185">
        <f t="shared" si="87"/>
        <v>135.51843939140474</v>
      </c>
      <c r="M425" s="204">
        <f t="shared" si="78"/>
        <v>19.743492419697787</v>
      </c>
      <c r="N425" s="186"/>
      <c r="O425" s="187">
        <f t="shared" si="79"/>
        <v>23.647692425098615</v>
      </c>
      <c r="P425" s="187"/>
      <c r="Q425" s="206">
        <f t="shared" si="80"/>
        <v>3.5287476611482169E-2</v>
      </c>
      <c r="R425" s="184">
        <f t="shared" si="90"/>
        <v>1.0032218526507541</v>
      </c>
      <c r="S425" s="184">
        <f t="shared" si="91"/>
        <v>6.6068093480450161</v>
      </c>
      <c r="T425" s="190">
        <f t="shared" si="81"/>
        <v>2.4156587650627559E-2</v>
      </c>
      <c r="U425" s="190">
        <f t="shared" si="82"/>
        <v>1.4190324866121928E-2</v>
      </c>
      <c r="V425" s="190">
        <f t="shared" si="83"/>
        <v>9.9662627845056306E-3</v>
      </c>
      <c r="Y425" s="205"/>
      <c r="Z425" s="205"/>
    </row>
    <row r="426" spans="1:26">
      <c r="A426" s="181">
        <v>1905.1</v>
      </c>
      <c r="B426" s="182">
        <v>9.36</v>
      </c>
      <c r="C426" s="183">
        <v>0.32669999999999999</v>
      </c>
      <c r="D426" s="182">
        <v>0.64</v>
      </c>
      <c r="E426" s="182">
        <v>8.2776793390000005</v>
      </c>
      <c r="F426" s="183">
        <f t="shared" si="88"/>
        <v>1905.7916666666351</v>
      </c>
      <c r="G426" s="184">
        <f>G417*3/12+G429*9/12</f>
        <v>3.4425000000000003</v>
      </c>
      <c r="H426" s="183">
        <f t="shared" si="84"/>
        <v>355.34381069119121</v>
      </c>
      <c r="I426" s="183">
        <f t="shared" si="85"/>
        <v>12.402865700086769</v>
      </c>
      <c r="J426" s="185">
        <f t="shared" si="89"/>
        <v>2035.4273315455669</v>
      </c>
      <c r="K426" s="183">
        <f t="shared" si="86"/>
        <v>24.29701269683359</v>
      </c>
      <c r="L426" s="185">
        <f t="shared" si="87"/>
        <v>139.1745183962781</v>
      </c>
      <c r="M426" s="204">
        <f t="shared" si="78"/>
        <v>19.897394814329537</v>
      </c>
      <c r="N426" s="186"/>
      <c r="O426" s="187">
        <f t="shared" si="79"/>
        <v>23.825645601554896</v>
      </c>
      <c r="P426" s="187"/>
      <c r="Q426" s="206">
        <f t="shared" si="80"/>
        <v>3.4937378685382062E-2</v>
      </c>
      <c r="R426" s="184">
        <f t="shared" si="90"/>
        <v>1.0032184489851437</v>
      </c>
      <c r="S426" s="184">
        <f t="shared" si="91"/>
        <v>6.6280955142560423</v>
      </c>
      <c r="T426" s="190">
        <f t="shared" si="81"/>
        <v>2.7346681301730236E-2</v>
      </c>
      <c r="U426" s="190">
        <f t="shared" si="82"/>
        <v>1.3342433836232459E-2</v>
      </c>
      <c r="V426" s="190">
        <f t="shared" si="83"/>
        <v>1.4004247465497777E-2</v>
      </c>
      <c r="Y426" s="205"/>
      <c r="Z426" s="205"/>
    </row>
    <row r="427" spans="1:26">
      <c r="A427" s="181">
        <v>1905.11</v>
      </c>
      <c r="B427" s="182">
        <v>9.31</v>
      </c>
      <c r="C427" s="183">
        <v>0.32829999999999998</v>
      </c>
      <c r="D427" s="182">
        <v>0.65500000000000003</v>
      </c>
      <c r="E427" s="182">
        <v>8.3728446279999993</v>
      </c>
      <c r="F427" s="183">
        <f t="shared" si="88"/>
        <v>1905.8749999999684</v>
      </c>
      <c r="G427" s="184">
        <f>G417*2/12+G429*10/12</f>
        <v>3.4383333333333339</v>
      </c>
      <c r="H427" s="183">
        <f t="shared" si="84"/>
        <v>349.42836335646399</v>
      </c>
      <c r="I427" s="183">
        <f t="shared" si="85"/>
        <v>12.321947549938466</v>
      </c>
      <c r="J427" s="185">
        <f t="shared" si="89"/>
        <v>2007.4250780970472</v>
      </c>
      <c r="K427" s="183">
        <f t="shared" si="86"/>
        <v>24.583842964391398</v>
      </c>
      <c r="L427" s="185">
        <f t="shared" si="87"/>
        <v>141.23130248695659</v>
      </c>
      <c r="M427" s="204">
        <f t="shared" si="78"/>
        <v>19.443525693264981</v>
      </c>
      <c r="N427" s="186"/>
      <c r="O427" s="187">
        <f t="shared" si="79"/>
        <v>23.275233759233991</v>
      </c>
      <c r="P427" s="187"/>
      <c r="Q427" s="206">
        <f t="shared" si="80"/>
        <v>3.7317818779079963E-2</v>
      </c>
      <c r="R427" s="184">
        <f t="shared" si="90"/>
        <v>1.0032150453381325</v>
      </c>
      <c r="S427" s="184">
        <f t="shared" si="91"/>
        <v>6.573850674013709</v>
      </c>
      <c r="T427" s="190">
        <f t="shared" si="81"/>
        <v>3.1699753011388498E-2</v>
      </c>
      <c r="U427" s="190">
        <f t="shared" si="82"/>
        <v>1.3662151754186169E-2</v>
      </c>
      <c r="V427" s="190">
        <f t="shared" si="83"/>
        <v>1.8037601257202329E-2</v>
      </c>
      <c r="Y427" s="205"/>
      <c r="Z427" s="205"/>
    </row>
    <row r="428" spans="1:26">
      <c r="A428" s="181">
        <v>1905.12</v>
      </c>
      <c r="B428" s="182">
        <v>9.5399999999999991</v>
      </c>
      <c r="C428" s="183">
        <v>0.33</v>
      </c>
      <c r="D428" s="182">
        <v>0.67</v>
      </c>
      <c r="E428" s="182">
        <v>8.4679289260000008</v>
      </c>
      <c r="F428" s="183">
        <f t="shared" si="88"/>
        <v>1905.9583333333017</v>
      </c>
      <c r="G428" s="184">
        <f>G417*1/12+G429*11/12</f>
        <v>3.434166666666667</v>
      </c>
      <c r="H428" s="183">
        <f t="shared" si="84"/>
        <v>354.04028023841261</v>
      </c>
      <c r="I428" s="183">
        <f t="shared" si="85"/>
        <v>12.246676360448237</v>
      </c>
      <c r="J428" s="185">
        <f t="shared" si="89"/>
        <v>2039.7829781133951</v>
      </c>
      <c r="K428" s="183">
        <f t="shared" si="86"/>
        <v>24.864464125758545</v>
      </c>
      <c r="L428" s="185">
        <f t="shared" si="87"/>
        <v>143.25519867253408</v>
      </c>
      <c r="M428" s="204">
        <f t="shared" si="78"/>
        <v>19.577960809096115</v>
      </c>
      <c r="N428" s="186"/>
      <c r="O428" s="187">
        <f t="shared" si="79"/>
        <v>23.427096972362222</v>
      </c>
      <c r="P428" s="187"/>
      <c r="Q428" s="206">
        <f t="shared" si="80"/>
        <v>3.9588610620698385E-2</v>
      </c>
      <c r="R428" s="184">
        <f t="shared" si="90"/>
        <v>1.0032116417097265</v>
      </c>
      <c r="S428" s="184">
        <f t="shared" si="91"/>
        <v>6.5209324220421516</v>
      </c>
      <c r="T428" s="190">
        <f t="shared" si="81"/>
        <v>3.0657656387352628E-2</v>
      </c>
      <c r="U428" s="190">
        <f t="shared" si="82"/>
        <v>1.4956735840993218E-2</v>
      </c>
      <c r="V428" s="190">
        <f t="shared" si="83"/>
        <v>1.5700920546359409E-2</v>
      </c>
      <c r="Y428" s="205"/>
      <c r="Z428" s="205"/>
    </row>
    <row r="429" spans="1:26">
      <c r="A429" s="181">
        <v>1906.01</v>
      </c>
      <c r="B429" s="182">
        <v>9.8699999999999992</v>
      </c>
      <c r="C429" s="183">
        <v>0.33579999999999999</v>
      </c>
      <c r="D429" s="182">
        <v>0.67749999999999999</v>
      </c>
      <c r="E429" s="182">
        <v>8.4679289260000008</v>
      </c>
      <c r="F429" s="183">
        <f t="shared" si="88"/>
        <v>1906.0416666666349</v>
      </c>
      <c r="G429" s="184">
        <v>3.43</v>
      </c>
      <c r="H429" s="183">
        <f t="shared" si="84"/>
        <v>366.28695659886085</v>
      </c>
      <c r="I429" s="183">
        <f t="shared" si="85"/>
        <v>12.461920975268237</v>
      </c>
      <c r="J429" s="185">
        <f t="shared" si="89"/>
        <v>2116.3247296628319</v>
      </c>
      <c r="K429" s="183">
        <f t="shared" si="86"/>
        <v>25.142797679405092</v>
      </c>
      <c r="L429" s="185">
        <f t="shared" si="87"/>
        <v>145.26950398648114</v>
      </c>
      <c r="M429" s="204">
        <f t="shared" si="78"/>
        <v>20.132402260807897</v>
      </c>
      <c r="N429" s="186"/>
      <c r="O429" s="187">
        <f t="shared" si="79"/>
        <v>24.078997473407526</v>
      </c>
      <c r="P429" s="187"/>
      <c r="Q429" s="206">
        <f t="shared" si="80"/>
        <v>3.9675566924175926E-2</v>
      </c>
      <c r="R429" s="184">
        <f t="shared" si="90"/>
        <v>1.0011806993806183</v>
      </c>
      <c r="S429" s="184">
        <f t="shared" si="91"/>
        <v>6.5418753205950901</v>
      </c>
      <c r="T429" s="190">
        <f t="shared" si="81"/>
        <v>2.464392593103204E-2</v>
      </c>
      <c r="U429" s="190">
        <f t="shared" si="82"/>
        <v>1.4124835827980409E-2</v>
      </c>
      <c r="V429" s="190">
        <f t="shared" si="83"/>
        <v>1.0519090103051632E-2</v>
      </c>
      <c r="Y429" s="205"/>
      <c r="Z429" s="205"/>
    </row>
    <row r="430" spans="1:26">
      <c r="A430" s="181">
        <v>1906.02</v>
      </c>
      <c r="B430" s="182">
        <v>9.8000000000000007</v>
      </c>
      <c r="C430" s="183">
        <v>0.3417</v>
      </c>
      <c r="D430" s="182">
        <v>0.68500000000000005</v>
      </c>
      <c r="E430" s="182">
        <v>8.4679289260000008</v>
      </c>
      <c r="F430" s="183">
        <f t="shared" si="88"/>
        <v>1906.1249999999682</v>
      </c>
      <c r="G430" s="184">
        <f>G429*11/12+G441*1/12</f>
        <v>3.45</v>
      </c>
      <c r="H430" s="183">
        <f t="shared" si="84"/>
        <v>363.68917676482647</v>
      </c>
      <c r="I430" s="183">
        <f t="shared" si="85"/>
        <v>12.680876704136857</v>
      </c>
      <c r="J430" s="185">
        <f t="shared" si="89"/>
        <v>2107.4209419830709</v>
      </c>
      <c r="K430" s="183">
        <f t="shared" si="86"/>
        <v>25.421131233051646</v>
      </c>
      <c r="L430" s="185">
        <f t="shared" si="87"/>
        <v>147.30442298555138</v>
      </c>
      <c r="M430" s="204">
        <f t="shared" si="78"/>
        <v>19.866752563675892</v>
      </c>
      <c r="N430" s="186"/>
      <c r="O430" s="187">
        <f t="shared" si="79"/>
        <v>23.751613317696648</v>
      </c>
      <c r="P430" s="187"/>
      <c r="Q430" s="206">
        <f t="shared" si="80"/>
        <v>4.1614581752952746E-2</v>
      </c>
      <c r="R430" s="184">
        <f t="shared" si="90"/>
        <v>1.0011989435794537</v>
      </c>
      <c r="S430" s="184">
        <f t="shared" si="91"/>
        <v>6.5495993087341988</v>
      </c>
      <c r="T430" s="190">
        <f t="shared" si="81"/>
        <v>2.4056735147999664E-2</v>
      </c>
      <c r="U430" s="190">
        <f t="shared" si="82"/>
        <v>1.422322553881572E-2</v>
      </c>
      <c r="V430" s="190">
        <f t="shared" si="83"/>
        <v>9.8335096091839436E-3</v>
      </c>
      <c r="Y430" s="205"/>
      <c r="Z430" s="205"/>
    </row>
    <row r="431" spans="1:26">
      <c r="A431" s="181">
        <v>1906.03</v>
      </c>
      <c r="B431" s="182">
        <v>9.56</v>
      </c>
      <c r="C431" s="183">
        <v>0.34749999999999998</v>
      </c>
      <c r="D431" s="182">
        <v>0.6925</v>
      </c>
      <c r="E431" s="182">
        <v>8.4679289260000008</v>
      </c>
      <c r="F431" s="183">
        <f t="shared" si="88"/>
        <v>1906.2083333333014</v>
      </c>
      <c r="G431" s="184">
        <f>G429*10/12+G441*2/12</f>
        <v>3.4700000000000006</v>
      </c>
      <c r="H431" s="183">
        <f t="shared" si="84"/>
        <v>354.78250304813685</v>
      </c>
      <c r="I431" s="183">
        <f t="shared" si="85"/>
        <v>12.896121318956855</v>
      </c>
      <c r="J431" s="185">
        <f t="shared" si="89"/>
        <v>2062.037918721403</v>
      </c>
      <c r="K431" s="183">
        <f t="shared" si="86"/>
        <v>25.699464786698194</v>
      </c>
      <c r="L431" s="185">
        <f t="shared" si="87"/>
        <v>149.36833250152421</v>
      </c>
      <c r="M431" s="204">
        <f t="shared" si="78"/>
        <v>19.259453020854114</v>
      </c>
      <c r="N431" s="186"/>
      <c r="O431" s="187">
        <f t="shared" si="79"/>
        <v>23.019077336408834</v>
      </c>
      <c r="P431" s="187"/>
      <c r="Q431" s="206">
        <f t="shared" si="80"/>
        <v>4.3001783462784944E-2</v>
      </c>
      <c r="R431" s="184">
        <f t="shared" si="90"/>
        <v>1.0012171857262209</v>
      </c>
      <c r="S431" s="184">
        <f t="shared" si="91"/>
        <v>6.5574519087734</v>
      </c>
      <c r="T431" s="190">
        <f t="shared" si="81"/>
        <v>2.5402069708233554E-2</v>
      </c>
      <c r="U431" s="190">
        <f t="shared" si="82"/>
        <v>1.3350942575860891E-2</v>
      </c>
      <c r="V431" s="190">
        <f t="shared" si="83"/>
        <v>1.2051127132372663E-2</v>
      </c>
      <c r="Y431" s="205"/>
      <c r="Z431" s="205"/>
    </row>
    <row r="432" spans="1:26">
      <c r="A432" s="181">
        <v>1906.04</v>
      </c>
      <c r="B432" s="182">
        <v>9.43</v>
      </c>
      <c r="C432" s="183">
        <v>0.3533</v>
      </c>
      <c r="D432" s="182">
        <v>0.7</v>
      </c>
      <c r="E432" s="182">
        <v>8.4679289260000008</v>
      </c>
      <c r="F432" s="183">
        <f t="shared" si="88"/>
        <v>1906.2916666666347</v>
      </c>
      <c r="G432" s="184">
        <f>G429*9/12+G441*3/12</f>
        <v>3.49</v>
      </c>
      <c r="H432" s="183">
        <f t="shared" si="84"/>
        <v>349.95805478492997</v>
      </c>
      <c r="I432" s="183">
        <f t="shared" si="85"/>
        <v>13.111365933776854</v>
      </c>
      <c r="J432" s="185">
        <f t="shared" si="89"/>
        <v>2040.3480550836664</v>
      </c>
      <c r="K432" s="183">
        <f t="shared" si="86"/>
        <v>25.977798340344744</v>
      </c>
      <c r="L432" s="185">
        <f t="shared" si="87"/>
        <v>151.45743781108868</v>
      </c>
      <c r="M432" s="204">
        <f t="shared" si="78"/>
        <v>18.876204996115884</v>
      </c>
      <c r="N432" s="186"/>
      <c r="O432" s="187">
        <f t="shared" si="79"/>
        <v>22.557115123058118</v>
      </c>
      <c r="P432" s="187"/>
      <c r="Q432" s="206">
        <f t="shared" si="80"/>
        <v>4.5354641484752094E-2</v>
      </c>
      <c r="R432" s="184">
        <f t="shared" si="90"/>
        <v>1.0012354258239826</v>
      </c>
      <c r="S432" s="184">
        <f t="shared" si="91"/>
        <v>6.5654335456371387</v>
      </c>
      <c r="T432" s="190">
        <f t="shared" si="81"/>
        <v>2.4835154259549519E-2</v>
      </c>
      <c r="U432" s="190">
        <f t="shared" si="82"/>
        <v>1.2488097936725229E-2</v>
      </c>
      <c r="V432" s="190">
        <f t="shared" si="83"/>
        <v>1.234705632282429E-2</v>
      </c>
      <c r="Y432" s="205"/>
      <c r="Z432" s="205"/>
    </row>
    <row r="433" spans="1:26">
      <c r="A433" s="181">
        <v>1906.05</v>
      </c>
      <c r="B433" s="182">
        <v>9.18</v>
      </c>
      <c r="C433" s="183">
        <v>0.35920000000000002</v>
      </c>
      <c r="D433" s="182">
        <v>0.70750000000000002</v>
      </c>
      <c r="E433" s="182">
        <v>8.5630942149999996</v>
      </c>
      <c r="F433" s="183">
        <f t="shared" si="88"/>
        <v>1906.3749999999679</v>
      </c>
      <c r="G433" s="184">
        <f>G429*8/12+G441*4/12</f>
        <v>3.51</v>
      </c>
      <c r="H433" s="183">
        <f t="shared" si="84"/>
        <v>336.89414568703319</v>
      </c>
      <c r="I433" s="183">
        <f t="shared" si="85"/>
        <v>13.182176158037292</v>
      </c>
      <c r="J433" s="185">
        <f t="shared" si="89"/>
        <v>1970.5866396928934</v>
      </c>
      <c r="K433" s="183">
        <f t="shared" si="86"/>
        <v>25.964336391457081</v>
      </c>
      <c r="L433" s="185">
        <f t="shared" si="87"/>
        <v>151.87255420291092</v>
      </c>
      <c r="M433" s="204">
        <f t="shared" si="78"/>
        <v>18.054044460926399</v>
      </c>
      <c r="N433" s="186"/>
      <c r="O433" s="187">
        <f t="shared" si="79"/>
        <v>21.573872118633158</v>
      </c>
      <c r="P433" s="187"/>
      <c r="Q433" s="206">
        <f t="shared" si="80"/>
        <v>5.0240640291034373E-2</v>
      </c>
      <c r="R433" s="184">
        <f t="shared" si="90"/>
        <v>1.0012536638757978</v>
      </c>
      <c r="S433" s="184">
        <f t="shared" si="91"/>
        <v>6.5004900688463723</v>
      </c>
      <c r="T433" s="190">
        <f t="shared" si="81"/>
        <v>3.013221172330649E-2</v>
      </c>
      <c r="U433" s="190">
        <f t="shared" si="82"/>
        <v>1.2765694718924969E-2</v>
      </c>
      <c r="V433" s="190">
        <f t="shared" si="83"/>
        <v>1.7366517004381521E-2</v>
      </c>
      <c r="Y433" s="205"/>
      <c r="Z433" s="205"/>
    </row>
    <row r="434" spans="1:26">
      <c r="A434" s="181">
        <v>1906.06</v>
      </c>
      <c r="B434" s="182">
        <v>9.3000000000000007</v>
      </c>
      <c r="C434" s="183">
        <v>0.36499999999999999</v>
      </c>
      <c r="D434" s="182">
        <v>0.71499999999999997</v>
      </c>
      <c r="E434" s="182">
        <v>8.5630942149999996</v>
      </c>
      <c r="F434" s="183">
        <f t="shared" si="88"/>
        <v>1906.4583333333012</v>
      </c>
      <c r="G434" s="184">
        <f>G429*7/12+G441*5/12</f>
        <v>3.5300000000000002</v>
      </c>
      <c r="H434" s="183">
        <f t="shared" si="84"/>
        <v>341.29799072869383</v>
      </c>
      <c r="I434" s="183">
        <f t="shared" si="85"/>
        <v>13.395028668384219</v>
      </c>
      <c r="J434" s="185">
        <f t="shared" si="89"/>
        <v>2002.8752098149496</v>
      </c>
      <c r="K434" s="183">
        <f t="shared" si="86"/>
        <v>26.239576706560864</v>
      </c>
      <c r="L434" s="185">
        <f t="shared" si="87"/>
        <v>153.98449193738588</v>
      </c>
      <c r="M434" s="204">
        <f t="shared" si="78"/>
        <v>18.172666376497506</v>
      </c>
      <c r="N434" s="186"/>
      <c r="O434" s="187">
        <f t="shared" si="79"/>
        <v>21.715576326751552</v>
      </c>
      <c r="P434" s="187"/>
      <c r="Q434" s="206">
        <f t="shared" si="80"/>
        <v>5.122900541207509E-2</v>
      </c>
      <c r="R434" s="184">
        <f t="shared" si="90"/>
        <v>1.0012718998847194</v>
      </c>
      <c r="S434" s="184">
        <f t="shared" si="91"/>
        <v>6.5086394984206679</v>
      </c>
      <c r="T434" s="190">
        <f t="shared" si="81"/>
        <v>2.8948695273894209E-2</v>
      </c>
      <c r="U434" s="190">
        <f t="shared" si="82"/>
        <v>1.1920202925411294E-2</v>
      </c>
      <c r="V434" s="190">
        <f t="shared" si="83"/>
        <v>1.7028492348482915E-2</v>
      </c>
      <c r="Y434" s="205"/>
      <c r="Z434" s="205"/>
    </row>
    <row r="435" spans="1:26">
      <c r="A435" s="181">
        <v>1906.07</v>
      </c>
      <c r="B435" s="182">
        <v>9.06</v>
      </c>
      <c r="C435" s="183">
        <v>0.37080000000000002</v>
      </c>
      <c r="D435" s="182">
        <v>0.72250000000000003</v>
      </c>
      <c r="E435" s="182">
        <v>8.2776793390000005</v>
      </c>
      <c r="F435" s="183">
        <f t="shared" si="88"/>
        <v>1906.5416666666345</v>
      </c>
      <c r="G435" s="184">
        <f>G429*6/12+G441*6/12</f>
        <v>3.55</v>
      </c>
      <c r="H435" s="183">
        <f t="shared" si="84"/>
        <v>343.95458598955054</v>
      </c>
      <c r="I435" s="183">
        <f t="shared" si="85"/>
        <v>14.077081731227961</v>
      </c>
      <c r="J435" s="185">
        <f t="shared" si="89"/>
        <v>2025.3493589974266</v>
      </c>
      <c r="K435" s="183">
        <f t="shared" si="86"/>
        <v>27.429049489784795</v>
      </c>
      <c r="L435" s="185">
        <f t="shared" si="87"/>
        <v>161.51378718274179</v>
      </c>
      <c r="M435" s="204">
        <f t="shared" si="78"/>
        <v>18.195200143513748</v>
      </c>
      <c r="N435" s="186"/>
      <c r="O435" s="187">
        <f t="shared" si="79"/>
        <v>21.745449504726214</v>
      </c>
      <c r="P435" s="187"/>
      <c r="Q435" s="206">
        <f t="shared" si="80"/>
        <v>4.7470096242974602E-2</v>
      </c>
      <c r="R435" s="184">
        <f t="shared" si="90"/>
        <v>1.0012901338537958</v>
      </c>
      <c r="S435" s="184">
        <f t="shared" si="91"/>
        <v>6.7416215508959922</v>
      </c>
      <c r="T435" s="190">
        <f t="shared" si="81"/>
        <v>2.6832427406096038E-2</v>
      </c>
      <c r="U435" s="190">
        <f t="shared" si="82"/>
        <v>8.5910827324675587E-3</v>
      </c>
      <c r="V435" s="190">
        <f t="shared" si="83"/>
        <v>1.8241344673628479E-2</v>
      </c>
      <c r="Y435" s="205"/>
      <c r="Z435" s="205"/>
    </row>
    <row r="436" spans="1:26">
      <c r="A436" s="181">
        <v>1906.08</v>
      </c>
      <c r="B436" s="182">
        <v>9.73</v>
      </c>
      <c r="C436" s="183">
        <v>0.37669999999999998</v>
      </c>
      <c r="D436" s="182">
        <v>0.73</v>
      </c>
      <c r="E436" s="182">
        <v>8.4679289260000008</v>
      </c>
      <c r="F436" s="183">
        <f t="shared" si="88"/>
        <v>1906.6249999999677</v>
      </c>
      <c r="G436" s="184">
        <f>G429*5/12+G441*7/12</f>
        <v>3.5700000000000003</v>
      </c>
      <c r="H436" s="183">
        <f t="shared" si="84"/>
        <v>361.09139693079197</v>
      </c>
      <c r="I436" s="183">
        <f t="shared" si="85"/>
        <v>13.979766621154093</v>
      </c>
      <c r="J436" s="185">
        <f t="shared" si="89"/>
        <v>2133.1180097982819</v>
      </c>
      <c r="K436" s="183">
        <f t="shared" si="86"/>
        <v>27.091132554930951</v>
      </c>
      <c r="L436" s="185">
        <f t="shared" si="87"/>
        <v>160.03865849462957</v>
      </c>
      <c r="M436" s="204">
        <f t="shared" si="78"/>
        <v>18.967251477549301</v>
      </c>
      <c r="N436" s="186"/>
      <c r="O436" s="187">
        <f t="shared" si="79"/>
        <v>22.665609452316428</v>
      </c>
      <c r="P436" s="187"/>
      <c r="Q436" s="206">
        <f t="shared" si="80"/>
        <v>4.7371634291944055E-2</v>
      </c>
      <c r="R436" s="184">
        <f t="shared" si="90"/>
        <v>1.0013083657860706</v>
      </c>
      <c r="S436" s="184">
        <f t="shared" si="91"/>
        <v>6.5986592243810982</v>
      </c>
      <c r="T436" s="190">
        <f t="shared" si="81"/>
        <v>2.1825045749794381E-2</v>
      </c>
      <c r="U436" s="190">
        <f t="shared" si="82"/>
        <v>1.004929021590395E-2</v>
      </c>
      <c r="V436" s="190">
        <f t="shared" si="83"/>
        <v>1.1775755533890431E-2</v>
      </c>
      <c r="Y436" s="205"/>
      <c r="Z436" s="205"/>
    </row>
    <row r="437" spans="1:26">
      <c r="A437" s="181">
        <v>1906.09</v>
      </c>
      <c r="B437" s="182">
        <v>10.029999999999999</v>
      </c>
      <c r="C437" s="183">
        <v>0.38250000000000001</v>
      </c>
      <c r="D437" s="182">
        <v>0.73750000000000004</v>
      </c>
      <c r="E437" s="182">
        <v>8.5630942149999996</v>
      </c>
      <c r="F437" s="183">
        <f t="shared" si="88"/>
        <v>1906.708333333301</v>
      </c>
      <c r="G437" s="184">
        <f>G429*4/12+G441*8/12</f>
        <v>3.59</v>
      </c>
      <c r="H437" s="183">
        <f t="shared" si="84"/>
        <v>368.0880480654622</v>
      </c>
      <c r="I437" s="183">
        <f t="shared" si="85"/>
        <v>14.037256070293051</v>
      </c>
      <c r="J437" s="185">
        <f t="shared" si="89"/>
        <v>2181.3604852565209</v>
      </c>
      <c r="K437" s="183">
        <f t="shared" si="86"/>
        <v>27.065297651872221</v>
      </c>
      <c r="L437" s="185">
        <f t="shared" si="87"/>
        <v>160.39415332768536</v>
      </c>
      <c r="M437" s="204">
        <f t="shared" si="78"/>
        <v>19.200993682001357</v>
      </c>
      <c r="N437" s="186"/>
      <c r="O437" s="187">
        <f t="shared" si="79"/>
        <v>22.942876422324705</v>
      </c>
      <c r="P437" s="187"/>
      <c r="Q437" s="206">
        <f t="shared" si="80"/>
        <v>4.7681945197022998E-2</v>
      </c>
      <c r="R437" s="184">
        <f t="shared" si="90"/>
        <v>1.0013265956845823</v>
      </c>
      <c r="S437" s="184">
        <f t="shared" si="91"/>
        <v>6.5338630452411293</v>
      </c>
      <c r="T437" s="190">
        <f t="shared" si="81"/>
        <v>2.2237134609137676E-2</v>
      </c>
      <c r="U437" s="190">
        <f t="shared" si="82"/>
        <v>9.4362960896721138E-3</v>
      </c>
      <c r="V437" s="190">
        <f t="shared" si="83"/>
        <v>1.2800838519465563E-2</v>
      </c>
      <c r="Y437" s="205"/>
      <c r="Z437" s="205"/>
    </row>
    <row r="438" spans="1:26">
      <c r="A438" s="181">
        <v>1906.1</v>
      </c>
      <c r="B438" s="182">
        <v>9.73</v>
      </c>
      <c r="C438" s="183">
        <v>0.38829999999999998</v>
      </c>
      <c r="D438" s="182">
        <v>0.745</v>
      </c>
      <c r="E438" s="182">
        <v>8.7534247930000006</v>
      </c>
      <c r="F438" s="183">
        <f t="shared" si="88"/>
        <v>1906.7916666666342</v>
      </c>
      <c r="G438" s="184">
        <f>G429*3/12+G441*9/12</f>
        <v>3.61</v>
      </c>
      <c r="H438" s="183">
        <f t="shared" si="84"/>
        <v>349.3142806739142</v>
      </c>
      <c r="I438" s="183">
        <f t="shared" si="85"/>
        <v>13.940260553512935</v>
      </c>
      <c r="J438" s="185">
        <f t="shared" si="89"/>
        <v>2076.9879216210038</v>
      </c>
      <c r="K438" s="183">
        <f t="shared" si="86"/>
        <v>26.746057461671743</v>
      </c>
      <c r="L438" s="185">
        <f t="shared" si="87"/>
        <v>159.02939379318065</v>
      </c>
      <c r="M438" s="204">
        <f t="shared" si="78"/>
        <v>18.095380908869096</v>
      </c>
      <c r="N438" s="186"/>
      <c r="O438" s="187">
        <f t="shared" si="79"/>
        <v>21.62396308597393</v>
      </c>
      <c r="P438" s="187"/>
      <c r="Q438" s="206">
        <f t="shared" si="80"/>
        <v>4.9852624506333092E-2</v>
      </c>
      <c r="R438" s="184">
        <f t="shared" si="90"/>
        <v>1.0013448235523643</v>
      </c>
      <c r="S438" s="184">
        <f t="shared" si="91"/>
        <v>6.4002729571875658</v>
      </c>
      <c r="T438" s="190">
        <f t="shared" si="81"/>
        <v>2.9024565722618911E-2</v>
      </c>
      <c r="U438" s="190">
        <f t="shared" si="82"/>
        <v>9.9468778719973283E-3</v>
      </c>
      <c r="V438" s="190">
        <f t="shared" si="83"/>
        <v>1.9077687850621583E-2</v>
      </c>
      <c r="Y438" s="205"/>
      <c r="Z438" s="205"/>
    </row>
    <row r="439" spans="1:26">
      <c r="A439" s="181">
        <v>1906.11</v>
      </c>
      <c r="B439" s="182">
        <v>9.93</v>
      </c>
      <c r="C439" s="183">
        <v>0.39419999999999999</v>
      </c>
      <c r="D439" s="182">
        <v>0.75249999999999995</v>
      </c>
      <c r="E439" s="182">
        <v>8.8485090910000004</v>
      </c>
      <c r="F439" s="183">
        <f t="shared" si="88"/>
        <v>1906.8749999999675</v>
      </c>
      <c r="G439" s="184">
        <f>G429*2/12+G441*10/12</f>
        <v>3.6300000000000003</v>
      </c>
      <c r="H439" s="183">
        <f t="shared" si="84"/>
        <v>352.66361292140994</v>
      </c>
      <c r="I439" s="183">
        <f t="shared" si="85"/>
        <v>13.999999618692831</v>
      </c>
      <c r="J439" s="185">
        <f t="shared" si="89"/>
        <v>2103.8396011878272</v>
      </c>
      <c r="K439" s="183">
        <f t="shared" si="86"/>
        <v>26.725011956028297</v>
      </c>
      <c r="L439" s="185">
        <f t="shared" si="87"/>
        <v>159.42993956634845</v>
      </c>
      <c r="M439" s="204">
        <f t="shared" si="78"/>
        <v>18.141851654007962</v>
      </c>
      <c r="N439" s="186"/>
      <c r="O439" s="187">
        <f t="shared" si="79"/>
        <v>21.683247782770607</v>
      </c>
      <c r="P439" s="187"/>
      <c r="Q439" s="206">
        <f t="shared" si="80"/>
        <v>4.7638625427103364E-2</v>
      </c>
      <c r="R439" s="184">
        <f t="shared" si="90"/>
        <v>1.0013630493924461</v>
      </c>
      <c r="S439" s="184">
        <f t="shared" si="91"/>
        <v>6.3400116581624895</v>
      </c>
      <c r="T439" s="190">
        <f t="shared" si="81"/>
        <v>2.8702266216475758E-2</v>
      </c>
      <c r="U439" s="190">
        <f t="shared" si="82"/>
        <v>9.3598403168082545E-3</v>
      </c>
      <c r="V439" s="190">
        <f t="shared" si="83"/>
        <v>1.9342425899667504E-2</v>
      </c>
      <c r="Y439" s="205"/>
      <c r="Z439" s="205"/>
    </row>
    <row r="440" spans="1:26">
      <c r="A440" s="181">
        <v>1906.12</v>
      </c>
      <c r="B440" s="182">
        <v>9.84</v>
      </c>
      <c r="C440" s="183">
        <v>0.4</v>
      </c>
      <c r="D440" s="182">
        <v>0.76</v>
      </c>
      <c r="E440" s="182">
        <v>8.9436743799999991</v>
      </c>
      <c r="F440" s="183">
        <f t="shared" si="88"/>
        <v>1906.9583333333007</v>
      </c>
      <c r="G440" s="184">
        <f>G429*1/12+G441*11/12</f>
        <v>3.6499999999999995</v>
      </c>
      <c r="H440" s="183">
        <f t="shared" si="84"/>
        <v>345.74875477521596</v>
      </c>
      <c r="I440" s="183">
        <f t="shared" si="85"/>
        <v>14.054827429886826</v>
      </c>
      <c r="J440" s="185">
        <f t="shared" si="89"/>
        <v>2069.5756168018133</v>
      </c>
      <c r="K440" s="183">
        <f t="shared" si="86"/>
        <v>26.704172116784971</v>
      </c>
      <c r="L440" s="185">
        <f t="shared" si="87"/>
        <v>159.84527121640022</v>
      </c>
      <c r="M440" s="204">
        <f t="shared" si="78"/>
        <v>17.660003667768667</v>
      </c>
      <c r="N440" s="186"/>
      <c r="O440" s="187">
        <f t="shared" si="79"/>
        <v>21.113963621900083</v>
      </c>
      <c r="P440" s="187"/>
      <c r="Q440" s="206">
        <f t="shared" si="80"/>
        <v>5.0043759456829935E-2</v>
      </c>
      <c r="R440" s="184">
        <f t="shared" si="90"/>
        <v>1.0013812732078506</v>
      </c>
      <c r="S440" s="184">
        <f t="shared" si="91"/>
        <v>6.2811004741910548</v>
      </c>
      <c r="T440" s="190">
        <f t="shared" si="81"/>
        <v>2.5777488223577727E-2</v>
      </c>
      <c r="U440" s="190">
        <f t="shared" si="82"/>
        <v>9.6587246075026112E-3</v>
      </c>
      <c r="V440" s="190">
        <f t="shared" si="83"/>
        <v>1.6118763616075116E-2</v>
      </c>
      <c r="Y440" s="205"/>
      <c r="Z440" s="205"/>
    </row>
    <row r="441" spans="1:26">
      <c r="A441" s="181">
        <v>1907.01</v>
      </c>
      <c r="B441" s="182">
        <v>9.56</v>
      </c>
      <c r="C441" s="183">
        <v>0.40329999999999999</v>
      </c>
      <c r="D441" s="182">
        <v>0.75170000000000003</v>
      </c>
      <c r="E441" s="182">
        <v>8.8485090910000004</v>
      </c>
      <c r="F441" s="183">
        <f t="shared" si="88"/>
        <v>1907.041666666634</v>
      </c>
      <c r="G441" s="184">
        <v>3.67</v>
      </c>
      <c r="H441" s="183">
        <f t="shared" si="84"/>
        <v>339.52307548123662</v>
      </c>
      <c r="I441" s="183">
        <f t="shared" si="85"/>
        <v>14.323185809788987</v>
      </c>
      <c r="J441" s="185">
        <f t="shared" si="89"/>
        <v>2039.4546954330203</v>
      </c>
      <c r="K441" s="183">
        <f t="shared" si="86"/>
        <v>26.696599983184679</v>
      </c>
      <c r="L441" s="185">
        <f t="shared" si="87"/>
        <v>160.36172537207125</v>
      </c>
      <c r="M441" s="204">
        <f t="shared" si="78"/>
        <v>17.218913853705988</v>
      </c>
      <c r="N441" s="186"/>
      <c r="O441" s="187">
        <f t="shared" si="79"/>
        <v>20.59638981475306</v>
      </c>
      <c r="P441" s="187"/>
      <c r="Q441" s="206">
        <f t="shared" si="80"/>
        <v>5.3179729321433257E-2</v>
      </c>
      <c r="R441" s="184">
        <f t="shared" si="90"/>
        <v>1.0016757521839021</v>
      </c>
      <c r="S441" s="184">
        <f t="shared" si="91"/>
        <v>6.3574226320585465</v>
      </c>
      <c r="T441" s="190">
        <f t="shared" si="81"/>
        <v>2.4474170310737176E-2</v>
      </c>
      <c r="U441" s="190">
        <f t="shared" si="82"/>
        <v>7.8061945999430282E-3</v>
      </c>
      <c r="V441" s="190">
        <f t="shared" si="83"/>
        <v>1.6667975710794147E-2</v>
      </c>
      <c r="Y441" s="205"/>
      <c r="Z441" s="205"/>
    </row>
    <row r="442" spans="1:26">
      <c r="A442" s="181">
        <v>1907.02</v>
      </c>
      <c r="B442" s="182">
        <v>9.26</v>
      </c>
      <c r="C442" s="183">
        <v>0.40670000000000001</v>
      </c>
      <c r="D442" s="182">
        <v>0.74329999999999996</v>
      </c>
      <c r="E442" s="182">
        <v>9.0388396689999997</v>
      </c>
      <c r="F442" s="183">
        <f t="shared" si="88"/>
        <v>1907.1249999999673</v>
      </c>
      <c r="G442" s="184">
        <f>G441*11/12+G453*1/12</f>
        <v>3.6866666666666665</v>
      </c>
      <c r="H442" s="183">
        <f t="shared" si="84"/>
        <v>321.94360964054414</v>
      </c>
      <c r="I442" s="183">
        <f t="shared" si="85"/>
        <v>14.139791149115474</v>
      </c>
      <c r="J442" s="185">
        <f t="shared" si="89"/>
        <v>1940.935906539801</v>
      </c>
      <c r="K442" s="183">
        <f t="shared" si="86"/>
        <v>25.842406592420783</v>
      </c>
      <c r="L442" s="185">
        <f t="shared" si="87"/>
        <v>155.79888329708791</v>
      </c>
      <c r="M442" s="204">
        <f t="shared" si="78"/>
        <v>16.21707128876616</v>
      </c>
      <c r="N442" s="186"/>
      <c r="O442" s="187">
        <f t="shared" si="79"/>
        <v>19.409252150981221</v>
      </c>
      <c r="P442" s="187"/>
      <c r="Q442" s="206">
        <f t="shared" si="80"/>
        <v>5.8799011605750982E-2</v>
      </c>
      <c r="R442" s="184">
        <f t="shared" si="90"/>
        <v>1.0016907199705527</v>
      </c>
      <c r="S442" s="184">
        <f t="shared" si="91"/>
        <v>6.2339837079989433</v>
      </c>
      <c r="T442" s="190">
        <f t="shared" si="81"/>
        <v>2.1555245006928958E-2</v>
      </c>
      <c r="U442" s="190">
        <f t="shared" si="82"/>
        <v>7.3553338125846857E-3</v>
      </c>
      <c r="V442" s="190">
        <f t="shared" si="83"/>
        <v>1.4199911194344272E-2</v>
      </c>
      <c r="Y442" s="205"/>
      <c r="Z442" s="205"/>
    </row>
    <row r="443" spans="1:26">
      <c r="A443" s="181">
        <v>1907.03</v>
      </c>
      <c r="B443" s="182">
        <v>8.35</v>
      </c>
      <c r="C443" s="183">
        <v>0.41</v>
      </c>
      <c r="D443" s="182">
        <v>0.73499999999999999</v>
      </c>
      <c r="E443" s="182">
        <v>8.9436743799999991</v>
      </c>
      <c r="F443" s="183">
        <f t="shared" si="88"/>
        <v>1907.2083333333005</v>
      </c>
      <c r="G443" s="184">
        <f>G441*10/12+G453*2/12</f>
        <v>3.7033333333333336</v>
      </c>
      <c r="H443" s="183">
        <f t="shared" si="84"/>
        <v>293.39452259888748</v>
      </c>
      <c r="I443" s="183">
        <f t="shared" si="85"/>
        <v>14.406198115633996</v>
      </c>
      <c r="J443" s="185">
        <f t="shared" si="89"/>
        <v>1776.0566514509931</v>
      </c>
      <c r="K443" s="183">
        <f t="shared" si="86"/>
        <v>25.825745402417045</v>
      </c>
      <c r="L443" s="185">
        <f t="shared" si="87"/>
        <v>156.33552560676409</v>
      </c>
      <c r="M443" s="204">
        <f t="shared" si="78"/>
        <v>14.687545255978652</v>
      </c>
      <c r="N443" s="186"/>
      <c r="O443" s="187">
        <f t="shared" si="79"/>
        <v>17.597254765750446</v>
      </c>
      <c r="P443" s="187"/>
      <c r="Q443" s="206">
        <f t="shared" si="80"/>
        <v>6.3959986130681698E-2</v>
      </c>
      <c r="R443" s="184">
        <f t="shared" si="90"/>
        <v>1.0017056865901681</v>
      </c>
      <c r="S443" s="184">
        <f t="shared" si="91"/>
        <v>6.3109685674351166</v>
      </c>
      <c r="T443" s="190">
        <f t="shared" si="81"/>
        <v>3.4363544609519181E-2</v>
      </c>
      <c r="U443" s="190">
        <f t="shared" si="82"/>
        <v>6.2467078890704464E-3</v>
      </c>
      <c r="V443" s="190">
        <f t="shared" si="83"/>
        <v>2.8116836720448735E-2</v>
      </c>
      <c r="Y443" s="205"/>
      <c r="Z443" s="205"/>
    </row>
    <row r="444" spans="1:26">
      <c r="A444" s="181">
        <v>1907.04</v>
      </c>
      <c r="B444" s="182">
        <v>8.39</v>
      </c>
      <c r="C444" s="183">
        <v>0.4133</v>
      </c>
      <c r="D444" s="182">
        <v>0.72670000000000001</v>
      </c>
      <c r="E444" s="182">
        <v>8.9436743799999991</v>
      </c>
      <c r="F444" s="183">
        <f t="shared" si="88"/>
        <v>1907.2916666666338</v>
      </c>
      <c r="G444" s="184">
        <f>G441*9/12+G453*3/12</f>
        <v>3.7199999999999998</v>
      </c>
      <c r="H444" s="183">
        <f t="shared" si="84"/>
        <v>294.80000534187621</v>
      </c>
      <c r="I444" s="183">
        <f t="shared" si="85"/>
        <v>14.522150441930563</v>
      </c>
      <c r="J444" s="185">
        <f t="shared" si="89"/>
        <v>1791.8904978256558</v>
      </c>
      <c r="K444" s="183">
        <f t="shared" si="86"/>
        <v>25.534107733246891</v>
      </c>
      <c r="L444" s="185">
        <f t="shared" si="87"/>
        <v>155.20462750535208</v>
      </c>
      <c r="M444" s="204">
        <f t="shared" si="78"/>
        <v>14.669709905602748</v>
      </c>
      <c r="N444" s="186"/>
      <c r="O444" s="187">
        <f t="shared" si="79"/>
        <v>17.594277669579963</v>
      </c>
      <c r="P444" s="187"/>
      <c r="Q444" s="206">
        <f t="shared" si="80"/>
        <v>6.5407549545247676E-2</v>
      </c>
      <c r="R444" s="184">
        <f t="shared" si="90"/>
        <v>1.0017206520441981</v>
      </c>
      <c r="S444" s="184">
        <f t="shared" si="91"/>
        <v>6.3217331018915628</v>
      </c>
      <c r="T444" s="190">
        <f t="shared" si="81"/>
        <v>2.7420507283378415E-2</v>
      </c>
      <c r="U444" s="190">
        <f t="shared" si="82"/>
        <v>1.3075721906814497E-3</v>
      </c>
      <c r="V444" s="190">
        <f t="shared" si="83"/>
        <v>2.6112935092696965E-2</v>
      </c>
      <c r="Y444" s="205"/>
      <c r="Z444" s="205"/>
    </row>
    <row r="445" spans="1:26">
      <c r="A445" s="181">
        <v>1907.05</v>
      </c>
      <c r="B445" s="182">
        <v>8.1</v>
      </c>
      <c r="C445" s="183">
        <v>0.41670000000000001</v>
      </c>
      <c r="D445" s="182">
        <v>0.71830000000000005</v>
      </c>
      <c r="E445" s="182">
        <v>9.1340049590000003</v>
      </c>
      <c r="F445" s="183">
        <f t="shared" si="88"/>
        <v>1907.374999999967</v>
      </c>
      <c r="G445" s="184">
        <f>G441*8/12+G453*4/12</f>
        <v>3.7366666666666668</v>
      </c>
      <c r="H445" s="183">
        <f t="shared" si="84"/>
        <v>278.67966586682041</v>
      </c>
      <c r="I445" s="183">
        <f t="shared" si="85"/>
        <v>14.336520588481985</v>
      </c>
      <c r="J445" s="185">
        <f t="shared" si="89"/>
        <v>1701.1676584161773</v>
      </c>
      <c r="K445" s="183">
        <f t="shared" si="86"/>
        <v>24.713037529893473</v>
      </c>
      <c r="L445" s="185">
        <f t="shared" si="87"/>
        <v>150.85786778275806</v>
      </c>
      <c r="M445" s="204">
        <f t="shared" si="78"/>
        <v>13.790107153424255</v>
      </c>
      <c r="N445" s="186"/>
      <c r="O445" s="187">
        <f t="shared" si="79"/>
        <v>16.559343931780706</v>
      </c>
      <c r="P445" s="187"/>
      <c r="Q445" s="206">
        <f t="shared" si="80"/>
        <v>7.3329508221195522E-2</v>
      </c>
      <c r="R445" s="184">
        <f t="shared" si="90"/>
        <v>1.0017356163340905</v>
      </c>
      <c r="S445" s="184">
        <f t="shared" si="91"/>
        <v>6.2006543109593721</v>
      </c>
      <c r="T445" s="190">
        <f t="shared" si="81"/>
        <v>2.8199354106526631E-2</v>
      </c>
      <c r="U445" s="190">
        <f t="shared" si="82"/>
        <v>1.7988926007985739E-3</v>
      </c>
      <c r="V445" s="190">
        <f t="shared" si="83"/>
        <v>2.6400461505728057E-2</v>
      </c>
      <c r="Y445" s="205"/>
      <c r="Z445" s="205"/>
    </row>
    <row r="446" spans="1:26">
      <c r="A446" s="181">
        <v>1907.06</v>
      </c>
      <c r="B446" s="182">
        <v>7.84</v>
      </c>
      <c r="C446" s="183">
        <v>0.42</v>
      </c>
      <c r="D446" s="182">
        <v>0.71</v>
      </c>
      <c r="E446" s="182">
        <v>9.229089256</v>
      </c>
      <c r="F446" s="183">
        <f t="shared" si="88"/>
        <v>1907.4583333333003</v>
      </c>
      <c r="G446" s="184">
        <f>G441*7/12+G453*5/12</f>
        <v>3.753333333333333</v>
      </c>
      <c r="H446" s="183">
        <f t="shared" si="84"/>
        <v>266.95540715442405</v>
      </c>
      <c r="I446" s="183">
        <f t="shared" si="85"/>
        <v>14.301182526129862</v>
      </c>
      <c r="J446" s="185">
        <f t="shared" si="89"/>
        <v>1636.8732749269675</v>
      </c>
      <c r="K446" s="183">
        <f t="shared" si="86"/>
        <v>24.175808556076671</v>
      </c>
      <c r="L446" s="185">
        <f t="shared" si="87"/>
        <v>148.23724811200856</v>
      </c>
      <c r="M446" s="204">
        <f t="shared" si="78"/>
        <v>13.144269952673207</v>
      </c>
      <c r="N446" s="186"/>
      <c r="O446" s="187">
        <f t="shared" si="79"/>
        <v>15.806056111254929</v>
      </c>
      <c r="P446" s="187"/>
      <c r="Q446" s="206">
        <f t="shared" si="80"/>
        <v>7.780157555740233E-2</v>
      </c>
      <c r="R446" s="184">
        <f t="shared" si="90"/>
        <v>1.0017505794612918</v>
      </c>
      <c r="S446" s="184">
        <f t="shared" si="91"/>
        <v>6.1474220715976005</v>
      </c>
      <c r="T446" s="190">
        <f t="shared" si="81"/>
        <v>3.3237507219772366E-2</v>
      </c>
      <c r="U446" s="190">
        <f t="shared" si="82"/>
        <v>1.2440241796076723E-3</v>
      </c>
      <c r="V446" s="190">
        <f t="shared" si="83"/>
        <v>3.1993483040164694E-2</v>
      </c>
      <c r="Y446" s="205"/>
      <c r="Z446" s="205"/>
    </row>
    <row r="447" spans="1:26">
      <c r="A447" s="181">
        <v>1907.07</v>
      </c>
      <c r="B447" s="182">
        <v>8.14</v>
      </c>
      <c r="C447" s="183">
        <v>0.42330000000000001</v>
      </c>
      <c r="D447" s="182">
        <v>0.70169999999999999</v>
      </c>
      <c r="E447" s="182">
        <v>9.229089256</v>
      </c>
      <c r="F447" s="183">
        <f t="shared" si="88"/>
        <v>1907.5416666666335</v>
      </c>
      <c r="G447" s="184">
        <f>G441*6/12+G453*6/12</f>
        <v>3.7699999999999996</v>
      </c>
      <c r="H447" s="183">
        <f t="shared" si="84"/>
        <v>277.17053753023117</v>
      </c>
      <c r="I447" s="183">
        <f t="shared" si="85"/>
        <v>14.413548960263741</v>
      </c>
      <c r="J447" s="185">
        <f t="shared" si="89"/>
        <v>1706.873617688593</v>
      </c>
      <c r="K447" s="183">
        <f t="shared" si="86"/>
        <v>23.89318994901268</v>
      </c>
      <c r="L447" s="185">
        <f t="shared" si="87"/>
        <v>147.13921591303264</v>
      </c>
      <c r="M447" s="204">
        <f t="shared" si="78"/>
        <v>13.585007357961848</v>
      </c>
      <c r="N447" s="186"/>
      <c r="O447" s="187">
        <f t="shared" si="79"/>
        <v>16.357098050767227</v>
      </c>
      <c r="P447" s="187"/>
      <c r="Q447" s="206">
        <f t="shared" si="80"/>
        <v>7.5166690620855153E-2</v>
      </c>
      <c r="R447" s="184">
        <f t="shared" si="90"/>
        <v>1.0017655414272453</v>
      </c>
      <c r="S447" s="184">
        <f t="shared" si="91"/>
        <v>6.1581836224160309</v>
      </c>
      <c r="T447" s="190">
        <f t="shared" si="81"/>
        <v>2.8248081950838611E-2</v>
      </c>
      <c r="U447" s="190">
        <f t="shared" si="82"/>
        <v>2.7594135998711966E-3</v>
      </c>
      <c r="V447" s="190">
        <f t="shared" si="83"/>
        <v>2.5488668350967414E-2</v>
      </c>
      <c r="Y447" s="205"/>
      <c r="Z447" s="205"/>
    </row>
    <row r="448" spans="1:26">
      <c r="A448" s="181">
        <v>1907.08</v>
      </c>
      <c r="B448" s="182">
        <v>7.53</v>
      </c>
      <c r="C448" s="183">
        <v>0.42670000000000002</v>
      </c>
      <c r="D448" s="182">
        <v>0.69330000000000003</v>
      </c>
      <c r="E448" s="182">
        <v>9.229089256</v>
      </c>
      <c r="F448" s="183">
        <f t="shared" si="88"/>
        <v>1907.6249999999668</v>
      </c>
      <c r="G448" s="184">
        <f>G441*5/12+G453*7/12</f>
        <v>3.7866666666666666</v>
      </c>
      <c r="H448" s="183">
        <f t="shared" si="84"/>
        <v>256.39977243275683</v>
      </c>
      <c r="I448" s="183">
        <f t="shared" si="85"/>
        <v>14.529320437856223</v>
      </c>
      <c r="J448" s="185">
        <f t="shared" si="89"/>
        <v>1586.4191550676594</v>
      </c>
      <c r="K448" s="183">
        <f t="shared" si="86"/>
        <v>23.607166298490078</v>
      </c>
      <c r="L448" s="185">
        <f t="shared" si="87"/>
        <v>146.06432937694663</v>
      </c>
      <c r="M448" s="204">
        <f t="shared" si="78"/>
        <v>12.513471604446613</v>
      </c>
      <c r="N448" s="186"/>
      <c r="O448" s="187">
        <f t="shared" si="79"/>
        <v>15.092007281741017</v>
      </c>
      <c r="P448" s="187"/>
      <c r="Q448" s="206">
        <f t="shared" si="80"/>
        <v>7.6693879394750669E-2</v>
      </c>
      <c r="R448" s="184">
        <f t="shared" si="90"/>
        <v>1.0017805022333937</v>
      </c>
      <c r="S448" s="184">
        <f t="shared" si="91"/>
        <v>6.1690561507179895</v>
      </c>
      <c r="T448" s="190">
        <f t="shared" si="81"/>
        <v>3.1745176431770883E-2</v>
      </c>
      <c r="U448" s="190">
        <f t="shared" si="82"/>
        <v>1.1689827046155177E-3</v>
      </c>
      <c r="V448" s="190">
        <f t="shared" si="83"/>
        <v>3.0576193727155365E-2</v>
      </c>
      <c r="Y448" s="205"/>
      <c r="Z448" s="205"/>
    </row>
    <row r="449" spans="1:26">
      <c r="A449" s="181">
        <v>1907.09</v>
      </c>
      <c r="B449" s="182">
        <v>7.45</v>
      </c>
      <c r="C449" s="183">
        <v>0.43</v>
      </c>
      <c r="D449" s="182">
        <v>0.68500000000000005</v>
      </c>
      <c r="E449" s="182">
        <v>9.229089256</v>
      </c>
      <c r="F449" s="183">
        <f t="shared" si="88"/>
        <v>1907.7083333333001</v>
      </c>
      <c r="G449" s="184">
        <f>G441*4/12+G453*8/12</f>
        <v>3.8033333333333337</v>
      </c>
      <c r="H449" s="183">
        <f t="shared" si="84"/>
        <v>253.67573766587495</v>
      </c>
      <c r="I449" s="183">
        <f t="shared" si="85"/>
        <v>14.641686871990098</v>
      </c>
      <c r="J449" s="185">
        <f t="shared" si="89"/>
        <v>1577.1141290363862</v>
      </c>
      <c r="K449" s="183">
        <f t="shared" si="86"/>
        <v>23.324547691426087</v>
      </c>
      <c r="L449" s="185">
        <f t="shared" si="87"/>
        <v>145.00982260267443</v>
      </c>
      <c r="M449" s="204">
        <f t="shared" ref="M449:M512" si="92">H449/AVERAGE(K329:K448)</f>
        <v>12.328569657736629</v>
      </c>
      <c r="N449" s="186"/>
      <c r="O449" s="187">
        <f t="shared" ref="O449:O512" si="93">J449/AVERAGE(L329:L448)</f>
        <v>14.895547932371377</v>
      </c>
      <c r="P449" s="187"/>
      <c r="Q449" s="206">
        <f t="shared" ref="Q449:Q512" si="94">1/M449-(G449/100-(((E449/E329)^(1/10))-1))</f>
        <v>7.4773653299132423E-2</v>
      </c>
      <c r="R449" s="184">
        <f t="shared" si="90"/>
        <v>1.0017954618811766</v>
      </c>
      <c r="S449" s="184">
        <f t="shared" si="91"/>
        <v>6.1800401689722735</v>
      </c>
      <c r="T449" s="190">
        <f t="shared" si="81"/>
        <v>2.5627995423637362E-2</v>
      </c>
      <c r="U449" s="190">
        <f t="shared" si="82"/>
        <v>-1.1482418265564842E-3</v>
      </c>
      <c r="V449" s="190">
        <f t="shared" si="83"/>
        <v>2.6776237250193846E-2</v>
      </c>
      <c r="Y449" s="205"/>
      <c r="Z449" s="205"/>
    </row>
    <row r="450" spans="1:26">
      <c r="A450" s="181">
        <v>1907.1</v>
      </c>
      <c r="B450" s="182">
        <v>6.64</v>
      </c>
      <c r="C450" s="183">
        <v>0.43330000000000002</v>
      </c>
      <c r="D450" s="182">
        <v>0.67669999999999997</v>
      </c>
      <c r="E450" s="182">
        <v>9.3242545450000005</v>
      </c>
      <c r="F450" s="183">
        <f t="shared" si="88"/>
        <v>1907.7916666666333</v>
      </c>
      <c r="G450" s="184">
        <f>G441*3/12+G453*9/12</f>
        <v>3.82</v>
      </c>
      <c r="H450" s="183">
        <f t="shared" si="84"/>
        <v>223.7873140345506</v>
      </c>
      <c r="I450" s="183">
        <f t="shared" si="85"/>
        <v>14.603470357104035</v>
      </c>
      <c r="J450" s="185">
        <f t="shared" si="89"/>
        <v>1398.8622499503028</v>
      </c>
      <c r="K450" s="183">
        <f t="shared" si="86"/>
        <v>22.806758344454877</v>
      </c>
      <c r="L450" s="185">
        <f t="shared" si="87"/>
        <v>142.56175972008583</v>
      </c>
      <c r="M450" s="204">
        <f t="shared" si="92"/>
        <v>10.831840153050608</v>
      </c>
      <c r="N450" s="186"/>
      <c r="O450" s="187">
        <f t="shared" si="93"/>
        <v>13.118926370609218</v>
      </c>
      <c r="P450" s="187"/>
      <c r="Q450" s="206">
        <f t="shared" si="94"/>
        <v>8.8339931481562106E-2</v>
      </c>
      <c r="R450" s="184">
        <f t="shared" si="90"/>
        <v>1.0018104203720324</v>
      </c>
      <c r="S450" s="184">
        <f t="shared" si="91"/>
        <v>6.1279481666600653</v>
      </c>
      <c r="T450" s="190">
        <f t="shared" ref="T450:T513" si="95">(($J570/$J450)^(1/10)-1)</f>
        <v>3.1441932710293052E-2</v>
      </c>
      <c r="U450" s="190">
        <f t="shared" ref="U450:U513" si="96">(($S570/$S450)^(1/10)-1)</f>
        <v>-1.6488140824669761E-3</v>
      </c>
      <c r="V450" s="190">
        <f t="shared" ref="V450:V513" si="97">T450-U450</f>
        <v>3.3090746792760029E-2</v>
      </c>
      <c r="Y450" s="205"/>
      <c r="Z450" s="205"/>
    </row>
    <row r="451" spans="1:26">
      <c r="A451" s="181">
        <v>1907.11</v>
      </c>
      <c r="B451" s="182">
        <v>6.25</v>
      </c>
      <c r="C451" s="183">
        <v>0.43669999999999998</v>
      </c>
      <c r="D451" s="182">
        <v>0.66830000000000001</v>
      </c>
      <c r="E451" s="182">
        <v>8.9436743799999991</v>
      </c>
      <c r="F451" s="183">
        <f t="shared" si="88"/>
        <v>1907.8749999999666</v>
      </c>
      <c r="G451" s="184">
        <f>G441*2/12+G453*10/12</f>
        <v>3.8366666666666669</v>
      </c>
      <c r="H451" s="183">
        <f t="shared" si="84"/>
        <v>219.60667859198168</v>
      </c>
      <c r="I451" s="183">
        <f t="shared" si="85"/>
        <v>15.344357846578944</v>
      </c>
      <c r="J451" s="185">
        <f t="shared" si="89"/>
        <v>1380.7226477399729</v>
      </c>
      <c r="K451" s="183">
        <f t="shared" si="86"/>
        <v>23.482102928483414</v>
      </c>
      <c r="L451" s="185">
        <f t="shared" si="87"/>
        <v>147.63791127753979</v>
      </c>
      <c r="M451" s="204">
        <f t="shared" si="92"/>
        <v>10.591177559189786</v>
      </c>
      <c r="N451" s="186"/>
      <c r="O451" s="187">
        <f t="shared" si="93"/>
        <v>12.863256624926679</v>
      </c>
      <c r="P451" s="187"/>
      <c r="Q451" s="206">
        <f t="shared" si="94"/>
        <v>8.5970170444900434E-2</v>
      </c>
      <c r="R451" s="184">
        <f t="shared" si="90"/>
        <v>1.0018253777073978</v>
      </c>
      <c r="S451" s="184">
        <f t="shared" si="91"/>
        <v>6.4002769896032232</v>
      </c>
      <c r="T451" s="190">
        <f t="shared" si="95"/>
        <v>2.4661796576703088E-2</v>
      </c>
      <c r="U451" s="190">
        <f t="shared" si="96"/>
        <v>-5.8337563498442879E-3</v>
      </c>
      <c r="V451" s="190">
        <f t="shared" si="97"/>
        <v>3.0495552926547376E-2</v>
      </c>
      <c r="Y451" s="205"/>
      <c r="Z451" s="205"/>
    </row>
    <row r="452" spans="1:26">
      <c r="A452" s="181">
        <v>1907.12</v>
      </c>
      <c r="B452" s="182">
        <v>6.57</v>
      </c>
      <c r="C452" s="183">
        <v>0.44</v>
      </c>
      <c r="D452" s="182">
        <v>0.66</v>
      </c>
      <c r="E452" s="182">
        <v>8.7534247930000006</v>
      </c>
      <c r="F452" s="183">
        <f t="shared" si="88"/>
        <v>1907.9583333332998</v>
      </c>
      <c r="G452" s="184">
        <f>G441*1/12+G453*11/12</f>
        <v>3.8533333333333331</v>
      </c>
      <c r="H452" s="183">
        <f t="shared" si="84"/>
        <v>235.86791613850113</v>
      </c>
      <c r="I452" s="183">
        <f t="shared" si="85"/>
        <v>15.796329239108141</v>
      </c>
      <c r="J452" s="185">
        <f t="shared" si="89"/>
        <v>1491.2374473990665</v>
      </c>
      <c r="K452" s="183">
        <f t="shared" si="86"/>
        <v>23.694493858662216</v>
      </c>
      <c r="L452" s="185">
        <f t="shared" si="87"/>
        <v>149.80467508118477</v>
      </c>
      <c r="M452" s="204">
        <f t="shared" si="92"/>
        <v>11.333306235811177</v>
      </c>
      <c r="N452" s="186"/>
      <c r="O452" s="187">
        <f t="shared" si="93"/>
        <v>13.798214088041597</v>
      </c>
      <c r="P452" s="187"/>
      <c r="Q452" s="206">
        <f t="shared" si="94"/>
        <v>7.7408702893090126E-2</v>
      </c>
      <c r="R452" s="184">
        <f t="shared" si="90"/>
        <v>1.0018403338887065</v>
      </c>
      <c r="S452" s="184">
        <f t="shared" si="91"/>
        <v>6.5513193922955884</v>
      </c>
      <c r="T452" s="190">
        <f t="shared" si="95"/>
        <v>1.264481862458755E-2</v>
      </c>
      <c r="U452" s="190">
        <f t="shared" si="96"/>
        <v>-9.4588366136464375E-3</v>
      </c>
      <c r="V452" s="190">
        <f t="shared" si="97"/>
        <v>2.2103655238233988E-2</v>
      </c>
      <c r="Y452" s="205"/>
      <c r="Z452" s="205"/>
    </row>
    <row r="453" spans="1:26">
      <c r="A453" s="181">
        <v>1908.01</v>
      </c>
      <c r="B453" s="182">
        <v>6.85</v>
      </c>
      <c r="C453" s="183">
        <v>0.43669999999999998</v>
      </c>
      <c r="D453" s="182">
        <v>0.65329999999999999</v>
      </c>
      <c r="E453" s="182">
        <v>8.6582595040000001</v>
      </c>
      <c r="F453" s="183">
        <f t="shared" si="88"/>
        <v>1908.0416666666331</v>
      </c>
      <c r="G453" s="184">
        <v>3.87</v>
      </c>
      <c r="H453" s="183">
        <f t="shared" si="84"/>
        <v>248.62310075200546</v>
      </c>
      <c r="I453" s="183">
        <f t="shared" si="85"/>
        <v>15.850176364730041</v>
      </c>
      <c r="J453" s="185">
        <f t="shared" si="89"/>
        <v>1580.2309287213309</v>
      </c>
      <c r="K453" s="183">
        <f t="shared" si="86"/>
        <v>23.71174769653798</v>
      </c>
      <c r="L453" s="185">
        <f t="shared" si="87"/>
        <v>150.71019937717452</v>
      </c>
      <c r="M453" s="204">
        <f t="shared" si="92"/>
        <v>11.902968628266983</v>
      </c>
      <c r="N453" s="186"/>
      <c r="O453" s="187">
        <f t="shared" si="93"/>
        <v>14.522352358595411</v>
      </c>
      <c r="P453" s="187"/>
      <c r="Q453" s="206">
        <f t="shared" si="94"/>
        <v>7.1896382604064793E-2</v>
      </c>
      <c r="R453" s="184">
        <f t="shared" si="90"/>
        <v>1.0039792502497789</v>
      </c>
      <c r="S453" s="184">
        <f t="shared" si="91"/>
        <v>6.6355158611633094</v>
      </c>
      <c r="T453" s="190">
        <f t="shared" si="95"/>
        <v>1.1303836993540317E-2</v>
      </c>
      <c r="U453" s="190">
        <f t="shared" si="96"/>
        <v>-1.271273213252555E-2</v>
      </c>
      <c r="V453" s="190">
        <f t="shared" si="97"/>
        <v>2.4016569126065868E-2</v>
      </c>
      <c r="Y453" s="205"/>
      <c r="Z453" s="205"/>
    </row>
    <row r="454" spans="1:26">
      <c r="A454" s="181">
        <v>1908.02</v>
      </c>
      <c r="B454" s="182">
        <v>6.6</v>
      </c>
      <c r="C454" s="183">
        <v>0.43330000000000002</v>
      </c>
      <c r="D454" s="182">
        <v>0.64670000000000005</v>
      </c>
      <c r="E454" s="182">
        <v>8.5630942149999996</v>
      </c>
      <c r="F454" s="183">
        <f t="shared" si="88"/>
        <v>1908.1249999999663</v>
      </c>
      <c r="G454" s="184">
        <f>G453*11/12+G465*1/12</f>
        <v>3.8608333333333333</v>
      </c>
      <c r="H454" s="183">
        <f t="shared" si="84"/>
        <v>242.21147729133105</v>
      </c>
      <c r="I454" s="183">
        <f t="shared" si="85"/>
        <v>15.901550471262691</v>
      </c>
      <c r="J454" s="185">
        <f t="shared" si="89"/>
        <v>1547.9015292577049</v>
      </c>
      <c r="K454" s="183">
        <f t="shared" si="86"/>
        <v>23.733054903682394</v>
      </c>
      <c r="L454" s="185">
        <f t="shared" si="87"/>
        <v>151.67089681378147</v>
      </c>
      <c r="M454" s="204">
        <f t="shared" si="92"/>
        <v>11.554846295144795</v>
      </c>
      <c r="N454" s="186"/>
      <c r="O454" s="187">
        <f t="shared" si="93"/>
        <v>14.129214575724495</v>
      </c>
      <c r="P454" s="187"/>
      <c r="Q454" s="206">
        <f t="shared" si="94"/>
        <v>7.1931616729456221E-2</v>
      </c>
      <c r="R454" s="184">
        <f t="shared" si="90"/>
        <v>1.0039719343302449</v>
      </c>
      <c r="S454" s="184">
        <f t="shared" si="91"/>
        <v>6.7359569775452517</v>
      </c>
      <c r="T454" s="190">
        <f t="shared" si="95"/>
        <v>1.6484496270795956E-2</v>
      </c>
      <c r="U454" s="190">
        <f t="shared" si="96"/>
        <v>-1.447614349951587E-2</v>
      </c>
      <c r="V454" s="190">
        <f t="shared" si="97"/>
        <v>3.0960639770311826E-2</v>
      </c>
      <c r="Y454" s="205"/>
      <c r="Z454" s="205"/>
    </row>
    <row r="455" spans="1:26">
      <c r="A455" s="181">
        <v>1908.03</v>
      </c>
      <c r="B455" s="182">
        <v>6.87</v>
      </c>
      <c r="C455" s="183">
        <v>0.43</v>
      </c>
      <c r="D455" s="182">
        <v>0.64</v>
      </c>
      <c r="E455" s="182">
        <v>8.5630942149999996</v>
      </c>
      <c r="F455" s="183">
        <f t="shared" si="88"/>
        <v>1908.2083333332996</v>
      </c>
      <c r="G455" s="184">
        <f>G453*10/12+G465*2/12</f>
        <v>3.8516666666666666</v>
      </c>
      <c r="H455" s="183">
        <f t="shared" si="84"/>
        <v>252.12012863506732</v>
      </c>
      <c r="I455" s="183">
        <f t="shared" si="85"/>
        <v>15.780444732617024</v>
      </c>
      <c r="J455" s="185">
        <f t="shared" si="89"/>
        <v>1619.6287844644696</v>
      </c>
      <c r="K455" s="183">
        <f t="shared" si="86"/>
        <v>23.487173555523015</v>
      </c>
      <c r="L455" s="185">
        <f t="shared" si="87"/>
        <v>150.88244862551102</v>
      </c>
      <c r="M455" s="204">
        <f t="shared" si="92"/>
        <v>11.984662664464297</v>
      </c>
      <c r="N455" s="186"/>
      <c r="O455" s="187">
        <f t="shared" si="93"/>
        <v>14.683723501046018</v>
      </c>
      <c r="P455" s="187"/>
      <c r="Q455" s="206">
        <f t="shared" si="94"/>
        <v>6.8919488860364503E-2</v>
      </c>
      <c r="R455" s="184">
        <f t="shared" si="90"/>
        <v>1.0039646186027411</v>
      </c>
      <c r="S455" s="184">
        <f t="shared" si="91"/>
        <v>6.7627117563114165</v>
      </c>
      <c r="T455" s="190">
        <f t="shared" si="95"/>
        <v>1.130878867335583E-2</v>
      </c>
      <c r="U455" s="190">
        <f t="shared" si="96"/>
        <v>-1.3745354989635472E-2</v>
      </c>
      <c r="V455" s="190">
        <f t="shared" si="97"/>
        <v>2.5054143662991302E-2</v>
      </c>
      <c r="Y455" s="205"/>
      <c r="Z455" s="205"/>
    </row>
    <row r="456" spans="1:26">
      <c r="A456" s="181">
        <v>1908.04</v>
      </c>
      <c r="B456" s="182">
        <v>7.24</v>
      </c>
      <c r="C456" s="183">
        <v>0.42670000000000002</v>
      </c>
      <c r="D456" s="182">
        <v>0.63329999999999997</v>
      </c>
      <c r="E456" s="182">
        <v>8.6582595040000001</v>
      </c>
      <c r="F456" s="183">
        <f t="shared" si="88"/>
        <v>1908.2916666666329</v>
      </c>
      <c r="G456" s="184">
        <f>G453*9/12+G465*3/12</f>
        <v>3.8424999999999998</v>
      </c>
      <c r="H456" s="183">
        <f t="shared" si="84"/>
        <v>262.77828459044082</v>
      </c>
      <c r="I456" s="183">
        <f t="shared" si="85"/>
        <v>15.487222932975291</v>
      </c>
      <c r="J456" s="185">
        <f t="shared" si="89"/>
        <v>1696.3880352386052</v>
      </c>
      <c r="K456" s="183">
        <f t="shared" si="86"/>
        <v>22.985840833028476</v>
      </c>
      <c r="L456" s="185">
        <f t="shared" si="87"/>
        <v>148.38709153544318</v>
      </c>
      <c r="M456" s="204">
        <f t="shared" si="92"/>
        <v>12.448889158370372</v>
      </c>
      <c r="N456" s="186"/>
      <c r="O456" s="187">
        <f t="shared" si="93"/>
        <v>15.277960676657003</v>
      </c>
      <c r="P456" s="187"/>
      <c r="Q456" s="206">
        <f t="shared" si="94"/>
        <v>6.7031987776984214E-2</v>
      </c>
      <c r="R456" s="184">
        <f t="shared" si="90"/>
        <v>1.0039573030673983</v>
      </c>
      <c r="S456" s="184">
        <f t="shared" si="91"/>
        <v>6.7148978285478131</v>
      </c>
      <c r="T456" s="190">
        <f t="shared" si="95"/>
        <v>4.9911126784349946E-3</v>
      </c>
      <c r="U456" s="190">
        <f t="shared" si="96"/>
        <v>-1.4024911459982747E-2</v>
      </c>
      <c r="V456" s="190">
        <f t="shared" si="97"/>
        <v>1.9016024138417742E-2</v>
      </c>
      <c r="Y456" s="205"/>
      <c r="Z456" s="205"/>
    </row>
    <row r="457" spans="1:26">
      <c r="A457" s="181">
        <v>1908.05</v>
      </c>
      <c r="B457" s="182">
        <v>7.63</v>
      </c>
      <c r="C457" s="183">
        <v>0.42330000000000001</v>
      </c>
      <c r="D457" s="182">
        <v>0.62670000000000003</v>
      </c>
      <c r="E457" s="182">
        <v>8.6582595040000001</v>
      </c>
      <c r="F457" s="183">
        <f t="shared" si="88"/>
        <v>1908.3749999999661</v>
      </c>
      <c r="G457" s="184">
        <f>G453*8/12+G465*4/12</f>
        <v>3.833333333333333</v>
      </c>
      <c r="H457" s="183">
        <f t="shared" si="84"/>
        <v>276.93346842887615</v>
      </c>
      <c r="I457" s="183">
        <f t="shared" si="85"/>
        <v>15.363818766178674</v>
      </c>
      <c r="J457" s="185">
        <f t="shared" si="89"/>
        <v>1796.0332592283976</v>
      </c>
      <c r="K457" s="183">
        <f t="shared" si="86"/>
        <v>22.74629156807034</v>
      </c>
      <c r="L457" s="185">
        <f t="shared" si="87"/>
        <v>147.51953388708216</v>
      </c>
      <c r="M457" s="204">
        <f t="shared" si="92"/>
        <v>13.078451355438341</v>
      </c>
      <c r="N457" s="186"/>
      <c r="O457" s="187">
        <f t="shared" si="93"/>
        <v>16.073179553710744</v>
      </c>
      <c r="P457" s="187"/>
      <c r="Q457" s="206">
        <f t="shared" si="94"/>
        <v>5.6304171272246226E-2</v>
      </c>
      <c r="R457" s="184">
        <f t="shared" si="90"/>
        <v>1.0039499877243483</v>
      </c>
      <c r="S457" s="184">
        <f t="shared" si="91"/>
        <v>6.7414707143219914</v>
      </c>
      <c r="T457" s="190">
        <f t="shared" si="95"/>
        <v>1.0351254982812197E-3</v>
      </c>
      <c r="U457" s="190">
        <f t="shared" si="96"/>
        <v>-1.6054572047676796E-2</v>
      </c>
      <c r="V457" s="190">
        <f t="shared" si="97"/>
        <v>1.7089697545958016E-2</v>
      </c>
      <c r="Y457" s="205"/>
      <c r="Z457" s="205"/>
    </row>
    <row r="458" spans="1:26">
      <c r="A458" s="181">
        <v>1908.06</v>
      </c>
      <c r="B458" s="182">
        <v>7.64</v>
      </c>
      <c r="C458" s="183">
        <v>0.42</v>
      </c>
      <c r="D458" s="182">
        <v>0.62</v>
      </c>
      <c r="E458" s="182">
        <v>8.6582595040000001</v>
      </c>
      <c r="F458" s="183">
        <f t="shared" si="88"/>
        <v>1908.4583333332994</v>
      </c>
      <c r="G458" s="184">
        <f>G453*7/12+G465*5/12</f>
        <v>3.8241666666666663</v>
      </c>
      <c r="H458" s="183">
        <f t="shared" ref="H458:H521" si="98">B458*$E$1852/E458</f>
        <v>277.29642186063091</v>
      </c>
      <c r="I458" s="183">
        <f t="shared" ref="I458:I521" si="99">C458*$E$1852/E458</f>
        <v>15.244044133699605</v>
      </c>
      <c r="J458" s="185">
        <f t="shared" si="89"/>
        <v>1806.625853811003</v>
      </c>
      <c r="K458" s="183">
        <f t="shared" ref="K458:K521" si="100">D458*$E$1852/E458</f>
        <v>22.503112768794654</v>
      </c>
      <c r="L458" s="185">
        <f t="shared" ref="L458:L521" si="101">K458*(J458/H458)</f>
        <v>146.6109986076992</v>
      </c>
      <c r="M458" s="204">
        <f t="shared" si="92"/>
        <v>13.051684129229992</v>
      </c>
      <c r="N458" s="186"/>
      <c r="O458" s="187">
        <f t="shared" si="93"/>
        <v>16.063482493706534</v>
      </c>
      <c r="P458" s="187"/>
      <c r="Q458" s="206">
        <f t="shared" si="94"/>
        <v>6.3505333446276291E-2</v>
      </c>
      <c r="R458" s="184">
        <f t="shared" si="90"/>
        <v>1.0039426725737219</v>
      </c>
      <c r="S458" s="184">
        <f t="shared" si="91"/>
        <v>6.7680994408876165</v>
      </c>
      <c r="T458" s="190">
        <f t="shared" si="95"/>
        <v>-8.6790412958670515E-5</v>
      </c>
      <c r="U458" s="190">
        <f t="shared" si="96"/>
        <v>-1.7371794560152476E-2</v>
      </c>
      <c r="V458" s="190">
        <f t="shared" si="97"/>
        <v>1.7285004147193805E-2</v>
      </c>
      <c r="Y458" s="205"/>
      <c r="Z458" s="205"/>
    </row>
    <row r="459" spans="1:26">
      <c r="A459" s="181">
        <v>1908.07</v>
      </c>
      <c r="B459" s="182">
        <v>7.92</v>
      </c>
      <c r="C459" s="183">
        <v>0.41670000000000001</v>
      </c>
      <c r="D459" s="182">
        <v>0.61329999999999996</v>
      </c>
      <c r="E459" s="182">
        <v>8.7534247930000006</v>
      </c>
      <c r="F459" s="183">
        <f t="shared" ref="F459:F522" si="102">F458+1/12</f>
        <v>1908.5416666666326</v>
      </c>
      <c r="G459" s="184">
        <f>G453*6/12+G465*6/12</f>
        <v>3.8149999999999995</v>
      </c>
      <c r="H459" s="183">
        <f t="shared" si="98"/>
        <v>284.33392630394661</v>
      </c>
      <c r="I459" s="183">
        <f t="shared" si="99"/>
        <v>14.959841804400826</v>
      </c>
      <c r="J459" s="185">
        <f t="shared" ref="J459:J522" si="103">J458*((H459+(I459/12))/H458)</f>
        <v>1860.5983276986112</v>
      </c>
      <c r="K459" s="183">
        <f t="shared" si="100"/>
        <v>22.017928914420509</v>
      </c>
      <c r="L459" s="185">
        <f t="shared" si="101"/>
        <v>144.07890838100479</v>
      </c>
      <c r="M459" s="204">
        <f t="shared" si="92"/>
        <v>13.345487104834405</v>
      </c>
      <c r="N459" s="186"/>
      <c r="O459" s="187">
        <f t="shared" si="93"/>
        <v>16.444418748089589</v>
      </c>
      <c r="P459" s="187"/>
      <c r="Q459" s="206">
        <f t="shared" si="94"/>
        <v>6.4488228436870243E-2</v>
      </c>
      <c r="R459" s="184">
        <f t="shared" ref="R459:R522" si="104">((G459/G460+G459/1200+((1+G460/1200)^(-119))*(1-G459/G460)))</f>
        <v>1.0039353576156511</v>
      </c>
      <c r="S459" s="184">
        <f t="shared" ref="S459:S522" si="105">S458*R458*E458/E459</f>
        <v>6.7209124610745752</v>
      </c>
      <c r="T459" s="190">
        <f t="shared" si="95"/>
        <v>-4.2185548874096312E-3</v>
      </c>
      <c r="U459" s="190">
        <f t="shared" si="96"/>
        <v>-1.8904544061945416E-2</v>
      </c>
      <c r="V459" s="190">
        <f t="shared" si="97"/>
        <v>1.4685989174535785E-2</v>
      </c>
      <c r="Y459" s="205"/>
      <c r="Z459" s="205"/>
    </row>
    <row r="460" spans="1:26">
      <c r="A460" s="181">
        <v>1908.08</v>
      </c>
      <c r="B460" s="182">
        <v>8.26</v>
      </c>
      <c r="C460" s="183">
        <v>0.4133</v>
      </c>
      <c r="D460" s="182">
        <v>0.60670000000000002</v>
      </c>
      <c r="E460" s="182">
        <v>8.7534247930000006</v>
      </c>
      <c r="F460" s="183">
        <f t="shared" si="102"/>
        <v>1908.6249999999659</v>
      </c>
      <c r="G460" s="184">
        <f>G453*5/12+G465*7/12</f>
        <v>3.8058333333333332</v>
      </c>
      <c r="H460" s="183">
        <f t="shared" si="98"/>
        <v>296.54018071598466</v>
      </c>
      <c r="I460" s="183">
        <f t="shared" si="99"/>
        <v>14.837779260280444</v>
      </c>
      <c r="J460" s="185">
        <f t="shared" si="103"/>
        <v>1948.5636735093026</v>
      </c>
      <c r="K460" s="183">
        <f t="shared" si="100"/>
        <v>21.780983975833887</v>
      </c>
      <c r="L460" s="185">
        <f t="shared" si="101"/>
        <v>143.12270953003559</v>
      </c>
      <c r="M460" s="204">
        <f t="shared" si="92"/>
        <v>13.884232895208616</v>
      </c>
      <c r="N460" s="186"/>
      <c r="O460" s="187">
        <f t="shared" si="93"/>
        <v>17.124917552510801</v>
      </c>
      <c r="P460" s="187"/>
      <c r="Q460" s="206">
        <f t="shared" si="94"/>
        <v>6.1672342573396169E-2</v>
      </c>
      <c r="R460" s="184">
        <f t="shared" si="104"/>
        <v>1.0039280428502675</v>
      </c>
      <c r="S460" s="184">
        <f t="shared" si="105"/>
        <v>6.7473616551123898</v>
      </c>
      <c r="T460" s="190">
        <f t="shared" si="95"/>
        <v>-9.175680242368367E-3</v>
      </c>
      <c r="U460" s="190">
        <f t="shared" si="96"/>
        <v>-2.0802587165439479E-2</v>
      </c>
      <c r="V460" s="190">
        <f t="shared" si="97"/>
        <v>1.1626906923071112E-2</v>
      </c>
      <c r="Y460" s="205"/>
      <c r="Z460" s="205"/>
    </row>
    <row r="461" spans="1:26">
      <c r="A461" s="181">
        <v>1908.09</v>
      </c>
      <c r="B461" s="182">
        <v>8.17</v>
      </c>
      <c r="C461" s="183">
        <v>0.41</v>
      </c>
      <c r="D461" s="182">
        <v>0.6</v>
      </c>
      <c r="E461" s="182">
        <v>8.7534247930000006</v>
      </c>
      <c r="F461" s="183">
        <f t="shared" si="102"/>
        <v>1908.7083333332992</v>
      </c>
      <c r="G461" s="184">
        <f>G453*4/12+G465*8/12</f>
        <v>3.7966666666666664</v>
      </c>
      <c r="H461" s="183">
        <f t="shared" si="98"/>
        <v>293.30911337162166</v>
      </c>
      <c r="I461" s="183">
        <f t="shared" si="99"/>
        <v>14.719306790987131</v>
      </c>
      <c r="J461" s="185">
        <f t="shared" si="103"/>
        <v>1935.3923895983742</v>
      </c>
      <c r="K461" s="183">
        <f t="shared" si="100"/>
        <v>21.540448962420196</v>
      </c>
      <c r="L461" s="185">
        <f t="shared" si="101"/>
        <v>142.13408001946445</v>
      </c>
      <c r="M461" s="204">
        <f t="shared" si="92"/>
        <v>13.701442268825112</v>
      </c>
      <c r="N461" s="186"/>
      <c r="O461" s="187">
        <f t="shared" si="93"/>
        <v>16.916213689856761</v>
      </c>
      <c r="P461" s="187"/>
      <c r="Q461" s="206">
        <f t="shared" si="94"/>
        <v>6.2724881699916579E-2</v>
      </c>
      <c r="R461" s="184">
        <f t="shared" si="104"/>
        <v>1.0039207282777027</v>
      </c>
      <c r="S461" s="184">
        <f t="shared" si="105"/>
        <v>6.7738655808199226</v>
      </c>
      <c r="T461" s="190">
        <f t="shared" si="95"/>
        <v>-1.0284027999792666E-2</v>
      </c>
      <c r="U461" s="190">
        <f t="shared" si="96"/>
        <v>-2.2659611603715102E-2</v>
      </c>
      <c r="V461" s="190">
        <f t="shared" si="97"/>
        <v>1.2375583603922435E-2</v>
      </c>
      <c r="Y461" s="205"/>
      <c r="Z461" s="205"/>
    </row>
    <row r="462" spans="1:26">
      <c r="A462" s="181">
        <v>1908.1</v>
      </c>
      <c r="B462" s="182">
        <v>8.27</v>
      </c>
      <c r="C462" s="183">
        <v>0.40670000000000001</v>
      </c>
      <c r="D462" s="182">
        <v>0.59330000000000005</v>
      </c>
      <c r="E462" s="182">
        <v>8.8485090910000004</v>
      </c>
      <c r="F462" s="183">
        <f t="shared" si="102"/>
        <v>1908.7916666666324</v>
      </c>
      <c r="G462" s="184">
        <f>G453*3/12+G465*9/12</f>
        <v>3.7874999999999996</v>
      </c>
      <c r="H462" s="183">
        <f t="shared" si="98"/>
        <v>293.70876927090234</v>
      </c>
      <c r="I462" s="183">
        <f t="shared" si="99"/>
        <v>14.443936694374363</v>
      </c>
      <c r="J462" s="185">
        <f t="shared" si="103"/>
        <v>1945.9718361298292</v>
      </c>
      <c r="K462" s="183">
        <f t="shared" si="100"/>
        <v>21.071029360148291</v>
      </c>
      <c r="L462" s="185">
        <f t="shared" si="101"/>
        <v>139.60641963432016</v>
      </c>
      <c r="M462" s="204">
        <f t="shared" si="92"/>
        <v>13.690810359178707</v>
      </c>
      <c r="N462" s="186"/>
      <c r="O462" s="187">
        <f t="shared" si="93"/>
        <v>16.918532418224821</v>
      </c>
      <c r="P462" s="187"/>
      <c r="Q462" s="206">
        <f t="shared" si="94"/>
        <v>6.3984155737842913E-2</v>
      </c>
      <c r="R462" s="184">
        <f t="shared" si="104"/>
        <v>1.0039134138980883</v>
      </c>
      <c r="S462" s="184">
        <f t="shared" si="105"/>
        <v>6.7273480786574948</v>
      </c>
      <c r="T462" s="190">
        <f t="shared" si="95"/>
        <v>-7.9633161687906462E-3</v>
      </c>
      <c r="U462" s="190">
        <f t="shared" si="96"/>
        <v>-2.3422719124162161E-2</v>
      </c>
      <c r="V462" s="190">
        <f t="shared" si="97"/>
        <v>1.5459402955371515E-2</v>
      </c>
      <c r="Y462" s="205"/>
      <c r="Z462" s="205"/>
    </row>
    <row r="463" spans="1:26">
      <c r="A463" s="181">
        <v>1908.11</v>
      </c>
      <c r="B463" s="182">
        <v>8.83</v>
      </c>
      <c r="C463" s="183">
        <v>0.40329999999999999</v>
      </c>
      <c r="D463" s="182">
        <v>0.5867</v>
      </c>
      <c r="E463" s="182">
        <v>8.9436743799999991</v>
      </c>
      <c r="F463" s="183">
        <f t="shared" si="102"/>
        <v>1908.8749999999657</v>
      </c>
      <c r="G463" s="184">
        <f>G453*2/12+G465*10/12</f>
        <v>3.7783333333333329</v>
      </c>
      <c r="H463" s="183">
        <f t="shared" si="98"/>
        <v>310.26031551475171</v>
      </c>
      <c r="I463" s="183">
        <f t="shared" si="99"/>
        <v>14.170779756183393</v>
      </c>
      <c r="J463" s="185">
        <f t="shared" si="103"/>
        <v>2063.4584123020404</v>
      </c>
      <c r="K463" s="183">
        <f t="shared" si="100"/>
        <v>20.614918132786503</v>
      </c>
      <c r="L463" s="185">
        <f t="shared" si="101"/>
        <v>137.10430922962706</v>
      </c>
      <c r="M463" s="204">
        <f t="shared" si="92"/>
        <v>14.435014091256258</v>
      </c>
      <c r="N463" s="186"/>
      <c r="O463" s="187">
        <f t="shared" si="93"/>
        <v>17.849788804262811</v>
      </c>
      <c r="P463" s="187"/>
      <c r="Q463" s="206">
        <f t="shared" si="94"/>
        <v>6.1411293814185981E-2</v>
      </c>
      <c r="R463" s="184">
        <f t="shared" si="104"/>
        <v>1.0039060997115568</v>
      </c>
      <c r="S463" s="184">
        <f t="shared" si="105"/>
        <v>6.6818124055974719</v>
      </c>
      <c r="T463" s="190">
        <f t="shared" si="95"/>
        <v>-1.25253451214411E-2</v>
      </c>
      <c r="U463" s="190">
        <f t="shared" si="96"/>
        <v>-2.4161052630999991E-2</v>
      </c>
      <c r="V463" s="190">
        <f t="shared" si="97"/>
        <v>1.163570750955889E-2</v>
      </c>
      <c r="Y463" s="205"/>
      <c r="Z463" s="205"/>
    </row>
    <row r="464" spans="1:26">
      <c r="A464" s="181">
        <v>1908.12</v>
      </c>
      <c r="B464" s="182">
        <v>9.0299999999999994</v>
      </c>
      <c r="C464" s="183">
        <v>0.4</v>
      </c>
      <c r="D464" s="182">
        <v>0.57999999999999996</v>
      </c>
      <c r="E464" s="182">
        <v>9.0388396689999997</v>
      </c>
      <c r="F464" s="183">
        <f t="shared" si="102"/>
        <v>1908.9583333332989</v>
      </c>
      <c r="G464" s="184">
        <f>G453*1/12+G465*11/12</f>
        <v>3.769166666666667</v>
      </c>
      <c r="H464" s="183">
        <f t="shared" si="98"/>
        <v>313.94717009223689</v>
      </c>
      <c r="I464" s="183">
        <f t="shared" si="99"/>
        <v>13.906851388360439</v>
      </c>
      <c r="J464" s="185">
        <f t="shared" si="103"/>
        <v>2095.6862589950738</v>
      </c>
      <c r="K464" s="183">
        <f t="shared" si="100"/>
        <v>20.164934513122631</v>
      </c>
      <c r="L464" s="185">
        <f t="shared" si="101"/>
        <v>134.60664786457835</v>
      </c>
      <c r="M464" s="204">
        <f t="shared" si="92"/>
        <v>14.582482908962435</v>
      </c>
      <c r="N464" s="186"/>
      <c r="O464" s="187">
        <f t="shared" si="93"/>
        <v>18.042310998691569</v>
      </c>
      <c r="P464" s="187"/>
      <c r="Q464" s="206">
        <f t="shared" si="94"/>
        <v>6.0431599334800114E-2</v>
      </c>
      <c r="R464" s="184">
        <f t="shared" si="104"/>
        <v>1.0038987857182395</v>
      </c>
      <c r="S464" s="184">
        <f t="shared" si="105"/>
        <v>6.6372880769643556</v>
      </c>
      <c r="T464" s="190">
        <f t="shared" si="95"/>
        <v>-1.6639366110551279E-2</v>
      </c>
      <c r="U464" s="190">
        <f t="shared" si="96"/>
        <v>-2.4287203342074681E-2</v>
      </c>
      <c r="V464" s="190">
        <f t="shared" si="97"/>
        <v>7.6478372315234022E-3</v>
      </c>
      <c r="Y464" s="205"/>
      <c r="Z464" s="205"/>
    </row>
    <row r="465" spans="1:26">
      <c r="A465" s="181">
        <v>1909.01</v>
      </c>
      <c r="B465" s="182">
        <v>9.06</v>
      </c>
      <c r="C465" s="183">
        <v>0.40329999999999999</v>
      </c>
      <c r="D465" s="182">
        <v>0.59499999999999997</v>
      </c>
      <c r="E465" s="182">
        <v>8.9436743799999991</v>
      </c>
      <c r="F465" s="183">
        <f t="shared" si="102"/>
        <v>1909.0416666666322</v>
      </c>
      <c r="G465" s="184">
        <v>3.76</v>
      </c>
      <c r="H465" s="183">
        <f t="shared" si="98"/>
        <v>318.34184128693664</v>
      </c>
      <c r="I465" s="183">
        <f t="shared" si="99"/>
        <v>14.170779756183393</v>
      </c>
      <c r="J465" s="185">
        <f t="shared" si="103"/>
        <v>2132.9047642612859</v>
      </c>
      <c r="K465" s="183">
        <f t="shared" si="100"/>
        <v>20.906555801956653</v>
      </c>
      <c r="L465" s="185">
        <f t="shared" si="101"/>
        <v>140.0748713836054</v>
      </c>
      <c r="M465" s="204">
        <f t="shared" si="92"/>
        <v>14.764418456441351</v>
      </c>
      <c r="N465" s="186"/>
      <c r="O465" s="187">
        <f t="shared" si="93"/>
        <v>18.278868975062455</v>
      </c>
      <c r="P465" s="187"/>
      <c r="Q465" s="206">
        <f t="shared" si="94"/>
        <v>5.8589112632355833E-2</v>
      </c>
      <c r="R465" s="184">
        <f t="shared" si="104"/>
        <v>1.0021005553726343</v>
      </c>
      <c r="S465" s="184">
        <f t="shared" si="105"/>
        <v>6.7340649435134994</v>
      </c>
      <c r="T465" s="190">
        <f t="shared" si="95"/>
        <v>-1.8403410663703434E-2</v>
      </c>
      <c r="U465" s="190">
        <f t="shared" si="96"/>
        <v>-2.5288120751928433E-2</v>
      </c>
      <c r="V465" s="190">
        <f t="shared" si="97"/>
        <v>6.884710088224999E-3</v>
      </c>
      <c r="Y465" s="205"/>
      <c r="Z465" s="205"/>
    </row>
    <row r="466" spans="1:26">
      <c r="A466" s="181">
        <v>1909.02</v>
      </c>
      <c r="B466" s="182">
        <v>8.8000000000000007</v>
      </c>
      <c r="C466" s="183">
        <v>0.40670000000000001</v>
      </c>
      <c r="D466" s="182">
        <v>0.61</v>
      </c>
      <c r="E466" s="182">
        <v>9.0388396689999997</v>
      </c>
      <c r="F466" s="183">
        <f t="shared" si="102"/>
        <v>1909.1249999999654</v>
      </c>
      <c r="G466" s="184">
        <f>G465*11/12+G477*1/12</f>
        <v>3.7725</v>
      </c>
      <c r="H466" s="183">
        <f t="shared" si="98"/>
        <v>305.95073054392964</v>
      </c>
      <c r="I466" s="183">
        <f t="shared" si="99"/>
        <v>14.139791149115474</v>
      </c>
      <c r="J466" s="185">
        <f t="shared" si="103"/>
        <v>2057.7785308305847</v>
      </c>
      <c r="K466" s="183">
        <f t="shared" si="100"/>
        <v>21.207948367249667</v>
      </c>
      <c r="L466" s="185">
        <f t="shared" si="101"/>
        <v>142.64146634166553</v>
      </c>
      <c r="M466" s="204">
        <f t="shared" si="92"/>
        <v>14.16715751670136</v>
      </c>
      <c r="N466" s="186"/>
      <c r="O466" s="187">
        <f t="shared" si="93"/>
        <v>17.55101294221441</v>
      </c>
      <c r="P466" s="187"/>
      <c r="Q466" s="206">
        <f t="shared" si="94"/>
        <v>5.9552576468414296E-2</v>
      </c>
      <c r="R466" s="184">
        <f t="shared" si="104"/>
        <v>1.0021115756288155</v>
      </c>
      <c r="S466" s="184">
        <f t="shared" si="105"/>
        <v>6.6771617888923567</v>
      </c>
      <c r="T466" s="190">
        <f t="shared" si="95"/>
        <v>-1.2104931460708457E-2</v>
      </c>
      <c r="U466" s="190">
        <f t="shared" si="96"/>
        <v>-2.2607681822931602E-2</v>
      </c>
      <c r="V466" s="190">
        <f t="shared" si="97"/>
        <v>1.0502750362223146E-2</v>
      </c>
      <c r="Y466" s="205"/>
      <c r="Z466" s="205"/>
    </row>
    <row r="467" spans="1:26">
      <c r="A467" s="181">
        <v>1909.03</v>
      </c>
      <c r="B467" s="182">
        <v>8.92</v>
      </c>
      <c r="C467" s="183">
        <v>0.41</v>
      </c>
      <c r="D467" s="182">
        <v>0.625</v>
      </c>
      <c r="E467" s="182">
        <v>9.0388396689999997</v>
      </c>
      <c r="F467" s="183">
        <f t="shared" si="102"/>
        <v>1909.2083333332987</v>
      </c>
      <c r="G467" s="184">
        <f>G465*10/12+G477*2/12</f>
        <v>3.7849999999999997</v>
      </c>
      <c r="H467" s="183">
        <f t="shared" si="98"/>
        <v>310.1227859604378</v>
      </c>
      <c r="I467" s="183">
        <f t="shared" si="99"/>
        <v>14.254522673069447</v>
      </c>
      <c r="J467" s="185">
        <f t="shared" si="103"/>
        <v>2093.8286281983555</v>
      </c>
      <c r="K467" s="183">
        <f t="shared" si="100"/>
        <v>21.729455294313183</v>
      </c>
      <c r="L467" s="185">
        <f t="shared" si="101"/>
        <v>146.70884446457086</v>
      </c>
      <c r="M467" s="204">
        <f t="shared" si="92"/>
        <v>14.336058380586216</v>
      </c>
      <c r="N467" s="186"/>
      <c r="O467" s="187">
        <f t="shared" si="93"/>
        <v>17.770999224836913</v>
      </c>
      <c r="P467" s="187"/>
      <c r="Q467" s="206">
        <f t="shared" si="94"/>
        <v>5.8595967072828339E-2</v>
      </c>
      <c r="R467" s="184">
        <f t="shared" si="104"/>
        <v>1.002122595395643</v>
      </c>
      <c r="S467" s="184">
        <f t="shared" si="105"/>
        <v>6.6912611209954393</v>
      </c>
      <c r="T467" s="190">
        <f t="shared" si="95"/>
        <v>-1.1502568489839771E-2</v>
      </c>
      <c r="U467" s="190">
        <f t="shared" si="96"/>
        <v>-2.3947180086188236E-2</v>
      </c>
      <c r="V467" s="190">
        <f t="shared" si="97"/>
        <v>1.2444611596348465E-2</v>
      </c>
      <c r="Y467" s="205"/>
      <c r="Z467" s="205"/>
    </row>
    <row r="468" spans="1:26">
      <c r="A468" s="181">
        <v>1909.04</v>
      </c>
      <c r="B468" s="182">
        <v>9.32</v>
      </c>
      <c r="C468" s="183">
        <v>0.4133</v>
      </c>
      <c r="D468" s="182">
        <v>0.64</v>
      </c>
      <c r="E468" s="182">
        <v>9.229089256</v>
      </c>
      <c r="F468" s="183">
        <f t="shared" si="102"/>
        <v>1909.291666666632</v>
      </c>
      <c r="G468" s="184">
        <f>G465*9/12+G477*3/12</f>
        <v>3.7974999999999999</v>
      </c>
      <c r="H468" s="183">
        <f t="shared" si="98"/>
        <v>317.35005034173889</v>
      </c>
      <c r="I468" s="183">
        <f t="shared" si="99"/>
        <v>14.073044614403505</v>
      </c>
      <c r="J468" s="185">
        <f t="shared" si="103"/>
        <v>2150.5422886246683</v>
      </c>
      <c r="K468" s="183">
        <f t="shared" si="100"/>
        <v>21.792278135055032</v>
      </c>
      <c r="L468" s="185">
        <f t="shared" si="101"/>
        <v>147.67672368238064</v>
      </c>
      <c r="M468" s="204">
        <f t="shared" si="92"/>
        <v>14.64519860308612</v>
      </c>
      <c r="N468" s="186"/>
      <c r="O468" s="187">
        <f t="shared" si="93"/>
        <v>18.161144521921859</v>
      </c>
      <c r="P468" s="187"/>
      <c r="Q468" s="206">
        <f t="shared" si="94"/>
        <v>5.7740559903484791E-2</v>
      </c>
      <c r="R468" s="184">
        <f t="shared" si="104"/>
        <v>1.0021336146735726</v>
      </c>
      <c r="S468" s="184">
        <f t="shared" si="105"/>
        <v>6.5672366978910794</v>
      </c>
      <c r="T468" s="190">
        <f t="shared" si="95"/>
        <v>-1.2157588476801595E-2</v>
      </c>
      <c r="U468" s="190">
        <f t="shared" si="96"/>
        <v>-2.3821721065581003E-2</v>
      </c>
      <c r="V468" s="190">
        <f t="shared" si="97"/>
        <v>1.1664132588779408E-2</v>
      </c>
      <c r="Y468" s="205"/>
      <c r="Z468" s="205"/>
    </row>
    <row r="469" spans="1:26">
      <c r="A469" s="181">
        <v>1909.05</v>
      </c>
      <c r="B469" s="182">
        <v>9.6300000000000008</v>
      </c>
      <c r="C469" s="183">
        <v>0.41670000000000001</v>
      </c>
      <c r="D469" s="182">
        <v>0.65500000000000003</v>
      </c>
      <c r="E469" s="182">
        <v>9.3242545450000005</v>
      </c>
      <c r="F469" s="183">
        <f t="shared" si="102"/>
        <v>1909.3749999999652</v>
      </c>
      <c r="G469" s="184">
        <f>G465*8/12+G477*4/12</f>
        <v>3.8099999999999996</v>
      </c>
      <c r="H469" s="183">
        <f t="shared" si="98"/>
        <v>324.55901116757872</v>
      </c>
      <c r="I469" s="183">
        <f t="shared" si="99"/>
        <v>14.044002072017657</v>
      </c>
      <c r="J469" s="185">
        <f t="shared" si="103"/>
        <v>2207.3250960956389</v>
      </c>
      <c r="K469" s="183">
        <f t="shared" si="100"/>
        <v>22.075405224793773</v>
      </c>
      <c r="L469" s="185">
        <f t="shared" si="101"/>
        <v>150.13478067940221</v>
      </c>
      <c r="M469" s="204">
        <f t="shared" si="92"/>
        <v>14.953509786582782</v>
      </c>
      <c r="N469" s="186"/>
      <c r="O469" s="187">
        <f t="shared" si="93"/>
        <v>18.548405152076835</v>
      </c>
      <c r="P469" s="187"/>
      <c r="Q469" s="206">
        <f t="shared" si="94"/>
        <v>5.7262276887974667E-2</v>
      </c>
      <c r="R469" s="184">
        <f t="shared" si="104"/>
        <v>1.0021446334630597</v>
      </c>
      <c r="S469" s="184">
        <f t="shared" si="105"/>
        <v>6.5140790524352781</v>
      </c>
      <c r="T469" s="190">
        <f t="shared" si="95"/>
        <v>-8.7926145105478026E-3</v>
      </c>
      <c r="U469" s="190">
        <f t="shared" si="96"/>
        <v>-2.4118035898860413E-2</v>
      </c>
      <c r="V469" s="190">
        <f t="shared" si="97"/>
        <v>1.532542138831261E-2</v>
      </c>
      <c r="Y469" s="205"/>
      <c r="Z469" s="205"/>
    </row>
    <row r="470" spans="1:26">
      <c r="A470" s="181">
        <v>1909.06</v>
      </c>
      <c r="B470" s="182">
        <v>9.8000000000000007</v>
      </c>
      <c r="C470" s="183">
        <v>0.42</v>
      </c>
      <c r="D470" s="182">
        <v>0.67</v>
      </c>
      <c r="E470" s="182">
        <v>9.4194198349999994</v>
      </c>
      <c r="F470" s="183">
        <f t="shared" si="102"/>
        <v>1909.4583333332985</v>
      </c>
      <c r="G470" s="184">
        <f>G465*7/12+G477*5/12</f>
        <v>3.8224999999999998</v>
      </c>
      <c r="H470" s="183">
        <f t="shared" si="98"/>
        <v>326.95156962392701</v>
      </c>
      <c r="I470" s="183">
        <f t="shared" si="99"/>
        <v>14.012210126739728</v>
      </c>
      <c r="J470" s="185">
        <f t="shared" si="103"/>
        <v>2231.5382981417397</v>
      </c>
      <c r="K470" s="183">
        <f t="shared" si="100"/>
        <v>22.352811392656236</v>
      </c>
      <c r="L470" s="185">
        <f t="shared" si="101"/>
        <v>152.56435303622098</v>
      </c>
      <c r="M470" s="204">
        <f t="shared" si="92"/>
        <v>15.040444676080996</v>
      </c>
      <c r="N470" s="186"/>
      <c r="O470" s="187">
        <f t="shared" si="93"/>
        <v>18.659373227262545</v>
      </c>
      <c r="P470" s="187"/>
      <c r="Q470" s="206">
        <f t="shared" si="94"/>
        <v>5.6414579208054941E-2</v>
      </c>
      <c r="R470" s="184">
        <f t="shared" si="104"/>
        <v>1.0021556517645591</v>
      </c>
      <c r="S470" s="184">
        <f t="shared" si="105"/>
        <v>6.4620958638420092</v>
      </c>
      <c r="T470" s="190">
        <f t="shared" si="95"/>
        <v>-6.7626712988284599E-3</v>
      </c>
      <c r="U470" s="190">
        <f t="shared" si="96"/>
        <v>-2.3259661419105626E-2</v>
      </c>
      <c r="V470" s="190">
        <f t="shared" si="97"/>
        <v>1.6496990120277166E-2</v>
      </c>
      <c r="Y470" s="205"/>
      <c r="Z470" s="205"/>
    </row>
    <row r="471" spans="1:26">
      <c r="A471" s="181">
        <v>1909.07</v>
      </c>
      <c r="B471" s="182">
        <v>9.94</v>
      </c>
      <c r="C471" s="183">
        <v>0.42330000000000001</v>
      </c>
      <c r="D471" s="182">
        <v>0.68500000000000005</v>
      </c>
      <c r="E471" s="182">
        <v>9.4194198349999994</v>
      </c>
      <c r="F471" s="183">
        <f t="shared" si="102"/>
        <v>1909.5416666666317</v>
      </c>
      <c r="G471" s="184">
        <f>G465*6/12+G477*6/12</f>
        <v>3.835</v>
      </c>
      <c r="H471" s="183">
        <f t="shared" si="98"/>
        <v>331.6223063328402</v>
      </c>
      <c r="I471" s="183">
        <f t="shared" si="99"/>
        <v>14.122306063449827</v>
      </c>
      <c r="J471" s="185">
        <f t="shared" si="103"/>
        <v>2271.4498160199832</v>
      </c>
      <c r="K471" s="183">
        <f t="shared" si="100"/>
        <v>22.853247468611226</v>
      </c>
      <c r="L471" s="185">
        <f t="shared" si="101"/>
        <v>156.53351347823832</v>
      </c>
      <c r="M471" s="204">
        <f t="shared" si="92"/>
        <v>15.23150324049768</v>
      </c>
      <c r="N471" s="186"/>
      <c r="O471" s="187">
        <f t="shared" si="93"/>
        <v>18.898339079013777</v>
      </c>
      <c r="P471" s="187"/>
      <c r="Q471" s="206">
        <f t="shared" si="94"/>
        <v>5.4094626464790692E-2</v>
      </c>
      <c r="R471" s="184">
        <f t="shared" si="104"/>
        <v>1.0021666695785254</v>
      </c>
      <c r="S471" s="184">
        <f t="shared" si="105"/>
        <v>6.4760258921936504</v>
      </c>
      <c r="T471" s="190">
        <f t="shared" si="95"/>
        <v>-7.7604300006464122E-3</v>
      </c>
      <c r="U471" s="190">
        <f t="shared" si="96"/>
        <v>-2.6233387551507059E-2</v>
      </c>
      <c r="V471" s="190">
        <f t="shared" si="97"/>
        <v>1.8472957550860647E-2</v>
      </c>
      <c r="Y471" s="205"/>
      <c r="Z471" s="205"/>
    </row>
    <row r="472" spans="1:26">
      <c r="A472" s="181">
        <v>1909.08</v>
      </c>
      <c r="B472" s="182">
        <v>10.18</v>
      </c>
      <c r="C472" s="183">
        <v>0.42670000000000002</v>
      </c>
      <c r="D472" s="182">
        <v>0.7</v>
      </c>
      <c r="E472" s="182">
        <v>9.5145851239999999</v>
      </c>
      <c r="F472" s="183">
        <f t="shared" si="102"/>
        <v>1909.624999999965</v>
      </c>
      <c r="G472" s="184">
        <f>G465*5/12+G477*7/12</f>
        <v>3.8474999999999997</v>
      </c>
      <c r="H472" s="183">
        <f t="shared" si="98"/>
        <v>336.23229686919569</v>
      </c>
      <c r="I472" s="183">
        <f t="shared" si="99"/>
        <v>14.093351775450474</v>
      </c>
      <c r="J472" s="185">
        <f t="shared" si="103"/>
        <v>2311.0703632897807</v>
      </c>
      <c r="K472" s="183">
        <f t="shared" si="100"/>
        <v>23.120098998864144</v>
      </c>
      <c r="L472" s="185">
        <f t="shared" si="101"/>
        <v>158.91446505921871</v>
      </c>
      <c r="M472" s="204">
        <f t="shared" si="92"/>
        <v>15.417580706254757</v>
      </c>
      <c r="N472" s="186"/>
      <c r="O472" s="187">
        <f t="shared" si="93"/>
        <v>19.128911647815666</v>
      </c>
      <c r="P472" s="187"/>
      <c r="Q472" s="206">
        <f t="shared" si="94"/>
        <v>5.2867298335827678E-2</v>
      </c>
      <c r="R472" s="184">
        <f t="shared" si="104"/>
        <v>1.0021776869054124</v>
      </c>
      <c r="S472" s="184">
        <f t="shared" si="105"/>
        <v>6.4251434686586792</v>
      </c>
      <c r="T472" s="190">
        <f t="shared" si="95"/>
        <v>-1.7531666746307573E-2</v>
      </c>
      <c r="U472" s="190">
        <f t="shared" si="96"/>
        <v>-2.7046155414689355E-2</v>
      </c>
      <c r="V472" s="190">
        <f t="shared" si="97"/>
        <v>9.514488668381782E-3</v>
      </c>
      <c r="Y472" s="205"/>
      <c r="Z472" s="205"/>
    </row>
    <row r="473" spans="1:26">
      <c r="A473" s="181">
        <v>1909.09</v>
      </c>
      <c r="B473" s="182">
        <v>10.19</v>
      </c>
      <c r="C473" s="183">
        <v>0.43</v>
      </c>
      <c r="D473" s="182">
        <v>0.71499999999999997</v>
      </c>
      <c r="E473" s="182">
        <v>9.6096694209999995</v>
      </c>
      <c r="F473" s="183">
        <f t="shared" si="102"/>
        <v>1909.7083333332982</v>
      </c>
      <c r="G473" s="184">
        <f>G465*4/12+G477*8/12</f>
        <v>3.8600000000000003</v>
      </c>
      <c r="H473" s="183">
        <f t="shared" si="98"/>
        <v>333.23241567520739</v>
      </c>
      <c r="I473" s="183">
        <f t="shared" si="99"/>
        <v>14.061819307197171</v>
      </c>
      <c r="J473" s="185">
        <f t="shared" si="103"/>
        <v>2298.5052942221878</v>
      </c>
      <c r="K473" s="183">
        <f t="shared" si="100"/>
        <v>23.381862336385993</v>
      </c>
      <c r="L473" s="185">
        <f t="shared" si="101"/>
        <v>161.27883075258725</v>
      </c>
      <c r="M473" s="204">
        <f t="shared" si="92"/>
        <v>15.254446436821178</v>
      </c>
      <c r="N473" s="186"/>
      <c r="O473" s="187">
        <f t="shared" si="93"/>
        <v>18.925890785476771</v>
      </c>
      <c r="P473" s="187"/>
      <c r="Q473" s="206">
        <f t="shared" si="94"/>
        <v>5.0537394058907385E-2</v>
      </c>
      <c r="R473" s="184">
        <f t="shared" si="104"/>
        <v>1.0021887037456738</v>
      </c>
      <c r="S473" s="184">
        <f t="shared" si="105"/>
        <v>6.3754224405983759</v>
      </c>
      <c r="T473" s="190">
        <f t="shared" si="95"/>
        <v>-1.5519457540474568E-2</v>
      </c>
      <c r="U473" s="190">
        <f t="shared" si="96"/>
        <v>-2.6751385623001833E-2</v>
      </c>
      <c r="V473" s="190">
        <f t="shared" si="97"/>
        <v>1.1231928082527265E-2</v>
      </c>
      <c r="Y473" s="205"/>
      <c r="Z473" s="205"/>
    </row>
    <row r="474" spans="1:26">
      <c r="A474" s="181">
        <v>1909.1</v>
      </c>
      <c r="B474" s="182">
        <v>10.23</v>
      </c>
      <c r="C474" s="183">
        <v>0.43330000000000002</v>
      </c>
      <c r="D474" s="182">
        <v>0.73</v>
      </c>
      <c r="E474" s="182">
        <v>9.8000000000000007</v>
      </c>
      <c r="F474" s="183">
        <f t="shared" si="102"/>
        <v>1909.7916666666315</v>
      </c>
      <c r="G474" s="184">
        <f>G465*3/12+G477*9/12</f>
        <v>3.8724999999999996</v>
      </c>
      <c r="H474" s="183">
        <f t="shared" si="98"/>
        <v>328.04321785714296</v>
      </c>
      <c r="I474" s="183">
        <f t="shared" si="99"/>
        <v>13.894538250000005</v>
      </c>
      <c r="J474" s="185">
        <f t="shared" si="103"/>
        <v>2270.6988471969812</v>
      </c>
      <c r="K474" s="183">
        <f t="shared" si="100"/>
        <v>23.40875357142858</v>
      </c>
      <c r="L474" s="185">
        <f t="shared" si="101"/>
        <v>162.03422858785888</v>
      </c>
      <c r="M474" s="204">
        <f t="shared" si="92"/>
        <v>14.988845296121765</v>
      </c>
      <c r="N474" s="186"/>
      <c r="O474" s="187">
        <f t="shared" si="93"/>
        <v>18.595961438316632</v>
      </c>
      <c r="P474" s="187"/>
      <c r="Q474" s="206">
        <f t="shared" si="94"/>
        <v>5.2310304239140487E-2</v>
      </c>
      <c r="R474" s="184">
        <f t="shared" si="104"/>
        <v>1.0021997200997625</v>
      </c>
      <c r="S474" s="184">
        <f t="shared" si="105"/>
        <v>6.265285157651503</v>
      </c>
      <c r="T474" s="190">
        <f t="shared" si="95"/>
        <v>-1.0588345651889597E-2</v>
      </c>
      <c r="U474" s="190">
        <f t="shared" si="96"/>
        <v>-2.659124381084832E-2</v>
      </c>
      <c r="V474" s="190">
        <f t="shared" si="97"/>
        <v>1.6002898158958723E-2</v>
      </c>
      <c r="Y474" s="205"/>
      <c r="Z474" s="205"/>
    </row>
    <row r="475" spans="1:26">
      <c r="A475" s="181">
        <v>1909.11</v>
      </c>
      <c r="B475" s="182">
        <v>10.18</v>
      </c>
      <c r="C475" s="183">
        <v>0.43669999999999998</v>
      </c>
      <c r="D475" s="182">
        <v>0.745</v>
      </c>
      <c r="E475" s="182">
        <v>9.8951652889999995</v>
      </c>
      <c r="F475" s="183">
        <f t="shared" si="102"/>
        <v>1909.8749999999648</v>
      </c>
      <c r="G475" s="184">
        <f>G465*2/12+G477*10/12</f>
        <v>3.8849999999999998</v>
      </c>
      <c r="H475" s="183">
        <f t="shared" si="98"/>
        <v>323.30039130890572</v>
      </c>
      <c r="I475" s="183">
        <f t="shared" si="99"/>
        <v>13.868888102612882</v>
      </c>
      <c r="J475" s="185">
        <f t="shared" si="103"/>
        <v>2245.8692170955928</v>
      </c>
      <c r="K475" s="183">
        <f t="shared" si="100"/>
        <v>23.659999167498505</v>
      </c>
      <c r="L475" s="185">
        <f t="shared" si="101"/>
        <v>164.35879830414703</v>
      </c>
      <c r="M475" s="204">
        <f t="shared" si="92"/>
        <v>14.745631176824588</v>
      </c>
      <c r="N475" s="186"/>
      <c r="O475" s="187">
        <f t="shared" si="93"/>
        <v>18.294340914901547</v>
      </c>
      <c r="P475" s="187"/>
      <c r="Q475" s="206">
        <f t="shared" si="94"/>
        <v>5.3018752451290424E-2</v>
      </c>
      <c r="R475" s="184">
        <f t="shared" si="104"/>
        <v>1.0022107359681312</v>
      </c>
      <c r="S475" s="184">
        <f t="shared" si="105"/>
        <v>6.2186790326354728</v>
      </c>
      <c r="T475" s="190">
        <f t="shared" si="95"/>
        <v>-1.4149002264422617E-2</v>
      </c>
      <c r="U475" s="190">
        <f t="shared" si="96"/>
        <v>-2.7896832418933037E-2</v>
      </c>
      <c r="V475" s="190">
        <f t="shared" si="97"/>
        <v>1.3747830154510421E-2</v>
      </c>
      <c r="Y475" s="205"/>
      <c r="Z475" s="205"/>
    </row>
    <row r="476" spans="1:26">
      <c r="A476" s="181">
        <v>1909.12</v>
      </c>
      <c r="B476" s="182">
        <v>10.3</v>
      </c>
      <c r="C476" s="183">
        <v>0.44</v>
      </c>
      <c r="D476" s="182">
        <v>0.76</v>
      </c>
      <c r="E476" s="182">
        <v>9.9903305790000001</v>
      </c>
      <c r="F476" s="183">
        <f t="shared" si="102"/>
        <v>1909.958333333298</v>
      </c>
      <c r="G476" s="184">
        <f>G465*1/12+G477*11/12</f>
        <v>3.8975000000000004</v>
      </c>
      <c r="H476" s="183">
        <f t="shared" si="98"/>
        <v>323.99541981162321</v>
      </c>
      <c r="I476" s="183">
        <f t="shared" si="99"/>
        <v>13.840581040496522</v>
      </c>
      <c r="J476" s="185">
        <f t="shared" si="103"/>
        <v>2258.7095594097932</v>
      </c>
      <c r="K476" s="183">
        <f t="shared" si="100"/>
        <v>23.906458160857632</v>
      </c>
      <c r="L476" s="185">
        <f t="shared" si="101"/>
        <v>166.66206457780996</v>
      </c>
      <c r="M476" s="204">
        <f t="shared" si="92"/>
        <v>14.750638489265041</v>
      </c>
      <c r="N476" s="186"/>
      <c r="O476" s="187">
        <f t="shared" si="93"/>
        <v>18.299718545945822</v>
      </c>
      <c r="P476" s="187"/>
      <c r="Q476" s="206">
        <f t="shared" si="94"/>
        <v>5.2609590345711783E-2</v>
      </c>
      <c r="R476" s="184">
        <f t="shared" si="104"/>
        <v>1.0022217513512319</v>
      </c>
      <c r="S476" s="184">
        <f t="shared" si="105"/>
        <v>6.1730584129277295</v>
      </c>
      <c r="T476" s="190">
        <f t="shared" si="95"/>
        <v>-1.9259474915083064E-2</v>
      </c>
      <c r="U476" s="190">
        <f t="shared" si="96"/>
        <v>-2.9161621238060542E-2</v>
      </c>
      <c r="V476" s="190">
        <f t="shared" si="97"/>
        <v>9.9021463229774787E-3</v>
      </c>
      <c r="Y476" s="205"/>
      <c r="Z476" s="205"/>
    </row>
    <row r="477" spans="1:26">
      <c r="A477" s="181">
        <v>1910.01</v>
      </c>
      <c r="B477" s="182">
        <v>10.08</v>
      </c>
      <c r="C477" s="183">
        <v>0.4425</v>
      </c>
      <c r="D477" s="182">
        <v>0.75749999999999995</v>
      </c>
      <c r="E477" s="182">
        <v>9.8951652889999995</v>
      </c>
      <c r="F477" s="183">
        <f t="shared" si="102"/>
        <v>1910.0416666666313</v>
      </c>
      <c r="G477" s="184">
        <v>3.91</v>
      </c>
      <c r="H477" s="183">
        <f t="shared" si="98"/>
        <v>320.1245524944764</v>
      </c>
      <c r="I477" s="183">
        <f t="shared" si="99"/>
        <v>14.053086753849783</v>
      </c>
      <c r="J477" s="185">
        <f t="shared" si="103"/>
        <v>2239.8882700014001</v>
      </c>
      <c r="K477" s="183">
        <f t="shared" si="100"/>
        <v>24.056979019302169</v>
      </c>
      <c r="L477" s="185">
        <f t="shared" si="101"/>
        <v>168.32493695695044</v>
      </c>
      <c r="M477" s="204">
        <f t="shared" si="92"/>
        <v>14.547885040564152</v>
      </c>
      <c r="N477" s="186"/>
      <c r="O477" s="187">
        <f t="shared" si="93"/>
        <v>18.048500786602379</v>
      </c>
      <c r="P477" s="187"/>
      <c r="Q477" s="206">
        <f t="shared" si="94"/>
        <v>5.2449986402138167E-2</v>
      </c>
      <c r="R477" s="184">
        <f t="shared" si="104"/>
        <v>1.0027795864958251</v>
      </c>
      <c r="S477" s="184">
        <f t="shared" si="105"/>
        <v>6.2462737929115999</v>
      </c>
      <c r="T477" s="190">
        <f t="shared" si="95"/>
        <v>-2.099805769894969E-2</v>
      </c>
      <c r="U477" s="190">
        <f t="shared" si="96"/>
        <v>-3.2233048184648228E-2</v>
      </c>
      <c r="V477" s="190">
        <f t="shared" si="97"/>
        <v>1.1234990485698537E-2</v>
      </c>
      <c r="Y477" s="205"/>
      <c r="Z477" s="205"/>
    </row>
    <row r="478" spans="1:26">
      <c r="A478" s="181">
        <v>1910.02</v>
      </c>
      <c r="B478" s="182">
        <v>9.7200000000000006</v>
      </c>
      <c r="C478" s="183">
        <v>0.44500000000000001</v>
      </c>
      <c r="D478" s="182">
        <v>0.755</v>
      </c>
      <c r="E478" s="182">
        <v>9.8951652889999995</v>
      </c>
      <c r="F478" s="183">
        <f t="shared" si="102"/>
        <v>1910.1249999999645</v>
      </c>
      <c r="G478" s="184">
        <f>G477*11/12+G489*1/12</f>
        <v>3.9158333333333335</v>
      </c>
      <c r="H478" s="183">
        <f t="shared" si="98"/>
        <v>308.69153276253081</v>
      </c>
      <c r="I478" s="183">
        <f t="shared" si="99"/>
        <v>14.132482724210517</v>
      </c>
      <c r="J478" s="185">
        <f t="shared" si="103"/>
        <v>2168.1325900555053</v>
      </c>
      <c r="K478" s="183">
        <f t="shared" si="100"/>
        <v>23.977583048941437</v>
      </c>
      <c r="L478" s="185">
        <f t="shared" si="101"/>
        <v>168.40947587365295</v>
      </c>
      <c r="M478" s="204">
        <f t="shared" si="92"/>
        <v>14.002037903032702</v>
      </c>
      <c r="N478" s="186"/>
      <c r="O478" s="187">
        <f t="shared" si="93"/>
        <v>17.374142485913485</v>
      </c>
      <c r="P478" s="187"/>
      <c r="Q478" s="206">
        <f t="shared" si="94"/>
        <v>5.3847169033190118E-2</v>
      </c>
      <c r="R478" s="184">
        <f t="shared" si="104"/>
        <v>1.002784577867381</v>
      </c>
      <c r="S478" s="184">
        <f t="shared" si="105"/>
        <v>6.2636358511956036</v>
      </c>
      <c r="T478" s="190">
        <f t="shared" si="95"/>
        <v>-2.6721783232240059E-2</v>
      </c>
      <c r="U478" s="190">
        <f t="shared" si="96"/>
        <v>-3.3174266110591377E-2</v>
      </c>
      <c r="V478" s="190">
        <f t="shared" si="97"/>
        <v>6.4524828783513177E-3</v>
      </c>
      <c r="Y478" s="205"/>
      <c r="Z478" s="205"/>
    </row>
    <row r="479" spans="1:26">
      <c r="A479" s="181">
        <v>1910.03</v>
      </c>
      <c r="B479" s="182">
        <v>9.9600000000000009</v>
      </c>
      <c r="C479" s="183">
        <v>0.44750000000000001</v>
      </c>
      <c r="D479" s="182">
        <v>0.75249999999999995</v>
      </c>
      <c r="E479" s="182">
        <v>10.08541488</v>
      </c>
      <c r="F479" s="183">
        <f t="shared" si="102"/>
        <v>1910.2083333332978</v>
      </c>
      <c r="G479" s="184">
        <f>G477*10/12+G489*2/12</f>
        <v>3.9216666666666669</v>
      </c>
      <c r="H479" s="183">
        <f t="shared" si="98"/>
        <v>310.3466597300756</v>
      </c>
      <c r="I479" s="183">
        <f t="shared" si="99"/>
        <v>13.943788175623375</v>
      </c>
      <c r="J479" s="185">
        <f t="shared" si="103"/>
        <v>2187.9189005579451</v>
      </c>
      <c r="K479" s="183">
        <f t="shared" si="100"/>
        <v>23.447375647277294</v>
      </c>
      <c r="L479" s="185">
        <f t="shared" si="101"/>
        <v>165.30210568974431</v>
      </c>
      <c r="M479" s="204">
        <f t="shared" si="92"/>
        <v>14.050006965077824</v>
      </c>
      <c r="N479" s="186"/>
      <c r="O479" s="187">
        <f t="shared" si="93"/>
        <v>17.435730474563577</v>
      </c>
      <c r="P479" s="187"/>
      <c r="Q479" s="206">
        <f t="shared" si="94"/>
        <v>5.5492369388224751E-2</v>
      </c>
      <c r="R479" s="184">
        <f t="shared" si="104"/>
        <v>1.0027895691897077</v>
      </c>
      <c r="S479" s="184">
        <f t="shared" si="105"/>
        <v>6.1625922316156796</v>
      </c>
      <c r="T479" s="190">
        <f t="shared" si="95"/>
        <v>-2.147638434197674E-2</v>
      </c>
      <c r="U479" s="190">
        <f t="shared" si="96"/>
        <v>-3.226284431330062E-2</v>
      </c>
      <c r="V479" s="190">
        <f t="shared" si="97"/>
        <v>1.0786459971323881E-2</v>
      </c>
      <c r="Y479" s="205"/>
      <c r="Z479" s="205"/>
    </row>
    <row r="480" spans="1:26">
      <c r="A480" s="181">
        <v>1910.04</v>
      </c>
      <c r="B480" s="182">
        <v>9.7200000000000006</v>
      </c>
      <c r="C480" s="183">
        <v>0.45</v>
      </c>
      <c r="D480" s="182">
        <v>0.75</v>
      </c>
      <c r="E480" s="182">
        <v>10.180580170000001</v>
      </c>
      <c r="F480" s="183">
        <f t="shared" si="102"/>
        <v>1910.291666666631</v>
      </c>
      <c r="G480" s="184">
        <f>G477*9/12+G489*3/12</f>
        <v>3.9274999999999998</v>
      </c>
      <c r="H480" s="183">
        <f t="shared" si="98"/>
        <v>300.03729541869529</v>
      </c>
      <c r="I480" s="183">
        <f t="shared" si="99"/>
        <v>13.8906155286433</v>
      </c>
      <c r="J480" s="185">
        <f t="shared" si="103"/>
        <v>2123.3993575011691</v>
      </c>
      <c r="K480" s="183">
        <f t="shared" si="100"/>
        <v>23.151025881072165</v>
      </c>
      <c r="L480" s="185">
        <f t="shared" si="101"/>
        <v>163.84254301706551</v>
      </c>
      <c r="M480" s="204">
        <f t="shared" si="92"/>
        <v>13.559883620820084</v>
      </c>
      <c r="N480" s="186"/>
      <c r="O480" s="187">
        <f t="shared" si="93"/>
        <v>16.832242284802867</v>
      </c>
      <c r="P480" s="187"/>
      <c r="Q480" s="206">
        <f t="shared" si="94"/>
        <v>5.8968363511062556E-2</v>
      </c>
      <c r="R480" s="184">
        <f t="shared" si="104"/>
        <v>1.0027945604628268</v>
      </c>
      <c r="S480" s="184">
        <f t="shared" si="105"/>
        <v>6.122016279113776</v>
      </c>
      <c r="T480" s="190">
        <f t="shared" si="95"/>
        <v>-2.1781476735930339E-2</v>
      </c>
      <c r="U480" s="190">
        <f t="shared" si="96"/>
        <v>-3.4198723678286691E-2</v>
      </c>
      <c r="V480" s="190">
        <f t="shared" si="97"/>
        <v>1.2417246942356353E-2</v>
      </c>
      <c r="Y480" s="205"/>
      <c r="Z480" s="205"/>
    </row>
    <row r="481" spans="1:26">
      <c r="A481" s="181">
        <v>1910.05</v>
      </c>
      <c r="B481" s="182">
        <v>9.56</v>
      </c>
      <c r="C481" s="183">
        <v>0.45250000000000001</v>
      </c>
      <c r="D481" s="182">
        <v>0.74750000000000005</v>
      </c>
      <c r="E481" s="182">
        <v>9.9903305790000001</v>
      </c>
      <c r="F481" s="183">
        <f t="shared" si="102"/>
        <v>1910.3749999999643</v>
      </c>
      <c r="G481" s="184">
        <f>G477*8/12+G489*4/12</f>
        <v>3.9333333333333336</v>
      </c>
      <c r="H481" s="183">
        <f t="shared" si="98"/>
        <v>300.7180789707881</v>
      </c>
      <c r="I481" s="183">
        <f t="shared" si="99"/>
        <v>14.23377936551063</v>
      </c>
      <c r="J481" s="185">
        <f t="shared" si="103"/>
        <v>2136.6118544616133</v>
      </c>
      <c r="K481" s="183">
        <f t="shared" si="100"/>
        <v>23.513259835843527</v>
      </c>
      <c r="L481" s="185">
        <f t="shared" si="101"/>
        <v>167.06248548222342</v>
      </c>
      <c r="M481" s="204">
        <f t="shared" si="92"/>
        <v>13.568792287251457</v>
      </c>
      <c r="N481" s="186"/>
      <c r="O481" s="187">
        <f t="shared" si="93"/>
        <v>16.849954664554449</v>
      </c>
      <c r="P481" s="187"/>
      <c r="Q481" s="206">
        <f t="shared" si="94"/>
        <v>5.9397879275674477E-2</v>
      </c>
      <c r="R481" s="184">
        <f t="shared" si="104"/>
        <v>1.0027995516867598</v>
      </c>
      <c r="S481" s="184">
        <f t="shared" si="105"/>
        <v>6.2560342634895605</v>
      </c>
      <c r="T481" s="190">
        <f t="shared" si="95"/>
        <v>-2.96092382705333E-2</v>
      </c>
      <c r="U481" s="190">
        <f t="shared" si="96"/>
        <v>-3.7375270968179275E-2</v>
      </c>
      <c r="V481" s="190">
        <f t="shared" si="97"/>
        <v>7.7660326976459748E-3</v>
      </c>
      <c r="Y481" s="205"/>
      <c r="Z481" s="205"/>
    </row>
    <row r="482" spans="1:26">
      <c r="A482" s="181">
        <v>1910.06</v>
      </c>
      <c r="B482" s="182">
        <v>9.1</v>
      </c>
      <c r="C482" s="183">
        <v>0.45500000000000002</v>
      </c>
      <c r="D482" s="182">
        <v>0.745</v>
      </c>
      <c r="E482" s="182">
        <v>9.8951652889999995</v>
      </c>
      <c r="F482" s="183">
        <f t="shared" si="102"/>
        <v>1910.4583333332976</v>
      </c>
      <c r="G482" s="184">
        <f>G477*7/12+G489*5/12</f>
        <v>3.9391666666666665</v>
      </c>
      <c r="H482" s="183">
        <f t="shared" si="98"/>
        <v>289.001332113069</v>
      </c>
      <c r="I482" s="183">
        <f t="shared" si="99"/>
        <v>14.450066605653449</v>
      </c>
      <c r="J482" s="185">
        <f t="shared" si="103"/>
        <v>2061.9196654357565</v>
      </c>
      <c r="K482" s="183">
        <f t="shared" si="100"/>
        <v>23.659999167498505</v>
      </c>
      <c r="L482" s="185">
        <f t="shared" si="101"/>
        <v>168.80551107138885</v>
      </c>
      <c r="M482" s="204">
        <f t="shared" si="92"/>
        <v>13.01965730231594</v>
      </c>
      <c r="N482" s="186"/>
      <c r="O482" s="187">
        <f t="shared" si="93"/>
        <v>16.176908272404507</v>
      </c>
      <c r="P482" s="187"/>
      <c r="Q482" s="206">
        <f t="shared" si="94"/>
        <v>6.2724664562796378E-2</v>
      </c>
      <c r="R482" s="184">
        <f t="shared" si="104"/>
        <v>1.0028045428615282</v>
      </c>
      <c r="S482" s="184">
        <f t="shared" si="105"/>
        <v>6.3338832790504309</v>
      </c>
      <c r="T482" s="190">
        <f t="shared" si="95"/>
        <v>-2.8729672024374819E-2</v>
      </c>
      <c r="U482" s="190">
        <f t="shared" si="96"/>
        <v>-3.9628615463258243E-2</v>
      </c>
      <c r="V482" s="190">
        <f t="shared" si="97"/>
        <v>1.0898943438883424E-2</v>
      </c>
      <c r="Y482" s="205"/>
      <c r="Z482" s="205"/>
    </row>
    <row r="483" spans="1:26">
      <c r="A483" s="181">
        <v>1910.07</v>
      </c>
      <c r="B483" s="182">
        <v>8.64</v>
      </c>
      <c r="C483" s="183">
        <v>0.45750000000000002</v>
      </c>
      <c r="D483" s="182">
        <v>0.74250000000000005</v>
      </c>
      <c r="E483" s="182">
        <v>9.8951652889999995</v>
      </c>
      <c r="F483" s="183">
        <f t="shared" si="102"/>
        <v>1910.5416666666308</v>
      </c>
      <c r="G483" s="184">
        <f>G477*6/12+G489*6/12</f>
        <v>3.9450000000000003</v>
      </c>
      <c r="H483" s="183">
        <f t="shared" si="98"/>
        <v>274.39247356669409</v>
      </c>
      <c r="I483" s="183">
        <f t="shared" si="99"/>
        <v>14.529462576014183</v>
      </c>
      <c r="J483" s="185">
        <f t="shared" si="103"/>
        <v>1966.3292963307335</v>
      </c>
      <c r="K483" s="183">
        <f t="shared" si="100"/>
        <v>23.580603197137773</v>
      </c>
      <c r="L483" s="185">
        <f t="shared" si="101"/>
        <v>168.98142390342241</v>
      </c>
      <c r="M483" s="204">
        <f t="shared" si="92"/>
        <v>12.342581259985224</v>
      </c>
      <c r="N483" s="186"/>
      <c r="O483" s="187">
        <f t="shared" si="93"/>
        <v>15.347332499645269</v>
      </c>
      <c r="P483" s="187"/>
      <c r="Q483" s="206">
        <f t="shared" si="94"/>
        <v>6.5622385013548001E-2</v>
      </c>
      <c r="R483" s="184">
        <f t="shared" si="104"/>
        <v>1.0028095339871532</v>
      </c>
      <c r="S483" s="184">
        <f t="shared" si="105"/>
        <v>6.3516469261864446</v>
      </c>
      <c r="T483" s="190">
        <f t="shared" si="95"/>
        <v>-2.3231619699657591E-2</v>
      </c>
      <c r="U483" s="190">
        <f t="shared" si="96"/>
        <v>-3.9110493662960266E-2</v>
      </c>
      <c r="V483" s="190">
        <f t="shared" si="97"/>
        <v>1.5878873963302675E-2</v>
      </c>
      <c r="Y483" s="205"/>
      <c r="Z483" s="205"/>
    </row>
    <row r="484" spans="1:26">
      <c r="A484" s="181">
        <v>1910.08</v>
      </c>
      <c r="B484" s="182">
        <v>8.85</v>
      </c>
      <c r="C484" s="183">
        <v>0.46</v>
      </c>
      <c r="D484" s="182">
        <v>0.74</v>
      </c>
      <c r="E484" s="182">
        <v>9.8000000000000007</v>
      </c>
      <c r="F484" s="183">
        <f t="shared" si="102"/>
        <v>1910.6249999999641</v>
      </c>
      <c r="G484" s="184">
        <f>G477*5/12+G489*7/12</f>
        <v>3.9508333333333336</v>
      </c>
      <c r="H484" s="183">
        <f t="shared" si="98"/>
        <v>283.79105357142862</v>
      </c>
      <c r="I484" s="183">
        <f t="shared" si="99"/>
        <v>14.750721428571435</v>
      </c>
      <c r="J484" s="185">
        <f t="shared" si="103"/>
        <v>2042.4894313962557</v>
      </c>
      <c r="K484" s="183">
        <f t="shared" si="100"/>
        <v>23.729421428571435</v>
      </c>
      <c r="L484" s="185">
        <f t="shared" si="101"/>
        <v>170.78442703200332</v>
      </c>
      <c r="M484" s="204">
        <f t="shared" si="92"/>
        <v>12.745055150886255</v>
      </c>
      <c r="N484" s="186"/>
      <c r="O484" s="187">
        <f t="shared" si="93"/>
        <v>15.858955310848506</v>
      </c>
      <c r="P484" s="187"/>
      <c r="Q484" s="206">
        <f t="shared" si="94"/>
        <v>6.3272493374758321E-2</v>
      </c>
      <c r="R484" s="184">
        <f t="shared" si="104"/>
        <v>1.002814525063656</v>
      </c>
      <c r="S484" s="184">
        <f t="shared" si="105"/>
        <v>6.4313445998059047</v>
      </c>
      <c r="T484" s="190">
        <f t="shared" si="95"/>
        <v>-2.7908749373704911E-2</v>
      </c>
      <c r="U484" s="190">
        <f t="shared" si="96"/>
        <v>-3.7642164421283653E-2</v>
      </c>
      <c r="V484" s="190">
        <f t="shared" si="97"/>
        <v>9.7334150475787418E-3</v>
      </c>
      <c r="Y484" s="205"/>
      <c r="Z484" s="205"/>
    </row>
    <row r="485" spans="1:26">
      <c r="A485" s="181">
        <v>1910.09</v>
      </c>
      <c r="B485" s="182">
        <v>8.91</v>
      </c>
      <c r="C485" s="183">
        <v>0.46250000000000002</v>
      </c>
      <c r="D485" s="182">
        <v>0.73750000000000004</v>
      </c>
      <c r="E485" s="182">
        <v>9.7048347110000002</v>
      </c>
      <c r="F485" s="183">
        <f t="shared" si="102"/>
        <v>1910.7083333332973</v>
      </c>
      <c r="G485" s="184">
        <f>G477*4/12+G489*8/12</f>
        <v>3.956666666666667</v>
      </c>
      <c r="H485" s="183">
        <f t="shared" si="98"/>
        <v>288.51677317351078</v>
      </c>
      <c r="I485" s="183">
        <f t="shared" si="99"/>
        <v>14.97631959514576</v>
      </c>
      <c r="J485" s="185">
        <f t="shared" si="103"/>
        <v>2085.4834348974341</v>
      </c>
      <c r="K485" s="183">
        <f t="shared" si="100"/>
        <v>23.881158273340539</v>
      </c>
      <c r="L485" s="185">
        <f t="shared" si="101"/>
        <v>172.61998128359795</v>
      </c>
      <c r="M485" s="204">
        <f t="shared" si="92"/>
        <v>12.937161101070849</v>
      </c>
      <c r="N485" s="186"/>
      <c r="O485" s="187">
        <f t="shared" si="93"/>
        <v>16.108720433280759</v>
      </c>
      <c r="P485" s="187"/>
      <c r="Q485" s="206">
        <f t="shared" si="94"/>
        <v>5.9795105936958429E-2</v>
      </c>
      <c r="R485" s="184">
        <f t="shared" si="104"/>
        <v>1.0028195160910582</v>
      </c>
      <c r="S485" s="184">
        <f t="shared" si="105"/>
        <v>6.5126888329211914</v>
      </c>
      <c r="T485" s="190">
        <f t="shared" si="95"/>
        <v>-2.4558461455944314E-2</v>
      </c>
      <c r="U485" s="190">
        <f t="shared" si="96"/>
        <v>-3.7090077978878422E-2</v>
      </c>
      <c r="V485" s="190">
        <f t="shared" si="97"/>
        <v>1.2531616522934108E-2</v>
      </c>
      <c r="Y485" s="205"/>
      <c r="Z485" s="205"/>
    </row>
    <row r="486" spans="1:26">
      <c r="A486" s="181">
        <v>1910.1</v>
      </c>
      <c r="B486" s="182">
        <v>9.32</v>
      </c>
      <c r="C486" s="183">
        <v>0.46500000000000002</v>
      </c>
      <c r="D486" s="182">
        <v>0.73499999999999999</v>
      </c>
      <c r="E486" s="182">
        <v>9.4194198349999994</v>
      </c>
      <c r="F486" s="183">
        <f t="shared" si="102"/>
        <v>1910.7916666666306</v>
      </c>
      <c r="G486" s="184">
        <f>G477*3/12+G489*9/12</f>
        <v>3.9624999999999999</v>
      </c>
      <c r="H486" s="183">
        <f t="shared" si="98"/>
        <v>310.93761519336732</v>
      </c>
      <c r="I486" s="183">
        <f t="shared" si="99"/>
        <v>15.513518354604699</v>
      </c>
      <c r="J486" s="185">
        <f t="shared" si="103"/>
        <v>2256.8925106345341</v>
      </c>
      <c r="K486" s="183">
        <f t="shared" si="100"/>
        <v>24.521367721794523</v>
      </c>
      <c r="L486" s="185">
        <f t="shared" si="101"/>
        <v>177.98454885368909</v>
      </c>
      <c r="M486" s="204">
        <f t="shared" si="92"/>
        <v>13.918866656445822</v>
      </c>
      <c r="N486" s="186"/>
      <c r="O486" s="187">
        <f t="shared" si="93"/>
        <v>17.339823908583142</v>
      </c>
      <c r="P486" s="187"/>
      <c r="Q486" s="206">
        <f t="shared" si="94"/>
        <v>5.2489764947584498E-2</v>
      </c>
      <c r="R486" s="184">
        <f t="shared" si="104"/>
        <v>1.0028245070693811</v>
      </c>
      <c r="S486" s="184">
        <f t="shared" si="105"/>
        <v>6.7289467988774678</v>
      </c>
      <c r="T486" s="190">
        <f t="shared" si="95"/>
        <v>-3.1100384277508608E-2</v>
      </c>
      <c r="U486" s="190">
        <f t="shared" si="96"/>
        <v>-3.9420356493717557E-2</v>
      </c>
      <c r="V486" s="190">
        <f t="shared" si="97"/>
        <v>8.3199722162089484E-3</v>
      </c>
      <c r="Y486" s="205"/>
      <c r="Z486" s="205"/>
    </row>
    <row r="487" spans="1:26">
      <c r="A487" s="181">
        <v>1910.11</v>
      </c>
      <c r="B487" s="182">
        <v>9.31</v>
      </c>
      <c r="C487" s="183">
        <v>0.46750000000000003</v>
      </c>
      <c r="D487" s="182">
        <v>0.73250000000000004</v>
      </c>
      <c r="E487" s="182">
        <v>9.229089256</v>
      </c>
      <c r="F487" s="183">
        <f t="shared" si="102"/>
        <v>1910.8749999999638</v>
      </c>
      <c r="G487" s="184">
        <f>G477*2/12+G489*10/12</f>
        <v>3.9683333333333333</v>
      </c>
      <c r="H487" s="183">
        <f t="shared" si="98"/>
        <v>317.00954599587863</v>
      </c>
      <c r="I487" s="183">
        <f t="shared" si="99"/>
        <v>15.918578168965979</v>
      </c>
      <c r="J487" s="185">
        <f t="shared" si="103"/>
        <v>2310.5932241909145</v>
      </c>
      <c r="K487" s="183">
        <f t="shared" si="100"/>
        <v>24.941943334262202</v>
      </c>
      <c r="L487" s="185">
        <f t="shared" si="101"/>
        <v>181.79479449192749</v>
      </c>
      <c r="M487" s="204">
        <f t="shared" si="92"/>
        <v>14.164523175780358</v>
      </c>
      <c r="N487" s="186"/>
      <c r="O487" s="187">
        <f t="shared" si="93"/>
        <v>17.653921691005685</v>
      </c>
      <c r="P487" s="187"/>
      <c r="Q487" s="206">
        <f t="shared" si="94"/>
        <v>4.9104853476430441E-2</v>
      </c>
      <c r="R487" s="184">
        <f t="shared" si="104"/>
        <v>1.0028294979986456</v>
      </c>
      <c r="S487" s="184">
        <f t="shared" si="105"/>
        <v>6.8871151073325532</v>
      </c>
      <c r="T487" s="190">
        <f t="shared" si="95"/>
        <v>-3.7367043454424098E-2</v>
      </c>
      <c r="U487" s="190">
        <f t="shared" si="96"/>
        <v>-4.0837434525953231E-2</v>
      </c>
      <c r="V487" s="190">
        <f t="shared" si="97"/>
        <v>3.4703910715291331E-3</v>
      </c>
      <c r="Y487" s="205"/>
      <c r="Z487" s="205"/>
    </row>
    <row r="488" spans="1:26">
      <c r="A488" s="181">
        <v>1910.12</v>
      </c>
      <c r="B488" s="182">
        <v>9.0500000000000007</v>
      </c>
      <c r="C488" s="183">
        <v>0.47</v>
      </c>
      <c r="D488" s="182">
        <v>0.73</v>
      </c>
      <c r="E488" s="182">
        <v>9.229089256</v>
      </c>
      <c r="F488" s="183">
        <f t="shared" si="102"/>
        <v>1910.9583333332971</v>
      </c>
      <c r="G488" s="184">
        <f>G477*1/12+G489*11/12</f>
        <v>3.9741666666666666</v>
      </c>
      <c r="H488" s="183">
        <f t="shared" si="98"/>
        <v>308.15643300351252</v>
      </c>
      <c r="I488" s="183">
        <f t="shared" si="99"/>
        <v>16.003704255431035</v>
      </c>
      <c r="J488" s="185">
        <f t="shared" si="103"/>
        <v>2255.7859198219035</v>
      </c>
      <c r="K488" s="183">
        <f t="shared" si="100"/>
        <v>24.856817247797142</v>
      </c>
      <c r="L488" s="185">
        <f t="shared" si="101"/>
        <v>181.9584222618773</v>
      </c>
      <c r="M488" s="204">
        <f t="shared" si="92"/>
        <v>13.741478417781554</v>
      </c>
      <c r="N488" s="186"/>
      <c r="O488" s="187">
        <f t="shared" si="93"/>
        <v>17.136316385812211</v>
      </c>
      <c r="P488" s="187"/>
      <c r="Q488" s="206">
        <f t="shared" si="94"/>
        <v>5.2485548384874396E-2</v>
      </c>
      <c r="R488" s="184">
        <f t="shared" si="104"/>
        <v>1.0028344888788736</v>
      </c>
      <c r="S488" s="184">
        <f t="shared" si="105"/>
        <v>6.9066021857451929</v>
      </c>
      <c r="T488" s="190">
        <f t="shared" si="95"/>
        <v>-4.151708031343182E-2</v>
      </c>
      <c r="U488" s="190">
        <f t="shared" si="96"/>
        <v>-3.8818705303104939E-2</v>
      </c>
      <c r="V488" s="190">
        <f t="shared" si="97"/>
        <v>-2.6983750103268811E-3</v>
      </c>
      <c r="Y488" s="205"/>
      <c r="Z488" s="205"/>
    </row>
    <row r="489" spans="1:26">
      <c r="A489" s="181">
        <v>1911.01</v>
      </c>
      <c r="B489" s="182">
        <v>9.27</v>
      </c>
      <c r="C489" s="183">
        <v>0.47</v>
      </c>
      <c r="D489" s="182">
        <v>0.71830000000000005</v>
      </c>
      <c r="E489" s="182">
        <v>9.229089256</v>
      </c>
      <c r="F489" s="183">
        <f t="shared" si="102"/>
        <v>1911.0416666666304</v>
      </c>
      <c r="G489" s="184">
        <v>3.98</v>
      </c>
      <c r="H489" s="183">
        <f t="shared" si="98"/>
        <v>315.64752861243767</v>
      </c>
      <c r="I489" s="183">
        <f t="shared" si="99"/>
        <v>16.003704255431035</v>
      </c>
      <c r="J489" s="185">
        <f t="shared" si="103"/>
        <v>2320.3853140267479</v>
      </c>
      <c r="K489" s="183">
        <f t="shared" si="100"/>
        <v>24.458427163140669</v>
      </c>
      <c r="L489" s="185">
        <f t="shared" si="101"/>
        <v>179.7985729304653</v>
      </c>
      <c r="M489" s="204">
        <f t="shared" si="92"/>
        <v>14.049215181401211</v>
      </c>
      <c r="N489" s="186"/>
      <c r="O489" s="187">
        <f t="shared" si="93"/>
        <v>17.527975125717866</v>
      </c>
      <c r="P489" s="187"/>
      <c r="Q489" s="206">
        <f t="shared" si="94"/>
        <v>4.9567622703641526E-2</v>
      </c>
      <c r="R489" s="184">
        <f t="shared" si="104"/>
        <v>1.0031121262053728</v>
      </c>
      <c r="S489" s="184">
        <f t="shared" si="105"/>
        <v>6.9261788728314917</v>
      </c>
      <c r="T489" s="190">
        <f t="shared" si="95"/>
        <v>-3.7519546179585306E-2</v>
      </c>
      <c r="U489" s="190">
        <f t="shared" si="96"/>
        <v>-3.6754414872576135E-2</v>
      </c>
      <c r="V489" s="190">
        <f t="shared" si="97"/>
        <v>-7.6513130700917031E-4</v>
      </c>
      <c r="Y489" s="205"/>
      <c r="Z489" s="205"/>
    </row>
    <row r="490" spans="1:26">
      <c r="A490" s="181">
        <v>1911.02</v>
      </c>
      <c r="B490" s="182">
        <v>9.43</v>
      </c>
      <c r="C490" s="183">
        <v>0.47</v>
      </c>
      <c r="D490" s="182">
        <v>0.70669999999999999</v>
      </c>
      <c r="E490" s="182">
        <v>8.9436743799999991</v>
      </c>
      <c r="F490" s="183">
        <f t="shared" si="102"/>
        <v>1911.1249999999636</v>
      </c>
      <c r="G490" s="184">
        <f>G489*11/12+G501*1/12</f>
        <v>3.9824999999999999</v>
      </c>
      <c r="H490" s="183">
        <f t="shared" si="98"/>
        <v>331.34255665958193</v>
      </c>
      <c r="I490" s="183">
        <f t="shared" si="99"/>
        <v>16.51442223011702</v>
      </c>
      <c r="J490" s="185">
        <f t="shared" si="103"/>
        <v>2445.8791879235655</v>
      </c>
      <c r="K490" s="183">
        <f t="shared" si="100"/>
        <v>24.831366361752551</v>
      </c>
      <c r="L490" s="185">
        <f t="shared" si="101"/>
        <v>183.29828442264937</v>
      </c>
      <c r="M490" s="204">
        <f t="shared" si="92"/>
        <v>14.72148846992831</v>
      </c>
      <c r="N490" s="186"/>
      <c r="O490" s="187">
        <f t="shared" si="93"/>
        <v>18.374592785196636</v>
      </c>
      <c r="P490" s="187"/>
      <c r="Q490" s="206">
        <f t="shared" si="94"/>
        <v>4.4360278841051648E-2</v>
      </c>
      <c r="R490" s="184">
        <f t="shared" si="104"/>
        <v>1.0031142333635612</v>
      </c>
      <c r="S490" s="184">
        <f t="shared" si="105"/>
        <v>7.1694534743295701</v>
      </c>
      <c r="T490" s="190">
        <f t="shared" si="95"/>
        <v>-3.9609309376002821E-2</v>
      </c>
      <c r="U490" s="190">
        <f t="shared" si="96"/>
        <v>-3.6089686175194036E-2</v>
      </c>
      <c r="V490" s="190">
        <f t="shared" si="97"/>
        <v>-3.5196232008087858E-3</v>
      </c>
      <c r="Y490" s="205"/>
      <c r="Z490" s="205"/>
    </row>
    <row r="491" spans="1:26">
      <c r="A491" s="181">
        <v>1911.03</v>
      </c>
      <c r="B491" s="182">
        <v>9.32</v>
      </c>
      <c r="C491" s="183">
        <v>0.47</v>
      </c>
      <c r="D491" s="182">
        <v>0.69499999999999995</v>
      </c>
      <c r="E491" s="182">
        <v>9.0388396689999997</v>
      </c>
      <c r="F491" s="183">
        <f t="shared" si="102"/>
        <v>1911.2083333332969</v>
      </c>
      <c r="G491" s="184">
        <f>G489*10/12+G501*2/12</f>
        <v>3.9849999999999999</v>
      </c>
      <c r="H491" s="183">
        <f t="shared" si="98"/>
        <v>324.02963734879825</v>
      </c>
      <c r="I491" s="183">
        <f t="shared" si="99"/>
        <v>16.340550381323514</v>
      </c>
      <c r="J491" s="185">
        <f t="shared" si="103"/>
        <v>2401.9490240757723</v>
      </c>
      <c r="K491" s="183">
        <f t="shared" si="100"/>
        <v>24.16315428727626</v>
      </c>
      <c r="L491" s="185">
        <f t="shared" si="101"/>
        <v>179.11529739620829</v>
      </c>
      <c r="M491" s="204">
        <f t="shared" si="92"/>
        <v>14.370623221979539</v>
      </c>
      <c r="N491" s="186"/>
      <c r="O491" s="187">
        <f t="shared" si="93"/>
        <v>17.944211955514451</v>
      </c>
      <c r="P491" s="187"/>
      <c r="Q491" s="206">
        <f t="shared" si="94"/>
        <v>4.7069976401038285E-2</v>
      </c>
      <c r="R491" s="184">
        <f t="shared" si="104"/>
        <v>1.0031163405178931</v>
      </c>
      <c r="S491" s="184">
        <f t="shared" si="105"/>
        <v>7.1160622680957433</v>
      </c>
      <c r="T491" s="190">
        <f t="shared" si="95"/>
        <v>-3.9248597113910377E-2</v>
      </c>
      <c r="U491" s="190">
        <f t="shared" si="96"/>
        <v>-3.3945796918963711E-2</v>
      </c>
      <c r="V491" s="190">
        <f t="shared" si="97"/>
        <v>-5.3028001949466663E-3</v>
      </c>
      <c r="Y491" s="205"/>
      <c r="Z491" s="205"/>
    </row>
    <row r="492" spans="1:26">
      <c r="A492" s="181">
        <v>1911.04</v>
      </c>
      <c r="B492" s="182">
        <v>9.2799999999999994</v>
      </c>
      <c r="C492" s="183">
        <v>0.47</v>
      </c>
      <c r="D492" s="182">
        <v>0.68330000000000002</v>
      </c>
      <c r="E492" s="182">
        <v>8.7534247930000006</v>
      </c>
      <c r="F492" s="183">
        <f t="shared" si="102"/>
        <v>1911.2916666666301</v>
      </c>
      <c r="G492" s="184">
        <f>G489*9/12+G501*3/12</f>
        <v>3.9874999999999998</v>
      </c>
      <c r="H492" s="183">
        <f t="shared" si="98"/>
        <v>333.15894395209898</v>
      </c>
      <c r="I492" s="183">
        <f t="shared" si="99"/>
        <v>16.873351687229153</v>
      </c>
      <c r="J492" s="185">
        <f t="shared" si="103"/>
        <v>2480.0453987721471</v>
      </c>
      <c r="K492" s="183">
        <f t="shared" si="100"/>
        <v>24.530981293369535</v>
      </c>
      <c r="L492" s="185">
        <f t="shared" si="101"/>
        <v>182.60937726088454</v>
      </c>
      <c r="M492" s="204">
        <f t="shared" si="92"/>
        <v>14.752935420329354</v>
      </c>
      <c r="N492" s="186"/>
      <c r="O492" s="187">
        <f t="shared" si="93"/>
        <v>18.430686396998237</v>
      </c>
      <c r="P492" s="187"/>
      <c r="Q492" s="206">
        <f t="shared" si="94"/>
        <v>4.3259160708309825E-2</v>
      </c>
      <c r="R492" s="184">
        <f t="shared" si="104"/>
        <v>1.0031184476683683</v>
      </c>
      <c r="S492" s="184">
        <f t="shared" si="105"/>
        <v>7.3709883173317348</v>
      </c>
      <c r="T492" s="190">
        <f t="shared" si="95"/>
        <v>-4.0278429128642768E-2</v>
      </c>
      <c r="U492" s="190">
        <f t="shared" si="96"/>
        <v>-3.5389425301738942E-2</v>
      </c>
      <c r="V492" s="190">
        <f t="shared" si="97"/>
        <v>-4.8890038269038261E-3</v>
      </c>
      <c r="Y492" s="205"/>
      <c r="Z492" s="205"/>
    </row>
    <row r="493" spans="1:26">
      <c r="A493" s="181">
        <v>1911.05</v>
      </c>
      <c r="B493" s="182">
        <v>9.48</v>
      </c>
      <c r="C493" s="183">
        <v>0.47</v>
      </c>
      <c r="D493" s="182">
        <v>0.67169999999999996</v>
      </c>
      <c r="E493" s="182">
        <v>8.7534247930000006</v>
      </c>
      <c r="F493" s="183">
        <f t="shared" si="102"/>
        <v>1911.3749999999634</v>
      </c>
      <c r="G493" s="184">
        <f>G489*8/12+G501*4/12</f>
        <v>3.99</v>
      </c>
      <c r="H493" s="183">
        <f t="shared" si="98"/>
        <v>340.33909360623909</v>
      </c>
      <c r="I493" s="183">
        <f t="shared" si="99"/>
        <v>16.873351687229153</v>
      </c>
      <c r="J493" s="185">
        <f t="shared" si="103"/>
        <v>2543.9617986866238</v>
      </c>
      <c r="K493" s="183">
        <f t="shared" si="100"/>
        <v>24.114532613429407</v>
      </c>
      <c r="L493" s="185">
        <f t="shared" si="101"/>
        <v>180.25096415377689</v>
      </c>
      <c r="M493" s="204">
        <f t="shared" si="92"/>
        <v>15.047660591685043</v>
      </c>
      <c r="N493" s="186"/>
      <c r="O493" s="187">
        <f t="shared" si="93"/>
        <v>18.805342832580781</v>
      </c>
      <c r="P493" s="187"/>
      <c r="Q493" s="206">
        <f t="shared" si="94"/>
        <v>4.1906552892054874E-2</v>
      </c>
      <c r="R493" s="184">
        <f t="shared" si="104"/>
        <v>1.0031205548149882</v>
      </c>
      <c r="S493" s="184">
        <f t="shared" si="105"/>
        <v>7.3939743586634883</v>
      </c>
      <c r="T493" s="190">
        <f t="shared" si="95"/>
        <v>-3.7149546920214549E-2</v>
      </c>
      <c r="U493" s="190">
        <f t="shared" si="96"/>
        <v>-3.264137087186314E-2</v>
      </c>
      <c r="V493" s="190">
        <f t="shared" si="97"/>
        <v>-4.5081760483514088E-3</v>
      </c>
      <c r="Y493" s="205"/>
      <c r="Z493" s="205"/>
    </row>
    <row r="494" spans="1:26">
      <c r="A494" s="181">
        <v>1911.06</v>
      </c>
      <c r="B494" s="182">
        <v>9.67</v>
      </c>
      <c r="C494" s="183">
        <v>0.47</v>
      </c>
      <c r="D494" s="182">
        <v>0.66</v>
      </c>
      <c r="E494" s="182">
        <v>8.7534247930000006</v>
      </c>
      <c r="F494" s="183">
        <f t="shared" si="102"/>
        <v>1911.4583333332967</v>
      </c>
      <c r="G494" s="184">
        <f>G489*7/12+G501*5/12</f>
        <v>3.9924999999999997</v>
      </c>
      <c r="H494" s="183">
        <f t="shared" si="98"/>
        <v>347.16023577767214</v>
      </c>
      <c r="I494" s="183">
        <f t="shared" si="99"/>
        <v>16.873351687229153</v>
      </c>
      <c r="J494" s="185">
        <f t="shared" si="103"/>
        <v>2605.4587655149307</v>
      </c>
      <c r="K494" s="183">
        <f t="shared" si="100"/>
        <v>23.694493858662216</v>
      </c>
      <c r="L494" s="185">
        <f t="shared" si="101"/>
        <v>177.82862308581744</v>
      </c>
      <c r="M494" s="204">
        <f t="shared" si="92"/>
        <v>15.328355684719282</v>
      </c>
      <c r="N494" s="186"/>
      <c r="O494" s="187">
        <f t="shared" si="93"/>
        <v>19.161771874042557</v>
      </c>
      <c r="P494" s="187"/>
      <c r="Q494" s="206">
        <f t="shared" si="94"/>
        <v>4.0664609815320156E-2</v>
      </c>
      <c r="R494" s="184">
        <f t="shared" si="104"/>
        <v>1.0031226619577531</v>
      </c>
      <c r="S494" s="184">
        <f t="shared" si="105"/>
        <v>7.4170476609503142</v>
      </c>
      <c r="T494" s="190">
        <f t="shared" si="95"/>
        <v>-4.6302102945966483E-2</v>
      </c>
      <c r="U494" s="190">
        <f t="shared" si="96"/>
        <v>-3.1506404362893425E-2</v>
      </c>
      <c r="V494" s="190">
        <f t="shared" si="97"/>
        <v>-1.4795698583073058E-2</v>
      </c>
      <c r="Y494" s="205"/>
      <c r="Z494" s="205"/>
    </row>
    <row r="495" spans="1:26">
      <c r="A495" s="181">
        <v>1911.07</v>
      </c>
      <c r="B495" s="182">
        <v>9.6300000000000008</v>
      </c>
      <c r="C495" s="183">
        <v>0.47</v>
      </c>
      <c r="D495" s="182">
        <v>0.64829999999999999</v>
      </c>
      <c r="E495" s="182">
        <v>8.8485090910000004</v>
      </c>
      <c r="F495" s="183">
        <f t="shared" si="102"/>
        <v>1911.5416666666299</v>
      </c>
      <c r="G495" s="184">
        <f>G489*6/12+G501*6/12</f>
        <v>3.9950000000000001</v>
      </c>
      <c r="H495" s="183">
        <f t="shared" si="98"/>
        <v>342.00912310505322</v>
      </c>
      <c r="I495" s="183">
        <f t="shared" si="99"/>
        <v>16.692034045625647</v>
      </c>
      <c r="J495" s="185">
        <f t="shared" si="103"/>
        <v>2577.2389116246559</v>
      </c>
      <c r="K495" s="183">
        <f t="shared" si="100"/>
        <v>23.024352493147035</v>
      </c>
      <c r="L495" s="185">
        <f t="shared" si="101"/>
        <v>173.50197158943553</v>
      </c>
      <c r="M495" s="204">
        <f t="shared" si="92"/>
        <v>15.083110578700266</v>
      </c>
      <c r="N495" s="186"/>
      <c r="O495" s="187">
        <f t="shared" si="93"/>
        <v>18.861627429791657</v>
      </c>
      <c r="P495" s="187"/>
      <c r="Q495" s="206">
        <f t="shared" si="94"/>
        <v>4.1520123743291018E-2</v>
      </c>
      <c r="R495" s="184">
        <f t="shared" si="104"/>
        <v>1.003124769096664</v>
      </c>
      <c r="S495" s="184">
        <f t="shared" si="105"/>
        <v>7.3602576092566814</v>
      </c>
      <c r="T495" s="190">
        <f t="shared" si="95"/>
        <v>-4.5511796698329055E-2</v>
      </c>
      <c r="U495" s="190">
        <f t="shared" si="96"/>
        <v>-3.0425216669317967E-2</v>
      </c>
      <c r="V495" s="190">
        <f t="shared" si="97"/>
        <v>-1.5086580029011087E-2</v>
      </c>
      <c r="Y495" s="205"/>
      <c r="Z495" s="205"/>
    </row>
    <row r="496" spans="1:26">
      <c r="A496" s="181">
        <v>1911.08</v>
      </c>
      <c r="B496" s="182">
        <v>9.17</v>
      </c>
      <c r="C496" s="183">
        <v>0.47</v>
      </c>
      <c r="D496" s="182">
        <v>0.63670000000000004</v>
      </c>
      <c r="E496" s="182">
        <v>9.1340049590000003</v>
      </c>
      <c r="F496" s="183">
        <f t="shared" si="102"/>
        <v>1911.6249999999632</v>
      </c>
      <c r="G496" s="184">
        <f>G489*5/12+G501*7/12</f>
        <v>3.9975000000000001</v>
      </c>
      <c r="H496" s="183">
        <f t="shared" si="98"/>
        <v>315.4929056788572</v>
      </c>
      <c r="I496" s="183">
        <f t="shared" si="99"/>
        <v>16.170301599679703</v>
      </c>
      <c r="J496" s="185">
        <f t="shared" si="103"/>
        <v>2387.5780846179518</v>
      </c>
      <c r="K496" s="183">
        <f t="shared" si="100"/>
        <v>21.90559793301291</v>
      </c>
      <c r="L496" s="185">
        <f t="shared" si="101"/>
        <v>165.7765503245638</v>
      </c>
      <c r="M496" s="204">
        <f t="shared" si="92"/>
        <v>13.899790665654447</v>
      </c>
      <c r="N496" s="186"/>
      <c r="O496" s="187">
        <f t="shared" si="93"/>
        <v>17.392599372771887</v>
      </c>
      <c r="P496" s="187"/>
      <c r="Q496" s="206">
        <f t="shared" si="94"/>
        <v>4.9103896459398839E-2</v>
      </c>
      <c r="R496" s="184">
        <f t="shared" si="104"/>
        <v>1.0031268762317218</v>
      </c>
      <c r="S496" s="184">
        <f t="shared" si="105"/>
        <v>7.1524828873148145</v>
      </c>
      <c r="T496" s="190">
        <f t="shared" si="95"/>
        <v>-3.8782683468645773E-2</v>
      </c>
      <c r="U496" s="190">
        <f t="shared" si="96"/>
        <v>-2.6759746446060495E-2</v>
      </c>
      <c r="V496" s="190">
        <f t="shared" si="97"/>
        <v>-1.2022937022585278E-2</v>
      </c>
      <c r="Y496" s="205"/>
      <c r="Z496" s="205"/>
    </row>
    <row r="497" spans="1:26">
      <c r="A497" s="181">
        <v>1911.09</v>
      </c>
      <c r="B497" s="182">
        <v>8.67</v>
      </c>
      <c r="C497" s="183">
        <v>0.47</v>
      </c>
      <c r="D497" s="182">
        <v>0.625</v>
      </c>
      <c r="E497" s="182">
        <v>9.229089256</v>
      </c>
      <c r="F497" s="183">
        <f t="shared" si="102"/>
        <v>1911.7083333332964</v>
      </c>
      <c r="G497" s="184">
        <f>G489*4/12+G501*8/12</f>
        <v>4</v>
      </c>
      <c r="H497" s="183">
        <f t="shared" si="98"/>
        <v>295.21726786082354</v>
      </c>
      <c r="I497" s="183">
        <f t="shared" si="99"/>
        <v>16.003704255431035</v>
      </c>
      <c r="J497" s="185">
        <f t="shared" si="103"/>
        <v>2244.2293968053782</v>
      </c>
      <c r="K497" s="183">
        <f t="shared" si="100"/>
        <v>21.281521616264673</v>
      </c>
      <c r="L497" s="185">
        <f t="shared" si="101"/>
        <v>161.78124256094134</v>
      </c>
      <c r="M497" s="204">
        <f t="shared" si="92"/>
        <v>12.997953983252435</v>
      </c>
      <c r="N497" s="186"/>
      <c r="O497" s="187">
        <f t="shared" si="93"/>
        <v>16.27997035927314</v>
      </c>
      <c r="P497" s="187"/>
      <c r="Q497" s="206">
        <f t="shared" si="94"/>
        <v>5.387584785592086E-2</v>
      </c>
      <c r="R497" s="184">
        <f t="shared" si="104"/>
        <v>1.0031289833629269</v>
      </c>
      <c r="S497" s="184">
        <f t="shared" si="105"/>
        <v>7.1009276987209171</v>
      </c>
      <c r="T497" s="190">
        <f t="shared" si="95"/>
        <v>-2.8760687778725869E-2</v>
      </c>
      <c r="U497" s="190">
        <f t="shared" si="96"/>
        <v>-2.4064280389012316E-2</v>
      </c>
      <c r="V497" s="190">
        <f t="shared" si="97"/>
        <v>-4.6964073897135528E-3</v>
      </c>
      <c r="Y497" s="205"/>
      <c r="Z497" s="205"/>
    </row>
    <row r="498" spans="1:26">
      <c r="A498" s="181">
        <v>1911.1</v>
      </c>
      <c r="B498" s="182">
        <v>8.7200000000000006</v>
      </c>
      <c r="C498" s="183">
        <v>0.47</v>
      </c>
      <c r="D498" s="182">
        <v>0.61329999999999996</v>
      </c>
      <c r="E498" s="182">
        <v>9.229089256</v>
      </c>
      <c r="F498" s="183">
        <f t="shared" si="102"/>
        <v>1911.7916666666297</v>
      </c>
      <c r="G498" s="184">
        <f>G489*3/12+G501*9/12</f>
        <v>4.0024999999999995</v>
      </c>
      <c r="H498" s="183">
        <f t="shared" si="98"/>
        <v>296.91978959012476</v>
      </c>
      <c r="I498" s="183">
        <f t="shared" si="99"/>
        <v>16.003704255431035</v>
      </c>
      <c r="J498" s="185">
        <f t="shared" si="103"/>
        <v>2267.3101874107397</v>
      </c>
      <c r="K498" s="183">
        <f t="shared" si="100"/>
        <v>20.8831315316082</v>
      </c>
      <c r="L498" s="185">
        <f t="shared" si="101"/>
        <v>159.46574976364755</v>
      </c>
      <c r="M498" s="204">
        <f t="shared" si="92"/>
        <v>13.066472850619192</v>
      </c>
      <c r="N498" s="186"/>
      <c r="O498" s="187">
        <f t="shared" si="93"/>
        <v>16.382298462120698</v>
      </c>
      <c r="P498" s="187"/>
      <c r="Q498" s="206">
        <f t="shared" si="94"/>
        <v>5.3447409848813347E-2</v>
      </c>
      <c r="R498" s="184">
        <f t="shared" si="104"/>
        <v>1.0031310904902799</v>
      </c>
      <c r="S498" s="184">
        <f t="shared" si="105"/>
        <v>7.1231463833515605</v>
      </c>
      <c r="T498" s="190">
        <f t="shared" si="95"/>
        <v>-2.787649452727603E-2</v>
      </c>
      <c r="U498" s="190">
        <f t="shared" si="96"/>
        <v>-2.3488603821643195E-2</v>
      </c>
      <c r="V498" s="190">
        <f t="shared" si="97"/>
        <v>-4.3878907056328353E-3</v>
      </c>
      <c r="Y498" s="205"/>
      <c r="Z498" s="205"/>
    </row>
    <row r="499" spans="1:26">
      <c r="A499" s="181">
        <v>1911.11</v>
      </c>
      <c r="B499" s="182">
        <v>9.07</v>
      </c>
      <c r="C499" s="183">
        <v>0.47</v>
      </c>
      <c r="D499" s="182">
        <v>0.60170000000000001</v>
      </c>
      <c r="E499" s="182">
        <v>9.1340049590000003</v>
      </c>
      <c r="F499" s="183">
        <f t="shared" si="102"/>
        <v>1911.8749999999629</v>
      </c>
      <c r="G499" s="184">
        <f>G489*2/12+G501*10/12</f>
        <v>4.0049999999999999</v>
      </c>
      <c r="H499" s="183">
        <f t="shared" si="98"/>
        <v>312.0524159767977</v>
      </c>
      <c r="I499" s="183">
        <f t="shared" si="99"/>
        <v>16.170301599679703</v>
      </c>
      <c r="J499" s="185">
        <f t="shared" si="103"/>
        <v>2393.154326943853</v>
      </c>
      <c r="K499" s="183">
        <f t="shared" si="100"/>
        <v>20.701426537292082</v>
      </c>
      <c r="L499" s="185">
        <f t="shared" si="101"/>
        <v>158.76085540486397</v>
      </c>
      <c r="M499" s="204">
        <f t="shared" si="92"/>
        <v>13.727997586413094</v>
      </c>
      <c r="N499" s="186"/>
      <c r="O499" s="187">
        <f t="shared" si="93"/>
        <v>17.226467153366826</v>
      </c>
      <c r="P499" s="187"/>
      <c r="Q499" s="206">
        <f t="shared" si="94"/>
        <v>4.745119494291522E-2</v>
      </c>
      <c r="R499" s="184">
        <f t="shared" si="104"/>
        <v>1.0031331976137821</v>
      </c>
      <c r="S499" s="184">
        <f t="shared" si="105"/>
        <v>7.219833186184121</v>
      </c>
      <c r="T499" s="190">
        <f t="shared" si="95"/>
        <v>-2.6951141017773073E-2</v>
      </c>
      <c r="U499" s="190">
        <f t="shared" si="96"/>
        <v>-2.3368393912026275E-2</v>
      </c>
      <c r="V499" s="190">
        <f t="shared" si="97"/>
        <v>-3.5827471057467974E-3</v>
      </c>
      <c r="Y499" s="205"/>
      <c r="Z499" s="205"/>
    </row>
    <row r="500" spans="1:26">
      <c r="A500" s="181">
        <v>1911.12</v>
      </c>
      <c r="B500" s="182">
        <v>9.11</v>
      </c>
      <c r="C500" s="183">
        <v>0.47</v>
      </c>
      <c r="D500" s="182">
        <v>0.59</v>
      </c>
      <c r="E500" s="182">
        <v>9.0388396689999997</v>
      </c>
      <c r="F500" s="183">
        <f t="shared" si="102"/>
        <v>1911.9583333332962</v>
      </c>
      <c r="G500" s="184">
        <f>G489*1/12+G501*11/12</f>
        <v>4.0075000000000003</v>
      </c>
      <c r="H500" s="183">
        <f t="shared" si="98"/>
        <v>316.72854036990896</v>
      </c>
      <c r="I500" s="183">
        <f t="shared" si="99"/>
        <v>16.340550381323514</v>
      </c>
      <c r="J500" s="185">
        <f t="shared" si="103"/>
        <v>2439.4589694410033</v>
      </c>
      <c r="K500" s="183">
        <f t="shared" si="100"/>
        <v>20.512605797831643</v>
      </c>
      <c r="L500" s="185">
        <f t="shared" si="101"/>
        <v>157.98910998575101</v>
      </c>
      <c r="M500" s="204">
        <f t="shared" si="92"/>
        <v>13.929258419578236</v>
      </c>
      <c r="N500" s="186"/>
      <c r="O500" s="187">
        <f t="shared" si="93"/>
        <v>17.494076442996032</v>
      </c>
      <c r="P500" s="187"/>
      <c r="Q500" s="206">
        <f t="shared" si="94"/>
        <v>4.4098435429173563E-2</v>
      </c>
      <c r="R500" s="184">
        <f t="shared" si="104"/>
        <v>1.0031353047334335</v>
      </c>
      <c r="S500" s="184">
        <f t="shared" si="105"/>
        <v>7.3187064239899442</v>
      </c>
      <c r="T500" s="190">
        <f t="shared" si="95"/>
        <v>-2.4356634205700112E-2</v>
      </c>
      <c r="U500" s="190">
        <f t="shared" si="96"/>
        <v>-2.3260362364417753E-2</v>
      </c>
      <c r="V500" s="190">
        <f t="shared" si="97"/>
        <v>-1.0962718412823591E-3</v>
      </c>
      <c r="Y500" s="205"/>
      <c r="Z500" s="205"/>
    </row>
    <row r="501" spans="1:26">
      <c r="A501" s="181">
        <v>1912.01</v>
      </c>
      <c r="B501" s="182">
        <v>9.1199999999999992</v>
      </c>
      <c r="C501" s="183">
        <v>0.4708</v>
      </c>
      <c r="D501" s="182">
        <v>0.59919999999999995</v>
      </c>
      <c r="E501" s="182">
        <v>9.1340049590000003</v>
      </c>
      <c r="F501" s="183">
        <f t="shared" si="102"/>
        <v>1912.0416666666295</v>
      </c>
      <c r="G501" s="184">
        <v>4.01</v>
      </c>
      <c r="H501" s="183">
        <f t="shared" si="98"/>
        <v>313.77266082782745</v>
      </c>
      <c r="I501" s="183">
        <f t="shared" si="99"/>
        <v>16.197825517296181</v>
      </c>
      <c r="J501" s="185">
        <f t="shared" si="103"/>
        <v>2427.0890096799576</v>
      </c>
      <c r="K501" s="183">
        <f t="shared" si="100"/>
        <v>20.615414294740592</v>
      </c>
      <c r="L501" s="185">
        <f t="shared" si="101"/>
        <v>159.46400598686739</v>
      </c>
      <c r="M501" s="204">
        <f t="shared" si="92"/>
        <v>13.794952631845822</v>
      </c>
      <c r="N501" s="186"/>
      <c r="O501" s="187">
        <f t="shared" si="93"/>
        <v>17.340766146480266</v>
      </c>
      <c r="P501" s="187"/>
      <c r="Q501" s="206">
        <f t="shared" si="94"/>
        <v>4.7047640823835613E-2</v>
      </c>
      <c r="R501" s="184">
        <f t="shared" si="104"/>
        <v>1.0003506907546551</v>
      </c>
      <c r="S501" s="184">
        <f t="shared" si="105"/>
        <v>7.2651616517011313</v>
      </c>
      <c r="T501" s="190">
        <f t="shared" si="95"/>
        <v>-2.1191134802391653E-2</v>
      </c>
      <c r="U501" s="190">
        <f t="shared" si="96"/>
        <v>-1.9380715036719343E-2</v>
      </c>
      <c r="V501" s="190">
        <f t="shared" si="97"/>
        <v>-1.8104197656723109E-3</v>
      </c>
      <c r="Y501" s="205"/>
      <c r="Z501" s="205"/>
    </row>
    <row r="502" spans="1:26">
      <c r="A502" s="181">
        <v>1912.02</v>
      </c>
      <c r="B502" s="182">
        <v>9.0399999999999991</v>
      </c>
      <c r="C502" s="183">
        <v>0.47170000000000001</v>
      </c>
      <c r="D502" s="182">
        <v>0.60829999999999995</v>
      </c>
      <c r="E502" s="182">
        <v>9.229089256</v>
      </c>
      <c r="F502" s="183">
        <f t="shared" si="102"/>
        <v>1912.1249999999627</v>
      </c>
      <c r="G502" s="184">
        <f>G501*11/12+G513*1/12</f>
        <v>4.0466666666666669</v>
      </c>
      <c r="H502" s="183">
        <f t="shared" si="98"/>
        <v>307.81592865765225</v>
      </c>
      <c r="I502" s="183">
        <f t="shared" si="99"/>
        <v>16.061589994227276</v>
      </c>
      <c r="J502" s="185">
        <f t="shared" si="103"/>
        <v>2391.3658735675926</v>
      </c>
      <c r="K502" s="183">
        <f t="shared" si="100"/>
        <v>20.71287935867808</v>
      </c>
      <c r="L502" s="185">
        <f t="shared" si="101"/>
        <v>160.91458638176618</v>
      </c>
      <c r="M502" s="204">
        <f t="shared" si="92"/>
        <v>13.531634369686593</v>
      </c>
      <c r="N502" s="186"/>
      <c r="O502" s="187">
        <f t="shared" si="93"/>
        <v>17.024470442136401</v>
      </c>
      <c r="P502" s="187"/>
      <c r="Q502" s="206">
        <f t="shared" si="94"/>
        <v>4.9142930702847872E-2</v>
      </c>
      <c r="R502" s="184">
        <f t="shared" si="104"/>
        <v>1.0003863444173371</v>
      </c>
      <c r="S502" s="184">
        <f t="shared" si="105"/>
        <v>7.192832635983704</v>
      </c>
      <c r="T502" s="190">
        <f t="shared" si="95"/>
        <v>-1.7098368530148789E-2</v>
      </c>
      <c r="U502" s="190">
        <f t="shared" si="96"/>
        <v>-1.8087330716241246E-2</v>
      </c>
      <c r="V502" s="190">
        <f t="shared" si="97"/>
        <v>9.889621860924569E-4</v>
      </c>
      <c r="Y502" s="205"/>
      <c r="Z502" s="205"/>
    </row>
    <row r="503" spans="1:26">
      <c r="A503" s="181">
        <v>1912.03</v>
      </c>
      <c r="B503" s="182">
        <v>9.3000000000000007</v>
      </c>
      <c r="C503" s="183">
        <v>0.47249999999999998</v>
      </c>
      <c r="D503" s="182">
        <v>0.61750000000000005</v>
      </c>
      <c r="E503" s="182">
        <v>9.4194198349999994</v>
      </c>
      <c r="F503" s="183">
        <f t="shared" si="102"/>
        <v>1912.208333333296</v>
      </c>
      <c r="G503" s="184">
        <f>G501*10/12+G513*2/12</f>
        <v>4.083333333333333</v>
      </c>
      <c r="H503" s="183">
        <f t="shared" si="98"/>
        <v>310.27036709209403</v>
      </c>
      <c r="I503" s="183">
        <f t="shared" si="99"/>
        <v>15.763736392582194</v>
      </c>
      <c r="J503" s="185">
        <f t="shared" si="103"/>
        <v>2420.6394249860869</v>
      </c>
      <c r="K503" s="183">
        <f t="shared" si="100"/>
        <v>20.601285126813767</v>
      </c>
      <c r="L503" s="185">
        <f t="shared" si="101"/>
        <v>160.7252521428934</v>
      </c>
      <c r="M503" s="204">
        <f t="shared" si="92"/>
        <v>13.639769173944167</v>
      </c>
      <c r="N503" s="186"/>
      <c r="O503" s="187">
        <f t="shared" si="93"/>
        <v>17.172513777043729</v>
      </c>
      <c r="P503" s="187"/>
      <c r="Q503" s="206">
        <f t="shared" si="94"/>
        <v>5.0265881303448723E-2</v>
      </c>
      <c r="R503" s="184">
        <f t="shared" si="104"/>
        <v>1.0004219860003025</v>
      </c>
      <c r="S503" s="184">
        <f t="shared" si="105"/>
        <v>7.0502156586546949</v>
      </c>
      <c r="T503" s="190">
        <f t="shared" si="95"/>
        <v>-1.2995211417227259E-2</v>
      </c>
      <c r="U503" s="190">
        <f t="shared" si="96"/>
        <v>-1.4633648542101474E-2</v>
      </c>
      <c r="V503" s="190">
        <f t="shared" si="97"/>
        <v>1.6384371248742147E-3</v>
      </c>
      <c r="Y503" s="205"/>
      <c r="Z503" s="205"/>
    </row>
    <row r="504" spans="1:26">
      <c r="A504" s="181">
        <v>1912.04</v>
      </c>
      <c r="B504" s="182">
        <v>9.59</v>
      </c>
      <c r="C504" s="183">
        <v>0.4733</v>
      </c>
      <c r="D504" s="182">
        <v>0.62670000000000003</v>
      </c>
      <c r="E504" s="182">
        <v>9.7048347110000002</v>
      </c>
      <c r="F504" s="183">
        <f t="shared" si="102"/>
        <v>1912.2916666666292</v>
      </c>
      <c r="G504" s="184">
        <f>G501*9/12+G513*3/12</f>
        <v>4.12</v>
      </c>
      <c r="H504" s="183">
        <f t="shared" si="98"/>
        <v>310.53601063231969</v>
      </c>
      <c r="I504" s="183">
        <f t="shared" si="99"/>
        <v>15.326036895962138</v>
      </c>
      <c r="J504" s="185">
        <f t="shared" si="103"/>
        <v>2432.6760067896516</v>
      </c>
      <c r="K504" s="183">
        <f t="shared" si="100"/>
        <v>20.293317816816973</v>
      </c>
      <c r="L504" s="185">
        <f t="shared" si="101"/>
        <v>158.97372820178049</v>
      </c>
      <c r="M504" s="204">
        <f t="shared" si="92"/>
        <v>13.654392690553232</v>
      </c>
      <c r="N504" s="186"/>
      <c r="O504" s="187">
        <f t="shared" si="93"/>
        <v>17.200337051440407</v>
      </c>
      <c r="P504" s="187"/>
      <c r="Q504" s="206">
        <f t="shared" si="94"/>
        <v>5.1641620629539045E-2</v>
      </c>
      <c r="R504" s="184">
        <f t="shared" si="104"/>
        <v>1.0004576155364637</v>
      </c>
      <c r="S504" s="184">
        <f t="shared" si="105"/>
        <v>6.8457595454299085</v>
      </c>
      <c r="T504" s="190">
        <f t="shared" si="95"/>
        <v>-7.1727380939492491E-3</v>
      </c>
      <c r="U504" s="190">
        <f t="shared" si="96"/>
        <v>-1.1414869605843148E-2</v>
      </c>
      <c r="V504" s="190">
        <f t="shared" si="97"/>
        <v>4.2421315118938985E-3</v>
      </c>
      <c r="Y504" s="205"/>
      <c r="Z504" s="205"/>
    </row>
    <row r="505" spans="1:26">
      <c r="A505" s="181">
        <v>1912.05</v>
      </c>
      <c r="B505" s="182">
        <v>9.58</v>
      </c>
      <c r="C505" s="183">
        <v>0.47420000000000001</v>
      </c>
      <c r="D505" s="182">
        <v>0.63580000000000003</v>
      </c>
      <c r="E505" s="182">
        <v>9.7048347110000002</v>
      </c>
      <c r="F505" s="183">
        <f t="shared" si="102"/>
        <v>1912.3749999999625</v>
      </c>
      <c r="G505" s="184">
        <f>G501*8/12+G513*4/12</f>
        <v>4.1566666666666663</v>
      </c>
      <c r="H505" s="183">
        <f t="shared" si="98"/>
        <v>310.21219831674898</v>
      </c>
      <c r="I505" s="183">
        <f t="shared" si="99"/>
        <v>15.355180004363504</v>
      </c>
      <c r="J505" s="185">
        <f t="shared" si="103"/>
        <v>2440.1634402412064</v>
      </c>
      <c r="K505" s="183">
        <f t="shared" si="100"/>
        <v>20.587987023986326</v>
      </c>
      <c r="L505" s="185">
        <f t="shared" si="101"/>
        <v>161.947381555883</v>
      </c>
      <c r="M505" s="204">
        <f t="shared" si="92"/>
        <v>13.645500685612365</v>
      </c>
      <c r="N505" s="186"/>
      <c r="O505" s="187">
        <f t="shared" si="93"/>
        <v>17.198878723155349</v>
      </c>
      <c r="P505" s="187"/>
      <c r="Q505" s="206">
        <f t="shared" si="94"/>
        <v>5.0116700725255418E-2</v>
      </c>
      <c r="R505" s="184">
        <f t="shared" si="104"/>
        <v>1.0004932330586358</v>
      </c>
      <c r="S505" s="184">
        <f t="shared" si="105"/>
        <v>6.8488922713567915</v>
      </c>
      <c r="T505" s="190">
        <f t="shared" si="95"/>
        <v>-3.2084820167708195E-3</v>
      </c>
      <c r="U505" s="190">
        <f t="shared" si="96"/>
        <v>-1.1144897810831833E-2</v>
      </c>
      <c r="V505" s="190">
        <f t="shared" si="97"/>
        <v>7.9364157940610136E-3</v>
      </c>
      <c r="Y505" s="205"/>
      <c r="Z505" s="205"/>
    </row>
    <row r="506" spans="1:26">
      <c r="A506" s="181">
        <v>1912.06</v>
      </c>
      <c r="B506" s="182">
        <v>9.58</v>
      </c>
      <c r="C506" s="183">
        <v>0.47499999999999998</v>
      </c>
      <c r="D506" s="182">
        <v>0.64500000000000002</v>
      </c>
      <c r="E506" s="182">
        <v>9.6096694209999995</v>
      </c>
      <c r="F506" s="183">
        <f t="shared" si="102"/>
        <v>1912.4583333332957</v>
      </c>
      <c r="G506" s="184">
        <f>G501*7/12+G513*5/12</f>
        <v>4.1933333333333334</v>
      </c>
      <c r="H506" s="183">
        <f t="shared" si="98"/>
        <v>313.28425340220673</v>
      </c>
      <c r="I506" s="183">
        <f t="shared" si="99"/>
        <v>15.533405048648037</v>
      </c>
      <c r="J506" s="185">
        <f t="shared" si="103"/>
        <v>2474.510855190083</v>
      </c>
      <c r="K506" s="183">
        <f t="shared" si="100"/>
        <v>21.092728960795757</v>
      </c>
      <c r="L506" s="185">
        <f t="shared" si="101"/>
        <v>166.60328826697324</v>
      </c>
      <c r="M506" s="204">
        <f t="shared" si="92"/>
        <v>13.785417404502523</v>
      </c>
      <c r="N506" s="186"/>
      <c r="O506" s="187">
        <f t="shared" si="93"/>
        <v>17.384332578345724</v>
      </c>
      <c r="P506" s="187"/>
      <c r="Q506" s="206">
        <f t="shared" si="94"/>
        <v>4.6814057743688284E-2</v>
      </c>
      <c r="R506" s="184">
        <f t="shared" si="104"/>
        <v>1.0005288385995368</v>
      </c>
      <c r="S506" s="184">
        <f t="shared" si="105"/>
        <v>6.9201289281175127</v>
      </c>
      <c r="T506" s="190">
        <f t="shared" si="95"/>
        <v>-5.0636770243510654E-3</v>
      </c>
      <c r="U506" s="190">
        <f t="shared" si="96"/>
        <v>-1.1852190205361546E-2</v>
      </c>
      <c r="V506" s="190">
        <f t="shared" si="97"/>
        <v>6.7885131810104804E-3</v>
      </c>
      <c r="Y506" s="205"/>
      <c r="Z506" s="205"/>
    </row>
    <row r="507" spans="1:26">
      <c r="A507" s="181">
        <v>1912.07</v>
      </c>
      <c r="B507" s="182">
        <v>9.59</v>
      </c>
      <c r="C507" s="183">
        <v>0.4758</v>
      </c>
      <c r="D507" s="182">
        <v>0.6542</v>
      </c>
      <c r="E507" s="182">
        <v>9.6096694209999995</v>
      </c>
      <c r="F507" s="183">
        <f t="shared" si="102"/>
        <v>1912.541666666629</v>
      </c>
      <c r="G507" s="184">
        <f>G501*6/12+G513*6/12</f>
        <v>4.2300000000000004</v>
      </c>
      <c r="H507" s="183">
        <f t="shared" si="98"/>
        <v>313.61127245586249</v>
      </c>
      <c r="I507" s="183">
        <f t="shared" si="99"/>
        <v>15.559566572940497</v>
      </c>
      <c r="J507" s="185">
        <f t="shared" si="103"/>
        <v>2487.3354338915642</v>
      </c>
      <c r="K507" s="183">
        <f t="shared" si="100"/>
        <v>21.393586490159045</v>
      </c>
      <c r="L507" s="185">
        <f t="shared" si="101"/>
        <v>169.67829414513673</v>
      </c>
      <c r="M507" s="204">
        <f t="shared" si="92"/>
        <v>13.802876645015779</v>
      </c>
      <c r="N507" s="186"/>
      <c r="O507" s="187">
        <f t="shared" si="93"/>
        <v>17.41431546495248</v>
      </c>
      <c r="P507" s="187"/>
      <c r="Q507" s="206">
        <f t="shared" si="94"/>
        <v>4.6355634792276876E-2</v>
      </c>
      <c r="R507" s="184">
        <f t="shared" si="104"/>
        <v>1.0005644321917888</v>
      </c>
      <c r="S507" s="184">
        <f t="shared" si="105"/>
        <v>6.9237885594084734</v>
      </c>
      <c r="T507" s="190">
        <f t="shared" si="95"/>
        <v>-4.9925314815403299E-3</v>
      </c>
      <c r="U507" s="190">
        <f t="shared" si="96"/>
        <v>-1.2178456771505752E-2</v>
      </c>
      <c r="V507" s="190">
        <f t="shared" si="97"/>
        <v>7.1859252899654225E-3</v>
      </c>
      <c r="Y507" s="205"/>
      <c r="Z507" s="205"/>
    </row>
    <row r="508" spans="1:26">
      <c r="A508" s="181">
        <v>1912.08</v>
      </c>
      <c r="B508" s="182">
        <v>9.81</v>
      </c>
      <c r="C508" s="183">
        <v>0.47670000000000001</v>
      </c>
      <c r="D508" s="182">
        <v>0.6633</v>
      </c>
      <c r="E508" s="182">
        <v>9.7048347110000002</v>
      </c>
      <c r="F508" s="183">
        <f t="shared" si="102"/>
        <v>1912.6249999999623</v>
      </c>
      <c r="G508" s="184">
        <f>G501*5/12+G513*7/12</f>
        <v>4.2666666666666666</v>
      </c>
      <c r="H508" s="183">
        <f t="shared" si="98"/>
        <v>317.6598815748755</v>
      </c>
      <c r="I508" s="183">
        <f t="shared" si="99"/>
        <v>15.436133083256182</v>
      </c>
      <c r="J508" s="185">
        <f t="shared" si="103"/>
        <v>2529.6483867417714</v>
      </c>
      <c r="K508" s="183">
        <f t="shared" si="100"/>
        <v>21.478470891805802</v>
      </c>
      <c r="L508" s="185">
        <f t="shared" si="101"/>
        <v>171.0413633971271</v>
      </c>
      <c r="M508" s="204">
        <f t="shared" si="92"/>
        <v>13.98476176342627</v>
      </c>
      <c r="N508" s="186"/>
      <c r="O508" s="187">
        <f t="shared" si="93"/>
        <v>17.649150043747614</v>
      </c>
      <c r="P508" s="187"/>
      <c r="Q508" s="206">
        <f t="shared" si="94"/>
        <v>4.72388737582407E-2</v>
      </c>
      <c r="R508" s="184">
        <f t="shared" si="104"/>
        <v>1.000600013867917</v>
      </c>
      <c r="S508" s="184">
        <f t="shared" si="105"/>
        <v>6.859763803849793</v>
      </c>
      <c r="T508" s="190">
        <f t="shared" si="95"/>
        <v>-1.3375699452523593E-3</v>
      </c>
      <c r="U508" s="190">
        <f t="shared" si="96"/>
        <v>-9.7585899235531626E-3</v>
      </c>
      <c r="V508" s="190">
        <f t="shared" si="97"/>
        <v>8.4210199783008033E-3</v>
      </c>
      <c r="Y508" s="205"/>
      <c r="Z508" s="205"/>
    </row>
    <row r="509" spans="1:26">
      <c r="A509" s="181">
        <v>1912.09</v>
      </c>
      <c r="B509" s="182">
        <v>9.86</v>
      </c>
      <c r="C509" s="183">
        <v>0.47749999999999998</v>
      </c>
      <c r="D509" s="182">
        <v>0.67249999999999999</v>
      </c>
      <c r="E509" s="182">
        <v>9.8000000000000007</v>
      </c>
      <c r="F509" s="183">
        <f t="shared" si="102"/>
        <v>1912.7083333332955</v>
      </c>
      <c r="G509" s="184">
        <f>G501*4/12+G513*8/12</f>
        <v>4.3033333333333337</v>
      </c>
      <c r="H509" s="183">
        <f t="shared" si="98"/>
        <v>316.17850714285726</v>
      </c>
      <c r="I509" s="183">
        <f t="shared" si="99"/>
        <v>15.311890178571433</v>
      </c>
      <c r="J509" s="185">
        <f t="shared" si="103"/>
        <v>2528.0128378998556</v>
      </c>
      <c r="K509" s="183">
        <f t="shared" si="100"/>
        <v>21.56491339285715</v>
      </c>
      <c r="L509" s="185">
        <f t="shared" si="101"/>
        <v>172.42278230097901</v>
      </c>
      <c r="M509" s="204">
        <f t="shared" si="92"/>
        <v>13.926285001315872</v>
      </c>
      <c r="N509" s="186"/>
      <c r="O509" s="187">
        <f t="shared" si="93"/>
        <v>17.579229265969385</v>
      </c>
      <c r="P509" s="187"/>
      <c r="Q509" s="206">
        <f t="shared" si="94"/>
        <v>4.6975292586145051E-2</v>
      </c>
      <c r="R509" s="184">
        <f t="shared" si="104"/>
        <v>1.0006355836603513</v>
      </c>
      <c r="S509" s="184">
        <f t="shared" si="105"/>
        <v>6.7972263796340471</v>
      </c>
      <c r="T509" s="190">
        <f t="shared" si="95"/>
        <v>1.7557145178128675E-3</v>
      </c>
      <c r="U509" s="190">
        <f t="shared" si="96"/>
        <v>-8.5335596805291569E-3</v>
      </c>
      <c r="V509" s="190">
        <f t="shared" si="97"/>
        <v>1.0289274198342024E-2</v>
      </c>
      <c r="Y509" s="205"/>
      <c r="Z509" s="205"/>
    </row>
    <row r="510" spans="1:26">
      <c r="A510" s="181">
        <v>1912.1</v>
      </c>
      <c r="B510" s="182">
        <v>9.84</v>
      </c>
      <c r="C510" s="183">
        <v>0.4783</v>
      </c>
      <c r="D510" s="182">
        <v>0.68169999999999997</v>
      </c>
      <c r="E510" s="182">
        <v>9.8000000000000007</v>
      </c>
      <c r="F510" s="183">
        <f t="shared" si="102"/>
        <v>1912.7916666666288</v>
      </c>
      <c r="G510" s="184">
        <f>G501*3/12+G513*9/12</f>
        <v>4.34</v>
      </c>
      <c r="H510" s="183">
        <f t="shared" si="98"/>
        <v>315.53717142857153</v>
      </c>
      <c r="I510" s="183">
        <f t="shared" si="99"/>
        <v>15.337543607142862</v>
      </c>
      <c r="J510" s="185">
        <f t="shared" si="103"/>
        <v>2533.1043309633405</v>
      </c>
      <c r="K510" s="183">
        <f t="shared" si="100"/>
        <v>21.859927821428577</v>
      </c>
      <c r="L510" s="185">
        <f t="shared" si="101"/>
        <v>175.48955512375093</v>
      </c>
      <c r="M510" s="204">
        <f t="shared" si="92"/>
        <v>13.905092701178463</v>
      </c>
      <c r="N510" s="186"/>
      <c r="O510" s="187">
        <f t="shared" si="93"/>
        <v>17.556109765014835</v>
      </c>
      <c r="P510" s="187"/>
      <c r="Q510" s="206">
        <f t="shared" si="94"/>
        <v>3.9873848016868003E-2</v>
      </c>
      <c r="R510" s="184">
        <f t="shared" si="104"/>
        <v>1.000671141601426</v>
      </c>
      <c r="S510" s="184">
        <f t="shared" si="105"/>
        <v>6.8015465856566504</v>
      </c>
      <c r="T510" s="190">
        <f t="shared" si="95"/>
        <v>3.5927814022955751E-3</v>
      </c>
      <c r="U510" s="190">
        <f t="shared" si="96"/>
        <v>-8.8737870377096906E-3</v>
      </c>
      <c r="V510" s="190">
        <f t="shared" si="97"/>
        <v>1.2466568440005266E-2</v>
      </c>
      <c r="Y510" s="205"/>
      <c r="Z510" s="205"/>
    </row>
    <row r="511" spans="1:26">
      <c r="A511" s="181">
        <v>1912.11</v>
      </c>
      <c r="B511" s="182">
        <v>9.73</v>
      </c>
      <c r="C511" s="183">
        <v>0.47920000000000001</v>
      </c>
      <c r="D511" s="182">
        <v>0.69079999999999997</v>
      </c>
      <c r="E511" s="182">
        <v>9.8000000000000007</v>
      </c>
      <c r="F511" s="183">
        <f t="shared" si="102"/>
        <v>1912.874999999962</v>
      </c>
      <c r="G511" s="184">
        <f>G501*2/12+G513*10/12</f>
        <v>4.3766666666666669</v>
      </c>
      <c r="H511" s="183">
        <f t="shared" si="98"/>
        <v>312.00982500000009</v>
      </c>
      <c r="I511" s="183">
        <f t="shared" si="99"/>
        <v>15.366403714285719</v>
      </c>
      <c r="J511" s="185">
        <f t="shared" si="103"/>
        <v>2515.0671178749767</v>
      </c>
      <c r="K511" s="183">
        <f t="shared" si="100"/>
        <v>22.151735571428578</v>
      </c>
      <c r="L511" s="185">
        <f t="shared" si="101"/>
        <v>178.5620107942481</v>
      </c>
      <c r="M511" s="204">
        <f t="shared" si="92"/>
        <v>13.749541018606527</v>
      </c>
      <c r="N511" s="186"/>
      <c r="O511" s="187">
        <f t="shared" si="93"/>
        <v>17.365109945477691</v>
      </c>
      <c r="P511" s="187"/>
      <c r="Q511" s="206">
        <f t="shared" si="94"/>
        <v>4.3679918829743224E-2</v>
      </c>
      <c r="R511" s="184">
        <f t="shared" si="104"/>
        <v>1.0007066877233795</v>
      </c>
      <c r="S511" s="184">
        <f t="shared" si="105"/>
        <v>6.8061113865243215</v>
      </c>
      <c r="T511" s="190">
        <f t="shared" si="95"/>
        <v>-9.130488621299504E-4</v>
      </c>
      <c r="U511" s="190">
        <f t="shared" si="96"/>
        <v>-9.2134450088283693E-3</v>
      </c>
      <c r="V511" s="190">
        <f t="shared" si="97"/>
        <v>8.3003961466984189E-3</v>
      </c>
      <c r="Y511" s="205"/>
      <c r="Z511" s="205"/>
    </row>
    <row r="512" spans="1:26">
      <c r="A512" s="181">
        <v>1912.12</v>
      </c>
      <c r="B512" s="182">
        <v>9.3800000000000008</v>
      </c>
      <c r="C512" s="183">
        <v>0.48</v>
      </c>
      <c r="D512" s="182">
        <v>0.7</v>
      </c>
      <c r="E512" s="182">
        <v>9.7048347110000002</v>
      </c>
      <c r="F512" s="183">
        <f t="shared" si="102"/>
        <v>1912.9583333332953</v>
      </c>
      <c r="G512" s="184">
        <f>G501*1/12+G513*11/12</f>
        <v>4.4133333333333331</v>
      </c>
      <c r="H512" s="183">
        <f t="shared" si="98"/>
        <v>303.73595200533458</v>
      </c>
      <c r="I512" s="183">
        <f t="shared" si="99"/>
        <v>15.54299114739452</v>
      </c>
      <c r="J512" s="185">
        <f t="shared" si="103"/>
        <v>2458.8134179239014</v>
      </c>
      <c r="K512" s="183">
        <f t="shared" si="100"/>
        <v>22.666862089950342</v>
      </c>
      <c r="L512" s="185">
        <f t="shared" si="101"/>
        <v>183.49353865103743</v>
      </c>
      <c r="M512" s="204">
        <f t="shared" si="92"/>
        <v>13.388999452579627</v>
      </c>
      <c r="N512" s="186"/>
      <c r="O512" s="187">
        <f t="shared" si="93"/>
        <v>16.915632310225785</v>
      </c>
      <c r="P512" s="187"/>
      <c r="Q512" s="206">
        <f t="shared" si="94"/>
        <v>4.3149761425109123E-2</v>
      </c>
      <c r="R512" s="184">
        <f t="shared" si="104"/>
        <v>1.0007422220583555</v>
      </c>
      <c r="S512" s="184">
        <f t="shared" si="105"/>
        <v>6.8777088502928843</v>
      </c>
      <c r="T512" s="190">
        <f t="shared" si="95"/>
        <v>1.0109874232950844E-3</v>
      </c>
      <c r="U512" s="190">
        <f t="shared" si="96"/>
        <v>-1.0518602010658795E-2</v>
      </c>
      <c r="V512" s="190">
        <f t="shared" si="97"/>
        <v>1.152958943395388E-2</v>
      </c>
      <c r="Y512" s="205"/>
      <c r="Z512" s="205"/>
    </row>
    <row r="513" spans="1:26">
      <c r="A513" s="181">
        <v>1913.01</v>
      </c>
      <c r="B513" s="182">
        <v>9.3000000000000007</v>
      </c>
      <c r="C513" s="183">
        <v>0.48</v>
      </c>
      <c r="D513" s="182">
        <v>0.69420000000000004</v>
      </c>
      <c r="E513" s="182">
        <v>9.8000000000000007</v>
      </c>
      <c r="F513" s="183">
        <f t="shared" si="102"/>
        <v>1913.0416666666285</v>
      </c>
      <c r="G513" s="184">
        <v>4.45</v>
      </c>
      <c r="H513" s="183">
        <f t="shared" si="98"/>
        <v>298.22110714285725</v>
      </c>
      <c r="I513" s="183">
        <f t="shared" si="99"/>
        <v>15.392057142857148</v>
      </c>
      <c r="J513" s="185">
        <f t="shared" si="103"/>
        <v>2424.5529862642138</v>
      </c>
      <c r="K513" s="183">
        <f t="shared" si="100"/>
        <v>22.260762642857152</v>
      </c>
      <c r="L513" s="185">
        <f t="shared" si="101"/>
        <v>180.98114871662554</v>
      </c>
      <c r="M513" s="204">
        <f t="shared" ref="M513:M576" si="106">H513/AVERAGE(K393:K512)</f>
        <v>13.148088791761555</v>
      </c>
      <c r="N513" s="186"/>
      <c r="O513" s="187">
        <f t="shared" ref="O513:O576" si="107">J513/AVERAGE(L393:L512)</f>
        <v>16.616510711718924</v>
      </c>
      <c r="P513" s="187"/>
      <c r="Q513" s="206">
        <f t="shared" ref="Q513:Q576" si="108">1/M513-(G513/100-(((E513/E393)^(1/10))-1))</f>
        <v>4.4020582792522779E-2</v>
      </c>
      <c r="R513" s="184">
        <f t="shared" si="104"/>
        <v>1.0056452933353177</v>
      </c>
      <c r="S513" s="184">
        <f t="shared" si="105"/>
        <v>6.8159763978240475</v>
      </c>
      <c r="T513" s="190">
        <f t="shared" si="95"/>
        <v>4.8543282949875532E-3</v>
      </c>
      <c r="U513" s="190">
        <f t="shared" si="96"/>
        <v>-8.7187838070484913E-3</v>
      </c>
      <c r="V513" s="190">
        <f t="shared" si="97"/>
        <v>1.3573112102036045E-2</v>
      </c>
      <c r="Y513" s="205"/>
      <c r="Z513" s="205"/>
    </row>
    <row r="514" spans="1:26">
      <c r="A514" s="181">
        <v>1913.02</v>
      </c>
      <c r="B514" s="182">
        <v>8.9700000000000006</v>
      </c>
      <c r="C514" s="183">
        <v>0.48</v>
      </c>
      <c r="D514" s="182">
        <v>0.68830000000000002</v>
      </c>
      <c r="E514" s="182">
        <v>9.8000000000000007</v>
      </c>
      <c r="F514" s="183">
        <f t="shared" si="102"/>
        <v>1913.1249999999618</v>
      </c>
      <c r="G514" s="184">
        <f>G513*11/12+G525*1/12</f>
        <v>4.4258333333333333</v>
      </c>
      <c r="H514" s="183">
        <f t="shared" si="98"/>
        <v>287.639067857143</v>
      </c>
      <c r="I514" s="183">
        <f t="shared" si="99"/>
        <v>15.392057142857148</v>
      </c>
      <c r="J514" s="185">
        <f t="shared" si="103"/>
        <v>2348.948645832319</v>
      </c>
      <c r="K514" s="183">
        <f t="shared" si="100"/>
        <v>22.071568607142865</v>
      </c>
      <c r="L514" s="185">
        <f t="shared" si="101"/>
        <v>180.24318315790245</v>
      </c>
      <c r="M514" s="204">
        <f t="shared" si="106"/>
        <v>12.682960516236754</v>
      </c>
      <c r="N514" s="186"/>
      <c r="O514" s="187">
        <f t="shared" si="107"/>
        <v>16.037450941848537</v>
      </c>
      <c r="P514" s="187"/>
      <c r="Q514" s="206">
        <f t="shared" si="108"/>
        <v>4.7051512502896797E-2</v>
      </c>
      <c r="R514" s="184">
        <f t="shared" si="104"/>
        <v>1.0056273197322045</v>
      </c>
      <c r="S514" s="184">
        <f t="shared" si="105"/>
        <v>6.8544545839563664</v>
      </c>
      <c r="T514" s="190">
        <f t="shared" ref="T514:T577" si="109">(($J634/$J514)^(1/10)-1)</f>
        <v>1.2731790139461907E-2</v>
      </c>
      <c r="U514" s="190">
        <f t="shared" ref="U514:U577" si="110">(($S634/$S514)^(1/10)-1)</f>
        <v>-8.7187612357875199E-3</v>
      </c>
      <c r="V514" s="190">
        <f t="shared" ref="V514:V577" si="111">T514-U514</f>
        <v>2.1450551375249427E-2</v>
      </c>
      <c r="Y514" s="205"/>
      <c r="Z514" s="205"/>
    </row>
    <row r="515" spans="1:26">
      <c r="A515" s="181">
        <v>1913.03</v>
      </c>
      <c r="B515" s="182">
        <v>8.8000000000000007</v>
      </c>
      <c r="C515" s="183">
        <v>0.48</v>
      </c>
      <c r="D515" s="182">
        <v>0.6825</v>
      </c>
      <c r="E515" s="182">
        <v>9.8000000000000007</v>
      </c>
      <c r="F515" s="183">
        <f t="shared" si="102"/>
        <v>1913.2083333332951</v>
      </c>
      <c r="G515" s="184">
        <f>G513*10/12+G525*2/12</f>
        <v>4.4016666666666673</v>
      </c>
      <c r="H515" s="183">
        <f t="shared" si="98"/>
        <v>282.18771428571438</v>
      </c>
      <c r="I515" s="183">
        <f t="shared" si="99"/>
        <v>15.392057142857148</v>
      </c>
      <c r="J515" s="185">
        <f t="shared" si="103"/>
        <v>2314.9059118347486</v>
      </c>
      <c r="K515" s="183">
        <f t="shared" si="100"/>
        <v>21.885581250000005</v>
      </c>
      <c r="L515" s="185">
        <f t="shared" si="101"/>
        <v>179.53673691218361</v>
      </c>
      <c r="M515" s="204">
        <f t="shared" si="106"/>
        <v>12.443453515183654</v>
      </c>
      <c r="N515" s="186"/>
      <c r="O515" s="187">
        <f t="shared" si="107"/>
        <v>15.745059939032119</v>
      </c>
      <c r="P515" s="187"/>
      <c r="Q515" s="206">
        <f t="shared" si="108"/>
        <v>5.2210253654174005E-2</v>
      </c>
      <c r="R515" s="184">
        <f t="shared" si="104"/>
        <v>1.0056093495067409</v>
      </c>
      <c r="S515" s="184">
        <f t="shared" si="105"/>
        <v>6.8930267914901648</v>
      </c>
      <c r="T515" s="190">
        <f t="shared" si="109"/>
        <v>1.6300255522496476E-2</v>
      </c>
      <c r="U515" s="190">
        <f t="shared" si="110"/>
        <v>-8.7187907954053845E-3</v>
      </c>
      <c r="V515" s="190">
        <f t="shared" si="111"/>
        <v>2.5019046317901861E-2</v>
      </c>
      <c r="Y515" s="205"/>
      <c r="Z515" s="205"/>
    </row>
    <row r="516" spans="1:26">
      <c r="A516" s="181">
        <v>1913.04</v>
      </c>
      <c r="B516" s="182">
        <v>8.7899999999999991</v>
      </c>
      <c r="C516" s="183">
        <v>0.48</v>
      </c>
      <c r="D516" s="182">
        <v>0.67669999999999997</v>
      </c>
      <c r="E516" s="182">
        <v>9.8000000000000007</v>
      </c>
      <c r="F516" s="183">
        <f t="shared" si="102"/>
        <v>1913.2916666666283</v>
      </c>
      <c r="G516" s="184">
        <f>G513*9/12+G525*3/12</f>
        <v>4.3775000000000004</v>
      </c>
      <c r="H516" s="183">
        <f t="shared" si="98"/>
        <v>281.86704642857148</v>
      </c>
      <c r="I516" s="183">
        <f t="shared" si="99"/>
        <v>15.392057142857148</v>
      </c>
      <c r="J516" s="185">
        <f t="shared" si="103"/>
        <v>2322.7976365341847</v>
      </c>
      <c r="K516" s="183">
        <f t="shared" si="100"/>
        <v>21.699593892857148</v>
      </c>
      <c r="L516" s="185">
        <f t="shared" si="101"/>
        <v>178.82106491953161</v>
      </c>
      <c r="M516" s="204">
        <f t="shared" si="106"/>
        <v>12.433067081795157</v>
      </c>
      <c r="N516" s="186"/>
      <c r="O516" s="187">
        <f t="shared" si="107"/>
        <v>15.74202916988042</v>
      </c>
      <c r="P516" s="187"/>
      <c r="Q516" s="206">
        <f t="shared" si="108"/>
        <v>5.2519055048822864E-2</v>
      </c>
      <c r="R516" s="184">
        <f t="shared" si="104"/>
        <v>1.0055913826649947</v>
      </c>
      <c r="S516" s="184">
        <f t="shared" si="105"/>
        <v>6.9316921879229616</v>
      </c>
      <c r="T516" s="190">
        <f t="shared" si="109"/>
        <v>1.2218962920049758E-2</v>
      </c>
      <c r="U516" s="190">
        <f t="shared" si="110"/>
        <v>-9.3069970459457307E-3</v>
      </c>
      <c r="V516" s="190">
        <f t="shared" si="111"/>
        <v>2.1525959965995489E-2</v>
      </c>
      <c r="Y516" s="205"/>
      <c r="Z516" s="205"/>
    </row>
    <row r="517" spans="1:26">
      <c r="A517" s="181">
        <v>1913.05</v>
      </c>
      <c r="B517" s="182">
        <v>8.5500000000000007</v>
      </c>
      <c r="C517" s="183">
        <v>0.48</v>
      </c>
      <c r="D517" s="182">
        <v>0.67079999999999995</v>
      </c>
      <c r="E517" s="182">
        <v>9.6999999999999993</v>
      </c>
      <c r="F517" s="183">
        <f t="shared" si="102"/>
        <v>1913.3749999999616</v>
      </c>
      <c r="G517" s="184">
        <f>G513*8/12+G525*4/12</f>
        <v>4.3533333333333335</v>
      </c>
      <c r="H517" s="183">
        <f t="shared" si="98"/>
        <v>276.99752319587645</v>
      </c>
      <c r="I517" s="183">
        <f t="shared" si="99"/>
        <v>15.550738144329905</v>
      </c>
      <c r="J517" s="185">
        <f t="shared" si="103"/>
        <v>2293.3482359138288</v>
      </c>
      <c r="K517" s="183">
        <f t="shared" si="100"/>
        <v>21.732156556701039</v>
      </c>
      <c r="L517" s="185">
        <f t="shared" si="101"/>
        <v>179.92725107029193</v>
      </c>
      <c r="M517" s="204">
        <f t="shared" si="106"/>
        <v>12.221401061154118</v>
      </c>
      <c r="N517" s="186"/>
      <c r="O517" s="187">
        <f t="shared" si="107"/>
        <v>15.486455408529711</v>
      </c>
      <c r="P517" s="187"/>
      <c r="Q517" s="206">
        <f t="shared" si="108"/>
        <v>5.5448529180466284E-2</v>
      </c>
      <c r="R517" s="184">
        <f t="shared" si="104"/>
        <v>1.0055734192130459</v>
      </c>
      <c r="S517" s="184">
        <f t="shared" si="105"/>
        <v>7.0423102400333626</v>
      </c>
      <c r="T517" s="190">
        <f t="shared" si="109"/>
        <v>9.1185593105977958E-3</v>
      </c>
      <c r="U517" s="190">
        <f t="shared" si="110"/>
        <v>-1.032271393151829E-2</v>
      </c>
      <c r="V517" s="190">
        <f t="shared" si="111"/>
        <v>1.9441273242116086E-2</v>
      </c>
      <c r="Y517" s="205"/>
      <c r="Z517" s="205"/>
    </row>
    <row r="518" spans="1:26">
      <c r="A518" s="181">
        <v>1913.06</v>
      </c>
      <c r="B518" s="182">
        <v>8.1199999999999992</v>
      </c>
      <c r="C518" s="183">
        <v>0.48</v>
      </c>
      <c r="D518" s="182">
        <v>0.66500000000000004</v>
      </c>
      <c r="E518" s="182">
        <v>9.8000000000000007</v>
      </c>
      <c r="F518" s="183">
        <f t="shared" si="102"/>
        <v>1913.4583333332948</v>
      </c>
      <c r="G518" s="184">
        <f>G513*7/12+G525*5/12</f>
        <v>4.3291666666666675</v>
      </c>
      <c r="H518" s="183">
        <f t="shared" si="98"/>
        <v>260.38230000000004</v>
      </c>
      <c r="I518" s="183">
        <f t="shared" si="99"/>
        <v>15.392057142857148</v>
      </c>
      <c r="J518" s="185">
        <f t="shared" si="103"/>
        <v>2166.40529381849</v>
      </c>
      <c r="K518" s="183">
        <f t="shared" si="100"/>
        <v>21.324412500000008</v>
      </c>
      <c r="L518" s="185">
        <f t="shared" si="101"/>
        <v>177.42112320065223</v>
      </c>
      <c r="M518" s="204">
        <f t="shared" si="106"/>
        <v>11.491962852761219</v>
      </c>
      <c r="N518" s="186"/>
      <c r="O518" s="187">
        <f t="shared" si="107"/>
        <v>14.577005951226621</v>
      </c>
      <c r="P518" s="187"/>
      <c r="Q518" s="206">
        <f t="shared" si="108"/>
        <v>6.1927636746905296E-2</v>
      </c>
      <c r="R518" s="184">
        <f t="shared" si="104"/>
        <v>1.0055554591569871</v>
      </c>
      <c r="S518" s="184">
        <f t="shared" si="105"/>
        <v>7.0092991710331756</v>
      </c>
      <c r="T518" s="190">
        <f t="shared" si="109"/>
        <v>1.0878047528940504E-2</v>
      </c>
      <c r="U518" s="190">
        <f t="shared" si="110"/>
        <v>-9.8916250778446901E-3</v>
      </c>
      <c r="V518" s="190">
        <f t="shared" si="111"/>
        <v>2.0769672606785194E-2</v>
      </c>
      <c r="Y518" s="205"/>
      <c r="Z518" s="205"/>
    </row>
    <row r="519" spans="1:26">
      <c r="A519" s="181">
        <v>1913.07</v>
      </c>
      <c r="B519" s="182">
        <v>8.23</v>
      </c>
      <c r="C519" s="183">
        <v>0.48</v>
      </c>
      <c r="D519" s="182">
        <v>0.65920000000000001</v>
      </c>
      <c r="E519" s="182">
        <v>9.9</v>
      </c>
      <c r="F519" s="183">
        <f t="shared" si="102"/>
        <v>1913.5416666666281</v>
      </c>
      <c r="G519" s="184">
        <f>G513*6/12+G525*6/12</f>
        <v>4.3049999999999997</v>
      </c>
      <c r="H519" s="183">
        <f t="shared" si="98"/>
        <v>261.24389242424257</v>
      </c>
      <c r="I519" s="183">
        <f t="shared" si="99"/>
        <v>15.236581818181824</v>
      </c>
      <c r="J519" s="185">
        <f t="shared" si="103"/>
        <v>2184.1379738619371</v>
      </c>
      <c r="K519" s="183">
        <f t="shared" si="100"/>
        <v>20.924905696969706</v>
      </c>
      <c r="L519" s="185">
        <f t="shared" si="101"/>
        <v>174.94334779705815</v>
      </c>
      <c r="M519" s="204">
        <f t="shared" si="106"/>
        <v>11.534022795459851</v>
      </c>
      <c r="N519" s="186"/>
      <c r="O519" s="187">
        <f t="shared" si="107"/>
        <v>14.645116150014793</v>
      </c>
      <c r="P519" s="187"/>
      <c r="Q519" s="206">
        <f t="shared" si="108"/>
        <v>6.2886227551677748E-2</v>
      </c>
      <c r="R519" s="184">
        <f t="shared" si="104"/>
        <v>1.0055375025029214</v>
      </c>
      <c r="S519" s="184">
        <f t="shared" si="105"/>
        <v>6.9770447124959745</v>
      </c>
      <c r="T519" s="190">
        <f t="shared" si="109"/>
        <v>5.9752625072555521E-3</v>
      </c>
      <c r="U519" s="190">
        <f t="shared" si="110"/>
        <v>-1.0044690574377735E-2</v>
      </c>
      <c r="V519" s="190">
        <f t="shared" si="111"/>
        <v>1.6019953081633287E-2</v>
      </c>
      <c r="Y519" s="205"/>
      <c r="Z519" s="205"/>
    </row>
    <row r="520" spans="1:26">
      <c r="A520" s="181">
        <v>1913.08</v>
      </c>
      <c r="B520" s="182">
        <v>8.4499999999999993</v>
      </c>
      <c r="C520" s="183">
        <v>0.48</v>
      </c>
      <c r="D520" s="182">
        <v>0.65329999999999999</v>
      </c>
      <c r="E520" s="182">
        <v>9.9</v>
      </c>
      <c r="F520" s="183">
        <f t="shared" si="102"/>
        <v>1913.6249999999613</v>
      </c>
      <c r="G520" s="184">
        <f>G513*5/12+G525*7/12</f>
        <v>4.2808333333333337</v>
      </c>
      <c r="H520" s="183">
        <f t="shared" si="98"/>
        <v>268.22732575757584</v>
      </c>
      <c r="I520" s="183">
        <f t="shared" si="99"/>
        <v>15.236581818181824</v>
      </c>
      <c r="J520" s="185">
        <f t="shared" si="103"/>
        <v>2253.1386874954846</v>
      </c>
      <c r="K520" s="183">
        <f t="shared" si="100"/>
        <v>20.737622712121219</v>
      </c>
      <c r="L520" s="185">
        <f t="shared" si="101"/>
        <v>174.19828456104142</v>
      </c>
      <c r="M520" s="204">
        <f t="shared" si="106"/>
        <v>11.846840543564621</v>
      </c>
      <c r="N520" s="186"/>
      <c r="O520" s="187">
        <f t="shared" si="107"/>
        <v>15.056415065211716</v>
      </c>
      <c r="P520" s="187"/>
      <c r="Q520" s="206">
        <f t="shared" si="108"/>
        <v>6.0838566129037749E-2</v>
      </c>
      <c r="R520" s="184">
        <f t="shared" si="104"/>
        <v>1.0055195492569646</v>
      </c>
      <c r="S520" s="184">
        <f t="shared" si="105"/>
        <v>7.0156801150544146</v>
      </c>
      <c r="T520" s="190">
        <f t="shared" si="109"/>
        <v>4.4722265252603588E-3</v>
      </c>
      <c r="U520" s="190">
        <f t="shared" si="110"/>
        <v>-9.4675766482905654E-3</v>
      </c>
      <c r="V520" s="190">
        <f t="shared" si="111"/>
        <v>1.3939803173550924E-2</v>
      </c>
      <c r="Y520" s="205"/>
      <c r="Z520" s="205"/>
    </row>
    <row r="521" spans="1:26">
      <c r="A521" s="181">
        <v>1913.09</v>
      </c>
      <c r="B521" s="182">
        <v>8.5299999999999994</v>
      </c>
      <c r="C521" s="183">
        <v>0.48</v>
      </c>
      <c r="D521" s="182">
        <v>0.64749999999999996</v>
      </c>
      <c r="E521" s="182">
        <v>10</v>
      </c>
      <c r="F521" s="183">
        <f t="shared" si="102"/>
        <v>1913.7083333332946</v>
      </c>
      <c r="G521" s="184">
        <f>G513*4/12+G525*8/12</f>
        <v>4.2566666666666668</v>
      </c>
      <c r="H521" s="183">
        <f t="shared" si="98"/>
        <v>268.05908850000009</v>
      </c>
      <c r="I521" s="183">
        <f t="shared" si="99"/>
        <v>15.084216000000007</v>
      </c>
      <c r="J521" s="185">
        <f t="shared" si="103"/>
        <v>2262.284564061295</v>
      </c>
      <c r="K521" s="183">
        <f t="shared" si="100"/>
        <v>20.347978875000006</v>
      </c>
      <c r="L521" s="185">
        <f t="shared" si="101"/>
        <v>171.72675911250744</v>
      </c>
      <c r="M521" s="204">
        <f t="shared" si="106"/>
        <v>11.843316826625962</v>
      </c>
      <c r="N521" s="186"/>
      <c r="O521" s="187">
        <f t="shared" si="107"/>
        <v>15.065935573976549</v>
      </c>
      <c r="P521" s="187"/>
      <c r="Q521" s="206">
        <f t="shared" si="108"/>
        <v>6.0951161221823355E-2</v>
      </c>
      <c r="R521" s="184">
        <f t="shared" si="104"/>
        <v>1.005501599425245</v>
      </c>
      <c r="S521" s="184">
        <f t="shared" si="105"/>
        <v>6.9838594719503586</v>
      </c>
      <c r="T521" s="190">
        <f t="shared" si="109"/>
        <v>4.6355399792461505E-3</v>
      </c>
      <c r="U521" s="190">
        <f t="shared" si="110"/>
        <v>-9.0498831368744925E-3</v>
      </c>
      <c r="V521" s="190">
        <f t="shared" si="111"/>
        <v>1.3685423116120643E-2</v>
      </c>
      <c r="Y521" s="205"/>
      <c r="Z521" s="205"/>
    </row>
    <row r="522" spans="1:26">
      <c r="A522" s="181">
        <v>1913.1</v>
      </c>
      <c r="B522" s="182">
        <v>8.26</v>
      </c>
      <c r="C522" s="183">
        <v>0.48</v>
      </c>
      <c r="D522" s="182">
        <v>0.64170000000000005</v>
      </c>
      <c r="E522" s="182">
        <v>10</v>
      </c>
      <c r="F522" s="183">
        <f t="shared" si="102"/>
        <v>1913.7916666666279</v>
      </c>
      <c r="G522" s="184">
        <f>G513*3/12+G525*9/12</f>
        <v>4.2324999999999999</v>
      </c>
      <c r="H522" s="183">
        <f t="shared" ref="H522:H585" si="112">B522*$E$1852/E522</f>
        <v>259.57421700000009</v>
      </c>
      <c r="I522" s="183">
        <f t="shared" ref="I522:I585" si="113">C522*$E$1852/E522</f>
        <v>15.084216000000007</v>
      </c>
      <c r="J522" s="185">
        <f t="shared" si="103"/>
        <v>2201.2850975039564</v>
      </c>
      <c r="K522" s="183">
        <f t="shared" ref="K522:K585" si="114">D522*$E$1852/E522</f>
        <v>20.165711265000009</v>
      </c>
      <c r="L522" s="185">
        <f t="shared" ref="L522:L585" si="115">K522*(J522/H522)</f>
        <v>171.01266913659671</v>
      </c>
      <c r="M522" s="204">
        <f t="shared" si="106"/>
        <v>11.471490240312287</v>
      </c>
      <c r="N522" s="186"/>
      <c r="O522" s="187">
        <f t="shared" si="107"/>
        <v>14.609857401411704</v>
      </c>
      <c r="P522" s="187"/>
      <c r="Q522" s="206">
        <f t="shared" si="108"/>
        <v>6.5108721960351376E-2</v>
      </c>
      <c r="R522" s="184">
        <f t="shared" si="104"/>
        <v>1.0054836530139013</v>
      </c>
      <c r="S522" s="184">
        <f t="shared" si="105"/>
        <v>7.022281869207232</v>
      </c>
      <c r="T522" s="190">
        <f t="shared" si="109"/>
        <v>5.8573572307978328E-3</v>
      </c>
      <c r="U522" s="190">
        <f t="shared" si="110"/>
        <v>-9.6245751969068483E-3</v>
      </c>
      <c r="V522" s="190">
        <f t="shared" si="111"/>
        <v>1.5481932427704681E-2</v>
      </c>
      <c r="Y522" s="205"/>
      <c r="Z522" s="205"/>
    </row>
    <row r="523" spans="1:26">
      <c r="A523" s="181">
        <v>1913.11</v>
      </c>
      <c r="B523" s="182">
        <v>8.0500000000000007</v>
      </c>
      <c r="C523" s="183">
        <v>0.48</v>
      </c>
      <c r="D523" s="182">
        <v>0.63580000000000003</v>
      </c>
      <c r="E523" s="182">
        <v>10.1</v>
      </c>
      <c r="F523" s="183">
        <f t="shared" ref="F523:F586" si="116">F522+1/12</f>
        <v>1913.8749999999611</v>
      </c>
      <c r="G523" s="184">
        <f>G513*2/12+G525*10/12</f>
        <v>4.2083333333333339</v>
      </c>
      <c r="H523" s="183">
        <f t="shared" si="112"/>
        <v>250.47017079207936</v>
      </c>
      <c r="I523" s="183">
        <f t="shared" si="113"/>
        <v>14.934867326732681</v>
      </c>
      <c r="J523" s="185">
        <f t="shared" ref="J523:J586" si="117">J522*((H523+(I523/12))/H522)</f>
        <v>2134.6338598047387</v>
      </c>
      <c r="K523" s="183">
        <f t="shared" si="114"/>
        <v>19.782476346534661</v>
      </c>
      <c r="L523" s="185">
        <f t="shared" si="115"/>
        <v>168.59629913836679</v>
      </c>
      <c r="M523" s="204">
        <f t="shared" si="106"/>
        <v>11.072537845038005</v>
      </c>
      <c r="N523" s="186"/>
      <c r="O523" s="187">
        <f t="shared" si="107"/>
        <v>14.120136915548958</v>
      </c>
      <c r="P523" s="187"/>
      <c r="Q523" s="206">
        <f t="shared" si="108"/>
        <v>7.0702015740189278E-2</v>
      </c>
      <c r="R523" s="184">
        <f t="shared" ref="R523:R586" si="118">((G523/G524+G523/1200+((1+G524/1200)^(-119))*(1-G523/G524)))</f>
        <v>1.0054657100290856</v>
      </c>
      <c r="S523" s="184">
        <f t="shared" ref="S523:S586" si="119">S522*R522*E522/E523</f>
        <v>6.9908808181621538</v>
      </c>
      <c r="T523" s="190">
        <f t="shared" si="109"/>
        <v>1.24679045871261E-2</v>
      </c>
      <c r="U523" s="190">
        <f t="shared" si="110"/>
        <v>-8.639073767631511E-3</v>
      </c>
      <c r="V523" s="190">
        <f t="shared" si="111"/>
        <v>2.1106978354757611E-2</v>
      </c>
      <c r="Y523" s="205"/>
      <c r="Z523" s="205"/>
    </row>
    <row r="524" spans="1:26">
      <c r="A524" s="181">
        <v>1913.12</v>
      </c>
      <c r="B524" s="182">
        <v>8.0399999999999991</v>
      </c>
      <c r="C524" s="183">
        <v>0.48</v>
      </c>
      <c r="D524" s="182">
        <v>0.63</v>
      </c>
      <c r="E524" s="182">
        <v>10</v>
      </c>
      <c r="F524" s="183">
        <f t="shared" si="116"/>
        <v>1913.9583333332944</v>
      </c>
      <c r="G524" s="184">
        <f>G513*1/12+G525*11/12</f>
        <v>4.184166666666667</v>
      </c>
      <c r="H524" s="183">
        <f t="shared" si="112"/>
        <v>252.66061800000006</v>
      </c>
      <c r="I524" s="183">
        <f t="shared" si="113"/>
        <v>15.084216000000007</v>
      </c>
      <c r="J524" s="185">
        <f t="shared" si="117"/>
        <v>2164.0149072167087</v>
      </c>
      <c r="K524" s="183">
        <f t="shared" si="114"/>
        <v>19.79803350000001</v>
      </c>
      <c r="L524" s="185">
        <f t="shared" si="115"/>
        <v>169.56833228190635</v>
      </c>
      <c r="M524" s="204">
        <f t="shared" si="106"/>
        <v>11.174040870036787</v>
      </c>
      <c r="N524" s="186"/>
      <c r="O524" s="187">
        <f t="shared" si="107"/>
        <v>14.268761140269394</v>
      </c>
      <c r="P524" s="187"/>
      <c r="Q524" s="206">
        <f t="shared" si="108"/>
        <v>6.9106402858134686E-2</v>
      </c>
      <c r="R524" s="184">
        <f t="shared" si="118"/>
        <v>1.0054477704769611</v>
      </c>
      <c r="S524" s="184">
        <f t="shared" si="119"/>
        <v>7.0993818550177448</v>
      </c>
      <c r="T524" s="190">
        <f t="shared" si="109"/>
        <v>1.497981548849614E-2</v>
      </c>
      <c r="U524" s="190">
        <f t="shared" si="110"/>
        <v>-9.6255167220593574E-3</v>
      </c>
      <c r="V524" s="190">
        <f t="shared" si="111"/>
        <v>2.4605332210555497E-2</v>
      </c>
      <c r="Y524" s="205"/>
      <c r="Z524" s="205"/>
    </row>
    <row r="525" spans="1:26">
      <c r="A525" s="181">
        <v>1914.01</v>
      </c>
      <c r="B525" s="182">
        <v>8.3699999999999992</v>
      </c>
      <c r="C525" s="183">
        <v>0.47499999999999998</v>
      </c>
      <c r="D525" s="182">
        <v>0.62080000000000002</v>
      </c>
      <c r="E525" s="182">
        <v>10</v>
      </c>
      <c r="F525" s="183">
        <f t="shared" si="116"/>
        <v>1914.0416666666276</v>
      </c>
      <c r="G525" s="184">
        <v>4.16</v>
      </c>
      <c r="H525" s="183">
        <f t="shared" si="112"/>
        <v>263.03101650000008</v>
      </c>
      <c r="I525" s="183">
        <f t="shared" si="113"/>
        <v>14.927088750000005</v>
      </c>
      <c r="J525" s="185">
        <f t="shared" si="117"/>
        <v>2263.4905095540444</v>
      </c>
      <c r="K525" s="183">
        <f t="shared" si="114"/>
        <v>19.508919360000007</v>
      </c>
      <c r="L525" s="185">
        <f t="shared" si="115"/>
        <v>167.88230684959987</v>
      </c>
      <c r="M525" s="204">
        <f t="shared" si="106"/>
        <v>11.636092105046128</v>
      </c>
      <c r="N525" s="186"/>
      <c r="O525" s="187">
        <f t="shared" si="107"/>
        <v>14.875360055450971</v>
      </c>
      <c r="P525" s="187"/>
      <c r="Q525" s="206">
        <f t="shared" si="108"/>
        <v>6.3421527429306637E-2</v>
      </c>
      <c r="R525" s="184">
        <f t="shared" si="118"/>
        <v>1.0029258782902253</v>
      </c>
      <c r="S525" s="184">
        <f t="shared" si="119"/>
        <v>7.138057657892185</v>
      </c>
      <c r="T525" s="190">
        <f t="shared" si="109"/>
        <v>1.4197189323069459E-2</v>
      </c>
      <c r="U525" s="190">
        <f t="shared" si="110"/>
        <v>-9.626065077590007E-3</v>
      </c>
      <c r="V525" s="190">
        <f t="shared" si="111"/>
        <v>2.3823254400659466E-2</v>
      </c>
      <c r="Y525" s="205"/>
      <c r="Z525" s="205"/>
    </row>
    <row r="526" spans="1:26">
      <c r="A526" s="181">
        <v>1914.02</v>
      </c>
      <c r="B526" s="182">
        <v>8.48</v>
      </c>
      <c r="C526" s="183">
        <v>0.47</v>
      </c>
      <c r="D526" s="182">
        <v>0.61170000000000002</v>
      </c>
      <c r="E526" s="182">
        <v>9.9</v>
      </c>
      <c r="F526" s="183">
        <f t="shared" si="116"/>
        <v>1914.1249999999609</v>
      </c>
      <c r="G526" s="184">
        <f>G525*11/12+G537*1/12</f>
        <v>4.166666666666667</v>
      </c>
      <c r="H526" s="183">
        <f t="shared" si="112"/>
        <v>269.17961212121224</v>
      </c>
      <c r="I526" s="183">
        <f t="shared" si="113"/>
        <v>14.919153030303034</v>
      </c>
      <c r="J526" s="185">
        <f t="shared" si="117"/>
        <v>2327.1005031569175</v>
      </c>
      <c r="K526" s="183">
        <f t="shared" si="114"/>
        <v>19.417118954545462</v>
      </c>
      <c r="L526" s="185">
        <f t="shared" si="115"/>
        <v>167.86407756852432</v>
      </c>
      <c r="M526" s="204">
        <f t="shared" si="106"/>
        <v>11.910233879798234</v>
      </c>
      <c r="N526" s="186"/>
      <c r="O526" s="187">
        <f t="shared" si="107"/>
        <v>15.242178170369357</v>
      </c>
      <c r="P526" s="187"/>
      <c r="Q526" s="206">
        <f t="shared" si="108"/>
        <v>5.8042327223677304E-2</v>
      </c>
      <c r="R526" s="184">
        <f t="shared" si="118"/>
        <v>1.0029316012375706</v>
      </c>
      <c r="S526" s="184">
        <f t="shared" si="119"/>
        <v>7.2312552988159471</v>
      </c>
      <c r="T526" s="190">
        <f t="shared" si="109"/>
        <v>1.2940338427729792E-2</v>
      </c>
      <c r="U526" s="190">
        <f t="shared" si="110"/>
        <v>-9.8679797779215317E-3</v>
      </c>
      <c r="V526" s="190">
        <f t="shared" si="111"/>
        <v>2.2808318205651323E-2</v>
      </c>
      <c r="Y526" s="205"/>
      <c r="Z526" s="205"/>
    </row>
    <row r="527" spans="1:26">
      <c r="A527" s="181">
        <v>1914.03</v>
      </c>
      <c r="B527" s="182">
        <v>8.32</v>
      </c>
      <c r="C527" s="183">
        <v>0.46500000000000002</v>
      </c>
      <c r="D527" s="182">
        <v>0.60250000000000004</v>
      </c>
      <c r="E527" s="182">
        <v>9.9</v>
      </c>
      <c r="F527" s="183">
        <f t="shared" si="116"/>
        <v>1914.2083333332941</v>
      </c>
      <c r="G527" s="184">
        <f>G525*10/12+G537*2/12</f>
        <v>4.1733333333333338</v>
      </c>
      <c r="H527" s="183">
        <f t="shared" si="112"/>
        <v>264.10075151515161</v>
      </c>
      <c r="I527" s="183">
        <f t="shared" si="113"/>
        <v>14.760438636363642</v>
      </c>
      <c r="J527" s="185">
        <f t="shared" si="117"/>
        <v>2293.8268078729816</v>
      </c>
      <c r="K527" s="183">
        <f t="shared" si="114"/>
        <v>19.125084469696976</v>
      </c>
      <c r="L527" s="185">
        <f t="shared" si="115"/>
        <v>166.10945333455183</v>
      </c>
      <c r="M527" s="204">
        <f t="shared" si="106"/>
        <v>11.68552601883682</v>
      </c>
      <c r="N527" s="186"/>
      <c r="O527" s="187">
        <f t="shared" si="107"/>
        <v>14.971980169053342</v>
      </c>
      <c r="P527" s="187"/>
      <c r="Q527" s="206">
        <f t="shared" si="108"/>
        <v>6.0737861694664948E-2</v>
      </c>
      <c r="R527" s="184">
        <f t="shared" si="118"/>
        <v>1.002937324112795</v>
      </c>
      <c r="S527" s="184">
        <f t="shared" si="119"/>
        <v>7.2524544557991462</v>
      </c>
      <c r="T527" s="190">
        <f t="shared" si="109"/>
        <v>1.3547488395359464E-2</v>
      </c>
      <c r="U527" s="190">
        <f t="shared" si="110"/>
        <v>-9.1129440450385957E-3</v>
      </c>
      <c r="V527" s="190">
        <f t="shared" si="111"/>
        <v>2.2660432440398059E-2</v>
      </c>
      <c r="Y527" s="205"/>
      <c r="Z527" s="205"/>
    </row>
    <row r="528" spans="1:26">
      <c r="A528" s="181">
        <v>1914.04</v>
      </c>
      <c r="B528" s="182">
        <v>8.1199999999999992</v>
      </c>
      <c r="C528" s="183">
        <v>0.46</v>
      </c>
      <c r="D528" s="182">
        <v>0.59330000000000005</v>
      </c>
      <c r="E528" s="182">
        <v>9.8000000000000007</v>
      </c>
      <c r="F528" s="183">
        <f t="shared" si="116"/>
        <v>1914.2916666666274</v>
      </c>
      <c r="G528" s="184">
        <f>G525*9/12+G537*3/12</f>
        <v>4.18</v>
      </c>
      <c r="H528" s="183">
        <f t="shared" si="112"/>
        <v>260.38230000000004</v>
      </c>
      <c r="I528" s="183">
        <f t="shared" si="113"/>
        <v>14.750721428571435</v>
      </c>
      <c r="J528" s="185">
        <f t="shared" si="117"/>
        <v>2272.2068375304279</v>
      </c>
      <c r="K528" s="183">
        <f t="shared" si="114"/>
        <v>19.025223964285722</v>
      </c>
      <c r="L528" s="185">
        <f t="shared" si="115"/>
        <v>166.02220649098561</v>
      </c>
      <c r="M528" s="204">
        <f t="shared" si="106"/>
        <v>11.522662536200222</v>
      </c>
      <c r="N528" s="186"/>
      <c r="O528" s="187">
        <f t="shared" si="107"/>
        <v>14.781642625967587</v>
      </c>
      <c r="P528" s="187"/>
      <c r="Q528" s="206">
        <f t="shared" si="108"/>
        <v>6.2010776197820201E-2</v>
      </c>
      <c r="R528" s="184">
        <f t="shared" si="118"/>
        <v>1.0029430469159344</v>
      </c>
      <c r="S528" s="184">
        <f t="shared" si="119"/>
        <v>7.3479792780587969</v>
      </c>
      <c r="T528" s="190">
        <f t="shared" si="109"/>
        <v>1.3276523399382789E-2</v>
      </c>
      <c r="U528" s="190">
        <f t="shared" si="110"/>
        <v>-9.3620167725330106E-3</v>
      </c>
      <c r="V528" s="190">
        <f t="shared" si="111"/>
        <v>2.26385401719158E-2</v>
      </c>
      <c r="Y528" s="205"/>
      <c r="Z528" s="205"/>
    </row>
    <row r="529" spans="1:26">
      <c r="A529" s="181">
        <v>1914.05</v>
      </c>
      <c r="B529" s="182">
        <v>8.17</v>
      </c>
      <c r="C529" s="183">
        <v>0.45500000000000002</v>
      </c>
      <c r="D529" s="182">
        <v>0.58420000000000005</v>
      </c>
      <c r="E529" s="182">
        <v>9.9</v>
      </c>
      <c r="F529" s="183">
        <f t="shared" si="116"/>
        <v>1914.3749999999607</v>
      </c>
      <c r="G529" s="184">
        <f>G525*8/12+G537*4/12</f>
        <v>4.1866666666666665</v>
      </c>
      <c r="H529" s="183">
        <f t="shared" si="112"/>
        <v>259.33931969696977</v>
      </c>
      <c r="I529" s="183">
        <f t="shared" si="113"/>
        <v>14.443009848484852</v>
      </c>
      <c r="J529" s="185">
        <f t="shared" si="117"/>
        <v>2273.6083351299153</v>
      </c>
      <c r="K529" s="183">
        <f t="shared" si="114"/>
        <v>18.544189787878796</v>
      </c>
      <c r="L529" s="185">
        <f t="shared" si="115"/>
        <v>162.5755188963154</v>
      </c>
      <c r="M529" s="204">
        <f t="shared" si="106"/>
        <v>11.479008694164472</v>
      </c>
      <c r="N529" s="186"/>
      <c r="O529" s="187">
        <f t="shared" si="107"/>
        <v>14.742681655780233</v>
      </c>
      <c r="P529" s="187"/>
      <c r="Q529" s="206">
        <f t="shared" si="108"/>
        <v>6.5677718833512699E-2</v>
      </c>
      <c r="R529" s="184">
        <f t="shared" si="118"/>
        <v>1.0029487696470247</v>
      </c>
      <c r="S529" s="184">
        <f t="shared" si="119"/>
        <v>7.2951642740355656</v>
      </c>
      <c r="T529" s="190">
        <f t="shared" si="109"/>
        <v>1.339102029937167E-2</v>
      </c>
      <c r="U529" s="190">
        <f t="shared" si="110"/>
        <v>-8.1817421083246744E-3</v>
      </c>
      <c r="V529" s="190">
        <f t="shared" si="111"/>
        <v>2.1572762407696344E-2</v>
      </c>
      <c r="Y529" s="205"/>
      <c r="Z529" s="205"/>
    </row>
    <row r="530" spans="1:26">
      <c r="A530" s="181">
        <v>1914.06</v>
      </c>
      <c r="B530" s="182">
        <v>8.1300000000000008</v>
      </c>
      <c r="C530" s="183">
        <v>0.45</v>
      </c>
      <c r="D530" s="182">
        <v>0.57499999999999996</v>
      </c>
      <c r="E530" s="182">
        <v>9.9</v>
      </c>
      <c r="F530" s="183">
        <f t="shared" si="116"/>
        <v>1914.4583333332939</v>
      </c>
      <c r="G530" s="184">
        <f>G525*7/12+G537*5/12</f>
        <v>4.1933333333333334</v>
      </c>
      <c r="H530" s="183">
        <f t="shared" si="112"/>
        <v>258.06960454545464</v>
      </c>
      <c r="I530" s="183">
        <f t="shared" si="113"/>
        <v>14.284295454545459</v>
      </c>
      <c r="J530" s="185">
        <f t="shared" si="117"/>
        <v>2272.9126165451144</v>
      </c>
      <c r="K530" s="183">
        <f t="shared" si="114"/>
        <v>18.252155303030307</v>
      </c>
      <c r="L530" s="185">
        <f t="shared" si="115"/>
        <v>160.75335233867659</v>
      </c>
      <c r="M530" s="204">
        <f t="shared" si="106"/>
        <v>11.42871516883188</v>
      </c>
      <c r="N530" s="186"/>
      <c r="O530" s="187">
        <f t="shared" si="107"/>
        <v>14.694917610765886</v>
      </c>
      <c r="P530" s="187"/>
      <c r="Q530" s="206">
        <f t="shared" si="108"/>
        <v>6.5994415246006216E-2</v>
      </c>
      <c r="R530" s="184">
        <f t="shared" si="118"/>
        <v>1.0029544923061013</v>
      </c>
      <c r="S530" s="184">
        <f t="shared" si="119"/>
        <v>7.3166760330169014</v>
      </c>
      <c r="T530" s="190">
        <f t="shared" si="109"/>
        <v>1.5848515590267009E-2</v>
      </c>
      <c r="U530" s="190">
        <f t="shared" si="110"/>
        <v>-8.0095128875690147E-3</v>
      </c>
      <c r="V530" s="190">
        <f t="shared" si="111"/>
        <v>2.3858028477836024E-2</v>
      </c>
      <c r="Y530" s="205"/>
      <c r="Z530" s="205"/>
    </row>
    <row r="531" spans="1:26">
      <c r="A531" s="181">
        <v>1914.07</v>
      </c>
      <c r="B531" s="182">
        <v>7.68</v>
      </c>
      <c r="C531" s="183">
        <v>0.44500000000000001</v>
      </c>
      <c r="D531" s="182">
        <v>0.56579999999999997</v>
      </c>
      <c r="E531" s="182">
        <v>10</v>
      </c>
      <c r="F531" s="183">
        <f t="shared" si="116"/>
        <v>1914.5416666666272</v>
      </c>
      <c r="G531" s="184">
        <f>G525*6/12+G537*6/12</f>
        <v>4.2</v>
      </c>
      <c r="H531" s="183">
        <f t="shared" si="112"/>
        <v>241.34745600000011</v>
      </c>
      <c r="I531" s="183">
        <f t="shared" si="113"/>
        <v>13.984325250000007</v>
      </c>
      <c r="J531" s="185">
        <f t="shared" si="117"/>
        <v>2135.8983407811475</v>
      </c>
      <c r="K531" s="183">
        <f t="shared" si="114"/>
        <v>17.780519610000006</v>
      </c>
      <c r="L531" s="185">
        <f t="shared" si="115"/>
        <v>157.35563557473608</v>
      </c>
      <c r="M531" s="204">
        <f t="shared" si="106"/>
        <v>10.69434518304014</v>
      </c>
      <c r="N531" s="186"/>
      <c r="O531" s="187">
        <f t="shared" si="107"/>
        <v>13.769849699257291</v>
      </c>
      <c r="P531" s="187"/>
      <c r="Q531" s="206">
        <f t="shared" si="108"/>
        <v>7.2962291281210123E-2</v>
      </c>
      <c r="R531" s="184">
        <f t="shared" si="118"/>
        <v>1.0029602148931998</v>
      </c>
      <c r="S531" s="184">
        <f t="shared" si="119"/>
        <v>7.2649101651020604</v>
      </c>
      <c r="T531" s="190">
        <f t="shared" si="109"/>
        <v>2.6735809697336244E-2</v>
      </c>
      <c r="U531" s="190">
        <f t="shared" si="110"/>
        <v>-7.4237590536836429E-3</v>
      </c>
      <c r="V531" s="190">
        <f t="shared" si="111"/>
        <v>3.4159568751019886E-2</v>
      </c>
      <c r="Y531" s="205"/>
      <c r="Z531" s="205"/>
    </row>
    <row r="532" spans="1:26">
      <c r="A532" s="181">
        <v>1914.08</v>
      </c>
      <c r="B532" s="182">
        <v>7.68</v>
      </c>
      <c r="C532" s="183">
        <v>0.44</v>
      </c>
      <c r="D532" s="182">
        <v>0.55669999999999997</v>
      </c>
      <c r="E532" s="182">
        <v>10.199999999999999</v>
      </c>
      <c r="F532" s="183">
        <f t="shared" si="116"/>
        <v>1914.6249999999604</v>
      </c>
      <c r="G532" s="184">
        <f>G525*5/12+G537*7/12</f>
        <v>4.206666666666667</v>
      </c>
      <c r="H532" s="183">
        <f t="shared" si="112"/>
        <v>236.61515294117658</v>
      </c>
      <c r="I532" s="183">
        <f t="shared" si="113"/>
        <v>13.55607647058824</v>
      </c>
      <c r="J532" s="185">
        <f t="shared" si="117"/>
        <v>2104.0154628388632</v>
      </c>
      <c r="K532" s="183">
        <f t="shared" si="114"/>
        <v>17.151517661764714</v>
      </c>
      <c r="L532" s="185">
        <f t="shared" si="115"/>
        <v>152.51372502114521</v>
      </c>
      <c r="M532" s="204">
        <f t="shared" si="106"/>
        <v>10.492046265076436</v>
      </c>
      <c r="N532" s="186"/>
      <c r="O532" s="187">
        <f t="shared" si="107"/>
        <v>13.528140067051334</v>
      </c>
      <c r="P532" s="187"/>
      <c r="Q532" s="206">
        <f t="shared" si="108"/>
        <v>7.5527102476564814E-2</v>
      </c>
      <c r="R532" s="184">
        <f t="shared" si="118"/>
        <v>1.0029659374083564</v>
      </c>
      <c r="S532" s="184">
        <f t="shared" si="119"/>
        <v>7.1435449611476036</v>
      </c>
      <c r="T532" s="190">
        <f t="shared" si="109"/>
        <v>3.2862520619821423E-2</v>
      </c>
      <c r="U532" s="190">
        <f t="shared" si="110"/>
        <v>-4.7036406680173171E-3</v>
      </c>
      <c r="V532" s="190">
        <f t="shared" si="111"/>
        <v>3.756616128783874E-2</v>
      </c>
      <c r="Y532" s="205"/>
      <c r="Z532" s="205"/>
    </row>
    <row r="533" spans="1:26">
      <c r="A533" s="181">
        <v>1914.09</v>
      </c>
      <c r="B533" s="182">
        <v>7.68</v>
      </c>
      <c r="C533" s="183">
        <v>0.435</v>
      </c>
      <c r="D533" s="182">
        <v>0.54749999999999999</v>
      </c>
      <c r="E533" s="182">
        <v>10.199999999999999</v>
      </c>
      <c r="F533" s="183">
        <f t="shared" si="116"/>
        <v>1914.7083333332937</v>
      </c>
      <c r="G533" s="184">
        <f>G525*4/12+G537*8/12</f>
        <v>4.2133333333333329</v>
      </c>
      <c r="H533" s="183">
        <f t="shared" si="112"/>
        <v>236.61515294117658</v>
      </c>
      <c r="I533" s="183">
        <f t="shared" si="113"/>
        <v>13.402030147058829</v>
      </c>
      <c r="J533" s="185">
        <f t="shared" si="117"/>
        <v>2113.9465254076013</v>
      </c>
      <c r="K533" s="183">
        <f t="shared" si="114"/>
        <v>16.868072426470594</v>
      </c>
      <c r="L533" s="185">
        <f t="shared" si="115"/>
        <v>150.70126597144031</v>
      </c>
      <c r="M533" s="204">
        <f t="shared" si="106"/>
        <v>10.500497301802133</v>
      </c>
      <c r="N533" s="186"/>
      <c r="O533" s="187">
        <f t="shared" si="107"/>
        <v>13.558230015308217</v>
      </c>
      <c r="P533" s="187"/>
      <c r="Q533" s="206">
        <f t="shared" si="108"/>
        <v>7.4202323100274983E-2</v>
      </c>
      <c r="R533" s="184">
        <f t="shared" si="118"/>
        <v>1.0029716598516059</v>
      </c>
      <c r="S533" s="184">
        <f t="shared" si="119"/>
        <v>7.1647322683761461</v>
      </c>
      <c r="T533" s="190">
        <f t="shared" si="109"/>
        <v>3.1277377894172398E-2</v>
      </c>
      <c r="U533" s="190">
        <f t="shared" si="110"/>
        <v>-5.1200046587526193E-3</v>
      </c>
      <c r="V533" s="190">
        <f t="shared" si="111"/>
        <v>3.6397382552925017E-2</v>
      </c>
      <c r="Y533" s="205"/>
      <c r="Z533" s="205"/>
    </row>
    <row r="534" spans="1:26">
      <c r="A534" s="181">
        <v>1914.1</v>
      </c>
      <c r="B534" s="182">
        <v>7.68</v>
      </c>
      <c r="C534" s="183">
        <v>0.43</v>
      </c>
      <c r="D534" s="182">
        <v>0.5383</v>
      </c>
      <c r="E534" s="182">
        <v>10.1</v>
      </c>
      <c r="F534" s="183">
        <f t="shared" si="116"/>
        <v>1914.791666666627</v>
      </c>
      <c r="G534" s="184">
        <f>G525*3/12+G537*9/12</f>
        <v>4.2200000000000006</v>
      </c>
      <c r="H534" s="183">
        <f t="shared" si="112"/>
        <v>238.95787722772289</v>
      </c>
      <c r="I534" s="183">
        <f t="shared" si="113"/>
        <v>13.379151980198026</v>
      </c>
      <c r="J534" s="185">
        <f t="shared" si="117"/>
        <v>2144.8375937160467</v>
      </c>
      <c r="K534" s="183">
        <f t="shared" si="114"/>
        <v>16.748831420792087</v>
      </c>
      <c r="L534" s="185">
        <f t="shared" si="115"/>
        <v>150.33412456996717</v>
      </c>
      <c r="M534" s="204">
        <f t="shared" si="106"/>
        <v>10.612759466126228</v>
      </c>
      <c r="N534" s="186"/>
      <c r="O534" s="187">
        <f t="shared" si="107"/>
        <v>13.722477893212861</v>
      </c>
      <c r="P534" s="187"/>
      <c r="Q534" s="206">
        <f t="shared" si="108"/>
        <v>7.2122747418878558E-2</v>
      </c>
      <c r="R534" s="184">
        <f t="shared" si="118"/>
        <v>1.002977382222985</v>
      </c>
      <c r="S534" s="184">
        <f t="shared" si="119"/>
        <v>7.2571721622947472</v>
      </c>
      <c r="T534" s="190">
        <f t="shared" si="109"/>
        <v>2.8350805783321498E-2</v>
      </c>
      <c r="U534" s="190">
        <f t="shared" si="110"/>
        <v>-6.5139247002863332E-3</v>
      </c>
      <c r="V534" s="190">
        <f t="shared" si="111"/>
        <v>3.4864730483607831E-2</v>
      </c>
      <c r="Y534" s="205"/>
      <c r="Z534" s="205"/>
    </row>
    <row r="535" spans="1:26">
      <c r="A535" s="181">
        <v>1914.11</v>
      </c>
      <c r="B535" s="182">
        <v>7.68</v>
      </c>
      <c r="C535" s="183">
        <v>0.42499999999999999</v>
      </c>
      <c r="D535" s="182">
        <v>0.5292</v>
      </c>
      <c r="E535" s="182">
        <v>10.199999999999999</v>
      </c>
      <c r="F535" s="183">
        <f t="shared" si="116"/>
        <v>1914.8749999999602</v>
      </c>
      <c r="G535" s="184">
        <f>G525*2/12+G537*10/12</f>
        <v>4.2266666666666666</v>
      </c>
      <c r="H535" s="183">
        <f t="shared" si="112"/>
        <v>236.61515294117658</v>
      </c>
      <c r="I535" s="183">
        <f t="shared" si="113"/>
        <v>13.093937500000004</v>
      </c>
      <c r="J535" s="185">
        <f t="shared" si="117"/>
        <v>2133.6038188098082</v>
      </c>
      <c r="K535" s="183">
        <f t="shared" si="114"/>
        <v>16.304262882352948</v>
      </c>
      <c r="L535" s="185">
        <f t="shared" si="115"/>
        <v>147.01863813986333</v>
      </c>
      <c r="M535" s="204">
        <f t="shared" si="106"/>
        <v>10.516917642992125</v>
      </c>
      <c r="N535" s="186"/>
      <c r="O535" s="187">
        <f t="shared" si="107"/>
        <v>13.617092303207141</v>
      </c>
      <c r="P535" s="187"/>
      <c r="Q535" s="206">
        <f t="shared" si="108"/>
        <v>7.1602652010321011E-2</v>
      </c>
      <c r="R535" s="184">
        <f t="shared" si="118"/>
        <v>1.0029831045225286</v>
      </c>
      <c r="S535" s="184">
        <f t="shared" si="119"/>
        <v>7.2074189539771609</v>
      </c>
      <c r="T535" s="190">
        <f t="shared" si="109"/>
        <v>3.4988066159721054E-2</v>
      </c>
      <c r="U535" s="190">
        <f t="shared" si="110"/>
        <v>-5.371128359994537E-3</v>
      </c>
      <c r="V535" s="190">
        <f t="shared" si="111"/>
        <v>4.0359194519715591E-2</v>
      </c>
      <c r="Y535" s="205"/>
      <c r="Z535" s="205"/>
    </row>
    <row r="536" spans="1:26">
      <c r="A536" s="181">
        <v>1914.12</v>
      </c>
      <c r="B536" s="182">
        <v>7.35</v>
      </c>
      <c r="C536" s="183">
        <v>0.42</v>
      </c>
      <c r="D536" s="182">
        <v>0.52</v>
      </c>
      <c r="E536" s="182">
        <v>10.1</v>
      </c>
      <c r="F536" s="183">
        <f t="shared" si="116"/>
        <v>1914.9583333332935</v>
      </c>
      <c r="G536" s="184">
        <f>G525*1/12+G537*11/12</f>
        <v>4.2333333333333334</v>
      </c>
      <c r="H536" s="183">
        <f t="shared" si="112"/>
        <v>228.69015594059417</v>
      </c>
      <c r="I536" s="183">
        <f t="shared" si="113"/>
        <v>13.068008910891095</v>
      </c>
      <c r="J536" s="185">
        <f t="shared" si="117"/>
        <v>2071.9623409071578</v>
      </c>
      <c r="K536" s="183">
        <f t="shared" si="114"/>
        <v>16.179439603960404</v>
      </c>
      <c r="L536" s="185">
        <f t="shared" si="115"/>
        <v>146.58781187370369</v>
      </c>
      <c r="M536" s="204">
        <f t="shared" si="106"/>
        <v>10.172217991997865</v>
      </c>
      <c r="N536" s="186"/>
      <c r="O536" s="187">
        <f t="shared" si="107"/>
        <v>13.191719327709945</v>
      </c>
      <c r="P536" s="187"/>
      <c r="Q536" s="206">
        <f t="shared" si="108"/>
        <v>7.3754825935587409E-2</v>
      </c>
      <c r="R536" s="184">
        <f t="shared" si="118"/>
        <v>1.0029888267502722</v>
      </c>
      <c r="S536" s="184">
        <f t="shared" si="119"/>
        <v>7.3004928978372465</v>
      </c>
      <c r="T536" s="190">
        <f t="shared" si="109"/>
        <v>4.3359350795322049E-2</v>
      </c>
      <c r="U536" s="190">
        <f t="shared" si="110"/>
        <v>-6.7650081812419272E-3</v>
      </c>
      <c r="V536" s="190">
        <f t="shared" si="111"/>
        <v>5.0124358976563976E-2</v>
      </c>
      <c r="Y536" s="205"/>
      <c r="Z536" s="205"/>
    </row>
    <row r="537" spans="1:26">
      <c r="A537" s="181">
        <v>1915.01</v>
      </c>
      <c r="B537" s="182">
        <v>7.48</v>
      </c>
      <c r="C537" s="183">
        <v>0.42080000000000001</v>
      </c>
      <c r="D537" s="182">
        <v>0.55000000000000004</v>
      </c>
      <c r="E537" s="182">
        <v>10.1</v>
      </c>
      <c r="F537" s="183">
        <f t="shared" si="116"/>
        <v>1915.0416666666267</v>
      </c>
      <c r="G537" s="184">
        <v>4.24</v>
      </c>
      <c r="H537" s="183">
        <f t="shared" si="112"/>
        <v>232.73501584158427</v>
      </c>
      <c r="I537" s="183">
        <f t="shared" si="113"/>
        <v>13.092900356435649</v>
      </c>
      <c r="J537" s="185">
        <f t="shared" si="117"/>
        <v>2118.4945745224513</v>
      </c>
      <c r="K537" s="183">
        <f t="shared" si="114"/>
        <v>17.112868811881196</v>
      </c>
      <c r="L537" s="185">
        <f t="shared" si="115"/>
        <v>155.77165989135671</v>
      </c>
      <c r="M537" s="204">
        <f t="shared" si="106"/>
        <v>10.359834197757271</v>
      </c>
      <c r="N537" s="186"/>
      <c r="O537" s="187">
        <f t="shared" si="107"/>
        <v>13.45550301270605</v>
      </c>
      <c r="P537" s="187"/>
      <c r="Q537" s="206">
        <f t="shared" si="108"/>
        <v>7.1907823631394696E-2</v>
      </c>
      <c r="R537" s="184">
        <f t="shared" si="118"/>
        <v>1.0048142824374222</v>
      </c>
      <c r="S537" s="184">
        <f t="shared" si="119"/>
        <v>7.3223128063004754</v>
      </c>
      <c r="T537" s="190">
        <f t="shared" si="109"/>
        <v>4.5725557855251564E-2</v>
      </c>
      <c r="U537" s="190">
        <f t="shared" si="110"/>
        <v>-6.6053778011641029E-3</v>
      </c>
      <c r="V537" s="190">
        <f t="shared" si="111"/>
        <v>5.2330935656415667E-2</v>
      </c>
      <c r="Y537" s="205"/>
      <c r="Z537" s="205"/>
    </row>
    <row r="538" spans="1:26">
      <c r="A538" s="181">
        <v>1915.02</v>
      </c>
      <c r="B538" s="182">
        <v>7.38</v>
      </c>
      <c r="C538" s="183">
        <v>0.42170000000000002</v>
      </c>
      <c r="D538" s="182">
        <v>0.57999999999999996</v>
      </c>
      <c r="E538" s="182">
        <v>10</v>
      </c>
      <c r="F538" s="183">
        <f t="shared" si="116"/>
        <v>1915.12499999996</v>
      </c>
      <c r="G538" s="184">
        <f>G537*11/12+G549*1/12</f>
        <v>4.2241666666666671</v>
      </c>
      <c r="H538" s="183">
        <f t="shared" si="112"/>
        <v>231.9198210000001</v>
      </c>
      <c r="I538" s="183">
        <f t="shared" si="113"/>
        <v>13.252112265000004</v>
      </c>
      <c r="J538" s="185">
        <f t="shared" si="117"/>
        <v>2121.1265727339824</v>
      </c>
      <c r="K538" s="183">
        <f t="shared" si="114"/>
        <v>18.226761000000003</v>
      </c>
      <c r="L538" s="185">
        <f t="shared" si="115"/>
        <v>166.70100436120725</v>
      </c>
      <c r="M538" s="204">
        <f t="shared" si="106"/>
        <v>10.329786209660694</v>
      </c>
      <c r="N538" s="186"/>
      <c r="O538" s="187">
        <f t="shared" si="107"/>
        <v>13.435767253018028</v>
      </c>
      <c r="P538" s="187"/>
      <c r="Q538" s="206">
        <f t="shared" si="108"/>
        <v>7.1334717986856949E-2</v>
      </c>
      <c r="R538" s="184">
        <f t="shared" si="118"/>
        <v>1.004802029369261</v>
      </c>
      <c r="S538" s="184">
        <f t="shared" si="119"/>
        <v>7.4311401331276112</v>
      </c>
      <c r="T538" s="190">
        <f t="shared" si="109"/>
        <v>4.7544296397374453E-2</v>
      </c>
      <c r="U538" s="190">
        <f t="shared" si="110"/>
        <v>-7.0536965882035396E-3</v>
      </c>
      <c r="V538" s="190">
        <f t="shared" si="111"/>
        <v>5.4597992985577992E-2</v>
      </c>
      <c r="Y538" s="205"/>
      <c r="Z538" s="205"/>
    </row>
    <row r="539" spans="1:26">
      <c r="A539" s="181">
        <v>1915.03</v>
      </c>
      <c r="B539" s="182">
        <v>7.57</v>
      </c>
      <c r="C539" s="183">
        <v>0.42249999999999999</v>
      </c>
      <c r="D539" s="182">
        <v>0.61</v>
      </c>
      <c r="E539" s="182">
        <v>9.9</v>
      </c>
      <c r="F539" s="183">
        <f t="shared" si="116"/>
        <v>1915.2083333332932</v>
      </c>
      <c r="G539" s="184">
        <f>G537*10/12+G549*2/12</f>
        <v>4.2083333333333339</v>
      </c>
      <c r="H539" s="183">
        <f t="shared" si="112"/>
        <v>240.29359242424252</v>
      </c>
      <c r="I539" s="183">
        <f t="shared" si="113"/>
        <v>13.411366287878794</v>
      </c>
      <c r="J539" s="185">
        <f t="shared" si="117"/>
        <v>2207.9342869085508</v>
      </c>
      <c r="K539" s="183">
        <f t="shared" si="114"/>
        <v>19.363156060606066</v>
      </c>
      <c r="L539" s="185">
        <f t="shared" si="115"/>
        <v>177.91808652763748</v>
      </c>
      <c r="M539" s="204">
        <f t="shared" si="106"/>
        <v>10.707013188682817</v>
      </c>
      <c r="N539" s="186"/>
      <c r="O539" s="187">
        <f t="shared" si="107"/>
        <v>13.942381087442403</v>
      </c>
      <c r="P539" s="187"/>
      <c r="Q539" s="206">
        <f t="shared" si="108"/>
        <v>6.8208639007930894E-2</v>
      </c>
      <c r="R539" s="184">
        <f t="shared" si="118"/>
        <v>1.0047897772647538</v>
      </c>
      <c r="S539" s="184">
        <f t="shared" si="119"/>
        <v>7.542247157872711</v>
      </c>
      <c r="T539" s="190">
        <f t="shared" si="109"/>
        <v>4.0445368556087491E-2</v>
      </c>
      <c r="U539" s="190">
        <f t="shared" si="110"/>
        <v>-8.6617252536855815E-3</v>
      </c>
      <c r="V539" s="190">
        <f t="shared" si="111"/>
        <v>4.9107093809773072E-2</v>
      </c>
      <c r="Y539" s="205"/>
      <c r="Z539" s="205"/>
    </row>
    <row r="540" spans="1:26">
      <c r="A540" s="181">
        <v>1915.04</v>
      </c>
      <c r="B540" s="182">
        <v>8.14</v>
      </c>
      <c r="C540" s="183">
        <v>0.42330000000000001</v>
      </c>
      <c r="D540" s="182">
        <v>0.64</v>
      </c>
      <c r="E540" s="182">
        <v>10</v>
      </c>
      <c r="F540" s="183">
        <f t="shared" si="116"/>
        <v>1915.2916666666265</v>
      </c>
      <c r="G540" s="184">
        <f>G537*9/12+G549*3/12</f>
        <v>4.1924999999999999</v>
      </c>
      <c r="H540" s="183">
        <f t="shared" si="112"/>
        <v>255.80316300000013</v>
      </c>
      <c r="I540" s="183">
        <f t="shared" si="113"/>
        <v>13.302392985000006</v>
      </c>
      <c r="J540" s="185">
        <f t="shared" si="117"/>
        <v>2360.6294950637043</v>
      </c>
      <c r="K540" s="183">
        <f t="shared" si="114"/>
        <v>20.11228800000001</v>
      </c>
      <c r="L540" s="185">
        <f t="shared" si="115"/>
        <v>185.60231902220772</v>
      </c>
      <c r="M540" s="204">
        <f t="shared" si="106"/>
        <v>11.40112378900019</v>
      </c>
      <c r="N540" s="186"/>
      <c r="O540" s="187">
        <f t="shared" si="107"/>
        <v>14.855567969356274</v>
      </c>
      <c r="P540" s="187"/>
      <c r="Q540" s="206">
        <f t="shared" si="108"/>
        <v>6.3703423729853131E-2</v>
      </c>
      <c r="R540" s="184">
        <f t="shared" si="118"/>
        <v>1.0047775261250353</v>
      </c>
      <c r="S540" s="184">
        <f t="shared" si="119"/>
        <v>7.5025891134162972</v>
      </c>
      <c r="T540" s="190">
        <f t="shared" si="109"/>
        <v>3.3483833698883636E-2</v>
      </c>
      <c r="U540" s="190">
        <f t="shared" si="110"/>
        <v>-7.1251634677615971E-3</v>
      </c>
      <c r="V540" s="190">
        <f t="shared" si="111"/>
        <v>4.0608997166645233E-2</v>
      </c>
      <c r="Y540" s="205"/>
      <c r="Z540" s="205"/>
    </row>
    <row r="541" spans="1:26">
      <c r="A541" s="181">
        <v>1915.05</v>
      </c>
      <c r="B541" s="182">
        <v>7.95</v>
      </c>
      <c r="C541" s="183">
        <v>0.42420000000000002</v>
      </c>
      <c r="D541" s="182">
        <v>0.67</v>
      </c>
      <c r="E541" s="182">
        <v>10.1</v>
      </c>
      <c r="F541" s="183">
        <f t="shared" si="116"/>
        <v>1915.3749999999598</v>
      </c>
      <c r="G541" s="184">
        <f>G537*8/12+G549*4/12</f>
        <v>4.1766666666666667</v>
      </c>
      <c r="H541" s="183">
        <f t="shared" si="112"/>
        <v>247.35874009901002</v>
      </c>
      <c r="I541" s="183">
        <f t="shared" si="113"/>
        <v>13.198689000000007</v>
      </c>
      <c r="J541" s="185">
        <f t="shared" si="117"/>
        <v>2292.8519155383456</v>
      </c>
      <c r="K541" s="183">
        <f t="shared" si="114"/>
        <v>20.846585643564367</v>
      </c>
      <c r="L541" s="185">
        <f t="shared" si="115"/>
        <v>193.23406080637631</v>
      </c>
      <c r="M541" s="204">
        <f t="shared" si="106"/>
        <v>11.02692987647132</v>
      </c>
      <c r="N541" s="186"/>
      <c r="O541" s="187">
        <f t="shared" si="107"/>
        <v>14.376666202260195</v>
      </c>
      <c r="P541" s="187"/>
      <c r="Q541" s="206">
        <f t="shared" si="108"/>
        <v>6.9016953859026953E-2</v>
      </c>
      <c r="R541" s="184">
        <f t="shared" si="118"/>
        <v>1.0047652759512427</v>
      </c>
      <c r="S541" s="184">
        <f t="shared" si="119"/>
        <v>7.463794979119851</v>
      </c>
      <c r="T541" s="190">
        <f t="shared" si="109"/>
        <v>3.964147928245465E-2</v>
      </c>
      <c r="U541" s="190">
        <f t="shared" si="110"/>
        <v>-6.7483709702291783E-3</v>
      </c>
      <c r="V541" s="190">
        <f t="shared" si="111"/>
        <v>4.6389850252683829E-2</v>
      </c>
      <c r="Y541" s="205"/>
      <c r="Z541" s="205"/>
    </row>
    <row r="542" spans="1:26">
      <c r="A542" s="181">
        <v>1915.06</v>
      </c>
      <c r="B542" s="182">
        <v>8.0399999999999991</v>
      </c>
      <c r="C542" s="183">
        <v>0.42499999999999999</v>
      </c>
      <c r="D542" s="182">
        <v>0.7</v>
      </c>
      <c r="E542" s="182">
        <v>10.1</v>
      </c>
      <c r="F542" s="183">
        <f t="shared" si="116"/>
        <v>1915.458333333293</v>
      </c>
      <c r="G542" s="184">
        <f>G537*7/12+G549*5/12</f>
        <v>4.1608333333333327</v>
      </c>
      <c r="H542" s="183">
        <f t="shared" si="112"/>
        <v>250.15902772277235</v>
      </c>
      <c r="I542" s="183">
        <f t="shared" si="113"/>
        <v>13.223580445544558</v>
      </c>
      <c r="J542" s="185">
        <f t="shared" si="117"/>
        <v>2329.0232167216282</v>
      </c>
      <c r="K542" s="183">
        <f t="shared" si="114"/>
        <v>21.780014851485159</v>
      </c>
      <c r="L542" s="185">
        <f t="shared" si="115"/>
        <v>202.77565319715671</v>
      </c>
      <c r="M542" s="204">
        <f t="shared" si="106"/>
        <v>11.154262189096348</v>
      </c>
      <c r="N542" s="186"/>
      <c r="O542" s="187">
        <f t="shared" si="107"/>
        <v>14.548595263420404</v>
      </c>
      <c r="P542" s="187"/>
      <c r="Q542" s="206">
        <f t="shared" si="108"/>
        <v>6.8140042135714521E-2</v>
      </c>
      <c r="R542" s="184">
        <f t="shared" si="118"/>
        <v>1.0047530267445139</v>
      </c>
      <c r="S542" s="184">
        <f t="shared" si="119"/>
        <v>7.4993620218388566</v>
      </c>
      <c r="T542" s="190">
        <f t="shared" si="109"/>
        <v>3.912482048340471E-2</v>
      </c>
      <c r="U542" s="190">
        <f t="shared" si="110"/>
        <v>-7.9249485135145514E-3</v>
      </c>
      <c r="V542" s="190">
        <f t="shared" si="111"/>
        <v>4.7049768996919261E-2</v>
      </c>
      <c r="Y542" s="205"/>
      <c r="Z542" s="205"/>
    </row>
    <row r="543" spans="1:26">
      <c r="A543" s="181">
        <v>1915.07</v>
      </c>
      <c r="B543" s="182">
        <v>8.01</v>
      </c>
      <c r="C543" s="183">
        <v>0.42580000000000001</v>
      </c>
      <c r="D543" s="182">
        <v>0.73</v>
      </c>
      <c r="E543" s="182">
        <v>10.1</v>
      </c>
      <c r="F543" s="183">
        <f t="shared" si="116"/>
        <v>1915.5416666666263</v>
      </c>
      <c r="G543" s="184">
        <f>G537*6/12+G549*6/12</f>
        <v>4.1449999999999996</v>
      </c>
      <c r="H543" s="183">
        <f t="shared" si="112"/>
        <v>249.22559851485161</v>
      </c>
      <c r="I543" s="183">
        <f t="shared" si="113"/>
        <v>13.248471891089116</v>
      </c>
      <c r="J543" s="185">
        <f t="shared" si="117"/>
        <v>2330.6116260050062</v>
      </c>
      <c r="K543" s="183">
        <f t="shared" si="114"/>
        <v>22.713444059405951</v>
      </c>
      <c r="L543" s="185">
        <f t="shared" si="115"/>
        <v>212.40280736375215</v>
      </c>
      <c r="M543" s="204">
        <f t="shared" si="106"/>
        <v>11.113629393949608</v>
      </c>
      <c r="N543" s="186"/>
      <c r="O543" s="187">
        <f t="shared" si="107"/>
        <v>14.499550030038966</v>
      </c>
      <c r="P543" s="187"/>
      <c r="Q543" s="206">
        <f t="shared" si="108"/>
        <v>6.8626153573738302E-2</v>
      </c>
      <c r="R543" s="184">
        <f t="shared" si="118"/>
        <v>1.0047407785059888</v>
      </c>
      <c r="S543" s="184">
        <f t="shared" si="119"/>
        <v>7.5350066900954484</v>
      </c>
      <c r="T543" s="190">
        <f t="shared" si="109"/>
        <v>4.1173118926299823E-2</v>
      </c>
      <c r="U543" s="190">
        <f t="shared" si="110"/>
        <v>-9.0871284395922514E-3</v>
      </c>
      <c r="V543" s="190">
        <f t="shared" si="111"/>
        <v>5.0260247365892075E-2</v>
      </c>
      <c r="Y543" s="205"/>
      <c r="Z543" s="205"/>
    </row>
    <row r="544" spans="1:26">
      <c r="A544" s="181">
        <v>1915.08</v>
      </c>
      <c r="B544" s="182">
        <v>8.35</v>
      </c>
      <c r="C544" s="183">
        <v>0.42670000000000002</v>
      </c>
      <c r="D544" s="182">
        <v>0.76</v>
      </c>
      <c r="E544" s="182">
        <v>10.1</v>
      </c>
      <c r="F544" s="183">
        <f t="shared" si="116"/>
        <v>1915.6249999999595</v>
      </c>
      <c r="G544" s="184">
        <f>G537*5/12+G549*7/12</f>
        <v>4.1291666666666664</v>
      </c>
      <c r="H544" s="183">
        <f t="shared" si="112"/>
        <v>259.80446287128723</v>
      </c>
      <c r="I544" s="183">
        <f t="shared" si="113"/>
        <v>13.276474767326741</v>
      </c>
      <c r="J544" s="185">
        <f t="shared" si="117"/>
        <v>2439.8851113869946</v>
      </c>
      <c r="K544" s="183">
        <f t="shared" si="114"/>
        <v>23.646873267326743</v>
      </c>
      <c r="L544" s="185">
        <f t="shared" si="115"/>
        <v>222.07337540767855</v>
      </c>
      <c r="M544" s="204">
        <f t="shared" si="106"/>
        <v>11.584831641604607</v>
      </c>
      <c r="N544" s="186"/>
      <c r="O544" s="187">
        <f t="shared" si="107"/>
        <v>15.113448857043215</v>
      </c>
      <c r="P544" s="187"/>
      <c r="Q544" s="206">
        <f t="shared" si="108"/>
        <v>6.3959240859477712E-2</v>
      </c>
      <c r="R544" s="184">
        <f t="shared" si="118"/>
        <v>1.0047285312368082</v>
      </c>
      <c r="S544" s="184">
        <f t="shared" si="119"/>
        <v>7.5707284878543346</v>
      </c>
      <c r="T544" s="190">
        <f t="shared" si="109"/>
        <v>3.8253007101227032E-2</v>
      </c>
      <c r="U544" s="190">
        <f t="shared" si="110"/>
        <v>-9.1225166993306184E-3</v>
      </c>
      <c r="V544" s="190">
        <f t="shared" si="111"/>
        <v>4.7375523800557651E-2</v>
      </c>
      <c r="Y544" s="205"/>
      <c r="Z544" s="205"/>
    </row>
    <row r="545" spans="1:26">
      <c r="A545" s="181">
        <v>1915.09</v>
      </c>
      <c r="B545" s="182">
        <v>8.66</v>
      </c>
      <c r="C545" s="183">
        <v>0.42749999999999999</v>
      </c>
      <c r="D545" s="182">
        <v>0.79</v>
      </c>
      <c r="E545" s="182">
        <v>10.1</v>
      </c>
      <c r="F545" s="183">
        <f t="shared" si="116"/>
        <v>1915.7083333332928</v>
      </c>
      <c r="G545" s="184">
        <f>G537*4/12+G549*8/12</f>
        <v>4.1133333333333333</v>
      </c>
      <c r="H545" s="183">
        <f t="shared" si="112"/>
        <v>269.44989801980211</v>
      </c>
      <c r="I545" s="183">
        <f t="shared" si="113"/>
        <v>13.301366212871292</v>
      </c>
      <c r="J545" s="185">
        <f t="shared" si="117"/>
        <v>2540.8773618807822</v>
      </c>
      <c r="K545" s="183">
        <f t="shared" si="114"/>
        <v>24.580302475247535</v>
      </c>
      <c r="L545" s="185">
        <f t="shared" si="115"/>
        <v>231.78904340482887</v>
      </c>
      <c r="M545" s="204">
        <f t="shared" si="106"/>
        <v>12.011570757825901</v>
      </c>
      <c r="N545" s="186"/>
      <c r="O545" s="187">
        <f t="shared" si="107"/>
        <v>15.66488371415781</v>
      </c>
      <c r="P545" s="187"/>
      <c r="Q545" s="206">
        <f t="shared" si="108"/>
        <v>6.2216271961368065E-2</v>
      </c>
      <c r="R545" s="184">
        <f t="shared" si="118"/>
        <v>1.0047162849381146</v>
      </c>
      <c r="S545" s="184">
        <f t="shared" si="119"/>
        <v>7.6065269139945473</v>
      </c>
      <c r="T545" s="190">
        <f t="shared" si="109"/>
        <v>3.6855850443499705E-2</v>
      </c>
      <c r="U545" s="190">
        <f t="shared" si="110"/>
        <v>-9.1578431390776371E-3</v>
      </c>
      <c r="V545" s="190">
        <f t="shared" si="111"/>
        <v>4.6013693582577342E-2</v>
      </c>
      <c r="Y545" s="205"/>
      <c r="Z545" s="205"/>
    </row>
    <row r="546" spans="1:26">
      <c r="A546" s="181">
        <v>1915.1</v>
      </c>
      <c r="B546" s="182">
        <v>9.14</v>
      </c>
      <c r="C546" s="183">
        <v>0.42830000000000001</v>
      </c>
      <c r="D546" s="182">
        <v>0.82</v>
      </c>
      <c r="E546" s="182">
        <v>10.199999999999999</v>
      </c>
      <c r="F546" s="183">
        <f t="shared" si="116"/>
        <v>1915.791666666626</v>
      </c>
      <c r="G546" s="184">
        <f>G537*3/12+G549*9/12</f>
        <v>4.0975000000000001</v>
      </c>
      <c r="H546" s="183">
        <f t="shared" si="112"/>
        <v>281.59667941176485</v>
      </c>
      <c r="I546" s="183">
        <f t="shared" si="113"/>
        <v>13.195608073529417</v>
      </c>
      <c r="J546" s="185">
        <f t="shared" si="117"/>
        <v>2665.7893297769542</v>
      </c>
      <c r="K546" s="183">
        <f t="shared" si="114"/>
        <v>25.263597058823539</v>
      </c>
      <c r="L546" s="185">
        <f t="shared" si="115"/>
        <v>239.16271886401555</v>
      </c>
      <c r="M546" s="204">
        <f t="shared" si="106"/>
        <v>12.549076133220165</v>
      </c>
      <c r="N546" s="186"/>
      <c r="O546" s="187">
        <f t="shared" si="107"/>
        <v>16.354096721194843</v>
      </c>
      <c r="P546" s="187"/>
      <c r="Q546" s="206">
        <f t="shared" si="108"/>
        <v>5.9814212715783167E-2</v>
      </c>
      <c r="R546" s="184">
        <f t="shared" si="118"/>
        <v>1.0047040396110525</v>
      </c>
      <c r="S546" s="184">
        <f t="shared" si="119"/>
        <v>7.5674759577779298</v>
      </c>
      <c r="T546" s="190">
        <f t="shared" si="109"/>
        <v>3.5677532122646793E-2</v>
      </c>
      <c r="U546" s="190">
        <f t="shared" si="110"/>
        <v>-8.2164544190062028E-3</v>
      </c>
      <c r="V546" s="190">
        <f t="shared" si="111"/>
        <v>4.3893986541652996E-2</v>
      </c>
      <c r="Y546" s="205"/>
      <c r="Z546" s="205"/>
    </row>
    <row r="547" spans="1:26">
      <c r="A547" s="181">
        <v>1915.11</v>
      </c>
      <c r="B547" s="182">
        <v>9.4600000000000009</v>
      </c>
      <c r="C547" s="183">
        <v>0.42920000000000003</v>
      </c>
      <c r="D547" s="182">
        <v>0.85</v>
      </c>
      <c r="E547" s="182">
        <v>10.3</v>
      </c>
      <c r="F547" s="183">
        <f t="shared" si="116"/>
        <v>1915.8749999999593</v>
      </c>
      <c r="G547" s="184">
        <f>G537*2/12+G549*10/12</f>
        <v>4.081666666666667</v>
      </c>
      <c r="H547" s="183">
        <f t="shared" si="112"/>
        <v>288.62597766990302</v>
      </c>
      <c r="I547" s="183">
        <f t="shared" si="113"/>
        <v>13.094954504854373</v>
      </c>
      <c r="J547" s="185">
        <f t="shared" si="117"/>
        <v>2742.6640316981479</v>
      </c>
      <c r="K547" s="183">
        <f t="shared" si="114"/>
        <v>25.933623786407772</v>
      </c>
      <c r="L547" s="185">
        <f t="shared" si="115"/>
        <v>246.43387176991811</v>
      </c>
      <c r="M547" s="204">
        <f t="shared" si="106"/>
        <v>12.857714453559323</v>
      </c>
      <c r="N547" s="186"/>
      <c r="O547" s="187">
        <f t="shared" si="107"/>
        <v>16.74013687228851</v>
      </c>
      <c r="P547" s="187"/>
      <c r="Q547" s="206">
        <f t="shared" si="108"/>
        <v>5.7888719568749317E-2</v>
      </c>
      <c r="R547" s="184">
        <f t="shared" si="118"/>
        <v>1.0046917952567669</v>
      </c>
      <c r="S547" s="184">
        <f t="shared" si="119"/>
        <v>7.5292574152696927</v>
      </c>
      <c r="T547" s="190">
        <f t="shared" si="109"/>
        <v>3.4585380940313382E-2</v>
      </c>
      <c r="U547" s="190">
        <f t="shared" si="110"/>
        <v>-8.9507216159639968E-3</v>
      </c>
      <c r="V547" s="190">
        <f t="shared" si="111"/>
        <v>4.3536102556277378E-2</v>
      </c>
      <c r="Y547" s="205"/>
      <c r="Z547" s="205"/>
    </row>
    <row r="548" spans="1:26">
      <c r="A548" s="181">
        <v>1915.12</v>
      </c>
      <c r="B548" s="182">
        <v>9.48</v>
      </c>
      <c r="C548" s="183">
        <v>0.43</v>
      </c>
      <c r="D548" s="182">
        <v>0.88</v>
      </c>
      <c r="E548" s="182">
        <v>10.3</v>
      </c>
      <c r="F548" s="183">
        <f t="shared" si="116"/>
        <v>1915.9583333332926</v>
      </c>
      <c r="G548" s="184">
        <f>G537*1/12+G549*11/12</f>
        <v>4.065833333333333</v>
      </c>
      <c r="H548" s="183">
        <f t="shared" si="112"/>
        <v>289.23618058252436</v>
      </c>
      <c r="I548" s="183">
        <f t="shared" si="113"/>
        <v>13.119362621359228</v>
      </c>
      <c r="J548" s="185">
        <f t="shared" si="117"/>
        <v>2758.8513546477402</v>
      </c>
      <c r="K548" s="183">
        <f t="shared" si="114"/>
        <v>26.848928155339813</v>
      </c>
      <c r="L548" s="185">
        <f t="shared" si="115"/>
        <v>256.09590633860876</v>
      </c>
      <c r="M548" s="204">
        <f t="shared" si="106"/>
        <v>12.878444602185997</v>
      </c>
      <c r="N548" s="186"/>
      <c r="O548" s="187">
        <f t="shared" si="107"/>
        <v>16.749313030943092</v>
      </c>
      <c r="P548" s="187"/>
      <c r="Q548" s="206">
        <f t="shared" si="108"/>
        <v>5.6769648712160482E-2</v>
      </c>
      <c r="R548" s="184">
        <f t="shared" si="118"/>
        <v>1.0046795518764049</v>
      </c>
      <c r="S548" s="184">
        <f t="shared" si="119"/>
        <v>7.5645831494976319</v>
      </c>
      <c r="T548" s="190">
        <f t="shared" si="109"/>
        <v>3.6643430275943745E-2</v>
      </c>
      <c r="U548" s="190">
        <f t="shared" si="110"/>
        <v>-8.4336202922336012E-3</v>
      </c>
      <c r="V548" s="190">
        <f t="shared" si="111"/>
        <v>4.5077050568177346E-2</v>
      </c>
      <c r="Y548" s="205"/>
      <c r="Z548" s="205"/>
    </row>
    <row r="549" spans="1:26">
      <c r="A549" s="181">
        <v>1916.01</v>
      </c>
      <c r="B549" s="182">
        <v>9.33</v>
      </c>
      <c r="C549" s="183">
        <v>0.44080000000000003</v>
      </c>
      <c r="D549" s="182">
        <v>0.93420000000000003</v>
      </c>
      <c r="E549" s="182">
        <v>10.4</v>
      </c>
      <c r="F549" s="183">
        <f t="shared" si="116"/>
        <v>1916.0416666666258</v>
      </c>
      <c r="G549" s="184">
        <v>4.05</v>
      </c>
      <c r="H549" s="183">
        <f t="shared" si="112"/>
        <v>281.92254663461546</v>
      </c>
      <c r="I549" s="183">
        <f t="shared" si="113"/>
        <v>13.319556115384621</v>
      </c>
      <c r="J549" s="185">
        <f t="shared" si="117"/>
        <v>2699.6782389696459</v>
      </c>
      <c r="K549" s="183">
        <f t="shared" si="114"/>
        <v>28.228514798076937</v>
      </c>
      <c r="L549" s="185">
        <f t="shared" si="115"/>
        <v>270.31504939393824</v>
      </c>
      <c r="M549" s="204">
        <f t="shared" si="106"/>
        <v>12.543563692516182</v>
      </c>
      <c r="N549" s="186"/>
      <c r="O549" s="187">
        <f t="shared" si="107"/>
        <v>16.297027766820701</v>
      </c>
      <c r="P549" s="187"/>
      <c r="Q549" s="206">
        <f t="shared" si="108"/>
        <v>5.9986791585310735E-2</v>
      </c>
      <c r="R549" s="184">
        <f t="shared" si="118"/>
        <v>1.0021524623582816</v>
      </c>
      <c r="S549" s="184">
        <f t="shared" si="119"/>
        <v>7.5269052586847662</v>
      </c>
      <c r="T549" s="190">
        <f t="shared" si="109"/>
        <v>4.0882565660646408E-2</v>
      </c>
      <c r="U549" s="190">
        <f t="shared" si="110"/>
        <v>-7.5102573656017357E-3</v>
      </c>
      <c r="V549" s="190">
        <f t="shared" si="111"/>
        <v>4.8392823026248144E-2</v>
      </c>
      <c r="Y549" s="205"/>
      <c r="Z549" s="205"/>
    </row>
    <row r="550" spans="1:26">
      <c r="A550" s="181">
        <v>1916.02</v>
      </c>
      <c r="B550" s="182">
        <v>9.1999999999999993</v>
      </c>
      <c r="C550" s="183">
        <v>0.45169999999999999</v>
      </c>
      <c r="D550" s="182">
        <v>0.98829999999999996</v>
      </c>
      <c r="E550" s="182">
        <v>10.4</v>
      </c>
      <c r="F550" s="183">
        <f t="shared" si="116"/>
        <v>1916.1249999999591</v>
      </c>
      <c r="G550" s="184">
        <f>G549*11/12+G561*1/12</f>
        <v>4.0649999999999995</v>
      </c>
      <c r="H550" s="183">
        <f t="shared" si="112"/>
        <v>277.99436538461543</v>
      </c>
      <c r="I550" s="183">
        <f t="shared" si="113"/>
        <v>13.648919004807698</v>
      </c>
      <c r="J550" s="185">
        <f t="shared" si="117"/>
        <v>2672.9539321435468</v>
      </c>
      <c r="K550" s="183">
        <f t="shared" si="114"/>
        <v>29.863242533653853</v>
      </c>
      <c r="L550" s="185">
        <f t="shared" si="115"/>
        <v>287.13917077581169</v>
      </c>
      <c r="M550" s="204">
        <f t="shared" si="106"/>
        <v>12.354652326458808</v>
      </c>
      <c r="N550" s="186"/>
      <c r="O550" s="187">
        <f t="shared" si="107"/>
        <v>16.034835612136863</v>
      </c>
      <c r="P550" s="187"/>
      <c r="Q550" s="206">
        <f t="shared" si="108"/>
        <v>6.1055799767671351E-2</v>
      </c>
      <c r="R550" s="184">
        <f t="shared" si="118"/>
        <v>1.002165815139745</v>
      </c>
      <c r="S550" s="184">
        <f t="shared" si="119"/>
        <v>7.5431066389284371</v>
      </c>
      <c r="T550" s="190">
        <f t="shared" si="109"/>
        <v>4.2503961003233171E-2</v>
      </c>
      <c r="U550" s="190">
        <f t="shared" si="110"/>
        <v>-7.1870378425568093E-3</v>
      </c>
      <c r="V550" s="190">
        <f t="shared" si="111"/>
        <v>4.969099884578998E-2</v>
      </c>
      <c r="Y550" s="205"/>
      <c r="Z550" s="205"/>
    </row>
    <row r="551" spans="1:26">
      <c r="A551" s="181">
        <v>1916.03</v>
      </c>
      <c r="B551" s="182">
        <v>9.17</v>
      </c>
      <c r="C551" s="183">
        <v>0.46250000000000002</v>
      </c>
      <c r="D551" s="182">
        <v>1.042</v>
      </c>
      <c r="E551" s="182">
        <v>10.5</v>
      </c>
      <c r="F551" s="183">
        <f t="shared" si="116"/>
        <v>1916.2083333332923</v>
      </c>
      <c r="G551" s="184">
        <f>G549*10/12+G561*2/12</f>
        <v>4.08</v>
      </c>
      <c r="H551" s="183">
        <f t="shared" si="112"/>
        <v>274.44893000000008</v>
      </c>
      <c r="I551" s="183">
        <f t="shared" si="113"/>
        <v>13.842162500000004</v>
      </c>
      <c r="J551" s="185">
        <f t="shared" si="117"/>
        <v>2649.955275726018</v>
      </c>
      <c r="K551" s="183">
        <f t="shared" si="114"/>
        <v>31.186018000000011</v>
      </c>
      <c r="L551" s="185">
        <f t="shared" si="115"/>
        <v>301.11814583495214</v>
      </c>
      <c r="M551" s="204">
        <f t="shared" si="106"/>
        <v>12.177052795748493</v>
      </c>
      <c r="N551" s="186"/>
      <c r="O551" s="187">
        <f t="shared" si="107"/>
        <v>15.786513243251866</v>
      </c>
      <c r="P551" s="187"/>
      <c r="Q551" s="206">
        <f t="shared" si="108"/>
        <v>6.3063591449976864E-2</v>
      </c>
      <c r="R551" s="184">
        <f t="shared" si="118"/>
        <v>1.0021791670939835</v>
      </c>
      <c r="S551" s="184">
        <f t="shared" si="119"/>
        <v>7.4874489124069044</v>
      </c>
      <c r="T551" s="190">
        <f t="shared" si="109"/>
        <v>3.7131876005485953E-2</v>
      </c>
      <c r="U551" s="190">
        <f t="shared" si="110"/>
        <v>-5.3591637132331948E-3</v>
      </c>
      <c r="V551" s="190">
        <f t="shared" si="111"/>
        <v>4.2491039718719148E-2</v>
      </c>
      <c r="Y551" s="205"/>
      <c r="Z551" s="205"/>
    </row>
    <row r="552" spans="1:26">
      <c r="A552" s="181">
        <v>1916.04</v>
      </c>
      <c r="B552" s="182">
        <v>9.07</v>
      </c>
      <c r="C552" s="183">
        <v>0.4733</v>
      </c>
      <c r="D552" s="182">
        <v>1.097</v>
      </c>
      <c r="E552" s="182">
        <v>10.6</v>
      </c>
      <c r="F552" s="183">
        <f t="shared" si="116"/>
        <v>1916.2916666666256</v>
      </c>
      <c r="G552" s="184">
        <f>G549*9/12+G561*3/12</f>
        <v>4.0949999999999998</v>
      </c>
      <c r="H552" s="183">
        <f t="shared" si="112"/>
        <v>268.89512405660389</v>
      </c>
      <c r="I552" s="183">
        <f t="shared" si="113"/>
        <v>14.03175989150944</v>
      </c>
      <c r="J552" s="185">
        <f t="shared" si="117"/>
        <v>2607.6205894607965</v>
      </c>
      <c r="K552" s="183">
        <f t="shared" si="114"/>
        <v>32.522376084905673</v>
      </c>
      <c r="L552" s="185">
        <f t="shared" si="115"/>
        <v>315.38696655330693</v>
      </c>
      <c r="M552" s="204">
        <f t="shared" si="106"/>
        <v>11.906481776593195</v>
      </c>
      <c r="N552" s="186"/>
      <c r="O552" s="187">
        <f t="shared" si="107"/>
        <v>15.418161727089226</v>
      </c>
      <c r="P552" s="187"/>
      <c r="Q552" s="206">
        <f t="shared" si="108"/>
        <v>6.5748722644587351E-2</v>
      </c>
      <c r="R552" s="184">
        <f t="shared" si="118"/>
        <v>1.0021925182219196</v>
      </c>
      <c r="S552" s="184">
        <f t="shared" si="119"/>
        <v>7.4329750758768292</v>
      </c>
      <c r="T552" s="190">
        <f t="shared" si="109"/>
        <v>3.5755982327786873E-2</v>
      </c>
      <c r="U552" s="190">
        <f t="shared" si="110"/>
        <v>-4.6561790108334833E-3</v>
      </c>
      <c r="V552" s="190">
        <f t="shared" si="111"/>
        <v>4.0412161338620356E-2</v>
      </c>
      <c r="Y552" s="205"/>
      <c r="Z552" s="205"/>
    </row>
    <row r="553" spans="1:26">
      <c r="A553" s="181">
        <v>1916.05</v>
      </c>
      <c r="B553" s="182">
        <v>9.27</v>
      </c>
      <c r="C553" s="183">
        <v>0.48420000000000002</v>
      </c>
      <c r="D553" s="182">
        <v>1.151</v>
      </c>
      <c r="E553" s="182">
        <v>10.7</v>
      </c>
      <c r="F553" s="183">
        <f t="shared" si="116"/>
        <v>1916.3749999999588</v>
      </c>
      <c r="G553" s="184">
        <f>G549*8/12+G561*4/12</f>
        <v>4.1099999999999994</v>
      </c>
      <c r="H553" s="183">
        <f t="shared" si="112"/>
        <v>272.2560014018693</v>
      </c>
      <c r="I553" s="183">
        <f t="shared" si="113"/>
        <v>14.220750364485987</v>
      </c>
      <c r="J553" s="185">
        <f t="shared" si="117"/>
        <v>2651.7050125597907</v>
      </c>
      <c r="K553" s="183">
        <f t="shared" si="114"/>
        <v>33.804385934579457</v>
      </c>
      <c r="L553" s="185">
        <f t="shared" si="115"/>
        <v>329.24622108482413</v>
      </c>
      <c r="M553" s="204">
        <f t="shared" si="106"/>
        <v>12.02625667190517</v>
      </c>
      <c r="N553" s="186"/>
      <c r="O553" s="187">
        <f t="shared" si="107"/>
        <v>15.553193893472109</v>
      </c>
      <c r="P553" s="187"/>
      <c r="Q553" s="206">
        <f t="shared" si="108"/>
        <v>6.4579620295514978E-2</v>
      </c>
      <c r="R553" s="184">
        <f t="shared" si="118"/>
        <v>1.002205868524475</v>
      </c>
      <c r="S553" s="184">
        <f t="shared" si="119"/>
        <v>7.3796526446020456</v>
      </c>
      <c r="T553" s="190">
        <f t="shared" si="109"/>
        <v>3.5794006515664556E-2</v>
      </c>
      <c r="U553" s="190">
        <f t="shared" si="110"/>
        <v>-2.8482834417464797E-3</v>
      </c>
      <c r="V553" s="190">
        <f t="shared" si="111"/>
        <v>3.8642289957411036E-2</v>
      </c>
      <c r="Y553" s="205"/>
      <c r="Z553" s="205"/>
    </row>
    <row r="554" spans="1:26">
      <c r="A554" s="181">
        <v>1916.06</v>
      </c>
      <c r="B554" s="182">
        <v>9.36</v>
      </c>
      <c r="C554" s="183">
        <v>0.495</v>
      </c>
      <c r="D554" s="182">
        <v>1.2050000000000001</v>
      </c>
      <c r="E554" s="182">
        <v>10.8</v>
      </c>
      <c r="F554" s="183">
        <f t="shared" si="116"/>
        <v>1916.4583333332921</v>
      </c>
      <c r="G554" s="184">
        <f>G549*7/12+G561*5/12</f>
        <v>4.125</v>
      </c>
      <c r="H554" s="183">
        <f t="shared" si="112"/>
        <v>272.35390000000007</v>
      </c>
      <c r="I554" s="183">
        <f t="shared" si="113"/>
        <v>14.403331250000006</v>
      </c>
      <c r="J554" s="185">
        <f t="shared" si="117"/>
        <v>2664.3489224280502</v>
      </c>
      <c r="K554" s="183">
        <f t="shared" si="114"/>
        <v>35.062654861111128</v>
      </c>
      <c r="L554" s="185">
        <f t="shared" si="115"/>
        <v>343.00645849634628</v>
      </c>
      <c r="M554" s="204">
        <f t="shared" si="106"/>
        <v>11.995961222946589</v>
      </c>
      <c r="N554" s="186"/>
      <c r="O554" s="187">
        <f t="shared" si="107"/>
        <v>15.493035511158208</v>
      </c>
      <c r="P554" s="187"/>
      <c r="Q554" s="206">
        <f t="shared" si="108"/>
        <v>6.5591255170429991E-2</v>
      </c>
      <c r="R554" s="184">
        <f t="shared" si="118"/>
        <v>1.0022192180025706</v>
      </c>
      <c r="S554" s="184">
        <f t="shared" si="119"/>
        <v>7.3274503437581417</v>
      </c>
      <c r="T554" s="190">
        <f t="shared" si="109"/>
        <v>4.1171911916072501E-2</v>
      </c>
      <c r="U554" s="190">
        <f t="shared" si="110"/>
        <v>-1.0460409510723023E-3</v>
      </c>
      <c r="V554" s="190">
        <f t="shared" si="111"/>
        <v>4.2217952867144803E-2</v>
      </c>
      <c r="Y554" s="205"/>
      <c r="Z554" s="205"/>
    </row>
    <row r="555" spans="1:26">
      <c r="A555" s="181">
        <v>1916.07</v>
      </c>
      <c r="B555" s="182">
        <v>9.23</v>
      </c>
      <c r="C555" s="183">
        <v>0.50580000000000003</v>
      </c>
      <c r="D555" s="182">
        <v>1.2589999999999999</v>
      </c>
      <c r="E555" s="182">
        <v>10.8</v>
      </c>
      <c r="F555" s="183">
        <f t="shared" si="116"/>
        <v>1916.5416666666254</v>
      </c>
      <c r="G555" s="184">
        <f>G549*6/12+G561*6/12</f>
        <v>4.1400000000000006</v>
      </c>
      <c r="H555" s="183">
        <f t="shared" si="112"/>
        <v>268.57120694444455</v>
      </c>
      <c r="I555" s="183">
        <f t="shared" si="113"/>
        <v>14.717585750000005</v>
      </c>
      <c r="J555" s="185">
        <f t="shared" si="117"/>
        <v>2639.3421860140224</v>
      </c>
      <c r="K555" s="183">
        <f t="shared" si="114"/>
        <v>36.63392736111112</v>
      </c>
      <c r="L555" s="185">
        <f t="shared" si="115"/>
        <v>360.01428084416614</v>
      </c>
      <c r="M555" s="204">
        <f t="shared" si="106"/>
        <v>11.791165275254558</v>
      </c>
      <c r="N555" s="186"/>
      <c r="O555" s="187">
        <f t="shared" si="107"/>
        <v>15.208320664732765</v>
      </c>
      <c r="P555" s="187"/>
      <c r="Q555" s="206">
        <f t="shared" si="108"/>
        <v>7.03645009627442E-2</v>
      </c>
      <c r="R555" s="184">
        <f t="shared" si="118"/>
        <v>1.0022325666571259</v>
      </c>
      <c r="S555" s="184">
        <f t="shared" si="119"/>
        <v>7.3437115534739528</v>
      </c>
      <c r="T555" s="190">
        <f t="shared" si="109"/>
        <v>4.8102474134000595E-2</v>
      </c>
      <c r="U555" s="190">
        <f t="shared" si="110"/>
        <v>3.9863792948291454E-4</v>
      </c>
      <c r="V555" s="190">
        <f t="shared" si="111"/>
        <v>4.770383620451768E-2</v>
      </c>
      <c r="Y555" s="205"/>
      <c r="Z555" s="205"/>
    </row>
    <row r="556" spans="1:26">
      <c r="A556" s="181">
        <v>1916.08</v>
      </c>
      <c r="B556" s="182">
        <v>9.3000000000000007</v>
      </c>
      <c r="C556" s="183">
        <v>0.51670000000000005</v>
      </c>
      <c r="D556" s="182">
        <v>1.3129999999999999</v>
      </c>
      <c r="E556" s="182">
        <v>10.9</v>
      </c>
      <c r="F556" s="183">
        <f t="shared" si="116"/>
        <v>1916.6249999999586</v>
      </c>
      <c r="G556" s="184">
        <f>G549*5/12+G561*7/12</f>
        <v>4.1550000000000002</v>
      </c>
      <c r="H556" s="183">
        <f t="shared" si="112"/>
        <v>268.12539908256895</v>
      </c>
      <c r="I556" s="183">
        <f t="shared" si="113"/>
        <v>14.896816527522942</v>
      </c>
      <c r="J556" s="185">
        <f t="shared" si="117"/>
        <v>2647.1607587942244</v>
      </c>
      <c r="K556" s="183">
        <f t="shared" si="114"/>
        <v>37.854693440366987</v>
      </c>
      <c r="L556" s="185">
        <f t="shared" si="115"/>
        <v>373.7335565910555</v>
      </c>
      <c r="M556" s="204">
        <f t="shared" si="106"/>
        <v>11.732082638874171</v>
      </c>
      <c r="N556" s="186"/>
      <c r="O556" s="187">
        <f t="shared" si="107"/>
        <v>15.109356185858442</v>
      </c>
      <c r="P556" s="187"/>
      <c r="Q556" s="206">
        <f t="shared" si="108"/>
        <v>6.9255463374402929E-2</v>
      </c>
      <c r="R556" s="184">
        <f t="shared" si="118"/>
        <v>1.0022459144890594</v>
      </c>
      <c r="S556" s="184">
        <f t="shared" si="119"/>
        <v>7.292582962706434</v>
      </c>
      <c r="T556" s="190">
        <f t="shared" si="109"/>
        <v>5.2914948266491235E-2</v>
      </c>
      <c r="U556" s="190">
        <f t="shared" si="110"/>
        <v>2.2011150961964709E-3</v>
      </c>
      <c r="V556" s="190">
        <f t="shared" si="111"/>
        <v>5.0713833170294764E-2</v>
      </c>
      <c r="Y556" s="205"/>
      <c r="Z556" s="205"/>
    </row>
    <row r="557" spans="1:26">
      <c r="A557" s="181">
        <v>1916.09</v>
      </c>
      <c r="B557" s="182">
        <v>9.68</v>
      </c>
      <c r="C557" s="183">
        <v>0.52749999999999997</v>
      </c>
      <c r="D557" s="182">
        <v>1.3680000000000001</v>
      </c>
      <c r="E557" s="182">
        <v>11.1</v>
      </c>
      <c r="F557" s="183">
        <f t="shared" si="116"/>
        <v>1916.7083333332919</v>
      </c>
      <c r="G557" s="184">
        <f>G549*4/12+G561*8/12</f>
        <v>4.17</v>
      </c>
      <c r="H557" s="183">
        <f t="shared" si="112"/>
        <v>274.05257297297305</v>
      </c>
      <c r="I557" s="183">
        <f t="shared" si="113"/>
        <v>14.934166554054061</v>
      </c>
      <c r="J557" s="185">
        <f t="shared" si="117"/>
        <v>2717.9657273044259</v>
      </c>
      <c r="K557" s="183">
        <f t="shared" si="114"/>
        <v>38.729743783783803</v>
      </c>
      <c r="L557" s="185">
        <f t="shared" si="115"/>
        <v>384.1092060901297</v>
      </c>
      <c r="M557" s="204">
        <f t="shared" si="106"/>
        <v>11.944552417504479</v>
      </c>
      <c r="N557" s="186"/>
      <c r="O557" s="187">
        <f t="shared" si="107"/>
        <v>15.357396326406244</v>
      </c>
      <c r="P557" s="187"/>
      <c r="Q557" s="206">
        <f t="shared" si="108"/>
        <v>6.8308113769912318E-2</v>
      </c>
      <c r="R557" s="184">
        <f t="shared" si="118"/>
        <v>1.0022592614992878</v>
      </c>
      <c r="S557" s="184">
        <f t="shared" si="119"/>
        <v>7.1772684807973866</v>
      </c>
      <c r="T557" s="190">
        <f t="shared" si="109"/>
        <v>5.1564873103982167E-2</v>
      </c>
      <c r="U557" s="190">
        <f t="shared" si="110"/>
        <v>3.7529242849765332E-3</v>
      </c>
      <c r="V557" s="190">
        <f t="shared" si="111"/>
        <v>4.7811948819005634E-2</v>
      </c>
      <c r="Y557" s="205"/>
      <c r="Z557" s="205"/>
    </row>
    <row r="558" spans="1:26">
      <c r="A558" s="181">
        <v>1916.1</v>
      </c>
      <c r="B558" s="182">
        <v>9.98</v>
      </c>
      <c r="C558" s="183">
        <v>0.5383</v>
      </c>
      <c r="D558" s="182">
        <v>1.4219999999999999</v>
      </c>
      <c r="E558" s="182">
        <v>11.3</v>
      </c>
      <c r="F558" s="183">
        <f t="shared" si="116"/>
        <v>1916.7916666666251</v>
      </c>
      <c r="G558" s="184">
        <f>G549*3/12+G561*9/12</f>
        <v>4.1850000000000005</v>
      </c>
      <c r="H558" s="183">
        <f t="shared" si="112"/>
        <v>277.54512477876114</v>
      </c>
      <c r="I558" s="183">
        <f t="shared" si="113"/>
        <v>14.970194455752218</v>
      </c>
      <c r="J558" s="185">
        <f t="shared" si="117"/>
        <v>2764.976205103233</v>
      </c>
      <c r="K558" s="183">
        <f t="shared" si="114"/>
        <v>39.546008761061955</v>
      </c>
      <c r="L558" s="185">
        <f t="shared" si="115"/>
        <v>393.96755146861693</v>
      </c>
      <c r="M558" s="204">
        <f t="shared" si="106"/>
        <v>12.045741763370804</v>
      </c>
      <c r="N558" s="186"/>
      <c r="O558" s="187">
        <f t="shared" si="107"/>
        <v>15.460165685093649</v>
      </c>
      <c r="P558" s="187"/>
      <c r="Q558" s="206">
        <f t="shared" si="108"/>
        <v>6.7031488912358411E-2</v>
      </c>
      <c r="R558" s="184">
        <f t="shared" si="118"/>
        <v>1.0022726076887278</v>
      </c>
      <c r="S558" s="184">
        <f t="shared" si="119"/>
        <v>7.0661655096744918</v>
      </c>
      <c r="T558" s="190">
        <f t="shared" si="109"/>
        <v>4.7229253159363438E-2</v>
      </c>
      <c r="U558" s="190">
        <f t="shared" si="110"/>
        <v>5.2743940980803927E-3</v>
      </c>
      <c r="V558" s="190">
        <f t="shared" si="111"/>
        <v>4.1954859061283045E-2</v>
      </c>
      <c r="Y558" s="205"/>
      <c r="Z558" s="205"/>
    </row>
    <row r="559" spans="1:26">
      <c r="A559" s="181">
        <v>1916.11</v>
      </c>
      <c r="B559" s="182">
        <v>10.210000000000001</v>
      </c>
      <c r="C559" s="183">
        <v>0.54920000000000002</v>
      </c>
      <c r="D559" s="182">
        <v>1.476</v>
      </c>
      <c r="E559" s="182">
        <v>11.5</v>
      </c>
      <c r="F559" s="183">
        <f t="shared" si="116"/>
        <v>1916.8749999999584</v>
      </c>
      <c r="G559" s="184">
        <f>G549*2/12+G561*10/12</f>
        <v>4.2</v>
      </c>
      <c r="H559" s="183">
        <f t="shared" si="112"/>
        <v>279.00334304347837</v>
      </c>
      <c r="I559" s="183">
        <f t="shared" si="113"/>
        <v>15.00770186086957</v>
      </c>
      <c r="J559" s="185">
        <f t="shared" si="117"/>
        <v>2791.962568808869</v>
      </c>
      <c r="K559" s="183">
        <f t="shared" si="114"/>
        <v>40.333881913043498</v>
      </c>
      <c r="L559" s="185">
        <f t="shared" si="115"/>
        <v>403.617703385102</v>
      </c>
      <c r="M559" s="204">
        <f t="shared" si="106"/>
        <v>12.053230403230508</v>
      </c>
      <c r="N559" s="186"/>
      <c r="O559" s="187">
        <f t="shared" si="107"/>
        <v>15.442014290555136</v>
      </c>
      <c r="P559" s="187"/>
      <c r="Q559" s="206">
        <f t="shared" si="108"/>
        <v>6.752161327959097E-2</v>
      </c>
      <c r="R559" s="184">
        <f t="shared" si="118"/>
        <v>1.0022859530582944</v>
      </c>
      <c r="S559" s="184">
        <f t="shared" si="119"/>
        <v>6.9590550164069658</v>
      </c>
      <c r="T559" s="190">
        <f t="shared" si="109"/>
        <v>4.7427884489694039E-2</v>
      </c>
      <c r="U559" s="190">
        <f t="shared" si="110"/>
        <v>6.7664898615287239E-3</v>
      </c>
      <c r="V559" s="190">
        <f t="shared" si="111"/>
        <v>4.0661394628165315E-2</v>
      </c>
      <c r="Y559" s="205"/>
      <c r="Z559" s="205"/>
    </row>
    <row r="560" spans="1:26">
      <c r="A560" s="181">
        <v>1916.12</v>
      </c>
      <c r="B560" s="182">
        <v>9.8000000000000007</v>
      </c>
      <c r="C560" s="183">
        <v>0.56000000000000005</v>
      </c>
      <c r="D560" s="182">
        <v>1.53</v>
      </c>
      <c r="E560" s="182">
        <v>11.6</v>
      </c>
      <c r="F560" s="183">
        <f t="shared" si="116"/>
        <v>1916.9583333332916</v>
      </c>
      <c r="G560" s="184">
        <f>G549*1/12+G561*11/12</f>
        <v>4.2149999999999999</v>
      </c>
      <c r="H560" s="183">
        <f t="shared" si="112"/>
        <v>265.49087068965531</v>
      </c>
      <c r="I560" s="183">
        <f t="shared" si="113"/>
        <v>15.170906896551731</v>
      </c>
      <c r="J560" s="185">
        <f t="shared" si="117"/>
        <v>2669.3955786249139</v>
      </c>
      <c r="K560" s="183">
        <f t="shared" si="114"/>
        <v>41.449084913793122</v>
      </c>
      <c r="L560" s="185">
        <f t="shared" si="115"/>
        <v>416.75257503021612</v>
      </c>
      <c r="M560" s="204">
        <f t="shared" si="106"/>
        <v>11.413559188849497</v>
      </c>
      <c r="N560" s="186"/>
      <c r="O560" s="187">
        <f t="shared" si="107"/>
        <v>14.599793322642675</v>
      </c>
      <c r="P560" s="187"/>
      <c r="Q560" s="206">
        <f t="shared" si="108"/>
        <v>7.1812050346403089E-2</v>
      </c>
      <c r="R560" s="184">
        <f t="shared" si="118"/>
        <v>1.0022992976089014</v>
      </c>
      <c r="S560" s="184">
        <f t="shared" si="119"/>
        <v>6.9148340973536584</v>
      </c>
      <c r="T560" s="190">
        <f t="shared" si="109"/>
        <v>5.4958154235523526E-2</v>
      </c>
      <c r="U560" s="190">
        <f t="shared" si="110"/>
        <v>7.9327507617692472E-3</v>
      </c>
      <c r="V560" s="190">
        <f t="shared" si="111"/>
        <v>4.7025403473754279E-2</v>
      </c>
      <c r="Y560" s="205"/>
      <c r="Z560" s="205"/>
    </row>
    <row r="561" spans="1:26">
      <c r="A561" s="181">
        <v>1917.01</v>
      </c>
      <c r="B561" s="182">
        <v>9.57</v>
      </c>
      <c r="C561" s="183">
        <v>0.57079999999999997</v>
      </c>
      <c r="D561" s="182">
        <v>1.5089999999999999</v>
      </c>
      <c r="E561" s="182">
        <v>11.7</v>
      </c>
      <c r="F561" s="183">
        <f t="shared" si="116"/>
        <v>1917.0416666666249</v>
      </c>
      <c r="G561" s="184">
        <v>4.2300000000000004</v>
      </c>
      <c r="H561" s="183">
        <f t="shared" si="112"/>
        <v>257.04406538461552</v>
      </c>
      <c r="I561" s="183">
        <f t="shared" si="113"/>
        <v>15.331322102564108</v>
      </c>
      <c r="J561" s="185">
        <f t="shared" si="117"/>
        <v>2597.3124304091407</v>
      </c>
      <c r="K561" s="183">
        <f t="shared" si="114"/>
        <v>40.530772692307707</v>
      </c>
      <c r="L561" s="185">
        <f t="shared" si="115"/>
        <v>409.54487539053213</v>
      </c>
      <c r="M561" s="204">
        <f t="shared" si="106"/>
        <v>10.992361427383432</v>
      </c>
      <c r="N561" s="186"/>
      <c r="O561" s="187">
        <f t="shared" si="107"/>
        <v>14.041135988701283</v>
      </c>
      <c r="P561" s="187"/>
      <c r="Q561" s="206">
        <f t="shared" si="108"/>
        <v>7.7000061756415786E-2</v>
      </c>
      <c r="R561" s="184">
        <f t="shared" si="118"/>
        <v>1.0012364045421127</v>
      </c>
      <c r="S561" s="184">
        <f t="shared" si="119"/>
        <v>6.8714963216044431</v>
      </c>
      <c r="T561" s="190">
        <f t="shared" si="109"/>
        <v>5.8801810018854095E-2</v>
      </c>
      <c r="U561" s="190">
        <f t="shared" si="110"/>
        <v>1.0236826164424118E-2</v>
      </c>
      <c r="V561" s="190">
        <f t="shared" si="111"/>
        <v>4.8564983854429977E-2</v>
      </c>
      <c r="Y561" s="205"/>
      <c r="Z561" s="205"/>
    </row>
    <row r="562" spans="1:26">
      <c r="A562" s="181">
        <v>1917.02</v>
      </c>
      <c r="B562" s="182">
        <v>9.0299999999999994</v>
      </c>
      <c r="C562" s="183">
        <v>0.58169999999999999</v>
      </c>
      <c r="D562" s="182">
        <v>1.488</v>
      </c>
      <c r="E562" s="182">
        <v>12</v>
      </c>
      <c r="F562" s="183">
        <f t="shared" si="116"/>
        <v>1917.1249999999582</v>
      </c>
      <c r="G562" s="184">
        <f>G561*11/12+G573*1/12</f>
        <v>4.2583333333333329</v>
      </c>
      <c r="H562" s="183">
        <f t="shared" si="112"/>
        <v>236.47651125000007</v>
      </c>
      <c r="I562" s="183">
        <f t="shared" si="113"/>
        <v>15.233486887500007</v>
      </c>
      <c r="J562" s="185">
        <f t="shared" si="117"/>
        <v>2402.3140091423356</v>
      </c>
      <c r="K562" s="183">
        <f t="shared" si="114"/>
        <v>38.967558000000018</v>
      </c>
      <c r="L562" s="185">
        <f t="shared" si="115"/>
        <v>395.86303938026538</v>
      </c>
      <c r="M562" s="204">
        <f t="shared" si="106"/>
        <v>10.063187738735731</v>
      </c>
      <c r="N562" s="186"/>
      <c r="O562" s="187">
        <f t="shared" si="107"/>
        <v>12.842799550212728</v>
      </c>
      <c r="P562" s="187"/>
      <c r="Q562" s="206">
        <f t="shared" si="108"/>
        <v>8.5531669734137644E-2</v>
      </c>
      <c r="R562" s="184">
        <f t="shared" si="118"/>
        <v>1.0012630192103369</v>
      </c>
      <c r="S562" s="184">
        <f t="shared" si="119"/>
        <v>6.7079924640958959</v>
      </c>
      <c r="T562" s="190">
        <f t="shared" si="109"/>
        <v>7.0221134272459462E-2</v>
      </c>
      <c r="U562" s="190">
        <f t="shared" si="110"/>
        <v>1.3541894569252699E-2</v>
      </c>
      <c r="V562" s="190">
        <f t="shared" si="111"/>
        <v>5.6679239703206763E-2</v>
      </c>
      <c r="Y562" s="205"/>
      <c r="Z562" s="205"/>
    </row>
    <row r="563" spans="1:26">
      <c r="A563" s="181">
        <v>1917.03</v>
      </c>
      <c r="B563" s="182">
        <v>9.31</v>
      </c>
      <c r="C563" s="183">
        <v>0.59250000000000003</v>
      </c>
      <c r="D563" s="182">
        <v>1.468</v>
      </c>
      <c r="E563" s="182">
        <v>12</v>
      </c>
      <c r="F563" s="183">
        <f t="shared" si="116"/>
        <v>1917.2083333332914</v>
      </c>
      <c r="G563" s="184">
        <f>G561*10/12+G573*2/12</f>
        <v>4.2866666666666671</v>
      </c>
      <c r="H563" s="183">
        <f t="shared" si="112"/>
        <v>243.8091162500001</v>
      </c>
      <c r="I563" s="183">
        <f t="shared" si="113"/>
        <v>15.516315937500005</v>
      </c>
      <c r="J563" s="185">
        <f t="shared" si="117"/>
        <v>2489.9399423384884</v>
      </c>
      <c r="K563" s="183">
        <f t="shared" si="114"/>
        <v>38.443800500000016</v>
      </c>
      <c r="L563" s="185">
        <f t="shared" si="115"/>
        <v>392.61351614961342</v>
      </c>
      <c r="M563" s="204">
        <f t="shared" si="106"/>
        <v>10.327157080107877</v>
      </c>
      <c r="N563" s="186"/>
      <c r="O563" s="187">
        <f t="shared" si="107"/>
        <v>13.170393039784479</v>
      </c>
      <c r="P563" s="187"/>
      <c r="Q563" s="206">
        <f t="shared" si="108"/>
        <v>8.3797745412941327E-2</v>
      </c>
      <c r="R563" s="184">
        <f t="shared" si="118"/>
        <v>1.0012896283886159</v>
      </c>
      <c r="S563" s="184">
        <f t="shared" si="119"/>
        <v>6.7164647874408443</v>
      </c>
      <c r="T563" s="190">
        <f t="shared" si="109"/>
        <v>6.9092717594199993E-2</v>
      </c>
      <c r="U563" s="190">
        <f t="shared" si="110"/>
        <v>1.4287155119889317E-2</v>
      </c>
      <c r="V563" s="190">
        <f t="shared" si="111"/>
        <v>5.4805562474310676E-2</v>
      </c>
      <c r="Y563" s="205"/>
      <c r="Z563" s="205"/>
    </row>
    <row r="564" spans="1:26">
      <c r="A564" s="181">
        <v>1917.04</v>
      </c>
      <c r="B564" s="182">
        <v>9.17</v>
      </c>
      <c r="C564" s="183">
        <v>0.60329999999999995</v>
      </c>
      <c r="D564" s="182">
        <v>1.4470000000000001</v>
      </c>
      <c r="E564" s="182">
        <v>12.6</v>
      </c>
      <c r="F564" s="183">
        <f t="shared" si="116"/>
        <v>1917.2916666666247</v>
      </c>
      <c r="G564" s="184">
        <f>G561*9/12+G573*3/12</f>
        <v>4.3150000000000013</v>
      </c>
      <c r="H564" s="183">
        <f t="shared" si="112"/>
        <v>228.70744166666674</v>
      </c>
      <c r="I564" s="183">
        <f t="shared" si="113"/>
        <v>15.046804750000005</v>
      </c>
      <c r="J564" s="185">
        <f t="shared" si="117"/>
        <v>2348.5173138811319</v>
      </c>
      <c r="K564" s="183">
        <f t="shared" si="114"/>
        <v>36.089385833333353</v>
      </c>
      <c r="L564" s="185">
        <f t="shared" si="115"/>
        <v>370.58937330272613</v>
      </c>
      <c r="M564" s="204">
        <f t="shared" si="106"/>
        <v>9.6445311972812338</v>
      </c>
      <c r="N564" s="186"/>
      <c r="O564" s="187">
        <f t="shared" si="107"/>
        <v>12.294303251461306</v>
      </c>
      <c r="P564" s="187"/>
      <c r="Q564" s="206">
        <f t="shared" si="108"/>
        <v>9.5404891435485528E-2</v>
      </c>
      <c r="R564" s="184">
        <f t="shared" si="118"/>
        <v>1.0013162320884976</v>
      </c>
      <c r="S564" s="184">
        <f t="shared" si="119"/>
        <v>6.4048824105732063</v>
      </c>
      <c r="T564" s="190">
        <f t="shared" si="109"/>
        <v>7.8422141814086022E-2</v>
      </c>
      <c r="U564" s="190">
        <f t="shared" si="110"/>
        <v>1.94069207356935E-2</v>
      </c>
      <c r="V564" s="190">
        <f t="shared" si="111"/>
        <v>5.9015221078392521E-2</v>
      </c>
      <c r="Y564" s="205"/>
      <c r="Z564" s="205"/>
    </row>
    <row r="565" spans="1:26">
      <c r="A565" s="181">
        <v>1917.05</v>
      </c>
      <c r="B565" s="182">
        <v>8.86</v>
      </c>
      <c r="C565" s="183">
        <v>0.61419999999999997</v>
      </c>
      <c r="D565" s="182">
        <v>1.4259999999999999</v>
      </c>
      <c r="E565" s="182">
        <v>12.8</v>
      </c>
      <c r="F565" s="183">
        <f t="shared" si="116"/>
        <v>1917.3749999999579</v>
      </c>
      <c r="G565" s="184">
        <f>G561*8/12+G573*4/12</f>
        <v>4.3433333333333337</v>
      </c>
      <c r="H565" s="183">
        <f t="shared" si="112"/>
        <v>217.52303671875006</v>
      </c>
      <c r="I565" s="183">
        <f t="shared" si="113"/>
        <v>15.079305773437506</v>
      </c>
      <c r="J565" s="185">
        <f t="shared" si="117"/>
        <v>2246.5722222032541</v>
      </c>
      <c r="K565" s="183">
        <f t="shared" si="114"/>
        <v>35.009915390625011</v>
      </c>
      <c r="L565" s="185">
        <f t="shared" si="115"/>
        <v>361.58148858485782</v>
      </c>
      <c r="M565" s="204">
        <f t="shared" si="106"/>
        <v>9.1389888133735777</v>
      </c>
      <c r="N565" s="186"/>
      <c r="O565" s="187">
        <f t="shared" si="107"/>
        <v>11.651154264223969</v>
      </c>
      <c r="P565" s="187"/>
      <c r="Q565" s="206">
        <f t="shared" si="108"/>
        <v>0.10030784408299681</v>
      </c>
      <c r="R565" s="184">
        <f t="shared" si="118"/>
        <v>1.0013428303215028</v>
      </c>
      <c r="S565" s="184">
        <f t="shared" si="119"/>
        <v>6.3131047110387266</v>
      </c>
      <c r="T565" s="190">
        <f t="shared" si="109"/>
        <v>8.6715488233132909E-2</v>
      </c>
      <c r="U565" s="190">
        <f t="shared" si="110"/>
        <v>2.0581622841253644E-2</v>
      </c>
      <c r="V565" s="190">
        <f t="shared" si="111"/>
        <v>6.6133865391879265E-2</v>
      </c>
      <c r="Y565" s="205"/>
      <c r="Z565" s="205"/>
    </row>
    <row r="566" spans="1:26">
      <c r="A566" s="181">
        <v>1917.06</v>
      </c>
      <c r="B566" s="182">
        <v>9.0399999999999991</v>
      </c>
      <c r="C566" s="183">
        <v>0.625</v>
      </c>
      <c r="D566" s="182">
        <v>1.405</v>
      </c>
      <c r="E566" s="182">
        <v>13</v>
      </c>
      <c r="F566" s="183">
        <f t="shared" si="116"/>
        <v>1917.4583333332912</v>
      </c>
      <c r="G566" s="184">
        <f>G561*7/12+G573*5/12</f>
        <v>4.371666666666667</v>
      </c>
      <c r="H566" s="183">
        <f t="shared" si="112"/>
        <v>218.52774461538468</v>
      </c>
      <c r="I566" s="183">
        <f t="shared" si="113"/>
        <v>15.108389423076927</v>
      </c>
      <c r="J566" s="185">
        <f t="shared" si="117"/>
        <v>2269.9520731931334</v>
      </c>
      <c r="K566" s="183">
        <f t="shared" si="114"/>
        <v>33.96365942307694</v>
      </c>
      <c r="L566" s="185">
        <f t="shared" si="115"/>
        <v>352.79675473853467</v>
      </c>
      <c r="M566" s="204">
        <f t="shared" si="106"/>
        <v>9.1482202595395812</v>
      </c>
      <c r="N566" s="186"/>
      <c r="O566" s="187">
        <f t="shared" si="107"/>
        <v>11.666161646433123</v>
      </c>
      <c r="P566" s="187"/>
      <c r="Q566" s="206">
        <f t="shared" si="108"/>
        <v>0.1004467064754225</v>
      </c>
      <c r="R566" s="184">
        <f t="shared" si="118"/>
        <v>1.0013694230991275</v>
      </c>
      <c r="S566" s="184">
        <f t="shared" si="119"/>
        <v>6.2243270296295696</v>
      </c>
      <c r="T566" s="190">
        <f t="shared" si="109"/>
        <v>8.6187226223925162E-2</v>
      </c>
      <c r="U566" s="190">
        <f t="shared" si="110"/>
        <v>2.1151300928393457E-2</v>
      </c>
      <c r="V566" s="190">
        <f t="shared" si="111"/>
        <v>6.5035925295531705E-2</v>
      </c>
      <c r="Y566" s="205"/>
      <c r="Z566" s="205"/>
    </row>
    <row r="567" spans="1:26">
      <c r="A567" s="181">
        <v>1917.07</v>
      </c>
      <c r="B567" s="182">
        <v>8.7899999999999991</v>
      </c>
      <c r="C567" s="183">
        <v>0.63580000000000003</v>
      </c>
      <c r="D567" s="182">
        <v>1.3839999999999999</v>
      </c>
      <c r="E567" s="182">
        <v>12.8</v>
      </c>
      <c r="F567" s="183">
        <f t="shared" si="116"/>
        <v>1917.5416666666245</v>
      </c>
      <c r="G567" s="184">
        <f>G561*6/12+G573*6/12</f>
        <v>4.4000000000000004</v>
      </c>
      <c r="H567" s="183">
        <f t="shared" si="112"/>
        <v>215.80445742187507</v>
      </c>
      <c r="I567" s="183">
        <f t="shared" si="113"/>
        <v>15.609610242187506</v>
      </c>
      <c r="J567" s="185">
        <f t="shared" si="117"/>
        <v>2255.1760280632971</v>
      </c>
      <c r="K567" s="183">
        <f t="shared" si="114"/>
        <v>33.97876781250001</v>
      </c>
      <c r="L567" s="185">
        <f t="shared" si="115"/>
        <v>355.08118576104698</v>
      </c>
      <c r="M567" s="204">
        <f t="shared" si="106"/>
        <v>9.0034723772288032</v>
      </c>
      <c r="N567" s="186"/>
      <c r="O567" s="187">
        <f t="shared" si="107"/>
        <v>11.489562693980311</v>
      </c>
      <c r="P567" s="187"/>
      <c r="Q567" s="206">
        <f t="shared" si="108"/>
        <v>0.10031754123277209</v>
      </c>
      <c r="R567" s="184">
        <f t="shared" si="118"/>
        <v>1.0013960104328399</v>
      </c>
      <c r="S567" s="184">
        <f t="shared" si="119"/>
        <v>6.3302390600723495</v>
      </c>
      <c r="T567" s="190">
        <f t="shared" si="109"/>
        <v>9.1595640648146404E-2</v>
      </c>
      <c r="U567" s="190">
        <f t="shared" si="110"/>
        <v>2.1474629807934686E-2</v>
      </c>
      <c r="V567" s="190">
        <f t="shared" si="111"/>
        <v>7.0121010840211717E-2</v>
      </c>
      <c r="Y567" s="205"/>
      <c r="Z567" s="205"/>
    </row>
    <row r="568" spans="1:26">
      <c r="A568" s="181">
        <v>1917.08</v>
      </c>
      <c r="B568" s="182">
        <v>8.5299999999999994</v>
      </c>
      <c r="C568" s="183">
        <v>0.64670000000000005</v>
      </c>
      <c r="D568" s="182">
        <v>1.363</v>
      </c>
      <c r="E568" s="182">
        <v>13</v>
      </c>
      <c r="F568" s="183">
        <f t="shared" si="116"/>
        <v>1917.6249999999577</v>
      </c>
      <c r="G568" s="184">
        <f>G561*5/12+G573*7/12</f>
        <v>4.4283333333333337</v>
      </c>
      <c r="H568" s="183">
        <f t="shared" si="112"/>
        <v>206.19929884615391</v>
      </c>
      <c r="I568" s="183">
        <f t="shared" si="113"/>
        <v>15.632952703846161</v>
      </c>
      <c r="J568" s="185">
        <f t="shared" si="117"/>
        <v>2168.4150690577999</v>
      </c>
      <c r="K568" s="183">
        <f t="shared" si="114"/>
        <v>32.948375653846171</v>
      </c>
      <c r="L568" s="185">
        <f t="shared" si="115"/>
        <v>346.48883225390171</v>
      </c>
      <c r="M568" s="204">
        <f t="shared" si="106"/>
        <v>8.5726804667537806</v>
      </c>
      <c r="N568" s="186"/>
      <c r="O568" s="187">
        <f t="shared" si="107"/>
        <v>10.950858128288111</v>
      </c>
      <c r="P568" s="187"/>
      <c r="Q568" s="206">
        <f t="shared" si="108"/>
        <v>0.10721879004303458</v>
      </c>
      <c r="R568" s="184">
        <f t="shared" si="118"/>
        <v>1.0014225923340829</v>
      </c>
      <c r="S568" s="184">
        <f t="shared" si="119"/>
        <v>6.2415518915373109</v>
      </c>
      <c r="T568" s="190">
        <f t="shared" si="109"/>
        <v>0.10264761118331611</v>
      </c>
      <c r="U568" s="190">
        <f t="shared" si="110"/>
        <v>2.3801300523448754E-2</v>
      </c>
      <c r="V568" s="190">
        <f t="shared" si="111"/>
        <v>7.8846310659867358E-2</v>
      </c>
      <c r="Y568" s="205"/>
      <c r="Z568" s="205"/>
    </row>
    <row r="569" spans="1:26">
      <c r="A569" s="181">
        <v>1917.09</v>
      </c>
      <c r="B569" s="182">
        <v>8.1199999999999992</v>
      </c>
      <c r="C569" s="183">
        <v>0.65749999999999997</v>
      </c>
      <c r="D569" s="182">
        <v>1.343</v>
      </c>
      <c r="E569" s="182">
        <v>13.3</v>
      </c>
      <c r="F569" s="183">
        <f t="shared" si="116"/>
        <v>1917.708333333291</v>
      </c>
      <c r="G569" s="184">
        <f>G561*4/12+G573*8/12</f>
        <v>4.456666666666667</v>
      </c>
      <c r="H569" s="183">
        <f t="shared" si="112"/>
        <v>191.8606421052632</v>
      </c>
      <c r="I569" s="183">
        <f t="shared" si="113"/>
        <v>15.535513815789479</v>
      </c>
      <c r="J569" s="185">
        <f t="shared" si="117"/>
        <v>2031.2425730795831</v>
      </c>
      <c r="K569" s="183">
        <f t="shared" si="114"/>
        <v>31.732616052631588</v>
      </c>
      <c r="L569" s="185">
        <f t="shared" si="115"/>
        <v>335.95551424210345</v>
      </c>
      <c r="M569" s="204">
        <f t="shared" si="106"/>
        <v>7.9508232642170622</v>
      </c>
      <c r="N569" s="186"/>
      <c r="O569" s="187">
        <f t="shared" si="107"/>
        <v>10.172312597694521</v>
      </c>
      <c r="P569" s="187"/>
      <c r="Q569" s="206">
        <f t="shared" si="108"/>
        <v>0.11842264421516829</v>
      </c>
      <c r="R569" s="184">
        <f t="shared" si="118"/>
        <v>1.0014491688142735</v>
      </c>
      <c r="S569" s="184">
        <f t="shared" si="119"/>
        <v>6.1094439082964591</v>
      </c>
      <c r="T569" s="190">
        <f t="shared" si="109"/>
        <v>0.11578614421476363</v>
      </c>
      <c r="U569" s="190">
        <f t="shared" si="110"/>
        <v>2.5691002334874646E-2</v>
      </c>
      <c r="V569" s="190">
        <f t="shared" si="111"/>
        <v>9.0095141879888985E-2</v>
      </c>
      <c r="Y569" s="205"/>
      <c r="Z569" s="205"/>
    </row>
    <row r="570" spans="1:26">
      <c r="A570" s="181">
        <v>1917.1</v>
      </c>
      <c r="B570" s="182">
        <v>7.68</v>
      </c>
      <c r="C570" s="183">
        <v>0.66830000000000001</v>
      </c>
      <c r="D570" s="182">
        <v>1.3220000000000001</v>
      </c>
      <c r="E570" s="182">
        <v>13.5</v>
      </c>
      <c r="F570" s="183">
        <f t="shared" si="116"/>
        <v>1917.7916666666242</v>
      </c>
      <c r="G570" s="184">
        <f>G561*3/12+G573*9/12</f>
        <v>4.4850000000000003</v>
      </c>
      <c r="H570" s="183">
        <f t="shared" si="112"/>
        <v>178.77589333333341</v>
      </c>
      <c r="I570" s="183">
        <f t="shared" si="113"/>
        <v>15.55676165555556</v>
      </c>
      <c r="J570" s="185">
        <f t="shared" si="117"/>
        <v>1906.438433368171</v>
      </c>
      <c r="K570" s="183">
        <f t="shared" si="114"/>
        <v>30.773662888888904</v>
      </c>
      <c r="L570" s="185">
        <f t="shared" si="115"/>
        <v>328.16557407717738</v>
      </c>
      <c r="M570" s="204">
        <f t="shared" si="106"/>
        <v>7.3871337111081452</v>
      </c>
      <c r="N570" s="186"/>
      <c r="O570" s="187">
        <f t="shared" si="107"/>
        <v>9.4718247309048547</v>
      </c>
      <c r="P570" s="187"/>
      <c r="Q570" s="206">
        <f t="shared" si="108"/>
        <v>0.1282208558476027</v>
      </c>
      <c r="R570" s="184">
        <f t="shared" si="118"/>
        <v>1.001475739884802</v>
      </c>
      <c r="S570" s="184">
        <f t="shared" si="119"/>
        <v>6.0276560790826803</v>
      </c>
      <c r="T570" s="190">
        <f t="shared" si="109"/>
        <v>0.12092534378923592</v>
      </c>
      <c r="U570" s="190">
        <f t="shared" si="110"/>
        <v>2.6774482831725788E-2</v>
      </c>
      <c r="V570" s="190">
        <f t="shared" si="111"/>
        <v>9.415086095751013E-2</v>
      </c>
      <c r="Y570" s="205"/>
      <c r="Z570" s="205"/>
    </row>
    <row r="571" spans="1:26">
      <c r="A571" s="181">
        <v>1917.11</v>
      </c>
      <c r="B571" s="182">
        <v>7.04</v>
      </c>
      <c r="C571" s="183">
        <v>0.67920000000000003</v>
      </c>
      <c r="D571" s="182">
        <v>1.3009999999999999</v>
      </c>
      <c r="E571" s="182">
        <v>13.5</v>
      </c>
      <c r="F571" s="183">
        <f t="shared" si="116"/>
        <v>1917.8749999999575</v>
      </c>
      <c r="G571" s="184">
        <f>G561*2/12+G573*10/12</f>
        <v>4.5133333333333336</v>
      </c>
      <c r="H571" s="183">
        <f t="shared" si="112"/>
        <v>163.87790222222227</v>
      </c>
      <c r="I571" s="183">
        <f t="shared" si="113"/>
        <v>15.810493066666673</v>
      </c>
      <c r="J571" s="185">
        <f t="shared" si="117"/>
        <v>1761.618618000073</v>
      </c>
      <c r="K571" s="183">
        <f t="shared" si="114"/>
        <v>30.284822555555568</v>
      </c>
      <c r="L571" s="185">
        <f t="shared" si="115"/>
        <v>325.54912244575218</v>
      </c>
      <c r="M571" s="204">
        <f t="shared" si="106"/>
        <v>6.7530136047743063</v>
      </c>
      <c r="N571" s="186"/>
      <c r="O571" s="187">
        <f t="shared" si="107"/>
        <v>8.6855669996580573</v>
      </c>
      <c r="P571" s="187"/>
      <c r="Q571" s="206">
        <f t="shared" si="108"/>
        <v>0.14498243667172833</v>
      </c>
      <c r="R571" s="184">
        <f t="shared" si="118"/>
        <v>1.0015023055570336</v>
      </c>
      <c r="S571" s="184">
        <f t="shared" si="119"/>
        <v>6.0365513315704522</v>
      </c>
      <c r="T571" s="190">
        <f t="shared" si="109"/>
        <v>0.13343864585591159</v>
      </c>
      <c r="U571" s="190">
        <f t="shared" si="110"/>
        <v>2.7507078840413479E-2</v>
      </c>
      <c r="V571" s="190">
        <f t="shared" si="111"/>
        <v>0.10593156701549811</v>
      </c>
      <c r="Y571" s="205"/>
      <c r="Z571" s="205"/>
    </row>
    <row r="572" spans="1:26">
      <c r="A572" s="181">
        <v>1917.12</v>
      </c>
      <c r="B572" s="182">
        <v>6.8</v>
      </c>
      <c r="C572" s="183">
        <v>0.69</v>
      </c>
      <c r="D572" s="182">
        <v>1.28</v>
      </c>
      <c r="E572" s="182">
        <v>13.7</v>
      </c>
      <c r="F572" s="183">
        <f t="shared" si="116"/>
        <v>1917.9583333332907</v>
      </c>
      <c r="G572" s="184">
        <f>G561*1/12+G573*11/12</f>
        <v>4.541666666666667</v>
      </c>
      <c r="H572" s="183">
        <f t="shared" si="112"/>
        <v>155.98033576642342</v>
      </c>
      <c r="I572" s="183">
        <f t="shared" si="113"/>
        <v>15.82741642335767</v>
      </c>
      <c r="J572" s="185">
        <f t="shared" si="117"/>
        <v>1690.9012689182696</v>
      </c>
      <c r="K572" s="183">
        <f t="shared" si="114"/>
        <v>29.361004379562058</v>
      </c>
      <c r="L572" s="185">
        <f t="shared" si="115"/>
        <v>318.28729767873313</v>
      </c>
      <c r="M572" s="204">
        <f t="shared" si="106"/>
        <v>6.4125938981198196</v>
      </c>
      <c r="N572" s="186"/>
      <c r="O572" s="187">
        <f t="shared" si="107"/>
        <v>8.2763996429386602</v>
      </c>
      <c r="P572" s="187"/>
      <c r="Q572" s="206">
        <f t="shared" si="108"/>
        <v>0.15633999923668374</v>
      </c>
      <c r="R572" s="184">
        <f t="shared" si="118"/>
        <v>1.0015288658423072</v>
      </c>
      <c r="S572" s="184">
        <f t="shared" si="119"/>
        <v>5.957362848791683</v>
      </c>
      <c r="T572" s="190">
        <f t="shared" si="109"/>
        <v>0.14115126304508907</v>
      </c>
      <c r="U572" s="190">
        <f t="shared" si="110"/>
        <v>2.9157305756109198E-2</v>
      </c>
      <c r="V572" s="190">
        <f t="shared" si="111"/>
        <v>0.11199395728897987</v>
      </c>
      <c r="Y572" s="205"/>
      <c r="Z572" s="205"/>
    </row>
    <row r="573" spans="1:26">
      <c r="A573" s="181">
        <v>1918.01</v>
      </c>
      <c r="B573" s="182">
        <v>7.21</v>
      </c>
      <c r="C573" s="183">
        <v>0.68</v>
      </c>
      <c r="D573" s="182">
        <v>1.256</v>
      </c>
      <c r="E573" s="182">
        <v>14</v>
      </c>
      <c r="F573" s="183">
        <f t="shared" si="116"/>
        <v>1918.041666666624</v>
      </c>
      <c r="G573" s="184">
        <v>4.57</v>
      </c>
      <c r="H573" s="183">
        <f t="shared" si="112"/>
        <v>161.84106750000007</v>
      </c>
      <c r="I573" s="183">
        <f t="shared" si="113"/>
        <v>15.263790000000006</v>
      </c>
      <c r="J573" s="185">
        <f t="shared" si="117"/>
        <v>1768.2232947308489</v>
      </c>
      <c r="K573" s="183">
        <f t="shared" si="114"/>
        <v>28.193118000000009</v>
      </c>
      <c r="L573" s="185">
        <f t="shared" si="115"/>
        <v>308.02891236920192</v>
      </c>
      <c r="M573" s="204">
        <f t="shared" si="106"/>
        <v>6.6406460286553513</v>
      </c>
      <c r="N573" s="186"/>
      <c r="O573" s="187">
        <f t="shared" si="107"/>
        <v>8.5957930734445256</v>
      </c>
      <c r="P573" s="187"/>
      <c r="Q573" s="206">
        <f t="shared" si="108"/>
        <v>0.15411544909528269</v>
      </c>
      <c r="R573" s="184">
        <f t="shared" si="118"/>
        <v>1.0042728992704246</v>
      </c>
      <c r="S573" s="184">
        <f t="shared" si="119"/>
        <v>5.8386179104179705</v>
      </c>
      <c r="T573" s="190">
        <f t="shared" si="109"/>
        <v>0.13693373732090253</v>
      </c>
      <c r="U573" s="190">
        <f t="shared" si="110"/>
        <v>3.1524590147336218E-2</v>
      </c>
      <c r="V573" s="190">
        <f t="shared" si="111"/>
        <v>0.10540914717356631</v>
      </c>
      <c r="Y573" s="205"/>
      <c r="Z573" s="205"/>
    </row>
    <row r="574" spans="1:26">
      <c r="A574" s="181">
        <v>1918.02</v>
      </c>
      <c r="B574" s="182">
        <v>7.43</v>
      </c>
      <c r="C574" s="183">
        <v>0.67</v>
      </c>
      <c r="D574" s="182">
        <v>1.232</v>
      </c>
      <c r="E574" s="182">
        <v>14.1</v>
      </c>
      <c r="F574" s="183">
        <f t="shared" si="116"/>
        <v>1918.1249999999573</v>
      </c>
      <c r="G574" s="184">
        <f>G573*11/12+G585*1/12</f>
        <v>4.5641666666666669</v>
      </c>
      <c r="H574" s="183">
        <f t="shared" si="112"/>
        <v>165.59652021276602</v>
      </c>
      <c r="I574" s="183">
        <f t="shared" si="113"/>
        <v>14.932660638297881</v>
      </c>
      <c r="J574" s="185">
        <f t="shared" si="117"/>
        <v>1822.8499456686195</v>
      </c>
      <c r="K574" s="183">
        <f t="shared" si="114"/>
        <v>27.458265531914908</v>
      </c>
      <c r="L574" s="185">
        <f t="shared" si="115"/>
        <v>302.25452665730006</v>
      </c>
      <c r="M574" s="204">
        <f t="shared" si="106"/>
        <v>6.7843435516302799</v>
      </c>
      <c r="N574" s="186"/>
      <c r="O574" s="187">
        <f t="shared" si="107"/>
        <v>8.805231160083407</v>
      </c>
      <c r="P574" s="187"/>
      <c r="Q574" s="206">
        <f t="shared" si="108"/>
        <v>0.15289235664348774</v>
      </c>
      <c r="R574" s="184">
        <f t="shared" si="118"/>
        <v>1.0042681631239432</v>
      </c>
      <c r="S574" s="184">
        <f t="shared" si="119"/>
        <v>5.8219801640274875</v>
      </c>
      <c r="T574" s="190">
        <f t="shared" si="109"/>
        <v>0.13385817820459467</v>
      </c>
      <c r="U574" s="190">
        <f t="shared" si="110"/>
        <v>3.311026038935827E-2</v>
      </c>
      <c r="V574" s="190">
        <f t="shared" si="111"/>
        <v>0.1007479178152364</v>
      </c>
      <c r="Y574" s="205"/>
      <c r="Z574" s="205"/>
    </row>
    <row r="575" spans="1:26">
      <c r="A575" s="181">
        <v>1918.03</v>
      </c>
      <c r="B575" s="182">
        <v>7.28</v>
      </c>
      <c r="C575" s="183">
        <v>0.66</v>
      </c>
      <c r="D575" s="182">
        <v>1.208</v>
      </c>
      <c r="E575" s="182">
        <v>14</v>
      </c>
      <c r="F575" s="183">
        <f t="shared" si="116"/>
        <v>1918.2083333332905</v>
      </c>
      <c r="G575" s="184">
        <f>G573*10/12+G585*2/12</f>
        <v>4.5583333333333336</v>
      </c>
      <c r="H575" s="183">
        <f t="shared" si="112"/>
        <v>163.41234000000006</v>
      </c>
      <c r="I575" s="183">
        <f t="shared" si="113"/>
        <v>14.814855000000007</v>
      </c>
      <c r="J575" s="185">
        <f t="shared" si="117"/>
        <v>1812.3968597948322</v>
      </c>
      <c r="K575" s="183">
        <f t="shared" si="114"/>
        <v>27.115674000000009</v>
      </c>
      <c r="L575" s="185">
        <f t="shared" si="115"/>
        <v>300.73838003188973</v>
      </c>
      <c r="M575" s="204">
        <f t="shared" si="106"/>
        <v>6.6863557604558936</v>
      </c>
      <c r="N575" s="186"/>
      <c r="O575" s="187">
        <f t="shared" si="107"/>
        <v>8.7019899189196011</v>
      </c>
      <c r="P575" s="187"/>
      <c r="Q575" s="206">
        <f t="shared" si="108"/>
        <v>0.15436291759318099</v>
      </c>
      <c r="R575" s="184">
        <f t="shared" si="118"/>
        <v>1.0042634270244146</v>
      </c>
      <c r="S575" s="184">
        <f t="shared" si="119"/>
        <v>5.8885923916795742</v>
      </c>
      <c r="T575" s="190">
        <f t="shared" si="109"/>
        <v>0.14087057280347093</v>
      </c>
      <c r="U575" s="190">
        <f t="shared" si="110"/>
        <v>3.2028415220414663E-2</v>
      </c>
      <c r="V575" s="190">
        <f t="shared" si="111"/>
        <v>0.10884215758305626</v>
      </c>
      <c r="Y575" s="205"/>
      <c r="Z575" s="205"/>
    </row>
    <row r="576" spans="1:26">
      <c r="A576" s="181">
        <v>1918.04</v>
      </c>
      <c r="B576" s="182">
        <v>7.21</v>
      </c>
      <c r="C576" s="183">
        <v>0.65</v>
      </c>
      <c r="D576" s="182">
        <v>1.1830000000000001</v>
      </c>
      <c r="E576" s="182">
        <v>14.2</v>
      </c>
      <c r="F576" s="183">
        <f t="shared" si="116"/>
        <v>1918.2916666666238</v>
      </c>
      <c r="G576" s="184">
        <f>G573*9/12+G585*3/12</f>
        <v>4.5525000000000002</v>
      </c>
      <c r="H576" s="183">
        <f t="shared" si="112"/>
        <v>159.56161584507049</v>
      </c>
      <c r="I576" s="183">
        <f t="shared" si="113"/>
        <v>14.384889084507048</v>
      </c>
      <c r="J576" s="185">
        <f t="shared" si="117"/>
        <v>1782.983864530466</v>
      </c>
      <c r="K576" s="183">
        <f t="shared" si="114"/>
        <v>26.180498133802828</v>
      </c>
      <c r="L576" s="185">
        <f t="shared" si="115"/>
        <v>292.5478379666493</v>
      </c>
      <c r="M576" s="204">
        <f t="shared" si="106"/>
        <v>6.5207277305471587</v>
      </c>
      <c r="N576" s="186"/>
      <c r="O576" s="187">
        <f t="shared" si="107"/>
        <v>8.5097432226761764</v>
      </c>
      <c r="P576" s="187"/>
      <c r="Q576" s="206">
        <f t="shared" si="108"/>
        <v>0.15854915404352551</v>
      </c>
      <c r="R576" s="184">
        <f t="shared" si="118"/>
        <v>1.0042586909718596</v>
      </c>
      <c r="S576" s="184">
        <f t="shared" si="119"/>
        <v>5.8304064548346712</v>
      </c>
      <c r="T576" s="190">
        <f t="shared" si="109"/>
        <v>0.15013607556016129</v>
      </c>
      <c r="U576" s="190">
        <f t="shared" si="110"/>
        <v>3.3148808797931251E-2</v>
      </c>
      <c r="V576" s="190">
        <f t="shared" si="111"/>
        <v>0.11698726676223004</v>
      </c>
      <c r="Y576" s="205"/>
      <c r="Z576" s="205"/>
    </row>
    <row r="577" spans="1:26">
      <c r="A577" s="181">
        <v>1918.05</v>
      </c>
      <c r="B577" s="182">
        <v>7.44</v>
      </c>
      <c r="C577" s="183">
        <v>0.64</v>
      </c>
      <c r="D577" s="182">
        <v>1.159</v>
      </c>
      <c r="E577" s="182">
        <v>14.5</v>
      </c>
      <c r="F577" s="183">
        <f t="shared" si="116"/>
        <v>1918.374999999957</v>
      </c>
      <c r="G577" s="184">
        <f>G573*8/12+G585*4/12</f>
        <v>4.5466666666666669</v>
      </c>
      <c r="H577" s="183">
        <f t="shared" si="112"/>
        <v>161.24506758620697</v>
      </c>
      <c r="I577" s="183">
        <f t="shared" si="113"/>
        <v>13.870543448275869</v>
      </c>
      <c r="J577" s="185">
        <f t="shared" si="117"/>
        <v>1814.7112959330343</v>
      </c>
      <c r="K577" s="183">
        <f t="shared" si="114"/>
        <v>25.118687275862079</v>
      </c>
      <c r="L577" s="185">
        <f t="shared" si="115"/>
        <v>282.69494515946059</v>
      </c>
      <c r="M577" s="204">
        <f t="shared" ref="M577:M640" si="120">H577/AVERAGE(K457:K576)</f>
        <v>6.5823632316210814</v>
      </c>
      <c r="N577" s="186"/>
      <c r="O577" s="187">
        <f t="shared" ref="O577:O640" si="121">J577/AVERAGE(L457:L576)</f>
        <v>8.6117930242140517</v>
      </c>
      <c r="P577" s="187"/>
      <c r="Q577" s="206">
        <f t="shared" ref="Q577:Q640" si="122">1/M577-(G577/100-(((E577/E457)^(1/10))-1))</f>
        <v>0.15937049095408246</v>
      </c>
      <c r="R577" s="184">
        <f t="shared" si="118"/>
        <v>1.0042539549662983</v>
      </c>
      <c r="S577" s="184">
        <f t="shared" si="119"/>
        <v>5.7340935330454679</v>
      </c>
      <c r="T577" s="190">
        <f t="shared" si="109"/>
        <v>0.15132497355288921</v>
      </c>
      <c r="U577" s="190">
        <f t="shared" si="110"/>
        <v>3.4365222142025864E-2</v>
      </c>
      <c r="V577" s="190">
        <f t="shared" si="111"/>
        <v>0.11695975141086334</v>
      </c>
      <c r="Y577" s="205"/>
      <c r="Z577" s="205"/>
    </row>
    <row r="578" spans="1:26">
      <c r="A578" s="181">
        <v>1918.06</v>
      </c>
      <c r="B578" s="182">
        <v>7.45</v>
      </c>
      <c r="C578" s="183">
        <v>0.63</v>
      </c>
      <c r="D578" s="182">
        <v>1.135</v>
      </c>
      <c r="E578" s="182">
        <v>14.7</v>
      </c>
      <c r="F578" s="183">
        <f t="shared" si="116"/>
        <v>1918.4583333332903</v>
      </c>
      <c r="G578" s="184">
        <f>G573*7/12+G585*5/12</f>
        <v>4.5408333333333335</v>
      </c>
      <c r="H578" s="183">
        <f t="shared" si="112"/>
        <v>159.2650357142858</v>
      </c>
      <c r="I578" s="183">
        <f t="shared" si="113"/>
        <v>13.468050000000007</v>
      </c>
      <c r="J578" s="185">
        <f t="shared" si="117"/>
        <v>1805.0584880147308</v>
      </c>
      <c r="K578" s="183">
        <f t="shared" si="114"/>
        <v>24.26386785714287</v>
      </c>
      <c r="L578" s="185">
        <f t="shared" si="115"/>
        <v>274.99884347606968</v>
      </c>
      <c r="M578" s="204">
        <f t="shared" si="120"/>
        <v>6.4962913186410542</v>
      </c>
      <c r="N578" s="186"/>
      <c r="O578" s="187">
        <f t="shared" si="121"/>
        <v>8.5204377107995235</v>
      </c>
      <c r="P578" s="187"/>
      <c r="Q578" s="206">
        <f t="shared" si="122"/>
        <v>0.16288504851967156</v>
      </c>
      <c r="R578" s="184">
        <f t="shared" si="118"/>
        <v>1.004249219007751</v>
      </c>
      <c r="S578" s="184">
        <f t="shared" si="119"/>
        <v>5.6801393589292513</v>
      </c>
      <c r="T578" s="190">
        <f t="shared" ref="T578:T641" si="123">(($J698/$J578)^(1/10)-1)</f>
        <v>0.14724108245885215</v>
      </c>
      <c r="U578" s="190">
        <f t="shared" ref="U578:U641" si="124">(($S698/$S578)^(1/10)-1)</f>
        <v>3.6047055497378633E-2</v>
      </c>
      <c r="V578" s="190">
        <f t="shared" ref="V578:V641" si="125">T578-U578</f>
        <v>0.11119402696147351</v>
      </c>
      <c r="Y578" s="205"/>
      <c r="Z578" s="205"/>
    </row>
    <row r="579" spans="1:26">
      <c r="A579" s="181">
        <v>1918.07</v>
      </c>
      <c r="B579" s="182">
        <v>7.51</v>
      </c>
      <c r="C579" s="183">
        <v>0.62</v>
      </c>
      <c r="D579" s="182">
        <v>1.111</v>
      </c>
      <c r="E579" s="182">
        <v>15.1</v>
      </c>
      <c r="F579" s="183">
        <f t="shared" si="116"/>
        <v>1918.5416666666235</v>
      </c>
      <c r="G579" s="184">
        <f>G573*6/12+G585*6/12</f>
        <v>4.5350000000000001</v>
      </c>
      <c r="H579" s="183">
        <f t="shared" si="112"/>
        <v>156.29478774834442</v>
      </c>
      <c r="I579" s="183">
        <f t="shared" si="113"/>
        <v>12.903164900662256</v>
      </c>
      <c r="J579" s="185">
        <f t="shared" si="117"/>
        <v>1783.5813487089147</v>
      </c>
      <c r="K579" s="183">
        <f t="shared" si="114"/>
        <v>23.121639039735108</v>
      </c>
      <c r="L579" s="185">
        <f t="shared" si="115"/>
        <v>263.8560423988821</v>
      </c>
      <c r="M579" s="204">
        <f t="shared" si="120"/>
        <v>6.3713240938489868</v>
      </c>
      <c r="N579" s="186"/>
      <c r="O579" s="187">
        <f t="shared" si="121"/>
        <v>8.3767541875861706</v>
      </c>
      <c r="P579" s="187"/>
      <c r="Q579" s="206">
        <f t="shared" si="122"/>
        <v>0.1676420933086086</v>
      </c>
      <c r="R579" s="184">
        <f t="shared" si="118"/>
        <v>1.004244483096238</v>
      </c>
      <c r="S579" s="184">
        <f t="shared" si="119"/>
        <v>5.5531688788993607</v>
      </c>
      <c r="T579" s="190">
        <f t="shared" si="123"/>
        <v>0.14986543186353485</v>
      </c>
      <c r="U579" s="190">
        <f t="shared" si="124"/>
        <v>3.849390218616433E-2</v>
      </c>
      <c r="V579" s="190">
        <f t="shared" si="125"/>
        <v>0.11137152967737052</v>
      </c>
      <c r="Y579" s="205"/>
      <c r="Z579" s="205"/>
    </row>
    <row r="580" spans="1:26">
      <c r="A580" s="181">
        <v>1918.08</v>
      </c>
      <c r="B580" s="182">
        <v>7.58</v>
      </c>
      <c r="C580" s="183">
        <v>0.61</v>
      </c>
      <c r="D580" s="182">
        <v>1.087</v>
      </c>
      <c r="E580" s="182">
        <v>15.4</v>
      </c>
      <c r="F580" s="183">
        <f t="shared" si="116"/>
        <v>1918.6249999999568</v>
      </c>
      <c r="G580" s="184">
        <f>G573*5/12+G585*7/12</f>
        <v>4.5291666666666668</v>
      </c>
      <c r="H580" s="183">
        <f t="shared" si="112"/>
        <v>154.67851363636368</v>
      </c>
      <c r="I580" s="183">
        <f t="shared" si="113"/>
        <v>12.447743181818185</v>
      </c>
      <c r="J580" s="185">
        <f t="shared" si="117"/>
        <v>1776.9744351897739</v>
      </c>
      <c r="K580" s="183">
        <f t="shared" si="114"/>
        <v>22.181470227272737</v>
      </c>
      <c r="L580" s="185">
        <f t="shared" si="115"/>
        <v>254.82469802787395</v>
      </c>
      <c r="M580" s="204">
        <f t="shared" si="120"/>
        <v>6.3030737609145895</v>
      </c>
      <c r="N580" s="186"/>
      <c r="O580" s="187">
        <f t="shared" si="121"/>
        <v>8.306783093578094</v>
      </c>
      <c r="P580" s="187"/>
      <c r="Q580" s="206">
        <f t="shared" si="122"/>
        <v>0.17147949792457637</v>
      </c>
      <c r="R580" s="184">
        <f t="shared" si="118"/>
        <v>1.0042397472317799</v>
      </c>
      <c r="S580" s="184">
        <f t="shared" si="119"/>
        <v>5.4681014335116691</v>
      </c>
      <c r="T580" s="190">
        <f t="shared" si="123"/>
        <v>0.15436100616055959</v>
      </c>
      <c r="U580" s="190">
        <f t="shared" si="124"/>
        <v>4.0202616247487777E-2</v>
      </c>
      <c r="V580" s="190">
        <f t="shared" si="125"/>
        <v>0.11415838991307181</v>
      </c>
      <c r="Y580" s="205"/>
      <c r="Z580" s="205"/>
    </row>
    <row r="581" spans="1:26">
      <c r="A581" s="181">
        <v>1918.09</v>
      </c>
      <c r="B581" s="182">
        <v>7.54</v>
      </c>
      <c r="C581" s="183">
        <v>0.6</v>
      </c>
      <c r="D581" s="182">
        <v>1.0629999999999999</v>
      </c>
      <c r="E581" s="182">
        <v>15.7</v>
      </c>
      <c r="F581" s="183">
        <f t="shared" si="116"/>
        <v>1918.7083333332901</v>
      </c>
      <c r="G581" s="184">
        <f>G573*4/12+G585*8/12</f>
        <v>4.5233333333333334</v>
      </c>
      <c r="H581" s="183">
        <f t="shared" si="112"/>
        <v>150.92222484076441</v>
      </c>
      <c r="I581" s="183">
        <f t="shared" si="113"/>
        <v>12.009726114649686</v>
      </c>
      <c r="J581" s="185">
        <f t="shared" si="117"/>
        <v>1745.319007710468</v>
      </c>
      <c r="K581" s="183">
        <f t="shared" si="114"/>
        <v>21.277231433121027</v>
      </c>
      <c r="L581" s="185">
        <f t="shared" si="115"/>
        <v>246.05757363345188</v>
      </c>
      <c r="M581" s="204">
        <f t="shared" si="120"/>
        <v>6.1491705624316788</v>
      </c>
      <c r="N581" s="186"/>
      <c r="O581" s="187">
        <f t="shared" si="121"/>
        <v>8.1234555716579759</v>
      </c>
      <c r="P581" s="187"/>
      <c r="Q581" s="206">
        <f t="shared" si="122"/>
        <v>0.1775520575881171</v>
      </c>
      <c r="R581" s="184">
        <f t="shared" si="118"/>
        <v>1.004235011414397</v>
      </c>
      <c r="S581" s="184">
        <f t="shared" si="119"/>
        <v>5.3863557924830179</v>
      </c>
      <c r="T581" s="190">
        <f t="shared" si="123"/>
        <v>0.16334466746396381</v>
      </c>
      <c r="U581" s="190">
        <f t="shared" si="124"/>
        <v>4.0666450798550802E-2</v>
      </c>
      <c r="V581" s="190">
        <f t="shared" si="125"/>
        <v>0.12267821666541301</v>
      </c>
      <c r="Y581" s="205"/>
      <c r="Z581" s="205"/>
    </row>
    <row r="582" spans="1:26">
      <c r="A582" s="181">
        <v>1918.1</v>
      </c>
      <c r="B582" s="182">
        <v>7.86</v>
      </c>
      <c r="C582" s="183">
        <v>0.59</v>
      </c>
      <c r="D582" s="182">
        <v>1.038</v>
      </c>
      <c r="E582" s="182">
        <v>16</v>
      </c>
      <c r="F582" s="183">
        <f t="shared" si="116"/>
        <v>1918.7916666666233</v>
      </c>
      <c r="G582" s="184">
        <f>G573*3/12+G585*9/12</f>
        <v>4.5175000000000001</v>
      </c>
      <c r="H582" s="183">
        <f t="shared" si="112"/>
        <v>154.37752312500007</v>
      </c>
      <c r="I582" s="183">
        <f t="shared" si="113"/>
        <v>11.588134687500004</v>
      </c>
      <c r="J582" s="185">
        <f t="shared" si="117"/>
        <v>1796.444769729683</v>
      </c>
      <c r="K582" s="183">
        <f t="shared" si="114"/>
        <v>20.38726068750001</v>
      </c>
      <c r="L582" s="185">
        <f t="shared" si="115"/>
        <v>237.24041615514136</v>
      </c>
      <c r="M582" s="204">
        <f t="shared" si="120"/>
        <v>6.2905153211913207</v>
      </c>
      <c r="N582" s="186"/>
      <c r="O582" s="187">
        <f t="shared" si="121"/>
        <v>8.3278481223266834</v>
      </c>
      <c r="P582" s="187"/>
      <c r="Q582" s="206">
        <f t="shared" si="122"/>
        <v>0.17481795180631349</v>
      </c>
      <c r="R582" s="184">
        <f t="shared" si="118"/>
        <v>1.0042302756441095</v>
      </c>
      <c r="S582" s="184">
        <f t="shared" si="119"/>
        <v>5.3077451881696955</v>
      </c>
      <c r="T582" s="190">
        <f t="shared" si="123"/>
        <v>0.16337444076672858</v>
      </c>
      <c r="U582" s="190">
        <f t="shared" si="124"/>
        <v>4.2910825267364228E-2</v>
      </c>
      <c r="V582" s="190">
        <f t="shared" si="125"/>
        <v>0.12046361549936435</v>
      </c>
      <c r="Y582" s="205"/>
      <c r="Z582" s="205"/>
    </row>
    <row r="583" spans="1:26">
      <c r="A583" s="181">
        <v>1918.11</v>
      </c>
      <c r="B583" s="182">
        <v>8.06</v>
      </c>
      <c r="C583" s="183">
        <v>0.57999999999999996</v>
      </c>
      <c r="D583" s="182">
        <v>1.014</v>
      </c>
      <c r="E583" s="182">
        <v>16.3</v>
      </c>
      <c r="F583" s="183">
        <f t="shared" si="116"/>
        <v>1918.8749999999566</v>
      </c>
      <c r="G583" s="184">
        <f>G573*2/12+G585*10/12</f>
        <v>4.5116666666666667</v>
      </c>
      <c r="H583" s="183">
        <f t="shared" si="112"/>
        <v>155.39210245398777</v>
      </c>
      <c r="I583" s="183">
        <f t="shared" si="113"/>
        <v>11.182061963190186</v>
      </c>
      <c r="J583" s="185">
        <f t="shared" si="117"/>
        <v>1819.0946481077146</v>
      </c>
      <c r="K583" s="183">
        <f t="shared" si="114"/>
        <v>19.549329018404915</v>
      </c>
      <c r="L583" s="185">
        <f t="shared" si="115"/>
        <v>228.85384282645444</v>
      </c>
      <c r="M583" s="204">
        <f t="shared" si="120"/>
        <v>6.333327495354153</v>
      </c>
      <c r="N583" s="186"/>
      <c r="O583" s="187">
        <f t="shared" si="121"/>
        <v>8.4011602614822465</v>
      </c>
      <c r="P583" s="187"/>
      <c r="Q583" s="206">
        <f t="shared" si="122"/>
        <v>0.17463797411724735</v>
      </c>
      <c r="R583" s="184">
        <f t="shared" si="118"/>
        <v>1.0042255399209381</v>
      </c>
      <c r="S583" s="184">
        <f t="shared" si="119"/>
        <v>5.2320966020754343</v>
      </c>
      <c r="T583" s="190">
        <f t="shared" si="123"/>
        <v>0.16989821952414319</v>
      </c>
      <c r="U583" s="190">
        <f t="shared" si="124"/>
        <v>4.452025187686659E-2</v>
      </c>
      <c r="V583" s="190">
        <f t="shared" si="125"/>
        <v>0.1253779676472766</v>
      </c>
      <c r="Y583" s="205"/>
      <c r="Z583" s="205"/>
    </row>
    <row r="584" spans="1:26">
      <c r="A584" s="181">
        <v>1918.12</v>
      </c>
      <c r="B584" s="182">
        <v>7.9</v>
      </c>
      <c r="C584" s="183">
        <v>0.56999999999999995</v>
      </c>
      <c r="D584" s="182">
        <v>0.99</v>
      </c>
      <c r="E584" s="182">
        <v>16.5</v>
      </c>
      <c r="F584" s="183">
        <f t="shared" si="116"/>
        <v>1918.9583333332898</v>
      </c>
      <c r="G584" s="184">
        <f>G573*1/12+G585*11/12</f>
        <v>4.5058333333333334</v>
      </c>
      <c r="H584" s="183">
        <f t="shared" si="112"/>
        <v>150.46124545454552</v>
      </c>
      <c r="I584" s="183">
        <f t="shared" si="113"/>
        <v>10.856064545454549</v>
      </c>
      <c r="J584" s="185">
        <f t="shared" si="117"/>
        <v>1771.9621916544688</v>
      </c>
      <c r="K584" s="183">
        <f t="shared" si="114"/>
        <v>18.855270000000008</v>
      </c>
      <c r="L584" s="185">
        <f t="shared" si="115"/>
        <v>222.0560214858132</v>
      </c>
      <c r="M584" s="204">
        <f t="shared" si="120"/>
        <v>6.1345804112834301</v>
      </c>
      <c r="N584" s="186"/>
      <c r="O584" s="187">
        <f t="shared" si="121"/>
        <v>8.1546927110037295</v>
      </c>
      <c r="P584" s="187"/>
      <c r="Q584" s="206">
        <f t="shared" si="122"/>
        <v>0.17998283511502527</v>
      </c>
      <c r="R584" s="184">
        <f t="shared" si="118"/>
        <v>1.0042208042449028</v>
      </c>
      <c r="S584" s="184">
        <f t="shared" si="119"/>
        <v>5.1905177013784636</v>
      </c>
      <c r="T584" s="190">
        <f t="shared" si="123"/>
        <v>0.17447357005386266</v>
      </c>
      <c r="U584" s="190">
        <f t="shared" si="124"/>
        <v>4.6077266159973762E-2</v>
      </c>
      <c r="V584" s="190">
        <f t="shared" si="125"/>
        <v>0.1283963038938889</v>
      </c>
      <c r="Y584" s="205"/>
      <c r="Z584" s="205"/>
    </row>
    <row r="585" spans="1:26">
      <c r="A585" s="181">
        <v>1919.01</v>
      </c>
      <c r="B585" s="182">
        <v>7.85</v>
      </c>
      <c r="C585" s="183">
        <v>0.56669999999999998</v>
      </c>
      <c r="D585" s="182">
        <v>0.98499999999999999</v>
      </c>
      <c r="E585" s="182">
        <v>16.5</v>
      </c>
      <c r="F585" s="183">
        <f t="shared" si="116"/>
        <v>1919.0416666666231</v>
      </c>
      <c r="G585" s="184">
        <v>4.5</v>
      </c>
      <c r="H585" s="183">
        <f t="shared" si="112"/>
        <v>149.50895909090914</v>
      </c>
      <c r="I585" s="183">
        <f t="shared" si="113"/>
        <v>10.793213645454548</v>
      </c>
      <c r="J585" s="185">
        <f t="shared" si="117"/>
        <v>1771.3397618972733</v>
      </c>
      <c r="K585" s="183">
        <f t="shared" si="114"/>
        <v>18.760041363636372</v>
      </c>
      <c r="L585" s="185">
        <f t="shared" si="115"/>
        <v>222.26365165207827</v>
      </c>
      <c r="M585" s="204">
        <f t="shared" si="120"/>
        <v>6.0984676399501012</v>
      </c>
      <c r="N585" s="186"/>
      <c r="O585" s="187">
        <f t="shared" si="121"/>
        <v>8.1245805645506159</v>
      </c>
      <c r="P585" s="187"/>
      <c r="Q585" s="206">
        <f t="shared" si="122"/>
        <v>0.18213113329680386</v>
      </c>
      <c r="R585" s="184">
        <f t="shared" si="118"/>
        <v>1.0006271734238761</v>
      </c>
      <c r="S585" s="184">
        <f t="shared" si="119"/>
        <v>5.212425860525685</v>
      </c>
      <c r="T585" s="190">
        <f t="shared" si="123"/>
        <v>0.18325551576602428</v>
      </c>
      <c r="U585" s="190">
        <f t="shared" si="124"/>
        <v>4.57524711083237E-2</v>
      </c>
      <c r="V585" s="190">
        <f t="shared" si="125"/>
        <v>0.13750304465770058</v>
      </c>
      <c r="Y585" s="205"/>
      <c r="Z585" s="205"/>
    </row>
    <row r="586" spans="1:26">
      <c r="A586" s="181">
        <v>1919.02</v>
      </c>
      <c r="B586" s="182">
        <v>7.88</v>
      </c>
      <c r="C586" s="183">
        <v>0.56330000000000002</v>
      </c>
      <c r="D586" s="182">
        <v>0.98</v>
      </c>
      <c r="E586" s="182">
        <v>16.2</v>
      </c>
      <c r="F586" s="183">
        <f t="shared" si="116"/>
        <v>1919.1249999999563</v>
      </c>
      <c r="G586" s="184">
        <f>G585*11/12+G597*1/12</f>
        <v>4.5391666666666666</v>
      </c>
      <c r="H586" s="183">
        <f t="shared" ref="H586:H649" si="126">B586*$E$1852/E586</f>
        <v>152.85959629629636</v>
      </c>
      <c r="I586" s="183">
        <f t="shared" ref="I586:I649" si="127">C586*$E$1852/E586</f>
        <v>10.927133324074079</v>
      </c>
      <c r="J586" s="185">
        <f t="shared" si="117"/>
        <v>1821.8256264269401</v>
      </c>
      <c r="K586" s="183">
        <f t="shared" ref="K586:K649" si="128">D586*$E$1852/E586</f>
        <v>19.010457407407415</v>
      </c>
      <c r="L586" s="185">
        <f t="shared" ref="L586:L649" si="129">K586*(J586/H586)</f>
        <v>226.57222257593924</v>
      </c>
      <c r="M586" s="204">
        <f t="shared" si="120"/>
        <v>6.2396927713649761</v>
      </c>
      <c r="N586" s="186"/>
      <c r="O586" s="187">
        <f t="shared" si="121"/>
        <v>8.3299751954304462</v>
      </c>
      <c r="P586" s="187"/>
      <c r="Q586" s="206">
        <f t="shared" si="122"/>
        <v>0.17495652068251064</v>
      </c>
      <c r="R586" s="184">
        <f t="shared" si="118"/>
        <v>1.0006654468310299</v>
      </c>
      <c r="S586" s="184">
        <f t="shared" si="119"/>
        <v>5.3122818991196903</v>
      </c>
      <c r="T586" s="190">
        <f t="shared" si="123"/>
        <v>0.18089251715294341</v>
      </c>
      <c r="U586" s="190">
        <f t="shared" si="124"/>
        <v>4.4306671110342144E-2</v>
      </c>
      <c r="V586" s="190">
        <f t="shared" si="125"/>
        <v>0.13658584604260127</v>
      </c>
      <c r="Y586" s="205"/>
      <c r="Z586" s="205"/>
    </row>
    <row r="587" spans="1:26">
      <c r="A587" s="181">
        <v>1919.03</v>
      </c>
      <c r="B587" s="182">
        <v>8.1199999999999992</v>
      </c>
      <c r="C587" s="183">
        <v>0.56000000000000005</v>
      </c>
      <c r="D587" s="182">
        <v>0.97499999999999998</v>
      </c>
      <c r="E587" s="182">
        <v>16.399999999999999</v>
      </c>
      <c r="F587" s="183">
        <f t="shared" ref="F587:F650" si="130">F586+1/12</f>
        <v>1919.2083333332896</v>
      </c>
      <c r="G587" s="184">
        <f>G585*10/12+G597*2/12</f>
        <v>4.5783333333333331</v>
      </c>
      <c r="H587" s="183">
        <f t="shared" si="126"/>
        <v>155.59430121951223</v>
      </c>
      <c r="I587" s="183">
        <f t="shared" si="127"/>
        <v>10.73064146341464</v>
      </c>
      <c r="J587" s="185">
        <f t="shared" ref="J587:J650" si="131">J586*((H587+(I587/12))/H586)</f>
        <v>1865.0762224238897</v>
      </c>
      <c r="K587" s="183">
        <f t="shared" si="128"/>
        <v>18.682813262195133</v>
      </c>
      <c r="L587" s="185">
        <f t="shared" si="129"/>
        <v>223.94696020483906</v>
      </c>
      <c r="M587" s="204">
        <f t="shared" si="120"/>
        <v>6.3560740048691402</v>
      </c>
      <c r="N587" s="186"/>
      <c r="O587" s="187">
        <f t="shared" si="121"/>
        <v>8.5005462473323821</v>
      </c>
      <c r="P587" s="187"/>
      <c r="Q587" s="206">
        <f t="shared" si="122"/>
        <v>0.17293190745470655</v>
      </c>
      <c r="R587" s="184">
        <f t="shared" ref="R587:R650" si="132">((G587/G588+G587/1200+((1+G588/1200)^(-119))*(1-G587/G588)))</f>
        <v>1.0007037060469857</v>
      </c>
      <c r="S587" s="184">
        <f t="shared" ref="S587:S650" si="133">S586*R586*E586/E587</f>
        <v>5.2509899044179837</v>
      </c>
      <c r="T587" s="190">
        <f t="shared" si="123"/>
        <v>0.18121561867449509</v>
      </c>
      <c r="U587" s="190">
        <f t="shared" si="124"/>
        <v>4.6668663899576357E-2</v>
      </c>
      <c r="V587" s="190">
        <f t="shared" si="125"/>
        <v>0.13454695477491874</v>
      </c>
      <c r="Y587" s="205"/>
      <c r="Z587" s="205"/>
    </row>
    <row r="588" spans="1:26">
      <c r="A588" s="181">
        <v>1919.04</v>
      </c>
      <c r="B588" s="182">
        <v>8.39</v>
      </c>
      <c r="C588" s="183">
        <v>0.55669999999999997</v>
      </c>
      <c r="D588" s="182">
        <v>0.97</v>
      </c>
      <c r="E588" s="182">
        <v>16.7</v>
      </c>
      <c r="F588" s="183">
        <f t="shared" si="130"/>
        <v>1919.2916666666229</v>
      </c>
      <c r="G588" s="184">
        <f>G585*9/12+G597*3/12</f>
        <v>4.6174999999999997</v>
      </c>
      <c r="H588" s="183">
        <f t="shared" si="126"/>
        <v>157.87995538922164</v>
      </c>
      <c r="I588" s="183">
        <f t="shared" si="127"/>
        <v>10.475777254491023</v>
      </c>
      <c r="J588" s="185">
        <f t="shared" si="131"/>
        <v>1902.9381243112507</v>
      </c>
      <c r="K588" s="183">
        <f t="shared" si="128"/>
        <v>18.25310568862276</v>
      </c>
      <c r="L588" s="185">
        <f t="shared" si="129"/>
        <v>220.00595716113384</v>
      </c>
      <c r="M588" s="204">
        <f t="shared" si="120"/>
        <v>6.4561395558192718</v>
      </c>
      <c r="N588" s="186"/>
      <c r="O588" s="187">
        <f t="shared" si="121"/>
        <v>8.6477422275317455</v>
      </c>
      <c r="P588" s="187"/>
      <c r="Q588" s="206">
        <f t="shared" si="122"/>
        <v>0.1698149746545371</v>
      </c>
      <c r="R588" s="184">
        <f t="shared" si="132"/>
        <v>1.0007419511129143</v>
      </c>
      <c r="S588" s="184">
        <f t="shared" si="133"/>
        <v>5.1602895178065076</v>
      </c>
      <c r="T588" s="190">
        <f t="shared" si="123"/>
        <v>0.17918756948696402</v>
      </c>
      <c r="U588" s="190">
        <f t="shared" si="124"/>
        <v>4.9648274311074214E-2</v>
      </c>
      <c r="V588" s="190">
        <f t="shared" si="125"/>
        <v>0.1295392951758898</v>
      </c>
      <c r="Y588" s="205"/>
      <c r="Z588" s="205"/>
    </row>
    <row r="589" spans="1:26">
      <c r="A589" s="181">
        <v>1919.05</v>
      </c>
      <c r="B589" s="182">
        <v>8.9700000000000006</v>
      </c>
      <c r="C589" s="183">
        <v>0.55330000000000001</v>
      </c>
      <c r="D589" s="182">
        <v>0.96499999999999997</v>
      </c>
      <c r="E589" s="182">
        <v>16.899999999999999</v>
      </c>
      <c r="F589" s="183">
        <f t="shared" si="130"/>
        <v>1919.3749999999561</v>
      </c>
      <c r="G589" s="184">
        <f>G585*8/12+G597*4/12</f>
        <v>4.6566666666666663</v>
      </c>
      <c r="H589" s="183">
        <f t="shared" si="126"/>
        <v>166.79661923076932</v>
      </c>
      <c r="I589" s="183">
        <f t="shared" si="127"/>
        <v>10.288580760355035</v>
      </c>
      <c r="J589" s="185">
        <f t="shared" si="131"/>
        <v>2020.7453779366826</v>
      </c>
      <c r="K589" s="183">
        <f t="shared" si="128"/>
        <v>17.94411789940829</v>
      </c>
      <c r="L589" s="185">
        <f t="shared" si="129"/>
        <v>217.39345481704552</v>
      </c>
      <c r="M589" s="204">
        <f t="shared" si="120"/>
        <v>6.8290022614820298</v>
      </c>
      <c r="N589" s="186"/>
      <c r="O589" s="187">
        <f t="shared" si="121"/>
        <v>9.1580224805396444</v>
      </c>
      <c r="P589" s="187"/>
      <c r="Q589" s="206">
        <f t="shared" si="122"/>
        <v>0.16114095836448958</v>
      </c>
      <c r="R589" s="184">
        <f t="shared" si="132"/>
        <v>1.0007801820698572</v>
      </c>
      <c r="S589" s="184">
        <f t="shared" si="133"/>
        <v>5.1030043755009062</v>
      </c>
      <c r="T589" s="190">
        <f t="shared" si="123"/>
        <v>0.17352592506401199</v>
      </c>
      <c r="U589" s="190">
        <f t="shared" si="124"/>
        <v>5.0735029935927489E-2</v>
      </c>
      <c r="V589" s="190">
        <f t="shared" si="125"/>
        <v>0.1227908951280845</v>
      </c>
      <c r="Y589" s="205"/>
      <c r="Z589" s="205"/>
    </row>
    <row r="590" spans="1:26">
      <c r="A590" s="181">
        <v>1919.06</v>
      </c>
      <c r="B590" s="182">
        <v>9.2100000000000009</v>
      </c>
      <c r="C590" s="183">
        <v>0.55000000000000004</v>
      </c>
      <c r="D590" s="182">
        <v>0.96</v>
      </c>
      <c r="E590" s="182">
        <v>16.899999999999999</v>
      </c>
      <c r="F590" s="183">
        <f t="shared" si="130"/>
        <v>1919.4583333332894</v>
      </c>
      <c r="G590" s="184">
        <f>G585*7/12+G597*5/12</f>
        <v>4.6958333333333329</v>
      </c>
      <c r="H590" s="183">
        <f t="shared" si="126"/>
        <v>171.25940502958591</v>
      </c>
      <c r="I590" s="183">
        <f t="shared" si="127"/>
        <v>10.227217455621307</v>
      </c>
      <c r="J590" s="185">
        <f t="shared" si="131"/>
        <v>2085.1373943462222</v>
      </c>
      <c r="K590" s="183">
        <f t="shared" si="128"/>
        <v>17.851143195266282</v>
      </c>
      <c r="L590" s="185">
        <f t="shared" si="129"/>
        <v>217.3433114627984</v>
      </c>
      <c r="M590" s="204">
        <f t="shared" si="120"/>
        <v>7.0216152147841298</v>
      </c>
      <c r="N590" s="186"/>
      <c r="O590" s="187">
        <f t="shared" si="121"/>
        <v>9.4259041506496573</v>
      </c>
      <c r="P590" s="187"/>
      <c r="Q590" s="206">
        <f t="shared" si="122"/>
        <v>0.15565526932897697</v>
      </c>
      <c r="R590" s="184">
        <f t="shared" si="132"/>
        <v>1.0008183989587263</v>
      </c>
      <c r="S590" s="184">
        <f t="shared" si="133"/>
        <v>5.1069856480170746</v>
      </c>
      <c r="T590" s="190">
        <f t="shared" si="123"/>
        <v>0.17171752509691518</v>
      </c>
      <c r="U590" s="190">
        <f t="shared" si="124"/>
        <v>5.0569117240239825E-2</v>
      </c>
      <c r="V590" s="190">
        <f t="shared" si="125"/>
        <v>0.12114840785667536</v>
      </c>
      <c r="Y590" s="205"/>
      <c r="Z590" s="205"/>
    </row>
    <row r="591" spans="1:26">
      <c r="A591" s="181">
        <v>1919.07</v>
      </c>
      <c r="B591" s="182">
        <v>9.51</v>
      </c>
      <c r="C591" s="183">
        <v>0.54669999999999996</v>
      </c>
      <c r="D591" s="182">
        <v>0.95499999999999996</v>
      </c>
      <c r="E591" s="182">
        <v>17.399999999999999</v>
      </c>
      <c r="F591" s="183">
        <f t="shared" si="130"/>
        <v>1919.5416666666226</v>
      </c>
      <c r="G591" s="184">
        <f>G585*6/12+G597*6/12</f>
        <v>4.7349999999999994</v>
      </c>
      <c r="H591" s="183">
        <f t="shared" si="126"/>
        <v>171.75633879310354</v>
      </c>
      <c r="I591" s="183">
        <f t="shared" si="127"/>
        <v>9.8737319051724182</v>
      </c>
      <c r="J591" s="185">
        <f t="shared" si="131"/>
        <v>2101.2057039403758</v>
      </c>
      <c r="K591" s="183">
        <f t="shared" si="128"/>
        <v>17.247876293103456</v>
      </c>
      <c r="L591" s="185">
        <f t="shared" si="129"/>
        <v>211.00435828213026</v>
      </c>
      <c r="M591" s="204">
        <f t="shared" si="120"/>
        <v>7.0528371654463102</v>
      </c>
      <c r="N591" s="186"/>
      <c r="O591" s="187">
        <f t="shared" si="121"/>
        <v>9.4754185080965634</v>
      </c>
      <c r="P591" s="187"/>
      <c r="Q591" s="206">
        <f t="shared" si="122"/>
        <v>0.15772882117381559</v>
      </c>
      <c r="R591" s="184">
        <f t="shared" si="132"/>
        <v>1.0008566018203051</v>
      </c>
      <c r="S591" s="184">
        <f t="shared" si="133"/>
        <v>4.9642926365423303</v>
      </c>
      <c r="T591" s="190">
        <f t="shared" si="123"/>
        <v>0.17979925831988153</v>
      </c>
      <c r="U591" s="190">
        <f t="shared" si="124"/>
        <v>5.2857385544895275E-2</v>
      </c>
      <c r="V591" s="190">
        <f t="shared" si="125"/>
        <v>0.12694187277498625</v>
      </c>
      <c r="Y591" s="205"/>
      <c r="Z591" s="205"/>
    </row>
    <row r="592" spans="1:26">
      <c r="A592" s="181">
        <v>1919.08</v>
      </c>
      <c r="B592" s="182">
        <v>8.8699999999999992</v>
      </c>
      <c r="C592" s="183">
        <v>0.54330000000000001</v>
      </c>
      <c r="D592" s="182">
        <v>0.95</v>
      </c>
      <c r="E592" s="182">
        <v>17.7</v>
      </c>
      <c r="F592" s="183">
        <f t="shared" si="130"/>
        <v>1919.6249999999559</v>
      </c>
      <c r="G592" s="184">
        <f>G585*5/12+G597*7/12</f>
        <v>4.774166666666666</v>
      </c>
      <c r="H592" s="183">
        <f t="shared" si="126"/>
        <v>157.48233983050852</v>
      </c>
      <c r="I592" s="183">
        <f t="shared" si="127"/>
        <v>9.6460152457627153</v>
      </c>
      <c r="J592" s="185">
        <f t="shared" si="131"/>
        <v>1936.4165242072174</v>
      </c>
      <c r="K592" s="183">
        <f t="shared" si="128"/>
        <v>16.866766949152549</v>
      </c>
      <c r="L592" s="185">
        <f t="shared" si="129"/>
        <v>207.39523089028822</v>
      </c>
      <c r="M592" s="204">
        <f t="shared" si="120"/>
        <v>6.4791311017052742</v>
      </c>
      <c r="N592" s="186"/>
      <c r="O592" s="187">
        <f t="shared" si="121"/>
        <v>8.7144609504817101</v>
      </c>
      <c r="P592" s="187"/>
      <c r="Q592" s="206">
        <f t="shared" si="122"/>
        <v>0.17064096355555297</v>
      </c>
      <c r="R592" s="184">
        <f t="shared" si="132"/>
        <v>1.0008947906952499</v>
      </c>
      <c r="S592" s="184">
        <f t="shared" si="133"/>
        <v>4.8843324305385849</v>
      </c>
      <c r="T592" s="190">
        <f t="shared" si="123"/>
        <v>0.1963807741116379</v>
      </c>
      <c r="U592" s="190">
        <f t="shared" si="124"/>
        <v>5.5098822920063073E-2</v>
      </c>
      <c r="V592" s="190">
        <f t="shared" si="125"/>
        <v>0.14128195119157483</v>
      </c>
      <c r="Y592" s="205"/>
      <c r="Z592" s="205"/>
    </row>
    <row r="593" spans="1:26">
      <c r="A593" s="181">
        <v>1919.09</v>
      </c>
      <c r="B593" s="182">
        <v>9.01</v>
      </c>
      <c r="C593" s="183">
        <v>0.54</v>
      </c>
      <c r="D593" s="182">
        <v>0.94499999999999995</v>
      </c>
      <c r="E593" s="182">
        <v>17.8</v>
      </c>
      <c r="F593" s="183">
        <f t="shared" si="130"/>
        <v>1919.7083333332891</v>
      </c>
      <c r="G593" s="184">
        <f>G585*4/12+G597*8/12</f>
        <v>4.8133333333333326</v>
      </c>
      <c r="H593" s="183">
        <f t="shared" si="126"/>
        <v>159.06927219101129</v>
      </c>
      <c r="I593" s="183">
        <f t="shared" si="127"/>
        <v>9.5335634831460716</v>
      </c>
      <c r="J593" s="185">
        <f t="shared" si="131"/>
        <v>1965.6983759961331</v>
      </c>
      <c r="K593" s="183">
        <f t="shared" si="128"/>
        <v>16.683736095505623</v>
      </c>
      <c r="L593" s="185">
        <f t="shared" si="129"/>
        <v>206.1692525323358</v>
      </c>
      <c r="M593" s="204">
        <f t="shared" si="120"/>
        <v>6.5584816720612595</v>
      </c>
      <c r="N593" s="186"/>
      <c r="O593" s="187">
        <f t="shared" si="121"/>
        <v>8.8301835458236244</v>
      </c>
      <c r="P593" s="187"/>
      <c r="Q593" s="206">
        <f t="shared" si="122"/>
        <v>0.16792341432674909</v>
      </c>
      <c r="R593" s="184">
        <f t="shared" si="132"/>
        <v>1.0009329656240877</v>
      </c>
      <c r="S593" s="184">
        <f t="shared" si="133"/>
        <v>4.8612382627962853</v>
      </c>
      <c r="T593" s="190">
        <f t="shared" si="123"/>
        <v>0.19956546211141046</v>
      </c>
      <c r="U593" s="190">
        <f t="shared" si="124"/>
        <v>5.6127929331281523E-2</v>
      </c>
      <c r="V593" s="190">
        <f t="shared" si="125"/>
        <v>0.14343753278012894</v>
      </c>
      <c r="Y593" s="205"/>
      <c r="Z593" s="205"/>
    </row>
    <row r="594" spans="1:26">
      <c r="A594" s="181">
        <v>1919.1</v>
      </c>
      <c r="B594" s="182">
        <v>9.4700000000000006</v>
      </c>
      <c r="C594" s="183">
        <v>0.53669999999999995</v>
      </c>
      <c r="D594" s="182">
        <v>0.94</v>
      </c>
      <c r="E594" s="182">
        <v>18.100000000000001</v>
      </c>
      <c r="F594" s="183">
        <f t="shared" si="130"/>
        <v>1919.7916666666224</v>
      </c>
      <c r="G594" s="184">
        <f>G585*3/12+G597*9/12</f>
        <v>4.8524999999999991</v>
      </c>
      <c r="H594" s="183">
        <f t="shared" si="126"/>
        <v>164.41934337016582</v>
      </c>
      <c r="I594" s="183">
        <f t="shared" si="127"/>
        <v>9.318253599447516</v>
      </c>
      <c r="J594" s="185">
        <f t="shared" si="131"/>
        <v>2041.4077345232531</v>
      </c>
      <c r="K594" s="183">
        <f t="shared" si="128"/>
        <v>16.320399447513818</v>
      </c>
      <c r="L594" s="185">
        <f t="shared" si="129"/>
        <v>202.63181314169563</v>
      </c>
      <c r="M594" s="204">
        <f t="shared" si="120"/>
        <v>6.794704199949301</v>
      </c>
      <c r="N594" s="186"/>
      <c r="O594" s="187">
        <f t="shared" si="121"/>
        <v>9.1548959122599403</v>
      </c>
      <c r="P594" s="187"/>
      <c r="Q594" s="206">
        <f t="shared" si="122"/>
        <v>0.16192257750459027</v>
      </c>
      <c r="R594" s="184">
        <f t="shared" si="132"/>
        <v>1.0009711266472197</v>
      </c>
      <c r="S594" s="184">
        <f t="shared" si="133"/>
        <v>4.7851254492569248</v>
      </c>
      <c r="T594" s="190">
        <f t="shared" si="123"/>
        <v>0.18209174235471903</v>
      </c>
      <c r="U594" s="190">
        <f t="shared" si="124"/>
        <v>5.8323959274907189E-2</v>
      </c>
      <c r="V594" s="190">
        <f t="shared" si="125"/>
        <v>0.12376778307981184</v>
      </c>
      <c r="Y594" s="205"/>
      <c r="Z594" s="205"/>
    </row>
    <row r="595" spans="1:26">
      <c r="A595" s="181">
        <v>1919.11</v>
      </c>
      <c r="B595" s="182">
        <v>9.19</v>
      </c>
      <c r="C595" s="183">
        <v>0.5333</v>
      </c>
      <c r="D595" s="182">
        <v>0.93500000000000005</v>
      </c>
      <c r="E595" s="182">
        <v>18.5</v>
      </c>
      <c r="F595" s="183">
        <f t="shared" si="130"/>
        <v>1919.8749999999557</v>
      </c>
      <c r="G595" s="184">
        <f>G585*2/12+G597*10/12</f>
        <v>4.8916666666666666</v>
      </c>
      <c r="H595" s="183">
        <f t="shared" si="126"/>
        <v>156.10804621621625</v>
      </c>
      <c r="I595" s="183">
        <f t="shared" si="127"/>
        <v>9.0590229648648677</v>
      </c>
      <c r="J595" s="185">
        <f t="shared" si="131"/>
        <v>1947.5887875013673</v>
      </c>
      <c r="K595" s="183">
        <f t="shared" si="128"/>
        <v>15.882592297297304</v>
      </c>
      <c r="L595" s="185">
        <f t="shared" si="129"/>
        <v>198.14967533338179</v>
      </c>
      <c r="M595" s="204">
        <f t="shared" si="120"/>
        <v>6.4670225741331304</v>
      </c>
      <c r="N595" s="186"/>
      <c r="O595" s="187">
        <f t="shared" si="121"/>
        <v>8.7209241391434915</v>
      </c>
      <c r="P595" s="187"/>
      <c r="Q595" s="206">
        <f t="shared" si="122"/>
        <v>0.17028557703903743</v>
      </c>
      <c r="R595" s="184">
        <f t="shared" si="132"/>
        <v>1.0010092738049188</v>
      </c>
      <c r="S595" s="184">
        <f t="shared" si="133"/>
        <v>4.6862097653430741</v>
      </c>
      <c r="T595" s="190">
        <f t="shared" si="123"/>
        <v>0.15214509279830768</v>
      </c>
      <c r="U595" s="190">
        <f t="shared" si="124"/>
        <v>6.106433055266991E-2</v>
      </c>
      <c r="V595" s="190">
        <f t="shared" si="125"/>
        <v>9.108076224563777E-2</v>
      </c>
      <c r="Y595" s="205"/>
      <c r="Z595" s="205"/>
    </row>
    <row r="596" spans="1:26">
      <c r="A596" s="181">
        <v>1919.12</v>
      </c>
      <c r="B596" s="182">
        <v>8.92</v>
      </c>
      <c r="C596" s="183">
        <v>0.53</v>
      </c>
      <c r="D596" s="182">
        <v>0.93</v>
      </c>
      <c r="E596" s="182">
        <v>18.899999999999999</v>
      </c>
      <c r="F596" s="183">
        <f t="shared" si="130"/>
        <v>1919.9583333332889</v>
      </c>
      <c r="G596" s="184">
        <f>G585*1/12+G597*11/12</f>
        <v>4.9308333333333332</v>
      </c>
      <c r="H596" s="183">
        <f t="shared" si="126"/>
        <v>148.31482222222229</v>
      </c>
      <c r="I596" s="183">
        <f t="shared" si="127"/>
        <v>8.8124277777777813</v>
      </c>
      <c r="J596" s="185">
        <f t="shared" si="131"/>
        <v>1859.5231995436145</v>
      </c>
      <c r="K596" s="183">
        <f t="shared" si="128"/>
        <v>15.463316666666675</v>
      </c>
      <c r="L596" s="185">
        <f t="shared" si="129"/>
        <v>193.87405555779839</v>
      </c>
      <c r="M596" s="204">
        <f t="shared" si="120"/>
        <v>6.1607170337991768</v>
      </c>
      <c r="N596" s="186"/>
      <c r="O596" s="187">
        <f t="shared" si="121"/>
        <v>8.3160977133829661</v>
      </c>
      <c r="P596" s="187"/>
      <c r="Q596" s="206">
        <f t="shared" si="122"/>
        <v>0.17884105892950652</v>
      </c>
      <c r="R596" s="184">
        <f t="shared" si="132"/>
        <v>1.0010474071373323</v>
      </c>
      <c r="S596" s="184">
        <f t="shared" si="133"/>
        <v>4.5916602926410803</v>
      </c>
      <c r="T596" s="190">
        <f t="shared" si="123"/>
        <v>0.16313220849180454</v>
      </c>
      <c r="U596" s="190">
        <f t="shared" si="124"/>
        <v>6.4372853539080399E-2</v>
      </c>
      <c r="V596" s="190">
        <f t="shared" si="125"/>
        <v>9.8759354952724143E-2</v>
      </c>
      <c r="Y596" s="205"/>
      <c r="Z596" s="205"/>
    </row>
    <row r="597" spans="1:26">
      <c r="A597" s="181">
        <v>1920.01</v>
      </c>
      <c r="B597" s="182">
        <v>8.83</v>
      </c>
      <c r="C597" s="183">
        <v>0.52829999999999999</v>
      </c>
      <c r="D597" s="182">
        <v>0.91920000000000002</v>
      </c>
      <c r="E597" s="182">
        <v>19.3</v>
      </c>
      <c r="F597" s="183">
        <f t="shared" si="130"/>
        <v>1920.0416666666222</v>
      </c>
      <c r="G597" s="184">
        <v>4.97</v>
      </c>
      <c r="H597" s="183">
        <f t="shared" si="126"/>
        <v>143.77550440414512</v>
      </c>
      <c r="I597" s="183">
        <f t="shared" si="127"/>
        <v>8.602106339378242</v>
      </c>
      <c r="J597" s="185">
        <f t="shared" si="131"/>
        <v>1811.5982383401531</v>
      </c>
      <c r="K597" s="183">
        <f t="shared" si="128"/>
        <v>14.966981160621767</v>
      </c>
      <c r="L597" s="185">
        <f t="shared" si="129"/>
        <v>188.58676111916975</v>
      </c>
      <c r="M597" s="204">
        <f t="shared" si="120"/>
        <v>5.9896677711394375</v>
      </c>
      <c r="N597" s="186"/>
      <c r="O597" s="187">
        <f t="shared" si="121"/>
        <v>8.0935613101848354</v>
      </c>
      <c r="P597" s="187"/>
      <c r="Q597" s="206">
        <f t="shared" si="122"/>
        <v>0.18634209615215633</v>
      </c>
      <c r="R597" s="184">
        <f t="shared" si="132"/>
        <v>1.0033603338970001</v>
      </c>
      <c r="S597" s="184">
        <f t="shared" si="133"/>
        <v>4.5012060111208179</v>
      </c>
      <c r="T597" s="190">
        <f t="shared" si="123"/>
        <v>0.16896747118832156</v>
      </c>
      <c r="U597" s="190">
        <f t="shared" si="124"/>
        <v>6.764139689307469E-2</v>
      </c>
      <c r="V597" s="190">
        <f t="shared" si="125"/>
        <v>0.10132607429524687</v>
      </c>
      <c r="Y597" s="205"/>
      <c r="Z597" s="205"/>
    </row>
    <row r="598" spans="1:26">
      <c r="A598" s="181">
        <v>1920.02</v>
      </c>
      <c r="B598" s="182">
        <v>8.1</v>
      </c>
      <c r="C598" s="183">
        <v>0.52669999999999995</v>
      </c>
      <c r="D598" s="182">
        <v>0.9083</v>
      </c>
      <c r="E598" s="182">
        <v>19.5</v>
      </c>
      <c r="F598" s="183">
        <f t="shared" si="130"/>
        <v>1920.1249999999554</v>
      </c>
      <c r="G598" s="184">
        <f>G597*11/12+G609*1/12</f>
        <v>4.9799999999999995</v>
      </c>
      <c r="H598" s="183">
        <f t="shared" si="126"/>
        <v>130.53648461538464</v>
      </c>
      <c r="I598" s="183">
        <f t="shared" si="127"/>
        <v>8.4880946230769254</v>
      </c>
      <c r="J598" s="185">
        <f t="shared" si="131"/>
        <v>1653.6967452085325</v>
      </c>
      <c r="K598" s="183">
        <f t="shared" si="128"/>
        <v>14.63781345384616</v>
      </c>
      <c r="L598" s="185">
        <f t="shared" si="129"/>
        <v>185.43861156455685</v>
      </c>
      <c r="M598" s="204">
        <f t="shared" si="120"/>
        <v>5.45534764990777</v>
      </c>
      <c r="N598" s="186"/>
      <c r="O598" s="187">
        <f t="shared" si="121"/>
        <v>7.3825458808385021</v>
      </c>
      <c r="P598" s="187"/>
      <c r="Q598" s="206">
        <f t="shared" si="122"/>
        <v>0.20369703325046379</v>
      </c>
      <c r="R598" s="184">
        <f t="shared" si="132"/>
        <v>1.003369024607683</v>
      </c>
      <c r="S598" s="184">
        <f t="shared" si="133"/>
        <v>4.4700102168598557</v>
      </c>
      <c r="T598" s="190">
        <f t="shared" si="123"/>
        <v>0.18797880726469285</v>
      </c>
      <c r="U598" s="190">
        <f t="shared" si="124"/>
        <v>6.926614317005142E-2</v>
      </c>
      <c r="V598" s="190">
        <f t="shared" si="125"/>
        <v>0.11871266409464143</v>
      </c>
      <c r="Y598" s="205"/>
      <c r="Z598" s="205"/>
    </row>
    <row r="599" spans="1:26">
      <c r="A599" s="181">
        <v>1920.03</v>
      </c>
      <c r="B599" s="182">
        <v>8.67</v>
      </c>
      <c r="C599" s="183">
        <v>0.52500000000000002</v>
      </c>
      <c r="D599" s="182">
        <v>0.89749999999999996</v>
      </c>
      <c r="E599" s="182">
        <v>19.7</v>
      </c>
      <c r="F599" s="183">
        <f t="shared" si="130"/>
        <v>1920.2083333332887</v>
      </c>
      <c r="G599" s="184">
        <f>G597*10/12+G609*2/12</f>
        <v>4.99</v>
      </c>
      <c r="H599" s="183">
        <f t="shared" si="126"/>
        <v>138.30388401015233</v>
      </c>
      <c r="I599" s="183">
        <f t="shared" si="127"/>
        <v>8.3748026649746237</v>
      </c>
      <c r="J599" s="185">
        <f t="shared" si="131"/>
        <v>1760.939087951599</v>
      </c>
      <c r="K599" s="183">
        <f t="shared" si="128"/>
        <v>14.316924555837568</v>
      </c>
      <c r="L599" s="185">
        <f t="shared" si="129"/>
        <v>182.28867721298272</v>
      </c>
      <c r="M599" s="204">
        <f t="shared" si="120"/>
        <v>5.798822727557158</v>
      </c>
      <c r="N599" s="186"/>
      <c r="O599" s="187">
        <f t="shared" si="121"/>
        <v>7.8563273114693422</v>
      </c>
      <c r="P599" s="187"/>
      <c r="Q599" s="206">
        <f t="shared" si="122"/>
        <v>0.19179383998495131</v>
      </c>
      <c r="R599" s="184">
        <f t="shared" si="132"/>
        <v>1.0033777150892671</v>
      </c>
      <c r="S599" s="184">
        <f t="shared" si="133"/>
        <v>4.4395360878123098</v>
      </c>
      <c r="T599" s="190">
        <f t="shared" si="123"/>
        <v>0.18601584961496531</v>
      </c>
      <c r="U599" s="190">
        <f t="shared" si="124"/>
        <v>7.0885252648408059E-2</v>
      </c>
      <c r="V599" s="190">
        <f t="shared" si="125"/>
        <v>0.11513059696655725</v>
      </c>
      <c r="Y599" s="205"/>
      <c r="Z599" s="205"/>
    </row>
    <row r="600" spans="1:26">
      <c r="A600" s="181">
        <v>1920.04</v>
      </c>
      <c r="B600" s="182">
        <v>8.6</v>
      </c>
      <c r="C600" s="183">
        <v>0.52329999999999999</v>
      </c>
      <c r="D600" s="182">
        <v>0.88670000000000004</v>
      </c>
      <c r="E600" s="182">
        <v>20.3</v>
      </c>
      <c r="F600" s="183">
        <f t="shared" si="130"/>
        <v>1920.2916666666219</v>
      </c>
      <c r="G600" s="184">
        <f>G597*9/12+G609*3/12</f>
        <v>5</v>
      </c>
      <c r="H600" s="183">
        <f t="shared" si="126"/>
        <v>133.13244827586212</v>
      </c>
      <c r="I600" s="183">
        <f t="shared" si="127"/>
        <v>8.1009546724137955</v>
      </c>
      <c r="J600" s="185">
        <f t="shared" si="131"/>
        <v>1703.6897243179503</v>
      </c>
      <c r="K600" s="183">
        <f t="shared" si="128"/>
        <v>13.726574637931041</v>
      </c>
      <c r="L600" s="185">
        <f t="shared" si="129"/>
        <v>175.65833471543334</v>
      </c>
      <c r="M600" s="204">
        <f t="shared" si="120"/>
        <v>5.5998587255061851</v>
      </c>
      <c r="N600" s="186"/>
      <c r="O600" s="187">
        <f t="shared" si="121"/>
        <v>7.5961153675815414</v>
      </c>
      <c r="P600" s="187"/>
      <c r="Q600" s="206">
        <f t="shared" si="122"/>
        <v>0.20002702354681728</v>
      </c>
      <c r="R600" s="184">
        <f t="shared" si="132"/>
        <v>1.0033864053419226</v>
      </c>
      <c r="S600" s="184">
        <f t="shared" si="133"/>
        <v>4.3228705440470714</v>
      </c>
      <c r="T600" s="190">
        <f t="shared" si="123"/>
        <v>0.19696434381990335</v>
      </c>
      <c r="U600" s="190">
        <f t="shared" si="124"/>
        <v>7.3364465691549974E-2</v>
      </c>
      <c r="V600" s="190">
        <f t="shared" si="125"/>
        <v>0.12359987812835338</v>
      </c>
      <c r="Y600" s="205"/>
      <c r="Z600" s="205"/>
    </row>
    <row r="601" spans="1:26">
      <c r="A601" s="181">
        <v>1920.05</v>
      </c>
      <c r="B601" s="182">
        <v>8.06</v>
      </c>
      <c r="C601" s="183">
        <v>0.52170000000000005</v>
      </c>
      <c r="D601" s="182">
        <v>0.87580000000000002</v>
      </c>
      <c r="E601" s="182">
        <v>20.6</v>
      </c>
      <c r="F601" s="183">
        <f t="shared" si="130"/>
        <v>1920.3749999999552</v>
      </c>
      <c r="G601" s="184">
        <f>G597*8/12+G609*4/12</f>
        <v>5.01</v>
      </c>
      <c r="H601" s="183">
        <f t="shared" si="126"/>
        <v>122.95588689320392</v>
      </c>
      <c r="I601" s="183">
        <f t="shared" si="127"/>
        <v>7.9585714878640816</v>
      </c>
      <c r="J601" s="185">
        <f t="shared" si="131"/>
        <v>1581.947865782221</v>
      </c>
      <c r="K601" s="183">
        <f t="shared" si="128"/>
        <v>13.360392771844666</v>
      </c>
      <c r="L601" s="185">
        <f t="shared" si="129"/>
        <v>171.8945336044751</v>
      </c>
      <c r="M601" s="204">
        <f t="shared" si="120"/>
        <v>5.1889504620474929</v>
      </c>
      <c r="N601" s="186"/>
      <c r="O601" s="187">
        <f t="shared" si="121"/>
        <v>7.050218771960469</v>
      </c>
      <c r="P601" s="187"/>
      <c r="Q601" s="206">
        <f t="shared" si="122"/>
        <v>0.21766737891949176</v>
      </c>
      <c r="R601" s="184">
        <f t="shared" si="132"/>
        <v>1.0033950953658182</v>
      </c>
      <c r="S601" s="184">
        <f t="shared" si="133"/>
        <v>4.2743419213486602</v>
      </c>
      <c r="T601" s="190">
        <f t="shared" si="123"/>
        <v>0.19958456398027846</v>
      </c>
      <c r="U601" s="190">
        <f t="shared" si="124"/>
        <v>7.5468877672946189E-2</v>
      </c>
      <c r="V601" s="190">
        <f t="shared" si="125"/>
        <v>0.12411568630733227</v>
      </c>
      <c r="Y601" s="205"/>
      <c r="Z601" s="205"/>
    </row>
    <row r="602" spans="1:26">
      <c r="A602" s="181">
        <v>1920.06</v>
      </c>
      <c r="B602" s="182">
        <v>7.92</v>
      </c>
      <c r="C602" s="183">
        <v>0.52</v>
      </c>
      <c r="D602" s="182">
        <v>0.86499999999999999</v>
      </c>
      <c r="E602" s="182">
        <v>20.9</v>
      </c>
      <c r="F602" s="183">
        <f t="shared" si="130"/>
        <v>1920.4583333332885</v>
      </c>
      <c r="G602" s="184">
        <f>G597*7/12+G609*5/12</f>
        <v>5.0199999999999996</v>
      </c>
      <c r="H602" s="183">
        <f t="shared" si="126"/>
        <v>119.08591578947375</v>
      </c>
      <c r="I602" s="183">
        <f t="shared" si="127"/>
        <v>7.8187722488038309</v>
      </c>
      <c r="J602" s="185">
        <f t="shared" si="131"/>
        <v>1540.5399119420688</v>
      </c>
      <c r="K602" s="183">
        <f t="shared" si="128"/>
        <v>13.006226913875603</v>
      </c>
      <c r="L602" s="185">
        <f t="shared" si="129"/>
        <v>168.25341209973351</v>
      </c>
      <c r="M602" s="204">
        <f t="shared" si="120"/>
        <v>5.0436396804516193</v>
      </c>
      <c r="N602" s="186"/>
      <c r="O602" s="187">
        <f t="shared" si="121"/>
        <v>6.864445335016808</v>
      </c>
      <c r="P602" s="187"/>
      <c r="Q602" s="206">
        <f t="shared" si="122"/>
        <v>0.225706092273008</v>
      </c>
      <c r="R602" s="184">
        <f t="shared" si="132"/>
        <v>1.0034037851611233</v>
      </c>
      <c r="S602" s="184">
        <f t="shared" si="133"/>
        <v>4.2272912262121407</v>
      </c>
      <c r="T602" s="190">
        <f t="shared" si="123"/>
        <v>0.19117619572981881</v>
      </c>
      <c r="U602" s="190">
        <f t="shared" si="124"/>
        <v>7.7557779973142393E-2</v>
      </c>
      <c r="V602" s="190">
        <f t="shared" si="125"/>
        <v>0.11361841575667642</v>
      </c>
      <c r="Y602" s="205"/>
      <c r="Z602" s="205"/>
    </row>
    <row r="603" spans="1:26">
      <c r="A603" s="181">
        <v>1920.07</v>
      </c>
      <c r="B603" s="182">
        <v>7.91</v>
      </c>
      <c r="C603" s="183">
        <v>0.51829999999999998</v>
      </c>
      <c r="D603" s="182">
        <v>0.85419999999999996</v>
      </c>
      <c r="E603" s="182">
        <v>20.8</v>
      </c>
      <c r="F603" s="183">
        <f t="shared" si="130"/>
        <v>1920.5416666666217</v>
      </c>
      <c r="G603" s="184">
        <f>G597*6/12+G609*6/12</f>
        <v>5.0299999999999994</v>
      </c>
      <c r="H603" s="183">
        <f t="shared" si="126"/>
        <v>119.5073603365385</v>
      </c>
      <c r="I603" s="183">
        <f t="shared" si="127"/>
        <v>7.8306782379807718</v>
      </c>
      <c r="J603" s="185">
        <f t="shared" si="131"/>
        <v>1554.4335911236387</v>
      </c>
      <c r="K603" s="183">
        <f t="shared" si="128"/>
        <v>12.905586245192312</v>
      </c>
      <c r="L603" s="185">
        <f t="shared" si="129"/>
        <v>167.86310664194846</v>
      </c>
      <c r="M603" s="204">
        <f t="shared" si="120"/>
        <v>5.0805929195407931</v>
      </c>
      <c r="N603" s="186"/>
      <c r="O603" s="187">
        <f t="shared" si="121"/>
        <v>6.9264957589329388</v>
      </c>
      <c r="P603" s="187"/>
      <c r="Q603" s="206">
        <f t="shared" si="122"/>
        <v>0.2236472675046155</v>
      </c>
      <c r="R603" s="184">
        <f t="shared" si="132"/>
        <v>1.0034124747280067</v>
      </c>
      <c r="S603" s="184">
        <f t="shared" si="133"/>
        <v>4.2620727097508198</v>
      </c>
      <c r="T603" s="190">
        <f t="shared" si="123"/>
        <v>0.18941984411646229</v>
      </c>
      <c r="U603" s="190">
        <f t="shared" si="124"/>
        <v>7.8224607807439561E-2</v>
      </c>
      <c r="V603" s="190">
        <f t="shared" si="125"/>
        <v>0.11119523630902273</v>
      </c>
      <c r="Y603" s="205"/>
      <c r="Z603" s="205"/>
    </row>
    <row r="604" spans="1:26">
      <c r="A604" s="181">
        <v>1920.08</v>
      </c>
      <c r="B604" s="182">
        <v>7.6</v>
      </c>
      <c r="C604" s="183">
        <v>0.51670000000000005</v>
      </c>
      <c r="D604" s="182">
        <v>0.84330000000000005</v>
      </c>
      <c r="E604" s="182">
        <v>20.3</v>
      </c>
      <c r="F604" s="183">
        <f t="shared" si="130"/>
        <v>1920.624999999955</v>
      </c>
      <c r="G604" s="184">
        <f>G597*5/12+G609*7/12</f>
        <v>5.0399999999999991</v>
      </c>
      <c r="H604" s="183">
        <f t="shared" si="126"/>
        <v>117.65193103448279</v>
      </c>
      <c r="I604" s="183">
        <f t="shared" si="127"/>
        <v>7.9987832586206933</v>
      </c>
      <c r="J604" s="185">
        <f t="shared" si="131"/>
        <v>1538.9700231970278</v>
      </c>
      <c r="K604" s="183">
        <f t="shared" si="128"/>
        <v>13.054720189655178</v>
      </c>
      <c r="L604" s="185">
        <f t="shared" si="129"/>
        <v>170.76492375816497</v>
      </c>
      <c r="M604" s="204">
        <f t="shared" si="120"/>
        <v>5.0207010779228556</v>
      </c>
      <c r="N604" s="186"/>
      <c r="O604" s="187">
        <f t="shared" si="121"/>
        <v>6.8578754838189058</v>
      </c>
      <c r="P604" s="187"/>
      <c r="Q604" s="206">
        <f t="shared" si="122"/>
        <v>0.2243164347337181</v>
      </c>
      <c r="R604" s="184">
        <f t="shared" si="132"/>
        <v>1.0034211640666379</v>
      </c>
      <c r="S604" s="184">
        <f t="shared" si="133"/>
        <v>4.3819523174071344</v>
      </c>
      <c r="T604" s="190">
        <f t="shared" si="123"/>
        <v>0.19025797397288469</v>
      </c>
      <c r="U604" s="190">
        <f t="shared" si="124"/>
        <v>7.6146876508933925E-2</v>
      </c>
      <c r="V604" s="190">
        <f t="shared" si="125"/>
        <v>0.11411109746395076</v>
      </c>
      <c r="Y604" s="205"/>
      <c r="Z604" s="205"/>
    </row>
    <row r="605" spans="1:26">
      <c r="A605" s="181">
        <v>1920.09</v>
      </c>
      <c r="B605" s="182">
        <v>7.87</v>
      </c>
      <c r="C605" s="183">
        <v>0.51500000000000001</v>
      </c>
      <c r="D605" s="182">
        <v>0.83250000000000002</v>
      </c>
      <c r="E605" s="182">
        <v>20</v>
      </c>
      <c r="F605" s="183">
        <f t="shared" si="130"/>
        <v>1920.7083333332882</v>
      </c>
      <c r="G605" s="184">
        <f>G597*4/12+G609*8/12</f>
        <v>5.05</v>
      </c>
      <c r="H605" s="183">
        <f t="shared" si="126"/>
        <v>123.65914575000004</v>
      </c>
      <c r="I605" s="183">
        <f t="shared" si="127"/>
        <v>8.0920533750000025</v>
      </c>
      <c r="J605" s="185">
        <f t="shared" si="131"/>
        <v>1626.3694301640776</v>
      </c>
      <c r="K605" s="183">
        <f t="shared" si="128"/>
        <v>13.080843562500004</v>
      </c>
      <c r="L605" s="185">
        <f t="shared" si="129"/>
        <v>172.03971418190528</v>
      </c>
      <c r="M605" s="204">
        <f t="shared" si="120"/>
        <v>5.2971627701080548</v>
      </c>
      <c r="N605" s="186"/>
      <c r="O605" s="187">
        <f t="shared" si="121"/>
        <v>7.2473452714932378</v>
      </c>
      <c r="P605" s="187"/>
      <c r="Q605" s="206">
        <f t="shared" si="122"/>
        <v>0.21326971272005252</v>
      </c>
      <c r="R605" s="184">
        <f t="shared" si="132"/>
        <v>1.0034298531771852</v>
      </c>
      <c r="S605" s="184">
        <f t="shared" si="133"/>
        <v>4.462897850645426</v>
      </c>
      <c r="T605" s="190">
        <f t="shared" si="123"/>
        <v>0.18339246211333871</v>
      </c>
      <c r="U605" s="190">
        <f t="shared" si="124"/>
        <v>7.3788958079249234E-2</v>
      </c>
      <c r="V605" s="190">
        <f t="shared" si="125"/>
        <v>0.10960350403408947</v>
      </c>
      <c r="Y605" s="205"/>
      <c r="Z605" s="205"/>
    </row>
    <row r="606" spans="1:26">
      <c r="A606" s="181">
        <v>1920.1</v>
      </c>
      <c r="B606" s="182">
        <v>7.88</v>
      </c>
      <c r="C606" s="183">
        <v>0.51329999999999998</v>
      </c>
      <c r="D606" s="182">
        <v>0.82169999999999999</v>
      </c>
      <c r="E606" s="182">
        <v>19.899999999999999</v>
      </c>
      <c r="F606" s="183">
        <f t="shared" si="130"/>
        <v>1920.7916666666215</v>
      </c>
      <c r="G606" s="184">
        <f>G597*3/12+G609*9/12</f>
        <v>5.0600000000000005</v>
      </c>
      <c r="H606" s="183">
        <f t="shared" si="126"/>
        <v>124.43846532663322</v>
      </c>
      <c r="I606" s="183">
        <f t="shared" si="127"/>
        <v>8.1058710979899526</v>
      </c>
      <c r="J606" s="185">
        <f t="shared" si="131"/>
        <v>1645.5031270798977</v>
      </c>
      <c r="K606" s="183">
        <f t="shared" si="128"/>
        <v>12.976026263819101</v>
      </c>
      <c r="L606" s="185">
        <f t="shared" si="129"/>
        <v>171.58755323877563</v>
      </c>
      <c r="M606" s="204">
        <f t="shared" si="120"/>
        <v>5.3511773934241544</v>
      </c>
      <c r="N606" s="186"/>
      <c r="O606" s="187">
        <f t="shared" si="121"/>
        <v>7.3327658910836124</v>
      </c>
      <c r="P606" s="187"/>
      <c r="Q606" s="206">
        <f t="shared" si="122"/>
        <v>0.21393756305947351</v>
      </c>
      <c r="R606" s="184">
        <f t="shared" si="132"/>
        <v>1.0034385420598178</v>
      </c>
      <c r="S606" s="184">
        <f t="shared" si="133"/>
        <v>4.50070847740494</v>
      </c>
      <c r="T606" s="190">
        <f t="shared" si="123"/>
        <v>0.16586868535422217</v>
      </c>
      <c r="U606" s="190">
        <f t="shared" si="124"/>
        <v>7.3791189902679077E-2</v>
      </c>
      <c r="V606" s="190">
        <f t="shared" si="125"/>
        <v>9.207749545154309E-2</v>
      </c>
      <c r="Y606" s="205"/>
      <c r="Z606" s="205"/>
    </row>
    <row r="607" spans="1:26">
      <c r="A607" s="181">
        <v>1920.11</v>
      </c>
      <c r="B607" s="182">
        <v>7.48</v>
      </c>
      <c r="C607" s="183">
        <v>0.51170000000000004</v>
      </c>
      <c r="D607" s="182">
        <v>0.81079999999999997</v>
      </c>
      <c r="E607" s="182">
        <v>19.8</v>
      </c>
      <c r="F607" s="183">
        <f t="shared" si="130"/>
        <v>1920.8749999999548</v>
      </c>
      <c r="G607" s="184">
        <f>G597*2/12+G609*10/12</f>
        <v>5.0699999999999994</v>
      </c>
      <c r="H607" s="183">
        <f t="shared" si="126"/>
        <v>118.71836666666672</v>
      </c>
      <c r="I607" s="183">
        <f t="shared" si="127"/>
        <v>8.1214155378787911</v>
      </c>
      <c r="J607" s="185">
        <f t="shared" si="131"/>
        <v>1578.8132254614068</v>
      </c>
      <c r="K607" s="183">
        <f t="shared" si="128"/>
        <v>12.868563060606064</v>
      </c>
      <c r="L607" s="185">
        <f t="shared" si="129"/>
        <v>171.136599358838</v>
      </c>
      <c r="M607" s="204">
        <f t="shared" si="120"/>
        <v>5.1264079309479245</v>
      </c>
      <c r="N607" s="186"/>
      <c r="O607" s="187">
        <f t="shared" si="121"/>
        <v>7.0372510508450157</v>
      </c>
      <c r="P607" s="187"/>
      <c r="Q607" s="206">
        <f t="shared" si="122"/>
        <v>0.22368938063015112</v>
      </c>
      <c r="R607" s="184">
        <f t="shared" si="132"/>
        <v>1.0034472307147033</v>
      </c>
      <c r="S607" s="184">
        <f t="shared" si="133"/>
        <v>4.5389933646863208</v>
      </c>
      <c r="T607" s="190">
        <f t="shared" si="123"/>
        <v>0.16319479470239728</v>
      </c>
      <c r="U607" s="190">
        <f t="shared" si="124"/>
        <v>7.3794103911501319E-2</v>
      </c>
      <c r="V607" s="190">
        <f t="shared" si="125"/>
        <v>8.9400690790895965E-2</v>
      </c>
      <c r="Y607" s="205"/>
      <c r="Z607" s="205"/>
    </row>
    <row r="608" spans="1:26">
      <c r="A608" s="181">
        <v>1920.12</v>
      </c>
      <c r="B608" s="182">
        <v>6.81</v>
      </c>
      <c r="C608" s="183">
        <v>0.51</v>
      </c>
      <c r="D608" s="182">
        <v>0.8</v>
      </c>
      <c r="E608" s="182">
        <v>19.399999999999999</v>
      </c>
      <c r="F608" s="183">
        <f t="shared" si="130"/>
        <v>1920.958333333288</v>
      </c>
      <c r="G608" s="184">
        <f>G597*1/12+G609*11/12</f>
        <v>5.0799999999999992</v>
      </c>
      <c r="H608" s="183">
        <f t="shared" si="126"/>
        <v>110.31304871134026</v>
      </c>
      <c r="I608" s="183">
        <f t="shared" si="127"/>
        <v>8.261329639175262</v>
      </c>
      <c r="J608" s="185">
        <f t="shared" si="131"/>
        <v>1476.1879722145029</v>
      </c>
      <c r="K608" s="183">
        <f t="shared" si="128"/>
        <v>12.958948453608253</v>
      </c>
      <c r="L608" s="185">
        <f t="shared" si="129"/>
        <v>173.41415238936892</v>
      </c>
      <c r="M608" s="204">
        <f t="shared" si="120"/>
        <v>4.784241045083248</v>
      </c>
      <c r="N608" s="186"/>
      <c r="O608" s="187">
        <f t="shared" si="121"/>
        <v>6.5824249808668815</v>
      </c>
      <c r="P608" s="187"/>
      <c r="Q608" s="206">
        <f t="shared" si="122"/>
        <v>0.23534006085393736</v>
      </c>
      <c r="R608" s="184">
        <f t="shared" si="132"/>
        <v>1.0034559191420109</v>
      </c>
      <c r="S608" s="184">
        <f t="shared" si="133"/>
        <v>4.648550431759416</v>
      </c>
      <c r="T608" s="190">
        <f t="shared" si="123"/>
        <v>0.16573358508088321</v>
      </c>
      <c r="U608" s="190">
        <f t="shared" si="124"/>
        <v>7.3475658499204677E-2</v>
      </c>
      <c r="V608" s="190">
        <f t="shared" si="125"/>
        <v>9.2257926581678529E-2</v>
      </c>
      <c r="Y608" s="205"/>
      <c r="Z608" s="205"/>
    </row>
    <row r="609" spans="1:26">
      <c r="A609" s="181">
        <v>1921.01</v>
      </c>
      <c r="B609" s="182">
        <v>7.11</v>
      </c>
      <c r="C609" s="183">
        <v>0.50580000000000003</v>
      </c>
      <c r="D609" s="182">
        <v>0.75749999999999995</v>
      </c>
      <c r="E609" s="182">
        <v>19</v>
      </c>
      <c r="F609" s="183">
        <f t="shared" si="130"/>
        <v>1921.0416666666213</v>
      </c>
      <c r="G609" s="184">
        <v>5.09</v>
      </c>
      <c r="H609" s="183">
        <f t="shared" si="126"/>
        <v>117.59734184210531</v>
      </c>
      <c r="I609" s="183">
        <f t="shared" si="127"/>
        <v>8.3657855842105295</v>
      </c>
      <c r="J609" s="185">
        <f t="shared" si="131"/>
        <v>1582.9940909358895</v>
      </c>
      <c r="K609" s="183">
        <f t="shared" si="128"/>
        <v>12.528830723684214</v>
      </c>
      <c r="L609" s="185">
        <f t="shared" si="129"/>
        <v>168.65232403430889</v>
      </c>
      <c r="M609" s="204">
        <f t="shared" si="120"/>
        <v>5.1221841468873723</v>
      </c>
      <c r="N609" s="186"/>
      <c r="O609" s="187">
        <f t="shared" si="121"/>
        <v>7.0609227162370773</v>
      </c>
      <c r="P609" s="187"/>
      <c r="Q609" s="206">
        <f t="shared" si="122"/>
        <v>0.21920796290222033</v>
      </c>
      <c r="R609" s="184">
        <f t="shared" si="132"/>
        <v>1.0093750608638843</v>
      </c>
      <c r="S609" s="184">
        <f t="shared" si="133"/>
        <v>4.7628178766250127</v>
      </c>
      <c r="T609" s="190">
        <f t="shared" si="123"/>
        <v>0.16311673642059321</v>
      </c>
      <c r="U609" s="190">
        <f t="shared" si="124"/>
        <v>7.2471538690655368E-2</v>
      </c>
      <c r="V609" s="190">
        <f t="shared" si="125"/>
        <v>9.0645197729937843E-2</v>
      </c>
      <c r="Y609" s="205"/>
      <c r="Z609" s="205"/>
    </row>
    <row r="610" spans="1:26">
      <c r="A610" s="181">
        <v>1921.02</v>
      </c>
      <c r="B610" s="182">
        <v>7.06</v>
      </c>
      <c r="C610" s="183">
        <v>0.50170000000000003</v>
      </c>
      <c r="D610" s="182">
        <v>0.71499999999999997</v>
      </c>
      <c r="E610" s="182">
        <v>18.399999999999999</v>
      </c>
      <c r="F610" s="183">
        <f t="shared" si="130"/>
        <v>1921.1249999999545</v>
      </c>
      <c r="G610" s="184">
        <f>G609*11/12+G621*1/12</f>
        <v>5.024166666666666</v>
      </c>
      <c r="H610" s="183">
        <f t="shared" si="126"/>
        <v>120.57808532608699</v>
      </c>
      <c r="I610" s="183">
        <f t="shared" si="127"/>
        <v>8.5685588396739174</v>
      </c>
      <c r="J610" s="185">
        <f t="shared" si="131"/>
        <v>1632.7301711145703</v>
      </c>
      <c r="K610" s="183">
        <f t="shared" si="128"/>
        <v>12.211519972826093</v>
      </c>
      <c r="L610" s="185">
        <f t="shared" si="129"/>
        <v>165.354401182283</v>
      </c>
      <c r="M610" s="204">
        <f t="shared" si="120"/>
        <v>5.2748571912050428</v>
      </c>
      <c r="N610" s="186"/>
      <c r="O610" s="187">
        <f t="shared" si="121"/>
        <v>7.2857884017168812</v>
      </c>
      <c r="P610" s="187"/>
      <c r="Q610" s="206">
        <f t="shared" si="122"/>
        <v>0.21414317843259165</v>
      </c>
      <c r="R610" s="184">
        <f t="shared" si="132"/>
        <v>1.0093356823927233</v>
      </c>
      <c r="S610" s="184">
        <f t="shared" si="133"/>
        <v>4.9642348966270324</v>
      </c>
      <c r="T610" s="190">
        <f t="shared" si="123"/>
        <v>0.17010499357006537</v>
      </c>
      <c r="U610" s="190">
        <f t="shared" si="124"/>
        <v>6.9433905952720476E-2</v>
      </c>
      <c r="V610" s="190">
        <f t="shared" si="125"/>
        <v>0.10067108761734489</v>
      </c>
      <c r="Y610" s="205"/>
      <c r="Z610" s="205"/>
    </row>
    <row r="611" spans="1:26">
      <c r="A611" s="181">
        <v>1921.03</v>
      </c>
      <c r="B611" s="182">
        <v>6.88</v>
      </c>
      <c r="C611" s="183">
        <v>0.4975</v>
      </c>
      <c r="D611" s="182">
        <v>0.67249999999999999</v>
      </c>
      <c r="E611" s="182">
        <v>18.3</v>
      </c>
      <c r="F611" s="183">
        <f t="shared" si="130"/>
        <v>1921.2083333332878</v>
      </c>
      <c r="G611" s="184">
        <f>G609*10/12+G621*2/12</f>
        <v>4.958333333333333</v>
      </c>
      <c r="H611" s="183">
        <f t="shared" si="126"/>
        <v>118.1459540983607</v>
      </c>
      <c r="I611" s="183">
        <f t="shared" si="127"/>
        <v>8.5432575819672163</v>
      </c>
      <c r="J611" s="185">
        <f t="shared" si="131"/>
        <v>1609.4372886623707</v>
      </c>
      <c r="K611" s="183">
        <f t="shared" si="128"/>
        <v>11.548423565573774</v>
      </c>
      <c r="L611" s="185">
        <f t="shared" si="129"/>
        <v>157.31781636997735</v>
      </c>
      <c r="M611" s="204">
        <f t="shared" si="120"/>
        <v>5.192348158684176</v>
      </c>
      <c r="N611" s="186"/>
      <c r="O611" s="187">
        <f t="shared" si="121"/>
        <v>7.1866431496339844</v>
      </c>
      <c r="P611" s="187"/>
      <c r="Q611" s="206">
        <f t="shared" si="122"/>
        <v>0.2160920578171753</v>
      </c>
      <c r="R611" s="184">
        <f t="shared" si="132"/>
        <v>1.0092963694422421</v>
      </c>
      <c r="S611" s="184">
        <f t="shared" si="133"/>
        <v>5.037959632337957</v>
      </c>
      <c r="T611" s="190">
        <f t="shared" si="123"/>
        <v>0.17529084842368103</v>
      </c>
      <c r="U611" s="190">
        <f t="shared" si="124"/>
        <v>6.8586400266291481E-2</v>
      </c>
      <c r="V611" s="190">
        <f t="shared" si="125"/>
        <v>0.10670444815738955</v>
      </c>
      <c r="Y611" s="205"/>
      <c r="Z611" s="205"/>
    </row>
    <row r="612" spans="1:26">
      <c r="A612" s="181">
        <v>1921.04</v>
      </c>
      <c r="B612" s="182">
        <v>6.91</v>
      </c>
      <c r="C612" s="183">
        <v>0.49330000000000002</v>
      </c>
      <c r="D612" s="182">
        <v>0.63</v>
      </c>
      <c r="E612" s="182">
        <v>18.100000000000001</v>
      </c>
      <c r="F612" s="183">
        <f t="shared" si="130"/>
        <v>1921.291666666621</v>
      </c>
      <c r="G612" s="184">
        <f>G609*9/12+G621*3/12</f>
        <v>4.8925000000000001</v>
      </c>
      <c r="H612" s="183">
        <f t="shared" si="126"/>
        <v>119.97229806629838</v>
      </c>
      <c r="I612" s="183">
        <f t="shared" si="127"/>
        <v>8.5647372845303895</v>
      </c>
      <c r="J612" s="185">
        <f t="shared" si="131"/>
        <v>1644.0392921297289</v>
      </c>
      <c r="K612" s="183">
        <f t="shared" si="128"/>
        <v>10.938140055248622</v>
      </c>
      <c r="L612" s="185">
        <f t="shared" si="129"/>
        <v>149.89070246624158</v>
      </c>
      <c r="M612" s="204">
        <f t="shared" si="120"/>
        <v>5.2970859227396732</v>
      </c>
      <c r="N612" s="186"/>
      <c r="O612" s="187">
        <f t="shared" si="121"/>
        <v>7.3471112451693354</v>
      </c>
      <c r="P612" s="187"/>
      <c r="Q612" s="206">
        <f t="shared" si="122"/>
        <v>0.21520858180944386</v>
      </c>
      <c r="R612" s="184">
        <f t="shared" si="132"/>
        <v>1.0092571223325355</v>
      </c>
      <c r="S612" s="184">
        <f t="shared" si="133"/>
        <v>5.1409799394237288</v>
      </c>
      <c r="T612" s="190">
        <f t="shared" si="123"/>
        <v>0.1624222384357481</v>
      </c>
      <c r="U612" s="190">
        <f t="shared" si="124"/>
        <v>6.7159652991352958E-2</v>
      </c>
      <c r="V612" s="190">
        <f t="shared" si="125"/>
        <v>9.5262585444395143E-2</v>
      </c>
      <c r="Y612" s="205"/>
      <c r="Z612" s="205"/>
    </row>
    <row r="613" spans="1:26">
      <c r="A613" s="181">
        <v>1921.05</v>
      </c>
      <c r="B613" s="182">
        <v>7.12</v>
      </c>
      <c r="C613" s="183">
        <v>0.48920000000000002</v>
      </c>
      <c r="D613" s="182">
        <v>0.58750000000000002</v>
      </c>
      <c r="E613" s="182">
        <v>17.7</v>
      </c>
      <c r="F613" s="183">
        <f t="shared" si="130"/>
        <v>1921.3749999999543</v>
      </c>
      <c r="G613" s="184">
        <f>G609*8/12+G621*4/12</f>
        <v>4.8266666666666662</v>
      </c>
      <c r="H613" s="183">
        <f t="shared" si="126"/>
        <v>126.41197966101701</v>
      </c>
      <c r="I613" s="183">
        <f t="shared" si="127"/>
        <v>8.6854972542372924</v>
      </c>
      <c r="J613" s="185">
        <f t="shared" si="131"/>
        <v>1742.2038794843156</v>
      </c>
      <c r="K613" s="183">
        <f t="shared" si="128"/>
        <v>10.430763771186445</v>
      </c>
      <c r="L613" s="185">
        <f t="shared" si="129"/>
        <v>143.75628921306676</v>
      </c>
      <c r="M613" s="204">
        <f t="shared" si="120"/>
        <v>5.6094692253307752</v>
      </c>
      <c r="N613" s="186"/>
      <c r="O613" s="187">
        <f t="shared" si="121"/>
        <v>7.7953012232006396</v>
      </c>
      <c r="P613" s="187"/>
      <c r="Q613" s="206">
        <f t="shared" si="122"/>
        <v>0.20295342319783582</v>
      </c>
      <c r="R613" s="184">
        <f t="shared" si="132"/>
        <v>1.0092179413853946</v>
      </c>
      <c r="S613" s="184">
        <f t="shared" si="133"/>
        <v>5.3058264528441113</v>
      </c>
      <c r="T613" s="190">
        <f t="shared" si="123"/>
        <v>0.14612928022673488</v>
      </c>
      <c r="U613" s="190">
        <f t="shared" si="124"/>
        <v>6.5230175097410248E-2</v>
      </c>
      <c r="V613" s="190">
        <f t="shared" si="125"/>
        <v>8.0899105129324633E-2</v>
      </c>
      <c r="Y613" s="205"/>
      <c r="Z613" s="205"/>
    </row>
    <row r="614" spans="1:26">
      <c r="A614" s="181">
        <v>1921.06</v>
      </c>
      <c r="B614" s="182">
        <v>6.55</v>
      </c>
      <c r="C614" s="183">
        <v>0.48499999999999999</v>
      </c>
      <c r="D614" s="182">
        <v>0.54500000000000004</v>
      </c>
      <c r="E614" s="182">
        <v>17.600000000000001</v>
      </c>
      <c r="F614" s="183">
        <f t="shared" si="130"/>
        <v>1921.4583333332876</v>
      </c>
      <c r="G614" s="184">
        <f>G609*7/12+G621*5/12</f>
        <v>4.7608333333333333</v>
      </c>
      <c r="H614" s="183">
        <f t="shared" si="126"/>
        <v>116.95266903409095</v>
      </c>
      <c r="I614" s="183">
        <f t="shared" si="127"/>
        <v>8.6598541193181848</v>
      </c>
      <c r="J614" s="185">
        <f t="shared" si="131"/>
        <v>1621.7819192758886</v>
      </c>
      <c r="K614" s="183">
        <f t="shared" si="128"/>
        <v>9.7311762784090945</v>
      </c>
      <c r="L614" s="185">
        <f t="shared" si="129"/>
        <v>134.94215969547471</v>
      </c>
      <c r="M614" s="204">
        <f t="shared" si="120"/>
        <v>5.2161109609893206</v>
      </c>
      <c r="N614" s="186"/>
      <c r="O614" s="187">
        <f t="shared" si="121"/>
        <v>7.2663741034908451</v>
      </c>
      <c r="P614" s="187"/>
      <c r="Q614" s="206">
        <f t="shared" si="122"/>
        <v>0.21644775043781012</v>
      </c>
      <c r="R614" s="184">
        <f t="shared" si="132"/>
        <v>1.0091788269243167</v>
      </c>
      <c r="S614" s="184">
        <f t="shared" si="133"/>
        <v>5.3851598821902735</v>
      </c>
      <c r="T614" s="190">
        <f t="shared" si="123"/>
        <v>0.15274418739271223</v>
      </c>
      <c r="U614" s="190">
        <f t="shared" si="124"/>
        <v>6.5104610088245751E-2</v>
      </c>
      <c r="V614" s="190">
        <f t="shared" si="125"/>
        <v>8.7639577304466476E-2</v>
      </c>
      <c r="Y614" s="205"/>
      <c r="Z614" s="205"/>
    </row>
    <row r="615" spans="1:26">
      <c r="A615" s="181">
        <v>1921.07</v>
      </c>
      <c r="B615" s="182">
        <v>6.53</v>
      </c>
      <c r="C615" s="183">
        <v>0.48080000000000001</v>
      </c>
      <c r="D615" s="182">
        <v>0.50249999999999995</v>
      </c>
      <c r="E615" s="182">
        <v>17.7</v>
      </c>
      <c r="F615" s="183">
        <f t="shared" si="130"/>
        <v>1921.5416666666208</v>
      </c>
      <c r="G615" s="184">
        <f>G609*6/12+G621*6/12</f>
        <v>4.6950000000000003</v>
      </c>
      <c r="H615" s="183">
        <f t="shared" si="126"/>
        <v>115.93682966101701</v>
      </c>
      <c r="I615" s="183">
        <f t="shared" si="127"/>
        <v>8.5363595254237321</v>
      </c>
      <c r="J615" s="185">
        <f t="shared" si="131"/>
        <v>1617.559751416698</v>
      </c>
      <c r="K615" s="183">
        <f t="shared" si="128"/>
        <v>8.9216319915254267</v>
      </c>
      <c r="L615" s="185">
        <f t="shared" si="129"/>
        <v>124.47531012050392</v>
      </c>
      <c r="M615" s="204">
        <f t="shared" si="120"/>
        <v>5.1977793619054697</v>
      </c>
      <c r="N615" s="186"/>
      <c r="O615" s="187">
        <f t="shared" si="121"/>
        <v>7.259080472195274</v>
      </c>
      <c r="P615" s="187"/>
      <c r="Q615" s="206">
        <f t="shared" si="122"/>
        <v>0.21723137134873222</v>
      </c>
      <c r="R615" s="184">
        <f t="shared" si="132"/>
        <v>1.0091397792745151</v>
      </c>
      <c r="S615" s="184">
        <f t="shared" si="133"/>
        <v>5.4038854381735959</v>
      </c>
      <c r="T615" s="190">
        <f t="shared" si="123"/>
        <v>0.15740803163018846</v>
      </c>
      <c r="U615" s="190">
        <f t="shared" si="124"/>
        <v>6.4791523394092998E-2</v>
      </c>
      <c r="V615" s="190">
        <f t="shared" si="125"/>
        <v>9.2616508236095463E-2</v>
      </c>
      <c r="Y615" s="205"/>
      <c r="Z615" s="205"/>
    </row>
    <row r="616" spans="1:26">
      <c r="A616" s="181">
        <v>1921.08</v>
      </c>
      <c r="B616" s="182">
        <v>6.45</v>
      </c>
      <c r="C616" s="183">
        <v>0.47670000000000001</v>
      </c>
      <c r="D616" s="182">
        <v>0.46</v>
      </c>
      <c r="E616" s="182">
        <v>17.7</v>
      </c>
      <c r="F616" s="183">
        <f t="shared" si="130"/>
        <v>1921.6249999999541</v>
      </c>
      <c r="G616" s="184">
        <f>G609*5/12+G621*7/12</f>
        <v>4.6291666666666664</v>
      </c>
      <c r="H616" s="183">
        <f t="shared" si="126"/>
        <v>114.5164703389831</v>
      </c>
      <c r="I616" s="183">
        <f t="shared" si="127"/>
        <v>8.463566110169495</v>
      </c>
      <c r="J616" s="185">
        <f t="shared" si="131"/>
        <v>1607.5831482025619</v>
      </c>
      <c r="K616" s="183">
        <f t="shared" si="128"/>
        <v>8.1670661016949193</v>
      </c>
      <c r="L616" s="185">
        <f t="shared" si="129"/>
        <v>114.64934080204318</v>
      </c>
      <c r="M616" s="204">
        <f t="shared" si="120"/>
        <v>5.1612948232157301</v>
      </c>
      <c r="N616" s="186"/>
      <c r="O616" s="187">
        <f t="shared" si="121"/>
        <v>7.2275602020151322</v>
      </c>
      <c r="P616" s="187"/>
      <c r="Q616" s="206">
        <f t="shared" si="122"/>
        <v>0.21585157871859117</v>
      </c>
      <c r="R616" s="184">
        <f t="shared" si="132"/>
        <v>1.0091007987629279</v>
      </c>
      <c r="S616" s="184">
        <f t="shared" si="133"/>
        <v>5.4532757583032687</v>
      </c>
      <c r="T616" s="190">
        <f t="shared" si="123"/>
        <v>0.15520438301000405</v>
      </c>
      <c r="U616" s="190">
        <f t="shared" si="124"/>
        <v>6.3882556258163525E-2</v>
      </c>
      <c r="V616" s="190">
        <f t="shared" si="125"/>
        <v>9.1321826751840529E-2</v>
      </c>
      <c r="Y616" s="205"/>
      <c r="Z616" s="205"/>
    </row>
    <row r="617" spans="1:26">
      <c r="A617" s="181">
        <v>1921.09</v>
      </c>
      <c r="B617" s="182">
        <v>6.61</v>
      </c>
      <c r="C617" s="183">
        <v>0.47249999999999998</v>
      </c>
      <c r="D617" s="182">
        <v>0.41749999999999998</v>
      </c>
      <c r="E617" s="182">
        <v>17.5</v>
      </c>
      <c r="F617" s="183">
        <f t="shared" si="130"/>
        <v>1921.7083333332873</v>
      </c>
      <c r="G617" s="184">
        <f>G609*4/12+G621*8/12</f>
        <v>4.5633333333333335</v>
      </c>
      <c r="H617" s="183">
        <f t="shared" si="126"/>
        <v>118.69841400000004</v>
      </c>
      <c r="I617" s="183">
        <f t="shared" si="127"/>
        <v>8.4848715000000041</v>
      </c>
      <c r="J617" s="185">
        <f t="shared" si="131"/>
        <v>1676.215198853648</v>
      </c>
      <c r="K617" s="183">
        <f t="shared" si="128"/>
        <v>7.4972145000000019</v>
      </c>
      <c r="L617" s="185">
        <f t="shared" si="129"/>
        <v>105.87289644801785</v>
      </c>
      <c r="M617" s="204">
        <f t="shared" si="120"/>
        <v>5.3775244254582582</v>
      </c>
      <c r="N617" s="186"/>
      <c r="O617" s="187">
        <f t="shared" si="121"/>
        <v>7.5505875789303607</v>
      </c>
      <c r="P617" s="187"/>
      <c r="Q617" s="206">
        <f t="shared" si="122"/>
        <v>0.20640123633622984</v>
      </c>
      <c r="R617" s="184">
        <f t="shared" si="132"/>
        <v>1.0090618857182294</v>
      </c>
      <c r="S617" s="184">
        <f t="shared" si="133"/>
        <v>5.5657952655620919</v>
      </c>
      <c r="T617" s="190">
        <f t="shared" si="123"/>
        <v>0.13342049673951029</v>
      </c>
      <c r="U617" s="190">
        <f t="shared" si="124"/>
        <v>6.2479788382081125E-2</v>
      </c>
      <c r="V617" s="190">
        <f t="shared" si="125"/>
        <v>7.0940708357429161E-2</v>
      </c>
      <c r="Y617" s="205"/>
      <c r="Z617" s="205"/>
    </row>
    <row r="618" spans="1:26">
      <c r="A618" s="181">
        <v>1921.1</v>
      </c>
      <c r="B618" s="182">
        <v>6.7</v>
      </c>
      <c r="C618" s="183">
        <v>0.46829999999999999</v>
      </c>
      <c r="D618" s="182">
        <v>0.375</v>
      </c>
      <c r="E618" s="182">
        <v>17.5</v>
      </c>
      <c r="F618" s="183">
        <f t="shared" si="130"/>
        <v>1921.7916666666206</v>
      </c>
      <c r="G618" s="184">
        <f>G609*3/12+G621*9/12</f>
        <v>4.4974999999999996</v>
      </c>
      <c r="H618" s="183">
        <f t="shared" si="126"/>
        <v>120.31458000000005</v>
      </c>
      <c r="I618" s="183">
        <f t="shared" si="127"/>
        <v>8.4094504200000024</v>
      </c>
      <c r="J618" s="185">
        <f t="shared" si="131"/>
        <v>1708.9343616421643</v>
      </c>
      <c r="K618" s="183">
        <f t="shared" si="128"/>
        <v>6.7340250000000026</v>
      </c>
      <c r="L618" s="185">
        <f t="shared" si="129"/>
        <v>95.649311285942034</v>
      </c>
      <c r="M618" s="204">
        <f t="shared" si="120"/>
        <v>5.4792576780533464</v>
      </c>
      <c r="N618" s="186"/>
      <c r="O618" s="187">
        <f t="shared" si="121"/>
        <v>7.7141620987324906</v>
      </c>
      <c r="P618" s="187"/>
      <c r="Q618" s="206">
        <f t="shared" si="122"/>
        <v>0.20360686991963542</v>
      </c>
      <c r="R618" s="184">
        <f t="shared" si="132"/>
        <v>1.0090230404708369</v>
      </c>
      <c r="S618" s="184">
        <f t="shared" si="133"/>
        <v>5.6162318661896782</v>
      </c>
      <c r="T618" s="190">
        <f t="shared" si="123"/>
        <v>0.11664170789688111</v>
      </c>
      <c r="U618" s="190">
        <f t="shared" si="124"/>
        <v>6.2296997971143186E-2</v>
      </c>
      <c r="V618" s="190">
        <f t="shared" si="125"/>
        <v>5.4344709925737922E-2</v>
      </c>
      <c r="Y618" s="205"/>
      <c r="Z618" s="205"/>
    </row>
    <row r="619" spans="1:26">
      <c r="A619" s="181">
        <v>1921.11</v>
      </c>
      <c r="B619" s="182">
        <v>7.06</v>
      </c>
      <c r="C619" s="183">
        <v>0.4642</v>
      </c>
      <c r="D619" s="182">
        <v>0.33250000000000002</v>
      </c>
      <c r="E619" s="182">
        <v>17.399999999999999</v>
      </c>
      <c r="F619" s="183">
        <f t="shared" si="130"/>
        <v>1921.8749999999538</v>
      </c>
      <c r="G619" s="184">
        <f>G609*2/12+G621*10/12</f>
        <v>4.4316666666666666</v>
      </c>
      <c r="H619" s="183">
        <f t="shared" si="126"/>
        <v>127.50786034482762</v>
      </c>
      <c r="I619" s="183">
        <f t="shared" si="127"/>
        <v>8.3837321206896593</v>
      </c>
      <c r="J619" s="185">
        <f t="shared" si="131"/>
        <v>1821.030346012375</v>
      </c>
      <c r="K619" s="183">
        <f t="shared" si="128"/>
        <v>6.0051506465517273</v>
      </c>
      <c r="L619" s="185">
        <f t="shared" si="129"/>
        <v>85.763822953132419</v>
      </c>
      <c r="M619" s="204">
        <f t="shared" si="120"/>
        <v>5.8381969932008895</v>
      </c>
      <c r="N619" s="186"/>
      <c r="O619" s="187">
        <f t="shared" si="121"/>
        <v>8.23994607876309</v>
      </c>
      <c r="P619" s="187"/>
      <c r="Q619" s="206">
        <f t="shared" si="122"/>
        <v>0.19353770826111444</v>
      </c>
      <c r="R619" s="184">
        <f t="shared" si="132"/>
        <v>1.0089842633529238</v>
      </c>
      <c r="S619" s="184">
        <f t="shared" si="133"/>
        <v>5.6994757866786472</v>
      </c>
      <c r="T619" s="190">
        <f t="shared" si="123"/>
        <v>0.11332002889117798</v>
      </c>
      <c r="U619" s="190">
        <f t="shared" si="124"/>
        <v>6.2237375274959872E-2</v>
      </c>
      <c r="V619" s="190">
        <f t="shared" si="125"/>
        <v>5.108265361621811E-2</v>
      </c>
      <c r="Y619" s="205"/>
      <c r="Z619" s="205"/>
    </row>
    <row r="620" spans="1:26">
      <c r="A620" s="181">
        <v>1921.12</v>
      </c>
      <c r="B620" s="182">
        <v>7.31</v>
      </c>
      <c r="C620" s="183">
        <v>0.46</v>
      </c>
      <c r="D620" s="182">
        <v>0.28999999999999998</v>
      </c>
      <c r="E620" s="182">
        <v>17.3</v>
      </c>
      <c r="F620" s="183">
        <f t="shared" si="130"/>
        <v>1921.9583333332871</v>
      </c>
      <c r="G620" s="184">
        <f>G609*1/12+G621*11/12</f>
        <v>4.3658333333333328</v>
      </c>
      <c r="H620" s="183">
        <f t="shared" si="126"/>
        <v>132.78615000000005</v>
      </c>
      <c r="I620" s="183">
        <f t="shared" si="127"/>
        <v>8.3559000000000037</v>
      </c>
      <c r="J620" s="185">
        <f t="shared" si="131"/>
        <v>1906.3580627772546</v>
      </c>
      <c r="K620" s="183">
        <f t="shared" si="128"/>
        <v>5.267850000000001</v>
      </c>
      <c r="L620" s="185">
        <f t="shared" si="129"/>
        <v>75.62843203904292</v>
      </c>
      <c r="M620" s="204">
        <f t="shared" si="120"/>
        <v>6.1141588494172705</v>
      </c>
      <c r="N620" s="186"/>
      <c r="O620" s="187">
        <f t="shared" si="121"/>
        <v>8.6498527940779351</v>
      </c>
      <c r="P620" s="187"/>
      <c r="Q620" s="206">
        <f t="shared" si="122"/>
        <v>0.18696752320380902</v>
      </c>
      <c r="R620" s="184">
        <f t="shared" si="132"/>
        <v>1.0089455546984269</v>
      </c>
      <c r="S620" s="184">
        <f t="shared" si="133"/>
        <v>5.7839223109412812</v>
      </c>
      <c r="T620" s="190">
        <f t="shared" si="123"/>
        <v>8.7052791666405893E-2</v>
      </c>
      <c r="U620" s="190">
        <f t="shared" si="124"/>
        <v>6.1471044956979082E-2</v>
      </c>
      <c r="V620" s="190">
        <f t="shared" si="125"/>
        <v>2.5581746709426811E-2</v>
      </c>
      <c r="Y620" s="205"/>
      <c r="Z620" s="205"/>
    </row>
    <row r="621" spans="1:26">
      <c r="A621" s="181">
        <v>1922.01</v>
      </c>
      <c r="B621" s="182">
        <v>7.3</v>
      </c>
      <c r="C621" s="183">
        <v>0.4642</v>
      </c>
      <c r="D621" s="182">
        <v>0.32329999999999998</v>
      </c>
      <c r="E621" s="182">
        <v>16.899999999999999</v>
      </c>
      <c r="F621" s="183">
        <f t="shared" si="130"/>
        <v>1922.0416666666204</v>
      </c>
      <c r="G621" s="184">
        <v>4.3</v>
      </c>
      <c r="H621" s="183">
        <f t="shared" si="126"/>
        <v>135.74306804733735</v>
      </c>
      <c r="I621" s="183">
        <f t="shared" si="127"/>
        <v>8.6317715325443825</v>
      </c>
      <c r="J621" s="185">
        <f t="shared" si="131"/>
        <v>1959.1362716888982</v>
      </c>
      <c r="K621" s="183">
        <f t="shared" si="128"/>
        <v>6.0117443698224875</v>
      </c>
      <c r="L621" s="185">
        <f t="shared" si="129"/>
        <v>86.765583100961734</v>
      </c>
      <c r="M621" s="204">
        <f t="shared" si="120"/>
        <v>6.2870872903471264</v>
      </c>
      <c r="N621" s="186"/>
      <c r="O621" s="187">
        <f t="shared" si="121"/>
        <v>8.9170964731832179</v>
      </c>
      <c r="P621" s="187"/>
      <c r="Q621" s="206">
        <f t="shared" si="122"/>
        <v>0.17951956182160139</v>
      </c>
      <c r="R621" s="184">
        <f t="shared" si="132"/>
        <v>1.0031803360364855</v>
      </c>
      <c r="S621" s="184">
        <f t="shared" si="133"/>
        <v>5.9737848985309467</v>
      </c>
      <c r="T621" s="190">
        <f t="shared" si="123"/>
        <v>8.5386471884166149E-2</v>
      </c>
      <c r="U621" s="190">
        <f t="shared" si="124"/>
        <v>6.0320506332032897E-2</v>
      </c>
      <c r="V621" s="190">
        <f t="shared" si="125"/>
        <v>2.5065965552133251E-2</v>
      </c>
      <c r="Y621" s="205"/>
      <c r="Z621" s="205"/>
    </row>
    <row r="622" spans="1:26">
      <c r="A622" s="181">
        <v>1922.02</v>
      </c>
      <c r="B622" s="182">
        <v>7.46</v>
      </c>
      <c r="C622" s="183">
        <v>0.46829999999999999</v>
      </c>
      <c r="D622" s="182">
        <v>0.35670000000000002</v>
      </c>
      <c r="E622" s="182">
        <v>16.899999999999999</v>
      </c>
      <c r="F622" s="183">
        <f t="shared" si="130"/>
        <v>1922.1249999999536</v>
      </c>
      <c r="G622" s="184">
        <f>G621*11/12+G633*1/12</f>
        <v>4.3049999999999997</v>
      </c>
      <c r="H622" s="183">
        <f t="shared" si="126"/>
        <v>138.71825857988171</v>
      </c>
      <c r="I622" s="183">
        <f t="shared" si="127"/>
        <v>8.7080107899408326</v>
      </c>
      <c r="J622" s="185">
        <f t="shared" si="131"/>
        <v>2012.5495725755943</v>
      </c>
      <c r="K622" s="183">
        <f t="shared" si="128"/>
        <v>6.6328153934911285</v>
      </c>
      <c r="L622" s="185">
        <f t="shared" si="129"/>
        <v>96.230084790578388</v>
      </c>
      <c r="M622" s="204">
        <f t="shared" si="120"/>
        <v>6.4613058726969808</v>
      </c>
      <c r="N622" s="186"/>
      <c r="O622" s="187">
        <f t="shared" si="121"/>
        <v>9.1855378690400542</v>
      </c>
      <c r="P622" s="187"/>
      <c r="Q622" s="206">
        <f t="shared" si="122"/>
        <v>0.17408010681528904</v>
      </c>
      <c r="R622" s="184">
        <f t="shared" si="132"/>
        <v>1.0031845960283758</v>
      </c>
      <c r="S622" s="184">
        <f t="shared" si="133"/>
        <v>5.9927835419179578</v>
      </c>
      <c r="T622" s="190">
        <f t="shared" si="123"/>
        <v>8.3916754121699411E-2</v>
      </c>
      <c r="U622" s="190">
        <f t="shared" si="124"/>
        <v>6.2073880429736938E-2</v>
      </c>
      <c r="V622" s="190">
        <f t="shared" si="125"/>
        <v>2.1842873691962472E-2</v>
      </c>
      <c r="Y622" s="205"/>
      <c r="Z622" s="205"/>
    </row>
    <row r="623" spans="1:26">
      <c r="A623" s="181">
        <v>1922.03</v>
      </c>
      <c r="B623" s="182">
        <v>7.74</v>
      </c>
      <c r="C623" s="183">
        <v>0.47249999999999998</v>
      </c>
      <c r="D623" s="182">
        <v>0.39</v>
      </c>
      <c r="E623" s="182">
        <v>16.7</v>
      </c>
      <c r="F623" s="183">
        <f t="shared" si="130"/>
        <v>1922.2083333332869</v>
      </c>
      <c r="G623" s="184">
        <f>G621*10/12+G633*2/12</f>
        <v>4.3100000000000005</v>
      </c>
      <c r="H623" s="183">
        <f t="shared" si="126"/>
        <v>145.64849281437134</v>
      </c>
      <c r="I623" s="183">
        <f t="shared" si="127"/>
        <v>8.8913324101796452</v>
      </c>
      <c r="J623" s="185">
        <f t="shared" si="131"/>
        <v>2123.8444185076819</v>
      </c>
      <c r="K623" s="183">
        <f t="shared" si="128"/>
        <v>7.3388775449101828</v>
      </c>
      <c r="L623" s="185">
        <f t="shared" si="129"/>
        <v>107.01541643643357</v>
      </c>
      <c r="M623" s="204">
        <f t="shared" si="120"/>
        <v>6.8213872490360421</v>
      </c>
      <c r="N623" s="186"/>
      <c r="O623" s="187">
        <f t="shared" si="121"/>
        <v>9.7174091458281193</v>
      </c>
      <c r="P623" s="187"/>
      <c r="Q623" s="206">
        <f t="shared" si="122"/>
        <v>0.16243257308781894</v>
      </c>
      <c r="R623" s="184">
        <f t="shared" si="132"/>
        <v>1.0031888559901481</v>
      </c>
      <c r="S623" s="184">
        <f t="shared" si="133"/>
        <v>6.0838665573818842</v>
      </c>
      <c r="T623" s="190">
        <f t="shared" si="123"/>
        <v>8.0061470782865074E-2</v>
      </c>
      <c r="U623" s="190">
        <f t="shared" si="124"/>
        <v>6.1821595873386315E-2</v>
      </c>
      <c r="V623" s="190">
        <f t="shared" si="125"/>
        <v>1.8239874909478759E-2</v>
      </c>
      <c r="Y623" s="205"/>
      <c r="Z623" s="205"/>
    </row>
    <row r="624" spans="1:26">
      <c r="A624" s="181">
        <v>1922.04</v>
      </c>
      <c r="B624" s="182">
        <v>8.2100000000000009</v>
      </c>
      <c r="C624" s="183">
        <v>0.47670000000000001</v>
      </c>
      <c r="D624" s="182">
        <v>0.42330000000000001</v>
      </c>
      <c r="E624" s="182">
        <v>16.7</v>
      </c>
      <c r="F624" s="183">
        <f t="shared" si="130"/>
        <v>1922.2916666666201</v>
      </c>
      <c r="G624" s="184">
        <f>G621*9/12+G633*3/12</f>
        <v>4.3149999999999995</v>
      </c>
      <c r="H624" s="183">
        <f t="shared" si="126"/>
        <v>154.49278113772465</v>
      </c>
      <c r="I624" s="183">
        <f t="shared" si="127"/>
        <v>8.9703664760479072</v>
      </c>
      <c r="J624" s="185">
        <f t="shared" si="131"/>
        <v>2263.7121957975824</v>
      </c>
      <c r="K624" s="183">
        <f t="shared" si="128"/>
        <v>7.9655047814371294</v>
      </c>
      <c r="L624" s="185">
        <f t="shared" si="129"/>
        <v>116.7149052961165</v>
      </c>
      <c r="M624" s="204">
        <f t="shared" si="120"/>
        <v>7.2732533902098631</v>
      </c>
      <c r="N624" s="186"/>
      <c r="O624" s="187">
        <f t="shared" si="121"/>
        <v>10.378612240077564</v>
      </c>
      <c r="P624" s="187"/>
      <c r="Q624" s="206">
        <f t="shared" si="122"/>
        <v>0.15011860019363649</v>
      </c>
      <c r="R624" s="184">
        <f t="shared" si="132"/>
        <v>1.0031931159218126</v>
      </c>
      <c r="S624" s="184">
        <f t="shared" si="133"/>
        <v>6.1032671316966525</v>
      </c>
      <c r="T624" s="190">
        <f t="shared" si="123"/>
        <v>4.5916567580980727E-2</v>
      </c>
      <c r="U624" s="190">
        <f t="shared" si="124"/>
        <v>6.2836560148972875E-2</v>
      </c>
      <c r="V624" s="190">
        <f t="shared" si="125"/>
        <v>-1.6919992567992148E-2</v>
      </c>
      <c r="Y624" s="205"/>
      <c r="Z624" s="205"/>
    </row>
    <row r="625" spans="1:26">
      <c r="A625" s="181">
        <v>1922.05</v>
      </c>
      <c r="B625" s="182">
        <v>8.5299999999999994</v>
      </c>
      <c r="C625" s="183">
        <v>0.48080000000000001</v>
      </c>
      <c r="D625" s="182">
        <v>0.45669999999999999</v>
      </c>
      <c r="E625" s="182">
        <v>16.7</v>
      </c>
      <c r="F625" s="183">
        <f t="shared" si="130"/>
        <v>1922.3749999999534</v>
      </c>
      <c r="G625" s="184">
        <f>G621*8/12+G633*4/12</f>
        <v>4.32</v>
      </c>
      <c r="H625" s="183">
        <f t="shared" si="126"/>
        <v>160.51442425149708</v>
      </c>
      <c r="I625" s="183">
        <f t="shared" si="127"/>
        <v>9.0475187784431181</v>
      </c>
      <c r="J625" s="185">
        <f t="shared" si="131"/>
        <v>2362.9920136579372</v>
      </c>
      <c r="K625" s="183">
        <f t="shared" si="128"/>
        <v>8.5940137814371287</v>
      </c>
      <c r="L625" s="185">
        <f t="shared" si="129"/>
        <v>126.51564509233057</v>
      </c>
      <c r="M625" s="204">
        <f t="shared" si="120"/>
        <v>7.5934672589193797</v>
      </c>
      <c r="N625" s="186"/>
      <c r="O625" s="187">
        <f t="shared" si="121"/>
        <v>10.851308007115502</v>
      </c>
      <c r="P625" s="187"/>
      <c r="Q625" s="206">
        <f t="shared" si="122"/>
        <v>0.14427069252660302</v>
      </c>
      <c r="R625" s="184">
        <f t="shared" si="132"/>
        <v>1.0031973758233814</v>
      </c>
      <c r="S625" s="184">
        <f t="shared" si="133"/>
        <v>6.1227555711499484</v>
      </c>
      <c r="T625" s="190">
        <f t="shared" si="123"/>
        <v>3.0457950462606576E-2</v>
      </c>
      <c r="U625" s="190">
        <f t="shared" si="124"/>
        <v>6.4629222340574666E-2</v>
      </c>
      <c r="V625" s="190">
        <f t="shared" si="125"/>
        <v>-3.417127187796809E-2</v>
      </c>
      <c r="Y625" s="205"/>
      <c r="Z625" s="205"/>
    </row>
    <row r="626" spans="1:26">
      <c r="A626" s="181">
        <v>1922.06</v>
      </c>
      <c r="B626" s="182">
        <v>8.4499999999999993</v>
      </c>
      <c r="C626" s="183">
        <v>0.48499999999999999</v>
      </c>
      <c r="D626" s="182">
        <v>0.49</v>
      </c>
      <c r="E626" s="182">
        <v>16.7</v>
      </c>
      <c r="F626" s="183">
        <f t="shared" si="130"/>
        <v>1922.4583333332866</v>
      </c>
      <c r="G626" s="184">
        <f>G621*7/12+G633*5/12</f>
        <v>4.3250000000000002</v>
      </c>
      <c r="H626" s="183">
        <f t="shared" si="126"/>
        <v>159.00901347305393</v>
      </c>
      <c r="I626" s="183">
        <f t="shared" si="127"/>
        <v>9.1265528443113801</v>
      </c>
      <c r="J626" s="185">
        <f t="shared" si="131"/>
        <v>2352.0265856930332</v>
      </c>
      <c r="K626" s="183">
        <f t="shared" si="128"/>
        <v>9.2206410179640752</v>
      </c>
      <c r="L626" s="185">
        <f t="shared" si="129"/>
        <v>136.38970733604572</v>
      </c>
      <c r="M626" s="204">
        <f t="shared" si="120"/>
        <v>7.5579873517551261</v>
      </c>
      <c r="N626" s="186"/>
      <c r="O626" s="187">
        <f t="shared" si="121"/>
        <v>10.815617689535207</v>
      </c>
      <c r="P626" s="187"/>
      <c r="Q626" s="206">
        <f t="shared" si="122"/>
        <v>0.14587981797708549</v>
      </c>
      <c r="R626" s="184">
        <f t="shared" si="132"/>
        <v>1.0032016356948654</v>
      </c>
      <c r="S626" s="184">
        <f t="shared" si="133"/>
        <v>6.1423323217856174</v>
      </c>
      <c r="T626" s="190">
        <f t="shared" si="123"/>
        <v>1.8087288159285952E-2</v>
      </c>
      <c r="U626" s="190">
        <f t="shared" si="124"/>
        <v>6.5658098466928827E-2</v>
      </c>
      <c r="V626" s="190">
        <f t="shared" si="125"/>
        <v>-4.7570810307642875E-2</v>
      </c>
      <c r="Y626" s="205"/>
      <c r="Z626" s="205"/>
    </row>
    <row r="627" spans="1:26">
      <c r="A627" s="181">
        <v>1922.07</v>
      </c>
      <c r="B627" s="182">
        <v>8.51</v>
      </c>
      <c r="C627" s="183">
        <v>0.48920000000000002</v>
      </c>
      <c r="D627" s="182">
        <v>0.52329999999999999</v>
      </c>
      <c r="E627" s="182">
        <v>16.8</v>
      </c>
      <c r="F627" s="183">
        <f t="shared" si="130"/>
        <v>1922.5416666666199</v>
      </c>
      <c r="G627" s="184">
        <f>G621*6/12+G633*6/12</f>
        <v>4.33</v>
      </c>
      <c r="H627" s="183">
        <f t="shared" si="126"/>
        <v>159.18486875000005</v>
      </c>
      <c r="I627" s="183">
        <f t="shared" si="127"/>
        <v>9.1507917500000033</v>
      </c>
      <c r="J627" s="185">
        <f t="shared" si="131"/>
        <v>2365.9075078794399</v>
      </c>
      <c r="K627" s="183">
        <f t="shared" si="128"/>
        <v>9.788653562500004</v>
      </c>
      <c r="L627" s="185">
        <f t="shared" si="129"/>
        <v>145.4852407606711</v>
      </c>
      <c r="M627" s="204">
        <f t="shared" si="120"/>
        <v>7.6020950457740311</v>
      </c>
      <c r="N627" s="186"/>
      <c r="O627" s="187">
        <f t="shared" si="121"/>
        <v>10.892058792535369</v>
      </c>
      <c r="P627" s="187"/>
      <c r="Q627" s="206">
        <f t="shared" si="122"/>
        <v>0.14569327464091719</v>
      </c>
      <c r="R627" s="184">
        <f t="shared" si="132"/>
        <v>1.0032058955362759</v>
      </c>
      <c r="S627" s="184">
        <f t="shared" si="133"/>
        <v>6.1253192736717903</v>
      </c>
      <c r="T627" s="190">
        <f t="shared" si="123"/>
        <v>2.356749577898376E-2</v>
      </c>
      <c r="U627" s="190">
        <f t="shared" si="124"/>
        <v>6.6540567520546379E-2</v>
      </c>
      <c r="V627" s="190">
        <f t="shared" si="125"/>
        <v>-4.2973071741562618E-2</v>
      </c>
      <c r="Y627" s="205"/>
      <c r="Z627" s="205"/>
    </row>
    <row r="628" spans="1:26">
      <c r="A628" s="181">
        <v>1922.08</v>
      </c>
      <c r="B628" s="182">
        <v>8.83</v>
      </c>
      <c r="C628" s="183">
        <v>0.49330000000000002</v>
      </c>
      <c r="D628" s="182">
        <v>0.55669999999999997</v>
      </c>
      <c r="E628" s="182">
        <v>16.600000000000001</v>
      </c>
      <c r="F628" s="183">
        <f t="shared" si="130"/>
        <v>1922.6249999999532</v>
      </c>
      <c r="G628" s="184">
        <f>G621*5/12+G633*7/12</f>
        <v>4.335</v>
      </c>
      <c r="H628" s="183">
        <f t="shared" si="126"/>
        <v>167.16067680722895</v>
      </c>
      <c r="I628" s="183">
        <f t="shared" si="127"/>
        <v>9.3386593283132555</v>
      </c>
      <c r="J628" s="185">
        <f t="shared" si="131"/>
        <v>2496.015505443343</v>
      </c>
      <c r="K628" s="183">
        <f t="shared" si="128"/>
        <v>10.538884346385545</v>
      </c>
      <c r="L628" s="185">
        <f t="shared" si="129"/>
        <v>157.36487337262844</v>
      </c>
      <c r="M628" s="204">
        <f t="shared" si="120"/>
        <v>8.0200306898957745</v>
      </c>
      <c r="N628" s="186"/>
      <c r="O628" s="187">
        <f t="shared" si="121"/>
        <v>11.501719558533324</v>
      </c>
      <c r="P628" s="187"/>
      <c r="Q628" s="206">
        <f t="shared" si="122"/>
        <v>0.13648243579404423</v>
      </c>
      <c r="R628" s="184">
        <f t="shared" si="132"/>
        <v>1.0032101553476238</v>
      </c>
      <c r="S628" s="184">
        <f t="shared" si="133"/>
        <v>6.2189920267556591</v>
      </c>
      <c r="T628" s="190">
        <f t="shared" si="123"/>
        <v>6.1936125765673644E-2</v>
      </c>
      <c r="U628" s="190">
        <f t="shared" si="124"/>
        <v>6.6293715830372912E-2</v>
      </c>
      <c r="V628" s="190">
        <f t="shared" si="125"/>
        <v>-4.3575900646992682E-3</v>
      </c>
      <c r="Y628" s="205"/>
      <c r="Z628" s="205"/>
    </row>
    <row r="629" spans="1:26">
      <c r="A629" s="181">
        <v>1922.09</v>
      </c>
      <c r="B629" s="182">
        <v>9.06</v>
      </c>
      <c r="C629" s="183">
        <v>0.4975</v>
      </c>
      <c r="D629" s="182">
        <v>0.59</v>
      </c>
      <c r="E629" s="182">
        <v>16.600000000000001</v>
      </c>
      <c r="F629" s="183">
        <f t="shared" si="130"/>
        <v>1922.7083333332864</v>
      </c>
      <c r="G629" s="184">
        <f>G621*4/12+G633*8/12</f>
        <v>4.34</v>
      </c>
      <c r="H629" s="183">
        <f t="shared" si="126"/>
        <v>171.51480542168682</v>
      </c>
      <c r="I629" s="183">
        <f t="shared" si="127"/>
        <v>9.4181695030120505</v>
      </c>
      <c r="J629" s="185">
        <f t="shared" si="131"/>
        <v>2572.7498439577043</v>
      </c>
      <c r="K629" s="183">
        <f t="shared" si="128"/>
        <v>11.169286445783134</v>
      </c>
      <c r="L629" s="185">
        <f t="shared" si="129"/>
        <v>167.54110462859219</v>
      </c>
      <c r="M629" s="204">
        <f t="shared" si="120"/>
        <v>8.2650830022843031</v>
      </c>
      <c r="N629" s="186"/>
      <c r="O629" s="187">
        <f t="shared" si="121"/>
        <v>11.861543308882677</v>
      </c>
      <c r="P629" s="187"/>
      <c r="Q629" s="206">
        <f t="shared" si="122"/>
        <v>0.13170642498863802</v>
      </c>
      <c r="R629" s="184">
        <f t="shared" si="132"/>
        <v>1.0032144151289202</v>
      </c>
      <c r="S629" s="184">
        <f t="shared" si="133"/>
        <v>6.2389559572671782</v>
      </c>
      <c r="T629" s="190">
        <f t="shared" si="123"/>
        <v>6.9986153695603903E-2</v>
      </c>
      <c r="U629" s="190">
        <f t="shared" si="124"/>
        <v>6.7327478405122099E-2</v>
      </c>
      <c r="V629" s="190">
        <f t="shared" si="125"/>
        <v>2.6586752904818045E-3</v>
      </c>
      <c r="Y629" s="205"/>
      <c r="Z629" s="205"/>
    </row>
    <row r="630" spans="1:26">
      <c r="A630" s="181">
        <v>1922.1</v>
      </c>
      <c r="B630" s="182">
        <v>9.26</v>
      </c>
      <c r="C630" s="183">
        <v>0.50170000000000003</v>
      </c>
      <c r="D630" s="182">
        <v>0.62329999999999997</v>
      </c>
      <c r="E630" s="182">
        <v>16.7</v>
      </c>
      <c r="F630" s="183">
        <f t="shared" si="130"/>
        <v>1922.7916666666197</v>
      </c>
      <c r="G630" s="184">
        <f>G621*3/12+G633*9/12</f>
        <v>4.3449999999999998</v>
      </c>
      <c r="H630" s="183">
        <f t="shared" si="126"/>
        <v>174.25129760479049</v>
      </c>
      <c r="I630" s="183">
        <f t="shared" si="127"/>
        <v>9.4408073443113825</v>
      </c>
      <c r="J630" s="185">
        <f t="shared" si="131"/>
        <v>2625.5988061796252</v>
      </c>
      <c r="K630" s="183">
        <f t="shared" si="128"/>
        <v>11.729031727544914</v>
      </c>
      <c r="L630" s="185">
        <f t="shared" si="129"/>
        <v>176.73172093863502</v>
      </c>
      <c r="M630" s="204">
        <f t="shared" si="120"/>
        <v>8.4321519987618991</v>
      </c>
      <c r="N630" s="186"/>
      <c r="O630" s="187">
        <f t="shared" si="121"/>
        <v>12.107471819097537</v>
      </c>
      <c r="P630" s="187"/>
      <c r="Q630" s="206">
        <f t="shared" si="122"/>
        <v>0.12989248661951502</v>
      </c>
      <c r="R630" s="184">
        <f t="shared" si="132"/>
        <v>1.0032186748801766</v>
      </c>
      <c r="S630" s="184">
        <f t="shared" si="133"/>
        <v>6.2215314465849758</v>
      </c>
      <c r="T630" s="190">
        <f t="shared" si="123"/>
        <v>5.3539262109139285E-2</v>
      </c>
      <c r="U630" s="190">
        <f t="shared" si="124"/>
        <v>6.9007264494567178E-2</v>
      </c>
      <c r="V630" s="190">
        <f t="shared" si="125"/>
        <v>-1.5468002385427893E-2</v>
      </c>
      <c r="Y630" s="205"/>
      <c r="Z630" s="205"/>
    </row>
    <row r="631" spans="1:26">
      <c r="A631" s="181">
        <v>1922.11</v>
      </c>
      <c r="B631" s="182">
        <v>8.8000000000000007</v>
      </c>
      <c r="C631" s="183">
        <v>0.50580000000000003</v>
      </c>
      <c r="D631" s="182">
        <v>0.65669999999999995</v>
      </c>
      <c r="E631" s="182">
        <v>16.8</v>
      </c>
      <c r="F631" s="183">
        <f t="shared" si="130"/>
        <v>1922.8749999999529</v>
      </c>
      <c r="G631" s="184">
        <f>G621*2/12+G633*10/12</f>
        <v>4.3499999999999996</v>
      </c>
      <c r="H631" s="183">
        <f t="shared" si="126"/>
        <v>164.60950000000005</v>
      </c>
      <c r="I631" s="183">
        <f t="shared" si="127"/>
        <v>9.4613051250000026</v>
      </c>
      <c r="J631" s="185">
        <f t="shared" si="131"/>
        <v>2492.1974486001077</v>
      </c>
      <c r="K631" s="183">
        <f t="shared" si="128"/>
        <v>12.283983937500004</v>
      </c>
      <c r="L631" s="185">
        <f t="shared" si="129"/>
        <v>185.98023460178305</v>
      </c>
      <c r="M631" s="204">
        <f t="shared" si="120"/>
        <v>7.9982537722698348</v>
      </c>
      <c r="N631" s="186"/>
      <c r="O631" s="187">
        <f t="shared" si="121"/>
        <v>11.49176715541015</v>
      </c>
      <c r="P631" s="187"/>
      <c r="Q631" s="206">
        <f t="shared" si="122"/>
        <v>0.136905980432102</v>
      </c>
      <c r="R631" s="184">
        <f t="shared" si="132"/>
        <v>1.0032229346014039</v>
      </c>
      <c r="S631" s="184">
        <f t="shared" si="133"/>
        <v>6.2044044113447061</v>
      </c>
      <c r="T631" s="190">
        <f t="shared" si="123"/>
        <v>5.9457509838696021E-2</v>
      </c>
      <c r="U631" s="190">
        <f t="shared" si="124"/>
        <v>7.068911847756465E-2</v>
      </c>
      <c r="V631" s="190">
        <f t="shared" si="125"/>
        <v>-1.1231608638868629E-2</v>
      </c>
      <c r="Y631" s="205"/>
      <c r="Z631" s="205"/>
    </row>
    <row r="632" spans="1:26">
      <c r="A632" s="181">
        <v>1922.12</v>
      </c>
      <c r="B632" s="182">
        <v>8.7799999999999994</v>
      </c>
      <c r="C632" s="183">
        <v>0.51</v>
      </c>
      <c r="D632" s="182">
        <v>0.69</v>
      </c>
      <c r="E632" s="182">
        <v>16.899999999999999</v>
      </c>
      <c r="F632" s="183">
        <f t="shared" si="130"/>
        <v>1922.9583333332862</v>
      </c>
      <c r="G632" s="184">
        <f>G621*1/12+G633*11/12</f>
        <v>4.3549999999999995</v>
      </c>
      <c r="H632" s="183">
        <f t="shared" si="126"/>
        <v>163.26358047337283</v>
      </c>
      <c r="I632" s="183">
        <f t="shared" si="127"/>
        <v>9.483419822485212</v>
      </c>
      <c r="J632" s="185">
        <f t="shared" si="131"/>
        <v>2483.7851091757043</v>
      </c>
      <c r="K632" s="183">
        <f t="shared" si="128"/>
        <v>12.830509171597638</v>
      </c>
      <c r="L632" s="185">
        <f t="shared" si="129"/>
        <v>195.19495732702006</v>
      </c>
      <c r="M632" s="204">
        <f t="shared" si="120"/>
        <v>7.9646798649399972</v>
      </c>
      <c r="N632" s="186"/>
      <c r="O632" s="187">
        <f t="shared" si="121"/>
        <v>11.449713276395808</v>
      </c>
      <c r="P632" s="187"/>
      <c r="Q632" s="206">
        <f t="shared" si="122"/>
        <v>0.13904051336828624</v>
      </c>
      <c r="R632" s="184">
        <f t="shared" si="132"/>
        <v>1.0032271942926132</v>
      </c>
      <c r="S632" s="184">
        <f t="shared" si="133"/>
        <v>6.1875700270326996</v>
      </c>
      <c r="T632" s="190">
        <f t="shared" si="123"/>
        <v>5.7754057837540396E-2</v>
      </c>
      <c r="U632" s="190">
        <f t="shared" si="124"/>
        <v>7.2373180407452997E-2</v>
      </c>
      <c r="V632" s="190">
        <f t="shared" si="125"/>
        <v>-1.4619122569912602E-2</v>
      </c>
      <c r="Y632" s="205"/>
      <c r="Z632" s="205"/>
    </row>
    <row r="633" spans="1:26">
      <c r="A633" s="181">
        <v>1923.01</v>
      </c>
      <c r="B633" s="182">
        <v>8.9</v>
      </c>
      <c r="C633" s="183">
        <v>0.51170000000000004</v>
      </c>
      <c r="D633" s="182">
        <v>0.71419999999999995</v>
      </c>
      <c r="E633" s="182">
        <v>16.8</v>
      </c>
      <c r="F633" s="183">
        <f t="shared" si="130"/>
        <v>1923.0416666666194</v>
      </c>
      <c r="G633" s="184">
        <v>4.3600000000000003</v>
      </c>
      <c r="H633" s="183">
        <f t="shared" si="126"/>
        <v>166.48006250000006</v>
      </c>
      <c r="I633" s="183">
        <f t="shared" si="127"/>
        <v>9.5716683125000035</v>
      </c>
      <c r="J633" s="185">
        <f t="shared" si="131"/>
        <v>2544.8533159866765</v>
      </c>
      <c r="K633" s="183">
        <f t="shared" si="128"/>
        <v>13.359557375000003</v>
      </c>
      <c r="L633" s="185">
        <f t="shared" si="129"/>
        <v>204.21733014356002</v>
      </c>
      <c r="M633" s="204">
        <f t="shared" si="120"/>
        <v>8.1542004830691521</v>
      </c>
      <c r="N633" s="186"/>
      <c r="O633" s="187">
        <f t="shared" si="121"/>
        <v>11.725953614115136</v>
      </c>
      <c r="P633" s="187"/>
      <c r="Q633" s="206">
        <f t="shared" si="122"/>
        <v>0.13441486988785217</v>
      </c>
      <c r="R633" s="184">
        <f t="shared" si="132"/>
        <v>1.0056455223186209</v>
      </c>
      <c r="S633" s="184">
        <f t="shared" si="133"/>
        <v>6.2444881517430657</v>
      </c>
      <c r="T633" s="190">
        <f t="shared" si="123"/>
        <v>6.1539389511198195E-2</v>
      </c>
      <c r="U633" s="190">
        <f t="shared" si="124"/>
        <v>7.3617985826168297E-2</v>
      </c>
      <c r="V633" s="190">
        <f t="shared" si="125"/>
        <v>-1.2078596314970103E-2</v>
      </c>
      <c r="Y633" s="205"/>
      <c r="Z633" s="205"/>
    </row>
    <row r="634" spans="1:26">
      <c r="A634" s="181">
        <v>1923.02</v>
      </c>
      <c r="B634" s="182">
        <v>9.2799999999999994</v>
      </c>
      <c r="C634" s="183">
        <v>0.51329999999999998</v>
      </c>
      <c r="D634" s="182">
        <v>0.73829999999999996</v>
      </c>
      <c r="E634" s="182">
        <v>16.8</v>
      </c>
      <c r="F634" s="183">
        <f t="shared" si="130"/>
        <v>1923.1249999999527</v>
      </c>
      <c r="G634" s="184">
        <f>G633*11/12+G645*1/12</f>
        <v>4.335</v>
      </c>
      <c r="H634" s="183">
        <f t="shared" si="126"/>
        <v>173.58820000000003</v>
      </c>
      <c r="I634" s="183">
        <f t="shared" si="127"/>
        <v>9.6015973125000027</v>
      </c>
      <c r="J634" s="185">
        <f t="shared" si="131"/>
        <v>2665.7409969604141</v>
      </c>
      <c r="K634" s="183">
        <f t="shared" si="128"/>
        <v>13.810362937500004</v>
      </c>
      <c r="L634" s="185">
        <f t="shared" si="129"/>
        <v>212.08152780774503</v>
      </c>
      <c r="M634" s="204">
        <f t="shared" si="120"/>
        <v>8.5333605790659668</v>
      </c>
      <c r="N634" s="186"/>
      <c r="O634" s="187">
        <f t="shared" si="121"/>
        <v>12.272020083350817</v>
      </c>
      <c r="P634" s="187"/>
      <c r="Q634" s="206">
        <f t="shared" si="122"/>
        <v>0.12921581550482802</v>
      </c>
      <c r="R634" s="184">
        <f t="shared" si="132"/>
        <v>1.0056270198581208</v>
      </c>
      <c r="S634" s="184">
        <f t="shared" si="133"/>
        <v>6.2797415489720949</v>
      </c>
      <c r="T634" s="190">
        <f t="shared" si="123"/>
        <v>4.5695857243911009E-2</v>
      </c>
      <c r="U634" s="190">
        <f t="shared" si="124"/>
        <v>7.513108654325773E-2</v>
      </c>
      <c r="V634" s="190">
        <f t="shared" si="125"/>
        <v>-2.9435229299346721E-2</v>
      </c>
      <c r="Y634" s="205"/>
      <c r="Z634" s="205"/>
    </row>
    <row r="635" spans="1:26">
      <c r="A635" s="181">
        <v>1923.03</v>
      </c>
      <c r="B635" s="182">
        <v>9.43</v>
      </c>
      <c r="C635" s="183">
        <v>0.51500000000000001</v>
      </c>
      <c r="D635" s="182">
        <v>0.76249999999999996</v>
      </c>
      <c r="E635" s="182">
        <v>16.8</v>
      </c>
      <c r="F635" s="183">
        <f t="shared" si="130"/>
        <v>1923.208333333286</v>
      </c>
      <c r="G635" s="184">
        <f>G633*10/12+G645*2/12</f>
        <v>4.3099999999999996</v>
      </c>
      <c r="H635" s="183">
        <f t="shared" si="126"/>
        <v>176.39404375000007</v>
      </c>
      <c r="I635" s="183">
        <f t="shared" si="127"/>
        <v>9.6333968750000043</v>
      </c>
      <c r="J635" s="185">
        <f t="shared" si="131"/>
        <v>2721.1575774916951</v>
      </c>
      <c r="K635" s="183">
        <f t="shared" si="128"/>
        <v>14.263039062500004</v>
      </c>
      <c r="L635" s="185">
        <f t="shared" si="129"/>
        <v>220.02997378975795</v>
      </c>
      <c r="M635" s="204">
        <f t="shared" si="120"/>
        <v>8.7007375009785335</v>
      </c>
      <c r="N635" s="186"/>
      <c r="O635" s="187">
        <f t="shared" si="121"/>
        <v>12.511853851855701</v>
      </c>
      <c r="P635" s="187"/>
      <c r="Q635" s="206">
        <f t="shared" si="122"/>
        <v>0.12721147552406911</v>
      </c>
      <c r="R635" s="184">
        <f t="shared" si="132"/>
        <v>1.0056085211624202</v>
      </c>
      <c r="S635" s="184">
        <f t="shared" si="133"/>
        <v>6.315077779372027</v>
      </c>
      <c r="T635" s="190">
        <f t="shared" si="123"/>
        <v>4.4712447628235896E-2</v>
      </c>
      <c r="U635" s="190">
        <f t="shared" si="124"/>
        <v>7.5816127455445637E-2</v>
      </c>
      <c r="V635" s="190">
        <f t="shared" si="125"/>
        <v>-3.110367982720974E-2</v>
      </c>
      <c r="Y635" s="205"/>
      <c r="Z635" s="205"/>
    </row>
    <row r="636" spans="1:26">
      <c r="A636" s="181">
        <v>1923.04</v>
      </c>
      <c r="B636" s="182">
        <v>9.1</v>
      </c>
      <c r="C636" s="183">
        <v>0.51670000000000005</v>
      </c>
      <c r="D636" s="182">
        <v>0.78669999999999995</v>
      </c>
      <c r="E636" s="182">
        <v>16.899999999999999</v>
      </c>
      <c r="F636" s="183">
        <f t="shared" si="130"/>
        <v>1923.2916666666192</v>
      </c>
      <c r="G636" s="184">
        <f>G633*9/12+G645*3/12</f>
        <v>4.2850000000000001</v>
      </c>
      <c r="H636" s="183">
        <f t="shared" si="126"/>
        <v>169.21396153846163</v>
      </c>
      <c r="I636" s="183">
        <f t="shared" si="127"/>
        <v>9.6080059260355082</v>
      </c>
      <c r="J636" s="185">
        <f t="shared" si="131"/>
        <v>2622.7449937272859</v>
      </c>
      <c r="K636" s="183">
        <f t="shared" si="128"/>
        <v>14.628639949704148</v>
      </c>
      <c r="L636" s="185">
        <f t="shared" si="129"/>
        <v>226.73774577640171</v>
      </c>
      <c r="M636" s="204">
        <f t="shared" si="120"/>
        <v>8.372809668463816</v>
      </c>
      <c r="N636" s="186"/>
      <c r="O636" s="187">
        <f t="shared" si="121"/>
        <v>12.040671976551762</v>
      </c>
      <c r="P636" s="187"/>
      <c r="Q636" s="206">
        <f t="shared" si="122"/>
        <v>0.13258943586124278</v>
      </c>
      <c r="R636" s="184">
        <f t="shared" si="132"/>
        <v>1.0055900262385207</v>
      </c>
      <c r="S636" s="184">
        <f t="shared" si="133"/>
        <v>6.3129191271734566</v>
      </c>
      <c r="T636" s="190">
        <f t="shared" si="123"/>
        <v>5.9793009656515572E-2</v>
      </c>
      <c r="U636" s="190">
        <f t="shared" si="124"/>
        <v>7.629017997406895E-2</v>
      </c>
      <c r="V636" s="190">
        <f t="shared" si="125"/>
        <v>-1.6497170317553378E-2</v>
      </c>
      <c r="Y636" s="205"/>
      <c r="Z636" s="205"/>
    </row>
    <row r="637" spans="1:26">
      <c r="A637" s="181">
        <v>1923.05</v>
      </c>
      <c r="B637" s="182">
        <v>8.67</v>
      </c>
      <c r="C637" s="183">
        <v>0.51829999999999998</v>
      </c>
      <c r="D637" s="182">
        <v>0.81079999999999997</v>
      </c>
      <c r="E637" s="182">
        <v>16.899999999999999</v>
      </c>
      <c r="F637" s="183">
        <f t="shared" si="130"/>
        <v>1923.3749999999525</v>
      </c>
      <c r="G637" s="184">
        <f>G633*8/12+G645*4/12</f>
        <v>4.26</v>
      </c>
      <c r="H637" s="183">
        <f t="shared" si="126"/>
        <v>161.21813698224858</v>
      </c>
      <c r="I637" s="183">
        <f t="shared" si="127"/>
        <v>9.6377578313609504</v>
      </c>
      <c r="J637" s="185">
        <f t="shared" si="131"/>
        <v>2511.2615190259671</v>
      </c>
      <c r="K637" s="183">
        <f t="shared" si="128"/>
        <v>15.076778023668645</v>
      </c>
      <c r="L637" s="185">
        <f t="shared" si="129"/>
        <v>234.84784770775713</v>
      </c>
      <c r="M637" s="204">
        <f t="shared" si="120"/>
        <v>8.0004978675982095</v>
      </c>
      <c r="N637" s="186"/>
      <c r="O637" s="187">
        <f t="shared" si="121"/>
        <v>11.507770660192872</v>
      </c>
      <c r="P637" s="187"/>
      <c r="Q637" s="206">
        <f t="shared" si="122"/>
        <v>0.13948108359684205</v>
      </c>
      <c r="R637" s="184">
        <f t="shared" si="132"/>
        <v>1.0055715350934378</v>
      </c>
      <c r="S637" s="184">
        <f t="shared" si="133"/>
        <v>6.3482085107360149</v>
      </c>
      <c r="T637" s="190">
        <f t="shared" si="123"/>
        <v>9.2122313295782909E-2</v>
      </c>
      <c r="U637" s="190">
        <f t="shared" si="124"/>
        <v>7.6126272209097623E-2</v>
      </c>
      <c r="V637" s="190">
        <f t="shared" si="125"/>
        <v>1.5996041086685286E-2</v>
      </c>
      <c r="Y637" s="205"/>
      <c r="Z637" s="205"/>
    </row>
    <row r="638" spans="1:26">
      <c r="A638" s="181">
        <v>1923.06</v>
      </c>
      <c r="B638" s="182">
        <v>8.34</v>
      </c>
      <c r="C638" s="183">
        <v>0.52</v>
      </c>
      <c r="D638" s="182">
        <v>0.83499999999999996</v>
      </c>
      <c r="E638" s="182">
        <v>17</v>
      </c>
      <c r="F638" s="183">
        <f t="shared" si="130"/>
        <v>1923.4583333332857</v>
      </c>
      <c r="G638" s="184">
        <f>G633*7/12+G645*5/12</f>
        <v>4.2349999999999994</v>
      </c>
      <c r="H638" s="183">
        <f t="shared" si="126"/>
        <v>154.16956058823533</v>
      </c>
      <c r="I638" s="183">
        <f t="shared" si="127"/>
        <v>9.612490588235298</v>
      </c>
      <c r="J638" s="185">
        <f t="shared" si="131"/>
        <v>2413.9449527086904</v>
      </c>
      <c r="K638" s="183">
        <f t="shared" si="128"/>
        <v>15.435441617647063</v>
      </c>
      <c r="L638" s="185">
        <f t="shared" si="129"/>
        <v>241.68393711172141</v>
      </c>
      <c r="M638" s="204">
        <f t="shared" si="120"/>
        <v>7.6718252826730762</v>
      </c>
      <c r="N638" s="186"/>
      <c r="O638" s="187">
        <f t="shared" si="121"/>
        <v>11.038669785687134</v>
      </c>
      <c r="P638" s="187"/>
      <c r="Q638" s="206">
        <f t="shared" si="122"/>
        <v>0.14462548934004041</v>
      </c>
      <c r="R638" s="184">
        <f t="shared" si="132"/>
        <v>1.0055530477342007</v>
      </c>
      <c r="S638" s="184">
        <f t="shared" si="133"/>
        <v>6.3460273197208981</v>
      </c>
      <c r="T638" s="190">
        <f t="shared" si="123"/>
        <v>0.11346615187144016</v>
      </c>
      <c r="U638" s="190">
        <f t="shared" si="124"/>
        <v>7.5747303318780324E-2</v>
      </c>
      <c r="V638" s="190">
        <f t="shared" si="125"/>
        <v>3.7718848552659834E-2</v>
      </c>
      <c r="Y638" s="205"/>
      <c r="Z638" s="205"/>
    </row>
    <row r="639" spans="1:26">
      <c r="A639" s="181">
        <v>1923.07</v>
      </c>
      <c r="B639" s="182">
        <v>8.06</v>
      </c>
      <c r="C639" s="183">
        <v>0.52170000000000005</v>
      </c>
      <c r="D639" s="182">
        <v>0.85919999999999996</v>
      </c>
      <c r="E639" s="182">
        <v>17.2</v>
      </c>
      <c r="F639" s="183">
        <f t="shared" si="130"/>
        <v>1923.541666666619</v>
      </c>
      <c r="G639" s="184">
        <f>G633*6/12+G645*6/12</f>
        <v>4.21</v>
      </c>
      <c r="H639" s="183">
        <f t="shared" si="126"/>
        <v>147.26112034883727</v>
      </c>
      <c r="I639" s="183">
        <f t="shared" si="127"/>
        <v>9.5317774796511685</v>
      </c>
      <c r="J639" s="185">
        <f t="shared" si="131"/>
        <v>2318.2116431464224</v>
      </c>
      <c r="K639" s="183">
        <f t="shared" si="128"/>
        <v>15.698108511627915</v>
      </c>
      <c r="L639" s="185">
        <f t="shared" si="129"/>
        <v>247.1225116366509</v>
      </c>
      <c r="M639" s="204">
        <f t="shared" si="120"/>
        <v>7.3459851194906465</v>
      </c>
      <c r="N639" s="186"/>
      <c r="O639" s="187">
        <f t="shared" si="121"/>
        <v>10.574996358749736</v>
      </c>
      <c r="P639" s="187"/>
      <c r="Q639" s="206">
        <f t="shared" si="122"/>
        <v>0.1508203144791655</v>
      </c>
      <c r="R639" s="184">
        <f t="shared" si="132"/>
        <v>1.0055345641678535</v>
      </c>
      <c r="S639" s="184">
        <f t="shared" si="133"/>
        <v>6.3070663319736893</v>
      </c>
      <c r="T639" s="190">
        <f t="shared" si="123"/>
        <v>0.12360512033295934</v>
      </c>
      <c r="U639" s="190">
        <f t="shared" si="124"/>
        <v>7.3509420818807181E-2</v>
      </c>
      <c r="V639" s="190">
        <f t="shared" si="125"/>
        <v>5.0095699514152159E-2</v>
      </c>
      <c r="Y639" s="205"/>
      <c r="Z639" s="205"/>
    </row>
    <row r="640" spans="1:26">
      <c r="A640" s="181">
        <v>1923.08</v>
      </c>
      <c r="B640" s="182">
        <v>8.1</v>
      </c>
      <c r="C640" s="183">
        <v>0.52329999999999999</v>
      </c>
      <c r="D640" s="182">
        <v>0.88329999999999997</v>
      </c>
      <c r="E640" s="182">
        <v>17.100000000000001</v>
      </c>
      <c r="F640" s="183">
        <f t="shared" si="130"/>
        <v>1923.6249999999523</v>
      </c>
      <c r="G640" s="184">
        <f>G633*5/12+G645*7/12</f>
        <v>4.1849999999999996</v>
      </c>
      <c r="H640" s="183">
        <f t="shared" si="126"/>
        <v>148.85739473684214</v>
      </c>
      <c r="I640" s="183">
        <f t="shared" si="127"/>
        <v>9.6169227982456178</v>
      </c>
      <c r="J640" s="185">
        <f t="shared" si="131"/>
        <v>2355.9564354736412</v>
      </c>
      <c r="K640" s="183">
        <f t="shared" si="128"/>
        <v>16.232807008771935</v>
      </c>
      <c r="L640" s="185">
        <f t="shared" si="129"/>
        <v>256.91559499430463</v>
      </c>
      <c r="M640" s="204">
        <f t="shared" si="120"/>
        <v>7.4417831742173686</v>
      </c>
      <c r="N640" s="186"/>
      <c r="O640" s="187">
        <f t="shared" si="121"/>
        <v>10.717769172275755</v>
      </c>
      <c r="P640" s="187"/>
      <c r="Q640" s="206">
        <f t="shared" si="122"/>
        <v>0.14870190194385632</v>
      </c>
      <c r="R640" s="184">
        <f t="shared" si="132"/>
        <v>1.0055160844014541</v>
      </c>
      <c r="S640" s="184">
        <f t="shared" si="133"/>
        <v>6.3790607578445133</v>
      </c>
      <c r="T640" s="190">
        <f t="shared" si="123"/>
        <v>0.11561987147598662</v>
      </c>
      <c r="U640" s="190">
        <f t="shared" si="124"/>
        <v>7.190681665087606E-2</v>
      </c>
      <c r="V640" s="190">
        <f t="shared" si="125"/>
        <v>4.3713054825110564E-2</v>
      </c>
      <c r="Y640" s="205"/>
      <c r="Z640" s="205"/>
    </row>
    <row r="641" spans="1:26">
      <c r="A641" s="181">
        <v>1923.09</v>
      </c>
      <c r="B641" s="182">
        <v>8.15</v>
      </c>
      <c r="C641" s="183">
        <v>0.52500000000000002</v>
      </c>
      <c r="D641" s="182">
        <v>0.90749999999999997</v>
      </c>
      <c r="E641" s="182">
        <v>17.2</v>
      </c>
      <c r="F641" s="183">
        <f t="shared" si="130"/>
        <v>1923.7083333332855</v>
      </c>
      <c r="G641" s="184">
        <f>G633*4/12+G645*8/12</f>
        <v>4.16</v>
      </c>
      <c r="H641" s="183">
        <f t="shared" si="126"/>
        <v>148.90547529069775</v>
      </c>
      <c r="I641" s="183">
        <f t="shared" si="127"/>
        <v>9.5920704941860517</v>
      </c>
      <c r="J641" s="185">
        <f t="shared" si="131"/>
        <v>2369.3684936697732</v>
      </c>
      <c r="K641" s="183">
        <f t="shared" si="128"/>
        <v>16.580578997093031</v>
      </c>
      <c r="L641" s="185">
        <f t="shared" si="129"/>
        <v>263.82845496997783</v>
      </c>
      <c r="M641" s="204">
        <f t="shared" ref="M641:M704" si="134">H641/AVERAGE(K521:K640)</f>
        <v>7.458183867189792</v>
      </c>
      <c r="N641" s="186"/>
      <c r="O641" s="187">
        <f t="shared" ref="O641:O704" si="135">J641/AVERAGE(L521:L640)</f>
        <v>10.745088848507415</v>
      </c>
      <c r="P641" s="187"/>
      <c r="Q641" s="206">
        <f t="shared" ref="Q641:Q704" si="136">1/M641-(G641/100-(((E641/E521)^(1/10))-1))</f>
        <v>0.14821085527765077</v>
      </c>
      <c r="R641" s="184">
        <f t="shared" si="132"/>
        <v>1.0054976084420746</v>
      </c>
      <c r="S641" s="184">
        <f t="shared" si="133"/>
        <v>6.3769560547159347</v>
      </c>
      <c r="T641" s="190">
        <f t="shared" si="123"/>
        <v>0.11444129250825585</v>
      </c>
      <c r="U641" s="190">
        <f t="shared" si="124"/>
        <v>7.2371361516544885E-2</v>
      </c>
      <c r="V641" s="190">
        <f t="shared" si="125"/>
        <v>4.2069930991710969E-2</v>
      </c>
      <c r="Y641" s="205"/>
      <c r="Z641" s="205"/>
    </row>
    <row r="642" spans="1:26">
      <c r="A642" s="181">
        <v>1923.1</v>
      </c>
      <c r="B642" s="182">
        <v>8.0299999999999994</v>
      </c>
      <c r="C642" s="183">
        <v>0.52669999999999995</v>
      </c>
      <c r="D642" s="182">
        <v>0.93169999999999997</v>
      </c>
      <c r="E642" s="182">
        <v>17.3</v>
      </c>
      <c r="F642" s="183">
        <f t="shared" si="130"/>
        <v>1923.7916666666188</v>
      </c>
      <c r="G642" s="184">
        <f>G633*3/12+G645*9/12</f>
        <v>4.1349999999999998</v>
      </c>
      <c r="H642" s="183">
        <f t="shared" si="126"/>
        <v>145.86495000000005</v>
      </c>
      <c r="I642" s="183">
        <f t="shared" si="127"/>
        <v>9.5675055000000029</v>
      </c>
      <c r="J642" s="185">
        <f t="shared" si="131"/>
        <v>2333.6743999745413</v>
      </c>
      <c r="K642" s="183">
        <f t="shared" si="128"/>
        <v>16.924330500000003</v>
      </c>
      <c r="L642" s="185">
        <f t="shared" si="129"/>
        <v>270.77016668197757</v>
      </c>
      <c r="M642" s="204">
        <f t="shared" si="134"/>
        <v>7.3174003956214762</v>
      </c>
      <c r="N642" s="186"/>
      <c r="O642" s="187">
        <f t="shared" si="135"/>
        <v>10.546507102779904</v>
      </c>
      <c r="P642" s="187"/>
      <c r="Q642" s="206">
        <f t="shared" si="136"/>
        <v>0.15165270760296168</v>
      </c>
      <c r="R642" s="184">
        <f t="shared" si="132"/>
        <v>1.005479136296801</v>
      </c>
      <c r="S642" s="184">
        <f t="shared" si="133"/>
        <v>6.3749503970579058</v>
      </c>
      <c r="T642" s="190">
        <f t="shared" ref="T642:T705" si="137">(($J762/$J642)^(1/10)-1)</f>
        <v>0.10519370076487355</v>
      </c>
      <c r="U642" s="190">
        <f t="shared" ref="U642:U705" si="138">(($S762/$S642)^(1/10)-1)</f>
        <v>7.2833150280132264E-2</v>
      </c>
      <c r="V642" s="190">
        <f t="shared" ref="V642:V705" si="139">T642-U642</f>
        <v>3.2360550484741291E-2</v>
      </c>
      <c r="Y642" s="205"/>
      <c r="Z642" s="205"/>
    </row>
    <row r="643" spans="1:26">
      <c r="A643" s="181">
        <v>1923.11</v>
      </c>
      <c r="B643" s="182">
        <v>8.27</v>
      </c>
      <c r="C643" s="183">
        <v>0.52829999999999999</v>
      </c>
      <c r="D643" s="182">
        <v>0.95579999999999998</v>
      </c>
      <c r="E643" s="182">
        <v>17.3</v>
      </c>
      <c r="F643" s="183">
        <f t="shared" si="130"/>
        <v>1923.874999999952</v>
      </c>
      <c r="G643" s="184">
        <f>G633*2/12+G645*10/12</f>
        <v>4.1099999999999994</v>
      </c>
      <c r="H643" s="183">
        <f t="shared" si="126"/>
        <v>150.22455000000005</v>
      </c>
      <c r="I643" s="183">
        <f t="shared" si="127"/>
        <v>9.5965695000000029</v>
      </c>
      <c r="J643" s="185">
        <f t="shared" si="131"/>
        <v>2416.217596917601</v>
      </c>
      <c r="K643" s="183">
        <f t="shared" si="128"/>
        <v>17.362107000000005</v>
      </c>
      <c r="L643" s="185">
        <f t="shared" si="129"/>
        <v>279.25281488921922</v>
      </c>
      <c r="M643" s="204">
        <f t="shared" si="134"/>
        <v>7.5463279119162303</v>
      </c>
      <c r="N643" s="186"/>
      <c r="O643" s="187">
        <f t="shared" si="135"/>
        <v>10.87867181185551</v>
      </c>
      <c r="P643" s="187"/>
      <c r="Q643" s="206">
        <f t="shared" si="136"/>
        <v>0.14670636211495344</v>
      </c>
      <c r="R643" s="184">
        <f t="shared" si="132"/>
        <v>1.0054606679727343</v>
      </c>
      <c r="S643" s="184">
        <f t="shared" si="133"/>
        <v>6.4098796191687315</v>
      </c>
      <c r="T643" s="190">
        <f t="shared" si="137"/>
        <v>0.10440085308835845</v>
      </c>
      <c r="U643" s="190">
        <f t="shared" si="138"/>
        <v>7.2673785052318696E-2</v>
      </c>
      <c r="V643" s="190">
        <f t="shared" si="139"/>
        <v>3.1727068036039752E-2</v>
      </c>
      <c r="Y643" s="205"/>
      <c r="Z643" s="205"/>
    </row>
    <row r="644" spans="1:26">
      <c r="A644" s="181">
        <v>1923.12</v>
      </c>
      <c r="B644" s="182">
        <v>8.5500000000000007</v>
      </c>
      <c r="C644" s="183">
        <v>0.53</v>
      </c>
      <c r="D644" s="182">
        <v>0.98</v>
      </c>
      <c r="E644" s="182">
        <v>17.3</v>
      </c>
      <c r="F644" s="183">
        <f t="shared" si="130"/>
        <v>1923.9583333332853</v>
      </c>
      <c r="G644" s="184">
        <f>G633*1/12+G645*11/12</f>
        <v>4.085</v>
      </c>
      <c r="H644" s="183">
        <f t="shared" si="126"/>
        <v>155.31075000000007</v>
      </c>
      <c r="I644" s="183">
        <f t="shared" si="127"/>
        <v>9.6274500000000032</v>
      </c>
      <c r="J644" s="185">
        <f t="shared" si="131"/>
        <v>2510.9282624960929</v>
      </c>
      <c r="K644" s="183">
        <f t="shared" si="128"/>
        <v>17.801700000000004</v>
      </c>
      <c r="L644" s="185">
        <f t="shared" si="129"/>
        <v>287.80230377148195</v>
      </c>
      <c r="M644" s="204">
        <f t="shared" si="134"/>
        <v>7.8097391449387397</v>
      </c>
      <c r="N644" s="186"/>
      <c r="O644" s="187">
        <f t="shared" si="135"/>
        <v>11.25835061701814</v>
      </c>
      <c r="P644" s="187"/>
      <c r="Q644" s="206">
        <f t="shared" si="136"/>
        <v>0.14353740233689571</v>
      </c>
      <c r="R644" s="184">
        <f t="shared" si="132"/>
        <v>1.0054422034769896</v>
      </c>
      <c r="S644" s="184">
        <f t="shared" si="133"/>
        <v>6.4448818435142083</v>
      </c>
      <c r="T644" s="190">
        <f t="shared" si="137"/>
        <v>0.10268626500295097</v>
      </c>
      <c r="U644" s="190">
        <f t="shared" si="138"/>
        <v>7.2515111782604169E-2</v>
      </c>
      <c r="V644" s="190">
        <f t="shared" si="139"/>
        <v>3.0171153220346802E-2</v>
      </c>
      <c r="Y644" s="205"/>
      <c r="Z644" s="205"/>
    </row>
    <row r="645" spans="1:26">
      <c r="A645" s="181">
        <v>1924.01</v>
      </c>
      <c r="B645" s="182">
        <v>8.83</v>
      </c>
      <c r="C645" s="183">
        <v>0.53169999999999995</v>
      </c>
      <c r="D645" s="182">
        <v>0.9758</v>
      </c>
      <c r="E645" s="182">
        <v>17.3</v>
      </c>
      <c r="F645" s="183">
        <f t="shared" si="130"/>
        <v>1924.0416666666185</v>
      </c>
      <c r="G645" s="184">
        <v>4.0599999999999996</v>
      </c>
      <c r="H645" s="183">
        <f t="shared" si="126"/>
        <v>160.39695000000006</v>
      </c>
      <c r="I645" s="183">
        <f t="shared" si="127"/>
        <v>9.6583305000000017</v>
      </c>
      <c r="J645" s="185">
        <f t="shared" si="131"/>
        <v>2606.1697782773408</v>
      </c>
      <c r="K645" s="183">
        <f t="shared" si="128"/>
        <v>17.725407000000008</v>
      </c>
      <c r="L645" s="185">
        <f t="shared" si="129"/>
        <v>288.00684820419355</v>
      </c>
      <c r="M645" s="204">
        <f t="shared" si="134"/>
        <v>8.0722494460373735</v>
      </c>
      <c r="N645" s="186"/>
      <c r="O645" s="187">
        <f t="shared" si="135"/>
        <v>11.63399273969104</v>
      </c>
      <c r="P645" s="187"/>
      <c r="Q645" s="206">
        <f t="shared" si="136"/>
        <v>0.1396233589293564</v>
      </c>
      <c r="R645" s="184">
        <f t="shared" si="132"/>
        <v>1.0047430787771652</v>
      </c>
      <c r="S645" s="184">
        <f t="shared" si="133"/>
        <v>6.4799562018917687</v>
      </c>
      <c r="T645" s="190">
        <f t="shared" si="137"/>
        <v>0.10509792838807575</v>
      </c>
      <c r="U645" s="190">
        <f t="shared" si="138"/>
        <v>7.2357129894484284E-2</v>
      </c>
      <c r="V645" s="190">
        <f t="shared" si="139"/>
        <v>3.2740798493591461E-2</v>
      </c>
      <c r="Y645" s="205"/>
      <c r="Z645" s="205"/>
    </row>
    <row r="646" spans="1:26">
      <c r="A646" s="181">
        <v>1924.02</v>
      </c>
      <c r="B646" s="182">
        <v>8.8699999999999992</v>
      </c>
      <c r="C646" s="183">
        <v>0.5333</v>
      </c>
      <c r="D646" s="182">
        <v>0.97170000000000001</v>
      </c>
      <c r="E646" s="182">
        <v>17.2</v>
      </c>
      <c r="F646" s="183">
        <f t="shared" si="130"/>
        <v>1924.1249999999518</v>
      </c>
      <c r="G646" s="184">
        <f>G645*11/12+G657*1/12</f>
        <v>4.043333333333333</v>
      </c>
      <c r="H646" s="183">
        <f t="shared" si="126"/>
        <v>162.06031482558146</v>
      </c>
      <c r="I646" s="183">
        <f t="shared" si="127"/>
        <v>9.7437165610465151</v>
      </c>
      <c r="J646" s="185">
        <f t="shared" si="131"/>
        <v>2646.3897415692745</v>
      </c>
      <c r="K646" s="183">
        <f t="shared" si="128"/>
        <v>17.753552188953499</v>
      </c>
      <c r="L646" s="185">
        <f t="shared" si="129"/>
        <v>289.90946018972545</v>
      </c>
      <c r="M646" s="204">
        <f t="shared" si="134"/>
        <v>8.1620662208503578</v>
      </c>
      <c r="N646" s="186"/>
      <c r="O646" s="187">
        <f t="shared" si="135"/>
        <v>11.760979709538782</v>
      </c>
      <c r="P646" s="187"/>
      <c r="Q646" s="206">
        <f t="shared" si="136"/>
        <v>0.13887619650281111</v>
      </c>
      <c r="R646" s="184">
        <f t="shared" si="132"/>
        <v>1.0047302452630666</v>
      </c>
      <c r="S646" s="184">
        <f t="shared" si="133"/>
        <v>6.5485440001219564</v>
      </c>
      <c r="T646" s="190">
        <f t="shared" si="137"/>
        <v>0.11083473751217987</v>
      </c>
      <c r="U646" s="190">
        <f t="shared" si="138"/>
        <v>7.0948723075598297E-2</v>
      </c>
      <c r="V646" s="190">
        <f t="shared" si="139"/>
        <v>3.9886014436581574E-2</v>
      </c>
      <c r="Y646" s="205"/>
      <c r="Z646" s="205"/>
    </row>
    <row r="647" spans="1:26">
      <c r="A647" s="181">
        <v>1924.03</v>
      </c>
      <c r="B647" s="182">
        <v>8.6999999999999993</v>
      </c>
      <c r="C647" s="183">
        <v>0.53500000000000003</v>
      </c>
      <c r="D647" s="182">
        <v>0.96750000000000003</v>
      </c>
      <c r="E647" s="182">
        <v>17.100000000000001</v>
      </c>
      <c r="F647" s="183">
        <f t="shared" si="130"/>
        <v>1924.2083333332851</v>
      </c>
      <c r="G647" s="184">
        <f>G645*10/12+G657*2/12</f>
        <v>4.0266666666666664</v>
      </c>
      <c r="H647" s="183">
        <f t="shared" si="126"/>
        <v>159.88386842105268</v>
      </c>
      <c r="I647" s="183">
        <f t="shared" si="127"/>
        <v>9.8319390350877214</v>
      </c>
      <c r="J647" s="185">
        <f t="shared" si="131"/>
        <v>2624.2284644029942</v>
      </c>
      <c r="K647" s="183">
        <f t="shared" si="128"/>
        <v>17.780188815789479</v>
      </c>
      <c r="L647" s="185">
        <f t="shared" si="129"/>
        <v>291.83230336895366</v>
      </c>
      <c r="M647" s="204">
        <f t="shared" si="134"/>
        <v>8.0580770441160912</v>
      </c>
      <c r="N647" s="186"/>
      <c r="O647" s="187">
        <f t="shared" si="135"/>
        <v>11.610015219838788</v>
      </c>
      <c r="P647" s="187"/>
      <c r="Q647" s="206">
        <f t="shared" si="136"/>
        <v>0.14000792613364049</v>
      </c>
      <c r="R647" s="184">
        <f t="shared" si="132"/>
        <v>1.004717412888221</v>
      </c>
      <c r="S647" s="184">
        <f t="shared" si="133"/>
        <v>6.617996945787513</v>
      </c>
      <c r="T647" s="190">
        <f t="shared" si="137"/>
        <v>0.10631629825857325</v>
      </c>
      <c r="U647" s="190">
        <f t="shared" si="138"/>
        <v>7.0345310103740788E-2</v>
      </c>
      <c r="V647" s="190">
        <f t="shared" si="139"/>
        <v>3.5970988154832462E-2</v>
      </c>
      <c r="Y647" s="205"/>
      <c r="Z647" s="205"/>
    </row>
    <row r="648" spans="1:26">
      <c r="A648" s="181">
        <v>1924.04</v>
      </c>
      <c r="B648" s="182">
        <v>8.5</v>
      </c>
      <c r="C648" s="183">
        <v>0.53669999999999995</v>
      </c>
      <c r="D648" s="182">
        <v>0.96330000000000005</v>
      </c>
      <c r="E648" s="182">
        <v>17</v>
      </c>
      <c r="F648" s="183">
        <f t="shared" si="130"/>
        <v>1924.2916666666183</v>
      </c>
      <c r="G648" s="184">
        <f>G645*9/12+G657*3/12</f>
        <v>4.01</v>
      </c>
      <c r="H648" s="183">
        <f t="shared" si="126"/>
        <v>157.12725000000006</v>
      </c>
      <c r="I648" s="183">
        <f t="shared" si="127"/>
        <v>9.9211994205882377</v>
      </c>
      <c r="J648" s="185">
        <f t="shared" si="131"/>
        <v>2592.5531485461761</v>
      </c>
      <c r="K648" s="183">
        <f t="shared" si="128"/>
        <v>17.80713881470589</v>
      </c>
      <c r="L648" s="185">
        <f t="shared" si="129"/>
        <v>293.81252329347433</v>
      </c>
      <c r="M648" s="204">
        <f t="shared" si="134"/>
        <v>7.9236203483279759</v>
      </c>
      <c r="N648" s="186"/>
      <c r="O648" s="187">
        <f t="shared" si="135"/>
        <v>11.416959092815114</v>
      </c>
      <c r="P648" s="187"/>
      <c r="Q648" s="206">
        <f t="shared" si="136"/>
        <v>0.14273334858362088</v>
      </c>
      <c r="R648" s="184">
        <f t="shared" si="132"/>
        <v>1.0047045816540427</v>
      </c>
      <c r="S648" s="184">
        <f t="shared" si="133"/>
        <v>6.6883298096965653</v>
      </c>
      <c r="T648" s="190">
        <f t="shared" si="137"/>
        <v>0.10987792776965311</v>
      </c>
      <c r="U648" s="190">
        <f t="shared" si="138"/>
        <v>6.9737831549172569E-2</v>
      </c>
      <c r="V648" s="190">
        <f t="shared" si="139"/>
        <v>4.0140096220480537E-2</v>
      </c>
      <c r="Y648" s="205"/>
      <c r="Z648" s="205"/>
    </row>
    <row r="649" spans="1:26">
      <c r="A649" s="181">
        <v>1924.05</v>
      </c>
      <c r="B649" s="182">
        <v>8.4700000000000006</v>
      </c>
      <c r="C649" s="183">
        <v>0.5383</v>
      </c>
      <c r="D649" s="182">
        <v>0.95920000000000005</v>
      </c>
      <c r="E649" s="182">
        <v>17</v>
      </c>
      <c r="F649" s="183">
        <f t="shared" si="130"/>
        <v>1924.3749999999516</v>
      </c>
      <c r="G649" s="184">
        <f>G645*8/12+G657*4/12</f>
        <v>3.9933333333333332</v>
      </c>
      <c r="H649" s="183">
        <f t="shared" si="126"/>
        <v>156.57268323529419</v>
      </c>
      <c r="I649" s="183">
        <f t="shared" si="127"/>
        <v>9.9507763147058874</v>
      </c>
      <c r="J649" s="185">
        <f t="shared" si="131"/>
        <v>2597.0850331185857</v>
      </c>
      <c r="K649" s="183">
        <f t="shared" si="128"/>
        <v>17.731348023529421</v>
      </c>
      <c r="L649" s="185">
        <f t="shared" si="129"/>
        <v>294.11144790641646</v>
      </c>
      <c r="M649" s="204">
        <f t="shared" si="134"/>
        <v>7.8996983306652897</v>
      </c>
      <c r="N649" s="186"/>
      <c r="O649" s="187">
        <f t="shared" si="135"/>
        <v>11.383531722775833</v>
      </c>
      <c r="P649" s="187"/>
      <c r="Q649" s="206">
        <f t="shared" si="136"/>
        <v>0.14221000739146017</v>
      </c>
      <c r="R649" s="184">
        <f t="shared" si="132"/>
        <v>1.0046917515619485</v>
      </c>
      <c r="S649" s="184">
        <f t="shared" si="133"/>
        <v>6.7197956034154513</v>
      </c>
      <c r="T649" s="190">
        <f t="shared" si="137"/>
        <v>9.8266073395384401E-2</v>
      </c>
      <c r="U649" s="190">
        <f t="shared" si="138"/>
        <v>6.9757192900352871E-2</v>
      </c>
      <c r="V649" s="190">
        <f t="shared" si="139"/>
        <v>2.850888049503153E-2</v>
      </c>
      <c r="Y649" s="205"/>
      <c r="Z649" s="205"/>
    </row>
    <row r="650" spans="1:26">
      <c r="A650" s="181">
        <v>1924.06</v>
      </c>
      <c r="B650" s="182">
        <v>8.6300000000000008</v>
      </c>
      <c r="C650" s="183">
        <v>0.54</v>
      </c>
      <c r="D650" s="182">
        <v>0.95499999999999996</v>
      </c>
      <c r="E650" s="182">
        <v>17</v>
      </c>
      <c r="F650" s="183">
        <f t="shared" si="130"/>
        <v>1924.4583333332848</v>
      </c>
      <c r="G650" s="184">
        <f>G645*7/12+G657*5/12</f>
        <v>3.9766666666666666</v>
      </c>
      <c r="H650" s="183">
        <f t="shared" ref="H650:H713" si="140">B650*$E$1852/E650</f>
        <v>159.5303726470589</v>
      </c>
      <c r="I650" s="183">
        <f t="shared" ref="I650:I713" si="141">C650*$E$1852/E650</f>
        <v>9.9822017647058878</v>
      </c>
      <c r="J650" s="185">
        <f t="shared" si="131"/>
        <v>2659.942463081904</v>
      </c>
      <c r="K650" s="183">
        <f t="shared" ref="K650:K713" si="142">D650*$E$1852/E650</f>
        <v>17.653708676470593</v>
      </c>
      <c r="L650" s="185">
        <f t="shared" ref="L650:L713" si="143">K650*(J650/H650)</f>
        <v>294.35052749052352</v>
      </c>
      <c r="M650" s="204">
        <f t="shared" si="134"/>
        <v>8.0516769463966451</v>
      </c>
      <c r="N650" s="186"/>
      <c r="O650" s="187">
        <f t="shared" si="135"/>
        <v>11.60329933713056</v>
      </c>
      <c r="P650" s="187"/>
      <c r="Q650" s="206">
        <f t="shared" si="136"/>
        <v>0.13998729179276168</v>
      </c>
      <c r="R650" s="184">
        <f t="shared" si="132"/>
        <v>1.0046789226133559</v>
      </c>
      <c r="S650" s="184">
        <f t="shared" si="133"/>
        <v>6.7513232149337501</v>
      </c>
      <c r="T650" s="190">
        <f t="shared" si="137"/>
        <v>9.6672880962743957E-2</v>
      </c>
      <c r="U650" s="190">
        <f t="shared" si="138"/>
        <v>6.8974774421313834E-2</v>
      </c>
      <c r="V650" s="190">
        <f t="shared" si="139"/>
        <v>2.7698106541430123E-2</v>
      </c>
      <c r="Y650" s="205"/>
      <c r="Z650" s="205"/>
    </row>
    <row r="651" spans="1:26">
      <c r="A651" s="181">
        <v>1924.07</v>
      </c>
      <c r="B651" s="182">
        <v>9.0299999999999994</v>
      </c>
      <c r="C651" s="183">
        <v>0.54169999999999996</v>
      </c>
      <c r="D651" s="182">
        <v>0.95079999999999998</v>
      </c>
      <c r="E651" s="182">
        <v>17.100000000000001</v>
      </c>
      <c r="F651" s="183">
        <f t="shared" ref="F651:F714" si="144">F650+1/12</f>
        <v>1924.5416666666181</v>
      </c>
      <c r="G651" s="184">
        <f>G645*6/12+G657*6/12</f>
        <v>3.96</v>
      </c>
      <c r="H651" s="183">
        <f t="shared" si="140"/>
        <v>165.94842894736846</v>
      </c>
      <c r="I651" s="183">
        <f t="shared" si="141"/>
        <v>9.9550679912280735</v>
      </c>
      <c r="J651" s="185">
        <f t="shared" ref="J651:J714" si="145">J650*((H651+(I651/12))/H650)</f>
        <v>2780.7866582644465</v>
      </c>
      <c r="K651" s="183">
        <f t="shared" si="142"/>
        <v>17.473285298245617</v>
      </c>
      <c r="L651" s="185">
        <f t="shared" si="143"/>
        <v>292.79866607727973</v>
      </c>
      <c r="M651" s="204">
        <f t="shared" si="134"/>
        <v>8.3777121399718304</v>
      </c>
      <c r="N651" s="186"/>
      <c r="O651" s="187">
        <f t="shared" si="135"/>
        <v>12.071823287457525</v>
      </c>
      <c r="P651" s="187"/>
      <c r="Q651" s="206">
        <f t="shared" si="136"/>
        <v>0.13487887811364771</v>
      </c>
      <c r="R651" s="184">
        <f t="shared" ref="R651:R714" si="146">((G651/G652+G651/1200+((1+G652/1200)^(-119))*(1-G651/G652)))</f>
        <v>1.0046660948096857</v>
      </c>
      <c r="S651" s="184">
        <f t="shared" ref="S651:S714" si="147">S650*R650*E650/E651</f>
        <v>6.7432459809649723</v>
      </c>
      <c r="T651" s="190">
        <f t="shared" si="137"/>
        <v>8.6960988830153019E-2</v>
      </c>
      <c r="U651" s="190">
        <f t="shared" si="138"/>
        <v>6.9619791761140082E-2</v>
      </c>
      <c r="V651" s="190">
        <f t="shared" si="139"/>
        <v>1.7341197069012937E-2</v>
      </c>
      <c r="Y651" s="205"/>
      <c r="Z651" s="205"/>
    </row>
    <row r="652" spans="1:26">
      <c r="A652" s="181">
        <v>1924.08</v>
      </c>
      <c r="B652" s="182">
        <v>9.34</v>
      </c>
      <c r="C652" s="183">
        <v>0.54330000000000001</v>
      </c>
      <c r="D652" s="182">
        <v>0.94669999999999999</v>
      </c>
      <c r="E652" s="182">
        <v>17</v>
      </c>
      <c r="F652" s="183">
        <f t="shared" si="144"/>
        <v>1924.6249999999513</v>
      </c>
      <c r="G652" s="184">
        <f>G645*5/12+G657*7/12</f>
        <v>3.9433333333333329</v>
      </c>
      <c r="H652" s="183">
        <f t="shared" si="140"/>
        <v>172.65511941176479</v>
      </c>
      <c r="I652" s="183">
        <f t="shared" si="141"/>
        <v>10.043204108823533</v>
      </c>
      <c r="J652" s="185">
        <f t="shared" si="145"/>
        <v>2907.1946604184932</v>
      </c>
      <c r="K652" s="183">
        <f t="shared" si="142"/>
        <v>17.5002785382353</v>
      </c>
      <c r="L652" s="185">
        <f t="shared" si="143"/>
        <v>294.67250374927056</v>
      </c>
      <c r="M652" s="204">
        <f t="shared" si="134"/>
        <v>8.7174183085483286</v>
      </c>
      <c r="N652" s="186"/>
      <c r="O652" s="187">
        <f t="shared" si="135"/>
        <v>12.559042780803475</v>
      </c>
      <c r="P652" s="187"/>
      <c r="Q652" s="206">
        <f t="shared" si="136"/>
        <v>0.12768930742272613</v>
      </c>
      <c r="R652" s="184">
        <f t="shared" si="146"/>
        <v>1.0046532681523594</v>
      </c>
      <c r="S652" s="184">
        <f t="shared" si="147"/>
        <v>6.8145618448962297</v>
      </c>
      <c r="T652" s="190">
        <f t="shared" si="137"/>
        <v>7.8275524532663177E-2</v>
      </c>
      <c r="U652" s="190">
        <f t="shared" si="138"/>
        <v>6.9009742832124354E-2</v>
      </c>
      <c r="V652" s="190">
        <f t="shared" si="139"/>
        <v>9.2657817005388221E-3</v>
      </c>
      <c r="Y652" s="205"/>
      <c r="Z652" s="205"/>
    </row>
    <row r="653" spans="1:26">
      <c r="A653" s="181">
        <v>1924.09</v>
      </c>
      <c r="B653" s="182">
        <v>9.25</v>
      </c>
      <c r="C653" s="183">
        <v>0.54500000000000004</v>
      </c>
      <c r="D653" s="182">
        <v>0.9425</v>
      </c>
      <c r="E653" s="182">
        <v>17.100000000000001</v>
      </c>
      <c r="F653" s="183">
        <f t="shared" si="144"/>
        <v>1924.7083333332846</v>
      </c>
      <c r="G653" s="184">
        <f>G645*4/12+G657*8/12</f>
        <v>3.9266666666666667</v>
      </c>
      <c r="H653" s="183">
        <f t="shared" si="140"/>
        <v>169.99146929824568</v>
      </c>
      <c r="I653" s="183">
        <f t="shared" si="141"/>
        <v>10.015713596491231</v>
      </c>
      <c r="J653" s="185">
        <f t="shared" si="145"/>
        <v>2876.3975411978458</v>
      </c>
      <c r="K653" s="183">
        <f t="shared" si="142"/>
        <v>17.320752412280708</v>
      </c>
      <c r="L653" s="185">
        <f t="shared" si="143"/>
        <v>293.08158730583455</v>
      </c>
      <c r="M653" s="204">
        <f t="shared" si="134"/>
        <v>8.5816703752090504</v>
      </c>
      <c r="N653" s="186"/>
      <c r="O653" s="187">
        <f t="shared" si="135"/>
        <v>12.362730876100692</v>
      </c>
      <c r="P653" s="187"/>
      <c r="Q653" s="206">
        <f t="shared" si="136"/>
        <v>0.13028797514421844</v>
      </c>
      <c r="R653" s="184">
        <f t="shared" si="146"/>
        <v>1.0046404426428017</v>
      </c>
      <c r="S653" s="184">
        <f t="shared" si="147"/>
        <v>6.8062351511417116</v>
      </c>
      <c r="T653" s="190">
        <f t="shared" si="137"/>
        <v>7.5642651751946177E-2</v>
      </c>
      <c r="U653" s="190">
        <f t="shared" si="138"/>
        <v>6.8069763845179265E-2</v>
      </c>
      <c r="V653" s="190">
        <f t="shared" si="139"/>
        <v>7.5728879067669119E-3</v>
      </c>
      <c r="Y653" s="205"/>
      <c r="Z653" s="205"/>
    </row>
    <row r="654" spans="1:26">
      <c r="A654" s="181">
        <v>1924.1</v>
      </c>
      <c r="B654" s="182">
        <v>9.1300000000000008</v>
      </c>
      <c r="C654" s="183">
        <v>0.54669999999999996</v>
      </c>
      <c r="D654" s="182">
        <v>0.93830000000000002</v>
      </c>
      <c r="E654" s="182">
        <v>17.2</v>
      </c>
      <c r="F654" s="183">
        <f t="shared" si="144"/>
        <v>1924.7916666666179</v>
      </c>
      <c r="G654" s="184">
        <f>G645*3/12+G657*9/12</f>
        <v>3.91</v>
      </c>
      <c r="H654" s="183">
        <f t="shared" si="140"/>
        <v>166.81067354651171</v>
      </c>
      <c r="I654" s="183">
        <f t="shared" si="141"/>
        <v>9.9885427412790726</v>
      </c>
      <c r="J654" s="185">
        <f t="shared" si="145"/>
        <v>2836.6603622747184</v>
      </c>
      <c r="K654" s="183">
        <f t="shared" si="142"/>
        <v>17.143313799418614</v>
      </c>
      <c r="L654" s="185">
        <f t="shared" si="143"/>
        <v>291.52666132775119</v>
      </c>
      <c r="M654" s="204">
        <f t="shared" si="134"/>
        <v>8.4194910358724222</v>
      </c>
      <c r="N654" s="186"/>
      <c r="O654" s="187">
        <f t="shared" si="135"/>
        <v>12.130082536261686</v>
      </c>
      <c r="P654" s="187"/>
      <c r="Q654" s="206">
        <f t="shared" si="136"/>
        <v>0.13435201723474421</v>
      </c>
      <c r="R654" s="184">
        <f t="shared" si="146"/>
        <v>1.0046276182824381</v>
      </c>
      <c r="S654" s="184">
        <f t="shared" si="147"/>
        <v>6.7980643327939259</v>
      </c>
      <c r="T654" s="190">
        <f t="shared" si="137"/>
        <v>7.9231455131178796E-2</v>
      </c>
      <c r="U654" s="190">
        <f t="shared" si="138"/>
        <v>6.9497356889955952E-2</v>
      </c>
      <c r="V654" s="190">
        <f t="shared" si="139"/>
        <v>9.7340982412228438E-3</v>
      </c>
      <c r="Y654" s="205"/>
      <c r="Z654" s="205"/>
    </row>
    <row r="655" spans="1:26">
      <c r="A655" s="181">
        <v>1924.11</v>
      </c>
      <c r="B655" s="182">
        <v>9.64</v>
      </c>
      <c r="C655" s="183">
        <v>0.54830000000000001</v>
      </c>
      <c r="D655" s="182">
        <v>0.93420000000000003</v>
      </c>
      <c r="E655" s="182">
        <v>17.2</v>
      </c>
      <c r="F655" s="183">
        <f t="shared" si="144"/>
        <v>1924.8749999999511</v>
      </c>
      <c r="G655" s="184">
        <f>G645*2/12+G657*10/12</f>
        <v>3.8933333333333335</v>
      </c>
      <c r="H655" s="183">
        <f t="shared" si="140"/>
        <v>176.12868488372101</v>
      </c>
      <c r="I655" s="183">
        <f t="shared" si="141"/>
        <v>10.017775718023259</v>
      </c>
      <c r="J655" s="185">
        <f t="shared" si="145"/>
        <v>3009.3118983623094</v>
      </c>
      <c r="K655" s="183">
        <f t="shared" si="142"/>
        <v>17.068404296511638</v>
      </c>
      <c r="L655" s="185">
        <f t="shared" si="143"/>
        <v>291.62854517116909</v>
      </c>
      <c r="M655" s="204">
        <f t="shared" si="134"/>
        <v>8.8883273612509672</v>
      </c>
      <c r="N655" s="186"/>
      <c r="O655" s="187">
        <f t="shared" si="135"/>
        <v>12.80395081495657</v>
      </c>
      <c r="P655" s="187"/>
      <c r="Q655" s="206">
        <f t="shared" si="136"/>
        <v>0.12721517587619618</v>
      </c>
      <c r="R655" s="184">
        <f t="shared" si="146"/>
        <v>1.004614795072696</v>
      </c>
      <c r="S655" s="184">
        <f t="shared" si="147"/>
        <v>6.8295231795855535</v>
      </c>
      <c r="T655" s="190">
        <f t="shared" si="137"/>
        <v>7.6270500110678929E-2</v>
      </c>
      <c r="U655" s="190">
        <f t="shared" si="138"/>
        <v>6.9512243898488091E-2</v>
      </c>
      <c r="V655" s="190">
        <f t="shared" si="139"/>
        <v>6.7582562121908385E-3</v>
      </c>
      <c r="Y655" s="205"/>
      <c r="Z655" s="205"/>
    </row>
    <row r="656" spans="1:26">
      <c r="A656" s="181">
        <v>1924.12</v>
      </c>
      <c r="B656" s="182">
        <v>10.16</v>
      </c>
      <c r="C656" s="183">
        <v>0.55000000000000004</v>
      </c>
      <c r="D656" s="182">
        <v>0.93</v>
      </c>
      <c r="E656" s="182">
        <v>17.3</v>
      </c>
      <c r="F656" s="183">
        <f t="shared" si="144"/>
        <v>1924.9583333332844</v>
      </c>
      <c r="G656" s="184">
        <f>G645*1/12+G657*11/12</f>
        <v>3.8766666666666669</v>
      </c>
      <c r="H656" s="183">
        <f t="shared" si="140"/>
        <v>184.55640000000005</v>
      </c>
      <c r="I656" s="183">
        <f t="shared" si="141"/>
        <v>9.9907500000000038</v>
      </c>
      <c r="J656" s="185">
        <f t="shared" si="145"/>
        <v>3167.5318023558261</v>
      </c>
      <c r="K656" s="183">
        <f t="shared" si="142"/>
        <v>16.893450000000005</v>
      </c>
      <c r="L656" s="185">
        <f t="shared" si="143"/>
        <v>289.94139529438172</v>
      </c>
      <c r="M656" s="204">
        <f t="shared" si="134"/>
        <v>9.3106396804163687</v>
      </c>
      <c r="N656" s="186"/>
      <c r="O656" s="187">
        <f t="shared" si="135"/>
        <v>13.408391594348096</v>
      </c>
      <c r="P656" s="187"/>
      <c r="Q656" s="206">
        <f t="shared" si="136"/>
        <v>0.12392891919221909</v>
      </c>
      <c r="R656" s="184">
        <f t="shared" si="146"/>
        <v>1.0046019730150058</v>
      </c>
      <c r="S656" s="184">
        <f t="shared" si="147"/>
        <v>6.8213808385815815</v>
      </c>
      <c r="T656" s="190">
        <f t="shared" si="137"/>
        <v>7.2696321943440445E-2</v>
      </c>
      <c r="U656" s="190">
        <f t="shared" si="138"/>
        <v>7.0942531993489544E-2</v>
      </c>
      <c r="V656" s="190">
        <f t="shared" si="139"/>
        <v>1.7537899499509013E-3</v>
      </c>
      <c r="Y656" s="205"/>
      <c r="Z656" s="205"/>
    </row>
    <row r="657" spans="1:26">
      <c r="A657" s="181">
        <v>1925.01</v>
      </c>
      <c r="B657" s="182">
        <v>10.58</v>
      </c>
      <c r="C657" s="183">
        <v>0.55420000000000003</v>
      </c>
      <c r="D657" s="182">
        <v>0.95669999999999999</v>
      </c>
      <c r="E657" s="182">
        <v>17.3</v>
      </c>
      <c r="F657" s="183">
        <f t="shared" si="144"/>
        <v>1925.0416666666176</v>
      </c>
      <c r="G657" s="184">
        <v>3.86</v>
      </c>
      <c r="H657" s="183">
        <f t="shared" si="140"/>
        <v>192.18570000000005</v>
      </c>
      <c r="I657" s="183">
        <f t="shared" si="141"/>
        <v>10.067043000000005</v>
      </c>
      <c r="J657" s="185">
        <f t="shared" si="145"/>
        <v>3312.8714218500763</v>
      </c>
      <c r="K657" s="183">
        <f t="shared" si="142"/>
        <v>17.378455500000008</v>
      </c>
      <c r="L657" s="185">
        <f t="shared" si="143"/>
        <v>299.56749426124469</v>
      </c>
      <c r="M657" s="204">
        <f t="shared" si="134"/>
        <v>9.6926188522549914</v>
      </c>
      <c r="N657" s="186"/>
      <c r="O657" s="187">
        <f t="shared" si="135"/>
        <v>13.953065695481383</v>
      </c>
      <c r="P657" s="187"/>
      <c r="Q657" s="206">
        <f t="shared" si="136"/>
        <v>0.11986287085323867</v>
      </c>
      <c r="R657" s="184">
        <f t="shared" si="146"/>
        <v>1.0044518074010109</v>
      </c>
      <c r="S657" s="184">
        <f t="shared" si="147"/>
        <v>6.8527726491258116</v>
      </c>
      <c r="T657" s="190">
        <f t="shared" si="137"/>
        <v>6.6744815695120474E-2</v>
      </c>
      <c r="U657" s="190">
        <f t="shared" si="138"/>
        <v>6.937049498737724E-2</v>
      </c>
      <c r="V657" s="190">
        <f t="shared" si="139"/>
        <v>-2.6256792922567662E-3</v>
      </c>
      <c r="Y657" s="205"/>
      <c r="Z657" s="205"/>
    </row>
    <row r="658" spans="1:26">
      <c r="A658" s="181">
        <v>1925.02</v>
      </c>
      <c r="B658" s="182">
        <v>10.67</v>
      </c>
      <c r="C658" s="183">
        <v>0.55830000000000002</v>
      </c>
      <c r="D658" s="182">
        <v>0.98329999999999995</v>
      </c>
      <c r="E658" s="182">
        <v>17.2</v>
      </c>
      <c r="F658" s="183">
        <f t="shared" si="144"/>
        <v>1925.1249999999509</v>
      </c>
      <c r="G658" s="184">
        <f>G657*11/12+G669*1/12</f>
        <v>3.8450000000000002</v>
      </c>
      <c r="H658" s="183">
        <f t="shared" si="140"/>
        <v>194.94741366279078</v>
      </c>
      <c r="I658" s="183">
        <f t="shared" si="141"/>
        <v>10.200481822674423</v>
      </c>
      <c r="J658" s="185">
        <f t="shared" si="145"/>
        <v>3375.130351600897</v>
      </c>
      <c r="K658" s="183">
        <f t="shared" si="142"/>
        <v>17.965491270348842</v>
      </c>
      <c r="L658" s="185">
        <f t="shared" si="143"/>
        <v>311.03708291744721</v>
      </c>
      <c r="M658" s="204">
        <f t="shared" si="134"/>
        <v>9.8308047228195701</v>
      </c>
      <c r="N658" s="186"/>
      <c r="O658" s="187">
        <f t="shared" si="135"/>
        <v>14.143902484635953</v>
      </c>
      <c r="P658" s="187"/>
      <c r="Q658" s="206">
        <f t="shared" si="136"/>
        <v>0.11900102849113878</v>
      </c>
      <c r="R658" s="184">
        <f t="shared" si="146"/>
        <v>1.0044401732636803</v>
      </c>
      <c r="S658" s="184">
        <f t="shared" si="147"/>
        <v>6.9232989421524191</v>
      </c>
      <c r="T658" s="190">
        <f t="shared" si="137"/>
        <v>6.1161034514012558E-2</v>
      </c>
      <c r="U658" s="190">
        <f t="shared" si="138"/>
        <v>6.7849285998279107E-2</v>
      </c>
      <c r="V658" s="190">
        <f t="shared" si="139"/>
        <v>-6.6882514842665497E-3</v>
      </c>
      <c r="Y658" s="205"/>
      <c r="Z658" s="205"/>
    </row>
    <row r="659" spans="1:26">
      <c r="A659" s="181">
        <v>1925.03</v>
      </c>
      <c r="B659" s="182">
        <v>10.39</v>
      </c>
      <c r="C659" s="183">
        <v>0.5625</v>
      </c>
      <c r="D659" s="182">
        <v>1.01</v>
      </c>
      <c r="E659" s="182">
        <v>17.3</v>
      </c>
      <c r="F659" s="183">
        <f t="shared" si="144"/>
        <v>1925.2083333332841</v>
      </c>
      <c r="G659" s="184">
        <f>G657*10/12+G669*2/12</f>
        <v>3.83</v>
      </c>
      <c r="H659" s="183">
        <f t="shared" si="140"/>
        <v>188.73435000000009</v>
      </c>
      <c r="I659" s="183">
        <f t="shared" si="141"/>
        <v>10.217812500000003</v>
      </c>
      <c r="J659" s="185">
        <f t="shared" si="145"/>
        <v>3282.3051704572349</v>
      </c>
      <c r="K659" s="183">
        <f t="shared" si="142"/>
        <v>18.346650000000004</v>
      </c>
      <c r="L659" s="185">
        <f t="shared" si="143"/>
        <v>319.06912629083797</v>
      </c>
      <c r="M659" s="204">
        <f t="shared" si="134"/>
        <v>9.5185375388100262</v>
      </c>
      <c r="N659" s="186"/>
      <c r="O659" s="187">
        <f t="shared" si="135"/>
        <v>13.685923349947968</v>
      </c>
      <c r="P659" s="187"/>
      <c r="Q659" s="206">
        <f t="shared" si="136"/>
        <v>0.12416250134532489</v>
      </c>
      <c r="R659" s="184">
        <f t="shared" si="146"/>
        <v>1.0044285399691208</v>
      </c>
      <c r="S659" s="184">
        <f t="shared" si="147"/>
        <v>6.9138428283817035</v>
      </c>
      <c r="T659" s="190">
        <f t="shared" si="137"/>
        <v>5.7639446446891895E-2</v>
      </c>
      <c r="U659" s="190">
        <f t="shared" si="138"/>
        <v>6.8349938960863721E-2</v>
      </c>
      <c r="V659" s="190">
        <f t="shared" si="139"/>
        <v>-1.0710492513971825E-2</v>
      </c>
      <c r="Y659" s="205"/>
      <c r="Z659" s="205"/>
    </row>
    <row r="660" spans="1:26">
      <c r="A660" s="181">
        <v>1925.04</v>
      </c>
      <c r="B660" s="182">
        <v>10.28</v>
      </c>
      <c r="C660" s="183">
        <v>0.56669999999999998</v>
      </c>
      <c r="D660" s="182">
        <v>1.0369999999999999</v>
      </c>
      <c r="E660" s="182">
        <v>17.2</v>
      </c>
      <c r="F660" s="183">
        <f t="shared" si="144"/>
        <v>1925.2916666666174</v>
      </c>
      <c r="G660" s="184">
        <f>G657*9/12+G669*3/12</f>
        <v>3.8149999999999999</v>
      </c>
      <c r="H660" s="183">
        <f t="shared" si="140"/>
        <v>187.82187558139543</v>
      </c>
      <c r="I660" s="183">
        <f t="shared" si="141"/>
        <v>10.353954950581398</v>
      </c>
      <c r="J660" s="185">
        <f t="shared" si="145"/>
        <v>3281.4417901927795</v>
      </c>
      <c r="K660" s="183">
        <f t="shared" si="142"/>
        <v>18.946623052325588</v>
      </c>
      <c r="L660" s="185">
        <f t="shared" si="143"/>
        <v>331.01703661769568</v>
      </c>
      <c r="M660" s="204">
        <f t="shared" si="134"/>
        <v>9.4765667879030655</v>
      </c>
      <c r="N660" s="186"/>
      <c r="O660" s="187">
        <f t="shared" si="135"/>
        <v>13.615545452014176</v>
      </c>
      <c r="P660" s="187"/>
      <c r="Q660" s="206">
        <f t="shared" si="136"/>
        <v>0.12310340370448433</v>
      </c>
      <c r="R660" s="184">
        <f t="shared" si="146"/>
        <v>1.0044169075182756</v>
      </c>
      <c r="S660" s="184">
        <f t="shared" si="147"/>
        <v>6.9848358312786178</v>
      </c>
      <c r="T660" s="190">
        <f t="shared" si="137"/>
        <v>6.4998290855300844E-2</v>
      </c>
      <c r="U660" s="190">
        <f t="shared" si="138"/>
        <v>6.6836389105776162E-2</v>
      </c>
      <c r="V660" s="190">
        <f t="shared" si="139"/>
        <v>-1.8380982504753174E-3</v>
      </c>
      <c r="Y660" s="205"/>
      <c r="Z660" s="205"/>
    </row>
    <row r="661" spans="1:26">
      <c r="A661" s="181">
        <v>1925.05</v>
      </c>
      <c r="B661" s="182">
        <v>10.61</v>
      </c>
      <c r="C661" s="183">
        <v>0.57079999999999997</v>
      </c>
      <c r="D661" s="182">
        <v>1.0629999999999999</v>
      </c>
      <c r="E661" s="182">
        <v>17.3</v>
      </c>
      <c r="F661" s="183">
        <f t="shared" si="144"/>
        <v>1925.3749999999507</v>
      </c>
      <c r="G661" s="184">
        <f>G657*8/12+G669*4/12</f>
        <v>3.8</v>
      </c>
      <c r="H661" s="183">
        <f t="shared" si="140"/>
        <v>192.73065000000008</v>
      </c>
      <c r="I661" s="183">
        <f t="shared" si="141"/>
        <v>10.368582000000004</v>
      </c>
      <c r="J661" s="185">
        <f t="shared" si="145"/>
        <v>3382.2989577290637</v>
      </c>
      <c r="K661" s="183">
        <f t="shared" si="142"/>
        <v>19.309395000000006</v>
      </c>
      <c r="L661" s="185">
        <f t="shared" si="143"/>
        <v>338.86746390819928</v>
      </c>
      <c r="M661" s="204">
        <f t="shared" si="134"/>
        <v>9.7290076940213286</v>
      </c>
      <c r="N661" s="186"/>
      <c r="O661" s="187">
        <f t="shared" si="135"/>
        <v>13.963817337114975</v>
      </c>
      <c r="P661" s="187"/>
      <c r="Q661" s="206">
        <f t="shared" si="136"/>
        <v>0.12007698527266283</v>
      </c>
      <c r="R661" s="184">
        <f t="shared" si="146"/>
        <v>1.0044052759120881</v>
      </c>
      <c r="S661" s="184">
        <f t="shared" si="147"/>
        <v>6.9751340999434834</v>
      </c>
      <c r="T661" s="190">
        <f t="shared" si="137"/>
        <v>7.0242150417554328E-2</v>
      </c>
      <c r="U661" s="190">
        <f t="shared" si="138"/>
        <v>6.7337090545177558E-2</v>
      </c>
      <c r="V661" s="190">
        <f t="shared" si="139"/>
        <v>2.9050598723767695E-3</v>
      </c>
      <c r="Y661" s="205"/>
      <c r="Z661" s="205"/>
    </row>
    <row r="662" spans="1:26">
      <c r="A662" s="181">
        <v>1925.06</v>
      </c>
      <c r="B662" s="182">
        <v>10.8</v>
      </c>
      <c r="C662" s="183">
        <v>0.57499999999999996</v>
      </c>
      <c r="D662" s="182">
        <v>1.0900000000000001</v>
      </c>
      <c r="E662" s="182">
        <v>17.5</v>
      </c>
      <c r="F662" s="183">
        <f t="shared" si="144"/>
        <v>1925.4583333332839</v>
      </c>
      <c r="G662" s="184">
        <f>G657*7/12+G669*5/12</f>
        <v>3.7850000000000001</v>
      </c>
      <c r="H662" s="183">
        <f t="shared" si="140"/>
        <v>193.93992000000009</v>
      </c>
      <c r="I662" s="183">
        <f t="shared" si="141"/>
        <v>10.325505000000003</v>
      </c>
      <c r="J662" s="185">
        <f t="shared" si="145"/>
        <v>3418.6213661986399</v>
      </c>
      <c r="K662" s="183">
        <f t="shared" si="142"/>
        <v>19.57356600000001</v>
      </c>
      <c r="L662" s="185">
        <f t="shared" si="143"/>
        <v>345.02752677375162</v>
      </c>
      <c r="M662" s="204">
        <f t="shared" si="134"/>
        <v>9.7963861804506074</v>
      </c>
      <c r="N662" s="186"/>
      <c r="O662" s="187">
        <f t="shared" si="135"/>
        <v>14.043411328040774</v>
      </c>
      <c r="P662" s="187"/>
      <c r="Q662" s="206">
        <f t="shared" si="136"/>
        <v>0.12073372793126164</v>
      </c>
      <c r="R662" s="184">
        <f t="shared" si="146"/>
        <v>1.0043936451515041</v>
      </c>
      <c r="S662" s="184">
        <f t="shared" si="147"/>
        <v>6.9257945017183768</v>
      </c>
      <c r="T662" s="190">
        <f t="shared" si="137"/>
        <v>7.4258158038316147E-2</v>
      </c>
      <c r="U662" s="190">
        <f t="shared" si="138"/>
        <v>6.922417579358453E-2</v>
      </c>
      <c r="V662" s="190">
        <f t="shared" si="139"/>
        <v>5.0339822447316163E-3</v>
      </c>
      <c r="Y662" s="205"/>
      <c r="Z662" s="205"/>
    </row>
    <row r="663" spans="1:26">
      <c r="A663" s="181">
        <v>1925.07</v>
      </c>
      <c r="B663" s="182">
        <v>11.1</v>
      </c>
      <c r="C663" s="183">
        <v>0.57920000000000005</v>
      </c>
      <c r="D663" s="182">
        <v>1.117</v>
      </c>
      <c r="E663" s="182">
        <v>17.7</v>
      </c>
      <c r="F663" s="183">
        <f t="shared" si="144"/>
        <v>1925.5416666666172</v>
      </c>
      <c r="G663" s="184">
        <f>G657*6/12+G669*6/12</f>
        <v>3.77</v>
      </c>
      <c r="H663" s="183">
        <f t="shared" si="140"/>
        <v>197.07485593220346</v>
      </c>
      <c r="I663" s="183">
        <f t="shared" si="141"/>
        <v>10.283401491525428</v>
      </c>
      <c r="J663" s="185">
        <f t="shared" si="145"/>
        <v>3488.9872143652865</v>
      </c>
      <c r="K663" s="183">
        <f t="shared" si="142"/>
        <v>19.831767033898313</v>
      </c>
      <c r="L663" s="185">
        <f t="shared" si="143"/>
        <v>351.09898364378608</v>
      </c>
      <c r="M663" s="204">
        <f t="shared" si="134"/>
        <v>9.9639938917877959</v>
      </c>
      <c r="N663" s="186"/>
      <c r="O663" s="187">
        <f t="shared" si="135"/>
        <v>14.263012384495756</v>
      </c>
      <c r="P663" s="187"/>
      <c r="Q663" s="206">
        <f t="shared" si="136"/>
        <v>0.12036790116256758</v>
      </c>
      <c r="R663" s="184">
        <f t="shared" si="146"/>
        <v>1.0043820152374694</v>
      </c>
      <c r="S663" s="184">
        <f t="shared" si="147"/>
        <v>6.8776225841890053</v>
      </c>
      <c r="T663" s="190">
        <f t="shared" si="137"/>
        <v>7.7928607588556797E-2</v>
      </c>
      <c r="U663" s="190">
        <f t="shared" si="138"/>
        <v>7.0322166402230879E-2</v>
      </c>
      <c r="V663" s="190">
        <f t="shared" si="139"/>
        <v>7.6064411863259185E-3</v>
      </c>
      <c r="Y663" s="205"/>
      <c r="Z663" s="205"/>
    </row>
    <row r="664" spans="1:26">
      <c r="A664" s="181">
        <v>1925.08</v>
      </c>
      <c r="B664" s="182">
        <v>11.25</v>
      </c>
      <c r="C664" s="183">
        <v>0.58330000000000004</v>
      </c>
      <c r="D664" s="182">
        <v>1.143</v>
      </c>
      <c r="E664" s="182">
        <v>17.7</v>
      </c>
      <c r="F664" s="183">
        <f t="shared" si="144"/>
        <v>1925.6249999999504</v>
      </c>
      <c r="G664" s="184">
        <f>G657*5/12+G669*7/12</f>
        <v>3.7550000000000003</v>
      </c>
      <c r="H664" s="183">
        <f t="shared" si="140"/>
        <v>199.73802966101704</v>
      </c>
      <c r="I664" s="183">
        <f t="shared" si="141"/>
        <v>10.356194906779667</v>
      </c>
      <c r="J664" s="185">
        <f t="shared" si="145"/>
        <v>3551.4144157766741</v>
      </c>
      <c r="K664" s="183">
        <f t="shared" si="142"/>
        <v>20.293383813559331</v>
      </c>
      <c r="L664" s="185">
        <f t="shared" si="143"/>
        <v>360.82370464291006</v>
      </c>
      <c r="M664" s="204">
        <f t="shared" si="134"/>
        <v>10.110918458488939</v>
      </c>
      <c r="N664" s="186"/>
      <c r="O664" s="187">
        <f t="shared" si="135"/>
        <v>14.449940451105398</v>
      </c>
      <c r="P664" s="187"/>
      <c r="Q664" s="206">
        <f t="shared" si="136"/>
        <v>0.11905952231040805</v>
      </c>
      <c r="R664" s="184">
        <f t="shared" si="146"/>
        <v>1.0043703861709314</v>
      </c>
      <c r="S664" s="184">
        <f t="shared" si="147"/>
        <v>6.9077604311504848</v>
      </c>
      <c r="T664" s="190">
        <f t="shared" si="137"/>
        <v>8.3429645200274072E-2</v>
      </c>
      <c r="U664" s="190">
        <f t="shared" si="138"/>
        <v>7.020470103126053E-2</v>
      </c>
      <c r="V664" s="190">
        <f t="shared" si="139"/>
        <v>1.3224944169013542E-2</v>
      </c>
      <c r="Y664" s="205"/>
      <c r="Z664" s="205"/>
    </row>
    <row r="665" spans="1:26">
      <c r="A665" s="181">
        <v>1925.09</v>
      </c>
      <c r="B665" s="182">
        <v>11.51</v>
      </c>
      <c r="C665" s="183">
        <v>0.58750000000000002</v>
      </c>
      <c r="D665" s="182">
        <v>1.17</v>
      </c>
      <c r="E665" s="182">
        <v>17.7</v>
      </c>
      <c r="F665" s="183">
        <f t="shared" si="144"/>
        <v>1925.7083333332837</v>
      </c>
      <c r="G665" s="184">
        <f>G657*4/12+G669*8/12</f>
        <v>3.74</v>
      </c>
      <c r="H665" s="183">
        <f t="shared" si="140"/>
        <v>204.35419745762718</v>
      </c>
      <c r="I665" s="183">
        <f t="shared" si="141"/>
        <v>10.430763771186445</v>
      </c>
      <c r="J665" s="185">
        <f t="shared" si="145"/>
        <v>3648.946778343281</v>
      </c>
      <c r="K665" s="183">
        <f t="shared" si="142"/>
        <v>20.772755084745771</v>
      </c>
      <c r="L665" s="185">
        <f t="shared" si="143"/>
        <v>370.91813472299214</v>
      </c>
      <c r="M665" s="204">
        <f t="shared" si="134"/>
        <v>10.359247611348497</v>
      </c>
      <c r="N665" s="186"/>
      <c r="O665" s="187">
        <f t="shared" si="135"/>
        <v>14.777258376991171</v>
      </c>
      <c r="P665" s="187"/>
      <c r="Q665" s="206">
        <f t="shared" si="136"/>
        <v>0.11683864606599494</v>
      </c>
      <c r="R665" s="184">
        <f t="shared" si="146"/>
        <v>1.0043587579528388</v>
      </c>
      <c r="S665" s="184">
        <f t="shared" si="147"/>
        <v>6.9379500118108925</v>
      </c>
      <c r="T665" s="190">
        <f t="shared" si="137"/>
        <v>8.3099150693537016E-2</v>
      </c>
      <c r="U665" s="190">
        <f t="shared" si="138"/>
        <v>7.0087510734673231E-2</v>
      </c>
      <c r="V665" s="190">
        <f t="shared" si="139"/>
        <v>1.3011639958863785E-2</v>
      </c>
      <c r="Y665" s="205"/>
      <c r="Z665" s="205"/>
    </row>
    <row r="666" spans="1:26">
      <c r="A666" s="181">
        <v>1925.1</v>
      </c>
      <c r="B666" s="182">
        <v>11.89</v>
      </c>
      <c r="C666" s="183">
        <v>0.5917</v>
      </c>
      <c r="D666" s="182">
        <v>1.1970000000000001</v>
      </c>
      <c r="E666" s="182">
        <v>17.7</v>
      </c>
      <c r="F666" s="183">
        <f t="shared" si="144"/>
        <v>1925.7916666666169</v>
      </c>
      <c r="G666" s="184">
        <f>G657*3/12+G669*9/12</f>
        <v>3.7250000000000001</v>
      </c>
      <c r="H666" s="183">
        <f t="shared" si="140"/>
        <v>211.10090423728823</v>
      </c>
      <c r="I666" s="183">
        <f t="shared" si="141"/>
        <v>10.505332635593225</v>
      </c>
      <c r="J666" s="185">
        <f t="shared" si="145"/>
        <v>3785.0478434894671</v>
      </c>
      <c r="K666" s="183">
        <f t="shared" si="142"/>
        <v>21.252126355932216</v>
      </c>
      <c r="L666" s="185">
        <f t="shared" si="143"/>
        <v>381.0514944202601</v>
      </c>
      <c r="M666" s="204">
        <f t="shared" si="134"/>
        <v>10.718495997022927</v>
      </c>
      <c r="N666" s="186"/>
      <c r="O666" s="187">
        <f t="shared" si="135"/>
        <v>15.256796100151361</v>
      </c>
      <c r="P666" s="187"/>
      <c r="Q666" s="206">
        <f t="shared" si="136"/>
        <v>0.11271163979524518</v>
      </c>
      <c r="R666" s="184">
        <f t="shared" si="146"/>
        <v>1.0043471305841412</v>
      </c>
      <c r="S666" s="184">
        <f t="shared" si="147"/>
        <v>6.9681908566012716</v>
      </c>
      <c r="T666" s="190">
        <f t="shared" si="137"/>
        <v>8.2327386844403438E-2</v>
      </c>
      <c r="U666" s="190">
        <f t="shared" si="138"/>
        <v>6.9970595385996814E-2</v>
      </c>
      <c r="V666" s="190">
        <f t="shared" si="139"/>
        <v>1.2356791458406624E-2</v>
      </c>
      <c r="Y666" s="205"/>
      <c r="Z666" s="205"/>
    </row>
    <row r="667" spans="1:26">
      <c r="A667" s="181">
        <v>1925.11</v>
      </c>
      <c r="B667" s="182">
        <v>12.26</v>
      </c>
      <c r="C667" s="183">
        <v>0.5958</v>
      </c>
      <c r="D667" s="182">
        <v>1.2230000000000001</v>
      </c>
      <c r="E667" s="182">
        <v>18</v>
      </c>
      <c r="F667" s="183">
        <f t="shared" si="144"/>
        <v>1925.8749999999502</v>
      </c>
      <c r="G667" s="184">
        <f>G657*2/12+G669*10/12</f>
        <v>3.71</v>
      </c>
      <c r="H667" s="183">
        <f t="shared" si="140"/>
        <v>214.04223166666674</v>
      </c>
      <c r="I667" s="183">
        <f t="shared" si="141"/>
        <v>10.401823950000004</v>
      </c>
      <c r="J667" s="185">
        <f t="shared" si="145"/>
        <v>3853.328058606668</v>
      </c>
      <c r="K667" s="183">
        <f t="shared" si="142"/>
        <v>21.351847416666676</v>
      </c>
      <c r="L667" s="185">
        <f t="shared" si="143"/>
        <v>384.38990339934384</v>
      </c>
      <c r="M667" s="204">
        <f t="shared" si="134"/>
        <v>10.886317440307931</v>
      </c>
      <c r="N667" s="186"/>
      <c r="O667" s="187">
        <f t="shared" si="135"/>
        <v>15.45834517203625</v>
      </c>
      <c r="P667" s="187"/>
      <c r="Q667" s="206">
        <f t="shared" si="136"/>
        <v>0.11216870688545685</v>
      </c>
      <c r="R667" s="184">
        <f t="shared" si="146"/>
        <v>1.0043355040657889</v>
      </c>
      <c r="S667" s="184">
        <f t="shared" si="147"/>
        <v>6.8818411173202998</v>
      </c>
      <c r="T667" s="190">
        <f t="shared" si="137"/>
        <v>8.966737817501147E-2</v>
      </c>
      <c r="U667" s="190">
        <f t="shared" si="138"/>
        <v>7.0874478450491996E-2</v>
      </c>
      <c r="V667" s="190">
        <f t="shared" si="139"/>
        <v>1.8792899724519474E-2</v>
      </c>
      <c r="Y667" s="205"/>
      <c r="Z667" s="205"/>
    </row>
    <row r="668" spans="1:26">
      <c r="A668" s="181">
        <v>1925.12</v>
      </c>
      <c r="B668" s="182">
        <v>12.46</v>
      </c>
      <c r="C668" s="183">
        <v>0.6</v>
      </c>
      <c r="D668" s="182">
        <v>1.25</v>
      </c>
      <c r="E668" s="182">
        <v>17.899999999999999</v>
      </c>
      <c r="F668" s="183">
        <f t="shared" si="144"/>
        <v>1925.9583333332835</v>
      </c>
      <c r="G668" s="184">
        <f>G657*1/12+G669*11/12</f>
        <v>3.6950000000000003</v>
      </c>
      <c r="H668" s="183">
        <f t="shared" si="140"/>
        <v>218.74922178770962</v>
      </c>
      <c r="I668" s="183">
        <f t="shared" si="141"/>
        <v>10.533670391061458</v>
      </c>
      <c r="J668" s="185">
        <f t="shared" si="145"/>
        <v>3953.8692037376841</v>
      </c>
      <c r="K668" s="183">
        <f t="shared" si="142"/>
        <v>21.945146648044702</v>
      </c>
      <c r="L668" s="185">
        <f t="shared" si="143"/>
        <v>396.6562202786601</v>
      </c>
      <c r="M668" s="204">
        <f t="shared" si="134"/>
        <v>11.147365239137251</v>
      </c>
      <c r="N668" s="186"/>
      <c r="O668" s="187">
        <f t="shared" si="135"/>
        <v>15.788866974247387</v>
      </c>
      <c r="P668" s="187"/>
      <c r="Q668" s="206">
        <f t="shared" si="136"/>
        <v>0.10957865215542237</v>
      </c>
      <c r="R668" s="184">
        <f t="shared" si="146"/>
        <v>1.0043238783987345</v>
      </c>
      <c r="S668" s="184">
        <f t="shared" si="147"/>
        <v>6.9502900901878215</v>
      </c>
      <c r="T668" s="190">
        <f t="shared" si="137"/>
        <v>8.7190293496408611E-2</v>
      </c>
      <c r="U668" s="190">
        <f t="shared" si="138"/>
        <v>7.0161643644488958E-2</v>
      </c>
      <c r="V668" s="190">
        <f t="shared" si="139"/>
        <v>1.7028649851919653E-2</v>
      </c>
      <c r="Y668" s="205"/>
      <c r="Z668" s="205"/>
    </row>
    <row r="669" spans="1:26">
      <c r="A669" s="181">
        <v>1926.01</v>
      </c>
      <c r="B669" s="182">
        <v>12.65</v>
      </c>
      <c r="C669" s="183">
        <v>0.60750000000000004</v>
      </c>
      <c r="D669" s="182">
        <v>1.2490000000000001</v>
      </c>
      <c r="E669" s="182">
        <v>17.899999999999999</v>
      </c>
      <c r="F669" s="183">
        <f t="shared" si="144"/>
        <v>1926.0416666666167</v>
      </c>
      <c r="G669" s="184">
        <v>3.68</v>
      </c>
      <c r="H669" s="183">
        <f t="shared" si="140"/>
        <v>222.08488407821238</v>
      </c>
      <c r="I669" s="183">
        <f t="shared" si="141"/>
        <v>10.665341270949726</v>
      </c>
      <c r="J669" s="185">
        <f t="shared" si="145"/>
        <v>4030.2255261413252</v>
      </c>
      <c r="K669" s="183">
        <f t="shared" si="142"/>
        <v>21.927590530726267</v>
      </c>
      <c r="L669" s="185">
        <f t="shared" si="143"/>
        <v>397.92503416209604</v>
      </c>
      <c r="M669" s="204">
        <f t="shared" si="134"/>
        <v>11.340966188506231</v>
      </c>
      <c r="N669" s="186"/>
      <c r="O669" s="187">
        <f t="shared" si="135"/>
        <v>16.0188508360703</v>
      </c>
      <c r="P669" s="187"/>
      <c r="Q669" s="206">
        <f t="shared" si="136"/>
        <v>0.10717666605596023</v>
      </c>
      <c r="R669" s="184">
        <f t="shared" si="146"/>
        <v>1.0054209127544818</v>
      </c>
      <c r="S669" s="184">
        <f t="shared" si="147"/>
        <v>6.9803422993737234</v>
      </c>
      <c r="T669" s="190">
        <f t="shared" si="137"/>
        <v>9.1277021951106985E-2</v>
      </c>
      <c r="U669" s="190">
        <f t="shared" si="138"/>
        <v>7.0045506362641285E-2</v>
      </c>
      <c r="V669" s="190">
        <f t="shared" si="139"/>
        <v>2.1231515588465699E-2</v>
      </c>
      <c r="Y669" s="205"/>
      <c r="Z669" s="205"/>
    </row>
    <row r="670" spans="1:26">
      <c r="A670" s="181">
        <v>1926.02</v>
      </c>
      <c r="B670" s="182">
        <v>12.67</v>
      </c>
      <c r="C670" s="183">
        <v>0.61499999999999999</v>
      </c>
      <c r="D670" s="182">
        <v>1.248</v>
      </c>
      <c r="E670" s="182">
        <v>17.899999999999999</v>
      </c>
      <c r="F670" s="183">
        <f t="shared" si="144"/>
        <v>1926.12499999995</v>
      </c>
      <c r="G670" s="184">
        <f>G669*11/12+G681*1/12</f>
        <v>3.6516666666666668</v>
      </c>
      <c r="H670" s="183">
        <f t="shared" si="140"/>
        <v>222.43600642458111</v>
      </c>
      <c r="I670" s="183">
        <f t="shared" si="141"/>
        <v>10.797012150837993</v>
      </c>
      <c r="J670" s="185">
        <f t="shared" si="145"/>
        <v>4052.92541299805</v>
      </c>
      <c r="K670" s="183">
        <f t="shared" si="142"/>
        <v>21.910034413407832</v>
      </c>
      <c r="L670" s="185">
        <f t="shared" si="143"/>
        <v>399.21475259838724</v>
      </c>
      <c r="M670" s="204">
        <f t="shared" si="134"/>
        <v>11.389435672748009</v>
      </c>
      <c r="N670" s="186"/>
      <c r="O670" s="187">
        <f t="shared" si="135"/>
        <v>16.041273315196623</v>
      </c>
      <c r="P670" s="187"/>
      <c r="Q670" s="206">
        <f t="shared" si="136"/>
        <v>0.10708475333291061</v>
      </c>
      <c r="R670" s="184">
        <f t="shared" si="146"/>
        <v>1.0054004313264016</v>
      </c>
      <c r="S670" s="184">
        <f t="shared" si="147"/>
        <v>7.0181821259750468</v>
      </c>
      <c r="T670" s="190">
        <f t="shared" si="137"/>
        <v>9.7077355087881401E-2</v>
      </c>
      <c r="U670" s="190">
        <f t="shared" si="138"/>
        <v>6.967985956692857E-2</v>
      </c>
      <c r="V670" s="190">
        <f t="shared" si="139"/>
        <v>2.739749552095283E-2</v>
      </c>
      <c r="Y670" s="205"/>
      <c r="Z670" s="205"/>
    </row>
    <row r="671" spans="1:26">
      <c r="A671" s="181">
        <v>1926.03</v>
      </c>
      <c r="B671" s="182">
        <v>11.81</v>
      </c>
      <c r="C671" s="183">
        <v>0.62250000000000005</v>
      </c>
      <c r="D671" s="182">
        <v>1.248</v>
      </c>
      <c r="E671" s="182">
        <v>17.8</v>
      </c>
      <c r="F671" s="183">
        <f t="shared" si="144"/>
        <v>1926.2083333332832</v>
      </c>
      <c r="G671" s="184">
        <f>G669*10/12+G681*2/12</f>
        <v>3.6233333333333335</v>
      </c>
      <c r="H671" s="183">
        <f t="shared" si="140"/>
        <v>208.5025643258428</v>
      </c>
      <c r="I671" s="183">
        <f t="shared" si="141"/>
        <v>10.990080126404498</v>
      </c>
      <c r="J671" s="185">
        <f t="shared" si="145"/>
        <v>3815.7364292196098</v>
      </c>
      <c r="K671" s="183">
        <f t="shared" si="142"/>
        <v>22.033124494382029</v>
      </c>
      <c r="L671" s="185">
        <f t="shared" si="143"/>
        <v>403.22091987011618</v>
      </c>
      <c r="M671" s="204">
        <f t="shared" si="134"/>
        <v>10.712352062732485</v>
      </c>
      <c r="N671" s="186"/>
      <c r="O671" s="187">
        <f t="shared" si="135"/>
        <v>15.046869401752984</v>
      </c>
      <c r="P671" s="187"/>
      <c r="Q671" s="206">
        <f t="shared" si="136"/>
        <v>0.1113169891624648</v>
      </c>
      <c r="R671" s="184">
        <f t="shared" si="146"/>
        <v>1.0053799556662915</v>
      </c>
      <c r="S671" s="184">
        <f t="shared" si="147"/>
        <v>7.0957242542038035</v>
      </c>
      <c r="T671" s="190">
        <f t="shared" si="137"/>
        <v>0.1071572599127284</v>
      </c>
      <c r="U671" s="190">
        <f t="shared" si="138"/>
        <v>6.9495385832488932E-2</v>
      </c>
      <c r="V671" s="190">
        <f t="shared" si="139"/>
        <v>3.7661874080239466E-2</v>
      </c>
      <c r="Y671" s="205"/>
      <c r="Z671" s="205"/>
    </row>
    <row r="672" spans="1:26">
      <c r="A672" s="181">
        <v>1926.04</v>
      </c>
      <c r="B672" s="182">
        <v>11.48</v>
      </c>
      <c r="C672" s="183">
        <v>0.63</v>
      </c>
      <c r="D672" s="182">
        <v>1.2470000000000001</v>
      </c>
      <c r="E672" s="182">
        <v>17.899999999999999</v>
      </c>
      <c r="F672" s="183">
        <f t="shared" si="144"/>
        <v>1926.2916666666165</v>
      </c>
      <c r="G672" s="184">
        <f>G669*9/12+G681*3/12</f>
        <v>3.5950000000000002</v>
      </c>
      <c r="H672" s="183">
        <f t="shared" si="140"/>
        <v>201.54422681564256</v>
      </c>
      <c r="I672" s="183">
        <f t="shared" si="141"/>
        <v>11.060353910614531</v>
      </c>
      <c r="J672" s="185">
        <f t="shared" si="145"/>
        <v>3705.2618535828346</v>
      </c>
      <c r="K672" s="183">
        <f t="shared" si="142"/>
        <v>21.892478296089397</v>
      </c>
      <c r="L672" s="185">
        <f t="shared" si="143"/>
        <v>402.47922747541764</v>
      </c>
      <c r="M672" s="204">
        <f t="shared" si="134"/>
        <v>10.395587685954732</v>
      </c>
      <c r="N672" s="186"/>
      <c r="O672" s="187">
        <f t="shared" si="135"/>
        <v>14.562366728257404</v>
      </c>
      <c r="P672" s="187"/>
      <c r="Q672" s="206">
        <f t="shared" si="136"/>
        <v>0.11403621939591529</v>
      </c>
      <c r="R672" s="184">
        <f t="shared" si="146"/>
        <v>1.0053594857863619</v>
      </c>
      <c r="S672" s="184">
        <f t="shared" si="147"/>
        <v>7.0940447521110261</v>
      </c>
      <c r="T672" s="190">
        <f t="shared" si="137"/>
        <v>0.11088512929981298</v>
      </c>
      <c r="U672" s="190">
        <f t="shared" si="138"/>
        <v>6.9733856888830381E-2</v>
      </c>
      <c r="V672" s="190">
        <f t="shared" si="139"/>
        <v>4.1151272410982598E-2</v>
      </c>
      <c r="Y672" s="205"/>
      <c r="Z672" s="205"/>
    </row>
    <row r="673" spans="1:26">
      <c r="A673" s="181">
        <v>1926.05</v>
      </c>
      <c r="B673" s="182">
        <v>11.56</v>
      </c>
      <c r="C673" s="183">
        <v>0.63749999999999996</v>
      </c>
      <c r="D673" s="182">
        <v>1.246</v>
      </c>
      <c r="E673" s="182">
        <v>17.8</v>
      </c>
      <c r="F673" s="183">
        <f t="shared" si="144"/>
        <v>1926.3749999999498</v>
      </c>
      <c r="G673" s="184">
        <f>G669*8/12+G681*4/12</f>
        <v>3.5666666666666669</v>
      </c>
      <c r="H673" s="183">
        <f t="shared" si="140"/>
        <v>204.08887752808997</v>
      </c>
      <c r="I673" s="183">
        <f t="shared" si="141"/>
        <v>11.254901334269666</v>
      </c>
      <c r="J673" s="185">
        <f t="shared" si="145"/>
        <v>3769.2864788526495</v>
      </c>
      <c r="K673" s="183">
        <f t="shared" si="142"/>
        <v>21.99781500000001</v>
      </c>
      <c r="L673" s="185">
        <f t="shared" si="143"/>
        <v>406.27430386249148</v>
      </c>
      <c r="M673" s="204">
        <f t="shared" si="134"/>
        <v>10.575158463806105</v>
      </c>
      <c r="N673" s="186"/>
      <c r="O673" s="187">
        <f t="shared" si="135"/>
        <v>14.771860041900313</v>
      </c>
      <c r="P673" s="187"/>
      <c r="Q673" s="206">
        <f t="shared" si="136"/>
        <v>0.11110746549615284</v>
      </c>
      <c r="R673" s="184">
        <f t="shared" si="146"/>
        <v>1.0053390216988511</v>
      </c>
      <c r="S673" s="184">
        <f t="shared" si="147"/>
        <v>7.1721329660610822</v>
      </c>
      <c r="T673" s="190">
        <f t="shared" si="137"/>
        <v>0.10329769326495741</v>
      </c>
      <c r="U673" s="190">
        <f t="shared" si="138"/>
        <v>6.8776601827087447E-2</v>
      </c>
      <c r="V673" s="190">
        <f t="shared" si="139"/>
        <v>3.4521091437869966E-2</v>
      </c>
      <c r="Y673" s="205"/>
      <c r="Z673" s="205"/>
    </row>
    <row r="674" spans="1:26">
      <c r="A674" s="181">
        <v>1926.06</v>
      </c>
      <c r="B674" s="182">
        <v>12.11</v>
      </c>
      <c r="C674" s="183">
        <v>0.64500000000000002</v>
      </c>
      <c r="D674" s="182">
        <v>1.2450000000000001</v>
      </c>
      <c r="E674" s="182">
        <v>17.7</v>
      </c>
      <c r="F674" s="183">
        <f t="shared" si="144"/>
        <v>1926.458333333283</v>
      </c>
      <c r="G674" s="184">
        <f>G669*7/12+G681*5/12</f>
        <v>3.5383333333333336</v>
      </c>
      <c r="H674" s="183">
        <f t="shared" si="140"/>
        <v>215.00689237288145</v>
      </c>
      <c r="I674" s="183">
        <f t="shared" si="141"/>
        <v>11.451647033898311</v>
      </c>
      <c r="J674" s="185">
        <f t="shared" si="145"/>
        <v>3988.5545307565626</v>
      </c>
      <c r="K674" s="183">
        <f t="shared" si="142"/>
        <v>22.104341949152552</v>
      </c>
      <c r="L674" s="185">
        <f t="shared" si="143"/>
        <v>410.05370691923378</v>
      </c>
      <c r="M674" s="204">
        <f t="shared" si="134"/>
        <v>11.197979740229961</v>
      </c>
      <c r="N674" s="186"/>
      <c r="O674" s="187">
        <f t="shared" si="135"/>
        <v>15.591949753085151</v>
      </c>
      <c r="P674" s="187"/>
      <c r="Q674" s="206">
        <f t="shared" si="136"/>
        <v>0.10456095641367759</v>
      </c>
      <c r="R674" s="184">
        <f t="shared" si="146"/>
        <v>1.0053185634160247</v>
      </c>
      <c r="S674" s="184">
        <f t="shared" si="147"/>
        <v>7.2511620047893741</v>
      </c>
      <c r="T674" s="190">
        <f t="shared" si="137"/>
        <v>0.10120351831446617</v>
      </c>
      <c r="U674" s="190">
        <f t="shared" si="138"/>
        <v>6.7042914557499333E-2</v>
      </c>
      <c r="V674" s="190">
        <f t="shared" si="139"/>
        <v>3.4160603756966834E-2</v>
      </c>
      <c r="Y674" s="205"/>
      <c r="Z674" s="205"/>
    </row>
    <row r="675" spans="1:26">
      <c r="A675" s="181">
        <v>1926.07</v>
      </c>
      <c r="B675" s="182">
        <v>12.62</v>
      </c>
      <c r="C675" s="183">
        <v>0.65249999999999997</v>
      </c>
      <c r="D675" s="182">
        <v>1.244</v>
      </c>
      <c r="E675" s="182">
        <v>17.5</v>
      </c>
      <c r="F675" s="183">
        <f t="shared" si="144"/>
        <v>1926.5416666666163</v>
      </c>
      <c r="G675" s="184">
        <f>G669*6/12+G681*6/12</f>
        <v>3.51</v>
      </c>
      <c r="H675" s="183">
        <f t="shared" si="140"/>
        <v>226.62238800000009</v>
      </c>
      <c r="I675" s="183">
        <f t="shared" si="141"/>
        <v>11.717203500000004</v>
      </c>
      <c r="J675" s="185">
        <f t="shared" si="145"/>
        <v>4222.1451655274814</v>
      </c>
      <c r="K675" s="183">
        <f t="shared" si="142"/>
        <v>22.339005600000007</v>
      </c>
      <c r="L675" s="185">
        <f t="shared" si="143"/>
        <v>416.19243945453144</v>
      </c>
      <c r="M675" s="204">
        <f t="shared" si="134"/>
        <v>11.869694058481285</v>
      </c>
      <c r="N675" s="186"/>
      <c r="O675" s="187">
        <f t="shared" si="135"/>
        <v>16.469124743360343</v>
      </c>
      <c r="P675" s="187"/>
      <c r="Q675" s="206">
        <f t="shared" si="136"/>
        <v>9.8597390299536319E-2</v>
      </c>
      <c r="R675" s="184">
        <f t="shared" si="146"/>
        <v>1.0052981109501766</v>
      </c>
      <c r="S675" s="184">
        <f t="shared" si="147"/>
        <v>7.3730389442631621</v>
      </c>
      <c r="T675" s="190">
        <f t="shared" si="137"/>
        <v>0.10081264835027315</v>
      </c>
      <c r="U675" s="190">
        <f t="shared" si="138"/>
        <v>6.4709778589431721E-2</v>
      </c>
      <c r="V675" s="190">
        <f t="shared" si="139"/>
        <v>3.6102869760841427E-2</v>
      </c>
      <c r="Y675" s="205"/>
      <c r="Z675" s="205"/>
    </row>
    <row r="676" spans="1:26">
      <c r="A676" s="181">
        <v>1926.08</v>
      </c>
      <c r="B676" s="182">
        <v>13.12</v>
      </c>
      <c r="C676" s="183">
        <v>0.66</v>
      </c>
      <c r="D676" s="182">
        <v>1.2430000000000001</v>
      </c>
      <c r="E676" s="182">
        <v>17.399999999999999</v>
      </c>
      <c r="F676" s="183">
        <f t="shared" si="144"/>
        <v>1926.6249999999495</v>
      </c>
      <c r="G676" s="184">
        <f>G669*5/12+G681*7/12</f>
        <v>3.4816666666666665</v>
      </c>
      <c r="H676" s="183">
        <f t="shared" si="140"/>
        <v>236.95511724137938</v>
      </c>
      <c r="I676" s="183">
        <f t="shared" si="141"/>
        <v>11.919998275862076</v>
      </c>
      <c r="J676" s="185">
        <f t="shared" si="145"/>
        <v>4433.1582086768394</v>
      </c>
      <c r="K676" s="183">
        <f t="shared" si="142"/>
        <v>22.44933008620691</v>
      </c>
      <c r="L676" s="185">
        <f t="shared" si="143"/>
        <v>420.00119309339271</v>
      </c>
      <c r="M676" s="204">
        <f t="shared" si="134"/>
        <v>12.48880821952188</v>
      </c>
      <c r="N676" s="186"/>
      <c r="O676" s="187">
        <f t="shared" si="135"/>
        <v>17.260693795594296</v>
      </c>
      <c r="P676" s="187"/>
      <c r="Q676" s="206">
        <f t="shared" si="136"/>
        <v>9.3136770867250987E-2</v>
      </c>
      <c r="R676" s="184">
        <f t="shared" si="146"/>
        <v>1.0052776643136292</v>
      </c>
      <c r="S676" s="184">
        <f t="shared" si="147"/>
        <v>7.4547004106909336</v>
      </c>
      <c r="T676" s="190">
        <f t="shared" si="137"/>
        <v>9.7173107482416921E-2</v>
      </c>
      <c r="U676" s="190">
        <f t="shared" si="138"/>
        <v>6.2988249465290247E-2</v>
      </c>
      <c r="V676" s="190">
        <f t="shared" si="139"/>
        <v>3.4184858017126674E-2</v>
      </c>
      <c r="Y676" s="205"/>
      <c r="Z676" s="205"/>
    </row>
    <row r="677" spans="1:26">
      <c r="A677" s="181">
        <v>1926.09</v>
      </c>
      <c r="B677" s="182">
        <v>13.32</v>
      </c>
      <c r="C677" s="183">
        <v>0.66749999999999998</v>
      </c>
      <c r="D677" s="182">
        <v>1.242</v>
      </c>
      <c r="E677" s="182">
        <v>17.5</v>
      </c>
      <c r="F677" s="183">
        <f t="shared" si="144"/>
        <v>1926.7083333332828</v>
      </c>
      <c r="G677" s="184">
        <f>G669*4/12+G681*8/12</f>
        <v>3.4533333333333331</v>
      </c>
      <c r="H677" s="183">
        <f t="shared" si="140"/>
        <v>239.19256800000008</v>
      </c>
      <c r="I677" s="183">
        <f t="shared" si="141"/>
        <v>11.986564500000004</v>
      </c>
      <c r="J677" s="185">
        <f t="shared" si="145"/>
        <v>4493.7062487362236</v>
      </c>
      <c r="K677" s="183">
        <f t="shared" si="142"/>
        <v>22.303090800000007</v>
      </c>
      <c r="L677" s="185">
        <f t="shared" si="143"/>
        <v>419.00774481459382</v>
      </c>
      <c r="M677" s="204">
        <f t="shared" si="134"/>
        <v>12.692614823344723</v>
      </c>
      <c r="N677" s="186"/>
      <c r="O677" s="187">
        <f t="shared" si="135"/>
        <v>17.470213778374852</v>
      </c>
      <c r="P677" s="187"/>
      <c r="Q677" s="206">
        <f t="shared" si="136"/>
        <v>9.083041184019533E-2</v>
      </c>
      <c r="R677" s="184">
        <f t="shared" si="146"/>
        <v>1.0052572235187336</v>
      </c>
      <c r="S677" s="184">
        <f t="shared" si="147"/>
        <v>7.4512207094914205</v>
      </c>
      <c r="T677" s="190">
        <f t="shared" si="137"/>
        <v>9.7269107033777447E-2</v>
      </c>
      <c r="U677" s="190">
        <f t="shared" si="138"/>
        <v>6.3250861066933117E-2</v>
      </c>
      <c r="V677" s="190">
        <f t="shared" si="139"/>
        <v>3.4018245966844329E-2</v>
      </c>
      <c r="Y677" s="205"/>
      <c r="Z677" s="205"/>
    </row>
    <row r="678" spans="1:26">
      <c r="A678" s="181">
        <v>1926.1</v>
      </c>
      <c r="B678" s="182">
        <v>13.02</v>
      </c>
      <c r="C678" s="183">
        <v>0.67500000000000004</v>
      </c>
      <c r="D678" s="182">
        <v>1.242</v>
      </c>
      <c r="E678" s="182">
        <v>17.600000000000001</v>
      </c>
      <c r="F678" s="183">
        <f t="shared" si="144"/>
        <v>1926.791666666616</v>
      </c>
      <c r="G678" s="184">
        <f>G669*3/12+G681*9/12</f>
        <v>3.4249999999999998</v>
      </c>
      <c r="H678" s="183">
        <f t="shared" si="140"/>
        <v>232.47690852272734</v>
      </c>
      <c r="I678" s="183">
        <f t="shared" si="141"/>
        <v>12.052374289772732</v>
      </c>
      <c r="J678" s="185">
        <f t="shared" si="145"/>
        <v>4386.4082585276255</v>
      </c>
      <c r="K678" s="183">
        <f t="shared" si="142"/>
        <v>22.176368693181825</v>
      </c>
      <c r="L678" s="185">
        <f t="shared" si="143"/>
        <v>418.42696291023896</v>
      </c>
      <c r="M678" s="204">
        <f t="shared" si="134"/>
        <v>12.426517521583355</v>
      </c>
      <c r="N678" s="186"/>
      <c r="O678" s="187">
        <f t="shared" si="135"/>
        <v>17.033811722274987</v>
      </c>
      <c r="P678" s="187"/>
      <c r="Q678" s="206">
        <f t="shared" si="136"/>
        <v>9.1529018787589234E-2</v>
      </c>
      <c r="R678" s="184">
        <f t="shared" si="146"/>
        <v>1.0052367885778679</v>
      </c>
      <c r="S678" s="184">
        <f t="shared" si="147"/>
        <v>7.4478343885994933</v>
      </c>
      <c r="T678" s="190">
        <f t="shared" si="137"/>
        <v>0.1059016877045782</v>
      </c>
      <c r="U678" s="190">
        <f t="shared" si="138"/>
        <v>6.3512451184954077E-2</v>
      </c>
      <c r="V678" s="190">
        <f t="shared" si="139"/>
        <v>4.2389236519624118E-2</v>
      </c>
      <c r="Y678" s="205"/>
      <c r="Z678" s="205"/>
    </row>
    <row r="679" spans="1:26">
      <c r="A679" s="181">
        <v>1926.11</v>
      </c>
      <c r="B679" s="182">
        <v>13.19</v>
      </c>
      <c r="C679" s="183">
        <v>0.6825</v>
      </c>
      <c r="D679" s="182">
        <v>1.2410000000000001</v>
      </c>
      <c r="E679" s="182">
        <v>17.7</v>
      </c>
      <c r="F679" s="183">
        <f t="shared" si="144"/>
        <v>1926.8749999999493</v>
      </c>
      <c r="G679" s="184">
        <f>G669*2/12+G681*10/12</f>
        <v>3.3966666666666665</v>
      </c>
      <c r="H679" s="183">
        <f t="shared" si="140"/>
        <v>234.18174322033909</v>
      </c>
      <c r="I679" s="183">
        <f t="shared" si="141"/>
        <v>12.1174404661017</v>
      </c>
      <c r="J679" s="185">
        <f t="shared" si="145"/>
        <v>4437.628131576902</v>
      </c>
      <c r="K679" s="183">
        <f t="shared" si="142"/>
        <v>22.03332398305086</v>
      </c>
      <c r="L679" s="185">
        <f t="shared" si="143"/>
        <v>417.52058463130675</v>
      </c>
      <c r="M679" s="204">
        <f t="shared" si="134"/>
        <v>12.615251212344488</v>
      </c>
      <c r="N679" s="186"/>
      <c r="O679" s="187">
        <f t="shared" si="135"/>
        <v>17.21908527437661</v>
      </c>
      <c r="P679" s="187"/>
      <c r="Q679" s="206">
        <f t="shared" si="136"/>
        <v>8.9367477165152587E-2</v>
      </c>
      <c r="R679" s="184">
        <f t="shared" si="146"/>
        <v>1.0052163595034402</v>
      </c>
      <c r="S679" s="184">
        <f t="shared" si="147"/>
        <v>7.4445386078383011</v>
      </c>
      <c r="T679" s="190">
        <f t="shared" si="137"/>
        <v>0.10801736537684681</v>
      </c>
      <c r="U679" s="190">
        <f t="shared" si="138"/>
        <v>6.377305781836129E-2</v>
      </c>
      <c r="V679" s="190">
        <f t="shared" si="139"/>
        <v>4.4244307558485518E-2</v>
      </c>
      <c r="Y679" s="205"/>
      <c r="Z679" s="205"/>
    </row>
    <row r="680" spans="1:26">
      <c r="A680" s="181">
        <v>1926.12</v>
      </c>
      <c r="B680" s="182">
        <v>13.49</v>
      </c>
      <c r="C680" s="183">
        <v>0.69</v>
      </c>
      <c r="D680" s="182">
        <v>1.24</v>
      </c>
      <c r="E680" s="182">
        <v>17.7</v>
      </c>
      <c r="F680" s="183">
        <f t="shared" si="144"/>
        <v>1926.9583333332826</v>
      </c>
      <c r="G680" s="184">
        <f>G669*1/12+G681*11/12</f>
        <v>3.3683333333333327</v>
      </c>
      <c r="H680" s="183">
        <f t="shared" si="140"/>
        <v>239.50809067796621</v>
      </c>
      <c r="I680" s="183">
        <f t="shared" si="141"/>
        <v>12.250599152542378</v>
      </c>
      <c r="J680" s="185">
        <f t="shared" si="145"/>
        <v>4557.9050123228271</v>
      </c>
      <c r="K680" s="183">
        <f t="shared" si="142"/>
        <v>22.015569491525433</v>
      </c>
      <c r="L680" s="185">
        <f t="shared" si="143"/>
        <v>418.96235843441843</v>
      </c>
      <c r="M680" s="204">
        <f t="shared" si="134"/>
        <v>13.009052728993135</v>
      </c>
      <c r="N680" s="186"/>
      <c r="O680" s="187">
        <f t="shared" si="135"/>
        <v>17.677841903544781</v>
      </c>
      <c r="P680" s="187"/>
      <c r="Q680" s="206">
        <f t="shared" si="136"/>
        <v>8.6347660503229048E-2</v>
      </c>
      <c r="R680" s="184">
        <f t="shared" si="146"/>
        <v>1.0051959363078855</v>
      </c>
      <c r="S680" s="184">
        <f t="shared" si="147"/>
        <v>7.483371997554026</v>
      </c>
      <c r="T680" s="190">
        <f t="shared" si="137"/>
        <v>0.10352082786042582</v>
      </c>
      <c r="U680" s="190">
        <f t="shared" si="138"/>
        <v>6.3433430531809165E-2</v>
      </c>
      <c r="V680" s="190">
        <f t="shared" si="139"/>
        <v>4.0087397328616658E-2</v>
      </c>
      <c r="Y680" s="205"/>
      <c r="Z680" s="205"/>
    </row>
    <row r="681" spans="1:26">
      <c r="A681" s="181">
        <v>1927.01</v>
      </c>
      <c r="B681" s="182">
        <v>13.4</v>
      </c>
      <c r="C681" s="183">
        <v>0.69669999999999999</v>
      </c>
      <c r="D681" s="182">
        <v>1.2290000000000001</v>
      </c>
      <c r="E681" s="182">
        <v>17.5</v>
      </c>
      <c r="F681" s="183">
        <f t="shared" si="144"/>
        <v>1927.0416666666158</v>
      </c>
      <c r="G681" s="184">
        <v>3.34</v>
      </c>
      <c r="H681" s="183">
        <f t="shared" si="140"/>
        <v>240.6291600000001</v>
      </c>
      <c r="I681" s="183">
        <f t="shared" si="141"/>
        <v>12.510920580000004</v>
      </c>
      <c r="J681" s="185">
        <f t="shared" si="145"/>
        <v>4599.0797930543422</v>
      </c>
      <c r="K681" s="183">
        <f t="shared" si="142"/>
        <v>22.069644600000007</v>
      </c>
      <c r="L681" s="185">
        <f t="shared" si="143"/>
        <v>421.8111243032676</v>
      </c>
      <c r="M681" s="204">
        <f t="shared" si="134"/>
        <v>13.185930628677795</v>
      </c>
      <c r="N681" s="186"/>
      <c r="O681" s="187">
        <f t="shared" si="135"/>
        <v>17.836264453737659</v>
      </c>
      <c r="P681" s="187"/>
      <c r="Q681" s="206">
        <f t="shared" si="136"/>
        <v>8.3521082543100089E-2</v>
      </c>
      <c r="R681" s="184">
        <f t="shared" si="146"/>
        <v>1.0028536005602389</v>
      </c>
      <c r="S681" s="184">
        <f t="shared" si="147"/>
        <v>7.6082237517852054</v>
      </c>
      <c r="T681" s="190">
        <f t="shared" si="137"/>
        <v>0.10550186110804316</v>
      </c>
      <c r="U681" s="190">
        <f t="shared" si="138"/>
        <v>6.1133377478449047E-2</v>
      </c>
      <c r="V681" s="190">
        <f t="shared" si="139"/>
        <v>4.4368483629594113E-2</v>
      </c>
      <c r="Y681" s="205"/>
      <c r="Z681" s="205"/>
    </row>
    <row r="682" spans="1:26">
      <c r="A682" s="181">
        <v>1927.02</v>
      </c>
      <c r="B682" s="182">
        <v>13.66</v>
      </c>
      <c r="C682" s="183">
        <v>0.70330000000000004</v>
      </c>
      <c r="D682" s="182">
        <v>1.218</v>
      </c>
      <c r="E682" s="182">
        <v>17.399999999999999</v>
      </c>
      <c r="F682" s="183">
        <f t="shared" si="144"/>
        <v>1927.1249999999491</v>
      </c>
      <c r="G682" s="184">
        <f>G681*11/12+G693*1/12</f>
        <v>3.339166666666666</v>
      </c>
      <c r="H682" s="183">
        <f t="shared" si="140"/>
        <v>246.70784310344843</v>
      </c>
      <c r="I682" s="183">
        <f t="shared" si="141"/>
        <v>12.702022405172421</v>
      </c>
      <c r="J682" s="185">
        <f t="shared" si="145"/>
        <v>4735.4908713182131</v>
      </c>
      <c r="K682" s="183">
        <f t="shared" si="142"/>
        <v>21.99781500000001</v>
      </c>
      <c r="L682" s="185">
        <f t="shared" si="143"/>
        <v>422.24215821856387</v>
      </c>
      <c r="M682" s="204">
        <f t="shared" si="134"/>
        <v>13.633966132216212</v>
      </c>
      <c r="N682" s="186"/>
      <c r="O682" s="187">
        <f t="shared" si="135"/>
        <v>18.358019636037508</v>
      </c>
      <c r="P682" s="187"/>
      <c r="Q682" s="206">
        <f t="shared" si="136"/>
        <v>7.7809844861314176E-2</v>
      </c>
      <c r="R682" s="184">
        <f t="shared" si="146"/>
        <v>1.0028529088762781</v>
      </c>
      <c r="S682" s="184">
        <f t="shared" si="147"/>
        <v>7.6737847821005838</v>
      </c>
      <c r="T682" s="190">
        <f t="shared" si="137"/>
        <v>0.10586716757743009</v>
      </c>
      <c r="U682" s="190">
        <f t="shared" si="138"/>
        <v>6.0551898984331887E-2</v>
      </c>
      <c r="V682" s="190">
        <f t="shared" si="139"/>
        <v>4.5315268593098201E-2</v>
      </c>
      <c r="Y682" s="205"/>
      <c r="Z682" s="205"/>
    </row>
    <row r="683" spans="1:26">
      <c r="A683" s="181">
        <v>1927.03</v>
      </c>
      <c r="B683" s="182">
        <v>13.87</v>
      </c>
      <c r="C683" s="183">
        <v>0.71</v>
      </c>
      <c r="D683" s="182">
        <v>1.208</v>
      </c>
      <c r="E683" s="182">
        <v>17.3</v>
      </c>
      <c r="F683" s="183">
        <f t="shared" si="144"/>
        <v>1927.2083333332823</v>
      </c>
      <c r="G683" s="184">
        <f>G681*10/12+G693*2/12</f>
        <v>3.3383333333333334</v>
      </c>
      <c r="H683" s="183">
        <f t="shared" si="140"/>
        <v>251.94855000000007</v>
      </c>
      <c r="I683" s="183">
        <f t="shared" si="141"/>
        <v>12.897150000000003</v>
      </c>
      <c r="J683" s="185">
        <f t="shared" si="145"/>
        <v>4856.71461231991</v>
      </c>
      <c r="K683" s="183">
        <f t="shared" si="142"/>
        <v>21.943320000000007</v>
      </c>
      <c r="L683" s="185">
        <f t="shared" si="143"/>
        <v>422.99288043853295</v>
      </c>
      <c r="M683" s="204">
        <f t="shared" si="134"/>
        <v>14.033257507604489</v>
      </c>
      <c r="N683" s="186"/>
      <c r="O683" s="187">
        <f t="shared" si="135"/>
        <v>18.811934763187701</v>
      </c>
      <c r="P683" s="187"/>
      <c r="Q683" s="206">
        <f t="shared" si="136"/>
        <v>7.5133224962694603E-2</v>
      </c>
      <c r="R683" s="184">
        <f t="shared" si="146"/>
        <v>1.002852217192467</v>
      </c>
      <c r="S683" s="184">
        <f t="shared" si="147"/>
        <v>7.7401610751600858</v>
      </c>
      <c r="T683" s="190">
        <f t="shared" si="137"/>
        <v>0.10255454185955082</v>
      </c>
      <c r="U683" s="190">
        <f t="shared" si="138"/>
        <v>5.9217643081540539E-2</v>
      </c>
      <c r="V683" s="190">
        <f t="shared" si="139"/>
        <v>4.333689877801028E-2</v>
      </c>
      <c r="Y683" s="205"/>
      <c r="Z683" s="205"/>
    </row>
    <row r="684" spans="1:26">
      <c r="A684" s="181">
        <v>1927.04</v>
      </c>
      <c r="B684" s="182">
        <v>14.21</v>
      </c>
      <c r="C684" s="183">
        <v>0.7167</v>
      </c>
      <c r="D684" s="182">
        <v>1.1970000000000001</v>
      </c>
      <c r="E684" s="182">
        <v>17.3</v>
      </c>
      <c r="F684" s="183">
        <f t="shared" si="144"/>
        <v>1927.2916666666156</v>
      </c>
      <c r="G684" s="184">
        <f>G681*9/12+G693*3/12</f>
        <v>3.3374999999999999</v>
      </c>
      <c r="H684" s="183">
        <f t="shared" si="140"/>
        <v>258.12465000000009</v>
      </c>
      <c r="I684" s="183">
        <f t="shared" si="141"/>
        <v>13.018855500000004</v>
      </c>
      <c r="J684" s="185">
        <f t="shared" si="145"/>
        <v>4996.6821861057479</v>
      </c>
      <c r="K684" s="183">
        <f t="shared" si="142"/>
        <v>21.74350500000001</v>
      </c>
      <c r="L684" s="185">
        <f t="shared" si="143"/>
        <v>420.90278513501625</v>
      </c>
      <c r="M684" s="204">
        <f t="shared" si="134"/>
        <v>14.488222209157053</v>
      </c>
      <c r="N684" s="186"/>
      <c r="O684" s="187">
        <f t="shared" si="135"/>
        <v>19.335123464058157</v>
      </c>
      <c r="P684" s="187"/>
      <c r="Q684" s="206">
        <f t="shared" si="136"/>
        <v>6.7855377278557796E-2</v>
      </c>
      <c r="R684" s="184">
        <f t="shared" si="146"/>
        <v>1.002851525508806</v>
      </c>
      <c r="S684" s="184">
        <f t="shared" si="147"/>
        <v>7.7622376956511214</v>
      </c>
      <c r="T684" s="190">
        <f t="shared" si="137"/>
        <v>9.2329376802516849E-2</v>
      </c>
      <c r="U684" s="190">
        <f t="shared" si="138"/>
        <v>5.8499462318934548E-2</v>
      </c>
      <c r="V684" s="190">
        <f t="shared" si="139"/>
        <v>3.3829914483582302E-2</v>
      </c>
      <c r="Y684" s="205"/>
      <c r="Z684" s="205"/>
    </row>
    <row r="685" spans="1:26">
      <c r="A685" s="181">
        <v>1927.05</v>
      </c>
      <c r="B685" s="182">
        <v>14.7</v>
      </c>
      <c r="C685" s="183">
        <v>0.72330000000000005</v>
      </c>
      <c r="D685" s="182">
        <v>1.1859999999999999</v>
      </c>
      <c r="E685" s="182">
        <v>17.399999999999999</v>
      </c>
      <c r="F685" s="183">
        <f t="shared" si="144"/>
        <v>1927.3749999999488</v>
      </c>
      <c r="G685" s="184">
        <f>G681*8/12+G693*4/12</f>
        <v>3.3366666666666669</v>
      </c>
      <c r="H685" s="183">
        <f t="shared" si="140"/>
        <v>265.49087068965531</v>
      </c>
      <c r="I685" s="183">
        <f t="shared" si="141"/>
        <v>13.063234474137937</v>
      </c>
      <c r="J685" s="185">
        <f t="shared" si="145"/>
        <v>5160.3475558463406</v>
      </c>
      <c r="K685" s="183">
        <f t="shared" si="142"/>
        <v>21.419875689655182</v>
      </c>
      <c r="L685" s="185">
        <f t="shared" si="143"/>
        <v>416.33824498188841</v>
      </c>
      <c r="M685" s="204">
        <f t="shared" si="134"/>
        <v>15.002347055737117</v>
      </c>
      <c r="N685" s="186"/>
      <c r="O685" s="187">
        <f t="shared" si="135"/>
        <v>19.936096682958421</v>
      </c>
      <c r="P685" s="187"/>
      <c r="Q685" s="206">
        <f t="shared" si="136"/>
        <v>6.4468256503694893E-2</v>
      </c>
      <c r="R685" s="184">
        <f t="shared" si="146"/>
        <v>1.0028508338252951</v>
      </c>
      <c r="S685" s="184">
        <f t="shared" si="147"/>
        <v>7.7396341448224355</v>
      </c>
      <c r="T685" s="190">
        <f t="shared" si="137"/>
        <v>8.3543063670523221E-2</v>
      </c>
      <c r="U685" s="190">
        <f t="shared" si="138"/>
        <v>5.8396031918390712E-2</v>
      </c>
      <c r="V685" s="190">
        <f t="shared" si="139"/>
        <v>2.5147031752132509E-2</v>
      </c>
      <c r="Y685" s="205"/>
      <c r="Z685" s="205"/>
    </row>
    <row r="686" spans="1:26">
      <c r="A686" s="181">
        <v>1927.06</v>
      </c>
      <c r="B686" s="182">
        <v>14.89</v>
      </c>
      <c r="C686" s="183">
        <v>0.73</v>
      </c>
      <c r="D686" s="182">
        <v>1.175</v>
      </c>
      <c r="E686" s="182">
        <v>17.600000000000001</v>
      </c>
      <c r="F686" s="183">
        <f t="shared" si="144"/>
        <v>1927.4583333332821</v>
      </c>
      <c r="G686" s="184">
        <f>G681*7/12+G693*5/12</f>
        <v>3.3358333333333334</v>
      </c>
      <c r="H686" s="183">
        <f t="shared" si="140"/>
        <v>265.86644914772734</v>
      </c>
      <c r="I686" s="183">
        <f t="shared" si="141"/>
        <v>13.034419602272731</v>
      </c>
      <c r="J686" s="185">
        <f t="shared" si="145"/>
        <v>5188.7601837579923</v>
      </c>
      <c r="K686" s="183">
        <f t="shared" si="142"/>
        <v>20.980058948863643</v>
      </c>
      <c r="L686" s="185">
        <f t="shared" si="143"/>
        <v>409.45555513201083</v>
      </c>
      <c r="M686" s="204">
        <f t="shared" si="134"/>
        <v>15.120333481747528</v>
      </c>
      <c r="N686" s="186"/>
      <c r="O686" s="187">
        <f t="shared" si="135"/>
        <v>20.010588031136443</v>
      </c>
      <c r="P686" s="187"/>
      <c r="Q686" s="206">
        <f t="shared" si="136"/>
        <v>6.3536290068551424E-2</v>
      </c>
      <c r="R686" s="184">
        <f t="shared" si="146"/>
        <v>1.002850142141934</v>
      </c>
      <c r="S686" s="184">
        <f t="shared" si="147"/>
        <v>7.6734974356874721</v>
      </c>
      <c r="T686" s="190">
        <f t="shared" si="137"/>
        <v>7.9294574012977126E-2</v>
      </c>
      <c r="U686" s="190">
        <f t="shared" si="138"/>
        <v>5.9629704232518232E-2</v>
      </c>
      <c r="V686" s="190">
        <f t="shared" si="139"/>
        <v>1.9664869780458893E-2</v>
      </c>
      <c r="Y686" s="205"/>
      <c r="Z686" s="205"/>
    </row>
    <row r="687" spans="1:26">
      <c r="A687" s="181">
        <v>1927.07</v>
      </c>
      <c r="B687" s="182">
        <v>15.22</v>
      </c>
      <c r="C687" s="183">
        <v>0.73670000000000002</v>
      </c>
      <c r="D687" s="182">
        <v>1.1639999999999999</v>
      </c>
      <c r="E687" s="182">
        <v>17.3</v>
      </c>
      <c r="F687" s="183">
        <f t="shared" si="144"/>
        <v>1927.5416666666154</v>
      </c>
      <c r="G687" s="184">
        <f>G681*6/12+G693*6/12</f>
        <v>3.335</v>
      </c>
      <c r="H687" s="183">
        <f t="shared" si="140"/>
        <v>276.4713000000001</v>
      </c>
      <c r="I687" s="183">
        <f t="shared" si="141"/>
        <v>13.382155500000005</v>
      </c>
      <c r="J687" s="185">
        <f t="shared" si="145"/>
        <v>5417.4931723988911</v>
      </c>
      <c r="K687" s="183">
        <f t="shared" si="142"/>
        <v>21.144060000000007</v>
      </c>
      <c r="L687" s="185">
        <f t="shared" si="143"/>
        <v>414.32076561578901</v>
      </c>
      <c r="M687" s="204">
        <f t="shared" si="134"/>
        <v>15.820802594477749</v>
      </c>
      <c r="N687" s="186"/>
      <c r="O687" s="187">
        <f t="shared" si="135"/>
        <v>20.854728675080459</v>
      </c>
      <c r="P687" s="187"/>
      <c r="Q687" s="206">
        <f t="shared" si="136"/>
        <v>6.0442434969226279E-2</v>
      </c>
      <c r="R687" s="184">
        <f t="shared" si="146"/>
        <v>1.0028494504587229</v>
      </c>
      <c r="S687" s="184">
        <f t="shared" si="147"/>
        <v>7.8288136818639931</v>
      </c>
      <c r="T687" s="190">
        <f t="shared" si="137"/>
        <v>8.0569108078625939E-2</v>
      </c>
      <c r="U687" s="190">
        <f t="shared" si="138"/>
        <v>5.7100268759432193E-2</v>
      </c>
      <c r="V687" s="190">
        <f t="shared" si="139"/>
        <v>2.3468839319193746E-2</v>
      </c>
      <c r="Y687" s="205"/>
      <c r="Z687" s="205"/>
    </row>
    <row r="688" spans="1:26">
      <c r="A688" s="181">
        <v>1927.08</v>
      </c>
      <c r="B688" s="182">
        <v>16.03</v>
      </c>
      <c r="C688" s="183">
        <v>0.74329999999999996</v>
      </c>
      <c r="D688" s="182">
        <v>1.153</v>
      </c>
      <c r="E688" s="182">
        <v>17.2</v>
      </c>
      <c r="F688" s="183">
        <f t="shared" si="144"/>
        <v>1927.6249999999486</v>
      </c>
      <c r="G688" s="184">
        <f>G681*5/12+G693*7/12</f>
        <v>3.3341666666666665</v>
      </c>
      <c r="H688" s="183">
        <f t="shared" si="140"/>
        <v>292.87788575581408</v>
      </c>
      <c r="I688" s="183">
        <f t="shared" si="141"/>
        <v>13.580544758720936</v>
      </c>
      <c r="J688" s="185">
        <f t="shared" si="145"/>
        <v>5761.1585318418111</v>
      </c>
      <c r="K688" s="183">
        <f t="shared" si="142"/>
        <v>21.066013866279079</v>
      </c>
      <c r="L688" s="185">
        <f t="shared" si="143"/>
        <v>414.38651199086763</v>
      </c>
      <c r="M688" s="204">
        <f t="shared" si="134"/>
        <v>16.86286185276381</v>
      </c>
      <c r="N688" s="186"/>
      <c r="O688" s="187">
        <f t="shared" si="135"/>
        <v>22.135608380554526</v>
      </c>
      <c r="P688" s="187"/>
      <c r="Q688" s="206">
        <f t="shared" si="136"/>
        <v>5.4351821876082618E-2</v>
      </c>
      <c r="R688" s="184">
        <f t="shared" si="146"/>
        <v>1.0028487587756614</v>
      </c>
      <c r="S688" s="184">
        <f t="shared" si="147"/>
        <v>7.8967675538254616</v>
      </c>
      <c r="T688" s="190">
        <f t="shared" si="137"/>
        <v>7.5463992313564932E-2</v>
      </c>
      <c r="U688" s="190">
        <f t="shared" si="138"/>
        <v>5.6509414338211217E-2</v>
      </c>
      <c r="V688" s="190">
        <f t="shared" si="139"/>
        <v>1.8954577975353715E-2</v>
      </c>
      <c r="Y688" s="205"/>
      <c r="Z688" s="205"/>
    </row>
    <row r="689" spans="1:26">
      <c r="A689" s="181">
        <v>1927.09</v>
      </c>
      <c r="B689" s="182">
        <v>16.940000000000001</v>
      </c>
      <c r="C689" s="183">
        <v>0.75</v>
      </c>
      <c r="D689" s="182">
        <v>1.143</v>
      </c>
      <c r="E689" s="182">
        <v>17.3</v>
      </c>
      <c r="F689" s="183">
        <f t="shared" si="144"/>
        <v>1927.7083333332819</v>
      </c>
      <c r="G689" s="184">
        <f>G681*4/12+G693*8/12</f>
        <v>3.3333333333333335</v>
      </c>
      <c r="H689" s="183">
        <f t="shared" si="140"/>
        <v>307.71510000000018</v>
      </c>
      <c r="I689" s="183">
        <f t="shared" si="141"/>
        <v>13.623750000000005</v>
      </c>
      <c r="J689" s="185">
        <f t="shared" si="145"/>
        <v>6075.3517953238506</v>
      </c>
      <c r="K689" s="183">
        <f t="shared" si="142"/>
        <v>20.762595000000008</v>
      </c>
      <c r="L689" s="185">
        <f t="shared" si="143"/>
        <v>409.92485844481462</v>
      </c>
      <c r="M689" s="204">
        <f t="shared" si="134"/>
        <v>17.81872371351643</v>
      </c>
      <c r="N689" s="186"/>
      <c r="O689" s="187">
        <f t="shared" si="135"/>
        <v>23.292169691516683</v>
      </c>
      <c r="P689" s="187"/>
      <c r="Q689" s="206">
        <f t="shared" si="136"/>
        <v>4.9430399146075589E-2</v>
      </c>
      <c r="R689" s="184">
        <f t="shared" si="146"/>
        <v>1.0028480670927502</v>
      </c>
      <c r="S689" s="184">
        <f t="shared" si="147"/>
        <v>7.8734874498689607</v>
      </c>
      <c r="T689" s="190">
        <f t="shared" si="137"/>
        <v>5.3306719320163509E-2</v>
      </c>
      <c r="U689" s="190">
        <f t="shared" si="138"/>
        <v>5.6416783900685719E-2</v>
      </c>
      <c r="V689" s="190">
        <f t="shared" si="139"/>
        <v>-3.1100645805222094E-3</v>
      </c>
      <c r="Y689" s="205"/>
      <c r="Z689" s="205"/>
    </row>
    <row r="690" spans="1:26">
      <c r="A690" s="181">
        <v>1927.1</v>
      </c>
      <c r="B690" s="182">
        <v>16.68</v>
      </c>
      <c r="C690" s="183">
        <v>0.75670000000000004</v>
      </c>
      <c r="D690" s="182">
        <v>1.1319999999999999</v>
      </c>
      <c r="E690" s="182">
        <v>17.399999999999999</v>
      </c>
      <c r="F690" s="183">
        <f t="shared" si="144"/>
        <v>1927.7916666666151</v>
      </c>
      <c r="G690" s="184">
        <f>G681*3/12+G693*9/12</f>
        <v>3.3325</v>
      </c>
      <c r="H690" s="183">
        <f t="shared" si="140"/>
        <v>301.25086551724149</v>
      </c>
      <c r="I690" s="183">
        <f t="shared" si="141"/>
        <v>13.666458629310352</v>
      </c>
      <c r="J690" s="185">
        <f t="shared" si="145"/>
        <v>5970.2108606103857</v>
      </c>
      <c r="K690" s="183">
        <f t="shared" si="142"/>
        <v>20.444603103448284</v>
      </c>
      <c r="L690" s="185">
        <f t="shared" si="143"/>
        <v>405.17258358578874</v>
      </c>
      <c r="M690" s="204">
        <f t="shared" si="134"/>
        <v>17.537237852261089</v>
      </c>
      <c r="N690" s="186"/>
      <c r="O690" s="187">
        <f t="shared" si="135"/>
        <v>22.835106977288739</v>
      </c>
      <c r="P690" s="187"/>
      <c r="Q690" s="206">
        <f t="shared" si="136"/>
        <v>4.9399338657378458E-2</v>
      </c>
      <c r="R690" s="184">
        <f t="shared" si="146"/>
        <v>1.0028473754099891</v>
      </c>
      <c r="S690" s="184">
        <f t="shared" si="147"/>
        <v>7.8505328676767814</v>
      </c>
      <c r="T690" s="190">
        <f t="shared" si="137"/>
        <v>3.924145761444775E-2</v>
      </c>
      <c r="U690" s="190">
        <f t="shared" si="138"/>
        <v>5.7046116745716802E-2</v>
      </c>
      <c r="V690" s="190">
        <f t="shared" si="139"/>
        <v>-1.7804659131269052E-2</v>
      </c>
      <c r="Y690" s="205"/>
      <c r="Z690" s="205"/>
    </row>
    <row r="691" spans="1:26">
      <c r="A691" s="181">
        <v>1927.11</v>
      </c>
      <c r="B691" s="182">
        <v>17.059999999999999</v>
      </c>
      <c r="C691" s="183">
        <v>0.76329999999999998</v>
      </c>
      <c r="D691" s="182">
        <v>1.121</v>
      </c>
      <c r="E691" s="182">
        <v>17.3</v>
      </c>
      <c r="F691" s="183">
        <f t="shared" si="144"/>
        <v>1927.8749999999484</v>
      </c>
      <c r="G691" s="184">
        <f>G681*2/12+G693*10/12</f>
        <v>3.3316666666666666</v>
      </c>
      <c r="H691" s="183">
        <f t="shared" si="140"/>
        <v>309.89490000000012</v>
      </c>
      <c r="I691" s="183">
        <f t="shared" si="141"/>
        <v>13.865344500000004</v>
      </c>
      <c r="J691" s="185">
        <f t="shared" si="145"/>
        <v>6164.4176423060053</v>
      </c>
      <c r="K691" s="183">
        <f t="shared" si="142"/>
        <v>20.36296500000001</v>
      </c>
      <c r="L691" s="185">
        <f t="shared" si="143"/>
        <v>405.05933042350716</v>
      </c>
      <c r="M691" s="204">
        <f t="shared" si="134"/>
        <v>18.131301434952434</v>
      </c>
      <c r="N691" s="186"/>
      <c r="O691" s="187">
        <f t="shared" si="135"/>
        <v>23.520186815644781</v>
      </c>
      <c r="P691" s="187"/>
      <c r="Q691" s="206">
        <f t="shared" si="136"/>
        <v>4.6948374092751641E-2</v>
      </c>
      <c r="R691" s="184">
        <f t="shared" si="146"/>
        <v>1.0028466837273777</v>
      </c>
      <c r="S691" s="184">
        <f t="shared" si="147"/>
        <v>7.9183942951097999</v>
      </c>
      <c r="T691" s="190">
        <f t="shared" si="137"/>
        <v>2.7735139391430019E-2</v>
      </c>
      <c r="U691" s="190">
        <f t="shared" si="138"/>
        <v>5.7182879262307029E-2</v>
      </c>
      <c r="V691" s="190">
        <f t="shared" si="139"/>
        <v>-2.944773987087701E-2</v>
      </c>
      <c r="Y691" s="205"/>
      <c r="Z691" s="205"/>
    </row>
    <row r="692" spans="1:26">
      <c r="A692" s="181">
        <v>1927.12</v>
      </c>
      <c r="B692" s="182">
        <v>17.46</v>
      </c>
      <c r="C692" s="183">
        <v>0.77</v>
      </c>
      <c r="D692" s="182">
        <v>1.1100000000000001</v>
      </c>
      <c r="E692" s="182">
        <v>17.3</v>
      </c>
      <c r="F692" s="183">
        <f t="shared" si="144"/>
        <v>1927.9583333332816</v>
      </c>
      <c r="G692" s="184">
        <f>G681*1/12+G693*11/12</f>
        <v>3.3308333333333335</v>
      </c>
      <c r="H692" s="183">
        <f t="shared" si="140"/>
        <v>317.16090000000014</v>
      </c>
      <c r="I692" s="183">
        <f t="shared" si="141"/>
        <v>13.987050000000005</v>
      </c>
      <c r="J692" s="185">
        <f t="shared" si="145"/>
        <v>6332.1384622925452</v>
      </c>
      <c r="K692" s="183">
        <f t="shared" si="142"/>
        <v>20.163150000000009</v>
      </c>
      <c r="L692" s="185">
        <f t="shared" si="143"/>
        <v>402.55863076430268</v>
      </c>
      <c r="M692" s="204">
        <f t="shared" si="134"/>
        <v>18.646624021402531</v>
      </c>
      <c r="N692" s="186"/>
      <c r="O692" s="187">
        <f t="shared" si="135"/>
        <v>24.099196924913031</v>
      </c>
      <c r="P692" s="187"/>
      <c r="Q692" s="206">
        <f t="shared" si="136"/>
        <v>4.3926042689999494E-2</v>
      </c>
      <c r="R692" s="184">
        <f t="shared" si="146"/>
        <v>1.0028459920449164</v>
      </c>
      <c r="S692" s="184">
        <f t="shared" si="147"/>
        <v>7.9409354592966492</v>
      </c>
      <c r="T692" s="190">
        <f t="shared" si="137"/>
        <v>2.4646872331656633E-2</v>
      </c>
      <c r="U692" s="190">
        <f t="shared" si="138"/>
        <v>5.7933512952603072E-2</v>
      </c>
      <c r="V692" s="190">
        <f t="shared" si="139"/>
        <v>-3.3286640620946439E-2</v>
      </c>
      <c r="Y692" s="205"/>
      <c r="Z692" s="205"/>
    </row>
    <row r="693" spans="1:26">
      <c r="A693" s="181">
        <v>1928.01</v>
      </c>
      <c r="B693" s="182">
        <v>17.53</v>
      </c>
      <c r="C693" s="183">
        <v>0.77669999999999995</v>
      </c>
      <c r="D693" s="182">
        <v>1.133</v>
      </c>
      <c r="E693" s="182">
        <v>17.3</v>
      </c>
      <c r="F693" s="183">
        <f t="shared" si="144"/>
        <v>1928.0416666666149</v>
      </c>
      <c r="G693" s="184">
        <v>3.33</v>
      </c>
      <c r="H693" s="183">
        <f t="shared" si="140"/>
        <v>318.43245000000013</v>
      </c>
      <c r="I693" s="183">
        <f t="shared" si="141"/>
        <v>14.108755500000004</v>
      </c>
      <c r="J693" s="185">
        <f t="shared" si="145"/>
        <v>6380.9985627697706</v>
      </c>
      <c r="K693" s="183">
        <f t="shared" si="142"/>
        <v>20.580945000000007</v>
      </c>
      <c r="L693" s="185">
        <f t="shared" si="143"/>
        <v>412.41707767359668</v>
      </c>
      <c r="M693" s="204">
        <f t="shared" si="134"/>
        <v>18.806128571700768</v>
      </c>
      <c r="N693" s="186"/>
      <c r="O693" s="187">
        <f t="shared" si="135"/>
        <v>24.220417357765466</v>
      </c>
      <c r="P693" s="187"/>
      <c r="Q693" s="206">
        <f t="shared" si="136"/>
        <v>4.126463782849274E-2</v>
      </c>
      <c r="R693" s="184">
        <f t="shared" si="146"/>
        <v>1.0008789768522124</v>
      </c>
      <c r="S693" s="184">
        <f t="shared" si="147"/>
        <v>7.9635352984430012</v>
      </c>
      <c r="T693" s="190">
        <f t="shared" si="137"/>
        <v>2.8558581777757386E-2</v>
      </c>
      <c r="U693" s="190">
        <f t="shared" si="138"/>
        <v>5.9432226320381032E-2</v>
      </c>
      <c r="V693" s="190">
        <f t="shared" si="139"/>
        <v>-3.0873644542623646E-2</v>
      </c>
      <c r="Y693" s="205"/>
      <c r="Z693" s="205"/>
    </row>
    <row r="694" spans="1:26">
      <c r="A694" s="181">
        <v>1928.02</v>
      </c>
      <c r="B694" s="182">
        <v>17.32</v>
      </c>
      <c r="C694" s="183">
        <v>0.7833</v>
      </c>
      <c r="D694" s="182">
        <v>1.155</v>
      </c>
      <c r="E694" s="182">
        <v>17.100000000000001</v>
      </c>
      <c r="F694" s="183">
        <f t="shared" si="144"/>
        <v>1928.1249999999482</v>
      </c>
      <c r="G694" s="184">
        <f>G693*11/12+G705*1/12</f>
        <v>3.3525</v>
      </c>
      <c r="H694" s="183">
        <f t="shared" si="140"/>
        <v>318.29754035087728</v>
      </c>
      <c r="I694" s="183">
        <f t="shared" si="141"/>
        <v>14.395061394736846</v>
      </c>
      <c r="J694" s="185">
        <f t="shared" si="145"/>
        <v>6402.3334295379345</v>
      </c>
      <c r="K694" s="183">
        <f t="shared" si="142"/>
        <v>21.225961842105271</v>
      </c>
      <c r="L694" s="185">
        <f t="shared" si="143"/>
        <v>426.94544521456783</v>
      </c>
      <c r="M694" s="204">
        <f t="shared" si="134"/>
        <v>18.868850519584036</v>
      </c>
      <c r="N694" s="186"/>
      <c r="O694" s="187">
        <f t="shared" si="135"/>
        <v>24.22142177312676</v>
      </c>
      <c r="P694" s="187"/>
      <c r="Q694" s="206">
        <f t="shared" si="136"/>
        <v>3.8950026927498257E-2</v>
      </c>
      <c r="R694" s="184">
        <f t="shared" si="146"/>
        <v>1.0008997359696088</v>
      </c>
      <c r="S694" s="184">
        <f t="shared" si="147"/>
        <v>8.0637576939319011</v>
      </c>
      <c r="T694" s="190">
        <f t="shared" si="137"/>
        <v>2.7066962646176362E-2</v>
      </c>
      <c r="U694" s="190">
        <f t="shared" si="138"/>
        <v>5.9235920714716395E-2</v>
      </c>
      <c r="V694" s="190">
        <f t="shared" si="139"/>
        <v>-3.2168958068540032E-2</v>
      </c>
      <c r="Y694" s="205"/>
      <c r="Z694" s="205"/>
    </row>
    <row r="695" spans="1:26">
      <c r="A695" s="181">
        <v>1928.03</v>
      </c>
      <c r="B695" s="182">
        <v>18.25</v>
      </c>
      <c r="C695" s="183">
        <v>0.79</v>
      </c>
      <c r="D695" s="182">
        <v>1.177</v>
      </c>
      <c r="E695" s="182">
        <v>17.100000000000001</v>
      </c>
      <c r="F695" s="183">
        <f t="shared" si="144"/>
        <v>1928.2083333332814</v>
      </c>
      <c r="G695" s="184">
        <f>G693*10/12+G705*2/12</f>
        <v>3.375</v>
      </c>
      <c r="H695" s="183">
        <f t="shared" si="140"/>
        <v>335.38857456140363</v>
      </c>
      <c r="I695" s="183">
        <f t="shared" si="141"/>
        <v>14.518190350877198</v>
      </c>
      <c r="J695" s="185">
        <f t="shared" si="145"/>
        <v>6770.4429584206255</v>
      </c>
      <c r="K695" s="183">
        <f t="shared" si="142"/>
        <v>21.63026587719299</v>
      </c>
      <c r="L695" s="185">
        <f t="shared" si="143"/>
        <v>436.64719792115483</v>
      </c>
      <c r="M695" s="204">
        <f t="shared" si="134"/>
        <v>19.943417799064544</v>
      </c>
      <c r="N695" s="186"/>
      <c r="O695" s="187">
        <f t="shared" si="135"/>
        <v>25.513762948699391</v>
      </c>
      <c r="P695" s="187"/>
      <c r="Q695" s="206">
        <f t="shared" si="136"/>
        <v>3.6595352942590594E-2</v>
      </c>
      <c r="R695" s="184">
        <f t="shared" si="146"/>
        <v>1.000920492144399</v>
      </c>
      <c r="S695" s="184">
        <f t="shared" si="147"/>
        <v>8.0710129467793408</v>
      </c>
      <c r="T695" s="190">
        <f t="shared" si="137"/>
        <v>1.5015754780042245E-2</v>
      </c>
      <c r="U695" s="190">
        <f t="shared" si="138"/>
        <v>5.9519234998288262E-2</v>
      </c>
      <c r="V695" s="190">
        <f t="shared" si="139"/>
        <v>-4.4503480218246017E-2</v>
      </c>
      <c r="Y695" s="205"/>
      <c r="Z695" s="205"/>
    </row>
    <row r="696" spans="1:26">
      <c r="A696" s="181">
        <v>1928.04</v>
      </c>
      <c r="B696" s="182">
        <v>19.399999999999999</v>
      </c>
      <c r="C696" s="183">
        <v>0.79669999999999996</v>
      </c>
      <c r="D696" s="182">
        <v>1.2</v>
      </c>
      <c r="E696" s="182">
        <v>17.100000000000001</v>
      </c>
      <c r="F696" s="183">
        <f t="shared" si="144"/>
        <v>1928.2916666666147</v>
      </c>
      <c r="G696" s="184">
        <f>G693*9/12+G705*3/12</f>
        <v>3.3975</v>
      </c>
      <c r="H696" s="183">
        <f t="shared" si="140"/>
        <v>356.52264912280708</v>
      </c>
      <c r="I696" s="183">
        <f t="shared" si="141"/>
        <v>14.641319307017547</v>
      </c>
      <c r="J696" s="185">
        <f t="shared" si="145"/>
        <v>7221.7038019419851</v>
      </c>
      <c r="K696" s="183">
        <f t="shared" si="142"/>
        <v>22.052947368421059</v>
      </c>
      <c r="L696" s="185">
        <f t="shared" si="143"/>
        <v>446.70332795517436</v>
      </c>
      <c r="M696" s="204">
        <f t="shared" si="134"/>
        <v>21.257909249487497</v>
      </c>
      <c r="N696" s="186"/>
      <c r="O696" s="187">
        <f t="shared" si="135"/>
        <v>27.09863918946478</v>
      </c>
      <c r="P696" s="187"/>
      <c r="Q696" s="206">
        <f t="shared" si="136"/>
        <v>3.1823715303227106E-2</v>
      </c>
      <c r="R696" s="184">
        <f t="shared" si="146"/>
        <v>1.000941245381527</v>
      </c>
      <c r="S696" s="184">
        <f t="shared" si="147"/>
        <v>8.0784422507941933</v>
      </c>
      <c r="T696" s="190">
        <f t="shared" si="137"/>
        <v>4.238839007983719E-3</v>
      </c>
      <c r="U696" s="190">
        <f t="shared" si="138"/>
        <v>5.9050370510822514E-2</v>
      </c>
      <c r="V696" s="190">
        <f t="shared" si="139"/>
        <v>-5.4811531502838795E-2</v>
      </c>
      <c r="Y696" s="205"/>
      <c r="Z696" s="205"/>
    </row>
    <row r="697" spans="1:26">
      <c r="A697" s="181">
        <v>1928.05</v>
      </c>
      <c r="B697" s="182">
        <v>20</v>
      </c>
      <c r="C697" s="183">
        <v>0.80330000000000001</v>
      </c>
      <c r="D697" s="182">
        <v>1.222</v>
      </c>
      <c r="E697" s="182">
        <v>17.2</v>
      </c>
      <c r="F697" s="183">
        <f t="shared" si="144"/>
        <v>1928.3749999999479</v>
      </c>
      <c r="G697" s="184">
        <f>G693*8/12+G705*4/12</f>
        <v>3.42</v>
      </c>
      <c r="H697" s="183">
        <f t="shared" si="140"/>
        <v>365.41220930232572</v>
      </c>
      <c r="I697" s="183">
        <f t="shared" si="141"/>
        <v>14.676781386627914</v>
      </c>
      <c r="J697" s="185">
        <f t="shared" si="145"/>
        <v>7426.544601595846</v>
      </c>
      <c r="K697" s="183">
        <f t="shared" si="142"/>
        <v>22.326685988372102</v>
      </c>
      <c r="L697" s="185">
        <f t="shared" si="143"/>
        <v>453.76187515750615</v>
      </c>
      <c r="M697" s="204">
        <f t="shared" si="134"/>
        <v>21.832732178740027</v>
      </c>
      <c r="N697" s="186"/>
      <c r="O697" s="187">
        <f t="shared" si="135"/>
        <v>27.733593696413863</v>
      </c>
      <c r="P697" s="187"/>
      <c r="Q697" s="206">
        <f t="shared" si="136"/>
        <v>2.8825490853708974E-2</v>
      </c>
      <c r="R697" s="184">
        <f t="shared" si="146"/>
        <v>1.0009619956859277</v>
      </c>
      <c r="S697" s="184">
        <f t="shared" si="147"/>
        <v>8.0390341516291244</v>
      </c>
      <c r="T697" s="190">
        <f t="shared" si="137"/>
        <v>3.6793310603577822E-3</v>
      </c>
      <c r="U697" s="190">
        <f t="shared" si="138"/>
        <v>6.0693766160895501E-2</v>
      </c>
      <c r="V697" s="190">
        <f t="shared" si="139"/>
        <v>-5.7014435100537719E-2</v>
      </c>
      <c r="Y697" s="205"/>
      <c r="Z697" s="205"/>
    </row>
    <row r="698" spans="1:26">
      <c r="A698" s="181">
        <v>1928.06</v>
      </c>
      <c r="B698" s="182">
        <v>19.02</v>
      </c>
      <c r="C698" s="183">
        <v>0.81</v>
      </c>
      <c r="D698" s="182">
        <v>1.2450000000000001</v>
      </c>
      <c r="E698" s="182">
        <v>17.100000000000001</v>
      </c>
      <c r="F698" s="183">
        <f t="shared" si="144"/>
        <v>1928.4583333332812</v>
      </c>
      <c r="G698" s="184">
        <f>G693*7/12+G705*5/12</f>
        <v>3.4424999999999999</v>
      </c>
      <c r="H698" s="183">
        <f t="shared" si="140"/>
        <v>349.53921578947381</v>
      </c>
      <c r="I698" s="183">
        <f t="shared" si="141"/>
        <v>14.885739473684216</v>
      </c>
      <c r="J698" s="185">
        <f t="shared" si="145"/>
        <v>7129.1570918915913</v>
      </c>
      <c r="K698" s="183">
        <f t="shared" si="142"/>
        <v>22.87993289473685</v>
      </c>
      <c r="L698" s="185">
        <f t="shared" si="143"/>
        <v>466.6561818824938</v>
      </c>
      <c r="M698" s="204">
        <f t="shared" si="134"/>
        <v>20.91342157686671</v>
      </c>
      <c r="N698" s="186"/>
      <c r="O698" s="187">
        <f t="shared" si="135"/>
        <v>26.482054104053226</v>
      </c>
      <c r="P698" s="187"/>
      <c r="Q698" s="206">
        <f t="shared" si="136"/>
        <v>2.8629212973394963E-2</v>
      </c>
      <c r="R698" s="184">
        <f t="shared" si="146"/>
        <v>1.0009827430625267</v>
      </c>
      <c r="S698" s="184">
        <f t="shared" si="147"/>
        <v>8.0938247886663568</v>
      </c>
      <c r="T698" s="190">
        <f t="shared" si="137"/>
        <v>1.0696773439133667E-2</v>
      </c>
      <c r="U698" s="190">
        <f t="shared" si="138"/>
        <v>6.0348374848206321E-2</v>
      </c>
      <c r="V698" s="190">
        <f t="shared" si="139"/>
        <v>-4.9651601409072654E-2</v>
      </c>
      <c r="Y698" s="205"/>
      <c r="Z698" s="205"/>
    </row>
    <row r="699" spans="1:26">
      <c r="A699" s="181">
        <v>1928.07</v>
      </c>
      <c r="B699" s="182">
        <v>19.16</v>
      </c>
      <c r="C699" s="183">
        <v>0.81669999999999998</v>
      </c>
      <c r="D699" s="182">
        <v>1.268</v>
      </c>
      <c r="E699" s="182">
        <v>17.100000000000001</v>
      </c>
      <c r="F699" s="183">
        <f t="shared" si="144"/>
        <v>1928.5416666666144</v>
      </c>
      <c r="G699" s="184">
        <f>G693*6/12+G705*6/12</f>
        <v>3.4649999999999999</v>
      </c>
      <c r="H699" s="183">
        <f t="shared" si="140"/>
        <v>352.11205964912295</v>
      </c>
      <c r="I699" s="183">
        <f t="shared" si="141"/>
        <v>15.008868429824565</v>
      </c>
      <c r="J699" s="185">
        <f t="shared" si="145"/>
        <v>7207.1423990740559</v>
      </c>
      <c r="K699" s="183">
        <f t="shared" si="142"/>
        <v>23.302614385964919</v>
      </c>
      <c r="L699" s="185">
        <f t="shared" si="143"/>
        <v>476.96537380093434</v>
      </c>
      <c r="M699" s="204">
        <f t="shared" si="134"/>
        <v>21.081905435296797</v>
      </c>
      <c r="N699" s="186"/>
      <c r="O699" s="187">
        <f t="shared" si="135"/>
        <v>26.613845391227315</v>
      </c>
      <c r="P699" s="187"/>
      <c r="Q699" s="206">
        <f t="shared" si="136"/>
        <v>2.5300092823006874E-2</v>
      </c>
      <c r="R699" s="184">
        <f t="shared" si="146"/>
        <v>1.0010034875162417</v>
      </c>
      <c r="S699" s="184">
        <f t="shared" si="147"/>
        <v>8.1017789388267243</v>
      </c>
      <c r="T699" s="190">
        <f t="shared" si="137"/>
        <v>2.8571206438093188E-2</v>
      </c>
      <c r="U699" s="190">
        <f t="shared" si="138"/>
        <v>6.0617812873735577E-2</v>
      </c>
      <c r="V699" s="190">
        <f t="shared" si="139"/>
        <v>-3.2046606435642389E-2</v>
      </c>
      <c r="Y699" s="205"/>
      <c r="Z699" s="205"/>
    </row>
    <row r="700" spans="1:26">
      <c r="A700" s="181">
        <v>1928.08</v>
      </c>
      <c r="B700" s="182">
        <v>19.78</v>
      </c>
      <c r="C700" s="183">
        <v>0.82330000000000003</v>
      </c>
      <c r="D700" s="182">
        <v>1.29</v>
      </c>
      <c r="E700" s="182">
        <v>17.100000000000001</v>
      </c>
      <c r="F700" s="183">
        <f t="shared" si="144"/>
        <v>1928.6249999999477</v>
      </c>
      <c r="G700" s="184">
        <f>G693*5/12+G705*7/12</f>
        <v>3.4874999999999998</v>
      </c>
      <c r="H700" s="183">
        <f t="shared" si="140"/>
        <v>363.50608245614052</v>
      </c>
      <c r="I700" s="183">
        <f t="shared" si="141"/>
        <v>15.130159640350882</v>
      </c>
      <c r="J700" s="185">
        <f t="shared" si="145"/>
        <v>7466.1663195084193</v>
      </c>
      <c r="K700" s="183">
        <f t="shared" si="142"/>
        <v>23.706918421052638</v>
      </c>
      <c r="L700" s="185">
        <f t="shared" si="143"/>
        <v>486.92389040272292</v>
      </c>
      <c r="M700" s="204">
        <f t="shared" si="134"/>
        <v>21.762131502579244</v>
      </c>
      <c r="N700" s="186"/>
      <c r="O700" s="187">
        <f t="shared" si="135"/>
        <v>27.390718137541484</v>
      </c>
      <c r="P700" s="187"/>
      <c r="Q700" s="206">
        <f t="shared" si="136"/>
        <v>2.1602490360549079E-2</v>
      </c>
      <c r="R700" s="184">
        <f t="shared" si="146"/>
        <v>1.0010242290519806</v>
      </c>
      <c r="S700" s="184">
        <f t="shared" si="147"/>
        <v>8.1099089728511871</v>
      </c>
      <c r="T700" s="190">
        <f t="shared" si="137"/>
        <v>2.6006191754111896E-2</v>
      </c>
      <c r="U700" s="190">
        <f t="shared" si="138"/>
        <v>6.088377622711727E-2</v>
      </c>
      <c r="V700" s="190">
        <f t="shared" si="139"/>
        <v>-3.4877584473005374E-2</v>
      </c>
      <c r="Y700" s="205"/>
      <c r="Z700" s="205"/>
    </row>
    <row r="701" spans="1:26">
      <c r="A701" s="181">
        <v>1928.09</v>
      </c>
      <c r="B701" s="182">
        <v>21.17</v>
      </c>
      <c r="C701" s="183">
        <v>0.83</v>
      </c>
      <c r="D701" s="182">
        <v>1.3120000000000001</v>
      </c>
      <c r="E701" s="182">
        <v>17.3</v>
      </c>
      <c r="F701" s="183">
        <f t="shared" si="144"/>
        <v>1928.708333333281</v>
      </c>
      <c r="G701" s="184">
        <f>G693*4/12+G705*8/12</f>
        <v>3.51</v>
      </c>
      <c r="H701" s="183">
        <f t="shared" si="140"/>
        <v>384.55305000000016</v>
      </c>
      <c r="I701" s="183">
        <f t="shared" si="141"/>
        <v>15.076950000000005</v>
      </c>
      <c r="J701" s="185">
        <f t="shared" si="145"/>
        <v>7924.2624915711049</v>
      </c>
      <c r="K701" s="183">
        <f t="shared" si="142"/>
        <v>23.832480000000007</v>
      </c>
      <c r="L701" s="185">
        <f t="shared" si="143"/>
        <v>491.10214402178974</v>
      </c>
      <c r="M701" s="204">
        <f t="shared" si="134"/>
        <v>23.004649446159235</v>
      </c>
      <c r="N701" s="186"/>
      <c r="O701" s="187">
        <f t="shared" si="135"/>
        <v>28.866481380789008</v>
      </c>
      <c r="P701" s="187"/>
      <c r="Q701" s="206">
        <f t="shared" si="136"/>
        <v>1.8121294561627838E-2</v>
      </c>
      <c r="R701" s="184">
        <f t="shared" si="146"/>
        <v>1.0010449676746427</v>
      </c>
      <c r="S701" s="184">
        <f t="shared" si="147"/>
        <v>8.0243631763372658</v>
      </c>
      <c r="T701" s="190">
        <f t="shared" si="137"/>
        <v>1.5651364291484837E-2</v>
      </c>
      <c r="U701" s="190">
        <f t="shared" si="138"/>
        <v>6.2380885312701029E-2</v>
      </c>
      <c r="V701" s="190">
        <f t="shared" si="139"/>
        <v>-4.6729521021216192E-2</v>
      </c>
      <c r="Y701" s="205"/>
      <c r="Z701" s="205"/>
    </row>
    <row r="702" spans="1:26">
      <c r="A702" s="181">
        <v>1928.1</v>
      </c>
      <c r="B702" s="182">
        <v>21.6</v>
      </c>
      <c r="C702" s="183">
        <v>0.8367</v>
      </c>
      <c r="D702" s="182">
        <v>1.335</v>
      </c>
      <c r="E702" s="182">
        <v>17.2</v>
      </c>
      <c r="F702" s="183">
        <f t="shared" si="144"/>
        <v>1928.7916666666142</v>
      </c>
      <c r="G702" s="184">
        <f>G693*3/12+G705*9/12</f>
        <v>3.5324999999999998</v>
      </c>
      <c r="H702" s="183">
        <f t="shared" si="140"/>
        <v>394.64518604651181</v>
      </c>
      <c r="I702" s="183">
        <f t="shared" si="141"/>
        <v>15.287019776162797</v>
      </c>
      <c r="J702" s="185">
        <f t="shared" si="145"/>
        <v>8158.4762060418425</v>
      </c>
      <c r="K702" s="183">
        <f t="shared" si="142"/>
        <v>24.391264970930241</v>
      </c>
      <c r="L702" s="185">
        <f t="shared" si="143"/>
        <v>504.23915440119714</v>
      </c>
      <c r="M702" s="204">
        <f t="shared" si="134"/>
        <v>23.578344239585039</v>
      </c>
      <c r="N702" s="186"/>
      <c r="O702" s="187">
        <f t="shared" si="135"/>
        <v>29.500230182003207</v>
      </c>
      <c r="P702" s="187"/>
      <c r="Q702" s="206">
        <f t="shared" si="136"/>
        <v>1.4345079847843736E-2</v>
      </c>
      <c r="R702" s="184">
        <f t="shared" si="146"/>
        <v>1.0010657033891182</v>
      </c>
      <c r="S702" s="184">
        <f t="shared" si="147"/>
        <v>8.0794504019107016</v>
      </c>
      <c r="T702" s="190">
        <f t="shared" si="137"/>
        <v>2.4584984968321066E-2</v>
      </c>
      <c r="U702" s="190">
        <f t="shared" si="138"/>
        <v>6.2780509152445818E-2</v>
      </c>
      <c r="V702" s="190">
        <f t="shared" si="139"/>
        <v>-3.8195524184124752E-2</v>
      </c>
      <c r="Y702" s="205"/>
      <c r="Z702" s="205"/>
    </row>
    <row r="703" spans="1:26">
      <c r="A703" s="181">
        <v>1928.11</v>
      </c>
      <c r="B703" s="182">
        <v>23.06</v>
      </c>
      <c r="C703" s="183">
        <v>0.84330000000000005</v>
      </c>
      <c r="D703" s="182">
        <v>1.357</v>
      </c>
      <c r="E703" s="182">
        <v>17.2</v>
      </c>
      <c r="F703" s="183">
        <f t="shared" si="144"/>
        <v>1928.8749999999475</v>
      </c>
      <c r="G703" s="184">
        <f>G693*2/12+G705*10/12</f>
        <v>3.5550000000000002</v>
      </c>
      <c r="H703" s="183">
        <f t="shared" si="140"/>
        <v>421.32027732558151</v>
      </c>
      <c r="I703" s="183">
        <f t="shared" si="141"/>
        <v>15.407605805232567</v>
      </c>
      <c r="J703" s="185">
        <f t="shared" si="145"/>
        <v>8736.4721401252064</v>
      </c>
      <c r="K703" s="183">
        <f t="shared" si="142"/>
        <v>24.7932184011628</v>
      </c>
      <c r="L703" s="185">
        <f t="shared" si="143"/>
        <v>514.11069792497426</v>
      </c>
      <c r="M703" s="204">
        <f t="shared" si="134"/>
        <v>25.121984571109593</v>
      </c>
      <c r="N703" s="186"/>
      <c r="O703" s="187">
        <f t="shared" si="135"/>
        <v>31.338079943327806</v>
      </c>
      <c r="P703" s="187"/>
      <c r="Q703" s="206">
        <f t="shared" si="136"/>
        <v>9.6446681414625035E-3</v>
      </c>
      <c r="R703" s="184">
        <f t="shared" si="146"/>
        <v>1.0010864362002887</v>
      </c>
      <c r="S703" s="184">
        <f t="shared" si="147"/>
        <v>8.0880606995862294</v>
      </c>
      <c r="T703" s="190">
        <f t="shared" si="137"/>
        <v>1.8036415439050879E-2</v>
      </c>
      <c r="U703" s="190">
        <f t="shared" si="138"/>
        <v>6.3036366658804743E-2</v>
      </c>
      <c r="V703" s="190">
        <f t="shared" si="139"/>
        <v>-4.4999951219753864E-2</v>
      </c>
      <c r="Y703" s="205"/>
      <c r="Z703" s="205"/>
    </row>
    <row r="704" spans="1:26">
      <c r="A704" s="181">
        <v>1928.12</v>
      </c>
      <c r="B704" s="182">
        <v>23.15</v>
      </c>
      <c r="C704" s="183">
        <v>0.85</v>
      </c>
      <c r="D704" s="182">
        <v>1.38</v>
      </c>
      <c r="E704" s="182">
        <v>17.100000000000001</v>
      </c>
      <c r="F704" s="183">
        <f t="shared" si="144"/>
        <v>1928.9583333332807</v>
      </c>
      <c r="G704" s="184">
        <f>G693*1/12+G705*11/12</f>
        <v>3.5775000000000001</v>
      </c>
      <c r="H704" s="183">
        <f t="shared" si="140"/>
        <v>425.43810964912291</v>
      </c>
      <c r="I704" s="183">
        <f t="shared" si="141"/>
        <v>15.620837719298249</v>
      </c>
      <c r="J704" s="185">
        <f t="shared" si="145"/>
        <v>8848.8519955039919</v>
      </c>
      <c r="K704" s="183">
        <f t="shared" si="142"/>
        <v>25.360889473684217</v>
      </c>
      <c r="L704" s="185">
        <f t="shared" si="143"/>
        <v>527.4909612870631</v>
      </c>
      <c r="M704" s="204">
        <f t="shared" si="134"/>
        <v>25.301591027426149</v>
      </c>
      <c r="N704" s="186"/>
      <c r="O704" s="187">
        <f t="shared" si="135"/>
        <v>31.472825431435943</v>
      </c>
      <c r="P704" s="187"/>
      <c r="Q704" s="206">
        <f t="shared" si="136"/>
        <v>7.3264009939585858E-3</v>
      </c>
      <c r="R704" s="184">
        <f t="shared" si="146"/>
        <v>1.0011071661130269</v>
      </c>
      <c r="S704" s="184">
        <f t="shared" si="147"/>
        <v>8.1441978490146614</v>
      </c>
      <c r="T704" s="190">
        <f t="shared" si="137"/>
        <v>1.4079583987518962E-2</v>
      </c>
      <c r="U704" s="190">
        <f t="shared" si="138"/>
        <v>6.2668922020399531E-2</v>
      </c>
      <c r="V704" s="190">
        <f t="shared" si="139"/>
        <v>-4.8589338032880569E-2</v>
      </c>
      <c r="Y704" s="205"/>
      <c r="Z704" s="205"/>
    </row>
    <row r="705" spans="1:26">
      <c r="A705" s="181">
        <v>1929.01</v>
      </c>
      <c r="B705" s="182">
        <v>24.86</v>
      </c>
      <c r="C705" s="183">
        <v>0.86</v>
      </c>
      <c r="D705" s="182">
        <v>1.399</v>
      </c>
      <c r="E705" s="182">
        <v>17.100000000000001</v>
      </c>
      <c r="F705" s="183">
        <f t="shared" si="144"/>
        <v>1929.041666666614</v>
      </c>
      <c r="G705" s="184">
        <v>3.6</v>
      </c>
      <c r="H705" s="183">
        <f t="shared" si="140"/>
        <v>456.86355964912292</v>
      </c>
      <c r="I705" s="183">
        <f t="shared" si="141"/>
        <v>15.804612280701759</v>
      </c>
      <c r="J705" s="185">
        <f t="shared" si="145"/>
        <v>9529.8759539772655</v>
      </c>
      <c r="K705" s="183">
        <f t="shared" si="142"/>
        <v>25.710061140350884</v>
      </c>
      <c r="L705" s="185">
        <f t="shared" si="143"/>
        <v>536.29511100620255</v>
      </c>
      <c r="M705" s="204">
        <f t="shared" ref="M705:M768" si="148">H705/AVERAGE(K585:K704)</f>
        <v>27.083199620832772</v>
      </c>
      <c r="N705" s="186"/>
      <c r="O705" s="187">
        <f t="shared" ref="O705:O768" si="149">J705/AVERAGE(L585:L704)</f>
        <v>33.590937699106405</v>
      </c>
      <c r="P705" s="187"/>
      <c r="Q705" s="206">
        <f t="shared" ref="Q705:Q768" si="150">1/M705-(G705/100-(((E705/E585)^(1/10))-1))</f>
        <v>4.5014539849113563E-3</v>
      </c>
      <c r="R705" s="184">
        <f t="shared" si="146"/>
        <v>1.005154336235617</v>
      </c>
      <c r="S705" s="184">
        <f t="shared" si="147"/>
        <v>8.1532148288908761</v>
      </c>
      <c r="T705" s="190">
        <f t="shared" si="137"/>
        <v>5.4146710609992432E-3</v>
      </c>
      <c r="U705" s="190">
        <f t="shared" si="138"/>
        <v>6.2917657053549014E-2</v>
      </c>
      <c r="V705" s="190">
        <f t="shared" si="139"/>
        <v>-5.7502985992549771E-2</v>
      </c>
      <c r="Y705" s="205"/>
      <c r="Z705" s="205"/>
    </row>
    <row r="706" spans="1:26">
      <c r="A706" s="181">
        <v>1929.02</v>
      </c>
      <c r="B706" s="182">
        <v>24.99</v>
      </c>
      <c r="C706" s="183">
        <v>0.87</v>
      </c>
      <c r="D706" s="182">
        <v>1.4179999999999999</v>
      </c>
      <c r="E706" s="182">
        <v>17.100000000000001</v>
      </c>
      <c r="F706" s="183">
        <f t="shared" si="144"/>
        <v>1929.1249999999472</v>
      </c>
      <c r="G706" s="184">
        <f>G705*11/12+G717*1/12</f>
        <v>3.5741666666666667</v>
      </c>
      <c r="H706" s="183">
        <f t="shared" si="140"/>
        <v>459.25262894736852</v>
      </c>
      <c r="I706" s="183">
        <f t="shared" si="141"/>
        <v>15.988386842105268</v>
      </c>
      <c r="J706" s="185">
        <f t="shared" si="145"/>
        <v>9607.5026587512166</v>
      </c>
      <c r="K706" s="183">
        <f t="shared" si="142"/>
        <v>26.059232807017548</v>
      </c>
      <c r="L706" s="185">
        <f t="shared" si="143"/>
        <v>545.15561304958885</v>
      </c>
      <c r="M706" s="204">
        <f t="shared" si="148"/>
        <v>27.131672798247383</v>
      </c>
      <c r="N706" s="186"/>
      <c r="O706" s="187">
        <f t="shared" si="149"/>
        <v>33.555039532540256</v>
      </c>
      <c r="P706" s="187"/>
      <c r="Q706" s="206">
        <f t="shared" si="150"/>
        <v>6.536990647710135E-3</v>
      </c>
      <c r="R706" s="184">
        <f t="shared" si="146"/>
        <v>1.0051354231371381</v>
      </c>
      <c r="S706" s="184">
        <f t="shared" si="147"/>
        <v>8.1952392395201983</v>
      </c>
      <c r="T706" s="190">
        <f t="shared" ref="T706:T769" si="151">(($J826/$J706)^(1/10)-1)</f>
        <v>4.8608310280362499E-3</v>
      </c>
      <c r="U706" s="190">
        <f t="shared" ref="U706:U769" si="152">(($S826/$S706)^(1/10)-1)</f>
        <v>6.3459273342527656E-2</v>
      </c>
      <c r="V706" s="190">
        <f t="shared" ref="V706:V769" si="153">T706-U706</f>
        <v>-5.8598442314491406E-2</v>
      </c>
      <c r="Y706" s="205"/>
      <c r="Z706" s="205"/>
    </row>
    <row r="707" spans="1:26">
      <c r="A707" s="181">
        <v>1929.03</v>
      </c>
      <c r="B707" s="182">
        <v>25.43</v>
      </c>
      <c r="C707" s="183">
        <v>0.88</v>
      </c>
      <c r="D707" s="182">
        <v>1.4379999999999999</v>
      </c>
      <c r="E707" s="182">
        <v>17</v>
      </c>
      <c r="F707" s="183">
        <f t="shared" si="144"/>
        <v>1929.2083333332805</v>
      </c>
      <c r="G707" s="184">
        <f>G705*10/12+G717*2/12</f>
        <v>3.5483333333333333</v>
      </c>
      <c r="H707" s="183">
        <f t="shared" si="140"/>
        <v>470.08776088235311</v>
      </c>
      <c r="I707" s="183">
        <f t="shared" si="141"/>
        <v>16.267291764705888</v>
      </c>
      <c r="J707" s="185">
        <f t="shared" si="145"/>
        <v>9862.5312760398701</v>
      </c>
      <c r="K707" s="183">
        <f t="shared" si="142"/>
        <v>26.582233588235304</v>
      </c>
      <c r="L707" s="185">
        <f t="shared" si="143"/>
        <v>557.70035292746104</v>
      </c>
      <c r="M707" s="204">
        <f t="shared" si="148"/>
        <v>27.675748437861877</v>
      </c>
      <c r="N707" s="186"/>
      <c r="O707" s="187">
        <f t="shared" si="149"/>
        <v>34.129290955610195</v>
      </c>
      <c r="P707" s="187"/>
      <c r="Q707" s="206">
        <f t="shared" si="150"/>
        <v>4.2490483780684013E-3</v>
      </c>
      <c r="R707" s="184">
        <f t="shared" si="146"/>
        <v>1.0051165144351146</v>
      </c>
      <c r="S707" s="184">
        <f t="shared" si="147"/>
        <v>8.2857801152000672</v>
      </c>
      <c r="T707" s="190">
        <f t="shared" si="151"/>
        <v>2.500779898800598E-3</v>
      </c>
      <c r="U707" s="190">
        <f t="shared" si="152"/>
        <v>6.2616257629791949E-2</v>
      </c>
      <c r="V707" s="190">
        <f t="shared" si="153"/>
        <v>-6.0115477730991351E-2</v>
      </c>
      <c r="Y707" s="205"/>
      <c r="Z707" s="205"/>
    </row>
    <row r="708" spans="1:26">
      <c r="A708" s="181">
        <v>1929.04</v>
      </c>
      <c r="B708" s="182">
        <v>25.28</v>
      </c>
      <c r="C708" s="183">
        <v>0.89</v>
      </c>
      <c r="D708" s="182">
        <v>1.4570000000000001</v>
      </c>
      <c r="E708" s="182">
        <v>16.899999999999999</v>
      </c>
      <c r="F708" s="183">
        <f t="shared" si="144"/>
        <v>1929.2916666666138</v>
      </c>
      <c r="G708" s="184">
        <f>G705*9/12+G717*3/12</f>
        <v>3.5225</v>
      </c>
      <c r="H708" s="183">
        <f t="shared" si="140"/>
        <v>470.08010414201209</v>
      </c>
      <c r="I708" s="183">
        <f t="shared" si="141"/>
        <v>16.549497337278115</v>
      </c>
      <c r="J708" s="185">
        <f t="shared" si="145"/>
        <v>9891.3049381985329</v>
      </c>
      <c r="K708" s="183">
        <f t="shared" si="142"/>
        <v>27.09282878698226</v>
      </c>
      <c r="L708" s="185">
        <f t="shared" si="143"/>
        <v>570.08035185740744</v>
      </c>
      <c r="M708" s="204">
        <f t="shared" si="148"/>
        <v>27.568454472898296</v>
      </c>
      <c r="N708" s="186"/>
      <c r="O708" s="187">
        <f t="shared" si="149"/>
        <v>33.902563138115305</v>
      </c>
      <c r="P708" s="187"/>
      <c r="Q708" s="206">
        <f t="shared" si="150"/>
        <v>2.2395419813419984E-3</v>
      </c>
      <c r="R708" s="184">
        <f t="shared" si="146"/>
        <v>1.0050976101380349</v>
      </c>
      <c r="S708" s="184">
        <f t="shared" si="147"/>
        <v>8.3774535673974242</v>
      </c>
      <c r="T708" s="190">
        <f t="shared" si="151"/>
        <v>-1.0075621235658749E-2</v>
      </c>
      <c r="U708" s="190">
        <f t="shared" si="152"/>
        <v>6.2538103166611236E-2</v>
      </c>
      <c r="V708" s="190">
        <f t="shared" si="153"/>
        <v>-7.2613724402269986E-2</v>
      </c>
      <c r="Y708" s="205"/>
      <c r="Z708" s="205"/>
    </row>
    <row r="709" spans="1:26">
      <c r="A709" s="181">
        <v>1929.05</v>
      </c>
      <c r="B709" s="182">
        <v>25.66</v>
      </c>
      <c r="C709" s="183">
        <v>0.9</v>
      </c>
      <c r="D709" s="182">
        <v>1.476</v>
      </c>
      <c r="E709" s="182">
        <v>17</v>
      </c>
      <c r="F709" s="183">
        <f t="shared" si="144"/>
        <v>1929.374999999947</v>
      </c>
      <c r="G709" s="184">
        <f>G705*8/12+G717*4/12</f>
        <v>3.4966666666666666</v>
      </c>
      <c r="H709" s="183">
        <f t="shared" si="140"/>
        <v>474.33943941176489</v>
      </c>
      <c r="I709" s="183">
        <f t="shared" si="141"/>
        <v>16.637002941176476</v>
      </c>
      <c r="J709" s="185">
        <f t="shared" si="145"/>
        <v>10010.101407014874</v>
      </c>
      <c r="K709" s="183">
        <f t="shared" si="142"/>
        <v>27.284684823529425</v>
      </c>
      <c r="L709" s="185">
        <f t="shared" si="143"/>
        <v>575.79538880568805</v>
      </c>
      <c r="M709" s="204">
        <f t="shared" si="148"/>
        <v>27.698586875008129</v>
      </c>
      <c r="N709" s="186"/>
      <c r="O709" s="187">
        <f t="shared" si="149"/>
        <v>33.970071523184785</v>
      </c>
      <c r="P709" s="187"/>
      <c r="Q709" s="206">
        <f t="shared" si="150"/>
        <v>1.7264044494609415E-3</v>
      </c>
      <c r="R709" s="184">
        <f t="shared" si="146"/>
        <v>1.0050787102544052</v>
      </c>
      <c r="S709" s="184">
        <f t="shared" si="147"/>
        <v>8.3706282151650733</v>
      </c>
      <c r="T709" s="190">
        <f t="shared" si="151"/>
        <v>-7.277053560236002E-3</v>
      </c>
      <c r="U709" s="190">
        <f t="shared" si="152"/>
        <v>6.2947552851443822E-2</v>
      </c>
      <c r="V709" s="190">
        <f t="shared" si="153"/>
        <v>-7.0224606411679824E-2</v>
      </c>
      <c r="Y709" s="205"/>
      <c r="Z709" s="205"/>
    </row>
    <row r="710" spans="1:26">
      <c r="A710" s="181">
        <v>1929.06</v>
      </c>
      <c r="B710" s="182">
        <v>26.15</v>
      </c>
      <c r="C710" s="183">
        <v>0.91</v>
      </c>
      <c r="D710" s="182">
        <v>1.4950000000000001</v>
      </c>
      <c r="E710" s="182">
        <v>17.100000000000001</v>
      </c>
      <c r="F710" s="183">
        <f t="shared" si="144"/>
        <v>1929.4583333332803</v>
      </c>
      <c r="G710" s="184">
        <f>G705*7/12+G717*5/12</f>
        <v>3.4708333333333332</v>
      </c>
      <c r="H710" s="183">
        <f t="shared" si="140"/>
        <v>480.57047807017551</v>
      </c>
      <c r="I710" s="183">
        <f t="shared" si="141"/>
        <v>16.723485087719304</v>
      </c>
      <c r="J710" s="185">
        <f t="shared" si="145"/>
        <v>10171.006526079542</v>
      </c>
      <c r="K710" s="183">
        <f t="shared" si="142"/>
        <v>27.474296929824572</v>
      </c>
      <c r="L710" s="185">
        <f t="shared" si="143"/>
        <v>581.47819336477698</v>
      </c>
      <c r="M710" s="204">
        <f t="shared" si="148"/>
        <v>27.935467830288683</v>
      </c>
      <c r="N710" s="186"/>
      <c r="O710" s="187">
        <f t="shared" si="149"/>
        <v>34.169786393113874</v>
      </c>
      <c r="P710" s="187"/>
      <c r="Q710" s="206">
        <f t="shared" si="150"/>
        <v>2.2656304519137957E-3</v>
      </c>
      <c r="R710" s="184">
        <f t="shared" si="146"/>
        <v>1.0050598147927496</v>
      </c>
      <c r="S710" s="184">
        <f t="shared" si="147"/>
        <v>8.3639405601633428</v>
      </c>
      <c r="T710" s="190">
        <f t="shared" si="151"/>
        <v>-6.7246569397463318E-3</v>
      </c>
      <c r="U710" s="190">
        <f t="shared" si="152"/>
        <v>6.3354446534160225E-2</v>
      </c>
      <c r="V710" s="190">
        <f t="shared" si="153"/>
        <v>-7.0079103473906557E-2</v>
      </c>
      <c r="Y710" s="205"/>
      <c r="Z710" s="205"/>
    </row>
    <row r="711" spans="1:26">
      <c r="A711" s="181">
        <v>1929.07</v>
      </c>
      <c r="B711" s="182">
        <v>28.48</v>
      </c>
      <c r="C711" s="183">
        <v>0.92</v>
      </c>
      <c r="D711" s="182">
        <v>1.514</v>
      </c>
      <c r="E711" s="182">
        <v>17.3</v>
      </c>
      <c r="F711" s="183">
        <f t="shared" si="144"/>
        <v>1929.5416666666135</v>
      </c>
      <c r="G711" s="184">
        <f>G705*6/12+G717*6/12</f>
        <v>3.4450000000000003</v>
      </c>
      <c r="H711" s="183">
        <f t="shared" si="140"/>
        <v>517.33920000000023</v>
      </c>
      <c r="I711" s="183">
        <f t="shared" si="141"/>
        <v>16.711800000000007</v>
      </c>
      <c r="J711" s="185">
        <f t="shared" si="145"/>
        <v>10978.670709907574</v>
      </c>
      <c r="K711" s="183">
        <f t="shared" si="142"/>
        <v>27.50181000000001</v>
      </c>
      <c r="L711" s="185">
        <f t="shared" si="143"/>
        <v>583.62736849719329</v>
      </c>
      <c r="M711" s="204">
        <f t="shared" si="148"/>
        <v>29.933289406842206</v>
      </c>
      <c r="N711" s="186"/>
      <c r="O711" s="187">
        <f t="shared" si="149"/>
        <v>36.510951968420414</v>
      </c>
      <c r="P711" s="187"/>
      <c r="Q711" s="206">
        <f t="shared" si="150"/>
        <v>-1.618582994118066E-3</v>
      </c>
      <c r="R711" s="184">
        <f t="shared" si="146"/>
        <v>1.0050409237616102</v>
      </c>
      <c r="S711" s="184">
        <f t="shared" si="147"/>
        <v>8.3090783474412859</v>
      </c>
      <c r="T711" s="190">
        <f t="shared" si="151"/>
        <v>-1.1518120437313928E-2</v>
      </c>
      <c r="U711" s="190">
        <f t="shared" si="152"/>
        <v>6.4375675992686343E-2</v>
      </c>
      <c r="V711" s="190">
        <f t="shared" si="153"/>
        <v>-7.5893796430000271E-2</v>
      </c>
      <c r="Y711" s="205"/>
      <c r="Z711" s="205"/>
    </row>
    <row r="712" spans="1:26">
      <c r="A712" s="181">
        <v>1929.08</v>
      </c>
      <c r="B712" s="182">
        <v>30.1</v>
      </c>
      <c r="C712" s="183">
        <v>0.93</v>
      </c>
      <c r="D712" s="182">
        <v>1.5329999999999999</v>
      </c>
      <c r="E712" s="182">
        <v>17.3</v>
      </c>
      <c r="F712" s="183">
        <f t="shared" si="144"/>
        <v>1929.6249999999468</v>
      </c>
      <c r="G712" s="184">
        <f>G705*5/12+G717*7/12</f>
        <v>3.4191666666666665</v>
      </c>
      <c r="H712" s="183">
        <f t="shared" si="140"/>
        <v>546.76650000000029</v>
      </c>
      <c r="I712" s="183">
        <f t="shared" si="141"/>
        <v>16.893450000000005</v>
      </c>
      <c r="J712" s="185">
        <f t="shared" si="145"/>
        <v>11633.034949025136</v>
      </c>
      <c r="K712" s="183">
        <f t="shared" si="142"/>
        <v>27.846945000000009</v>
      </c>
      <c r="L712" s="185">
        <f t="shared" si="143"/>
        <v>592.4731753108149</v>
      </c>
      <c r="M712" s="204">
        <f t="shared" si="148"/>
        <v>31.480313247173004</v>
      </c>
      <c r="N712" s="186"/>
      <c r="O712" s="187">
        <f t="shared" si="149"/>
        <v>38.29169555843724</v>
      </c>
      <c r="P712" s="187"/>
      <c r="Q712" s="206">
        <f t="shared" si="150"/>
        <v>-4.7089853208238802E-3</v>
      </c>
      <c r="R712" s="184">
        <f t="shared" si="146"/>
        <v>1.0050220371695462</v>
      </c>
      <c r="S712" s="184">
        <f t="shared" si="147"/>
        <v>8.3509637779199846</v>
      </c>
      <c r="T712" s="190">
        <f t="shared" si="151"/>
        <v>-1.8271445101654349E-2</v>
      </c>
      <c r="U712" s="190">
        <f t="shared" si="152"/>
        <v>6.4160723180495705E-2</v>
      </c>
      <c r="V712" s="190">
        <f t="shared" si="153"/>
        <v>-8.2432168282150053E-2</v>
      </c>
      <c r="Y712" s="205"/>
      <c r="Z712" s="205"/>
    </row>
    <row r="713" spans="1:26">
      <c r="A713" s="181">
        <v>1929.09</v>
      </c>
      <c r="B713" s="182">
        <v>31.3</v>
      </c>
      <c r="C713" s="183">
        <v>0.94</v>
      </c>
      <c r="D713" s="182">
        <v>1.552</v>
      </c>
      <c r="E713" s="182">
        <v>17.3</v>
      </c>
      <c r="F713" s="183">
        <f t="shared" si="144"/>
        <v>1929.7083333332801</v>
      </c>
      <c r="G713" s="184">
        <f>G705*4/12+G717*8/12</f>
        <v>3.3933333333333335</v>
      </c>
      <c r="H713" s="183">
        <f t="shared" si="140"/>
        <v>568.56450000000029</v>
      </c>
      <c r="I713" s="183">
        <f t="shared" si="141"/>
        <v>17.075100000000006</v>
      </c>
      <c r="J713" s="185">
        <f t="shared" si="145"/>
        <v>12127.084661422825</v>
      </c>
      <c r="K713" s="183">
        <f t="shared" si="142"/>
        <v>28.192080000000011</v>
      </c>
      <c r="L713" s="185">
        <f t="shared" si="143"/>
        <v>601.31742474531052</v>
      </c>
      <c r="M713" s="204">
        <f t="shared" si="148"/>
        <v>32.563788598776704</v>
      </c>
      <c r="N713" s="186"/>
      <c r="O713" s="187">
        <f t="shared" si="149"/>
        <v>39.500688697971889</v>
      </c>
      <c r="P713" s="187"/>
      <c r="Q713" s="206">
        <f t="shared" si="150"/>
        <v>-6.0695163108649697E-3</v>
      </c>
      <c r="R713" s="184">
        <f t="shared" si="146"/>
        <v>1.0050031550251359</v>
      </c>
      <c r="S713" s="184">
        <f t="shared" si="147"/>
        <v>8.3929026284142321</v>
      </c>
      <c r="T713" s="190">
        <f t="shared" si="151"/>
        <v>-1.4156423600160672E-2</v>
      </c>
      <c r="U713" s="190">
        <f t="shared" si="152"/>
        <v>6.1661091802936552E-2</v>
      </c>
      <c r="V713" s="190">
        <f t="shared" si="153"/>
        <v>-7.5817515403097224E-2</v>
      </c>
      <c r="Y713" s="205"/>
      <c r="Z713" s="205"/>
    </row>
    <row r="714" spans="1:26">
      <c r="A714" s="181">
        <v>1929.1</v>
      </c>
      <c r="B714" s="182">
        <v>27.99</v>
      </c>
      <c r="C714" s="183">
        <v>0.95</v>
      </c>
      <c r="D714" s="182">
        <v>1.5720000000000001</v>
      </c>
      <c r="E714" s="182">
        <v>17.3</v>
      </c>
      <c r="F714" s="183">
        <f t="shared" si="144"/>
        <v>1929.7916666666133</v>
      </c>
      <c r="G714" s="184">
        <f>G705*3/12+G717*9/12</f>
        <v>3.3674999999999997</v>
      </c>
      <c r="H714" s="183">
        <f t="shared" ref="H714:H777" si="154">B714*$E$1852/E714</f>
        <v>508.43835000000018</v>
      </c>
      <c r="I714" s="183">
        <f t="shared" ref="I714:I777" si="155">C714*$E$1852/E714</f>
        <v>17.256750000000004</v>
      </c>
      <c r="J714" s="185">
        <f t="shared" si="145"/>
        <v>10875.308643522496</v>
      </c>
      <c r="K714" s="183">
        <f t="shared" ref="K714:K777" si="156">D714*$E$1852/E714</f>
        <v>28.55538000000001</v>
      </c>
      <c r="L714" s="185">
        <f t="shared" ref="L714:L777" si="157">K714*(J714/H714)</f>
        <v>610.78903850008442</v>
      </c>
      <c r="M714" s="204">
        <f t="shared" si="148"/>
        <v>28.961067164354791</v>
      </c>
      <c r="N714" s="186"/>
      <c r="O714" s="187">
        <f t="shared" si="149"/>
        <v>35.047458190086374</v>
      </c>
      <c r="P714" s="187"/>
      <c r="Q714" s="206">
        <f t="shared" si="150"/>
        <v>-3.6562270419569914E-3</v>
      </c>
      <c r="R714" s="184">
        <f t="shared" si="146"/>
        <v>1.0049842773369742</v>
      </c>
      <c r="S714" s="184">
        <f t="shared" si="147"/>
        <v>8.4348936213750587</v>
      </c>
      <c r="T714" s="190">
        <f t="shared" si="151"/>
        <v>-1.2635553549185108E-3</v>
      </c>
      <c r="U714" s="190">
        <f t="shared" si="152"/>
        <v>6.2204364033594972E-2</v>
      </c>
      <c r="V714" s="190">
        <f t="shared" si="153"/>
        <v>-6.3467919388513483E-2</v>
      </c>
      <c r="Y714" s="205"/>
      <c r="Z714" s="205"/>
    </row>
    <row r="715" spans="1:26">
      <c r="A715" s="181">
        <v>1929.11</v>
      </c>
      <c r="B715" s="182">
        <v>20.58</v>
      </c>
      <c r="C715" s="183">
        <v>0.96</v>
      </c>
      <c r="D715" s="182">
        <v>1.591</v>
      </c>
      <c r="E715" s="182">
        <v>17.3</v>
      </c>
      <c r="F715" s="183">
        <f t="shared" ref="F715:F778" si="158">F714+1/12</f>
        <v>1929.8749999999466</v>
      </c>
      <c r="G715" s="184">
        <f>G705*2/12+G717*10/12</f>
        <v>3.3416666666666668</v>
      </c>
      <c r="H715" s="183">
        <f t="shared" si="154"/>
        <v>373.83570000000009</v>
      </c>
      <c r="I715" s="183">
        <f t="shared" si="155"/>
        <v>17.438400000000005</v>
      </c>
      <c r="J715" s="185">
        <f t="shared" ref="J715:J778" si="159">J714*((H715+(I715/12))/H714)</f>
        <v>8027.2910530609051</v>
      </c>
      <c r="K715" s="183">
        <f t="shared" si="156"/>
        <v>28.900515000000009</v>
      </c>
      <c r="L715" s="185">
        <f t="shared" si="157"/>
        <v>620.57434720213325</v>
      </c>
      <c r="M715" s="204">
        <f t="shared" si="148"/>
        <v>21.17103600009704</v>
      </c>
      <c r="N715" s="186"/>
      <c r="O715" s="187">
        <f t="shared" si="149"/>
        <v>25.588770763962732</v>
      </c>
      <c r="P715" s="187"/>
      <c r="Q715" s="206">
        <f t="shared" si="150"/>
        <v>7.1336922722850735E-3</v>
      </c>
      <c r="R715" s="184">
        <f t="shared" ref="R715:R778" si="160">((G715/G716+G715/1200+((1+G716/1200)^(-119))*(1-G715/G716)))</f>
        <v>1.0049654041136753</v>
      </c>
      <c r="S715" s="184">
        <f t="shared" ref="S715:S778" si="161">S714*R714*E714/E715</f>
        <v>8.4769354704918669</v>
      </c>
      <c r="T715" s="190">
        <f t="shared" si="151"/>
        <v>2.8082333031990148E-2</v>
      </c>
      <c r="U715" s="190">
        <f t="shared" si="152"/>
        <v>6.1992738541376768E-2</v>
      </c>
      <c r="V715" s="190">
        <f t="shared" si="153"/>
        <v>-3.3910405509386621E-2</v>
      </c>
      <c r="Y715" s="205"/>
      <c r="Z715" s="205"/>
    </row>
    <row r="716" spans="1:26">
      <c r="A716" s="181">
        <v>1929.12</v>
      </c>
      <c r="B716" s="182">
        <v>21.4</v>
      </c>
      <c r="C716" s="183">
        <v>0.97</v>
      </c>
      <c r="D716" s="182">
        <v>1.61</v>
      </c>
      <c r="E716" s="182">
        <v>17.2</v>
      </c>
      <c r="F716" s="183">
        <f t="shared" si="158"/>
        <v>1929.9583333332798</v>
      </c>
      <c r="G716" s="184">
        <f>G705*1/12+G717*11/12</f>
        <v>3.315833333333333</v>
      </c>
      <c r="H716" s="183">
        <f t="shared" si="154"/>
        <v>390.99106395348849</v>
      </c>
      <c r="I716" s="183">
        <f t="shared" si="155"/>
        <v>17.722492151162797</v>
      </c>
      <c r="J716" s="185">
        <f t="shared" si="159"/>
        <v>8427.3769726224182</v>
      </c>
      <c r="K716" s="183">
        <f t="shared" si="156"/>
        <v>29.415682848837225</v>
      </c>
      <c r="L716" s="185">
        <f t="shared" si="157"/>
        <v>634.02228625804185</v>
      </c>
      <c r="M716" s="204">
        <f t="shared" si="148"/>
        <v>22.007373176418337</v>
      </c>
      <c r="N716" s="186"/>
      <c r="O716" s="187">
        <f t="shared" si="149"/>
        <v>26.566024428345152</v>
      </c>
      <c r="P716" s="187"/>
      <c r="Q716" s="206">
        <f t="shared" si="150"/>
        <v>2.9000080484936769E-3</v>
      </c>
      <c r="R716" s="184">
        <f t="shared" si="160"/>
        <v>1.0049465353638702</v>
      </c>
      <c r="S716" s="184">
        <f t="shared" si="161"/>
        <v>8.5685561067992708</v>
      </c>
      <c r="T716" s="190">
        <f t="shared" si="151"/>
        <v>2.1070856264751692E-2</v>
      </c>
      <c r="U716" s="190">
        <f t="shared" si="152"/>
        <v>6.1166767981337911E-2</v>
      </c>
      <c r="V716" s="190">
        <f t="shared" si="153"/>
        <v>-4.0095911716586219E-2</v>
      </c>
      <c r="Y716" s="205"/>
      <c r="Z716" s="205"/>
    </row>
    <row r="717" spans="1:26">
      <c r="A717" s="181">
        <v>1930.01</v>
      </c>
      <c r="B717" s="182">
        <v>21.71</v>
      </c>
      <c r="C717" s="183">
        <v>0.9708</v>
      </c>
      <c r="D717" s="182">
        <v>1.5569999999999999</v>
      </c>
      <c r="E717" s="182">
        <v>17.100000000000001</v>
      </c>
      <c r="F717" s="183">
        <f t="shared" si="158"/>
        <v>1930.0416666666131</v>
      </c>
      <c r="G717" s="184">
        <v>3.29</v>
      </c>
      <c r="H717" s="183">
        <f t="shared" si="154"/>
        <v>398.97457280701764</v>
      </c>
      <c r="I717" s="183">
        <f t="shared" si="155"/>
        <v>17.840834421052637</v>
      </c>
      <c r="J717" s="185">
        <f t="shared" si="159"/>
        <v>8631.4975586455348</v>
      </c>
      <c r="K717" s="183">
        <f t="shared" si="156"/>
        <v>28.613699210526324</v>
      </c>
      <c r="L717" s="185">
        <f t="shared" si="157"/>
        <v>619.03462454219698</v>
      </c>
      <c r="M717" s="204">
        <f t="shared" si="148"/>
        <v>22.31072429433685</v>
      </c>
      <c r="N717" s="186"/>
      <c r="O717" s="187">
        <f t="shared" si="149"/>
        <v>26.898469896328528</v>
      </c>
      <c r="P717" s="187"/>
      <c r="Q717" s="206">
        <f t="shared" si="150"/>
        <v>-1.0822635497041017E-4</v>
      </c>
      <c r="R717" s="184">
        <f t="shared" si="160"/>
        <v>1.0023895841277941</v>
      </c>
      <c r="S717" s="184">
        <f t="shared" si="161"/>
        <v>8.6612971513859858</v>
      </c>
      <c r="T717" s="190">
        <f t="shared" si="151"/>
        <v>1.9211684678503316E-2</v>
      </c>
      <c r="U717" s="190">
        <f t="shared" si="152"/>
        <v>6.1099191151374077E-2</v>
      </c>
      <c r="V717" s="190">
        <f t="shared" si="153"/>
        <v>-4.1887506472870761E-2</v>
      </c>
      <c r="Y717" s="205"/>
      <c r="Z717" s="205"/>
    </row>
    <row r="718" spans="1:26">
      <c r="A718" s="181">
        <v>1930.02</v>
      </c>
      <c r="B718" s="182">
        <v>23.07</v>
      </c>
      <c r="C718" s="183">
        <v>0.97170000000000001</v>
      </c>
      <c r="D718" s="182">
        <v>1.5029999999999999</v>
      </c>
      <c r="E718" s="182">
        <v>17</v>
      </c>
      <c r="F718" s="183">
        <f t="shared" si="158"/>
        <v>1930.1249999999463</v>
      </c>
      <c r="G718" s="184">
        <f>G717*11/12+G729*1/12</f>
        <v>3.2941666666666665</v>
      </c>
      <c r="H718" s="183">
        <f t="shared" si="154"/>
        <v>426.46184205882366</v>
      </c>
      <c r="I718" s="183">
        <f t="shared" si="155"/>
        <v>17.962417508823538</v>
      </c>
      <c r="J718" s="185">
        <f t="shared" si="159"/>
        <v>9258.5463183034699</v>
      </c>
      <c r="K718" s="183">
        <f t="shared" si="156"/>
        <v>27.783794911764716</v>
      </c>
      <c r="L718" s="185">
        <f t="shared" si="157"/>
        <v>603.19007873472549</v>
      </c>
      <c r="M718" s="204">
        <f t="shared" si="148"/>
        <v>23.697117749335888</v>
      </c>
      <c r="N718" s="186"/>
      <c r="O718" s="187">
        <f t="shared" si="149"/>
        <v>28.533590991681269</v>
      </c>
      <c r="P718" s="187"/>
      <c r="Q718" s="206">
        <f t="shared" si="150"/>
        <v>-4.3688622144010814E-3</v>
      </c>
      <c r="R718" s="184">
        <f t="shared" si="160"/>
        <v>1.0023931255535405</v>
      </c>
      <c r="S718" s="184">
        <f t="shared" si="161"/>
        <v>8.7330646028179011</v>
      </c>
      <c r="T718" s="190">
        <f t="shared" si="151"/>
        <v>1.1135166996763424E-2</v>
      </c>
      <c r="U718" s="190">
        <f t="shared" si="152"/>
        <v>5.9863107018888639E-2</v>
      </c>
      <c r="V718" s="190">
        <f t="shared" si="153"/>
        <v>-4.8727940022125216E-2</v>
      </c>
      <c r="Y718" s="205"/>
      <c r="Z718" s="205"/>
    </row>
    <row r="719" spans="1:26">
      <c r="A719" s="181">
        <v>1930.03</v>
      </c>
      <c r="B719" s="182">
        <v>23.94</v>
      </c>
      <c r="C719" s="183">
        <v>0.97250000000000003</v>
      </c>
      <c r="D719" s="182">
        <v>1.45</v>
      </c>
      <c r="E719" s="182">
        <v>16.899999999999999</v>
      </c>
      <c r="F719" s="183">
        <f t="shared" si="158"/>
        <v>1930.2083333332796</v>
      </c>
      <c r="G719" s="184">
        <f>G717*10/12+G729*2/12</f>
        <v>3.2983333333333333</v>
      </c>
      <c r="H719" s="183">
        <f t="shared" si="154"/>
        <v>445.16288343195288</v>
      </c>
      <c r="I719" s="183">
        <f t="shared" si="155"/>
        <v>18.083579955621314</v>
      </c>
      <c r="J719" s="185">
        <f t="shared" si="159"/>
        <v>9697.2649667731766</v>
      </c>
      <c r="K719" s="183">
        <f t="shared" si="156"/>
        <v>26.962664201183443</v>
      </c>
      <c r="L719" s="185">
        <f t="shared" si="157"/>
        <v>587.34478704348805</v>
      </c>
      <c r="M719" s="204">
        <f t="shared" si="148"/>
        <v>24.586607792668854</v>
      </c>
      <c r="N719" s="186"/>
      <c r="O719" s="187">
        <f t="shared" si="149"/>
        <v>29.568429499384283</v>
      </c>
      <c r="P719" s="187"/>
      <c r="Q719" s="206">
        <f t="shared" si="150"/>
        <v>-7.5243722051968123E-3</v>
      </c>
      <c r="R719" s="184">
        <f t="shared" si="160"/>
        <v>1.0023966669604922</v>
      </c>
      <c r="S719" s="184">
        <f t="shared" si="161"/>
        <v>8.8057625259735879</v>
      </c>
      <c r="T719" s="190">
        <f t="shared" si="151"/>
        <v>6.3205244586239662E-3</v>
      </c>
      <c r="U719" s="190">
        <f t="shared" si="152"/>
        <v>5.938187845837839E-2</v>
      </c>
      <c r="V719" s="190">
        <f t="shared" si="153"/>
        <v>-5.3061353999754424E-2</v>
      </c>
      <c r="Y719" s="205"/>
      <c r="Z719" s="205"/>
    </row>
    <row r="720" spans="1:26">
      <c r="A720" s="181">
        <v>1930.04</v>
      </c>
      <c r="B720" s="182">
        <v>25.46</v>
      </c>
      <c r="C720" s="183">
        <v>0.97330000000000005</v>
      </c>
      <c r="D720" s="182">
        <v>1.397</v>
      </c>
      <c r="E720" s="182">
        <v>17</v>
      </c>
      <c r="F720" s="183">
        <f t="shared" si="158"/>
        <v>1930.2916666666129</v>
      </c>
      <c r="G720" s="184">
        <f>G717*9/12+G729*3/12</f>
        <v>3.3024999999999998</v>
      </c>
      <c r="H720" s="183">
        <f t="shared" si="154"/>
        <v>470.64232764705906</v>
      </c>
      <c r="I720" s="183">
        <f t="shared" si="155"/>
        <v>17.991994402941184</v>
      </c>
      <c r="J720" s="185">
        <f t="shared" si="159"/>
        <v>10284.960750902554</v>
      </c>
      <c r="K720" s="183">
        <f t="shared" si="156"/>
        <v>25.824325676470597</v>
      </c>
      <c r="L720" s="185">
        <f t="shared" si="157"/>
        <v>564.33975526358461</v>
      </c>
      <c r="M720" s="204">
        <f t="shared" si="148"/>
        <v>25.843436862018311</v>
      </c>
      <c r="N720" s="186"/>
      <c r="O720" s="187">
        <f t="shared" si="149"/>
        <v>31.040920119317029</v>
      </c>
      <c r="P720" s="187"/>
      <c r="Q720" s="206">
        <f t="shared" si="150"/>
        <v>-1.1914769695241932E-2</v>
      </c>
      <c r="R720" s="184">
        <f t="shared" si="160"/>
        <v>1.0024002083486547</v>
      </c>
      <c r="S720" s="184">
        <f t="shared" si="161"/>
        <v>8.7749442589869329</v>
      </c>
      <c r="T720" s="190">
        <f t="shared" si="151"/>
        <v>1.8327063012248956E-3</v>
      </c>
      <c r="U720" s="190">
        <f t="shared" si="152"/>
        <v>6.0148981425597992E-2</v>
      </c>
      <c r="V720" s="190">
        <f t="shared" si="153"/>
        <v>-5.8316275124373096E-2</v>
      </c>
      <c r="Y720" s="205"/>
      <c r="Z720" s="205"/>
    </row>
    <row r="721" spans="1:26">
      <c r="A721" s="181">
        <v>1930.05</v>
      </c>
      <c r="B721" s="182">
        <v>23.94</v>
      </c>
      <c r="C721" s="183">
        <v>0.97419999999999995</v>
      </c>
      <c r="D721" s="182">
        <v>1.343</v>
      </c>
      <c r="E721" s="182">
        <v>16.899999999999999</v>
      </c>
      <c r="F721" s="183">
        <f t="shared" si="158"/>
        <v>1930.3749999999461</v>
      </c>
      <c r="G721" s="184">
        <f>G717*8/12+G729*4/12</f>
        <v>3.3066666666666666</v>
      </c>
      <c r="H721" s="183">
        <f t="shared" si="154"/>
        <v>445.16288343195288</v>
      </c>
      <c r="I721" s="183">
        <f t="shared" si="155"/>
        <v>18.115191355029594</v>
      </c>
      <c r="J721" s="185">
        <f t="shared" si="159"/>
        <v>9761.1470182968405</v>
      </c>
      <c r="K721" s="183">
        <f t="shared" si="156"/>
        <v>24.973005532544391</v>
      </c>
      <c r="L721" s="185">
        <f t="shared" si="157"/>
        <v>547.58648477747101</v>
      </c>
      <c r="M721" s="204">
        <f t="shared" si="148"/>
        <v>24.30976063390818</v>
      </c>
      <c r="N721" s="186"/>
      <c r="O721" s="187">
        <f t="shared" si="149"/>
        <v>29.174802108989006</v>
      </c>
      <c r="P721" s="187"/>
      <c r="Q721" s="206">
        <f t="shared" si="150"/>
        <v>-1.1533983314308084E-2</v>
      </c>
      <c r="R721" s="184">
        <f t="shared" si="160"/>
        <v>1.0024037497180343</v>
      </c>
      <c r="S721" s="184">
        <f t="shared" si="161"/>
        <v>8.8480533259619936</v>
      </c>
      <c r="T721" s="190">
        <f t="shared" si="151"/>
        <v>-7.2291765565829502E-3</v>
      </c>
      <c r="U721" s="190">
        <f t="shared" si="152"/>
        <v>5.9663488081115545E-2</v>
      </c>
      <c r="V721" s="190">
        <f t="shared" si="153"/>
        <v>-6.6892664637698496E-2</v>
      </c>
      <c r="Y721" s="205"/>
      <c r="Z721" s="205"/>
    </row>
    <row r="722" spans="1:26">
      <c r="A722" s="181">
        <v>1930.06</v>
      </c>
      <c r="B722" s="182">
        <v>21.52</v>
      </c>
      <c r="C722" s="183">
        <v>0.97499999999999998</v>
      </c>
      <c r="D722" s="182">
        <v>1.29</v>
      </c>
      <c r="E722" s="182">
        <v>16.8</v>
      </c>
      <c r="F722" s="183">
        <f t="shared" si="158"/>
        <v>1930.4583333332794</v>
      </c>
      <c r="G722" s="184">
        <f>G717*7/12+G729*5/12</f>
        <v>3.3108333333333331</v>
      </c>
      <c r="H722" s="183">
        <f t="shared" si="154"/>
        <v>402.54505000000017</v>
      </c>
      <c r="I722" s="183">
        <f t="shared" si="155"/>
        <v>18.237984375000007</v>
      </c>
      <c r="J722" s="185">
        <f t="shared" si="159"/>
        <v>8859.9855586133999</v>
      </c>
      <c r="K722" s="183">
        <f t="shared" si="156"/>
        <v>24.130256250000009</v>
      </c>
      <c r="L722" s="185">
        <f t="shared" si="157"/>
        <v>531.10508227747607</v>
      </c>
      <c r="M722" s="204">
        <f t="shared" si="148"/>
        <v>21.866899333389487</v>
      </c>
      <c r="N722" s="186"/>
      <c r="O722" s="187">
        <f t="shared" si="149"/>
        <v>26.235846681571939</v>
      </c>
      <c r="P722" s="187"/>
      <c r="Q722" s="206">
        <f t="shared" si="150"/>
        <v>-8.9774380694719047E-3</v>
      </c>
      <c r="R722" s="184">
        <f t="shared" si="160"/>
        <v>1.0024072910686364</v>
      </c>
      <c r="S722" s="184">
        <f t="shared" si="161"/>
        <v>8.92211541398067</v>
      </c>
      <c r="T722" s="190">
        <f t="shared" si="151"/>
        <v>-6.6933246127227619E-3</v>
      </c>
      <c r="U722" s="190">
        <f t="shared" si="152"/>
        <v>5.8418848065048268E-2</v>
      </c>
      <c r="V722" s="190">
        <f t="shared" si="153"/>
        <v>-6.511217267777103E-2</v>
      </c>
      <c r="Y722" s="205"/>
      <c r="Z722" s="205"/>
    </row>
    <row r="723" spans="1:26">
      <c r="A723" s="181">
        <v>1930.07</v>
      </c>
      <c r="B723" s="182">
        <v>21.06</v>
      </c>
      <c r="C723" s="183">
        <v>0.9758</v>
      </c>
      <c r="D723" s="182">
        <v>1.2370000000000001</v>
      </c>
      <c r="E723" s="182">
        <v>16.600000000000001</v>
      </c>
      <c r="F723" s="183">
        <f t="shared" si="158"/>
        <v>1930.5416666666126</v>
      </c>
      <c r="G723" s="184">
        <f>G717*6/12+G729*6/12</f>
        <v>3.3150000000000004</v>
      </c>
      <c r="H723" s="183">
        <f t="shared" si="154"/>
        <v>398.68673313253021</v>
      </c>
      <c r="I723" s="183">
        <f t="shared" si="155"/>
        <v>18.472863921686752</v>
      </c>
      <c r="J723" s="185">
        <f t="shared" si="159"/>
        <v>8808.9464941360857</v>
      </c>
      <c r="K723" s="183">
        <f t="shared" si="156"/>
        <v>23.417639548192781</v>
      </c>
      <c r="L723" s="185">
        <f t="shared" si="157"/>
        <v>517.410579926227</v>
      </c>
      <c r="M723" s="204">
        <f t="shared" si="148"/>
        <v>21.548797592546642</v>
      </c>
      <c r="N723" s="186"/>
      <c r="O723" s="187">
        <f t="shared" si="149"/>
        <v>25.853225798800086</v>
      </c>
      <c r="P723" s="187"/>
      <c r="Q723" s="206">
        <f t="shared" si="150"/>
        <v>-9.0462645397373434E-3</v>
      </c>
      <c r="R723" s="184">
        <f t="shared" si="160"/>
        <v>1.002410832400467</v>
      </c>
      <c r="S723" s="184">
        <f t="shared" si="161"/>
        <v>9.0513476817991254</v>
      </c>
      <c r="T723" s="190">
        <f t="shared" si="151"/>
        <v>-1.6231278533328508E-3</v>
      </c>
      <c r="U723" s="190">
        <f t="shared" si="152"/>
        <v>5.8040156060954695E-2</v>
      </c>
      <c r="V723" s="190">
        <f t="shared" si="153"/>
        <v>-5.9663283914287546E-2</v>
      </c>
      <c r="Y723" s="205"/>
      <c r="Z723" s="205"/>
    </row>
    <row r="724" spans="1:26">
      <c r="A724" s="181">
        <v>1930.08</v>
      </c>
      <c r="B724" s="182">
        <v>20.79</v>
      </c>
      <c r="C724" s="183">
        <v>0.97670000000000001</v>
      </c>
      <c r="D724" s="182">
        <v>1.1830000000000001</v>
      </c>
      <c r="E724" s="182">
        <v>16.5</v>
      </c>
      <c r="F724" s="183">
        <f t="shared" si="158"/>
        <v>1930.6249999999459</v>
      </c>
      <c r="G724" s="184">
        <f>G717*5/12+G729*7/12</f>
        <v>3.3191666666666668</v>
      </c>
      <c r="H724" s="183">
        <f t="shared" si="154"/>
        <v>395.96067000000011</v>
      </c>
      <c r="I724" s="183">
        <f t="shared" si="155"/>
        <v>18.601961827272735</v>
      </c>
      <c r="J724" s="185">
        <f t="shared" si="159"/>
        <v>8782.9651001959355</v>
      </c>
      <c r="K724" s="183">
        <f t="shared" si="156"/>
        <v>22.531095363636371</v>
      </c>
      <c r="L724" s="185">
        <f t="shared" si="157"/>
        <v>499.77141479229402</v>
      </c>
      <c r="M724" s="204">
        <f t="shared" si="148"/>
        <v>21.300602241118149</v>
      </c>
      <c r="N724" s="186"/>
      <c r="O724" s="187">
        <f t="shared" si="149"/>
        <v>25.558473871970449</v>
      </c>
      <c r="P724" s="187"/>
      <c r="Q724" s="206">
        <f t="shared" si="150"/>
        <v>-6.7573794012129318E-3</v>
      </c>
      <c r="R724" s="184">
        <f t="shared" si="160"/>
        <v>1.0024143737135318</v>
      </c>
      <c r="S724" s="184">
        <f t="shared" si="161"/>
        <v>9.1281578668707741</v>
      </c>
      <c r="T724" s="190">
        <f t="shared" si="151"/>
        <v>1.2925554373268699E-3</v>
      </c>
      <c r="U724" s="190">
        <f t="shared" si="152"/>
        <v>5.7534360710560062E-2</v>
      </c>
      <c r="V724" s="190">
        <f t="shared" si="153"/>
        <v>-5.6241805273233192E-2</v>
      </c>
      <c r="Y724" s="205"/>
      <c r="Z724" s="205"/>
    </row>
    <row r="725" spans="1:26">
      <c r="A725" s="181">
        <v>1930.09</v>
      </c>
      <c r="B725" s="182">
        <v>20.78</v>
      </c>
      <c r="C725" s="183">
        <v>0.97750000000000004</v>
      </c>
      <c r="D725" s="182">
        <v>1.1299999999999999</v>
      </c>
      <c r="E725" s="182">
        <v>16.600000000000001</v>
      </c>
      <c r="F725" s="183">
        <f t="shared" si="158"/>
        <v>1930.7083333332791</v>
      </c>
      <c r="G725" s="184">
        <f>G717*4/12+G729*8/12</f>
        <v>3.3233333333333333</v>
      </c>
      <c r="H725" s="183">
        <f t="shared" si="154"/>
        <v>393.38605481927726</v>
      </c>
      <c r="I725" s="183">
        <f t="shared" si="155"/>
        <v>18.505046611445788</v>
      </c>
      <c r="J725" s="185">
        <f t="shared" si="159"/>
        <v>8760.0621763653835</v>
      </c>
      <c r="K725" s="183">
        <f t="shared" si="156"/>
        <v>21.392023192771088</v>
      </c>
      <c r="L725" s="185">
        <f t="shared" si="157"/>
        <v>476.3652675309375</v>
      </c>
      <c r="M725" s="204">
        <f t="shared" si="148"/>
        <v>21.072581788447312</v>
      </c>
      <c r="N725" s="186"/>
      <c r="O725" s="187">
        <f t="shared" si="149"/>
        <v>25.290051551861236</v>
      </c>
      <c r="P725" s="187"/>
      <c r="Q725" s="206">
        <f t="shared" si="150"/>
        <v>-4.2387408222914896E-3</v>
      </c>
      <c r="R725" s="184">
        <f t="shared" si="160"/>
        <v>1.0024179150078369</v>
      </c>
      <c r="S725" s="184">
        <f t="shared" si="161"/>
        <v>9.0950749847035528</v>
      </c>
      <c r="T725" s="190">
        <f t="shared" si="151"/>
        <v>6.2252390717274508E-3</v>
      </c>
      <c r="U725" s="190">
        <f t="shared" si="152"/>
        <v>5.8304895814562441E-2</v>
      </c>
      <c r="V725" s="190">
        <f t="shared" si="153"/>
        <v>-5.207965674283499E-2</v>
      </c>
      <c r="Y725" s="205"/>
      <c r="Z725" s="205"/>
    </row>
    <row r="726" spans="1:26">
      <c r="A726" s="181">
        <v>1930.1</v>
      </c>
      <c r="B726" s="182">
        <v>17.920000000000002</v>
      </c>
      <c r="C726" s="183">
        <v>0.97829999999999995</v>
      </c>
      <c r="D726" s="182">
        <v>1.077</v>
      </c>
      <c r="E726" s="182">
        <v>16.5</v>
      </c>
      <c r="F726" s="183">
        <f t="shared" si="158"/>
        <v>1930.7916666666124</v>
      </c>
      <c r="G726" s="184">
        <f>G717*3/12+G729*9/12</f>
        <v>3.3275000000000001</v>
      </c>
      <c r="H726" s="183">
        <f t="shared" si="154"/>
        <v>341.29943272727286</v>
      </c>
      <c r="I726" s="183">
        <f t="shared" si="155"/>
        <v>18.632434990909097</v>
      </c>
      <c r="J726" s="185">
        <f t="shared" si="159"/>
        <v>7634.7546862425161</v>
      </c>
      <c r="K726" s="183">
        <f t="shared" si="156"/>
        <v>20.512248272727277</v>
      </c>
      <c r="L726" s="185">
        <f t="shared" si="157"/>
        <v>458.85216501580294</v>
      </c>
      <c r="M726" s="204">
        <f t="shared" si="148"/>
        <v>18.21487015465863</v>
      </c>
      <c r="N726" s="186"/>
      <c r="O726" s="187">
        <f t="shared" si="149"/>
        <v>21.881118207635744</v>
      </c>
      <c r="P726" s="187"/>
      <c r="Q726" s="206">
        <f t="shared" si="150"/>
        <v>3.0636907081037848E-3</v>
      </c>
      <c r="R726" s="184">
        <f t="shared" si="160"/>
        <v>1.0024214562833882</v>
      </c>
      <c r="S726" s="184">
        <f t="shared" si="161"/>
        <v>9.1723210490852978</v>
      </c>
      <c r="T726" s="190">
        <f t="shared" si="151"/>
        <v>2.164134629405412E-2</v>
      </c>
      <c r="U726" s="190">
        <f t="shared" si="152"/>
        <v>5.7794849026483686E-2</v>
      </c>
      <c r="V726" s="190">
        <f t="shared" si="153"/>
        <v>-3.6153502732429565E-2</v>
      </c>
      <c r="Y726" s="205"/>
      <c r="Z726" s="205"/>
    </row>
    <row r="727" spans="1:26">
      <c r="A727" s="181">
        <v>1930.11</v>
      </c>
      <c r="B727" s="182">
        <v>16.62</v>
      </c>
      <c r="C727" s="183">
        <v>0.97919999999999996</v>
      </c>
      <c r="D727" s="182">
        <v>1.0229999999999999</v>
      </c>
      <c r="E727" s="182">
        <v>16.399999999999999</v>
      </c>
      <c r="F727" s="183">
        <f t="shared" si="158"/>
        <v>1930.8749999999457</v>
      </c>
      <c r="G727" s="184">
        <f>G717*2/12+G729*10/12</f>
        <v>3.3316666666666666</v>
      </c>
      <c r="H727" s="183">
        <f t="shared" si="154"/>
        <v>318.47010914634166</v>
      </c>
      <c r="I727" s="183">
        <f t="shared" si="155"/>
        <v>18.76329307317074</v>
      </c>
      <c r="J727" s="185">
        <f t="shared" si="159"/>
        <v>7159.0477029271096</v>
      </c>
      <c r="K727" s="183">
        <f t="shared" si="156"/>
        <v>19.602582530487812</v>
      </c>
      <c r="L727" s="185">
        <f t="shared" si="157"/>
        <v>440.65618532457466</v>
      </c>
      <c r="M727" s="204">
        <f t="shared" si="148"/>
        <v>16.939711377775172</v>
      </c>
      <c r="N727" s="186"/>
      <c r="O727" s="187">
        <f t="shared" si="149"/>
        <v>20.377938385497821</v>
      </c>
      <c r="P727" s="187"/>
      <c r="Q727" s="206">
        <f t="shared" si="150"/>
        <v>7.0525206827529718E-3</v>
      </c>
      <c r="R727" s="184">
        <f t="shared" si="160"/>
        <v>1.0024249975401915</v>
      </c>
      <c r="S727" s="184">
        <f t="shared" si="161"/>
        <v>9.2505956395199505</v>
      </c>
      <c r="T727" s="190">
        <f t="shared" si="151"/>
        <v>3.1128960962345964E-2</v>
      </c>
      <c r="U727" s="190">
        <f t="shared" si="152"/>
        <v>5.7279103473887094E-2</v>
      </c>
      <c r="V727" s="190">
        <f t="shared" si="153"/>
        <v>-2.615014251154113E-2</v>
      </c>
      <c r="Y727" s="205"/>
      <c r="Z727" s="205"/>
    </row>
    <row r="728" spans="1:26">
      <c r="A728" s="181">
        <v>1930.12</v>
      </c>
      <c r="B728" s="182">
        <v>15.51</v>
      </c>
      <c r="C728" s="183">
        <v>0.98</v>
      </c>
      <c r="D728" s="182">
        <v>0.97</v>
      </c>
      <c r="E728" s="182">
        <v>16.100000000000001</v>
      </c>
      <c r="F728" s="183">
        <f t="shared" si="158"/>
        <v>1930.9583333332789</v>
      </c>
      <c r="G728" s="184">
        <f>G717*1/12+G729*11/12</f>
        <v>3.3358333333333325</v>
      </c>
      <c r="H728" s="183">
        <f t="shared" si="154"/>
        <v>302.73834130434795</v>
      </c>
      <c r="I728" s="183">
        <f t="shared" si="155"/>
        <v>19.1285347826087</v>
      </c>
      <c r="J728" s="185">
        <f t="shared" si="159"/>
        <v>6841.2388020524731</v>
      </c>
      <c r="K728" s="183">
        <f t="shared" si="156"/>
        <v>18.933345652173919</v>
      </c>
      <c r="L728" s="185">
        <f t="shared" si="157"/>
        <v>427.85310367446152</v>
      </c>
      <c r="M728" s="204">
        <f t="shared" si="148"/>
        <v>16.055001856531327</v>
      </c>
      <c r="N728" s="186"/>
      <c r="O728" s="187">
        <f t="shared" si="149"/>
        <v>19.349603578733873</v>
      </c>
      <c r="P728" s="187"/>
      <c r="Q728" s="206">
        <f t="shared" si="150"/>
        <v>1.0454922060588345E-2</v>
      </c>
      <c r="R728" s="184">
        <f t="shared" si="160"/>
        <v>1.0024285387782521</v>
      </c>
      <c r="S728" s="184">
        <f t="shared" si="161"/>
        <v>9.4458176586045894</v>
      </c>
      <c r="T728" s="190">
        <f t="shared" si="151"/>
        <v>3.1307554402851601E-2</v>
      </c>
      <c r="U728" s="190">
        <f t="shared" si="152"/>
        <v>5.4702821402978552E-2</v>
      </c>
      <c r="V728" s="190">
        <f t="shared" si="153"/>
        <v>-2.3395267000126951E-2</v>
      </c>
      <c r="Y728" s="205"/>
      <c r="Z728" s="205"/>
    </row>
    <row r="729" spans="1:26">
      <c r="A729" s="181">
        <v>1931.01</v>
      </c>
      <c r="B729" s="182">
        <v>15.98</v>
      </c>
      <c r="C729" s="183">
        <v>0.9667</v>
      </c>
      <c r="D729" s="182">
        <v>0.94</v>
      </c>
      <c r="E729" s="182">
        <v>15.9</v>
      </c>
      <c r="F729" s="183">
        <f t="shared" si="158"/>
        <v>1931.0416666666122</v>
      </c>
      <c r="G729" s="184">
        <v>3.34</v>
      </c>
      <c r="H729" s="183">
        <f t="shared" si="154"/>
        <v>315.83565471698125</v>
      </c>
      <c r="I729" s="183">
        <f t="shared" si="155"/>
        <v>19.106278311320761</v>
      </c>
      <c r="J729" s="185">
        <f t="shared" si="159"/>
        <v>7173.1901476722169</v>
      </c>
      <c r="K729" s="183">
        <f t="shared" si="156"/>
        <v>18.578567924528308</v>
      </c>
      <c r="L729" s="185">
        <f t="shared" si="157"/>
        <v>421.95236162777741</v>
      </c>
      <c r="M729" s="204">
        <f t="shared" si="148"/>
        <v>16.705478731547615</v>
      </c>
      <c r="N729" s="186"/>
      <c r="O729" s="187">
        <f t="shared" si="149"/>
        <v>20.167540874417725</v>
      </c>
      <c r="P729" s="187"/>
      <c r="Q729" s="206">
        <f t="shared" si="150"/>
        <v>8.8063099543580353E-3</v>
      </c>
      <c r="R729" s="184">
        <f t="shared" si="160"/>
        <v>1.0003975293854486</v>
      </c>
      <c r="S729" s="184">
        <f t="shared" si="161"/>
        <v>9.5878610571447194</v>
      </c>
      <c r="T729" s="190">
        <f t="shared" si="151"/>
        <v>2.717211210930448E-2</v>
      </c>
      <c r="U729" s="190">
        <f t="shared" si="152"/>
        <v>5.350778743929574E-2</v>
      </c>
      <c r="V729" s="190">
        <f t="shared" si="153"/>
        <v>-2.6335675329991259E-2</v>
      </c>
      <c r="Y729" s="205"/>
      <c r="Z729" s="205"/>
    </row>
    <row r="730" spans="1:26">
      <c r="A730" s="181">
        <v>1931.02</v>
      </c>
      <c r="B730" s="182">
        <v>17.2</v>
      </c>
      <c r="C730" s="183">
        <v>0.95330000000000004</v>
      </c>
      <c r="D730" s="182">
        <v>0.91</v>
      </c>
      <c r="E730" s="182">
        <v>15.7</v>
      </c>
      <c r="F730" s="183">
        <f t="shared" si="158"/>
        <v>1931.1249999999454</v>
      </c>
      <c r="G730" s="184">
        <f>G729*11/12+G741*1/12</f>
        <v>3.3683333333333327</v>
      </c>
      <c r="H730" s="183">
        <f t="shared" si="154"/>
        <v>344.27881528662436</v>
      </c>
      <c r="I730" s="183">
        <f t="shared" si="155"/>
        <v>19.081453175159243</v>
      </c>
      <c r="J730" s="185">
        <f t="shared" si="159"/>
        <v>7855.299456556766</v>
      </c>
      <c r="K730" s="183">
        <f t="shared" si="156"/>
        <v>18.214751273885359</v>
      </c>
      <c r="L730" s="185">
        <f t="shared" si="157"/>
        <v>415.60014566666609</v>
      </c>
      <c r="M730" s="204">
        <f t="shared" si="148"/>
        <v>18.161492436976097</v>
      </c>
      <c r="N730" s="186"/>
      <c r="O730" s="187">
        <f t="shared" si="149"/>
        <v>21.955007167462455</v>
      </c>
      <c r="P730" s="187"/>
      <c r="Q730" s="206">
        <f t="shared" si="150"/>
        <v>5.6344747348846466E-3</v>
      </c>
      <c r="R730" s="184">
        <f t="shared" si="160"/>
        <v>1.000424322533243</v>
      </c>
      <c r="S730" s="184">
        <f t="shared" si="161"/>
        <v>9.7138594246605532</v>
      </c>
      <c r="T730" s="190">
        <f t="shared" si="151"/>
        <v>1.1904383362799198E-2</v>
      </c>
      <c r="U730" s="190">
        <f t="shared" si="152"/>
        <v>5.1901915980160584E-2</v>
      </c>
      <c r="V730" s="190">
        <f t="shared" si="153"/>
        <v>-3.9997532617361387E-2</v>
      </c>
      <c r="Y730" s="205"/>
      <c r="Z730" s="205"/>
    </row>
    <row r="731" spans="1:26">
      <c r="A731" s="181">
        <v>1931.03</v>
      </c>
      <c r="B731" s="182">
        <v>17.53</v>
      </c>
      <c r="C731" s="183">
        <v>0.94</v>
      </c>
      <c r="D731" s="182">
        <v>0.88</v>
      </c>
      <c r="E731" s="182">
        <v>15.6</v>
      </c>
      <c r="F731" s="183">
        <f t="shared" si="158"/>
        <v>1931.2083333332787</v>
      </c>
      <c r="G731" s="184">
        <f>G729*10/12+G741*2/12</f>
        <v>3.3966666666666665</v>
      </c>
      <c r="H731" s="183">
        <f t="shared" si="154"/>
        <v>353.1334221153848</v>
      </c>
      <c r="I731" s="183">
        <f t="shared" si="155"/>
        <v>18.935848076923083</v>
      </c>
      <c r="J731" s="185">
        <f t="shared" si="159"/>
        <v>8093.3366161598033</v>
      </c>
      <c r="K731" s="183">
        <f t="shared" si="156"/>
        <v>17.727176923076929</v>
      </c>
      <c r="L731" s="185">
        <f t="shared" si="157"/>
        <v>406.28272802171284</v>
      </c>
      <c r="M731" s="204">
        <f t="shared" si="148"/>
        <v>18.57956103279129</v>
      </c>
      <c r="N731" s="186"/>
      <c r="O731" s="187">
        <f t="shared" si="149"/>
        <v>22.489225916378587</v>
      </c>
      <c r="P731" s="187"/>
      <c r="Q731" s="206">
        <f t="shared" si="150"/>
        <v>4.0196372856970211E-3</v>
      </c>
      <c r="R731" s="184">
        <f t="shared" si="160"/>
        <v>1.0004511098145998</v>
      </c>
      <c r="S731" s="184">
        <f t="shared" si="161"/>
        <v>9.7802759855998271</v>
      </c>
      <c r="T731" s="190">
        <f t="shared" si="151"/>
        <v>9.3583552266791603E-3</v>
      </c>
      <c r="U731" s="190">
        <f t="shared" si="152"/>
        <v>5.0216361408996768E-2</v>
      </c>
      <c r="V731" s="190">
        <f t="shared" si="153"/>
        <v>-4.0858006182317608E-2</v>
      </c>
      <c r="Y731" s="205"/>
      <c r="Z731" s="205"/>
    </row>
    <row r="732" spans="1:26">
      <c r="A732" s="181">
        <v>1931.04</v>
      </c>
      <c r="B732" s="182">
        <v>15.86</v>
      </c>
      <c r="C732" s="183">
        <v>0.92669999999999997</v>
      </c>
      <c r="D732" s="182">
        <v>0.85</v>
      </c>
      <c r="E732" s="182">
        <v>15.5</v>
      </c>
      <c r="F732" s="183">
        <f t="shared" si="158"/>
        <v>1931.2916666666119</v>
      </c>
      <c r="G732" s="184">
        <f>G729*9/12+G741*3/12</f>
        <v>3.4249999999999998</v>
      </c>
      <c r="H732" s="183">
        <f t="shared" si="154"/>
        <v>321.55331419354849</v>
      </c>
      <c r="I732" s="183">
        <f t="shared" si="155"/>
        <v>18.788364203225811</v>
      </c>
      <c r="J732" s="185">
        <f t="shared" si="159"/>
        <v>7405.4472361799944</v>
      </c>
      <c r="K732" s="183">
        <f t="shared" si="156"/>
        <v>17.233311290322586</v>
      </c>
      <c r="L732" s="185">
        <f t="shared" si="157"/>
        <v>396.88714695794425</v>
      </c>
      <c r="M732" s="204">
        <f t="shared" si="148"/>
        <v>16.872315331609666</v>
      </c>
      <c r="N732" s="186"/>
      <c r="O732" s="187">
        <f t="shared" si="149"/>
        <v>20.459812584802659</v>
      </c>
      <c r="P732" s="187"/>
      <c r="Q732" s="206">
        <f t="shared" si="150"/>
        <v>9.6311143517871026E-3</v>
      </c>
      <c r="R732" s="184">
        <f t="shared" si="160"/>
        <v>1.0004778912419263</v>
      </c>
      <c r="S732" s="184">
        <f t="shared" si="161"/>
        <v>9.8478149832095649</v>
      </c>
      <c r="T732" s="190">
        <f t="shared" si="151"/>
        <v>1.5031281808771446E-2</v>
      </c>
      <c r="U732" s="190">
        <f t="shared" si="152"/>
        <v>4.853613387295086E-2</v>
      </c>
      <c r="V732" s="190">
        <f t="shared" si="153"/>
        <v>-3.3504852064179413E-2</v>
      </c>
      <c r="Y732" s="205"/>
      <c r="Z732" s="205"/>
    </row>
    <row r="733" spans="1:26">
      <c r="A733" s="181">
        <v>1931.05</v>
      </c>
      <c r="B733" s="182">
        <v>14.33</v>
      </c>
      <c r="C733" s="183">
        <v>0.9133</v>
      </c>
      <c r="D733" s="182">
        <v>0.82</v>
      </c>
      <c r="E733" s="182">
        <v>15.3</v>
      </c>
      <c r="F733" s="183">
        <f t="shared" si="158"/>
        <v>1931.3749999999452</v>
      </c>
      <c r="G733" s="184">
        <f>G729*8/12+G741*4/12</f>
        <v>3.4533333333333331</v>
      </c>
      <c r="H733" s="183">
        <f t="shared" si="154"/>
        <v>294.33117549019619</v>
      </c>
      <c r="I733" s="183">
        <f t="shared" si="155"/>
        <v>18.758734303921578</v>
      </c>
      <c r="J733" s="185">
        <f t="shared" si="159"/>
        <v>6814.5165817260931</v>
      </c>
      <c r="K733" s="183">
        <f t="shared" si="156"/>
        <v>16.842398039215691</v>
      </c>
      <c r="L733" s="185">
        <f t="shared" si="157"/>
        <v>389.94442407644073</v>
      </c>
      <c r="M733" s="204">
        <f t="shared" si="148"/>
        <v>15.401539999110113</v>
      </c>
      <c r="N733" s="186"/>
      <c r="O733" s="187">
        <f t="shared" si="149"/>
        <v>18.720726910122234</v>
      </c>
      <c r="P733" s="187"/>
      <c r="Q733" s="206">
        <f t="shared" si="150"/>
        <v>1.5929703538700615E-2</v>
      </c>
      <c r="R733" s="184">
        <f t="shared" si="160"/>
        <v>1.0005046668276012</v>
      </c>
      <c r="S733" s="184">
        <f t="shared" si="161"/>
        <v>9.9813122941178651</v>
      </c>
      <c r="T733" s="190">
        <f t="shared" si="151"/>
        <v>2.1161915537703857E-2</v>
      </c>
      <c r="U733" s="190">
        <f t="shared" si="152"/>
        <v>4.6179312085233848E-2</v>
      </c>
      <c r="V733" s="190">
        <f t="shared" si="153"/>
        <v>-2.5017396547529991E-2</v>
      </c>
      <c r="Y733" s="205"/>
      <c r="Z733" s="205"/>
    </row>
    <row r="734" spans="1:26">
      <c r="A734" s="181">
        <v>1931.06</v>
      </c>
      <c r="B734" s="182">
        <v>13.87</v>
      </c>
      <c r="C734" s="183">
        <v>0.9</v>
      </c>
      <c r="D734" s="182">
        <v>0.79</v>
      </c>
      <c r="E734" s="182">
        <v>15.1</v>
      </c>
      <c r="F734" s="183">
        <f t="shared" si="158"/>
        <v>1931.4583333332785</v>
      </c>
      <c r="G734" s="184">
        <f>G729*7/12+G741*5/12</f>
        <v>3.4816666666666665</v>
      </c>
      <c r="H734" s="183">
        <f t="shared" si="154"/>
        <v>288.65628576158952</v>
      </c>
      <c r="I734" s="183">
        <f t="shared" si="155"/>
        <v>18.730400662251665</v>
      </c>
      <c r="J734" s="185">
        <f t="shared" si="159"/>
        <v>6719.266467801106</v>
      </c>
      <c r="K734" s="183">
        <f t="shared" si="156"/>
        <v>16.441129470198682</v>
      </c>
      <c r="L734" s="185">
        <f t="shared" si="157"/>
        <v>382.71236550561451</v>
      </c>
      <c r="M734" s="204">
        <f t="shared" si="148"/>
        <v>15.062476074643252</v>
      </c>
      <c r="N734" s="186"/>
      <c r="O734" s="187">
        <f t="shared" si="149"/>
        <v>18.355604584013701</v>
      </c>
      <c r="P734" s="187"/>
      <c r="Q734" s="206">
        <f t="shared" si="150"/>
        <v>1.6369824995931731E-2</v>
      </c>
      <c r="R734" s="184">
        <f t="shared" si="160"/>
        <v>1.0005314365839755</v>
      </c>
      <c r="S734" s="184">
        <f t="shared" si="161"/>
        <v>10.118619061544909</v>
      </c>
      <c r="T734" s="190">
        <f t="shared" si="151"/>
        <v>2.4611829397280793E-2</v>
      </c>
      <c r="U734" s="190">
        <f t="shared" si="152"/>
        <v>4.2387777931171877E-2</v>
      </c>
      <c r="V734" s="190">
        <f t="shared" si="153"/>
        <v>-1.7775948533891084E-2</v>
      </c>
      <c r="Y734" s="205"/>
      <c r="Z734" s="205"/>
    </row>
    <row r="735" spans="1:26">
      <c r="A735" s="181">
        <v>1931.07</v>
      </c>
      <c r="B735" s="182">
        <v>14.33</v>
      </c>
      <c r="C735" s="183">
        <v>0.88670000000000004</v>
      </c>
      <c r="D735" s="182">
        <v>0.76</v>
      </c>
      <c r="E735" s="182">
        <v>15.1</v>
      </c>
      <c r="F735" s="183">
        <f t="shared" si="158"/>
        <v>1931.5416666666117</v>
      </c>
      <c r="G735" s="184">
        <f>G729*6/12+G741*6/12</f>
        <v>3.51</v>
      </c>
      <c r="H735" s="183">
        <f t="shared" si="154"/>
        <v>298.22960165562927</v>
      </c>
      <c r="I735" s="183">
        <f t="shared" si="155"/>
        <v>18.453606963576167</v>
      </c>
      <c r="J735" s="185">
        <f t="shared" si="159"/>
        <v>6977.9081673881137</v>
      </c>
      <c r="K735" s="183">
        <f t="shared" si="156"/>
        <v>15.816782781456961</v>
      </c>
      <c r="L735" s="185">
        <f t="shared" si="157"/>
        <v>370.07747433461037</v>
      </c>
      <c r="M735" s="204">
        <f t="shared" si="148"/>
        <v>15.516750095516322</v>
      </c>
      <c r="N735" s="186"/>
      <c r="O735" s="187">
        <f t="shared" si="149"/>
        <v>18.955242288187467</v>
      </c>
      <c r="P735" s="187"/>
      <c r="Q735" s="206">
        <f t="shared" si="150"/>
        <v>1.3585027838757292E-2</v>
      </c>
      <c r="R735" s="184">
        <f t="shared" si="160"/>
        <v>1.0005582005233711</v>
      </c>
      <c r="S735" s="184">
        <f t="shared" si="161"/>
        <v>10.123996465893525</v>
      </c>
      <c r="T735" s="190">
        <f t="shared" si="151"/>
        <v>2.6437859148649601E-2</v>
      </c>
      <c r="U735" s="190">
        <f t="shared" si="152"/>
        <v>4.2125786651003194E-2</v>
      </c>
      <c r="V735" s="190">
        <f t="shared" si="153"/>
        <v>-1.5687927502353594E-2</v>
      </c>
      <c r="Y735" s="205"/>
      <c r="Z735" s="205"/>
    </row>
    <row r="736" spans="1:26">
      <c r="A736" s="181">
        <v>1931.08</v>
      </c>
      <c r="B736" s="182">
        <v>13.9</v>
      </c>
      <c r="C736" s="183">
        <v>0.87329999999999997</v>
      </c>
      <c r="D736" s="182">
        <v>0.73</v>
      </c>
      <c r="E736" s="182">
        <v>15.1</v>
      </c>
      <c r="F736" s="183">
        <f t="shared" si="158"/>
        <v>1931.624999999945</v>
      </c>
      <c r="G736" s="184">
        <f>G729*5/12+G741*7/12</f>
        <v>3.5383333333333336</v>
      </c>
      <c r="H736" s="183">
        <f t="shared" si="154"/>
        <v>289.28063245033127</v>
      </c>
      <c r="I736" s="183">
        <f t="shared" si="155"/>
        <v>18.174732109271527</v>
      </c>
      <c r="J736" s="185">
        <f t="shared" si="159"/>
        <v>6803.959580849717</v>
      </c>
      <c r="K736" s="183">
        <f t="shared" si="156"/>
        <v>15.192436092715239</v>
      </c>
      <c r="L736" s="185">
        <f t="shared" si="157"/>
        <v>357.33025136836642</v>
      </c>
      <c r="M736" s="204">
        <f t="shared" si="148"/>
        <v>15.006276602886548</v>
      </c>
      <c r="N736" s="186"/>
      <c r="O736" s="187">
        <f t="shared" si="149"/>
        <v>18.380525991208909</v>
      </c>
      <c r="P736" s="187"/>
      <c r="Q736" s="206">
        <f t="shared" si="150"/>
        <v>1.5493991974094151E-2</v>
      </c>
      <c r="R736" s="184">
        <f t="shared" si="160"/>
        <v>1.0005849586580824</v>
      </c>
      <c r="S736" s="184">
        <f t="shared" si="161"/>
        <v>10.129647686019393</v>
      </c>
      <c r="T736" s="190">
        <f t="shared" si="151"/>
        <v>2.7723308433182048E-2</v>
      </c>
      <c r="U736" s="190">
        <f t="shared" si="152"/>
        <v>4.0458580692494639E-2</v>
      </c>
      <c r="V736" s="190">
        <f t="shared" si="153"/>
        <v>-1.2735272259312591E-2</v>
      </c>
      <c r="Y736" s="205"/>
      <c r="Z736" s="205"/>
    </row>
    <row r="737" spans="1:26">
      <c r="A737" s="181">
        <v>1931.09</v>
      </c>
      <c r="B737" s="182">
        <v>11.83</v>
      </c>
      <c r="C737" s="183">
        <v>0.86</v>
      </c>
      <c r="D737" s="182">
        <v>0.7</v>
      </c>
      <c r="E737" s="182">
        <v>15</v>
      </c>
      <c r="F737" s="183">
        <f t="shared" si="158"/>
        <v>1931.7083333332782</v>
      </c>
      <c r="G737" s="184">
        <f>G729*4/12+G741*8/12</f>
        <v>3.5666666666666669</v>
      </c>
      <c r="H737" s="183">
        <f t="shared" si="154"/>
        <v>247.84204900000012</v>
      </c>
      <c r="I737" s="183">
        <f t="shared" si="155"/>
        <v>18.017258000000009</v>
      </c>
      <c r="J737" s="185">
        <f t="shared" si="159"/>
        <v>5864.6270027130477</v>
      </c>
      <c r="K737" s="183">
        <f t="shared" si="156"/>
        <v>14.665210000000005</v>
      </c>
      <c r="L737" s="185">
        <f t="shared" si="157"/>
        <v>347.01934927296134</v>
      </c>
      <c r="M737" s="204">
        <f t="shared" si="148"/>
        <v>12.817745261106888</v>
      </c>
      <c r="N737" s="186"/>
      <c r="O737" s="187">
        <f t="shared" si="149"/>
        <v>15.756886512834594</v>
      </c>
      <c r="P737" s="187"/>
      <c r="Q737" s="206">
        <f t="shared" si="150"/>
        <v>2.7053310824360369E-2</v>
      </c>
      <c r="R737" s="184">
        <f t="shared" si="160"/>
        <v>1.0006117110003754</v>
      </c>
      <c r="S737" s="184">
        <f t="shared" si="161"/>
        <v>10.203143598544234</v>
      </c>
      <c r="T737" s="190">
        <f t="shared" si="151"/>
        <v>4.2613614380621945E-2</v>
      </c>
      <c r="U737" s="190">
        <f t="shared" si="152"/>
        <v>3.8124454191790891E-2</v>
      </c>
      <c r="V737" s="190">
        <f t="shared" si="153"/>
        <v>4.4891601888310539E-3</v>
      </c>
      <c r="Y737" s="205"/>
      <c r="Z737" s="205"/>
    </row>
    <row r="738" spans="1:26">
      <c r="A738" s="181">
        <v>1931.1</v>
      </c>
      <c r="B738" s="182">
        <v>10.25</v>
      </c>
      <c r="C738" s="183">
        <v>0.84670000000000001</v>
      </c>
      <c r="D738" s="182">
        <v>0.67</v>
      </c>
      <c r="E738" s="182">
        <v>14.9</v>
      </c>
      <c r="F738" s="183">
        <f t="shared" si="158"/>
        <v>1931.7916666666115</v>
      </c>
      <c r="G738" s="184">
        <f>G729*3/12+G741*9/12</f>
        <v>3.5950000000000002</v>
      </c>
      <c r="H738" s="183">
        <f t="shared" si="154"/>
        <v>216.18178691275176</v>
      </c>
      <c r="I738" s="183">
        <f t="shared" si="155"/>
        <v>17.857670144295309</v>
      </c>
      <c r="J738" s="185">
        <f t="shared" si="159"/>
        <v>5150.6712899812637</v>
      </c>
      <c r="K738" s="183">
        <f t="shared" si="156"/>
        <v>14.130907046979873</v>
      </c>
      <c r="L738" s="185">
        <f t="shared" si="157"/>
        <v>336.6780257841412</v>
      </c>
      <c r="M738" s="204">
        <f t="shared" si="148"/>
        <v>11.145926407660932</v>
      </c>
      <c r="N738" s="186"/>
      <c r="O738" s="187">
        <f t="shared" si="149"/>
        <v>13.764337388796363</v>
      </c>
      <c r="P738" s="187"/>
      <c r="Q738" s="206">
        <f t="shared" si="150"/>
        <v>3.7813566467066705E-2</v>
      </c>
      <c r="R738" s="184">
        <f t="shared" si="160"/>
        <v>1.0006384575624876</v>
      </c>
      <c r="S738" s="184">
        <f t="shared" si="161"/>
        <v>10.277904335961615</v>
      </c>
      <c r="T738" s="190">
        <f t="shared" si="151"/>
        <v>5.1170424960345295E-2</v>
      </c>
      <c r="U738" s="190">
        <f t="shared" si="152"/>
        <v>3.5810836052996731E-2</v>
      </c>
      <c r="V738" s="190">
        <f t="shared" si="153"/>
        <v>1.5359588907348565E-2</v>
      </c>
      <c r="Y738" s="205"/>
      <c r="Z738" s="205"/>
    </row>
    <row r="739" spans="1:26">
      <c r="A739" s="181">
        <v>1931.11</v>
      </c>
      <c r="B739" s="182">
        <v>10.39</v>
      </c>
      <c r="C739" s="183">
        <v>0.83330000000000004</v>
      </c>
      <c r="D739" s="182">
        <v>0.64</v>
      </c>
      <c r="E739" s="182">
        <v>14.7</v>
      </c>
      <c r="F739" s="183">
        <f t="shared" si="158"/>
        <v>1931.8749999999447</v>
      </c>
      <c r="G739" s="184">
        <f>G729*2/12+G741*10/12</f>
        <v>3.6233333333333335</v>
      </c>
      <c r="H739" s="183">
        <f t="shared" si="154"/>
        <v>222.11593571428583</v>
      </c>
      <c r="I739" s="183">
        <f t="shared" si="155"/>
        <v>17.814168357142865</v>
      </c>
      <c r="J739" s="185">
        <f t="shared" si="159"/>
        <v>5327.4257437254582</v>
      </c>
      <c r="K739" s="183">
        <f t="shared" si="156"/>
        <v>13.681828571428579</v>
      </c>
      <c r="L739" s="185">
        <f t="shared" si="157"/>
        <v>328.15711992149119</v>
      </c>
      <c r="M739" s="204">
        <f t="shared" si="148"/>
        <v>11.415600295644678</v>
      </c>
      <c r="N739" s="186"/>
      <c r="O739" s="187">
        <f t="shared" si="149"/>
        <v>14.160676478302936</v>
      </c>
      <c r="P739" s="187"/>
      <c r="Q739" s="206">
        <f t="shared" si="150"/>
        <v>3.4645190862895033E-2</v>
      </c>
      <c r="R739" s="184">
        <f t="shared" si="160"/>
        <v>1.0006651983566295</v>
      </c>
      <c r="S739" s="184">
        <f t="shared" si="161"/>
        <v>10.424391053843564</v>
      </c>
      <c r="T739" s="190">
        <f t="shared" si="151"/>
        <v>4.2594783036157269E-2</v>
      </c>
      <c r="U739" s="190">
        <f t="shared" si="152"/>
        <v>3.3485331501043714E-2</v>
      </c>
      <c r="V739" s="190">
        <f t="shared" si="153"/>
        <v>9.1094515351135552E-3</v>
      </c>
      <c r="Y739" s="205"/>
      <c r="Z739" s="205"/>
    </row>
    <row r="740" spans="1:26">
      <c r="A740" s="181">
        <v>1931.12</v>
      </c>
      <c r="B740" s="182">
        <v>8.44</v>
      </c>
      <c r="C740" s="183">
        <v>0.82</v>
      </c>
      <c r="D740" s="182">
        <v>0.61</v>
      </c>
      <c r="E740" s="182">
        <v>14.6</v>
      </c>
      <c r="F740" s="183">
        <f t="shared" si="158"/>
        <v>1931.958333333278</v>
      </c>
      <c r="G740" s="184">
        <f>G729*1/12+G741*11/12</f>
        <v>3.6516666666666668</v>
      </c>
      <c r="H740" s="183">
        <f t="shared" si="154"/>
        <v>181.66493013698638</v>
      </c>
      <c r="I740" s="183">
        <f t="shared" si="155"/>
        <v>17.649910273972608</v>
      </c>
      <c r="J740" s="185">
        <f t="shared" si="159"/>
        <v>4392.4905159868049</v>
      </c>
      <c r="K740" s="183">
        <f t="shared" si="156"/>
        <v>13.129811301369868</v>
      </c>
      <c r="L740" s="185">
        <f t="shared" si="157"/>
        <v>317.46673160568139</v>
      </c>
      <c r="M740" s="204">
        <f t="shared" si="148"/>
        <v>9.3060328679683213</v>
      </c>
      <c r="N740" s="186"/>
      <c r="O740" s="187">
        <f t="shared" si="149"/>
        <v>11.61319908856786</v>
      </c>
      <c r="P740" s="187"/>
      <c r="Q740" s="206">
        <f t="shared" si="150"/>
        <v>5.4115164894184095E-2</v>
      </c>
      <c r="R740" s="184">
        <f t="shared" si="160"/>
        <v>1.0006919333949829</v>
      </c>
      <c r="S740" s="184">
        <f t="shared" si="161"/>
        <v>10.502772775488301</v>
      </c>
      <c r="T740" s="190">
        <f t="shared" si="151"/>
        <v>5.5805458343923142E-2</v>
      </c>
      <c r="U740" s="190">
        <f t="shared" si="152"/>
        <v>3.1860940414411676E-2</v>
      </c>
      <c r="V740" s="190">
        <f t="shared" si="153"/>
        <v>2.3944517929511466E-2</v>
      </c>
      <c r="Y740" s="205"/>
      <c r="Z740" s="205"/>
    </row>
    <row r="741" spans="1:26">
      <c r="A741" s="181">
        <v>1932.01</v>
      </c>
      <c r="B741" s="182">
        <v>8.3000000000000007</v>
      </c>
      <c r="C741" s="183">
        <v>0.79330000000000001</v>
      </c>
      <c r="D741" s="182">
        <v>0.59330000000000005</v>
      </c>
      <c r="E741" s="182">
        <v>14.3</v>
      </c>
      <c r="F741" s="183">
        <f t="shared" si="158"/>
        <v>1932.0416666666113</v>
      </c>
      <c r="G741" s="184">
        <v>3.68</v>
      </c>
      <c r="H741" s="183">
        <f t="shared" si="154"/>
        <v>182.39946503496509</v>
      </c>
      <c r="I741" s="183">
        <f t="shared" si="155"/>
        <v>17.433433206293714</v>
      </c>
      <c r="J741" s="185">
        <f t="shared" si="159"/>
        <v>4445.3779210247458</v>
      </c>
      <c r="K741" s="183">
        <f t="shared" si="156"/>
        <v>13.038265374125878</v>
      </c>
      <c r="L741" s="185">
        <f t="shared" si="157"/>
        <v>317.76418319807004</v>
      </c>
      <c r="M741" s="204">
        <f t="shared" si="148"/>
        <v>9.3124064551778449</v>
      </c>
      <c r="N741" s="186"/>
      <c r="O741" s="187">
        <f t="shared" si="149"/>
        <v>11.69073561324444</v>
      </c>
      <c r="P741" s="187"/>
      <c r="Q741" s="206">
        <f t="shared" si="150"/>
        <v>5.4016982118525639E-2</v>
      </c>
      <c r="R741" s="184">
        <f t="shared" si="160"/>
        <v>1.0056289406128645</v>
      </c>
      <c r="S741" s="184">
        <f t="shared" si="161"/>
        <v>10.730530344250981</v>
      </c>
      <c r="T741" s="190">
        <f t="shared" si="151"/>
        <v>5.5908218810185595E-2</v>
      </c>
      <c r="U741" s="190">
        <f t="shared" si="152"/>
        <v>2.8153148068261746E-2</v>
      </c>
      <c r="V741" s="190">
        <f t="shared" si="153"/>
        <v>2.7755070741923848E-2</v>
      </c>
      <c r="Y741" s="205"/>
      <c r="Z741" s="205"/>
    </row>
    <row r="742" spans="1:26">
      <c r="A742" s="181">
        <v>1932.02</v>
      </c>
      <c r="B742" s="182">
        <v>8.23</v>
      </c>
      <c r="C742" s="183">
        <v>0.76670000000000005</v>
      </c>
      <c r="D742" s="182">
        <v>0.57669999999999999</v>
      </c>
      <c r="E742" s="182">
        <v>14.1</v>
      </c>
      <c r="F742" s="183">
        <f t="shared" si="158"/>
        <v>1932.1249999999445</v>
      </c>
      <c r="G742" s="184">
        <f>G741*11/12+G753*1/12</f>
        <v>3.6491666666666669</v>
      </c>
      <c r="H742" s="183">
        <f t="shared" si="154"/>
        <v>183.42656276595756</v>
      </c>
      <c r="I742" s="183">
        <f t="shared" si="155"/>
        <v>17.0878670319149</v>
      </c>
      <c r="J742" s="185">
        <f t="shared" si="159"/>
        <v>4505.1149738486483</v>
      </c>
      <c r="K742" s="183">
        <f t="shared" si="156"/>
        <v>12.853231925531921</v>
      </c>
      <c r="L742" s="185">
        <f t="shared" si="157"/>
        <v>315.68648911525094</v>
      </c>
      <c r="M742" s="204">
        <f t="shared" si="148"/>
        <v>9.3369322510084078</v>
      </c>
      <c r="N742" s="186"/>
      <c r="O742" s="187">
        <f t="shared" si="149"/>
        <v>11.788158853263377</v>
      </c>
      <c r="P742" s="187"/>
      <c r="Q742" s="206">
        <f t="shared" si="150"/>
        <v>5.2659080112653148E-2</v>
      </c>
      <c r="R742" s="184">
        <f t="shared" si="160"/>
        <v>1.0056069534178527</v>
      </c>
      <c r="S742" s="184">
        <f t="shared" si="161"/>
        <v>10.943994725598394</v>
      </c>
      <c r="T742" s="190">
        <f t="shared" si="151"/>
        <v>5.1181432415602357E-2</v>
      </c>
      <c r="U742" s="190">
        <f t="shared" si="152"/>
        <v>2.5681119639839212E-2</v>
      </c>
      <c r="V742" s="190">
        <f t="shared" si="153"/>
        <v>2.5500312775763145E-2</v>
      </c>
      <c r="Y742" s="205"/>
      <c r="Z742" s="205"/>
    </row>
    <row r="743" spans="1:26">
      <c r="A743" s="181">
        <v>1932.03</v>
      </c>
      <c r="B743" s="182">
        <v>8.26</v>
      </c>
      <c r="C743" s="183">
        <v>0.74</v>
      </c>
      <c r="D743" s="182">
        <v>0.56000000000000005</v>
      </c>
      <c r="E743" s="182">
        <v>14</v>
      </c>
      <c r="F743" s="183">
        <f t="shared" si="158"/>
        <v>1932.2083333332778</v>
      </c>
      <c r="G743" s="184">
        <f>G741*10/12+G753*2/12</f>
        <v>3.6183333333333336</v>
      </c>
      <c r="H743" s="183">
        <f t="shared" si="154"/>
        <v>185.41015500000006</v>
      </c>
      <c r="I743" s="183">
        <f t="shared" si="155"/>
        <v>16.610595000000007</v>
      </c>
      <c r="J743" s="185">
        <f t="shared" si="159"/>
        <v>4587.8312620553543</v>
      </c>
      <c r="K743" s="183">
        <f t="shared" si="156"/>
        <v>12.570180000000006</v>
      </c>
      <c r="L743" s="185">
        <f t="shared" si="157"/>
        <v>311.03940759697321</v>
      </c>
      <c r="M743" s="204">
        <f t="shared" si="148"/>
        <v>9.4130650280122143</v>
      </c>
      <c r="N743" s="186"/>
      <c r="O743" s="187">
        <f t="shared" si="149"/>
        <v>11.947423933156474</v>
      </c>
      <c r="P743" s="187"/>
      <c r="Q743" s="206">
        <f t="shared" si="150"/>
        <v>5.2571439292668658E-2</v>
      </c>
      <c r="R743" s="184">
        <f t="shared" si="160"/>
        <v>1.0055849736590832</v>
      </c>
      <c r="S743" s="184">
        <f t="shared" si="161"/>
        <v>11.083966888474549</v>
      </c>
      <c r="T743" s="190">
        <f t="shared" si="151"/>
        <v>4.2843570261301478E-2</v>
      </c>
      <c r="U743" s="190">
        <f t="shared" si="152"/>
        <v>2.3292830544147769E-2</v>
      </c>
      <c r="V743" s="190">
        <f t="shared" si="153"/>
        <v>1.9550739717153709E-2</v>
      </c>
      <c r="Y743" s="205"/>
      <c r="Z743" s="205"/>
    </row>
    <row r="744" spans="1:26">
      <c r="A744" s="181">
        <v>1932.04</v>
      </c>
      <c r="B744" s="182">
        <v>6.28</v>
      </c>
      <c r="C744" s="183">
        <v>0.71330000000000005</v>
      </c>
      <c r="D744" s="182">
        <v>0.54330000000000001</v>
      </c>
      <c r="E744" s="182">
        <v>13.9</v>
      </c>
      <c r="F744" s="183">
        <f t="shared" si="158"/>
        <v>1932.291666666611</v>
      </c>
      <c r="G744" s="184">
        <f>G741*9/12+G753*3/12</f>
        <v>3.5875000000000004</v>
      </c>
      <c r="H744" s="183">
        <f t="shared" si="154"/>
        <v>141.97973093525184</v>
      </c>
      <c r="I744" s="183">
        <f t="shared" si="155"/>
        <v>16.126455744604325</v>
      </c>
      <c r="J744" s="185">
        <f t="shared" si="159"/>
        <v>3546.431979308576</v>
      </c>
      <c r="K744" s="183">
        <f t="shared" si="156"/>
        <v>12.283055384892091</v>
      </c>
      <c r="L744" s="185">
        <f t="shared" si="157"/>
        <v>306.81154368763526</v>
      </c>
      <c r="M744" s="204">
        <f t="shared" si="148"/>
        <v>7.1922331961154873</v>
      </c>
      <c r="N744" s="186"/>
      <c r="O744" s="187">
        <f t="shared" si="149"/>
        <v>9.1947482135846084</v>
      </c>
      <c r="P744" s="187"/>
      <c r="Q744" s="206">
        <f t="shared" si="150"/>
        <v>8.497925765276125E-2</v>
      </c>
      <c r="R744" s="184">
        <f t="shared" si="160"/>
        <v>1.0055630013536887</v>
      </c>
      <c r="S744" s="184">
        <f t="shared" si="161"/>
        <v>11.226056670660979</v>
      </c>
      <c r="T744" s="190">
        <f t="shared" si="151"/>
        <v>6.5612261049461607E-2</v>
      </c>
      <c r="U744" s="190">
        <f t="shared" si="152"/>
        <v>2.1555497583524819E-2</v>
      </c>
      <c r="V744" s="190">
        <f t="shared" si="153"/>
        <v>4.4056763465936788E-2</v>
      </c>
      <c r="Y744" s="205"/>
      <c r="Z744" s="205"/>
    </row>
    <row r="745" spans="1:26">
      <c r="A745" s="181">
        <v>1932.05</v>
      </c>
      <c r="B745" s="182">
        <v>5.51</v>
      </c>
      <c r="C745" s="183">
        <v>0.68669999999999998</v>
      </c>
      <c r="D745" s="182">
        <v>0.52669999999999995</v>
      </c>
      <c r="E745" s="182">
        <v>13.7</v>
      </c>
      <c r="F745" s="183">
        <f t="shared" si="158"/>
        <v>1932.3749999999443</v>
      </c>
      <c r="G745" s="184">
        <f>G741*8/12+G753*4/12</f>
        <v>3.5566666666666666</v>
      </c>
      <c r="H745" s="183">
        <f t="shared" si="154"/>
        <v>126.38994854014604</v>
      </c>
      <c r="I745" s="183">
        <f t="shared" si="155"/>
        <v>15.751720083941613</v>
      </c>
      <c r="J745" s="185">
        <f t="shared" si="159"/>
        <v>3189.8113392822311</v>
      </c>
      <c r="K745" s="183">
        <f t="shared" si="156"/>
        <v>12.081594536496356</v>
      </c>
      <c r="L745" s="185">
        <f t="shared" si="157"/>
        <v>304.91354490017261</v>
      </c>
      <c r="M745" s="204">
        <f t="shared" si="148"/>
        <v>6.3908572898814446</v>
      </c>
      <c r="N745" s="186"/>
      <c r="O745" s="187">
        <f t="shared" si="149"/>
        <v>8.2363186649334139</v>
      </c>
      <c r="P745" s="187"/>
      <c r="Q745" s="206">
        <f t="shared" si="150"/>
        <v>0.1013003326062013</v>
      </c>
      <c r="R745" s="184">
        <f t="shared" si="160"/>
        <v>1.0055410365188449</v>
      </c>
      <c r="S745" s="184">
        <f t="shared" si="161"/>
        <v>11.453302965234942</v>
      </c>
      <c r="T745" s="190">
        <f t="shared" si="151"/>
        <v>7.7621177749995107E-2</v>
      </c>
      <c r="U745" s="190">
        <f t="shared" si="152"/>
        <v>1.8453711549973661E-2</v>
      </c>
      <c r="V745" s="190">
        <f t="shared" si="153"/>
        <v>5.9167466200021446E-2</v>
      </c>
      <c r="Y745" s="205"/>
      <c r="Z745" s="205"/>
    </row>
    <row r="746" spans="1:26">
      <c r="A746" s="181">
        <v>1932.06</v>
      </c>
      <c r="B746" s="182">
        <v>4.7699999999999996</v>
      </c>
      <c r="C746" s="183">
        <v>0.66</v>
      </c>
      <c r="D746" s="182">
        <v>0.51</v>
      </c>
      <c r="E746" s="182">
        <v>13.6</v>
      </c>
      <c r="F746" s="183">
        <f t="shared" si="158"/>
        <v>1932.4583333332776</v>
      </c>
      <c r="G746" s="184">
        <f>G741*7/12+G753*5/12</f>
        <v>3.5258333333333338</v>
      </c>
      <c r="H746" s="183">
        <f t="shared" si="154"/>
        <v>110.22014448529414</v>
      </c>
      <c r="I746" s="183">
        <f t="shared" si="155"/>
        <v>15.250586029411771</v>
      </c>
      <c r="J746" s="185">
        <f t="shared" si="159"/>
        <v>2813.7944920319155</v>
      </c>
      <c r="K746" s="183">
        <f t="shared" si="156"/>
        <v>11.784543750000006</v>
      </c>
      <c r="L746" s="185">
        <f t="shared" si="157"/>
        <v>300.84595197825519</v>
      </c>
      <c r="M746" s="204">
        <f t="shared" si="148"/>
        <v>5.5650593715289665</v>
      </c>
      <c r="N746" s="186"/>
      <c r="O746" s="187">
        <f t="shared" si="149"/>
        <v>7.2376339262945955</v>
      </c>
      <c r="P746" s="187"/>
      <c r="Q746" s="206">
        <f t="shared" si="150"/>
        <v>0.12410976098602763</v>
      </c>
      <c r="R746" s="184">
        <f t="shared" si="160"/>
        <v>1.0055190791717696</v>
      </c>
      <c r="S746" s="184">
        <f t="shared" si="161"/>
        <v>11.601448239162194</v>
      </c>
      <c r="T746" s="190">
        <f t="shared" si="151"/>
        <v>9.7327764672307637E-2</v>
      </c>
      <c r="U746" s="190">
        <f t="shared" si="152"/>
        <v>1.7346825473075311E-2</v>
      </c>
      <c r="V746" s="190">
        <f t="shared" si="153"/>
        <v>7.9980939199232326E-2</v>
      </c>
      <c r="Y746" s="205"/>
      <c r="Z746" s="205"/>
    </row>
    <row r="747" spans="1:26">
      <c r="A747" s="181">
        <v>1932.07</v>
      </c>
      <c r="B747" s="182">
        <v>5.01</v>
      </c>
      <c r="C747" s="183">
        <v>0.63329999999999997</v>
      </c>
      <c r="D747" s="182">
        <v>0.49330000000000002</v>
      </c>
      <c r="E747" s="182">
        <v>13.6</v>
      </c>
      <c r="F747" s="183">
        <f t="shared" si="158"/>
        <v>1932.5416666666108</v>
      </c>
      <c r="G747" s="184">
        <f>G741*6/12+G753*6/12</f>
        <v>3.4950000000000001</v>
      </c>
      <c r="H747" s="183">
        <f t="shared" si="154"/>
        <v>115.76581213235299</v>
      </c>
      <c r="I747" s="183">
        <f t="shared" si="155"/>
        <v>14.633630503676477</v>
      </c>
      <c r="J747" s="185">
        <f t="shared" si="159"/>
        <v>2986.5007147582564</v>
      </c>
      <c r="K747" s="183">
        <f t="shared" si="156"/>
        <v>11.398657709558828</v>
      </c>
      <c r="L747" s="185">
        <f t="shared" si="157"/>
        <v>294.06004043717525</v>
      </c>
      <c r="M747" s="204">
        <f t="shared" si="148"/>
        <v>5.8387636718512024</v>
      </c>
      <c r="N747" s="186"/>
      <c r="O747" s="187">
        <f t="shared" si="149"/>
        <v>7.6548840141456038</v>
      </c>
      <c r="P747" s="187"/>
      <c r="Q747" s="206">
        <f t="shared" si="150"/>
        <v>0.11540991841757037</v>
      </c>
      <c r="R747" s="184">
        <f t="shared" si="160"/>
        <v>1.0054971293297246</v>
      </c>
      <c r="S747" s="184">
        <f t="shared" si="161"/>
        <v>11.665477550501317</v>
      </c>
      <c r="T747" s="190">
        <f t="shared" si="151"/>
        <v>9.4814718317846713E-2</v>
      </c>
      <c r="U747" s="190">
        <f t="shared" si="152"/>
        <v>1.6366386145706846E-2</v>
      </c>
      <c r="V747" s="190">
        <f t="shared" si="153"/>
        <v>7.8448332172139867E-2</v>
      </c>
      <c r="Y747" s="205"/>
      <c r="Z747" s="205"/>
    </row>
    <row r="748" spans="1:26">
      <c r="A748" s="181">
        <v>1932.08</v>
      </c>
      <c r="B748" s="182">
        <v>7.53</v>
      </c>
      <c r="C748" s="183">
        <v>0.60670000000000002</v>
      </c>
      <c r="D748" s="182">
        <v>0.47670000000000001</v>
      </c>
      <c r="E748" s="182">
        <v>13.5</v>
      </c>
      <c r="F748" s="183">
        <f t="shared" si="158"/>
        <v>1932.6249999999441</v>
      </c>
      <c r="G748" s="184">
        <f>G741*5/12+G753*7/12</f>
        <v>3.4641666666666668</v>
      </c>
      <c r="H748" s="183">
        <f t="shared" si="154"/>
        <v>175.28417666666675</v>
      </c>
      <c r="I748" s="183">
        <f t="shared" si="155"/>
        <v>14.122830011111116</v>
      </c>
      <c r="J748" s="185">
        <f t="shared" si="159"/>
        <v>4552.3037359122727</v>
      </c>
      <c r="K748" s="183">
        <f t="shared" si="156"/>
        <v>11.09667556666667</v>
      </c>
      <c r="L748" s="185">
        <f t="shared" si="157"/>
        <v>288.19165881930678</v>
      </c>
      <c r="M748" s="204">
        <f t="shared" si="148"/>
        <v>8.8346532051812154</v>
      </c>
      <c r="N748" s="186"/>
      <c r="O748" s="187">
        <f t="shared" si="149"/>
        <v>11.631377927995512</v>
      </c>
      <c r="P748" s="187"/>
      <c r="Q748" s="206">
        <f t="shared" si="150"/>
        <v>5.8089853396922922E-2</v>
      </c>
      <c r="R748" s="184">
        <f t="shared" si="160"/>
        <v>1.0054751870100134</v>
      </c>
      <c r="S748" s="184">
        <f t="shared" si="161"/>
        <v>11.816490146247121</v>
      </c>
      <c r="T748" s="190">
        <f t="shared" si="151"/>
        <v>4.9019876474370783E-2</v>
      </c>
      <c r="U748" s="190">
        <f t="shared" si="152"/>
        <v>1.4643859788938451E-2</v>
      </c>
      <c r="V748" s="190">
        <f t="shared" si="153"/>
        <v>3.4376016685432331E-2</v>
      </c>
      <c r="Y748" s="205"/>
      <c r="Z748" s="205"/>
    </row>
    <row r="749" spans="1:26">
      <c r="A749" s="181">
        <v>1932.09</v>
      </c>
      <c r="B749" s="182">
        <v>8.26</v>
      </c>
      <c r="C749" s="183">
        <v>0.57999999999999996</v>
      </c>
      <c r="D749" s="182">
        <v>0.46</v>
      </c>
      <c r="E749" s="182">
        <v>13.4</v>
      </c>
      <c r="F749" s="183">
        <f t="shared" si="158"/>
        <v>1932.7083333332773</v>
      </c>
      <c r="G749" s="184">
        <f>G741*4/12+G753*8/12</f>
        <v>3.4333333333333336</v>
      </c>
      <c r="H749" s="183">
        <f t="shared" si="154"/>
        <v>193.71210223880604</v>
      </c>
      <c r="I749" s="183">
        <f t="shared" si="155"/>
        <v>13.602060447761197</v>
      </c>
      <c r="J749" s="185">
        <f t="shared" si="159"/>
        <v>5060.3334698941562</v>
      </c>
      <c r="K749" s="183">
        <f t="shared" si="156"/>
        <v>10.787841044776124</v>
      </c>
      <c r="L749" s="185">
        <f t="shared" si="157"/>
        <v>281.81033851710799</v>
      </c>
      <c r="M749" s="204">
        <f t="shared" si="148"/>
        <v>9.7611685640637127</v>
      </c>
      <c r="N749" s="186"/>
      <c r="O749" s="187">
        <f t="shared" si="149"/>
        <v>12.89350502507267</v>
      </c>
      <c r="P749" s="187"/>
      <c r="Q749" s="206">
        <f t="shared" si="150"/>
        <v>4.6926287026324918E-2</v>
      </c>
      <c r="R749" s="184">
        <f t="shared" si="160"/>
        <v>1.0054532522299842</v>
      </c>
      <c r="S749" s="184">
        <f t="shared" si="161"/>
        <v>11.969853218999802</v>
      </c>
      <c r="T749" s="190">
        <f t="shared" si="151"/>
        <v>3.9679126868178205E-2</v>
      </c>
      <c r="U749" s="190">
        <f t="shared" si="152"/>
        <v>1.3536922209771429E-2</v>
      </c>
      <c r="V749" s="190">
        <f t="shared" si="153"/>
        <v>2.6142204658406776E-2</v>
      </c>
      <c r="Y749" s="205"/>
      <c r="Z749" s="205"/>
    </row>
    <row r="750" spans="1:26">
      <c r="A750" s="181">
        <v>1932.1</v>
      </c>
      <c r="B750" s="182">
        <v>7.12</v>
      </c>
      <c r="C750" s="183">
        <v>0.55330000000000001</v>
      </c>
      <c r="D750" s="182">
        <v>0.44330000000000003</v>
      </c>
      <c r="E750" s="182">
        <v>13.3</v>
      </c>
      <c r="F750" s="183">
        <f t="shared" si="158"/>
        <v>1932.7916666666106</v>
      </c>
      <c r="G750" s="184">
        <f>G741*3/12+G753*9/12</f>
        <v>3.4024999999999999</v>
      </c>
      <c r="H750" s="183">
        <f t="shared" si="154"/>
        <v>168.23248421052639</v>
      </c>
      <c r="I750" s="183">
        <f t="shared" si="155"/>
        <v>13.073459763157899</v>
      </c>
      <c r="J750" s="185">
        <f t="shared" si="159"/>
        <v>4423.1902197739346</v>
      </c>
      <c r="K750" s="183">
        <f t="shared" si="156"/>
        <v>10.474362394736845</v>
      </c>
      <c r="L750" s="185">
        <f t="shared" si="157"/>
        <v>275.3932899474417</v>
      </c>
      <c r="M750" s="204">
        <f t="shared" si="148"/>
        <v>8.478606607689084</v>
      </c>
      <c r="N750" s="186"/>
      <c r="O750" s="187">
        <f t="shared" si="149"/>
        <v>11.242814157261996</v>
      </c>
      <c r="P750" s="187"/>
      <c r="Q750" s="206">
        <f t="shared" si="150"/>
        <v>6.1411595330276639E-2</v>
      </c>
      <c r="R750" s="184">
        <f t="shared" si="160"/>
        <v>1.0054313250070273</v>
      </c>
      <c r="S750" s="184">
        <f t="shared" si="161"/>
        <v>12.125617530824751</v>
      </c>
      <c r="T750" s="190">
        <f t="shared" si="151"/>
        <v>6.0586935659509678E-2</v>
      </c>
      <c r="U750" s="190">
        <f t="shared" si="152"/>
        <v>1.1208760058187384E-2</v>
      </c>
      <c r="V750" s="190">
        <f t="shared" si="153"/>
        <v>4.9378175601322294E-2</v>
      </c>
      <c r="Y750" s="205"/>
      <c r="Z750" s="205"/>
    </row>
    <row r="751" spans="1:26">
      <c r="A751" s="181">
        <v>1932.11</v>
      </c>
      <c r="B751" s="182">
        <v>7.05</v>
      </c>
      <c r="C751" s="183">
        <v>0.52669999999999995</v>
      </c>
      <c r="D751" s="182">
        <v>0.42670000000000002</v>
      </c>
      <c r="E751" s="182">
        <v>13.2</v>
      </c>
      <c r="F751" s="183">
        <f t="shared" si="158"/>
        <v>1932.8749999999438</v>
      </c>
      <c r="G751" s="184">
        <f>G741*2/12+G753*10/12</f>
        <v>3.3716666666666666</v>
      </c>
      <c r="H751" s="183">
        <f t="shared" si="154"/>
        <v>167.84047159090917</v>
      </c>
      <c r="I751" s="183">
        <f t="shared" si="155"/>
        <v>12.539230693181823</v>
      </c>
      <c r="J751" s="185">
        <f t="shared" si="159"/>
        <v>4440.3569628213991</v>
      </c>
      <c r="K751" s="183">
        <f t="shared" si="156"/>
        <v>10.158514784090915</v>
      </c>
      <c r="L751" s="185">
        <f t="shared" si="157"/>
        <v>268.75181787743134</v>
      </c>
      <c r="M751" s="204">
        <f t="shared" si="148"/>
        <v>8.4633095671228986</v>
      </c>
      <c r="N751" s="186"/>
      <c r="O751" s="187">
        <f t="shared" si="149"/>
        <v>11.262911076993225</v>
      </c>
      <c r="P751" s="187"/>
      <c r="Q751" s="206">
        <f t="shared" si="150"/>
        <v>6.0612686165571465E-2</v>
      </c>
      <c r="R751" s="184">
        <f t="shared" si="160"/>
        <v>1.0054094053585769</v>
      </c>
      <c r="S751" s="184">
        <f t="shared" si="161"/>
        <v>12.283835364943643</v>
      </c>
      <c r="T751" s="190">
        <f t="shared" si="151"/>
        <v>6.1795471835996318E-2</v>
      </c>
      <c r="U751" s="190">
        <f t="shared" si="152"/>
        <v>9.4959151758744476E-3</v>
      </c>
      <c r="V751" s="190">
        <f t="shared" si="153"/>
        <v>5.2299556660121871E-2</v>
      </c>
      <c r="Y751" s="205"/>
      <c r="Z751" s="205"/>
    </row>
    <row r="752" spans="1:26">
      <c r="A752" s="181">
        <v>1932.12</v>
      </c>
      <c r="B752" s="182">
        <v>6.82</v>
      </c>
      <c r="C752" s="183">
        <v>0.5</v>
      </c>
      <c r="D752" s="182">
        <v>0.41</v>
      </c>
      <c r="E752" s="182">
        <v>13.1</v>
      </c>
      <c r="F752" s="183">
        <f t="shared" si="158"/>
        <v>1932.9583333332771</v>
      </c>
      <c r="G752" s="184">
        <f>G741*1/12+G753*11/12</f>
        <v>3.3408333333333338</v>
      </c>
      <c r="H752" s="183">
        <f t="shared" si="154"/>
        <v>163.60425114503823</v>
      </c>
      <c r="I752" s="183">
        <f t="shared" si="155"/>
        <v>11.994446564885502</v>
      </c>
      <c r="J752" s="185">
        <f t="shared" si="159"/>
        <v>4354.7278604362009</v>
      </c>
      <c r="K752" s="183">
        <f t="shared" si="156"/>
        <v>9.8354461832061091</v>
      </c>
      <c r="L752" s="185">
        <f t="shared" si="157"/>
        <v>261.79449014352525</v>
      </c>
      <c r="M752" s="204">
        <f t="shared" si="148"/>
        <v>8.2570739991006814</v>
      </c>
      <c r="N752" s="186"/>
      <c r="O752" s="187">
        <f t="shared" si="149"/>
        <v>11.026422344303821</v>
      </c>
      <c r="P752" s="187"/>
      <c r="Q752" s="206">
        <f t="shared" si="150"/>
        <v>6.2551431453469114E-2</v>
      </c>
      <c r="R752" s="184">
        <f t="shared" si="160"/>
        <v>1.0053874933021107</v>
      </c>
      <c r="S752" s="184">
        <f t="shared" si="161"/>
        <v>12.444560583911183</v>
      </c>
      <c r="T752" s="190">
        <f t="shared" si="151"/>
        <v>6.4342065904339441E-2</v>
      </c>
      <c r="U752" s="190">
        <f t="shared" si="152"/>
        <v>7.7860255456307925E-3</v>
      </c>
      <c r="V752" s="190">
        <f t="shared" si="153"/>
        <v>5.6556040358708648E-2</v>
      </c>
      <c r="Y752" s="205"/>
      <c r="Z752" s="205"/>
    </row>
    <row r="753" spans="1:26">
      <c r="A753" s="181">
        <v>1933.01</v>
      </c>
      <c r="B753" s="182">
        <v>7.09</v>
      </c>
      <c r="C753" s="183">
        <v>0.495</v>
      </c>
      <c r="D753" s="182">
        <v>0.41249999999999998</v>
      </c>
      <c r="E753" s="182">
        <v>12.9</v>
      </c>
      <c r="F753" s="183">
        <f t="shared" si="158"/>
        <v>1933.0416666666104</v>
      </c>
      <c r="G753" s="184">
        <v>3.31</v>
      </c>
      <c r="H753" s="183">
        <f t="shared" si="154"/>
        <v>172.71817093023262</v>
      </c>
      <c r="I753" s="183">
        <f t="shared" si="155"/>
        <v>12.058602906976748</v>
      </c>
      <c r="J753" s="185">
        <f t="shared" si="159"/>
        <v>4624.0645958880305</v>
      </c>
      <c r="K753" s="183">
        <f t="shared" si="156"/>
        <v>10.048835755813956</v>
      </c>
      <c r="L753" s="185">
        <f t="shared" si="157"/>
        <v>269.0305565308621</v>
      </c>
      <c r="M753" s="204">
        <f t="shared" si="148"/>
        <v>8.7280461628135289</v>
      </c>
      <c r="N753" s="186"/>
      <c r="O753" s="187">
        <f t="shared" si="149"/>
        <v>11.691967993175696</v>
      </c>
      <c r="P753" s="187"/>
      <c r="Q753" s="206">
        <f t="shared" si="150"/>
        <v>5.5403850574037315E-2</v>
      </c>
      <c r="R753" s="184">
        <f t="shared" si="160"/>
        <v>1.0040962469810495</v>
      </c>
      <c r="S753" s="184">
        <f t="shared" si="161"/>
        <v>12.705583951645876</v>
      </c>
      <c r="T753" s="190">
        <f t="shared" si="151"/>
        <v>6.4661307998725492E-2</v>
      </c>
      <c r="U753" s="190">
        <f t="shared" si="152"/>
        <v>5.8956312347697715E-3</v>
      </c>
      <c r="V753" s="190">
        <f t="shared" si="153"/>
        <v>5.8765676763955721E-2</v>
      </c>
      <c r="Y753" s="205"/>
      <c r="Z753" s="205"/>
    </row>
    <row r="754" spans="1:26">
      <c r="A754" s="181">
        <v>1933.02</v>
      </c>
      <c r="B754" s="182">
        <v>6.25</v>
      </c>
      <c r="C754" s="183">
        <v>0.49</v>
      </c>
      <c r="D754" s="182">
        <v>0.41499999999999998</v>
      </c>
      <c r="E754" s="182">
        <v>12.7</v>
      </c>
      <c r="F754" s="183">
        <f t="shared" si="158"/>
        <v>1933.1249999999436</v>
      </c>
      <c r="G754" s="184">
        <f>G753*11/12+G765*1/12</f>
        <v>3.2941666666666674</v>
      </c>
      <c r="H754" s="183">
        <f t="shared" si="154"/>
        <v>154.65280511811031</v>
      </c>
      <c r="I754" s="183">
        <f t="shared" si="155"/>
        <v>12.124779921259847</v>
      </c>
      <c r="J754" s="185">
        <f t="shared" si="159"/>
        <v>4167.4637014466034</v>
      </c>
      <c r="K754" s="183">
        <f t="shared" si="156"/>
        <v>10.268946259842524</v>
      </c>
      <c r="L754" s="185">
        <f t="shared" si="157"/>
        <v>276.71958977605448</v>
      </c>
      <c r="M754" s="204">
        <f t="shared" si="148"/>
        <v>7.826051751316597</v>
      </c>
      <c r="N754" s="186"/>
      <c r="O754" s="187">
        <f t="shared" si="149"/>
        <v>10.523079525637071</v>
      </c>
      <c r="P754" s="187"/>
      <c r="Q754" s="206">
        <f t="shared" si="150"/>
        <v>6.7246747628507492E-2</v>
      </c>
      <c r="R754" s="184">
        <f t="shared" si="160"/>
        <v>1.0040840524872445</v>
      </c>
      <c r="S754" s="184">
        <f t="shared" si="161"/>
        <v>12.958536707401464</v>
      </c>
      <c r="T754" s="190">
        <f t="shared" si="151"/>
        <v>8.2516736198060769E-2</v>
      </c>
      <c r="U754" s="190">
        <f t="shared" si="152"/>
        <v>4.1137524297429895E-3</v>
      </c>
      <c r="V754" s="190">
        <f t="shared" si="153"/>
        <v>7.840298376831778E-2</v>
      </c>
      <c r="Y754" s="205"/>
      <c r="Z754" s="205"/>
    </row>
    <row r="755" spans="1:26">
      <c r="A755" s="181">
        <v>1933.03</v>
      </c>
      <c r="B755" s="182">
        <v>6.23</v>
      </c>
      <c r="C755" s="183">
        <v>0.48499999999999999</v>
      </c>
      <c r="D755" s="182">
        <v>0.41749999999999998</v>
      </c>
      <c r="E755" s="182">
        <v>12.6</v>
      </c>
      <c r="F755" s="183">
        <f t="shared" si="158"/>
        <v>1933.2083333332769</v>
      </c>
      <c r="G755" s="184">
        <f>G753*10/12+G765*2/12</f>
        <v>3.2783333333333333</v>
      </c>
      <c r="H755" s="183">
        <f t="shared" si="154"/>
        <v>155.38139166666673</v>
      </c>
      <c r="I755" s="183">
        <f t="shared" si="155"/>
        <v>12.096304166666672</v>
      </c>
      <c r="J755" s="185">
        <f t="shared" si="159"/>
        <v>4214.2605703015251</v>
      </c>
      <c r="K755" s="183">
        <f t="shared" si="156"/>
        <v>10.412797916666669</v>
      </c>
      <c r="L755" s="185">
        <f t="shared" si="157"/>
        <v>282.41633837895449</v>
      </c>
      <c r="M755" s="204">
        <f t="shared" si="148"/>
        <v>7.874681322943168</v>
      </c>
      <c r="N755" s="186"/>
      <c r="O755" s="187">
        <f t="shared" si="149"/>
        <v>10.626790503904573</v>
      </c>
      <c r="P755" s="187"/>
      <c r="Q755" s="206">
        <f t="shared" si="150"/>
        <v>6.5847590379326276E-2</v>
      </c>
      <c r="R755" s="184">
        <f t="shared" si="160"/>
        <v>1.0040718590262971</v>
      </c>
      <c r="S755" s="184">
        <f t="shared" si="161"/>
        <v>13.114725607436442</v>
      </c>
      <c r="T755" s="190">
        <f t="shared" si="151"/>
        <v>8.3664740445822394E-2</v>
      </c>
      <c r="U755" s="190">
        <f t="shared" si="152"/>
        <v>1.346936196712667E-3</v>
      </c>
      <c r="V755" s="190">
        <f t="shared" si="153"/>
        <v>8.2317804249109727E-2</v>
      </c>
      <c r="Y755" s="205"/>
      <c r="Z755" s="205"/>
    </row>
    <row r="756" spans="1:26">
      <c r="A756" s="181">
        <v>1933.04</v>
      </c>
      <c r="B756" s="182">
        <v>6.89</v>
      </c>
      <c r="C756" s="183">
        <v>0.48</v>
      </c>
      <c r="D756" s="182">
        <v>0.42</v>
      </c>
      <c r="E756" s="182">
        <v>12.6</v>
      </c>
      <c r="F756" s="183">
        <f t="shared" si="158"/>
        <v>1933.2916666666101</v>
      </c>
      <c r="G756" s="184">
        <f>G753*9/12+G765*3/12</f>
        <v>3.2624999999999997</v>
      </c>
      <c r="H756" s="183">
        <f t="shared" si="154"/>
        <v>171.84234166666673</v>
      </c>
      <c r="I756" s="183">
        <f t="shared" si="155"/>
        <v>11.971600000000006</v>
      </c>
      <c r="J756" s="185">
        <f t="shared" si="159"/>
        <v>4687.7729939309102</v>
      </c>
      <c r="K756" s="183">
        <f t="shared" si="156"/>
        <v>10.475150000000005</v>
      </c>
      <c r="L756" s="185">
        <f t="shared" si="157"/>
        <v>285.75684433250836</v>
      </c>
      <c r="M756" s="204">
        <f t="shared" si="148"/>
        <v>8.7231016460681126</v>
      </c>
      <c r="N756" s="186"/>
      <c r="O756" s="187">
        <f t="shared" si="149"/>
        <v>11.805335595835276</v>
      </c>
      <c r="P756" s="187"/>
      <c r="Q756" s="206">
        <f t="shared" si="150"/>
        <v>5.3078308378454654E-2</v>
      </c>
      <c r="R756" s="184">
        <f t="shared" si="160"/>
        <v>1.0040596665994306</v>
      </c>
      <c r="S756" s="184">
        <f t="shared" si="161"/>
        <v>13.168126921278493</v>
      </c>
      <c r="T756" s="190">
        <f t="shared" si="151"/>
        <v>7.4935571651532307E-2</v>
      </c>
      <c r="U756" s="190">
        <f t="shared" si="152"/>
        <v>-1.7958247594429544E-5</v>
      </c>
      <c r="V756" s="190">
        <f t="shared" si="153"/>
        <v>7.4953529899126736E-2</v>
      </c>
      <c r="Y756" s="205"/>
      <c r="Z756" s="205"/>
    </row>
    <row r="757" spans="1:26">
      <c r="A757" s="181">
        <v>1933.05</v>
      </c>
      <c r="B757" s="182">
        <v>8.8699999999999992</v>
      </c>
      <c r="C757" s="183">
        <v>0.47499999999999998</v>
      </c>
      <c r="D757" s="182">
        <v>0.42249999999999999</v>
      </c>
      <c r="E757" s="182">
        <v>12.6</v>
      </c>
      <c r="F757" s="183">
        <f t="shared" si="158"/>
        <v>1933.3749999999434</v>
      </c>
      <c r="G757" s="184">
        <f>G753*8/12+G765*4/12</f>
        <v>3.2466666666666666</v>
      </c>
      <c r="H757" s="183">
        <f t="shared" si="154"/>
        <v>221.22519166666675</v>
      </c>
      <c r="I757" s="183">
        <f t="shared" si="155"/>
        <v>11.846895833333337</v>
      </c>
      <c r="J757" s="185">
        <f t="shared" si="159"/>
        <v>6061.8438515496282</v>
      </c>
      <c r="K757" s="183">
        <f t="shared" si="156"/>
        <v>10.537502083333338</v>
      </c>
      <c r="L757" s="185">
        <f t="shared" si="157"/>
        <v>288.74058932127599</v>
      </c>
      <c r="M757" s="204">
        <f t="shared" si="148"/>
        <v>11.249651251932445</v>
      </c>
      <c r="N757" s="186"/>
      <c r="O757" s="187">
        <f t="shared" si="149"/>
        <v>15.246808142532849</v>
      </c>
      <c r="P757" s="187"/>
      <c r="Q757" s="206">
        <f t="shared" si="150"/>
        <v>2.749016316258681E-2</v>
      </c>
      <c r="R757" s="184">
        <f t="shared" si="160"/>
        <v>1.0040474752078703</v>
      </c>
      <c r="S757" s="184">
        <f t="shared" si="161"/>
        <v>13.221585126317869</v>
      </c>
      <c r="T757" s="190">
        <f t="shared" si="151"/>
        <v>5.1536946445796428E-2</v>
      </c>
      <c r="U757" s="190">
        <f t="shared" si="152"/>
        <v>-7.9732999982817798E-4</v>
      </c>
      <c r="V757" s="190">
        <f t="shared" si="153"/>
        <v>5.2334276445624606E-2</v>
      </c>
      <c r="Y757" s="205"/>
      <c r="Z757" s="205"/>
    </row>
    <row r="758" spans="1:26">
      <c r="A758" s="181">
        <v>1933.06</v>
      </c>
      <c r="B758" s="182">
        <v>10.39</v>
      </c>
      <c r="C758" s="183">
        <v>0.47</v>
      </c>
      <c r="D758" s="182">
        <v>0.42499999999999999</v>
      </c>
      <c r="E758" s="182">
        <v>12.7</v>
      </c>
      <c r="F758" s="183">
        <f t="shared" si="158"/>
        <v>1933.4583333332766</v>
      </c>
      <c r="G758" s="184">
        <f>G753*7/12+G765*5/12</f>
        <v>3.2308333333333334</v>
      </c>
      <c r="H758" s="183">
        <f t="shared" si="154"/>
        <v>257.09482322834657</v>
      </c>
      <c r="I758" s="183">
        <f t="shared" si="155"/>
        <v>11.629890944881895</v>
      </c>
      <c r="J758" s="185">
        <f t="shared" si="159"/>
        <v>7071.2722343075211</v>
      </c>
      <c r="K758" s="183">
        <f t="shared" si="156"/>
        <v>10.516390748031499</v>
      </c>
      <c r="L758" s="185">
        <f t="shared" si="157"/>
        <v>289.24838302027871</v>
      </c>
      <c r="M758" s="204">
        <f t="shared" si="148"/>
        <v>13.098875517269519</v>
      </c>
      <c r="N758" s="186"/>
      <c r="O758" s="187">
        <f t="shared" si="149"/>
        <v>17.765664123579935</v>
      </c>
      <c r="P758" s="187"/>
      <c r="Q758" s="206">
        <f t="shared" si="150"/>
        <v>1.5294045467209839E-2</v>
      </c>
      <c r="R758" s="184">
        <f t="shared" si="160"/>
        <v>1.0040352848528435</v>
      </c>
      <c r="S758" s="184">
        <f t="shared" si="161"/>
        <v>13.170570824448809</v>
      </c>
      <c r="T758" s="190">
        <f t="shared" si="151"/>
        <v>3.769976604681613E-2</v>
      </c>
      <c r="U758" s="190">
        <f t="shared" si="152"/>
        <v>-2.1244585716229114E-4</v>
      </c>
      <c r="V758" s="190">
        <f t="shared" si="153"/>
        <v>3.7912211903978421E-2</v>
      </c>
      <c r="Y758" s="205"/>
      <c r="Z758" s="205"/>
    </row>
    <row r="759" spans="1:26">
      <c r="A759" s="181">
        <v>1933.07</v>
      </c>
      <c r="B759" s="182">
        <v>11.23</v>
      </c>
      <c r="C759" s="183">
        <v>0.46500000000000002</v>
      </c>
      <c r="D759" s="182">
        <v>0.42749999999999999</v>
      </c>
      <c r="E759" s="182">
        <v>13.1</v>
      </c>
      <c r="F759" s="183">
        <f t="shared" si="158"/>
        <v>1933.5416666666099</v>
      </c>
      <c r="G759" s="184">
        <f>G753*6/12+G765*6/12</f>
        <v>3.2149999999999999</v>
      </c>
      <c r="H759" s="183">
        <f t="shared" si="154"/>
        <v>269.39526984732834</v>
      </c>
      <c r="I759" s="183">
        <f t="shared" si="155"/>
        <v>11.154835305343516</v>
      </c>
      <c r="J759" s="185">
        <f t="shared" si="159"/>
        <v>7435.1576102791259</v>
      </c>
      <c r="K759" s="183">
        <f t="shared" si="156"/>
        <v>10.255251812977104</v>
      </c>
      <c r="L759" s="185">
        <f t="shared" si="157"/>
        <v>283.03916993716177</v>
      </c>
      <c r="M759" s="204">
        <f t="shared" si="148"/>
        <v>13.754304493874534</v>
      </c>
      <c r="N759" s="186"/>
      <c r="O759" s="187">
        <f t="shared" si="149"/>
        <v>18.661295964763035</v>
      </c>
      <c r="P759" s="187"/>
      <c r="Q759" s="206">
        <f t="shared" si="150"/>
        <v>1.3692183456504525E-2</v>
      </c>
      <c r="R759" s="184">
        <f t="shared" si="160"/>
        <v>1.0040230955355782</v>
      </c>
      <c r="S759" s="184">
        <f t="shared" si="161"/>
        <v>12.819940185754209</v>
      </c>
      <c r="T759" s="190">
        <f t="shared" si="151"/>
        <v>3.5626183953910706E-2</v>
      </c>
      <c r="U759" s="190">
        <f t="shared" si="152"/>
        <v>3.2628797449480995E-3</v>
      </c>
      <c r="V759" s="190">
        <f t="shared" si="153"/>
        <v>3.2363304208962607E-2</v>
      </c>
      <c r="Y759" s="205"/>
      <c r="Z759" s="205"/>
    </row>
    <row r="760" spans="1:26">
      <c r="A760" s="181">
        <v>1933.08</v>
      </c>
      <c r="B760" s="182">
        <v>10.67</v>
      </c>
      <c r="C760" s="183">
        <v>0.46</v>
      </c>
      <c r="D760" s="182">
        <v>0.43</v>
      </c>
      <c r="E760" s="182">
        <v>13.2</v>
      </c>
      <c r="F760" s="183">
        <f t="shared" si="158"/>
        <v>1933.6249999999432</v>
      </c>
      <c r="G760" s="184">
        <f>G753*5/12+G765*7/12</f>
        <v>3.1991666666666667</v>
      </c>
      <c r="H760" s="183">
        <f t="shared" si="154"/>
        <v>254.02238750000012</v>
      </c>
      <c r="I760" s="183">
        <f t="shared" si="155"/>
        <v>10.951293181818187</v>
      </c>
      <c r="J760" s="185">
        <f t="shared" si="159"/>
        <v>7036.0621819617418</v>
      </c>
      <c r="K760" s="183">
        <f t="shared" si="156"/>
        <v>10.237078409090914</v>
      </c>
      <c r="L760" s="185">
        <f t="shared" si="157"/>
        <v>283.55264650829889</v>
      </c>
      <c r="M760" s="204">
        <f t="shared" si="148"/>
        <v>12.999527050367742</v>
      </c>
      <c r="N760" s="186"/>
      <c r="O760" s="187">
        <f t="shared" si="149"/>
        <v>17.646361139482401</v>
      </c>
      <c r="P760" s="187"/>
      <c r="Q760" s="206">
        <f t="shared" si="150"/>
        <v>1.9380219800860868E-2</v>
      </c>
      <c r="R760" s="184">
        <f t="shared" si="160"/>
        <v>1.0040109072573054</v>
      </c>
      <c r="S760" s="184">
        <f t="shared" si="161"/>
        <v>12.774004544807035</v>
      </c>
      <c r="T760" s="190">
        <f t="shared" si="151"/>
        <v>3.7129647950889799E-2</v>
      </c>
      <c r="U760" s="190">
        <f t="shared" si="152"/>
        <v>4.4012848661523218E-3</v>
      </c>
      <c r="V760" s="190">
        <f t="shared" si="153"/>
        <v>3.2728363084737477E-2</v>
      </c>
      <c r="Y760" s="205"/>
      <c r="Z760" s="205"/>
    </row>
    <row r="761" spans="1:26">
      <c r="A761" s="181">
        <v>1933.09</v>
      </c>
      <c r="B761" s="182">
        <v>10.58</v>
      </c>
      <c r="C761" s="183">
        <v>0.45500000000000002</v>
      </c>
      <c r="D761" s="182">
        <v>0.4325</v>
      </c>
      <c r="E761" s="182">
        <v>13.2</v>
      </c>
      <c r="F761" s="183">
        <f t="shared" si="158"/>
        <v>1933.7083333332764</v>
      </c>
      <c r="G761" s="184">
        <f>G753*4/12+G765*8/12</f>
        <v>3.1833333333333336</v>
      </c>
      <c r="H761" s="183">
        <f t="shared" si="154"/>
        <v>251.8797431818183</v>
      </c>
      <c r="I761" s="183">
        <f t="shared" si="155"/>
        <v>10.83225738636364</v>
      </c>
      <c r="J761" s="185">
        <f t="shared" si="159"/>
        <v>7001.7171424137405</v>
      </c>
      <c r="K761" s="183">
        <f t="shared" si="156"/>
        <v>10.296596306818186</v>
      </c>
      <c r="L761" s="185">
        <f t="shared" si="157"/>
        <v>286.22331418657302</v>
      </c>
      <c r="M761" s="204">
        <f t="shared" si="148"/>
        <v>12.922920614885994</v>
      </c>
      <c r="N761" s="186"/>
      <c r="O761" s="187">
        <f t="shared" si="149"/>
        <v>17.550453640523504</v>
      </c>
      <c r="P761" s="187"/>
      <c r="Q761" s="206">
        <f t="shared" si="150"/>
        <v>1.9426539845217056E-2</v>
      </c>
      <c r="R761" s="184">
        <f t="shared" si="160"/>
        <v>1.0039987200192555</v>
      </c>
      <c r="S761" s="184">
        <f t="shared" si="161"/>
        <v>12.825239892340653</v>
      </c>
      <c r="T761" s="190">
        <f t="shared" si="151"/>
        <v>3.9659400079868457E-2</v>
      </c>
      <c r="U761" s="190">
        <f t="shared" si="152"/>
        <v>3.6203071778433404E-3</v>
      </c>
      <c r="V761" s="190">
        <f t="shared" si="153"/>
        <v>3.6039092902025116E-2</v>
      </c>
      <c r="Y761" s="205"/>
      <c r="Z761" s="205"/>
    </row>
    <row r="762" spans="1:26">
      <c r="A762" s="181">
        <v>1933.1</v>
      </c>
      <c r="B762" s="182">
        <v>9.5500000000000007</v>
      </c>
      <c r="C762" s="183">
        <v>0.45</v>
      </c>
      <c r="D762" s="182">
        <v>0.435</v>
      </c>
      <c r="E762" s="182">
        <v>13.2</v>
      </c>
      <c r="F762" s="183">
        <f t="shared" si="158"/>
        <v>1933.7916666666097</v>
      </c>
      <c r="G762" s="184">
        <f>G753*3/12+G765*9/12</f>
        <v>3.1675000000000004</v>
      </c>
      <c r="H762" s="183">
        <f t="shared" si="154"/>
        <v>227.35836931818193</v>
      </c>
      <c r="I762" s="183">
        <f t="shared" si="155"/>
        <v>10.713221590909095</v>
      </c>
      <c r="J762" s="185">
        <f t="shared" si="159"/>
        <v>6344.8925428064022</v>
      </c>
      <c r="K762" s="183">
        <f t="shared" si="156"/>
        <v>10.35611420454546</v>
      </c>
      <c r="L762" s="185">
        <f t="shared" si="157"/>
        <v>289.00819435819739</v>
      </c>
      <c r="M762" s="204">
        <f t="shared" si="148"/>
        <v>11.696253568143698</v>
      </c>
      <c r="N762" s="186"/>
      <c r="O762" s="187">
        <f t="shared" si="149"/>
        <v>15.89662555960169</v>
      </c>
      <c r="P762" s="187"/>
      <c r="Q762" s="206">
        <f t="shared" si="150"/>
        <v>2.7136042354103711E-2</v>
      </c>
      <c r="R762" s="184">
        <f t="shared" si="160"/>
        <v>1.0039865338226626</v>
      </c>
      <c r="S762" s="184">
        <f t="shared" si="161"/>
        <v>12.876524435849911</v>
      </c>
      <c r="T762" s="190">
        <f t="shared" si="151"/>
        <v>4.942704143210519E-2</v>
      </c>
      <c r="U762" s="190">
        <f t="shared" si="152"/>
        <v>3.4193985238579749E-3</v>
      </c>
      <c r="V762" s="190">
        <f t="shared" si="153"/>
        <v>4.6007642908247215E-2</v>
      </c>
      <c r="Y762" s="205"/>
      <c r="Z762" s="205"/>
    </row>
    <row r="763" spans="1:26">
      <c r="A763" s="181">
        <v>1933.11</v>
      </c>
      <c r="B763" s="182">
        <v>9.7799999999999994</v>
      </c>
      <c r="C763" s="183">
        <v>0.44500000000000001</v>
      </c>
      <c r="D763" s="182">
        <v>0.4375</v>
      </c>
      <c r="E763" s="182">
        <v>13.2</v>
      </c>
      <c r="F763" s="183">
        <f t="shared" si="158"/>
        <v>1933.8749999999429</v>
      </c>
      <c r="G763" s="184">
        <f>G753*2/12+G765*10/12</f>
        <v>3.1516666666666668</v>
      </c>
      <c r="H763" s="183">
        <f t="shared" si="154"/>
        <v>232.83401590909099</v>
      </c>
      <c r="I763" s="183">
        <f t="shared" si="155"/>
        <v>10.594185795454552</v>
      </c>
      <c r="J763" s="185">
        <f t="shared" si="159"/>
        <v>6522.3391448979773</v>
      </c>
      <c r="K763" s="183">
        <f t="shared" si="156"/>
        <v>10.415632102272733</v>
      </c>
      <c r="L763" s="185">
        <f t="shared" si="157"/>
        <v>291.77130632851384</v>
      </c>
      <c r="M763" s="204">
        <f t="shared" si="148"/>
        <v>12.011766193389938</v>
      </c>
      <c r="N763" s="186"/>
      <c r="O763" s="187">
        <f t="shared" si="149"/>
        <v>16.334983881493528</v>
      </c>
      <c r="P763" s="187"/>
      <c r="Q763" s="206">
        <f t="shared" si="150"/>
        <v>2.5048616954833264E-2</v>
      </c>
      <c r="R763" s="184">
        <f t="shared" si="160"/>
        <v>1.0039743486687611</v>
      </c>
      <c r="S763" s="184">
        <f t="shared" si="161"/>
        <v>12.927857136031767</v>
      </c>
      <c r="T763" s="190">
        <f t="shared" si="151"/>
        <v>4.2051162884508386E-2</v>
      </c>
      <c r="U763" s="190">
        <f t="shared" si="152"/>
        <v>3.2198175913822347E-3</v>
      </c>
      <c r="V763" s="190">
        <f t="shared" si="153"/>
        <v>3.8831345293126152E-2</v>
      </c>
      <c r="Y763" s="205"/>
      <c r="Z763" s="205"/>
    </row>
    <row r="764" spans="1:26">
      <c r="A764" s="181">
        <v>1933.12</v>
      </c>
      <c r="B764" s="182">
        <v>9.9700000000000006</v>
      </c>
      <c r="C764" s="183">
        <v>0.44</v>
      </c>
      <c r="D764" s="182">
        <v>0.44</v>
      </c>
      <c r="E764" s="182">
        <v>13.2</v>
      </c>
      <c r="F764" s="183">
        <f t="shared" si="158"/>
        <v>1933.9583333332762</v>
      </c>
      <c r="G764" s="184">
        <f>G753*1/12+G765*11/12</f>
        <v>3.1358333333333333</v>
      </c>
      <c r="H764" s="183">
        <f t="shared" si="154"/>
        <v>237.35737613636377</v>
      </c>
      <c r="I764" s="183">
        <f t="shared" si="155"/>
        <v>10.475150000000003</v>
      </c>
      <c r="J764" s="185">
        <f t="shared" si="159"/>
        <v>6673.5044693196087</v>
      </c>
      <c r="K764" s="183">
        <f t="shared" si="156"/>
        <v>10.475150000000003</v>
      </c>
      <c r="L764" s="185">
        <f t="shared" si="157"/>
        <v>294.51774989976195</v>
      </c>
      <c r="M764" s="204">
        <f t="shared" si="148"/>
        <v>12.281801622601115</v>
      </c>
      <c r="N764" s="186"/>
      <c r="O764" s="187">
        <f t="shared" si="149"/>
        <v>16.709206885291206</v>
      </c>
      <c r="P764" s="187"/>
      <c r="Q764" s="206">
        <f t="shared" si="150"/>
        <v>2.3376525873983547E-2</v>
      </c>
      <c r="R764" s="184">
        <f t="shared" si="160"/>
        <v>1.0039621645587875</v>
      </c>
      <c r="S764" s="184">
        <f t="shared" si="161"/>
        <v>12.979236947830289</v>
      </c>
      <c r="T764" s="190">
        <f t="shared" si="151"/>
        <v>4.1494697632946886E-2</v>
      </c>
      <c r="U764" s="190">
        <f t="shared" si="152"/>
        <v>3.0215635146513264E-3</v>
      </c>
      <c r="V764" s="190">
        <f t="shared" si="153"/>
        <v>3.847313411829556E-2</v>
      </c>
      <c r="Y764" s="205"/>
      <c r="Z764" s="205"/>
    </row>
    <row r="765" spans="1:26">
      <c r="A765" s="181">
        <v>1934.01</v>
      </c>
      <c r="B765" s="182">
        <v>10.54</v>
      </c>
      <c r="C765" s="183">
        <v>0.44080000000000003</v>
      </c>
      <c r="D765" s="182">
        <v>0.44419999999999998</v>
      </c>
      <c r="E765" s="182">
        <v>13.2</v>
      </c>
      <c r="F765" s="183">
        <f t="shared" si="158"/>
        <v>1934.0416666666094</v>
      </c>
      <c r="G765" s="184">
        <v>3.12</v>
      </c>
      <c r="H765" s="183">
        <f t="shared" si="154"/>
        <v>250.92745681818192</v>
      </c>
      <c r="I765" s="183">
        <f t="shared" si="155"/>
        <v>10.494195727272734</v>
      </c>
      <c r="J765" s="185">
        <f t="shared" si="159"/>
        <v>7079.6265968707794</v>
      </c>
      <c r="K765" s="183">
        <f t="shared" si="156"/>
        <v>10.575140068181824</v>
      </c>
      <c r="L765" s="185">
        <f t="shared" si="157"/>
        <v>298.36528788709683</v>
      </c>
      <c r="M765" s="204">
        <f t="shared" si="148"/>
        <v>13.025119828332381</v>
      </c>
      <c r="N765" s="186"/>
      <c r="O765" s="187">
        <f t="shared" si="149"/>
        <v>17.723577324689661</v>
      </c>
      <c r="P765" s="187"/>
      <c r="Q765" s="206">
        <f t="shared" si="150"/>
        <v>1.8888305469469721E-2</v>
      </c>
      <c r="R765" s="184">
        <f t="shared" si="160"/>
        <v>1.0049460002047168</v>
      </c>
      <c r="S765" s="184">
        <f t="shared" si="161"/>
        <v>13.030662820465087</v>
      </c>
      <c r="T765" s="190">
        <f t="shared" si="151"/>
        <v>3.9096748092132705E-2</v>
      </c>
      <c r="U765" s="190">
        <f t="shared" si="152"/>
        <v>2.8246354331062928E-3</v>
      </c>
      <c r="V765" s="190">
        <f t="shared" si="153"/>
        <v>3.6272112659026412E-2</v>
      </c>
      <c r="Y765" s="205"/>
      <c r="Z765" s="205"/>
    </row>
    <row r="766" spans="1:26">
      <c r="A766" s="181">
        <v>1934.02</v>
      </c>
      <c r="B766" s="182">
        <v>11.32</v>
      </c>
      <c r="C766" s="183">
        <v>0.44169999999999998</v>
      </c>
      <c r="D766" s="182">
        <v>0.44829999999999998</v>
      </c>
      <c r="E766" s="182">
        <v>13.3</v>
      </c>
      <c r="F766" s="183">
        <f t="shared" si="158"/>
        <v>1934.1249999999427</v>
      </c>
      <c r="G766" s="184">
        <f>G765*11/12+G777*1/12</f>
        <v>3.0924999999999998</v>
      </c>
      <c r="H766" s="183">
        <f t="shared" si="154"/>
        <v>267.47074736842114</v>
      </c>
      <c r="I766" s="183">
        <f t="shared" si="155"/>
        <v>10.436557342105266</v>
      </c>
      <c r="J766" s="185">
        <f t="shared" si="159"/>
        <v>7570.9142599295255</v>
      </c>
      <c r="K766" s="183">
        <f t="shared" si="156"/>
        <v>10.59250318421053</v>
      </c>
      <c r="L766" s="185">
        <f t="shared" si="157"/>
        <v>299.82693133625497</v>
      </c>
      <c r="M766" s="204">
        <f t="shared" si="148"/>
        <v>13.926922904274292</v>
      </c>
      <c r="N766" s="186"/>
      <c r="O766" s="187">
        <f t="shared" si="149"/>
        <v>18.949402441246857</v>
      </c>
      <c r="P766" s="187"/>
      <c r="Q766" s="206">
        <f t="shared" si="150"/>
        <v>1.5491638140697567E-2</v>
      </c>
      <c r="R766" s="184">
        <f t="shared" si="160"/>
        <v>1.0049261411367563</v>
      </c>
      <c r="S766" s="184">
        <f t="shared" si="161"/>
        <v>12.996652989101028</v>
      </c>
      <c r="T766" s="190">
        <f t="shared" si="151"/>
        <v>3.1899028624557291E-2</v>
      </c>
      <c r="U766" s="190">
        <f t="shared" si="152"/>
        <v>3.3744785010205725E-3</v>
      </c>
      <c r="V766" s="190">
        <f t="shared" si="153"/>
        <v>2.8524550123536718E-2</v>
      </c>
      <c r="Y766" s="205"/>
      <c r="Z766" s="205"/>
    </row>
    <row r="767" spans="1:26">
      <c r="A767" s="181">
        <v>1934.03</v>
      </c>
      <c r="B767" s="182">
        <v>10.74</v>
      </c>
      <c r="C767" s="183">
        <v>0.4425</v>
      </c>
      <c r="D767" s="182">
        <v>0.45250000000000001</v>
      </c>
      <c r="E767" s="182">
        <v>13.3</v>
      </c>
      <c r="F767" s="183">
        <f t="shared" si="158"/>
        <v>1934.208333333276</v>
      </c>
      <c r="G767" s="184">
        <f>G765*10/12+G777*2/12</f>
        <v>3.0649999999999999</v>
      </c>
      <c r="H767" s="183">
        <f t="shared" si="154"/>
        <v>253.7664157894738</v>
      </c>
      <c r="I767" s="183">
        <f t="shared" si="155"/>
        <v>10.455459868421055</v>
      </c>
      <c r="J767" s="185">
        <f t="shared" si="159"/>
        <v>7207.6675454927572</v>
      </c>
      <c r="K767" s="183">
        <f t="shared" si="156"/>
        <v>10.691741447368425</v>
      </c>
      <c r="L767" s="185">
        <f t="shared" si="157"/>
        <v>303.67500599026749</v>
      </c>
      <c r="M767" s="204">
        <f t="shared" si="148"/>
        <v>13.254537629740085</v>
      </c>
      <c r="N767" s="186"/>
      <c r="O767" s="187">
        <f t="shared" si="149"/>
        <v>18.036493561971557</v>
      </c>
      <c r="P767" s="187"/>
      <c r="Q767" s="206">
        <f t="shared" si="150"/>
        <v>1.9977583686114603E-2</v>
      </c>
      <c r="R767" s="184">
        <f t="shared" si="160"/>
        <v>1.0049062875674284</v>
      </c>
      <c r="S767" s="184">
        <f t="shared" si="161"/>
        <v>13.060676336030784</v>
      </c>
      <c r="T767" s="190">
        <f t="shared" si="151"/>
        <v>4.0299764715348685E-2</v>
      </c>
      <c r="U767" s="190">
        <f t="shared" si="152"/>
        <v>3.1684800054778695E-3</v>
      </c>
      <c r="V767" s="190">
        <f t="shared" si="153"/>
        <v>3.7131284709870815E-2</v>
      </c>
      <c r="Y767" s="205"/>
      <c r="Z767" s="205"/>
    </row>
    <row r="768" spans="1:26">
      <c r="A768" s="181">
        <v>1934.04</v>
      </c>
      <c r="B768" s="182">
        <v>10.92</v>
      </c>
      <c r="C768" s="183">
        <v>0.44330000000000003</v>
      </c>
      <c r="D768" s="182">
        <v>0.45669999999999999</v>
      </c>
      <c r="E768" s="182">
        <v>13.3</v>
      </c>
      <c r="F768" s="183">
        <f t="shared" si="158"/>
        <v>1934.2916666666092</v>
      </c>
      <c r="G768" s="184">
        <f>G765*9/12+G777*3/12</f>
        <v>3.0375000000000005</v>
      </c>
      <c r="H768" s="183">
        <f t="shared" si="154"/>
        <v>258.0194842105264</v>
      </c>
      <c r="I768" s="183">
        <f t="shared" si="155"/>
        <v>10.474362394736845</v>
      </c>
      <c r="J768" s="185">
        <f t="shared" si="159"/>
        <v>7353.2581795801343</v>
      </c>
      <c r="K768" s="183">
        <f t="shared" si="156"/>
        <v>10.790979710526319</v>
      </c>
      <c r="L768" s="185">
        <f t="shared" si="157"/>
        <v>307.53049547749515</v>
      </c>
      <c r="M768" s="204">
        <f t="shared" si="148"/>
        <v>13.518389284490089</v>
      </c>
      <c r="N768" s="186"/>
      <c r="O768" s="187">
        <f t="shared" si="149"/>
        <v>18.396276947912728</v>
      </c>
      <c r="P768" s="187"/>
      <c r="Q768" s="206">
        <f t="shared" si="150"/>
        <v>1.9352156359813792E-2</v>
      </c>
      <c r="R768" s="184">
        <f t="shared" si="160"/>
        <v>1.0048864395080688</v>
      </c>
      <c r="S768" s="184">
        <f t="shared" si="161"/>
        <v>13.124755769960458</v>
      </c>
      <c r="T768" s="190">
        <f t="shared" si="151"/>
        <v>3.626321252539344E-2</v>
      </c>
      <c r="U768" s="190">
        <f t="shared" si="152"/>
        <v>2.3891754671763188E-3</v>
      </c>
      <c r="V768" s="190">
        <f t="shared" si="153"/>
        <v>3.3874037058217121E-2</v>
      </c>
      <c r="Y768" s="205"/>
      <c r="Z768" s="205"/>
    </row>
    <row r="769" spans="1:26">
      <c r="A769" s="181">
        <v>1934.05</v>
      </c>
      <c r="B769" s="182">
        <v>9.81</v>
      </c>
      <c r="C769" s="183">
        <v>0.44419999999999998</v>
      </c>
      <c r="D769" s="182">
        <v>0.46079999999999999</v>
      </c>
      <c r="E769" s="182">
        <v>13.3</v>
      </c>
      <c r="F769" s="183">
        <f t="shared" si="158"/>
        <v>1934.3749999999425</v>
      </c>
      <c r="G769" s="184">
        <f>G765*8/12+G777*4/12</f>
        <v>3.0100000000000002</v>
      </c>
      <c r="H769" s="183">
        <f t="shared" si="154"/>
        <v>231.7922289473685</v>
      </c>
      <c r="I769" s="183">
        <f t="shared" si="155"/>
        <v>10.49562773684211</v>
      </c>
      <c r="J769" s="185">
        <f t="shared" si="159"/>
        <v>6630.7377150758775</v>
      </c>
      <c r="K769" s="183">
        <f t="shared" si="156"/>
        <v>10.887855157894739</v>
      </c>
      <c r="L769" s="185">
        <f t="shared" si="157"/>
        <v>311.46217524026133</v>
      </c>
      <c r="M769" s="204">
        <f t="shared" ref="M769:M832" si="162">H769/AVERAGE(K649:K768)</f>
        <v>12.181583235024018</v>
      </c>
      <c r="N769" s="186"/>
      <c r="O769" s="187">
        <f t="shared" ref="O769:O832" si="163">J769/AVERAGE(L649:L768)</f>
        <v>16.583942576102292</v>
      </c>
      <c r="P769" s="187"/>
      <c r="Q769" s="206">
        <f t="shared" ref="Q769:Q832" si="164">1/M769-(G769/100-(((E769/E649)^(1/10))-1))</f>
        <v>2.7744981955740058E-2</v>
      </c>
      <c r="R769" s="184">
        <f t="shared" si="160"/>
        <v>1.0048665969700379</v>
      </c>
      <c r="S769" s="184">
        <f t="shared" si="161"/>
        <v>13.188889095088546</v>
      </c>
      <c r="T769" s="190">
        <f t="shared" si="151"/>
        <v>4.9323169470087302E-2</v>
      </c>
      <c r="U769" s="190">
        <f t="shared" si="152"/>
        <v>2.1858826627716432E-3</v>
      </c>
      <c r="V769" s="190">
        <f t="shared" si="153"/>
        <v>4.7137286807315659E-2</v>
      </c>
      <c r="Y769" s="205"/>
      <c r="Z769" s="205"/>
    </row>
    <row r="770" spans="1:26">
      <c r="A770" s="181">
        <v>1934.06</v>
      </c>
      <c r="B770" s="182">
        <v>9.94</v>
      </c>
      <c r="C770" s="183">
        <v>0.44500000000000001</v>
      </c>
      <c r="D770" s="182">
        <v>0.46500000000000002</v>
      </c>
      <c r="E770" s="182">
        <v>13.4</v>
      </c>
      <c r="F770" s="183">
        <f t="shared" si="158"/>
        <v>1934.4583333332757</v>
      </c>
      <c r="G770" s="184">
        <f>G765*7/12+G777*5/12</f>
        <v>2.9824999999999999</v>
      </c>
      <c r="H770" s="183">
        <f t="shared" si="154"/>
        <v>233.11117388059708</v>
      </c>
      <c r="I770" s="183">
        <f t="shared" si="155"/>
        <v>10.43606361940299</v>
      </c>
      <c r="J770" s="185">
        <f t="shared" si="159"/>
        <v>6693.3461325306507</v>
      </c>
      <c r="K770" s="183">
        <f t="shared" si="156"/>
        <v>10.905100186567168</v>
      </c>
      <c r="L770" s="185">
        <f t="shared" si="157"/>
        <v>313.11931102884836</v>
      </c>
      <c r="M770" s="204">
        <f t="shared" si="162"/>
        <v>12.287726483952422</v>
      </c>
      <c r="N770" s="186"/>
      <c r="O770" s="187">
        <f t="shared" si="163"/>
        <v>16.734478982141699</v>
      </c>
      <c r="P770" s="187"/>
      <c r="Q770" s="206">
        <f t="shared" si="164"/>
        <v>2.8042045242693478E-2</v>
      </c>
      <c r="R770" s="184">
        <f t="shared" si="160"/>
        <v>1.0048467599647228</v>
      </c>
      <c r="S770" s="184">
        <f t="shared" si="161"/>
        <v>13.154170564716297</v>
      </c>
      <c r="T770" s="190">
        <f t="shared" ref="T770:T833" si="165">(($J890/$J770)^(1/10)-1)</f>
        <v>5.3009685677134932E-2</v>
      </c>
      <c r="U770" s="190">
        <f t="shared" ref="U770:U833" si="166">(($S890/$S770)^(1/10)-1)</f>
        <v>2.163518598120362E-3</v>
      </c>
      <c r="V770" s="190">
        <f t="shared" ref="V770:V833" si="167">T770-U770</f>
        <v>5.084616707901457E-2</v>
      </c>
      <c r="Y770" s="205"/>
      <c r="Z770" s="205"/>
    </row>
    <row r="771" spans="1:26">
      <c r="A771" s="181">
        <v>1934.07</v>
      </c>
      <c r="B771" s="182">
        <v>9.4700000000000006</v>
      </c>
      <c r="C771" s="183">
        <v>0.44579999999999997</v>
      </c>
      <c r="D771" s="182">
        <v>0.46920000000000001</v>
      </c>
      <c r="E771" s="182">
        <v>13.4</v>
      </c>
      <c r="F771" s="183">
        <f t="shared" si="158"/>
        <v>1934.541666666609</v>
      </c>
      <c r="G771" s="184">
        <f>G765*6/12+G777*6/12</f>
        <v>2.9550000000000001</v>
      </c>
      <c r="H771" s="183">
        <f t="shared" si="154"/>
        <v>222.08881455223892</v>
      </c>
      <c r="I771" s="183">
        <f t="shared" si="155"/>
        <v>10.454825082089554</v>
      </c>
      <c r="J771" s="185">
        <f t="shared" si="159"/>
        <v>6401.8758233288527</v>
      </c>
      <c r="K771" s="183">
        <f t="shared" si="156"/>
        <v>11.003597865671646</v>
      </c>
      <c r="L771" s="185">
        <f t="shared" si="157"/>
        <v>317.18692041244952</v>
      </c>
      <c r="M771" s="204">
        <f t="shared" si="162"/>
        <v>11.741524229318243</v>
      </c>
      <c r="N771" s="186"/>
      <c r="O771" s="187">
        <f t="shared" si="163"/>
        <v>15.999498232451362</v>
      </c>
      <c r="P771" s="187"/>
      <c r="Q771" s="206">
        <f t="shared" si="164"/>
        <v>3.1530291351625751E-2</v>
      </c>
      <c r="R771" s="184">
        <f t="shared" si="160"/>
        <v>1.0048269285035347</v>
      </c>
      <c r="S771" s="184">
        <f t="shared" si="161"/>
        <v>13.217925671978501</v>
      </c>
      <c r="T771" s="190">
        <f t="shared" si="165"/>
        <v>6.0260403895487924E-2</v>
      </c>
      <c r="U771" s="190">
        <f t="shared" si="166"/>
        <v>1.3952474012906002E-3</v>
      </c>
      <c r="V771" s="190">
        <f t="shared" si="167"/>
        <v>5.8865156494197324E-2</v>
      </c>
      <c r="Y771" s="205"/>
      <c r="Z771" s="205"/>
    </row>
    <row r="772" spans="1:26">
      <c r="A772" s="181">
        <v>1934.08</v>
      </c>
      <c r="B772" s="182">
        <v>9.1</v>
      </c>
      <c r="C772" s="183">
        <v>0.44669999999999999</v>
      </c>
      <c r="D772" s="182">
        <v>0.4733</v>
      </c>
      <c r="E772" s="182">
        <v>13.4</v>
      </c>
      <c r="F772" s="183">
        <f t="shared" si="158"/>
        <v>1934.6249999999422</v>
      </c>
      <c r="G772" s="184">
        <f>G765*5/12+G777*7/12</f>
        <v>2.9275000000000002</v>
      </c>
      <c r="H772" s="183">
        <f t="shared" si="154"/>
        <v>213.41163805970157</v>
      </c>
      <c r="I772" s="183">
        <f t="shared" si="155"/>
        <v>10.475931727611943</v>
      </c>
      <c r="J772" s="185">
        <f t="shared" si="159"/>
        <v>6176.91444771024</v>
      </c>
      <c r="K772" s="183">
        <f t="shared" si="156"/>
        <v>11.099750361940304</v>
      </c>
      <c r="L772" s="185">
        <f t="shared" si="157"/>
        <v>321.26742946167656</v>
      </c>
      <c r="M772" s="204">
        <f t="shared" si="162"/>
        <v>11.315025981829052</v>
      </c>
      <c r="N772" s="186"/>
      <c r="O772" s="187">
        <f t="shared" si="163"/>
        <v>15.429440235825368</v>
      </c>
      <c r="P772" s="187"/>
      <c r="Q772" s="206">
        <f t="shared" si="164"/>
        <v>3.5588081455892671E-2</v>
      </c>
      <c r="R772" s="184">
        <f t="shared" si="160"/>
        <v>1.0048071025979108</v>
      </c>
      <c r="S772" s="184">
        <f t="shared" si="161"/>
        <v>13.281727654162175</v>
      </c>
      <c r="T772" s="190">
        <f t="shared" si="165"/>
        <v>6.2933728437971626E-2</v>
      </c>
      <c r="U772" s="190">
        <f t="shared" si="166"/>
        <v>1.1959038505688913E-3</v>
      </c>
      <c r="V772" s="190">
        <f t="shared" si="167"/>
        <v>6.1737824587402734E-2</v>
      </c>
      <c r="Y772" s="205"/>
      <c r="Z772" s="205"/>
    </row>
    <row r="773" spans="1:26">
      <c r="A773" s="181">
        <v>1934.09</v>
      </c>
      <c r="B773" s="182">
        <v>8.8800000000000008</v>
      </c>
      <c r="C773" s="183">
        <v>0.44750000000000001</v>
      </c>
      <c r="D773" s="182">
        <v>0.47749999999999998</v>
      </c>
      <c r="E773" s="182">
        <v>13.6</v>
      </c>
      <c r="F773" s="183">
        <f t="shared" si="158"/>
        <v>1934.7083333332755</v>
      </c>
      <c r="G773" s="184">
        <f>G765*4/12+G777*8/12</f>
        <v>2.9000000000000004</v>
      </c>
      <c r="H773" s="183">
        <f t="shared" si="154"/>
        <v>205.18970294117659</v>
      </c>
      <c r="I773" s="183">
        <f t="shared" si="155"/>
        <v>10.340359466911769</v>
      </c>
      <c r="J773" s="185">
        <f t="shared" si="159"/>
        <v>5963.8821879908282</v>
      </c>
      <c r="K773" s="183">
        <f t="shared" si="156"/>
        <v>11.033567922794122</v>
      </c>
      <c r="L773" s="185">
        <f t="shared" si="157"/>
        <v>320.69298927540763</v>
      </c>
      <c r="M773" s="204">
        <f t="shared" si="162"/>
        <v>10.90995408328885</v>
      </c>
      <c r="N773" s="186"/>
      <c r="O773" s="187">
        <f t="shared" si="163"/>
        <v>14.88906003688466</v>
      </c>
      <c r="P773" s="187"/>
      <c r="Q773" s="206">
        <f t="shared" si="164"/>
        <v>4.001878164181142E-2</v>
      </c>
      <c r="R773" s="184">
        <f t="shared" si="160"/>
        <v>1.0047872822593136</v>
      </c>
      <c r="S773" s="184">
        <f t="shared" si="161"/>
        <v>13.14931583635452</v>
      </c>
      <c r="T773" s="190">
        <f t="shared" si="165"/>
        <v>6.535910785491339E-2</v>
      </c>
      <c r="U773" s="190">
        <f t="shared" si="166"/>
        <v>2.4819339375721228E-3</v>
      </c>
      <c r="V773" s="190">
        <f t="shared" si="167"/>
        <v>6.2877173917341267E-2</v>
      </c>
      <c r="Y773" s="205"/>
      <c r="Z773" s="205"/>
    </row>
    <row r="774" spans="1:26">
      <c r="A774" s="181">
        <v>1934.1</v>
      </c>
      <c r="B774" s="182">
        <v>8.9499999999999993</v>
      </c>
      <c r="C774" s="183">
        <v>0.44829999999999998</v>
      </c>
      <c r="D774" s="182">
        <v>0.48170000000000002</v>
      </c>
      <c r="E774" s="182">
        <v>13.5</v>
      </c>
      <c r="F774" s="183">
        <f t="shared" si="158"/>
        <v>1934.7916666666088</v>
      </c>
      <c r="G774" s="184">
        <f>G765*3/12+G777*9/12</f>
        <v>2.8724999999999996</v>
      </c>
      <c r="H774" s="183">
        <f t="shared" si="154"/>
        <v>208.3390944444445</v>
      </c>
      <c r="I774" s="183">
        <f t="shared" si="155"/>
        <v>10.435577211111115</v>
      </c>
      <c r="J774" s="185">
        <f t="shared" si="159"/>
        <v>6080.6959411503431</v>
      </c>
      <c r="K774" s="183">
        <f t="shared" si="156"/>
        <v>11.213066122222228</v>
      </c>
      <c r="L774" s="185">
        <f t="shared" si="157"/>
        <v>327.27052903375653</v>
      </c>
      <c r="M774" s="204">
        <f t="shared" si="162"/>
        <v>11.108352605351728</v>
      </c>
      <c r="N774" s="186"/>
      <c r="O774" s="187">
        <f t="shared" si="163"/>
        <v>15.171974636031173</v>
      </c>
      <c r="P774" s="187"/>
      <c r="Q774" s="206">
        <f t="shared" si="164"/>
        <v>3.7366377272122275E-2</v>
      </c>
      <c r="R774" s="184">
        <f t="shared" si="160"/>
        <v>1.0047674674992313</v>
      </c>
      <c r="S774" s="184">
        <f t="shared" si="161"/>
        <v>13.310133954800603</v>
      </c>
      <c r="T774" s="190">
        <f t="shared" si="165"/>
        <v>6.6321618655603043E-2</v>
      </c>
      <c r="U774" s="190">
        <f t="shared" si="166"/>
        <v>1.5454486364046005E-3</v>
      </c>
      <c r="V774" s="190">
        <f t="shared" si="167"/>
        <v>6.4776170019198442E-2</v>
      </c>
      <c r="Y774" s="205"/>
      <c r="Z774" s="205"/>
    </row>
    <row r="775" spans="1:26">
      <c r="A775" s="181">
        <v>1934.11</v>
      </c>
      <c r="B775" s="182">
        <v>9.1999999999999993</v>
      </c>
      <c r="C775" s="183">
        <v>0.44919999999999999</v>
      </c>
      <c r="D775" s="182">
        <v>0.48580000000000001</v>
      </c>
      <c r="E775" s="182">
        <v>13.5</v>
      </c>
      <c r="F775" s="183">
        <f t="shared" si="158"/>
        <v>1934.874999999942</v>
      </c>
      <c r="G775" s="184">
        <f>G765*2/12+G777*10/12</f>
        <v>2.8449999999999998</v>
      </c>
      <c r="H775" s="183">
        <f t="shared" si="154"/>
        <v>214.15862222222228</v>
      </c>
      <c r="I775" s="183">
        <f t="shared" si="155"/>
        <v>10.456527511111116</v>
      </c>
      <c r="J775" s="185">
        <f t="shared" si="159"/>
        <v>6275.9802655471376</v>
      </c>
      <c r="K775" s="183">
        <f t="shared" si="156"/>
        <v>11.308506377777782</v>
      </c>
      <c r="L775" s="185">
        <f t="shared" si="157"/>
        <v>331.3990448916087</v>
      </c>
      <c r="M775" s="204">
        <f t="shared" si="162"/>
        <v>11.448808690205702</v>
      </c>
      <c r="N775" s="186"/>
      <c r="O775" s="187">
        <f t="shared" si="163"/>
        <v>15.647600135571421</v>
      </c>
      <c r="P775" s="187"/>
      <c r="Q775" s="206">
        <f t="shared" si="164"/>
        <v>3.4964360171844865E-2</v>
      </c>
      <c r="R775" s="184">
        <f t="shared" si="160"/>
        <v>1.0047476583291777</v>
      </c>
      <c r="S775" s="184">
        <f t="shared" si="161"/>
        <v>13.373589585840531</v>
      </c>
      <c r="T775" s="190">
        <f t="shared" si="165"/>
        <v>6.2653955849599541E-2</v>
      </c>
      <c r="U775" s="190">
        <f t="shared" si="166"/>
        <v>1.3498189515908088E-3</v>
      </c>
      <c r="V775" s="190">
        <f t="shared" si="167"/>
        <v>6.1304136898008732E-2</v>
      </c>
      <c r="Y775" s="205"/>
      <c r="Z775" s="205"/>
    </row>
    <row r="776" spans="1:26">
      <c r="A776" s="181">
        <v>1934.12</v>
      </c>
      <c r="B776" s="182">
        <v>9.26</v>
      </c>
      <c r="C776" s="183">
        <v>0.45</v>
      </c>
      <c r="D776" s="182">
        <v>0.49</v>
      </c>
      <c r="E776" s="182">
        <v>13.4</v>
      </c>
      <c r="F776" s="183">
        <f t="shared" si="158"/>
        <v>1934.9583333332753</v>
      </c>
      <c r="G776" s="184">
        <f>G765*1/12+G777*11/12</f>
        <v>2.8174999999999999</v>
      </c>
      <c r="H776" s="183">
        <f t="shared" si="154"/>
        <v>217.163930597015</v>
      </c>
      <c r="I776" s="183">
        <f t="shared" si="155"/>
        <v>10.553322761194034</v>
      </c>
      <c r="J776" s="185">
        <f t="shared" si="159"/>
        <v>6389.8240428737918</v>
      </c>
      <c r="K776" s="183">
        <f t="shared" si="156"/>
        <v>11.491395895522391</v>
      </c>
      <c r="L776" s="185">
        <f t="shared" si="157"/>
        <v>338.12243855379677</v>
      </c>
      <c r="M776" s="204">
        <f t="shared" si="162"/>
        <v>11.639337566475888</v>
      </c>
      <c r="N776" s="186"/>
      <c r="O776" s="187">
        <f t="shared" si="163"/>
        <v>15.918287827037362</v>
      </c>
      <c r="P776" s="187"/>
      <c r="Q776" s="206">
        <f t="shared" si="164"/>
        <v>3.2518880399899787E-2</v>
      </c>
      <c r="R776" s="184">
        <f t="shared" si="160"/>
        <v>1.0047278547606919</v>
      </c>
      <c r="S776" s="184">
        <f t="shared" si="161"/>
        <v>13.537359557290159</v>
      </c>
      <c r="T776" s="190">
        <f t="shared" si="165"/>
        <v>6.2872662065975637E-2</v>
      </c>
      <c r="U776" s="190">
        <f t="shared" si="166"/>
        <v>-1.520609469868317E-4</v>
      </c>
      <c r="V776" s="190">
        <f t="shared" si="167"/>
        <v>6.3024723012962469E-2</v>
      </c>
      <c r="Y776" s="205"/>
      <c r="Z776" s="205"/>
    </row>
    <row r="777" spans="1:26">
      <c r="A777" s="181">
        <v>1935.01</v>
      </c>
      <c r="B777" s="182">
        <v>9.26</v>
      </c>
      <c r="C777" s="183">
        <v>0.45</v>
      </c>
      <c r="D777" s="182">
        <v>0.56999999999999995</v>
      </c>
      <c r="E777" s="182">
        <v>13.6</v>
      </c>
      <c r="F777" s="183">
        <f t="shared" si="158"/>
        <v>1935.0416666666085</v>
      </c>
      <c r="G777" s="184">
        <v>2.79</v>
      </c>
      <c r="H777" s="183">
        <f t="shared" si="154"/>
        <v>213.97034338235301</v>
      </c>
      <c r="I777" s="183">
        <f t="shared" si="155"/>
        <v>10.398126838235298</v>
      </c>
      <c r="J777" s="185">
        <f t="shared" si="159"/>
        <v>6321.3522195201986</v>
      </c>
      <c r="K777" s="183">
        <f t="shared" si="156"/>
        <v>13.170960661764711</v>
      </c>
      <c r="L777" s="185">
        <f t="shared" si="157"/>
        <v>389.11131372856516</v>
      </c>
      <c r="M777" s="204">
        <f t="shared" si="162"/>
        <v>11.4959079682016</v>
      </c>
      <c r="N777" s="186"/>
      <c r="O777" s="187">
        <f t="shared" si="163"/>
        <v>15.731975583272837</v>
      </c>
      <c r="P777" s="187"/>
      <c r="Q777" s="206">
        <f t="shared" si="164"/>
        <v>3.5311025162538541E-2</v>
      </c>
      <c r="R777" s="184">
        <f t="shared" si="160"/>
        <v>1.0033352317261985</v>
      </c>
      <c r="S777" s="184">
        <f t="shared" si="161"/>
        <v>13.401342194368524</v>
      </c>
      <c r="T777" s="190">
        <f t="shared" si="165"/>
        <v>6.7567749593123727E-2</v>
      </c>
      <c r="U777" s="190">
        <f t="shared" si="166"/>
        <v>1.1372253044716896E-3</v>
      </c>
      <c r="V777" s="190">
        <f t="shared" si="167"/>
        <v>6.6430524288652038E-2</v>
      </c>
      <c r="Y777" s="205"/>
      <c r="Z777" s="205"/>
    </row>
    <row r="778" spans="1:26">
      <c r="A778" s="181">
        <v>1935.02</v>
      </c>
      <c r="B778" s="182">
        <v>8.98</v>
      </c>
      <c r="C778" s="183">
        <v>0.45</v>
      </c>
      <c r="D778" s="182">
        <v>0.65</v>
      </c>
      <c r="E778" s="182">
        <v>13.7</v>
      </c>
      <c r="F778" s="183">
        <f t="shared" si="158"/>
        <v>1935.1249999999418</v>
      </c>
      <c r="G778" s="184">
        <f>G777*11/12+G789*1/12</f>
        <v>2.7783333333333333</v>
      </c>
      <c r="H778" s="183">
        <f t="shared" ref="H778:H841" si="168">B778*$E$1852/E778</f>
        <v>205.98579635036506</v>
      </c>
      <c r="I778" s="183">
        <f t="shared" ref="I778:I841" si="169">C778*$E$1852/E778</f>
        <v>10.322228102189786</v>
      </c>
      <c r="J778" s="185">
        <f t="shared" si="159"/>
        <v>6110.8763341072845</v>
      </c>
      <c r="K778" s="183">
        <f t="shared" ref="K778:K841" si="170">D778*$E$1852/E778</f>
        <v>14.909885036496357</v>
      </c>
      <c r="L778" s="185">
        <f t="shared" ref="L778:L841" si="171">K778*(J778/H778)</f>
        <v>442.32401082068316</v>
      </c>
      <c r="M778" s="204">
        <f t="shared" si="162"/>
        <v>11.08781215905557</v>
      </c>
      <c r="N778" s="186"/>
      <c r="O778" s="187">
        <f t="shared" si="163"/>
        <v>15.179973139310773</v>
      </c>
      <c r="P778" s="187"/>
      <c r="Q778" s="206">
        <f t="shared" si="164"/>
        <v>3.9911290060126496E-2</v>
      </c>
      <c r="R778" s="184">
        <f t="shared" si="160"/>
        <v>1.0033260709525895</v>
      </c>
      <c r="S778" s="184">
        <f t="shared" si="161"/>
        <v>13.347892507590659</v>
      </c>
      <c r="T778" s="190">
        <f t="shared" si="165"/>
        <v>7.5124459414833922E-2</v>
      </c>
      <c r="U778" s="190">
        <f t="shared" si="166"/>
        <v>1.8674549898307635E-3</v>
      </c>
      <c r="V778" s="190">
        <f t="shared" si="167"/>
        <v>7.3257004425003158E-2</v>
      </c>
      <c r="Y778" s="205"/>
      <c r="Z778" s="205"/>
    </row>
    <row r="779" spans="1:26">
      <c r="A779" s="181">
        <v>1935.03</v>
      </c>
      <c r="B779" s="182">
        <v>8.41</v>
      </c>
      <c r="C779" s="183">
        <v>0.45</v>
      </c>
      <c r="D779" s="182">
        <v>0.73</v>
      </c>
      <c r="E779" s="182">
        <v>13.7</v>
      </c>
      <c r="F779" s="183">
        <f t="shared" ref="F779:F842" si="172">F778+1/12</f>
        <v>1935.208333333275</v>
      </c>
      <c r="G779" s="184">
        <f>G777*10/12+G789*2/12</f>
        <v>2.7666666666666666</v>
      </c>
      <c r="H779" s="183">
        <f t="shared" si="168"/>
        <v>192.91097408759131</v>
      </c>
      <c r="I779" s="183">
        <f t="shared" si="169"/>
        <v>10.322228102189786</v>
      </c>
      <c r="J779" s="185">
        <f t="shared" ref="J779:J842" si="173">J778*((H779+(I779/12))/H778)</f>
        <v>5748.5108944734166</v>
      </c>
      <c r="K779" s="183">
        <f t="shared" si="170"/>
        <v>16.744947810218985</v>
      </c>
      <c r="L779" s="185">
        <f t="shared" si="171"/>
        <v>498.97894803395889</v>
      </c>
      <c r="M779" s="204">
        <f t="shared" si="162"/>
        <v>10.398272404790037</v>
      </c>
      <c r="N779" s="186"/>
      <c r="O779" s="187">
        <f t="shared" si="163"/>
        <v>14.241120748641031</v>
      </c>
      <c r="P779" s="187"/>
      <c r="Q779" s="206">
        <f t="shared" si="164"/>
        <v>4.5442152824976205E-2</v>
      </c>
      <c r="R779" s="184">
        <f t="shared" ref="R779:R842" si="174">((G779/G780+G779/1200+((1+G780/1200)^(-119))*(1-G779/G780)))</f>
        <v>1.0033169106083266</v>
      </c>
      <c r="S779" s="184">
        <f t="shared" ref="S779:S842" si="175">S778*R778*E778/E779</f>
        <v>13.392288545138442</v>
      </c>
      <c r="T779" s="190">
        <f t="shared" si="165"/>
        <v>8.2058990207009019E-2</v>
      </c>
      <c r="U779" s="190">
        <f t="shared" si="166"/>
        <v>1.8637406386492472E-3</v>
      </c>
      <c r="V779" s="190">
        <f t="shared" si="167"/>
        <v>8.0195249568359772E-2</v>
      </c>
      <c r="Y779" s="205"/>
      <c r="Z779" s="205"/>
    </row>
    <row r="780" spans="1:26">
      <c r="A780" s="181">
        <v>1935.04</v>
      </c>
      <c r="B780" s="182">
        <v>9.0399999999999991</v>
      </c>
      <c r="C780" s="183">
        <v>0.44666699999999998</v>
      </c>
      <c r="D780" s="182">
        <v>0.75666699999999998</v>
      </c>
      <c r="E780" s="182">
        <v>13.8</v>
      </c>
      <c r="F780" s="183">
        <f t="shared" si="172"/>
        <v>1935.2916666666083</v>
      </c>
      <c r="G780" s="184">
        <f>G777*9/12+G789*3/12</f>
        <v>2.7549999999999999</v>
      </c>
      <c r="H780" s="183">
        <f t="shared" si="168"/>
        <v>205.85946956521744</v>
      </c>
      <c r="I780" s="183">
        <f t="shared" si="169"/>
        <v>10.171530054456525</v>
      </c>
      <c r="J780" s="185">
        <f t="shared" si="173"/>
        <v>6159.618472150446</v>
      </c>
      <c r="K780" s="183">
        <f t="shared" si="170"/>
        <v>17.230870271847831</v>
      </c>
      <c r="L780" s="185">
        <f t="shared" si="171"/>
        <v>515.57301221976343</v>
      </c>
      <c r="M780" s="204">
        <f t="shared" si="162"/>
        <v>11.104210207149526</v>
      </c>
      <c r="N780" s="186"/>
      <c r="O780" s="187">
        <f t="shared" si="163"/>
        <v>15.203114450417132</v>
      </c>
      <c r="P780" s="187"/>
      <c r="Q780" s="206">
        <f t="shared" si="164"/>
        <v>4.072261218661085E-2</v>
      </c>
      <c r="R780" s="184">
        <f t="shared" si="174"/>
        <v>1.0033077506937862</v>
      </c>
      <c r="S780" s="184">
        <f t="shared" si="175"/>
        <v>13.339342108438048</v>
      </c>
      <c r="T780" s="190">
        <f t="shared" si="165"/>
        <v>7.7688443169169563E-2</v>
      </c>
      <c r="U780" s="190">
        <f t="shared" si="166"/>
        <v>2.588681703337592E-3</v>
      </c>
      <c r="V780" s="190">
        <f t="shared" si="167"/>
        <v>7.5099761465831971E-2</v>
      </c>
      <c r="Y780" s="205"/>
      <c r="Z780" s="205"/>
    </row>
    <row r="781" spans="1:26">
      <c r="A781" s="181">
        <v>1935.05</v>
      </c>
      <c r="B781" s="182">
        <v>9.75</v>
      </c>
      <c r="C781" s="183">
        <v>0.44333299999999998</v>
      </c>
      <c r="D781" s="182">
        <v>0.78333299999999995</v>
      </c>
      <c r="E781" s="182">
        <v>13.8</v>
      </c>
      <c r="F781" s="183">
        <f t="shared" si="172"/>
        <v>1935.3749999999416</v>
      </c>
      <c r="G781" s="184">
        <f>G777*8/12+G789*4/12</f>
        <v>2.7433333333333332</v>
      </c>
      <c r="H781" s="183">
        <f t="shared" si="168"/>
        <v>222.0276358695653</v>
      </c>
      <c r="I781" s="183">
        <f t="shared" si="169"/>
        <v>10.095607989021742</v>
      </c>
      <c r="J781" s="185">
        <f t="shared" si="173"/>
        <v>6668.566771549743</v>
      </c>
      <c r="K781" s="183">
        <f t="shared" si="170"/>
        <v>17.838110162934786</v>
      </c>
      <c r="L781" s="185">
        <f t="shared" si="171"/>
        <v>535.76496562649993</v>
      </c>
      <c r="M781" s="204">
        <f t="shared" si="162"/>
        <v>11.985576683480106</v>
      </c>
      <c r="N781" s="186"/>
      <c r="O781" s="187">
        <f t="shared" si="163"/>
        <v>16.397052898465724</v>
      </c>
      <c r="P781" s="187"/>
      <c r="Q781" s="206">
        <f t="shared" si="164"/>
        <v>3.3650043199486078E-2</v>
      </c>
      <c r="R781" s="184">
        <f t="shared" si="174"/>
        <v>1.0032985912093437</v>
      </c>
      <c r="S781" s="184">
        <f t="shared" si="175"/>
        <v>13.383465326551885</v>
      </c>
      <c r="T781" s="190">
        <f t="shared" si="165"/>
        <v>7.2932738673130437E-2</v>
      </c>
      <c r="U781" s="190">
        <f t="shared" si="166"/>
        <v>2.0229719690421089E-3</v>
      </c>
      <c r="V781" s="190">
        <f t="shared" si="167"/>
        <v>7.0909766704088328E-2</v>
      </c>
      <c r="Y781" s="205"/>
      <c r="Z781" s="205"/>
    </row>
    <row r="782" spans="1:26">
      <c r="A782" s="181">
        <v>1935.06</v>
      </c>
      <c r="B782" s="182">
        <v>10.119999999999999</v>
      </c>
      <c r="C782" s="183">
        <v>0.44</v>
      </c>
      <c r="D782" s="182">
        <v>0.81</v>
      </c>
      <c r="E782" s="182">
        <v>13.7</v>
      </c>
      <c r="F782" s="183">
        <f t="shared" si="172"/>
        <v>1935.4583333332748</v>
      </c>
      <c r="G782" s="184">
        <f>G777*7/12+G789*5/12</f>
        <v>2.7316666666666669</v>
      </c>
      <c r="H782" s="183">
        <f t="shared" si="168"/>
        <v>232.13544087591251</v>
      </c>
      <c r="I782" s="183">
        <f t="shared" si="169"/>
        <v>10.092845255474456</v>
      </c>
      <c r="J782" s="185">
        <f t="shared" si="173"/>
        <v>6997.4146047834929</v>
      </c>
      <c r="K782" s="183">
        <f t="shared" si="170"/>
        <v>18.580010583941615</v>
      </c>
      <c r="L782" s="185">
        <f t="shared" si="171"/>
        <v>560.0697460350425</v>
      </c>
      <c r="M782" s="204">
        <f t="shared" si="162"/>
        <v>12.5395193244439</v>
      </c>
      <c r="N782" s="186"/>
      <c r="O782" s="187">
        <f t="shared" si="163"/>
        <v>17.136505102037582</v>
      </c>
      <c r="P782" s="187"/>
      <c r="Q782" s="206">
        <f t="shared" si="164"/>
        <v>2.824791923225714E-2</v>
      </c>
      <c r="R782" s="184">
        <f t="shared" si="174"/>
        <v>1.0032894321553765</v>
      </c>
      <c r="S782" s="184">
        <f t="shared" si="175"/>
        <v>13.525623673377721</v>
      </c>
      <c r="T782" s="190">
        <f t="shared" si="165"/>
        <v>6.8905102537113017E-2</v>
      </c>
      <c r="U782" s="190">
        <f t="shared" si="166"/>
        <v>1.781255406505533E-4</v>
      </c>
      <c r="V782" s="190">
        <f t="shared" si="167"/>
        <v>6.8726976996462463E-2</v>
      </c>
      <c r="Y782" s="205"/>
      <c r="Z782" s="205"/>
    </row>
    <row r="783" spans="1:26">
      <c r="A783" s="181">
        <v>1935.07</v>
      </c>
      <c r="B783" s="182">
        <v>10.65</v>
      </c>
      <c r="C783" s="183">
        <v>0.44</v>
      </c>
      <c r="D783" s="182">
        <v>0.79333299999999995</v>
      </c>
      <c r="E783" s="182">
        <v>13.7</v>
      </c>
      <c r="F783" s="183">
        <f t="shared" si="172"/>
        <v>1935.5416666666081</v>
      </c>
      <c r="G783" s="184">
        <f>G777*6/12+G789*6/12</f>
        <v>2.72</v>
      </c>
      <c r="H783" s="183">
        <f t="shared" si="168"/>
        <v>244.29273175182493</v>
      </c>
      <c r="I783" s="183">
        <f t="shared" si="169"/>
        <v>10.092845255474456</v>
      </c>
      <c r="J783" s="185">
        <f t="shared" si="173"/>
        <v>7389.2329456310536</v>
      </c>
      <c r="K783" s="183">
        <f t="shared" si="170"/>
        <v>18.197698193321173</v>
      </c>
      <c r="L783" s="185">
        <f t="shared" si="171"/>
        <v>550.43402257805815</v>
      </c>
      <c r="M783" s="204">
        <f t="shared" si="162"/>
        <v>13.20213793651102</v>
      </c>
      <c r="N783" s="186"/>
      <c r="O783" s="187">
        <f t="shared" si="163"/>
        <v>18.016989509797202</v>
      </c>
      <c r="P783" s="187"/>
      <c r="Q783" s="206">
        <f t="shared" si="164"/>
        <v>2.325375540417296E-2</v>
      </c>
      <c r="R783" s="184">
        <f t="shared" si="174"/>
        <v>1.0032802735322615</v>
      </c>
      <c r="S783" s="184">
        <f t="shared" si="175"/>
        <v>13.570115294810451</v>
      </c>
      <c r="T783" s="190">
        <f t="shared" si="165"/>
        <v>6.1282931897197912E-2</v>
      </c>
      <c r="U783" s="190">
        <f t="shared" si="166"/>
        <v>1.7346680865371056E-4</v>
      </c>
      <c r="V783" s="190">
        <f t="shared" si="167"/>
        <v>6.1109465088544201E-2</v>
      </c>
      <c r="Y783" s="205"/>
      <c r="Z783" s="205"/>
    </row>
    <row r="784" spans="1:26">
      <c r="A784" s="181">
        <v>1935.08</v>
      </c>
      <c r="B784" s="182">
        <v>11.37</v>
      </c>
      <c r="C784" s="183">
        <v>0.44</v>
      </c>
      <c r="D784" s="182">
        <v>0.776667</v>
      </c>
      <c r="E784" s="182">
        <v>13.7</v>
      </c>
      <c r="F784" s="183">
        <f t="shared" si="172"/>
        <v>1935.6249999999413</v>
      </c>
      <c r="G784" s="184">
        <f>G777*5/12+G789*7/12</f>
        <v>2.708333333333333</v>
      </c>
      <c r="H784" s="183">
        <f t="shared" si="168"/>
        <v>260.80829671532859</v>
      </c>
      <c r="I784" s="183">
        <f t="shared" si="169"/>
        <v>10.092845255474456</v>
      </c>
      <c r="J784" s="185">
        <f t="shared" si="173"/>
        <v>7914.2269608605529</v>
      </c>
      <c r="K784" s="183">
        <f t="shared" si="170"/>
        <v>17.815408740985411</v>
      </c>
      <c r="L784" s="185">
        <f t="shared" si="171"/>
        <v>540.60852339583846</v>
      </c>
      <c r="M784" s="204">
        <f t="shared" si="162"/>
        <v>14.105056846668962</v>
      </c>
      <c r="N784" s="186"/>
      <c r="O784" s="187">
        <f t="shared" si="163"/>
        <v>19.219226540421499</v>
      </c>
      <c r="P784" s="187"/>
      <c r="Q784" s="206">
        <f t="shared" si="164"/>
        <v>1.8521673753049389E-2</v>
      </c>
      <c r="R784" s="184">
        <f t="shared" si="174"/>
        <v>1.0032711153403759</v>
      </c>
      <c r="S784" s="184">
        <f t="shared" si="175"/>
        <v>13.614628984841755</v>
      </c>
      <c r="T784" s="190">
        <f t="shared" si="165"/>
        <v>5.4767878706813322E-2</v>
      </c>
      <c r="U784" s="190">
        <f t="shared" si="166"/>
        <v>1.6857055472474514E-4</v>
      </c>
      <c r="V784" s="190">
        <f t="shared" si="167"/>
        <v>5.4599308152088577E-2</v>
      </c>
      <c r="Y784" s="205"/>
      <c r="Z784" s="205"/>
    </row>
    <row r="785" spans="1:26">
      <c r="A785" s="181">
        <v>1935.09</v>
      </c>
      <c r="B785" s="182">
        <v>11.61</v>
      </c>
      <c r="C785" s="183">
        <v>0.44</v>
      </c>
      <c r="D785" s="182">
        <v>0.76</v>
      </c>
      <c r="E785" s="182">
        <v>13.7</v>
      </c>
      <c r="F785" s="183">
        <f t="shared" si="172"/>
        <v>1935.7083333332746</v>
      </c>
      <c r="G785" s="184">
        <f>G777*4/12+G789*8/12</f>
        <v>2.6966666666666668</v>
      </c>
      <c r="H785" s="183">
        <f t="shared" si="168"/>
        <v>266.31348503649644</v>
      </c>
      <c r="I785" s="183">
        <f t="shared" si="169"/>
        <v>10.092845255474456</v>
      </c>
      <c r="J785" s="185">
        <f t="shared" si="173"/>
        <v>8106.8041633675666</v>
      </c>
      <c r="K785" s="183">
        <f t="shared" si="170"/>
        <v>17.433096350364973</v>
      </c>
      <c r="L785" s="185">
        <f t="shared" si="171"/>
        <v>530.67796418254534</v>
      </c>
      <c r="M785" s="204">
        <f t="shared" si="162"/>
        <v>14.418891702707437</v>
      </c>
      <c r="N785" s="186"/>
      <c r="O785" s="187">
        <f t="shared" si="163"/>
        <v>19.615521489913785</v>
      </c>
      <c r="P785" s="187"/>
      <c r="Q785" s="206">
        <f t="shared" si="164"/>
        <v>1.7095239052496797E-2</v>
      </c>
      <c r="R785" s="184">
        <f t="shared" si="174"/>
        <v>1.0032619575800976</v>
      </c>
      <c r="S785" s="184">
        <f t="shared" si="175"/>
        <v>13.659164006567597</v>
      </c>
      <c r="T785" s="190">
        <f t="shared" si="165"/>
        <v>5.9557952849232265E-2</v>
      </c>
      <c r="U785" s="190">
        <f t="shared" si="166"/>
        <v>1.6343682892983047E-4</v>
      </c>
      <c r="V785" s="190">
        <f t="shared" si="167"/>
        <v>5.9394516020302435E-2</v>
      </c>
      <c r="Y785" s="205"/>
      <c r="Z785" s="205"/>
    </row>
    <row r="786" spans="1:26">
      <c r="A786" s="181">
        <v>1935.1</v>
      </c>
      <c r="B786" s="182">
        <v>11.92</v>
      </c>
      <c r="C786" s="183">
        <v>0.45</v>
      </c>
      <c r="D786" s="182">
        <v>0.76</v>
      </c>
      <c r="E786" s="182">
        <v>13.7</v>
      </c>
      <c r="F786" s="183">
        <f t="shared" si="172"/>
        <v>1935.7916666666079</v>
      </c>
      <c r="G786" s="184">
        <f>G777*3/12+G789*9/12</f>
        <v>2.6850000000000001</v>
      </c>
      <c r="H786" s="183">
        <f t="shared" si="168"/>
        <v>273.42435328467167</v>
      </c>
      <c r="I786" s="183">
        <f t="shared" si="169"/>
        <v>10.322228102189786</v>
      </c>
      <c r="J786" s="185">
        <f t="shared" si="173"/>
        <v>8349.4496798852451</v>
      </c>
      <c r="K786" s="183">
        <f t="shared" si="170"/>
        <v>17.433096350364973</v>
      </c>
      <c r="L786" s="185">
        <f t="shared" si="171"/>
        <v>532.34746281147534</v>
      </c>
      <c r="M786" s="204">
        <f t="shared" si="162"/>
        <v>14.826232627114093</v>
      </c>
      <c r="N786" s="186"/>
      <c r="O786" s="187">
        <f t="shared" si="163"/>
        <v>20.137764924493037</v>
      </c>
      <c r="P786" s="187"/>
      <c r="Q786" s="206">
        <f t="shared" si="164"/>
        <v>1.5306465382436338E-2</v>
      </c>
      <c r="R786" s="184">
        <f t="shared" si="174"/>
        <v>1.0032528002518044</v>
      </c>
      <c r="S786" s="184">
        <f t="shared" si="175"/>
        <v>13.703719620136617</v>
      </c>
      <c r="T786" s="190">
        <f t="shared" si="165"/>
        <v>6.1112179384519294E-2</v>
      </c>
      <c r="U786" s="190">
        <f t="shared" si="166"/>
        <v>1.5806568157428202E-4</v>
      </c>
      <c r="V786" s="190">
        <f t="shared" si="167"/>
        <v>6.0954113702945012E-2</v>
      </c>
      <c r="Y786" s="205"/>
      <c r="Z786" s="205"/>
    </row>
    <row r="787" spans="1:26">
      <c r="A787" s="181">
        <v>1935.11</v>
      </c>
      <c r="B787" s="182">
        <v>13.04</v>
      </c>
      <c r="C787" s="183">
        <v>0.46</v>
      </c>
      <c r="D787" s="182">
        <v>0.76</v>
      </c>
      <c r="E787" s="182">
        <v>13.8</v>
      </c>
      <c r="F787" s="183">
        <f t="shared" si="172"/>
        <v>1935.8749999999411</v>
      </c>
      <c r="G787" s="184">
        <f>G777*2/12+G789*10/12</f>
        <v>2.6733333333333333</v>
      </c>
      <c r="H787" s="183">
        <f t="shared" si="168"/>
        <v>296.94773043478273</v>
      </c>
      <c r="I787" s="183">
        <f t="shared" si="169"/>
        <v>10.475150000000005</v>
      </c>
      <c r="J787" s="185">
        <f t="shared" si="173"/>
        <v>9094.4298892922961</v>
      </c>
      <c r="K787" s="183">
        <f t="shared" si="170"/>
        <v>17.306769565217397</v>
      </c>
      <c r="L787" s="185">
        <f t="shared" si="171"/>
        <v>530.04345980537914</v>
      </c>
      <c r="M787" s="204">
        <f t="shared" si="162"/>
        <v>16.129605163251149</v>
      </c>
      <c r="N787" s="186"/>
      <c r="O787" s="187">
        <f t="shared" si="163"/>
        <v>21.868060170749118</v>
      </c>
      <c r="P787" s="187"/>
      <c r="Q787" s="206">
        <f t="shared" si="164"/>
        <v>9.0440330830282856E-3</v>
      </c>
      <c r="R787" s="184">
        <f t="shared" si="174"/>
        <v>1.0032436433558753</v>
      </c>
      <c r="S787" s="184">
        <f t="shared" si="175"/>
        <v>13.648669756080931</v>
      </c>
      <c r="T787" s="190">
        <f t="shared" si="165"/>
        <v>5.5815546898601021E-2</v>
      </c>
      <c r="U787" s="190">
        <f t="shared" si="166"/>
        <v>8.8010854413123063E-4</v>
      </c>
      <c r="V787" s="190">
        <f t="shared" si="167"/>
        <v>5.493543835446979E-2</v>
      </c>
      <c r="Y787" s="205"/>
      <c r="Z787" s="205"/>
    </row>
    <row r="788" spans="1:26">
      <c r="A788" s="181">
        <v>1935.12</v>
      </c>
      <c r="B788" s="182">
        <v>13.04</v>
      </c>
      <c r="C788" s="183">
        <v>0.47</v>
      </c>
      <c r="D788" s="182">
        <v>0.76</v>
      </c>
      <c r="E788" s="182">
        <v>13.8</v>
      </c>
      <c r="F788" s="183">
        <f t="shared" si="172"/>
        <v>1935.9583333332744</v>
      </c>
      <c r="G788" s="184">
        <f>G777*1/12+G789*11/12</f>
        <v>2.6616666666666666</v>
      </c>
      <c r="H788" s="183">
        <f t="shared" si="168"/>
        <v>296.94773043478273</v>
      </c>
      <c r="I788" s="183">
        <f t="shared" si="169"/>
        <v>10.702870652173916</v>
      </c>
      <c r="J788" s="185">
        <f t="shared" si="173"/>
        <v>9121.7457254884066</v>
      </c>
      <c r="K788" s="183">
        <f t="shared" si="170"/>
        <v>17.306769565217397</v>
      </c>
      <c r="L788" s="185">
        <f t="shared" si="171"/>
        <v>531.63548706834263</v>
      </c>
      <c r="M788" s="204">
        <f t="shared" si="162"/>
        <v>16.159192714615333</v>
      </c>
      <c r="N788" s="186"/>
      <c r="O788" s="187">
        <f t="shared" si="163"/>
        <v>21.869913075541906</v>
      </c>
      <c r="P788" s="187"/>
      <c r="Q788" s="206">
        <f t="shared" si="164"/>
        <v>9.5898296415087986E-3</v>
      </c>
      <c r="R788" s="184">
        <f t="shared" si="174"/>
        <v>1.0032344868926886</v>
      </c>
      <c r="S788" s="184">
        <f t="shared" si="175"/>
        <v>13.69294117305178</v>
      </c>
      <c r="T788" s="190">
        <f t="shared" si="165"/>
        <v>5.7034186856732338E-2</v>
      </c>
      <c r="U788" s="190">
        <f t="shared" si="166"/>
        <v>3.2296307136503444E-4</v>
      </c>
      <c r="V788" s="190">
        <f t="shared" si="167"/>
        <v>5.6711223785367304E-2</v>
      </c>
      <c r="Y788" s="205"/>
      <c r="Z788" s="205"/>
    </row>
    <row r="789" spans="1:26">
      <c r="A789" s="181">
        <v>1936.01</v>
      </c>
      <c r="B789" s="182">
        <v>13.76</v>
      </c>
      <c r="C789" s="183">
        <v>0.48</v>
      </c>
      <c r="D789" s="182">
        <v>0.77</v>
      </c>
      <c r="E789" s="182">
        <v>13.8</v>
      </c>
      <c r="F789" s="183">
        <f t="shared" si="172"/>
        <v>1936.0416666666076</v>
      </c>
      <c r="G789" s="184">
        <v>2.65</v>
      </c>
      <c r="H789" s="183">
        <f t="shared" si="168"/>
        <v>313.34361739130446</v>
      </c>
      <c r="I789" s="183">
        <f t="shared" si="169"/>
        <v>10.93059130434783</v>
      </c>
      <c r="J789" s="185">
        <f t="shared" si="173"/>
        <v>9653.3812125567474</v>
      </c>
      <c r="K789" s="183">
        <f t="shared" si="170"/>
        <v>17.534490217391308</v>
      </c>
      <c r="L789" s="185">
        <f t="shared" si="171"/>
        <v>540.19647773755048</v>
      </c>
      <c r="M789" s="204">
        <f t="shared" si="162"/>
        <v>17.087359845997245</v>
      </c>
      <c r="N789" s="186"/>
      <c r="O789" s="187">
        <f t="shared" si="163"/>
        <v>23.082290704692646</v>
      </c>
      <c r="P789" s="187"/>
      <c r="Q789" s="206">
        <f t="shared" si="164"/>
        <v>6.3450083552025124E-3</v>
      </c>
      <c r="R789" s="184">
        <f t="shared" si="174"/>
        <v>1.0019905526047752</v>
      </c>
      <c r="S789" s="184">
        <f t="shared" si="175"/>
        <v>13.737230811798373</v>
      </c>
      <c r="T789" s="190">
        <f t="shared" si="165"/>
        <v>5.5499892268091378E-2</v>
      </c>
      <c r="U789" s="190">
        <f t="shared" si="166"/>
        <v>3.1687889094023092E-4</v>
      </c>
      <c r="V789" s="190">
        <f t="shared" si="167"/>
        <v>5.5183013377151147E-2</v>
      </c>
      <c r="Y789" s="205"/>
      <c r="Z789" s="205"/>
    </row>
    <row r="790" spans="1:26">
      <c r="A790" s="181">
        <v>1936.02</v>
      </c>
      <c r="B790" s="182">
        <v>14.55</v>
      </c>
      <c r="C790" s="183">
        <v>0.49</v>
      </c>
      <c r="D790" s="182">
        <v>0.78</v>
      </c>
      <c r="E790" s="182">
        <v>13.8</v>
      </c>
      <c r="F790" s="183">
        <f t="shared" si="172"/>
        <v>1936.1249999999409</v>
      </c>
      <c r="G790" s="184">
        <f>G789*11/12+G801*1/12</f>
        <v>2.6524999999999999</v>
      </c>
      <c r="H790" s="183">
        <f t="shared" si="168"/>
        <v>331.33354891304361</v>
      </c>
      <c r="I790" s="183">
        <f t="shared" si="169"/>
        <v>11.158311956521741</v>
      </c>
      <c r="J790" s="185">
        <f t="shared" si="173"/>
        <v>10236.255550548456</v>
      </c>
      <c r="K790" s="183">
        <f t="shared" si="170"/>
        <v>17.762210869565223</v>
      </c>
      <c r="L790" s="185">
        <f t="shared" si="171"/>
        <v>548.74772023558728</v>
      </c>
      <c r="M790" s="204">
        <f t="shared" si="162"/>
        <v>18.104536459517789</v>
      </c>
      <c r="N790" s="186"/>
      <c r="O790" s="187">
        <f t="shared" si="163"/>
        <v>24.40681642532855</v>
      </c>
      <c r="P790" s="187"/>
      <c r="Q790" s="206">
        <f t="shared" si="164"/>
        <v>3.0319918323534548E-3</v>
      </c>
      <c r="R790" s="184">
        <f t="shared" si="174"/>
        <v>1.0019926619203892</v>
      </c>
      <c r="S790" s="184">
        <f t="shared" si="175"/>
        <v>13.764575492373197</v>
      </c>
      <c r="T790" s="190">
        <f t="shared" si="165"/>
        <v>5.0524761402348961E-2</v>
      </c>
      <c r="U790" s="190">
        <f t="shared" si="166"/>
        <v>8.0714572315154776E-4</v>
      </c>
      <c r="V790" s="190">
        <f t="shared" si="167"/>
        <v>4.9717615679197413E-2</v>
      </c>
      <c r="Y790" s="205"/>
      <c r="Z790" s="205"/>
    </row>
    <row r="791" spans="1:26">
      <c r="A791" s="181">
        <v>1936.03</v>
      </c>
      <c r="B791" s="182">
        <v>14.86</v>
      </c>
      <c r="C791" s="183">
        <v>0.5</v>
      </c>
      <c r="D791" s="182">
        <v>0.79</v>
      </c>
      <c r="E791" s="182">
        <v>13.7</v>
      </c>
      <c r="F791" s="183">
        <f t="shared" si="172"/>
        <v>1936.2083333332741</v>
      </c>
      <c r="G791" s="184">
        <f>G789*10/12+G801*2/12</f>
        <v>2.6550000000000002</v>
      </c>
      <c r="H791" s="183">
        <f t="shared" si="168"/>
        <v>340.86291021897824</v>
      </c>
      <c r="I791" s="183">
        <f t="shared" si="169"/>
        <v>11.469142335766428</v>
      </c>
      <c r="J791" s="185">
        <f t="shared" si="173"/>
        <v>10560.184113083184</v>
      </c>
      <c r="K791" s="183">
        <f t="shared" si="170"/>
        <v>18.121244890510958</v>
      </c>
      <c r="L791" s="185">
        <f t="shared" si="171"/>
        <v>561.40951879782745</v>
      </c>
      <c r="M791" s="204">
        <f t="shared" si="162"/>
        <v>18.660478203926026</v>
      </c>
      <c r="N791" s="186"/>
      <c r="O791" s="187">
        <f t="shared" si="163"/>
        <v>25.104585822781562</v>
      </c>
      <c r="P791" s="187"/>
      <c r="Q791" s="206">
        <f t="shared" si="164"/>
        <v>1.1986641291621761E-3</v>
      </c>
      <c r="R791" s="184">
        <f t="shared" si="174"/>
        <v>1.0019947712317432</v>
      </c>
      <c r="S791" s="184">
        <f t="shared" si="175"/>
        <v>13.892675197207225</v>
      </c>
      <c r="T791" s="190">
        <f t="shared" si="165"/>
        <v>4.3274381012652796E-2</v>
      </c>
      <c r="U791" s="190">
        <f t="shared" si="166"/>
        <v>-1.0795426547715037E-3</v>
      </c>
      <c r="V791" s="190">
        <f t="shared" si="167"/>
        <v>4.43539236674243E-2</v>
      </c>
      <c r="Y791" s="205"/>
      <c r="Z791" s="205"/>
    </row>
    <row r="792" spans="1:26">
      <c r="A792" s="181">
        <v>1936.04</v>
      </c>
      <c r="B792" s="182">
        <v>14.88</v>
      </c>
      <c r="C792" s="183">
        <v>0.51666699999999999</v>
      </c>
      <c r="D792" s="182">
        <v>0.82</v>
      </c>
      <c r="E792" s="182">
        <v>13.7</v>
      </c>
      <c r="F792" s="183">
        <f t="shared" si="172"/>
        <v>1936.2916666666074</v>
      </c>
      <c r="G792" s="184">
        <f>G789*9/12+G801*3/12</f>
        <v>2.6574999999999998</v>
      </c>
      <c r="H792" s="183">
        <f t="shared" si="168"/>
        <v>341.32167591240892</v>
      </c>
      <c r="I792" s="183">
        <f t="shared" si="169"/>
        <v>11.851454726386866</v>
      </c>
      <c r="J792" s="185">
        <f t="shared" si="173"/>
        <v>10604.994245610631</v>
      </c>
      <c r="K792" s="183">
        <f t="shared" si="170"/>
        <v>18.809393430656939</v>
      </c>
      <c r="L792" s="185">
        <f t="shared" si="171"/>
        <v>584.41500547047826</v>
      </c>
      <c r="M792" s="204">
        <f t="shared" si="162"/>
        <v>18.718999665151497</v>
      </c>
      <c r="N792" s="186"/>
      <c r="O792" s="187">
        <f t="shared" si="163"/>
        <v>25.132351826424685</v>
      </c>
      <c r="P792" s="187"/>
      <c r="Q792" s="206">
        <f t="shared" si="164"/>
        <v>4.605313200985936E-4</v>
      </c>
      <c r="R792" s="184">
        <f t="shared" si="174"/>
        <v>1.0019968805388375</v>
      </c>
      <c r="S792" s="184">
        <f t="shared" si="175"/>
        <v>13.920387906022567</v>
      </c>
      <c r="T792" s="190">
        <f t="shared" si="165"/>
        <v>4.9113882159924627E-2</v>
      </c>
      <c r="U792" s="190">
        <f t="shared" si="166"/>
        <v>-1.6842079616904426E-3</v>
      </c>
      <c r="V792" s="190">
        <f t="shared" si="167"/>
        <v>5.0798090121615069E-2</v>
      </c>
      <c r="Y792" s="205"/>
      <c r="Z792" s="205"/>
    </row>
    <row r="793" spans="1:26">
      <c r="A793" s="181">
        <v>1936.05</v>
      </c>
      <c r="B793" s="182">
        <v>14.09</v>
      </c>
      <c r="C793" s="183">
        <v>0.53333299999999995</v>
      </c>
      <c r="D793" s="182">
        <v>0.85</v>
      </c>
      <c r="E793" s="182">
        <v>13.7</v>
      </c>
      <c r="F793" s="183">
        <f t="shared" si="172"/>
        <v>1936.3749999999407</v>
      </c>
      <c r="G793" s="184">
        <f>G789*8/12+G801*4/12</f>
        <v>2.66</v>
      </c>
      <c r="H793" s="183">
        <f t="shared" si="168"/>
        <v>323.20043102189794</v>
      </c>
      <c r="I793" s="183">
        <f t="shared" si="169"/>
        <v>12.233744178722631</v>
      </c>
      <c r="J793" s="185">
        <f t="shared" si="173"/>
        <v>10073.635867181001</v>
      </c>
      <c r="K793" s="183">
        <f t="shared" si="170"/>
        <v>19.497541970802928</v>
      </c>
      <c r="L793" s="185">
        <f t="shared" si="171"/>
        <v>607.70691888600788</v>
      </c>
      <c r="M793" s="204">
        <f t="shared" si="162"/>
        <v>17.750192519328639</v>
      </c>
      <c r="N793" s="186"/>
      <c r="O793" s="187">
        <f t="shared" si="163"/>
        <v>23.787637409301357</v>
      </c>
      <c r="P793" s="187"/>
      <c r="Q793" s="206">
        <f t="shared" si="164"/>
        <v>3.8968865356358018E-3</v>
      </c>
      <c r="R793" s="184">
        <f t="shared" si="174"/>
        <v>1.0019989898416737</v>
      </c>
      <c r="S793" s="184">
        <f t="shared" si="175"/>
        <v>13.948185257725171</v>
      </c>
      <c r="T793" s="190">
        <f t="shared" si="165"/>
        <v>5.4493881619503082E-2</v>
      </c>
      <c r="U793" s="190">
        <f t="shared" si="166"/>
        <v>-2.2853445081115753E-3</v>
      </c>
      <c r="V793" s="190">
        <f t="shared" si="167"/>
        <v>5.6779226127614657E-2</v>
      </c>
      <c r="Y793" s="205"/>
      <c r="Z793" s="205"/>
    </row>
    <row r="794" spans="1:26">
      <c r="A794" s="181">
        <v>1936.06</v>
      </c>
      <c r="B794" s="182">
        <v>14.69</v>
      </c>
      <c r="C794" s="183">
        <v>0.55000000000000004</v>
      </c>
      <c r="D794" s="182">
        <v>0.88</v>
      </c>
      <c r="E794" s="182">
        <v>13.8</v>
      </c>
      <c r="F794" s="183">
        <f t="shared" si="172"/>
        <v>1936.4583333332739</v>
      </c>
      <c r="G794" s="184">
        <f>G789*7/12+G801*5/12</f>
        <v>2.6625000000000001</v>
      </c>
      <c r="H794" s="183">
        <f t="shared" si="168"/>
        <v>334.52163804347833</v>
      </c>
      <c r="I794" s="183">
        <f t="shared" si="169"/>
        <v>12.524635869565222</v>
      </c>
      <c r="J794" s="185">
        <f t="shared" si="173"/>
        <v>10459.03067769675</v>
      </c>
      <c r="K794" s="183">
        <f t="shared" si="170"/>
        <v>20.039417391304355</v>
      </c>
      <c r="L794" s="185">
        <f t="shared" si="171"/>
        <v>626.5450644229503</v>
      </c>
      <c r="M794" s="204">
        <f t="shared" si="162"/>
        <v>18.393001065831339</v>
      </c>
      <c r="N794" s="186"/>
      <c r="O794" s="187">
        <f t="shared" si="163"/>
        <v>24.60018864260266</v>
      </c>
      <c r="P794" s="187"/>
      <c r="Q794" s="206">
        <f t="shared" si="164"/>
        <v>3.1610941699746764E-3</v>
      </c>
      <c r="R794" s="184">
        <f t="shared" si="174"/>
        <v>1.0020010991402517</v>
      </c>
      <c r="S794" s="184">
        <f t="shared" si="175"/>
        <v>13.874791686637861</v>
      </c>
      <c r="T794" s="190">
        <f t="shared" si="165"/>
        <v>4.9057325233405003E-2</v>
      </c>
      <c r="U794" s="190">
        <f t="shared" si="166"/>
        <v>-2.6924410509663321E-3</v>
      </c>
      <c r="V794" s="190">
        <f t="shared" si="167"/>
        <v>5.1749766284371335E-2</v>
      </c>
      <c r="Y794" s="205"/>
      <c r="Z794" s="205"/>
    </row>
    <row r="795" spans="1:26">
      <c r="A795" s="181">
        <v>1936.07</v>
      </c>
      <c r="B795" s="182">
        <v>15.56</v>
      </c>
      <c r="C795" s="183">
        <v>0.56999999999999995</v>
      </c>
      <c r="D795" s="182">
        <v>0.9</v>
      </c>
      <c r="E795" s="182">
        <v>13.9</v>
      </c>
      <c r="F795" s="183">
        <f t="shared" si="172"/>
        <v>1936.5416666666072</v>
      </c>
      <c r="G795" s="184">
        <f>G789*6/12+G801*6/12</f>
        <v>2.665</v>
      </c>
      <c r="H795" s="183">
        <f t="shared" si="168"/>
        <v>351.78417410071961</v>
      </c>
      <c r="I795" s="183">
        <f t="shared" si="169"/>
        <v>12.886695323741012</v>
      </c>
      <c r="J795" s="185">
        <f t="shared" si="173"/>
        <v>11032.330680439876</v>
      </c>
      <c r="K795" s="183">
        <f t="shared" si="170"/>
        <v>20.347413669064757</v>
      </c>
      <c r="L795" s="185">
        <f t="shared" si="171"/>
        <v>638.11681313598251</v>
      </c>
      <c r="M795" s="204">
        <f t="shared" si="162"/>
        <v>19.360464512319137</v>
      </c>
      <c r="N795" s="186"/>
      <c r="O795" s="187">
        <f t="shared" si="163"/>
        <v>25.838977130610271</v>
      </c>
      <c r="P795" s="187"/>
      <c r="Q795" s="206">
        <f t="shared" si="164"/>
        <v>2.2336429359787399E-3</v>
      </c>
      <c r="R795" s="184">
        <f t="shared" si="174"/>
        <v>1.0020032084345729</v>
      </c>
      <c r="S795" s="184">
        <f t="shared" si="175"/>
        <v>13.802538128120407</v>
      </c>
      <c r="T795" s="190">
        <f t="shared" si="165"/>
        <v>3.4854338574694221E-2</v>
      </c>
      <c r="U795" s="190">
        <f t="shared" si="166"/>
        <v>-7.7198294386580102E-3</v>
      </c>
      <c r="V795" s="190">
        <f t="shared" si="167"/>
        <v>4.2574168013352232E-2</v>
      </c>
      <c r="Y795" s="205"/>
      <c r="Z795" s="205"/>
    </row>
    <row r="796" spans="1:26">
      <c r="A796" s="181">
        <v>1936.08</v>
      </c>
      <c r="B796" s="182">
        <v>15.87</v>
      </c>
      <c r="C796" s="183">
        <v>0.59</v>
      </c>
      <c r="D796" s="182">
        <v>0.92</v>
      </c>
      <c r="E796" s="182">
        <v>14</v>
      </c>
      <c r="F796" s="183">
        <f t="shared" si="172"/>
        <v>1936.6249999999404</v>
      </c>
      <c r="G796" s="184">
        <f>G789*5/12+G801*7/12</f>
        <v>2.6675000000000004</v>
      </c>
      <c r="H796" s="183">
        <f t="shared" si="168"/>
        <v>356.2299225000001</v>
      </c>
      <c r="I796" s="183">
        <f t="shared" si="169"/>
        <v>13.243582500000004</v>
      </c>
      <c r="J796" s="185">
        <f t="shared" si="173"/>
        <v>11206.365224244691</v>
      </c>
      <c r="K796" s="183">
        <f t="shared" si="170"/>
        <v>20.65101000000001</v>
      </c>
      <c r="L796" s="185">
        <f t="shared" si="171"/>
        <v>649.64436082577936</v>
      </c>
      <c r="M796" s="204">
        <f t="shared" si="162"/>
        <v>19.623060162983759</v>
      </c>
      <c r="N796" s="186"/>
      <c r="O796" s="187">
        <f t="shared" si="163"/>
        <v>26.133390803641156</v>
      </c>
      <c r="P796" s="187"/>
      <c r="Q796" s="206">
        <f t="shared" si="164"/>
        <v>2.7788018202817774E-3</v>
      </c>
      <c r="R796" s="184">
        <f t="shared" si="174"/>
        <v>1.002005317724638</v>
      </c>
      <c r="S796" s="184">
        <f t="shared" si="175"/>
        <v>13.731400435424906</v>
      </c>
      <c r="T796" s="190">
        <f t="shared" si="165"/>
        <v>2.9486460079607868E-2</v>
      </c>
      <c r="U796" s="190">
        <f t="shared" si="166"/>
        <v>-9.0514624694493229E-3</v>
      </c>
      <c r="V796" s="190">
        <f t="shared" si="167"/>
        <v>3.8537922549057191E-2</v>
      </c>
      <c r="Y796" s="205"/>
      <c r="Z796" s="205"/>
    </row>
    <row r="797" spans="1:26">
      <c r="A797" s="181">
        <v>1936.09</v>
      </c>
      <c r="B797" s="182">
        <v>16.05</v>
      </c>
      <c r="C797" s="183">
        <v>0.61</v>
      </c>
      <c r="D797" s="182">
        <v>0.94</v>
      </c>
      <c r="E797" s="182">
        <v>14</v>
      </c>
      <c r="F797" s="183">
        <f t="shared" si="172"/>
        <v>1936.7083333332737</v>
      </c>
      <c r="G797" s="184">
        <f>G789*4/12+G801*8/12</f>
        <v>2.67</v>
      </c>
      <c r="H797" s="183">
        <f t="shared" si="168"/>
        <v>360.27033750000015</v>
      </c>
      <c r="I797" s="183">
        <f t="shared" si="169"/>
        <v>13.692517500000005</v>
      </c>
      <c r="J797" s="185">
        <f t="shared" si="173"/>
        <v>11369.364760430148</v>
      </c>
      <c r="K797" s="183">
        <f t="shared" si="170"/>
        <v>21.099945000000009</v>
      </c>
      <c r="L797" s="185">
        <f t="shared" si="171"/>
        <v>665.86933799403982</v>
      </c>
      <c r="M797" s="204">
        <f t="shared" si="162"/>
        <v>19.862024243287639</v>
      </c>
      <c r="N797" s="186"/>
      <c r="O797" s="187">
        <f t="shared" si="163"/>
        <v>26.395710211981697</v>
      </c>
      <c r="P797" s="187"/>
      <c r="Q797" s="206">
        <f t="shared" si="164"/>
        <v>1.5801041292270793E-3</v>
      </c>
      <c r="R797" s="184">
        <f t="shared" si="174"/>
        <v>1.0020074270104475</v>
      </c>
      <c r="S797" s="184">
        <f t="shared" si="175"/>
        <v>13.758936256102166</v>
      </c>
      <c r="T797" s="190">
        <f t="shared" si="165"/>
        <v>1.1119267030272217E-2</v>
      </c>
      <c r="U797" s="190">
        <f t="shared" si="166"/>
        <v>-1.0086155877858771E-2</v>
      </c>
      <c r="V797" s="190">
        <f t="shared" si="167"/>
        <v>2.1205422908130989E-2</v>
      </c>
      <c r="Y797" s="205"/>
      <c r="Z797" s="205"/>
    </row>
    <row r="798" spans="1:26">
      <c r="A798" s="181">
        <v>1936.1</v>
      </c>
      <c r="B798" s="182">
        <v>16.89</v>
      </c>
      <c r="C798" s="183">
        <v>0.64666699999999999</v>
      </c>
      <c r="D798" s="182">
        <v>0.96666700000000005</v>
      </c>
      <c r="E798" s="182">
        <v>14</v>
      </c>
      <c r="F798" s="183">
        <f t="shared" si="172"/>
        <v>1936.7916666666069</v>
      </c>
      <c r="G798" s="184">
        <f>G789*3/12+G801*9/12</f>
        <v>2.6725000000000003</v>
      </c>
      <c r="H798" s="183">
        <f t="shared" si="168"/>
        <v>379.12560750000017</v>
      </c>
      <c r="I798" s="183">
        <f t="shared" si="169"/>
        <v>14.515572482250006</v>
      </c>
      <c r="J798" s="185">
        <f t="shared" si="173"/>
        <v>12002.570314878065</v>
      </c>
      <c r="K798" s="183">
        <f t="shared" si="170"/>
        <v>21.698532482250009</v>
      </c>
      <c r="L798" s="185">
        <f t="shared" si="171"/>
        <v>686.94426516117426</v>
      </c>
      <c r="M798" s="204">
        <f t="shared" si="162"/>
        <v>20.913091852533121</v>
      </c>
      <c r="N798" s="186"/>
      <c r="O798" s="187">
        <f t="shared" si="163"/>
        <v>27.733337274008413</v>
      </c>
      <c r="P798" s="187"/>
      <c r="Q798" s="206">
        <f t="shared" si="164"/>
        <v>-1.5323636777370836E-3</v>
      </c>
      <c r="R798" s="184">
        <f t="shared" si="174"/>
        <v>1.0020095362920027</v>
      </c>
      <c r="S798" s="184">
        <f t="shared" si="175"/>
        <v>13.786556316377689</v>
      </c>
      <c r="T798" s="190">
        <f t="shared" si="165"/>
        <v>1.8118004661058507E-3</v>
      </c>
      <c r="U798" s="190">
        <f t="shared" si="166"/>
        <v>-1.2065044998046281E-2</v>
      </c>
      <c r="V798" s="190">
        <f t="shared" si="167"/>
        <v>1.3876845464152132E-2</v>
      </c>
      <c r="Y798" s="205"/>
      <c r="Z798" s="205"/>
    </row>
    <row r="799" spans="1:26">
      <c r="A799" s="181">
        <v>1936.11</v>
      </c>
      <c r="B799" s="182">
        <v>17.36</v>
      </c>
      <c r="C799" s="183">
        <v>0.68333299999999997</v>
      </c>
      <c r="D799" s="182">
        <v>0.99333300000000002</v>
      </c>
      <c r="E799" s="182">
        <v>14</v>
      </c>
      <c r="F799" s="183">
        <f t="shared" si="172"/>
        <v>1936.8749999999402</v>
      </c>
      <c r="G799" s="184">
        <f>G789*2/12+G801*10/12</f>
        <v>2.6749999999999998</v>
      </c>
      <c r="H799" s="183">
        <f t="shared" si="168"/>
        <v>389.67558000000014</v>
      </c>
      <c r="I799" s="183">
        <f t="shared" si="169"/>
        <v>15.338605017750004</v>
      </c>
      <c r="J799" s="185">
        <f t="shared" si="173"/>
        <v>12377.033749636743</v>
      </c>
      <c r="K799" s="183">
        <f t="shared" si="170"/>
        <v>22.297097517750011</v>
      </c>
      <c r="L799" s="185">
        <f t="shared" si="171"/>
        <v>708.20945078501825</v>
      </c>
      <c r="M799" s="204">
        <f t="shared" si="162"/>
        <v>21.499765341024169</v>
      </c>
      <c r="N799" s="186"/>
      <c r="O799" s="187">
        <f t="shared" si="163"/>
        <v>28.451474941810439</v>
      </c>
      <c r="P799" s="187"/>
      <c r="Q799" s="206">
        <f t="shared" si="164"/>
        <v>-3.4157639075073354E-3</v>
      </c>
      <c r="R799" s="184">
        <f t="shared" si="174"/>
        <v>1.0020116455693042</v>
      </c>
      <c r="S799" s="184">
        <f t="shared" si="175"/>
        <v>13.814260901637189</v>
      </c>
      <c r="T799" s="190">
        <f t="shared" si="165"/>
        <v>-3.640204485496179E-3</v>
      </c>
      <c r="U799" s="190">
        <f t="shared" si="166"/>
        <v>-1.4467184715541426E-2</v>
      </c>
      <c r="V799" s="190">
        <f t="shared" si="167"/>
        <v>1.0826980230045247E-2</v>
      </c>
      <c r="Y799" s="205"/>
      <c r="Z799" s="205"/>
    </row>
    <row r="800" spans="1:26">
      <c r="A800" s="181">
        <v>1936.12</v>
      </c>
      <c r="B800" s="182">
        <v>17.059999999999999</v>
      </c>
      <c r="C800" s="183">
        <v>0.72</v>
      </c>
      <c r="D800" s="182">
        <v>1.02</v>
      </c>
      <c r="E800" s="182">
        <v>14</v>
      </c>
      <c r="F800" s="183">
        <f t="shared" si="172"/>
        <v>1936.9583333332735</v>
      </c>
      <c r="G800" s="184">
        <f>G789*1/12+G801*11/12</f>
        <v>2.6774999999999998</v>
      </c>
      <c r="H800" s="183">
        <f t="shared" si="168"/>
        <v>382.94155500000016</v>
      </c>
      <c r="I800" s="183">
        <f t="shared" si="169"/>
        <v>16.161660000000005</v>
      </c>
      <c r="J800" s="185">
        <f t="shared" si="173"/>
        <v>12205.922683973564</v>
      </c>
      <c r="K800" s="183">
        <f t="shared" si="170"/>
        <v>22.895685000000011</v>
      </c>
      <c r="L800" s="185">
        <f t="shared" si="171"/>
        <v>729.77966809220607</v>
      </c>
      <c r="M800" s="204">
        <f t="shared" si="162"/>
        <v>21.125663548155451</v>
      </c>
      <c r="N800" s="186"/>
      <c r="O800" s="187">
        <f t="shared" si="163"/>
        <v>27.902761077390402</v>
      </c>
      <c r="P800" s="187"/>
      <c r="Q800" s="206">
        <f t="shared" si="164"/>
        <v>-2.6171082025579009E-3</v>
      </c>
      <c r="R800" s="184">
        <f t="shared" si="174"/>
        <v>1.0020137548423524</v>
      </c>
      <c r="S800" s="184">
        <f t="shared" si="175"/>
        <v>13.842050298373179</v>
      </c>
      <c r="T800" s="190">
        <f t="shared" si="165"/>
        <v>1.5225947387875749E-4</v>
      </c>
      <c r="U800" s="190">
        <f t="shared" si="166"/>
        <v>-1.5445724749782119E-2</v>
      </c>
      <c r="V800" s="190">
        <f t="shared" si="167"/>
        <v>1.5597984223660877E-2</v>
      </c>
      <c r="Y800" s="205"/>
      <c r="Z800" s="205"/>
    </row>
    <row r="801" spans="1:26">
      <c r="A801" s="181">
        <v>1937.01</v>
      </c>
      <c r="B801" s="182">
        <v>17.59</v>
      </c>
      <c r="C801" s="183">
        <v>0.73</v>
      </c>
      <c r="D801" s="182">
        <v>1.05</v>
      </c>
      <c r="E801" s="182">
        <v>14.1</v>
      </c>
      <c r="F801" s="183">
        <f t="shared" si="172"/>
        <v>1937.0416666666067</v>
      </c>
      <c r="G801" s="184">
        <v>2.68</v>
      </c>
      <c r="H801" s="183">
        <f t="shared" si="168"/>
        <v>392.03806063829808</v>
      </c>
      <c r="I801" s="183">
        <f t="shared" si="169"/>
        <v>16.269913829787242</v>
      </c>
      <c r="J801" s="185">
        <f t="shared" si="173"/>
        <v>12539.081496433866</v>
      </c>
      <c r="K801" s="183">
        <f t="shared" si="170"/>
        <v>23.401930851063842</v>
      </c>
      <c r="L801" s="185">
        <f t="shared" si="171"/>
        <v>748.49548443749632</v>
      </c>
      <c r="M801" s="204">
        <f t="shared" si="162"/>
        <v>21.618741582953515</v>
      </c>
      <c r="N801" s="186"/>
      <c r="O801" s="187">
        <f t="shared" si="163"/>
        <v>28.4956379266387</v>
      </c>
      <c r="P801" s="187"/>
      <c r="Q801" s="206">
        <f t="shared" si="164"/>
        <v>-1.9147817965586705E-3</v>
      </c>
      <c r="R801" s="184">
        <f t="shared" si="174"/>
        <v>1.0031037291014482</v>
      </c>
      <c r="S801" s="184">
        <f t="shared" si="175"/>
        <v>13.771556533237916</v>
      </c>
      <c r="T801" s="190">
        <f t="shared" si="165"/>
        <v>-1.6219133904041838E-3</v>
      </c>
      <c r="U801" s="190">
        <f t="shared" si="166"/>
        <v>-1.4802451668775474E-2</v>
      </c>
      <c r="V801" s="190">
        <f t="shared" si="167"/>
        <v>1.318053827837129E-2</v>
      </c>
      <c r="Y801" s="205"/>
      <c r="Z801" s="205"/>
    </row>
    <row r="802" spans="1:26">
      <c r="A802" s="181">
        <v>1937.02</v>
      </c>
      <c r="B802" s="182">
        <v>18.11</v>
      </c>
      <c r="C802" s="183">
        <v>0.74</v>
      </c>
      <c r="D802" s="182">
        <v>1.08</v>
      </c>
      <c r="E802" s="182">
        <v>14.1</v>
      </c>
      <c r="F802" s="183">
        <f t="shared" si="172"/>
        <v>1937.12499999994</v>
      </c>
      <c r="G802" s="184">
        <f>G801*11/12+G813*1/12</f>
        <v>2.67</v>
      </c>
      <c r="H802" s="183">
        <f t="shared" si="168"/>
        <v>403.62758829787253</v>
      </c>
      <c r="I802" s="183">
        <f t="shared" si="169"/>
        <v>16.492789361702133</v>
      </c>
      <c r="J802" s="185">
        <f t="shared" si="173"/>
        <v>12953.724233050827</v>
      </c>
      <c r="K802" s="183">
        <f t="shared" si="170"/>
        <v>24.070557446808522</v>
      </c>
      <c r="L802" s="185">
        <f t="shared" si="171"/>
        <v>772.50260473191008</v>
      </c>
      <c r="M802" s="204">
        <f t="shared" si="162"/>
        <v>22.244221552805168</v>
      </c>
      <c r="N802" s="186"/>
      <c r="O802" s="187">
        <f t="shared" si="163"/>
        <v>29.256928436697752</v>
      </c>
      <c r="P802" s="187"/>
      <c r="Q802" s="206">
        <f t="shared" si="164"/>
        <v>-2.5544665829975097E-3</v>
      </c>
      <c r="R802" s="184">
        <f t="shared" si="174"/>
        <v>1.0030958111779831</v>
      </c>
      <c r="S802" s="184">
        <f t="shared" si="175"/>
        <v>13.814299714022365</v>
      </c>
      <c r="T802" s="190">
        <f t="shared" si="165"/>
        <v>-6.9333450523434426E-4</v>
      </c>
      <c r="U802" s="190">
        <f t="shared" si="166"/>
        <v>-1.5061434916469607E-2</v>
      </c>
      <c r="V802" s="190">
        <f t="shared" si="167"/>
        <v>1.4368100411235263E-2</v>
      </c>
      <c r="Y802" s="205"/>
      <c r="Z802" s="205"/>
    </row>
    <row r="803" spans="1:26">
      <c r="A803" s="181">
        <v>1937.03</v>
      </c>
      <c r="B803" s="182">
        <v>18.09</v>
      </c>
      <c r="C803" s="183">
        <v>0.75</v>
      </c>
      <c r="D803" s="182">
        <v>1.1100000000000001</v>
      </c>
      <c r="E803" s="182">
        <v>14.2</v>
      </c>
      <c r="F803" s="183">
        <f t="shared" si="172"/>
        <v>1937.2083333332732</v>
      </c>
      <c r="G803" s="184">
        <f>G801*10/12+G813*2/12</f>
        <v>2.66</v>
      </c>
      <c r="H803" s="183">
        <f t="shared" si="168"/>
        <v>400.34252852112689</v>
      </c>
      <c r="I803" s="183">
        <f t="shared" si="169"/>
        <v>16.597948943661979</v>
      </c>
      <c r="J803" s="185">
        <f t="shared" si="173"/>
        <v>12892.686150677073</v>
      </c>
      <c r="K803" s="183">
        <f t="shared" si="170"/>
        <v>24.564964436619732</v>
      </c>
      <c r="L803" s="185">
        <f t="shared" si="171"/>
        <v>791.09351173308755</v>
      </c>
      <c r="M803" s="204">
        <f t="shared" si="162"/>
        <v>22.042197016050576</v>
      </c>
      <c r="N803" s="186"/>
      <c r="O803" s="187">
        <f t="shared" si="163"/>
        <v>28.928361986280834</v>
      </c>
      <c r="P803" s="187"/>
      <c r="Q803" s="206">
        <f t="shared" si="164"/>
        <v>-7.8524098742353832E-4</v>
      </c>
      <c r="R803" s="184">
        <f t="shared" si="174"/>
        <v>1.0030878935270666</v>
      </c>
      <c r="S803" s="184">
        <f t="shared" si="175"/>
        <v>13.759481204412108</v>
      </c>
      <c r="T803" s="190">
        <f t="shared" si="165"/>
        <v>-5.7877751376483877E-3</v>
      </c>
      <c r="U803" s="190">
        <f t="shared" si="166"/>
        <v>-1.6436775195656006E-2</v>
      </c>
      <c r="V803" s="190">
        <f t="shared" si="167"/>
        <v>1.0649000058007618E-2</v>
      </c>
      <c r="Y803" s="205"/>
      <c r="Z803" s="205"/>
    </row>
    <row r="804" spans="1:26">
      <c r="A804" s="181">
        <v>1937.04</v>
      </c>
      <c r="B804" s="182">
        <v>17.010000000000002</v>
      </c>
      <c r="C804" s="183">
        <v>0.78</v>
      </c>
      <c r="D804" s="182">
        <v>1.1299999999999999</v>
      </c>
      <c r="E804" s="182">
        <v>14.3</v>
      </c>
      <c r="F804" s="183">
        <f t="shared" si="172"/>
        <v>1937.2916666666065</v>
      </c>
      <c r="G804" s="184">
        <f>G801*9/12+G813*3/12</f>
        <v>2.6500000000000004</v>
      </c>
      <c r="H804" s="183">
        <f t="shared" si="168"/>
        <v>373.80902412587426</v>
      </c>
      <c r="I804" s="183">
        <f t="shared" si="169"/>
        <v>17.141154545454551</v>
      </c>
      <c r="J804" s="185">
        <f t="shared" si="173"/>
        <v>12084.19884850772</v>
      </c>
      <c r="K804" s="183">
        <f t="shared" si="170"/>
        <v>24.832698251748255</v>
      </c>
      <c r="L804" s="185">
        <f t="shared" si="171"/>
        <v>802.77158723184721</v>
      </c>
      <c r="M804" s="204">
        <f t="shared" si="162"/>
        <v>20.556579457432861</v>
      </c>
      <c r="N804" s="186"/>
      <c r="O804" s="187">
        <f t="shared" si="163"/>
        <v>26.928946868209703</v>
      </c>
      <c r="P804" s="187"/>
      <c r="Q804" s="206">
        <f t="shared" si="164"/>
        <v>3.2817335242659104E-3</v>
      </c>
      <c r="R804" s="184">
        <f t="shared" si="174"/>
        <v>1.0030799761489029</v>
      </c>
      <c r="S804" s="184">
        <f t="shared" si="175"/>
        <v>13.705451751503347</v>
      </c>
      <c r="T804" s="190">
        <f t="shared" si="165"/>
        <v>-2.6710585636942064E-3</v>
      </c>
      <c r="U804" s="190">
        <f t="shared" si="166"/>
        <v>-1.6000686562638533E-2</v>
      </c>
      <c r="V804" s="190">
        <f t="shared" si="167"/>
        <v>1.3329627998944327E-2</v>
      </c>
      <c r="Y804" s="205"/>
      <c r="Z804" s="205"/>
    </row>
    <row r="805" spans="1:26">
      <c r="A805" s="181">
        <v>1937.05</v>
      </c>
      <c r="B805" s="182">
        <v>16.25</v>
      </c>
      <c r="C805" s="183">
        <v>0.81</v>
      </c>
      <c r="D805" s="182">
        <v>1.1499999999999999</v>
      </c>
      <c r="E805" s="182">
        <v>14.4</v>
      </c>
      <c r="F805" s="183">
        <f t="shared" si="172"/>
        <v>1937.3749999999397</v>
      </c>
      <c r="G805" s="184">
        <f>G801*8/12+G813*4/12</f>
        <v>2.64</v>
      </c>
      <c r="H805" s="183">
        <f t="shared" si="168"/>
        <v>354.62747395833344</v>
      </c>
      <c r="I805" s="183">
        <f t="shared" si="169"/>
        <v>17.676815625000007</v>
      </c>
      <c r="J805" s="185">
        <f t="shared" si="173"/>
        <v>11511.733213961164</v>
      </c>
      <c r="K805" s="183">
        <f t="shared" si="170"/>
        <v>25.096713541666674</v>
      </c>
      <c r="L805" s="185">
        <f t="shared" si="171"/>
        <v>814.67650437263615</v>
      </c>
      <c r="M805" s="204">
        <f t="shared" si="162"/>
        <v>19.474174686572098</v>
      </c>
      <c r="N805" s="186"/>
      <c r="O805" s="187">
        <f t="shared" si="163"/>
        <v>25.472602466914221</v>
      </c>
      <c r="P805" s="187"/>
      <c r="Q805" s="206">
        <f t="shared" si="164"/>
        <v>6.2037965103382275E-3</v>
      </c>
      <c r="R805" s="184">
        <f t="shared" si="174"/>
        <v>1.0030720590436968</v>
      </c>
      <c r="S805" s="184">
        <f t="shared" si="175"/>
        <v>13.652194325618973</v>
      </c>
      <c r="T805" s="190">
        <f t="shared" si="165"/>
        <v>8.1499102665261169E-4</v>
      </c>
      <c r="U805" s="190">
        <f t="shared" si="166"/>
        <v>-1.5567038605830974E-2</v>
      </c>
      <c r="V805" s="190">
        <f t="shared" si="167"/>
        <v>1.6382029632483586E-2</v>
      </c>
      <c r="Y805" s="205"/>
      <c r="Z805" s="205"/>
    </row>
    <row r="806" spans="1:26">
      <c r="A806" s="181">
        <v>1937.06</v>
      </c>
      <c r="B806" s="182">
        <v>15.64</v>
      </c>
      <c r="C806" s="183">
        <v>0.84</v>
      </c>
      <c r="D806" s="182">
        <v>1.17</v>
      </c>
      <c r="E806" s="182">
        <v>14.4</v>
      </c>
      <c r="F806" s="183">
        <f t="shared" si="172"/>
        <v>1937.458333333273</v>
      </c>
      <c r="G806" s="184">
        <f>G801*7/12+G813*5/12</f>
        <v>2.63</v>
      </c>
      <c r="H806" s="183">
        <f t="shared" si="168"/>
        <v>341.31530416666681</v>
      </c>
      <c r="I806" s="183">
        <f t="shared" si="169"/>
        <v>18.331512500000006</v>
      </c>
      <c r="J806" s="185">
        <f t="shared" si="173"/>
        <v>11129.189464081841</v>
      </c>
      <c r="K806" s="183">
        <f t="shared" si="170"/>
        <v>25.53317812500001</v>
      </c>
      <c r="L806" s="185">
        <f t="shared" si="171"/>
        <v>832.55445479384616</v>
      </c>
      <c r="M806" s="204">
        <f t="shared" si="162"/>
        <v>18.711659960364962</v>
      </c>
      <c r="N806" s="186"/>
      <c r="O806" s="187">
        <f t="shared" si="163"/>
        <v>24.446563497204888</v>
      </c>
      <c r="P806" s="187"/>
      <c r="Q806" s="206">
        <f t="shared" si="164"/>
        <v>7.2755469322765345E-3</v>
      </c>
      <c r="R806" s="184">
        <f t="shared" si="174"/>
        <v>1.0030641422116537</v>
      </c>
      <c r="S806" s="184">
        <f t="shared" si="175"/>
        <v>13.694134672663296</v>
      </c>
      <c r="T806" s="190">
        <f t="shared" si="165"/>
        <v>7.6207207446474801E-3</v>
      </c>
      <c r="U806" s="190">
        <f t="shared" si="166"/>
        <v>-1.6265375639800128E-2</v>
      </c>
      <c r="V806" s="190">
        <f t="shared" si="167"/>
        <v>2.3886096384447608E-2</v>
      </c>
      <c r="Y806" s="205"/>
      <c r="Z806" s="205"/>
    </row>
    <row r="807" spans="1:26">
      <c r="A807" s="181">
        <v>1937.07</v>
      </c>
      <c r="B807" s="182">
        <v>16.57</v>
      </c>
      <c r="C807" s="183">
        <v>0.81666700000000003</v>
      </c>
      <c r="D807" s="182">
        <v>1.1866699999999999</v>
      </c>
      <c r="E807" s="182">
        <v>14.5</v>
      </c>
      <c r="F807" s="183">
        <f t="shared" si="172"/>
        <v>1937.5416666666063</v>
      </c>
      <c r="G807" s="184">
        <f>G801*6/12+G813*6/12</f>
        <v>2.62</v>
      </c>
      <c r="H807" s="183">
        <f t="shared" si="168"/>
        <v>359.11703896551739</v>
      </c>
      <c r="I807" s="183">
        <f t="shared" si="169"/>
        <v>17.699398603551732</v>
      </c>
      <c r="J807" s="185">
        <f t="shared" si="173"/>
        <v>11757.739879055101</v>
      </c>
      <c r="K807" s="183">
        <f t="shared" si="170"/>
        <v>25.718371552758629</v>
      </c>
      <c r="L807" s="185">
        <f t="shared" si="171"/>
        <v>842.03724696911991</v>
      </c>
      <c r="M807" s="204">
        <f t="shared" si="162"/>
        <v>19.646723279607624</v>
      </c>
      <c r="N807" s="186"/>
      <c r="O807" s="187">
        <f t="shared" si="163"/>
        <v>25.628756089453603</v>
      </c>
      <c r="P807" s="187"/>
      <c r="Q807" s="206">
        <f t="shared" si="164"/>
        <v>7.19823778265994E-3</v>
      </c>
      <c r="R807" s="184">
        <f t="shared" si="174"/>
        <v>1.0030562256529789</v>
      </c>
      <c r="S807" s="184">
        <f t="shared" si="175"/>
        <v>13.641363756015766</v>
      </c>
      <c r="T807" s="190">
        <f t="shared" si="165"/>
        <v>7.7067329721862698E-3</v>
      </c>
      <c r="U807" s="190">
        <f t="shared" si="166"/>
        <v>-1.6722484634776547E-2</v>
      </c>
      <c r="V807" s="190">
        <f t="shared" si="167"/>
        <v>2.4429217606962816E-2</v>
      </c>
      <c r="Y807" s="205"/>
      <c r="Z807" s="205"/>
    </row>
    <row r="808" spans="1:26">
      <c r="A808" s="181">
        <v>1937.08</v>
      </c>
      <c r="B808" s="182">
        <v>16.739999999999998</v>
      </c>
      <c r="C808" s="183">
        <v>0.79333299999999995</v>
      </c>
      <c r="D808" s="182">
        <v>1.20333</v>
      </c>
      <c r="E808" s="182">
        <v>14.5</v>
      </c>
      <c r="F808" s="183">
        <f t="shared" si="172"/>
        <v>1937.6249999999395</v>
      </c>
      <c r="G808" s="184">
        <f>G801*5/12+G813*7/12</f>
        <v>2.6100000000000003</v>
      </c>
      <c r="H808" s="183">
        <f t="shared" si="168"/>
        <v>362.80140206896561</v>
      </c>
      <c r="I808" s="183">
        <f t="shared" si="169"/>
        <v>17.193687258517247</v>
      </c>
      <c r="J808" s="185">
        <f t="shared" si="173"/>
        <v>11925.279571293799</v>
      </c>
      <c r="K808" s="183">
        <f t="shared" si="170"/>
        <v>26.079439136896561</v>
      </c>
      <c r="L808" s="185">
        <f t="shared" si="171"/>
        <v>857.23098366337911</v>
      </c>
      <c r="M808" s="204">
        <f t="shared" si="162"/>
        <v>19.80698257738096</v>
      </c>
      <c r="N808" s="186"/>
      <c r="O808" s="187">
        <f t="shared" si="163"/>
        <v>25.79355196445113</v>
      </c>
      <c r="P808" s="187"/>
      <c r="Q808" s="206">
        <f t="shared" si="164"/>
        <v>7.4561422622180865E-3</v>
      </c>
      <c r="R808" s="184">
        <f t="shared" si="174"/>
        <v>1.0030483093678773</v>
      </c>
      <c r="S808" s="184">
        <f t="shared" si="175"/>
        <v>13.683054841868518</v>
      </c>
      <c r="T808" s="190">
        <f t="shared" si="165"/>
        <v>3.3598658168554341E-3</v>
      </c>
      <c r="U808" s="190">
        <f t="shared" si="166"/>
        <v>-1.8286541991184957E-2</v>
      </c>
      <c r="V808" s="190">
        <f t="shared" si="167"/>
        <v>2.1646407808040391E-2</v>
      </c>
      <c r="Y808" s="205"/>
      <c r="Z808" s="205"/>
    </row>
    <row r="809" spans="1:26">
      <c r="A809" s="181">
        <v>1937.09</v>
      </c>
      <c r="B809" s="182">
        <v>14.37</v>
      </c>
      <c r="C809" s="183">
        <v>0.77</v>
      </c>
      <c r="D809" s="182">
        <v>1.22</v>
      </c>
      <c r="E809" s="182">
        <v>14.6</v>
      </c>
      <c r="F809" s="183">
        <f t="shared" si="172"/>
        <v>1937.7083333332728</v>
      </c>
      <c r="G809" s="184">
        <f>G801*4/12+G813*8/12</f>
        <v>2.6</v>
      </c>
      <c r="H809" s="183">
        <f t="shared" si="168"/>
        <v>309.30391541095901</v>
      </c>
      <c r="I809" s="183">
        <f t="shared" si="169"/>
        <v>16.573696232876717</v>
      </c>
      <c r="J809" s="185">
        <f t="shared" si="173"/>
        <v>10212.215662347688</v>
      </c>
      <c r="K809" s="183">
        <f t="shared" si="170"/>
        <v>26.259622602739736</v>
      </c>
      <c r="L809" s="185">
        <f t="shared" si="171"/>
        <v>867.00787112485602</v>
      </c>
      <c r="M809" s="204">
        <f t="shared" si="162"/>
        <v>16.847882862705809</v>
      </c>
      <c r="N809" s="186"/>
      <c r="O809" s="187">
        <f t="shared" si="163"/>
        <v>21.913400533669723</v>
      </c>
      <c r="P809" s="187"/>
      <c r="Q809" s="206">
        <f t="shared" si="164"/>
        <v>1.6529295513579914E-2</v>
      </c>
      <c r="R809" s="184">
        <f t="shared" si="174"/>
        <v>1.0030403933565546</v>
      </c>
      <c r="S809" s="184">
        <f t="shared" si="175"/>
        <v>13.630759786219205</v>
      </c>
      <c r="T809" s="190">
        <f t="shared" si="165"/>
        <v>1.4584059864123589E-2</v>
      </c>
      <c r="U809" s="190">
        <f t="shared" si="166"/>
        <v>-2.0010888104683655E-2</v>
      </c>
      <c r="V809" s="190">
        <f t="shared" si="167"/>
        <v>3.4594947968807244E-2</v>
      </c>
      <c r="Y809" s="205"/>
      <c r="Z809" s="205"/>
    </row>
    <row r="810" spans="1:26">
      <c r="A810" s="181">
        <v>1937.1</v>
      </c>
      <c r="B810" s="182">
        <v>12.28</v>
      </c>
      <c r="C810" s="183">
        <v>0.78</v>
      </c>
      <c r="D810" s="182">
        <v>1.19</v>
      </c>
      <c r="E810" s="182">
        <v>14.6</v>
      </c>
      <c r="F810" s="183">
        <f t="shared" si="172"/>
        <v>1937.791666666606</v>
      </c>
      <c r="G810" s="184">
        <f>G801*3/12+G813*9/12</f>
        <v>2.59</v>
      </c>
      <c r="H810" s="183">
        <f t="shared" si="168"/>
        <v>264.31816849315078</v>
      </c>
      <c r="I810" s="183">
        <f t="shared" si="169"/>
        <v>16.788939041095897</v>
      </c>
      <c r="J810" s="185">
        <f t="shared" si="173"/>
        <v>8773.124728718316</v>
      </c>
      <c r="K810" s="183">
        <f t="shared" si="170"/>
        <v>25.613894178082198</v>
      </c>
      <c r="L810" s="185">
        <f t="shared" si="171"/>
        <v>850.16436703377803</v>
      </c>
      <c r="M810" s="204">
        <f t="shared" si="162"/>
        <v>14.361659574753359</v>
      </c>
      <c r="N810" s="186"/>
      <c r="O810" s="187">
        <f t="shared" si="163"/>
        <v>18.672774871583695</v>
      </c>
      <c r="P810" s="187"/>
      <c r="Q810" s="206">
        <f t="shared" si="164"/>
        <v>2.6337983197570587E-2</v>
      </c>
      <c r="R810" s="184">
        <f t="shared" si="174"/>
        <v>1.0030324776192163</v>
      </c>
      <c r="S810" s="184">
        <f t="shared" si="175"/>
        <v>13.672202657718017</v>
      </c>
      <c r="T810" s="190">
        <f t="shared" si="165"/>
        <v>3.319787214831349E-2</v>
      </c>
      <c r="U810" s="190">
        <f t="shared" si="166"/>
        <v>-2.0251145661065006E-2</v>
      </c>
      <c r="V810" s="190">
        <f t="shared" si="167"/>
        <v>5.3449017809378496E-2</v>
      </c>
      <c r="Y810" s="205"/>
      <c r="Z810" s="205"/>
    </row>
    <row r="811" spans="1:26">
      <c r="A811" s="181">
        <v>1937.11</v>
      </c>
      <c r="B811" s="182">
        <v>11.2</v>
      </c>
      <c r="C811" s="183">
        <v>0.79</v>
      </c>
      <c r="D811" s="182">
        <v>1.1599999999999999</v>
      </c>
      <c r="E811" s="182">
        <v>14.5</v>
      </c>
      <c r="F811" s="183">
        <f t="shared" si="172"/>
        <v>1937.8749999999393</v>
      </c>
      <c r="G811" s="184">
        <f>G801*2/12+G813*10/12</f>
        <v>2.58</v>
      </c>
      <c r="H811" s="183">
        <f t="shared" si="168"/>
        <v>242.73451034482767</v>
      </c>
      <c r="I811" s="183">
        <f t="shared" si="169"/>
        <v>17.121452068965525</v>
      </c>
      <c r="J811" s="185">
        <f t="shared" si="173"/>
        <v>8104.0873339984955</v>
      </c>
      <c r="K811" s="183">
        <f t="shared" si="170"/>
        <v>25.140360000000008</v>
      </c>
      <c r="L811" s="185">
        <f t="shared" si="171"/>
        <v>839.35190244984415</v>
      </c>
      <c r="M811" s="204">
        <f t="shared" si="162"/>
        <v>13.158119166486065</v>
      </c>
      <c r="N811" s="186"/>
      <c r="O811" s="187">
        <f t="shared" si="163"/>
        <v>17.113718043460715</v>
      </c>
      <c r="P811" s="187"/>
      <c r="Q811" s="206">
        <f t="shared" si="164"/>
        <v>3.2697868622299425E-2</v>
      </c>
      <c r="R811" s="184">
        <f t="shared" si="174"/>
        <v>1.0030245621560687</v>
      </c>
      <c r="S811" s="184">
        <f t="shared" si="175"/>
        <v>13.808240294602131</v>
      </c>
      <c r="T811" s="190">
        <f t="shared" si="165"/>
        <v>4.0221589119463941E-2</v>
      </c>
      <c r="U811" s="190">
        <f t="shared" si="166"/>
        <v>-2.1586717669969002E-2</v>
      </c>
      <c r="V811" s="190">
        <f t="shared" si="167"/>
        <v>6.1808306789432943E-2</v>
      </c>
      <c r="Y811" s="205"/>
      <c r="Z811" s="205"/>
    </row>
    <row r="812" spans="1:26">
      <c r="A812" s="181">
        <v>1937.12</v>
      </c>
      <c r="B812" s="182">
        <v>11.02</v>
      </c>
      <c r="C812" s="183">
        <v>0.8</v>
      </c>
      <c r="D812" s="182">
        <v>1.1299999999999999</v>
      </c>
      <c r="E812" s="182">
        <v>14.4</v>
      </c>
      <c r="F812" s="183">
        <f t="shared" si="172"/>
        <v>1937.9583333332725</v>
      </c>
      <c r="G812" s="184">
        <f>G801*1/12+G813*11/12</f>
        <v>2.57</v>
      </c>
      <c r="H812" s="183">
        <f t="shared" si="168"/>
        <v>240.49198541666675</v>
      </c>
      <c r="I812" s="183">
        <f t="shared" si="169"/>
        <v>17.45858333333334</v>
      </c>
      <c r="J812" s="185">
        <f t="shared" si="173"/>
        <v>8077.7905889704334</v>
      </c>
      <c r="K812" s="183">
        <f t="shared" si="170"/>
        <v>24.660248958333337</v>
      </c>
      <c r="L812" s="185">
        <f t="shared" si="171"/>
        <v>828.3033907020498</v>
      </c>
      <c r="M812" s="204">
        <f t="shared" si="162"/>
        <v>13.008483033706135</v>
      </c>
      <c r="N812" s="186"/>
      <c r="O812" s="187">
        <f t="shared" si="163"/>
        <v>16.928806001197092</v>
      </c>
      <c r="P812" s="187"/>
      <c r="Q812" s="206">
        <f t="shared" si="164"/>
        <v>3.2992381382444022E-2</v>
      </c>
      <c r="R812" s="184">
        <f t="shared" si="174"/>
        <v>1.0030166469673172</v>
      </c>
      <c r="S812" s="184">
        <f t="shared" si="175"/>
        <v>13.946184760192136</v>
      </c>
      <c r="T812" s="190">
        <f t="shared" si="165"/>
        <v>3.8055128799596494E-2</v>
      </c>
      <c r="U812" s="190">
        <f t="shared" si="166"/>
        <v>-2.3759462054063318E-2</v>
      </c>
      <c r="V812" s="190">
        <f t="shared" si="167"/>
        <v>6.1814590853659812E-2</v>
      </c>
      <c r="Y812" s="205"/>
      <c r="Z812" s="205"/>
    </row>
    <row r="813" spans="1:26">
      <c r="A813" s="181">
        <v>1938.01</v>
      </c>
      <c r="B813" s="182">
        <v>11.31</v>
      </c>
      <c r="C813" s="183">
        <v>0.79333299999999995</v>
      </c>
      <c r="D813" s="182">
        <v>1.07667</v>
      </c>
      <c r="E813" s="182">
        <v>14.2</v>
      </c>
      <c r="F813" s="183">
        <f t="shared" si="172"/>
        <v>1938.0416666666058</v>
      </c>
      <c r="G813" s="184">
        <v>2.56</v>
      </c>
      <c r="H813" s="183">
        <f t="shared" si="168"/>
        <v>250.29707007042268</v>
      </c>
      <c r="I813" s="183">
        <f t="shared" si="169"/>
        <v>17.556934172429585</v>
      </c>
      <c r="J813" s="185">
        <f t="shared" si="173"/>
        <v>8456.2724616680589</v>
      </c>
      <c r="K813" s="183">
        <f t="shared" si="170"/>
        <v>23.827351585563388</v>
      </c>
      <c r="L813" s="185">
        <f t="shared" si="171"/>
        <v>805.00573574749308</v>
      </c>
      <c r="M813" s="204">
        <f t="shared" si="162"/>
        <v>13.511461918562416</v>
      </c>
      <c r="N813" s="186"/>
      <c r="O813" s="187">
        <f t="shared" si="163"/>
        <v>17.591202047422165</v>
      </c>
      <c r="P813" s="187"/>
      <c r="Q813" s="206">
        <f t="shared" si="164"/>
        <v>2.8858466812653638E-2</v>
      </c>
      <c r="R813" s="184">
        <f t="shared" si="174"/>
        <v>1.0035927963643612</v>
      </c>
      <c r="S813" s="184">
        <f t="shared" si="175"/>
        <v>14.185273158917358</v>
      </c>
      <c r="T813" s="190">
        <f t="shared" si="165"/>
        <v>3.1103047120272009E-2</v>
      </c>
      <c r="U813" s="190">
        <f t="shared" si="166"/>
        <v>-2.6597243407654902E-2</v>
      </c>
      <c r="V813" s="190">
        <f t="shared" si="167"/>
        <v>5.7700290527926912E-2</v>
      </c>
      <c r="Y813" s="205"/>
      <c r="Z813" s="205"/>
    </row>
    <row r="814" spans="1:26">
      <c r="A814" s="181">
        <v>1938.02</v>
      </c>
      <c r="B814" s="182">
        <v>11.04</v>
      </c>
      <c r="C814" s="183">
        <v>0.78666700000000001</v>
      </c>
      <c r="D814" s="182">
        <v>1.0233300000000001</v>
      </c>
      <c r="E814" s="182">
        <v>14.1</v>
      </c>
      <c r="F814" s="183">
        <f t="shared" si="172"/>
        <v>1938.1249999999391</v>
      </c>
      <c r="G814" s="184">
        <f>G813*11/12+G825*1/12</f>
        <v>2.5433333333333334</v>
      </c>
      <c r="H814" s="183">
        <f t="shared" si="168"/>
        <v>246.05458723404263</v>
      </c>
      <c r="I814" s="183">
        <f t="shared" si="169"/>
        <v>17.53288260648937</v>
      </c>
      <c r="J814" s="185">
        <f t="shared" si="173"/>
        <v>8362.3027050830024</v>
      </c>
      <c r="K814" s="183">
        <f t="shared" si="170"/>
        <v>22.807521807446818</v>
      </c>
      <c r="L814" s="185">
        <f t="shared" si="171"/>
        <v>775.12637927469109</v>
      </c>
      <c r="M814" s="204">
        <f t="shared" si="162"/>
        <v>13.263076236460865</v>
      </c>
      <c r="N814" s="186"/>
      <c r="O814" s="187">
        <f t="shared" si="163"/>
        <v>17.27813115769797</v>
      </c>
      <c r="P814" s="187"/>
      <c r="Q814" s="206">
        <f t="shared" si="164"/>
        <v>3.0858458141780912E-2</v>
      </c>
      <c r="R814" s="184">
        <f t="shared" si="174"/>
        <v>1.0035800712783167</v>
      </c>
      <c r="S814" s="184">
        <f t="shared" si="175"/>
        <v>14.337204183393803</v>
      </c>
      <c r="T814" s="190">
        <f t="shared" si="165"/>
        <v>2.844246273098916E-2</v>
      </c>
      <c r="U814" s="190">
        <f t="shared" si="166"/>
        <v>-2.6518995026350467E-2</v>
      </c>
      <c r="V814" s="190">
        <f t="shared" si="167"/>
        <v>5.4961457757339627E-2</v>
      </c>
      <c r="Y814" s="205"/>
      <c r="Z814" s="205"/>
    </row>
    <row r="815" spans="1:26">
      <c r="A815" s="181">
        <v>1938.03</v>
      </c>
      <c r="B815" s="182">
        <v>10.31</v>
      </c>
      <c r="C815" s="183">
        <v>0.78</v>
      </c>
      <c r="D815" s="182">
        <v>0.97</v>
      </c>
      <c r="E815" s="182">
        <v>14.1</v>
      </c>
      <c r="F815" s="183">
        <f t="shared" si="172"/>
        <v>1938.2083333332723</v>
      </c>
      <c r="G815" s="184">
        <f>G813*10/12+G825*2/12</f>
        <v>2.5266666666666664</v>
      </c>
      <c r="H815" s="183">
        <f t="shared" si="168"/>
        <v>229.78467340425541</v>
      </c>
      <c r="I815" s="183">
        <f t="shared" si="169"/>
        <v>17.384291489361711</v>
      </c>
      <c r="J815" s="185">
        <f t="shared" si="173"/>
        <v>7858.5951598945794</v>
      </c>
      <c r="K815" s="183">
        <f t="shared" si="170"/>
        <v>21.618926595744689</v>
      </c>
      <c r="L815" s="185">
        <f t="shared" si="171"/>
        <v>739.36346315206038</v>
      </c>
      <c r="M815" s="204">
        <f t="shared" si="162"/>
        <v>12.377286234697685</v>
      </c>
      <c r="N815" s="186"/>
      <c r="O815" s="187">
        <f t="shared" si="163"/>
        <v>16.140609995378359</v>
      </c>
      <c r="P815" s="187"/>
      <c r="Q815" s="206">
        <f t="shared" si="164"/>
        <v>3.6420989784192101E-2</v>
      </c>
      <c r="R815" s="184">
        <f t="shared" si="174"/>
        <v>1.0035673474667679</v>
      </c>
      <c r="S815" s="184">
        <f t="shared" si="175"/>
        <v>14.388532396302134</v>
      </c>
      <c r="T815" s="190">
        <f t="shared" si="165"/>
        <v>3.7264658511913407E-2</v>
      </c>
      <c r="U815" s="190">
        <f t="shared" si="166"/>
        <v>-2.61621543400955E-2</v>
      </c>
      <c r="V815" s="190">
        <f t="shared" si="167"/>
        <v>6.3426812852008907E-2</v>
      </c>
      <c r="Y815" s="205"/>
      <c r="Z815" s="205"/>
    </row>
    <row r="816" spans="1:26">
      <c r="A816" s="181">
        <v>1938.04</v>
      </c>
      <c r="B816" s="182">
        <v>9.89</v>
      </c>
      <c r="C816" s="183">
        <v>0.76666699999999999</v>
      </c>
      <c r="D816" s="182">
        <v>0.90333300000000005</v>
      </c>
      <c r="E816" s="182">
        <v>14.2</v>
      </c>
      <c r="F816" s="183">
        <f t="shared" si="172"/>
        <v>1938.2916666666056</v>
      </c>
      <c r="G816" s="184">
        <f>G813*9/12+G825*3/12</f>
        <v>2.5099999999999998</v>
      </c>
      <c r="H816" s="183">
        <f t="shared" si="168"/>
        <v>218.87162007042267</v>
      </c>
      <c r="I816" s="183">
        <f t="shared" si="169"/>
        <v>16.966799630387332</v>
      </c>
      <c r="J816" s="185">
        <f t="shared" si="173"/>
        <v>7533.7257961181831</v>
      </c>
      <c r="K816" s="183">
        <f t="shared" si="170"/>
        <v>19.991300017500009</v>
      </c>
      <c r="L816" s="185">
        <f t="shared" si="171"/>
        <v>688.11558388117544</v>
      </c>
      <c r="M816" s="204">
        <f t="shared" si="162"/>
        <v>11.789517720684186</v>
      </c>
      <c r="N816" s="186"/>
      <c r="O816" s="187">
        <f t="shared" si="163"/>
        <v>15.393610143198451</v>
      </c>
      <c r="P816" s="187"/>
      <c r="Q816" s="206">
        <f t="shared" si="164"/>
        <v>4.130907317683162E-2</v>
      </c>
      <c r="R816" s="184">
        <f t="shared" si="174"/>
        <v>1.0035546249313114</v>
      </c>
      <c r="S816" s="184">
        <f t="shared" si="175"/>
        <v>14.338172126876191</v>
      </c>
      <c r="T816" s="190">
        <f t="shared" si="165"/>
        <v>4.8104893599344223E-2</v>
      </c>
      <c r="U816" s="190">
        <f t="shared" si="166"/>
        <v>-2.7181975581121565E-2</v>
      </c>
      <c r="V816" s="190">
        <f t="shared" si="167"/>
        <v>7.5286869180465787E-2</v>
      </c>
      <c r="Y816" s="205"/>
      <c r="Z816" s="205"/>
    </row>
    <row r="817" spans="1:26">
      <c r="A817" s="181">
        <v>1938.05</v>
      </c>
      <c r="B817" s="182">
        <v>9.98</v>
      </c>
      <c r="C817" s="183">
        <v>0.75333300000000003</v>
      </c>
      <c r="D817" s="182">
        <v>0.83666700000000005</v>
      </c>
      <c r="E817" s="182">
        <v>14.1</v>
      </c>
      <c r="F817" s="183">
        <f t="shared" si="172"/>
        <v>1938.3749999999388</v>
      </c>
      <c r="G817" s="184">
        <f>G813*8/12+G825*4/12</f>
        <v>2.4933333333333332</v>
      </c>
      <c r="H817" s="183">
        <f t="shared" si="168"/>
        <v>222.42978085106392</v>
      </c>
      <c r="I817" s="183">
        <f t="shared" si="169"/>
        <v>16.789949308404264</v>
      </c>
      <c r="J817" s="185">
        <f t="shared" si="173"/>
        <v>7704.3605903087537</v>
      </c>
      <c r="K817" s="183">
        <f t="shared" si="170"/>
        <v>18.647260266063835</v>
      </c>
      <c r="L817" s="185">
        <f t="shared" si="171"/>
        <v>645.89020661441407</v>
      </c>
      <c r="M817" s="204">
        <f t="shared" si="162"/>
        <v>11.992275930545691</v>
      </c>
      <c r="N817" s="186"/>
      <c r="O817" s="187">
        <f t="shared" si="163"/>
        <v>15.677821270315921</v>
      </c>
      <c r="P817" s="187"/>
      <c r="Q817" s="206">
        <f t="shared" si="164"/>
        <v>3.8776390744273193E-2</v>
      </c>
      <c r="R817" s="184">
        <f t="shared" si="174"/>
        <v>1.0035419036735465</v>
      </c>
      <c r="S817" s="184">
        <f t="shared" si="175"/>
        <v>14.491189581845889</v>
      </c>
      <c r="T817" s="190">
        <f t="shared" si="165"/>
        <v>5.0764082631583385E-2</v>
      </c>
      <c r="U817" s="190">
        <f t="shared" si="166"/>
        <v>-2.8334194709689453E-2</v>
      </c>
      <c r="V817" s="190">
        <f t="shared" si="167"/>
        <v>7.9098277341272838E-2</v>
      </c>
      <c r="Y817" s="205"/>
      <c r="Z817" s="205"/>
    </row>
    <row r="818" spans="1:26">
      <c r="A818" s="181">
        <v>1938.06</v>
      </c>
      <c r="B818" s="182">
        <v>10.210000000000001</v>
      </c>
      <c r="C818" s="183">
        <v>0.74</v>
      </c>
      <c r="D818" s="182">
        <v>0.77</v>
      </c>
      <c r="E818" s="182">
        <v>14.1</v>
      </c>
      <c r="F818" s="183">
        <f t="shared" si="172"/>
        <v>1938.4583333332721</v>
      </c>
      <c r="G818" s="184">
        <f>G813*7/12+G825*5/12</f>
        <v>2.4766666666666666</v>
      </c>
      <c r="H818" s="183">
        <f t="shared" si="168"/>
        <v>227.5559180851065</v>
      </c>
      <c r="I818" s="183">
        <f t="shared" si="169"/>
        <v>16.492789361702133</v>
      </c>
      <c r="J818" s="185">
        <f t="shared" si="173"/>
        <v>7929.5214292038827</v>
      </c>
      <c r="K818" s="183">
        <f t="shared" si="170"/>
        <v>17.161415957446817</v>
      </c>
      <c r="L818" s="185">
        <f t="shared" si="171"/>
        <v>598.01483844142899</v>
      </c>
      <c r="M818" s="204">
        <f t="shared" si="162"/>
        <v>12.288966307788131</v>
      </c>
      <c r="N818" s="186"/>
      <c r="O818" s="187">
        <f t="shared" si="163"/>
        <v>16.083606052598888</v>
      </c>
      <c r="P818" s="187"/>
      <c r="Q818" s="206">
        <f t="shared" si="164"/>
        <v>3.7501644440433142E-2</v>
      </c>
      <c r="R818" s="184">
        <f t="shared" si="174"/>
        <v>1.0035291836950739</v>
      </c>
      <c r="S818" s="184">
        <f t="shared" si="175"/>
        <v>14.542515979459887</v>
      </c>
      <c r="T818" s="190">
        <f t="shared" si="165"/>
        <v>5.1574684693842077E-2</v>
      </c>
      <c r="U818" s="190">
        <f t="shared" si="166"/>
        <v>-2.9200565630217001E-2</v>
      </c>
      <c r="V818" s="190">
        <f t="shared" si="167"/>
        <v>8.0775250324059078E-2</v>
      </c>
      <c r="Y818" s="205"/>
      <c r="Z818" s="205"/>
    </row>
    <row r="819" spans="1:26">
      <c r="A819" s="181">
        <v>1938.07</v>
      </c>
      <c r="B819" s="182">
        <v>12.24</v>
      </c>
      <c r="C819" s="183">
        <v>0.71333299999999999</v>
      </c>
      <c r="D819" s="182">
        <v>0.72</v>
      </c>
      <c r="E819" s="182">
        <v>14.1</v>
      </c>
      <c r="F819" s="183">
        <f t="shared" si="172"/>
        <v>1938.5416666666054</v>
      </c>
      <c r="G819" s="184">
        <f>G813*6/12+G825*6/12</f>
        <v>2.46</v>
      </c>
      <c r="H819" s="183">
        <f t="shared" si="168"/>
        <v>272.79965106382991</v>
      </c>
      <c r="I819" s="183">
        <f t="shared" si="169"/>
        <v>15.898447180744688</v>
      </c>
      <c r="J819" s="185">
        <f t="shared" si="173"/>
        <v>9552.2730724055218</v>
      </c>
      <c r="K819" s="183">
        <f t="shared" si="170"/>
        <v>16.047038297872348</v>
      </c>
      <c r="L819" s="185">
        <f t="shared" si="171"/>
        <v>561.89841602385422</v>
      </c>
      <c r="M819" s="204">
        <f t="shared" si="162"/>
        <v>14.770328017492069</v>
      </c>
      <c r="N819" s="186"/>
      <c r="O819" s="187">
        <f t="shared" si="163"/>
        <v>19.332142114203595</v>
      </c>
      <c r="P819" s="187"/>
      <c r="Q819" s="206">
        <f t="shared" si="164"/>
        <v>2.3997805336053363E-2</v>
      </c>
      <c r="R819" s="184">
        <f t="shared" si="174"/>
        <v>1.0035164649974975</v>
      </c>
      <c r="S819" s="184">
        <f t="shared" si="175"/>
        <v>14.593839189739949</v>
      </c>
      <c r="T819" s="190">
        <f t="shared" si="165"/>
        <v>2.8868789327310296E-2</v>
      </c>
      <c r="U819" s="190">
        <f t="shared" si="166"/>
        <v>-3.0457331358398787E-2</v>
      </c>
      <c r="V819" s="190">
        <f t="shared" si="167"/>
        <v>5.9326120685709083E-2</v>
      </c>
      <c r="Y819" s="205"/>
      <c r="Z819" s="205"/>
    </row>
    <row r="820" spans="1:26">
      <c r="A820" s="181">
        <v>1938.08</v>
      </c>
      <c r="B820" s="182">
        <v>12.31</v>
      </c>
      <c r="C820" s="183">
        <v>0.68666700000000003</v>
      </c>
      <c r="D820" s="182">
        <v>0.67</v>
      </c>
      <c r="E820" s="182">
        <v>14.1</v>
      </c>
      <c r="F820" s="183">
        <f t="shared" si="172"/>
        <v>1938.6249999999386</v>
      </c>
      <c r="G820" s="184">
        <f>G813*5/12+G825*7/12</f>
        <v>2.4433333333333334</v>
      </c>
      <c r="H820" s="183">
        <f t="shared" si="168"/>
        <v>274.35977978723417</v>
      </c>
      <c r="I820" s="183">
        <f t="shared" si="169"/>
        <v>15.304127287340433</v>
      </c>
      <c r="J820" s="185">
        <f t="shared" si="173"/>
        <v>9651.5591567916217</v>
      </c>
      <c r="K820" s="183">
        <f t="shared" si="170"/>
        <v>14.932660638297881</v>
      </c>
      <c r="L820" s="185">
        <f t="shared" si="171"/>
        <v>525.30825629978767</v>
      </c>
      <c r="M820" s="204">
        <f t="shared" si="162"/>
        <v>14.903588512604363</v>
      </c>
      <c r="N820" s="186"/>
      <c r="O820" s="187">
        <f t="shared" si="163"/>
        <v>19.50514046526235</v>
      </c>
      <c r="P820" s="187"/>
      <c r="Q820" s="206">
        <f t="shared" si="164"/>
        <v>2.355910264939684E-2</v>
      </c>
      <c r="R820" s="184">
        <f t="shared" si="174"/>
        <v>1.0035037475824222</v>
      </c>
      <c r="S820" s="184">
        <f t="shared" si="175"/>
        <v>14.645157914429776</v>
      </c>
      <c r="T820" s="190">
        <f t="shared" si="165"/>
        <v>2.4802991904072424E-2</v>
      </c>
      <c r="U820" s="190">
        <f t="shared" si="166"/>
        <v>-3.0909865462287356E-2</v>
      </c>
      <c r="V820" s="190">
        <f t="shared" si="167"/>
        <v>5.571285736635978E-2</v>
      </c>
      <c r="Y820" s="205"/>
      <c r="Z820" s="205"/>
    </row>
    <row r="821" spans="1:26">
      <c r="A821" s="181">
        <v>1938.09</v>
      </c>
      <c r="B821" s="182">
        <v>11.75</v>
      </c>
      <c r="C821" s="183">
        <v>0.66</v>
      </c>
      <c r="D821" s="182">
        <v>0.62</v>
      </c>
      <c r="E821" s="182">
        <v>14.1</v>
      </c>
      <c r="F821" s="183">
        <f t="shared" si="172"/>
        <v>1938.7083333332719</v>
      </c>
      <c r="G821" s="184">
        <f>G813*4/12+G825*8/12</f>
        <v>2.4266666666666667</v>
      </c>
      <c r="H821" s="183">
        <f t="shared" si="168"/>
        <v>261.87875000000008</v>
      </c>
      <c r="I821" s="183">
        <f t="shared" si="169"/>
        <v>14.709785106382986</v>
      </c>
      <c r="J821" s="185">
        <f t="shared" si="173"/>
        <v>9255.6178591328244</v>
      </c>
      <c r="K821" s="183">
        <f t="shared" si="170"/>
        <v>13.81828297872341</v>
      </c>
      <c r="L821" s="185">
        <f t="shared" si="171"/>
        <v>488.38153809892356</v>
      </c>
      <c r="M821" s="204">
        <f t="shared" si="162"/>
        <v>14.282330508639966</v>
      </c>
      <c r="N821" s="186"/>
      <c r="O821" s="187">
        <f t="shared" si="163"/>
        <v>18.692886470097683</v>
      </c>
      <c r="P821" s="187"/>
      <c r="Q821" s="206">
        <f t="shared" si="164"/>
        <v>2.5504494672704131E-2</v>
      </c>
      <c r="R821" s="184">
        <f t="shared" si="174"/>
        <v>1.0034910314514565</v>
      </c>
      <c r="S821" s="184">
        <f t="shared" si="175"/>
        <v>14.696470851066652</v>
      </c>
      <c r="T821" s="190">
        <f t="shared" si="165"/>
        <v>2.8408621378166909E-2</v>
      </c>
      <c r="U821" s="190">
        <f t="shared" si="166"/>
        <v>-3.0965532034229248E-2</v>
      </c>
      <c r="V821" s="190">
        <f t="shared" si="167"/>
        <v>5.9374153412396158E-2</v>
      </c>
      <c r="Y821" s="205"/>
      <c r="Z821" s="205"/>
    </row>
    <row r="822" spans="1:26">
      <c r="A822" s="181">
        <v>1938.1</v>
      </c>
      <c r="B822" s="182">
        <v>13.06</v>
      </c>
      <c r="C822" s="183">
        <v>0.61</v>
      </c>
      <c r="D822" s="182">
        <v>0.62666699999999997</v>
      </c>
      <c r="E822" s="182">
        <v>14</v>
      </c>
      <c r="F822" s="183">
        <f t="shared" si="172"/>
        <v>1938.7916666666051</v>
      </c>
      <c r="G822" s="184">
        <f>G813*3/12+G825*9/12</f>
        <v>2.4099999999999997</v>
      </c>
      <c r="H822" s="183">
        <f t="shared" si="168"/>
        <v>293.15455500000013</v>
      </c>
      <c r="I822" s="183">
        <f t="shared" si="169"/>
        <v>13.692517500000005</v>
      </c>
      <c r="J822" s="185">
        <f t="shared" si="173"/>
        <v>10401.331126981195</v>
      </c>
      <c r="K822" s="183">
        <f t="shared" si="170"/>
        <v>14.066637482250005</v>
      </c>
      <c r="L822" s="185">
        <f t="shared" si="171"/>
        <v>499.09425523368486</v>
      </c>
      <c r="M822" s="204">
        <f t="shared" si="162"/>
        <v>16.061147643333442</v>
      </c>
      <c r="N822" s="186"/>
      <c r="O822" s="187">
        <f t="shared" si="163"/>
        <v>21.007760685339608</v>
      </c>
      <c r="P822" s="187"/>
      <c r="Q822" s="206">
        <f t="shared" si="164"/>
        <v>1.7787274932387652E-2</v>
      </c>
      <c r="R822" s="184">
        <f t="shared" si="174"/>
        <v>1.0034783166062096</v>
      </c>
      <c r="S822" s="184">
        <f t="shared" si="175"/>
        <v>14.853117955126233</v>
      </c>
      <c r="T822" s="190">
        <f t="shared" si="165"/>
        <v>2.0099522250726087E-2</v>
      </c>
      <c r="U822" s="190">
        <f t="shared" si="166"/>
        <v>-3.1314104024488087E-2</v>
      </c>
      <c r="V822" s="190">
        <f t="shared" si="167"/>
        <v>5.1413626275214175E-2</v>
      </c>
      <c r="Y822" s="205"/>
      <c r="Z822" s="205"/>
    </row>
    <row r="823" spans="1:26">
      <c r="A823" s="181">
        <v>1938.11</v>
      </c>
      <c r="B823" s="182">
        <v>13.07</v>
      </c>
      <c r="C823" s="183">
        <v>0.56000000000000005</v>
      </c>
      <c r="D823" s="182">
        <v>0.63333300000000003</v>
      </c>
      <c r="E823" s="182">
        <v>14</v>
      </c>
      <c r="F823" s="183">
        <f t="shared" si="172"/>
        <v>1938.8749999999384</v>
      </c>
      <c r="G823" s="184">
        <f>G813*2/12+G825*10/12</f>
        <v>2.3933333333333331</v>
      </c>
      <c r="H823" s="183">
        <f t="shared" si="168"/>
        <v>293.37902250000013</v>
      </c>
      <c r="I823" s="183">
        <f t="shared" si="169"/>
        <v>12.570180000000006</v>
      </c>
      <c r="J823" s="185">
        <f t="shared" si="173"/>
        <v>10446.461966480601</v>
      </c>
      <c r="K823" s="183">
        <f t="shared" si="170"/>
        <v>14.216267517750007</v>
      </c>
      <c r="L823" s="185">
        <f t="shared" si="171"/>
        <v>506.20421550245288</v>
      </c>
      <c r="M823" s="204">
        <f t="shared" si="162"/>
        <v>16.14957180071551</v>
      </c>
      <c r="N823" s="186"/>
      <c r="O823" s="187">
        <f t="shared" si="163"/>
        <v>21.10073946765084</v>
      </c>
      <c r="P823" s="187"/>
      <c r="Q823" s="206">
        <f t="shared" si="164"/>
        <v>1.7613036620319072E-2</v>
      </c>
      <c r="R823" s="184">
        <f t="shared" si="174"/>
        <v>1.0034656030482938</v>
      </c>
      <c r="S823" s="184">
        <f t="shared" si="175"/>
        <v>14.904781801963539</v>
      </c>
      <c r="T823" s="190">
        <f t="shared" si="165"/>
        <v>1.517961078111485E-2</v>
      </c>
      <c r="U823" s="190">
        <f t="shared" si="166"/>
        <v>-3.0571380380393531E-2</v>
      </c>
      <c r="V823" s="190">
        <f t="shared" si="167"/>
        <v>4.5750991161508381E-2</v>
      </c>
      <c r="Y823" s="205"/>
      <c r="Z823" s="205"/>
    </row>
    <row r="824" spans="1:26">
      <c r="A824" s="181">
        <v>1938.12</v>
      </c>
      <c r="B824" s="182">
        <v>12.69</v>
      </c>
      <c r="C824" s="183">
        <v>0.51</v>
      </c>
      <c r="D824" s="182">
        <v>0.64</v>
      </c>
      <c r="E824" s="182">
        <v>14</v>
      </c>
      <c r="F824" s="183">
        <f t="shared" si="172"/>
        <v>1938.9583333332716</v>
      </c>
      <c r="G824" s="184">
        <f>G813*1/12+G825*11/12</f>
        <v>2.3766666666666665</v>
      </c>
      <c r="H824" s="183">
        <f t="shared" si="168"/>
        <v>284.84925750000008</v>
      </c>
      <c r="I824" s="183">
        <f t="shared" si="169"/>
        <v>11.447842500000005</v>
      </c>
      <c r="J824" s="185">
        <f t="shared" si="173"/>
        <v>10176.708262296421</v>
      </c>
      <c r="K824" s="183">
        <f t="shared" si="170"/>
        <v>14.365920000000006</v>
      </c>
      <c r="L824" s="185">
        <f t="shared" si="171"/>
        <v>513.24612197554848</v>
      </c>
      <c r="M824" s="204">
        <f t="shared" si="162"/>
        <v>15.756484438994002</v>
      </c>
      <c r="N824" s="186"/>
      <c r="O824" s="187">
        <f t="shared" si="163"/>
        <v>20.558601794186654</v>
      </c>
      <c r="P824" s="187"/>
      <c r="Q824" s="206">
        <f t="shared" si="164"/>
        <v>1.9895869007101601E-2</v>
      </c>
      <c r="R824" s="184">
        <f t="shared" si="174"/>
        <v>1.0034528907793234</v>
      </c>
      <c r="S824" s="184">
        <f t="shared" si="175"/>
        <v>14.956435859210577</v>
      </c>
      <c r="T824" s="190">
        <f t="shared" si="165"/>
        <v>1.8110587085912844E-2</v>
      </c>
      <c r="U824" s="190">
        <f t="shared" si="166"/>
        <v>-3.0224374065182524E-2</v>
      </c>
      <c r="V824" s="190">
        <f t="shared" si="167"/>
        <v>4.8334961151095368E-2</v>
      </c>
      <c r="Y824" s="205"/>
      <c r="Z824" s="205"/>
    </row>
    <row r="825" spans="1:26">
      <c r="A825" s="181">
        <v>1939.01</v>
      </c>
      <c r="B825" s="182">
        <v>12.5</v>
      </c>
      <c r="C825" s="183">
        <v>0.51333300000000004</v>
      </c>
      <c r="D825" s="182">
        <v>0.66333299999999995</v>
      </c>
      <c r="E825" s="182">
        <v>14</v>
      </c>
      <c r="F825" s="183">
        <f t="shared" si="172"/>
        <v>1939.0416666666049</v>
      </c>
      <c r="G825" s="184">
        <v>2.36</v>
      </c>
      <c r="H825" s="183">
        <f t="shared" si="168"/>
        <v>280.58437500000008</v>
      </c>
      <c r="I825" s="183">
        <f t="shared" si="169"/>
        <v>11.522657517750005</v>
      </c>
      <c r="J825" s="185">
        <f t="shared" si="173"/>
        <v>10058.643810919835</v>
      </c>
      <c r="K825" s="183">
        <f t="shared" si="170"/>
        <v>14.889670017750005</v>
      </c>
      <c r="L825" s="185">
        <f t="shared" si="171"/>
        <v>533.77843000231098</v>
      </c>
      <c r="M825" s="204">
        <f t="shared" si="162"/>
        <v>15.599634410919281</v>
      </c>
      <c r="N825" s="186"/>
      <c r="O825" s="187">
        <f t="shared" si="163"/>
        <v>20.324966524351215</v>
      </c>
      <c r="P825" s="187"/>
      <c r="Q825" s="206">
        <f t="shared" si="164"/>
        <v>2.0700668161540883E-2</v>
      </c>
      <c r="R825" s="184">
        <f t="shared" si="174"/>
        <v>1.0030715805683288</v>
      </c>
      <c r="S825" s="184">
        <f t="shared" si="175"/>
        <v>15.008078798680387</v>
      </c>
      <c r="T825" s="190">
        <f t="shared" si="165"/>
        <v>2.1381882689988307E-2</v>
      </c>
      <c r="U825" s="190">
        <f t="shared" si="166"/>
        <v>-2.987516925474043E-2</v>
      </c>
      <c r="V825" s="190">
        <f t="shared" si="167"/>
        <v>5.1257051944728738E-2</v>
      </c>
      <c r="Y825" s="205"/>
      <c r="Z825" s="205"/>
    </row>
    <row r="826" spans="1:26">
      <c r="A826" s="181">
        <v>1939.02</v>
      </c>
      <c r="B826" s="182">
        <v>12.4</v>
      </c>
      <c r="C826" s="183">
        <v>0.51666699999999999</v>
      </c>
      <c r="D826" s="182">
        <v>0.68666700000000003</v>
      </c>
      <c r="E826" s="182">
        <v>13.9</v>
      </c>
      <c r="F826" s="183">
        <f t="shared" si="172"/>
        <v>1939.1249999999382</v>
      </c>
      <c r="G826" s="184">
        <f>G825*11/12+G837*1/12</f>
        <v>2.3474999999999997</v>
      </c>
      <c r="H826" s="183">
        <f t="shared" si="168"/>
        <v>280.34214388489221</v>
      </c>
      <c r="I826" s="183">
        <f t="shared" si="169"/>
        <v>11.680930197949644</v>
      </c>
      <c r="J826" s="185">
        <f t="shared" si="173"/>
        <v>10084.855806913283</v>
      </c>
      <c r="K826" s="183">
        <f t="shared" si="170"/>
        <v>15.524330557661877</v>
      </c>
      <c r="L826" s="185">
        <f t="shared" si="171"/>
        <v>558.46271631981642</v>
      </c>
      <c r="M826" s="204">
        <f t="shared" si="162"/>
        <v>15.664696928954767</v>
      </c>
      <c r="N826" s="186"/>
      <c r="O826" s="187">
        <f t="shared" si="163"/>
        <v>20.378795316805164</v>
      </c>
      <c r="P826" s="187"/>
      <c r="Q826" s="206">
        <f t="shared" si="164"/>
        <v>1.985701408343514E-2</v>
      </c>
      <c r="R826" s="184">
        <f t="shared" si="174"/>
        <v>1.0030618269304661</v>
      </c>
      <c r="S826" s="184">
        <f t="shared" si="175"/>
        <v>15.162480755856766</v>
      </c>
      <c r="T826" s="190">
        <f t="shared" si="165"/>
        <v>1.8527802313304864E-2</v>
      </c>
      <c r="U826" s="190">
        <f t="shared" si="166"/>
        <v>-2.987687810634021E-2</v>
      </c>
      <c r="V826" s="190">
        <f t="shared" si="167"/>
        <v>4.8404680419645074E-2</v>
      </c>
      <c r="Y826" s="205"/>
      <c r="Z826" s="205"/>
    </row>
    <row r="827" spans="1:26">
      <c r="A827" s="181">
        <v>1939.03</v>
      </c>
      <c r="B827" s="182">
        <v>12.39</v>
      </c>
      <c r="C827" s="183">
        <v>0.52</v>
      </c>
      <c r="D827" s="182">
        <v>0.71</v>
      </c>
      <c r="E827" s="182">
        <v>13.9</v>
      </c>
      <c r="F827" s="183">
        <f t="shared" si="172"/>
        <v>1939.2083333332714</v>
      </c>
      <c r="G827" s="184">
        <f>G825*10/12+G837*2/12</f>
        <v>2.335</v>
      </c>
      <c r="H827" s="183">
        <f t="shared" si="168"/>
        <v>280.1160615107915</v>
      </c>
      <c r="I827" s="183">
        <f t="shared" si="169"/>
        <v>11.756283453237414</v>
      </c>
      <c r="J827" s="185">
        <f t="shared" si="173"/>
        <v>10111.965634351222</v>
      </c>
      <c r="K827" s="183">
        <f t="shared" si="170"/>
        <v>16.051848561151083</v>
      </c>
      <c r="L827" s="185">
        <f t="shared" si="171"/>
        <v>579.45888622997302</v>
      </c>
      <c r="M827" s="204">
        <f t="shared" si="162"/>
        <v>15.729223743214222</v>
      </c>
      <c r="N827" s="186"/>
      <c r="O827" s="187">
        <f t="shared" si="163"/>
        <v>20.428999210181161</v>
      </c>
      <c r="P827" s="187"/>
      <c r="Q827" s="206">
        <f t="shared" si="164"/>
        <v>2.0294782447704884E-2</v>
      </c>
      <c r="R827" s="184">
        <f t="shared" si="174"/>
        <v>1.0030520738380837</v>
      </c>
      <c r="S827" s="184">
        <f t="shared" si="175"/>
        <v>15.208905647767722</v>
      </c>
      <c r="T827" s="190">
        <f t="shared" si="165"/>
        <v>1.9772370842840559E-2</v>
      </c>
      <c r="U827" s="190">
        <f t="shared" si="166"/>
        <v>-2.9993960539809184E-2</v>
      </c>
      <c r="V827" s="190">
        <f t="shared" si="167"/>
        <v>4.9766331382649742E-2</v>
      </c>
      <c r="Y827" s="205"/>
      <c r="Z827" s="205"/>
    </row>
    <row r="828" spans="1:26">
      <c r="A828" s="181">
        <v>1939.04</v>
      </c>
      <c r="B828" s="182">
        <v>10.83</v>
      </c>
      <c r="C828" s="183">
        <v>0.52333300000000005</v>
      </c>
      <c r="D828" s="182">
        <v>0.72666699999999995</v>
      </c>
      <c r="E828" s="182">
        <v>13.8</v>
      </c>
      <c r="F828" s="183">
        <f t="shared" si="172"/>
        <v>1939.2916666666047</v>
      </c>
      <c r="G828" s="184">
        <f>G825*9/12+G837*3/12</f>
        <v>2.3224999999999998</v>
      </c>
      <c r="H828" s="183">
        <f t="shared" si="168"/>
        <v>246.62146630434793</v>
      </c>
      <c r="I828" s="183">
        <f t="shared" si="169"/>
        <v>11.91737320641305</v>
      </c>
      <c r="J828" s="185">
        <f t="shared" si="173"/>
        <v>8938.6881904758648</v>
      </c>
      <c r="K828" s="183">
        <f t="shared" si="170"/>
        <v>16.547708315326091</v>
      </c>
      <c r="L828" s="185">
        <f t="shared" si="171"/>
        <v>599.76451812636412</v>
      </c>
      <c r="M828" s="204">
        <f t="shared" si="162"/>
        <v>13.916994579812402</v>
      </c>
      <c r="N828" s="186"/>
      <c r="O828" s="187">
        <f t="shared" si="163"/>
        <v>18.052037760640456</v>
      </c>
      <c r="P828" s="187"/>
      <c r="Q828" s="206">
        <f t="shared" si="164"/>
        <v>2.8569036467798195E-2</v>
      </c>
      <c r="R828" s="184">
        <f t="shared" si="174"/>
        <v>1.0030423212916948</v>
      </c>
      <c r="S828" s="184">
        <f t="shared" si="175"/>
        <v>15.365870179430152</v>
      </c>
      <c r="T828" s="190">
        <f t="shared" si="165"/>
        <v>3.2428061099180505E-2</v>
      </c>
      <c r="U828" s="190">
        <f t="shared" si="166"/>
        <v>-3.1216334501771414E-2</v>
      </c>
      <c r="V828" s="190">
        <f t="shared" si="167"/>
        <v>6.364439560095192E-2</v>
      </c>
      <c r="Y828" s="205"/>
      <c r="Z828" s="205"/>
    </row>
    <row r="829" spans="1:26">
      <c r="A829" s="181">
        <v>1939.05</v>
      </c>
      <c r="B829" s="182">
        <v>11.23</v>
      </c>
      <c r="C829" s="183">
        <v>0.526667</v>
      </c>
      <c r="D829" s="182">
        <v>0.74333300000000002</v>
      </c>
      <c r="E829" s="182">
        <v>13.8</v>
      </c>
      <c r="F829" s="183">
        <f t="shared" si="172"/>
        <v>1939.3749999999379</v>
      </c>
      <c r="G829" s="184">
        <f>G825*8/12+G837*4/12</f>
        <v>2.31</v>
      </c>
      <c r="H829" s="183">
        <f t="shared" si="168"/>
        <v>255.73029239130443</v>
      </c>
      <c r="I829" s="183">
        <f t="shared" si="169"/>
        <v>11.993295271847831</v>
      </c>
      <c r="J829" s="185">
        <f t="shared" si="173"/>
        <v>9305.0579612322326</v>
      </c>
      <c r="K829" s="183">
        <f t="shared" si="170"/>
        <v>16.927227554239138</v>
      </c>
      <c r="L829" s="185">
        <f t="shared" si="171"/>
        <v>615.91777822766164</v>
      </c>
      <c r="M829" s="204">
        <f t="shared" si="162"/>
        <v>14.502929499657769</v>
      </c>
      <c r="N829" s="186"/>
      <c r="O829" s="187">
        <f t="shared" si="163"/>
        <v>18.782552949801364</v>
      </c>
      <c r="P829" s="187"/>
      <c r="Q829" s="206">
        <f t="shared" si="164"/>
        <v>2.5213062237963699E-2</v>
      </c>
      <c r="R829" s="184">
        <f t="shared" si="174"/>
        <v>1.0030325692918127</v>
      </c>
      <c r="S829" s="184">
        <f t="shared" si="175"/>
        <v>15.41261809344245</v>
      </c>
      <c r="T829" s="190">
        <f t="shared" si="165"/>
        <v>2.8539893194471144E-2</v>
      </c>
      <c r="U829" s="190">
        <f t="shared" si="166"/>
        <v>-3.0925000541305869E-2</v>
      </c>
      <c r="V829" s="190">
        <f t="shared" si="167"/>
        <v>5.9464893735777014E-2</v>
      </c>
      <c r="Y829" s="205"/>
      <c r="Z829" s="205"/>
    </row>
    <row r="830" spans="1:26">
      <c r="A830" s="181">
        <v>1939.06</v>
      </c>
      <c r="B830" s="182">
        <v>11.43</v>
      </c>
      <c r="C830" s="183">
        <v>0.53</v>
      </c>
      <c r="D830" s="182">
        <v>0.76</v>
      </c>
      <c r="E830" s="182">
        <v>13.8</v>
      </c>
      <c r="F830" s="183">
        <f t="shared" si="172"/>
        <v>1939.4583333332712</v>
      </c>
      <c r="G830" s="184">
        <f>G825*7/12+G837*5/12</f>
        <v>2.2975000000000003</v>
      </c>
      <c r="H830" s="183">
        <f t="shared" si="168"/>
        <v>260.28470543478267</v>
      </c>
      <c r="I830" s="183">
        <f t="shared" si="169"/>
        <v>12.069194565217396</v>
      </c>
      <c r="J830" s="185">
        <f t="shared" si="173"/>
        <v>9507.371851306516</v>
      </c>
      <c r="K830" s="183">
        <f t="shared" si="170"/>
        <v>17.306769565217397</v>
      </c>
      <c r="L830" s="185">
        <f t="shared" si="171"/>
        <v>632.16120796088819</v>
      </c>
      <c r="M830" s="204">
        <f t="shared" si="162"/>
        <v>14.83382892148979</v>
      </c>
      <c r="N830" s="186"/>
      <c r="O830" s="187">
        <f t="shared" si="163"/>
        <v>19.177986644847675</v>
      </c>
      <c r="P830" s="187"/>
      <c r="Q830" s="206">
        <f t="shared" si="164"/>
        <v>2.3225714827656514E-2</v>
      </c>
      <c r="R830" s="184">
        <f t="shared" si="174"/>
        <v>1.0030228178389522</v>
      </c>
      <c r="S830" s="184">
        <f t="shared" si="175"/>
        <v>15.459357925779061</v>
      </c>
      <c r="T830" s="190">
        <f t="shared" si="165"/>
        <v>2.0752726070569549E-2</v>
      </c>
      <c r="U830" s="190">
        <f t="shared" si="166"/>
        <v>-3.1445116215023328E-2</v>
      </c>
      <c r="V830" s="190">
        <f t="shared" si="167"/>
        <v>5.2197842285592877E-2</v>
      </c>
      <c r="Y830" s="205"/>
      <c r="Z830" s="205"/>
    </row>
    <row r="831" spans="1:26">
      <c r="A831" s="181">
        <v>1939.07</v>
      </c>
      <c r="B831" s="182">
        <v>11.71</v>
      </c>
      <c r="C831" s="183">
        <v>0.54</v>
      </c>
      <c r="D831" s="182">
        <v>0.776667</v>
      </c>
      <c r="E831" s="182">
        <v>13.8</v>
      </c>
      <c r="F831" s="183">
        <f t="shared" si="172"/>
        <v>1939.5416666666044</v>
      </c>
      <c r="G831" s="184">
        <f>G825*6/12+G837*6/12</f>
        <v>2.2850000000000001</v>
      </c>
      <c r="H831" s="183">
        <f t="shared" si="168"/>
        <v>266.66088369565227</v>
      </c>
      <c r="I831" s="183">
        <f t="shared" si="169"/>
        <v>12.296915217391311</v>
      </c>
      <c r="J831" s="185">
        <f t="shared" si="173"/>
        <v>9777.7039468161074</v>
      </c>
      <c r="K831" s="183">
        <f t="shared" si="170"/>
        <v>17.68631157619566</v>
      </c>
      <c r="L831" s="185">
        <f t="shared" si="171"/>
        <v>648.50725800698763</v>
      </c>
      <c r="M831" s="204">
        <f t="shared" si="162"/>
        <v>15.270952598570261</v>
      </c>
      <c r="N831" s="186"/>
      <c r="O831" s="187">
        <f t="shared" si="163"/>
        <v>19.706503149702879</v>
      </c>
      <c r="P831" s="187"/>
      <c r="Q831" s="206">
        <f t="shared" si="164"/>
        <v>2.0283560367290808E-2</v>
      </c>
      <c r="R831" s="184">
        <f t="shared" si="174"/>
        <v>1.0030130669336272</v>
      </c>
      <c r="S831" s="184">
        <f t="shared" si="175"/>
        <v>15.506088748695856</v>
      </c>
      <c r="T831" s="190">
        <f t="shared" si="165"/>
        <v>2.4962247495403656E-2</v>
      </c>
      <c r="U831" s="190">
        <f t="shared" si="166"/>
        <v>-3.0743809729687599E-2</v>
      </c>
      <c r="V831" s="190">
        <f t="shared" si="167"/>
        <v>5.5706057225091254E-2</v>
      </c>
      <c r="Y831" s="205"/>
      <c r="Z831" s="205"/>
    </row>
    <row r="832" spans="1:26">
      <c r="A832" s="181">
        <v>1939.08</v>
      </c>
      <c r="B832" s="182">
        <v>11.54</v>
      </c>
      <c r="C832" s="183">
        <v>0.55000000000000004</v>
      </c>
      <c r="D832" s="182">
        <v>0.79333299999999995</v>
      </c>
      <c r="E832" s="182">
        <v>13.8</v>
      </c>
      <c r="F832" s="183">
        <f t="shared" si="172"/>
        <v>1939.6249999999377</v>
      </c>
      <c r="G832" s="184">
        <f>G825*5/12+G837*7/12</f>
        <v>2.2725</v>
      </c>
      <c r="H832" s="183">
        <f t="shared" si="168"/>
        <v>262.78963260869574</v>
      </c>
      <c r="I832" s="183">
        <f t="shared" si="169"/>
        <v>12.524635869565222</v>
      </c>
      <c r="J832" s="185">
        <f t="shared" si="173"/>
        <v>9674.0263288204042</v>
      </c>
      <c r="K832" s="183">
        <f t="shared" si="170"/>
        <v>18.065830815108701</v>
      </c>
      <c r="L832" s="185">
        <f t="shared" si="171"/>
        <v>665.05410134506735</v>
      </c>
      <c r="M832" s="204">
        <f t="shared" si="162"/>
        <v>15.120082343333989</v>
      </c>
      <c r="N832" s="186"/>
      <c r="O832" s="187">
        <f t="shared" si="163"/>
        <v>19.476322694888815</v>
      </c>
      <c r="P832" s="187"/>
      <c r="Q832" s="206">
        <f t="shared" si="164"/>
        <v>2.1061966700567147E-2</v>
      </c>
      <c r="R832" s="184">
        <f t="shared" si="174"/>
        <v>1.0030033165763537</v>
      </c>
      <c r="S832" s="184">
        <f t="shared" si="175"/>
        <v>15.552809631974441</v>
      </c>
      <c r="T832" s="190">
        <f t="shared" si="165"/>
        <v>2.9826313231360535E-2</v>
      </c>
      <c r="U832" s="190">
        <f t="shared" si="166"/>
        <v>-3.126371444582321E-2</v>
      </c>
      <c r="V832" s="190">
        <f t="shared" si="167"/>
        <v>6.1090027677183745E-2</v>
      </c>
      <c r="Y832" s="205"/>
      <c r="Z832" s="205"/>
    </row>
    <row r="833" spans="1:26">
      <c r="A833" s="181">
        <v>1939.09</v>
      </c>
      <c r="B833" s="182">
        <v>12.77</v>
      </c>
      <c r="C833" s="183">
        <v>0.56000000000000005</v>
      </c>
      <c r="D833" s="182">
        <v>0.81</v>
      </c>
      <c r="E833" s="182">
        <v>14.1</v>
      </c>
      <c r="F833" s="183">
        <f t="shared" si="172"/>
        <v>1939.708333333271</v>
      </c>
      <c r="G833" s="184">
        <f>G825*4/12+G837*8/12</f>
        <v>2.2599999999999998</v>
      </c>
      <c r="H833" s="183">
        <f t="shared" si="168"/>
        <v>284.61205425531926</v>
      </c>
      <c r="I833" s="183">
        <f t="shared" si="169"/>
        <v>12.481029787234048</v>
      </c>
      <c r="J833" s="185">
        <f t="shared" si="173"/>
        <v>10515.659603835349</v>
      </c>
      <c r="K833" s="183">
        <f t="shared" si="170"/>
        <v>18.052918085106391</v>
      </c>
      <c r="L833" s="185">
        <f t="shared" si="171"/>
        <v>667.00738285878106</v>
      </c>
      <c r="M833" s="204">
        <f t="shared" ref="M833:M896" si="176">H833/AVERAGE(K713:K832)</f>
        <v>16.452835577060966</v>
      </c>
      <c r="N833" s="186"/>
      <c r="O833" s="187">
        <f t="shared" ref="O833:O896" si="177">J833/AVERAGE(L713:L832)</f>
        <v>21.145000339724806</v>
      </c>
      <c r="P833" s="187"/>
      <c r="Q833" s="206">
        <f t="shared" ref="Q833:Q896" si="178">1/M833-(G833/100-(((E833/E713)^(1/10))-1))</f>
        <v>1.7934373511527414E-2</v>
      </c>
      <c r="R833" s="184">
        <f t="shared" si="174"/>
        <v>1.0029935667676464</v>
      </c>
      <c r="S833" s="184">
        <f t="shared" si="175"/>
        <v>15.267614969696748</v>
      </c>
      <c r="T833" s="190">
        <f t="shared" si="165"/>
        <v>2.2741005106948764E-2</v>
      </c>
      <c r="U833" s="190">
        <f t="shared" si="166"/>
        <v>-2.9696109196251541E-2</v>
      </c>
      <c r="V833" s="190">
        <f t="shared" si="167"/>
        <v>5.2437114303200305E-2</v>
      </c>
      <c r="Y833" s="205"/>
      <c r="Z833" s="205"/>
    </row>
    <row r="834" spans="1:26">
      <c r="A834" s="181">
        <v>1939.1</v>
      </c>
      <c r="B834" s="182">
        <v>12.9</v>
      </c>
      <c r="C834" s="183">
        <v>0.57999999999999996</v>
      </c>
      <c r="D834" s="182">
        <v>0.84</v>
      </c>
      <c r="E834" s="182">
        <v>14</v>
      </c>
      <c r="F834" s="183">
        <f t="shared" si="172"/>
        <v>1939.7916666666042</v>
      </c>
      <c r="G834" s="184">
        <f>G825*3/12+G837*9/12</f>
        <v>2.2475000000000001</v>
      </c>
      <c r="H834" s="183">
        <f t="shared" si="168"/>
        <v>289.56307500000014</v>
      </c>
      <c r="I834" s="183">
        <f t="shared" si="169"/>
        <v>13.019115000000003</v>
      </c>
      <c r="J834" s="185">
        <f t="shared" si="173"/>
        <v>10738.671816543381</v>
      </c>
      <c r="K834" s="183">
        <f t="shared" si="170"/>
        <v>18.855270000000008</v>
      </c>
      <c r="L834" s="185">
        <f t="shared" si="171"/>
        <v>699.26235084468522</v>
      </c>
      <c r="M834" s="204">
        <f t="shared" si="176"/>
        <v>16.821204806265637</v>
      </c>
      <c r="N834" s="186"/>
      <c r="O834" s="187">
        <f t="shared" si="177"/>
        <v>21.569692820968008</v>
      </c>
      <c r="P834" s="187"/>
      <c r="Q834" s="206">
        <f t="shared" si="178"/>
        <v>1.6031261671560368E-2</v>
      </c>
      <c r="R834" s="184">
        <f t="shared" si="174"/>
        <v>1.0029838175080226</v>
      </c>
      <c r="S834" s="184">
        <f t="shared" si="175"/>
        <v>15.422700448737618</v>
      </c>
      <c r="T834" s="190">
        <f t="shared" ref="T834:T897" si="179">(($J954/$J834)^(1/10)-1)</f>
        <v>2.4637494911377233E-2</v>
      </c>
      <c r="U834" s="190">
        <f t="shared" ref="U834:U897" si="180">(($S954/$S834)^(1/10)-1)</f>
        <v>-2.9681368728167845E-2</v>
      </c>
      <c r="V834" s="190">
        <f t="shared" ref="V834:V897" si="181">T834-U834</f>
        <v>5.4318863639545079E-2</v>
      </c>
      <c r="Y834" s="205"/>
      <c r="Z834" s="205"/>
    </row>
    <row r="835" spans="1:26">
      <c r="A835" s="181">
        <v>1939.11</v>
      </c>
      <c r="B835" s="182">
        <v>12.67</v>
      </c>
      <c r="C835" s="183">
        <v>0.6</v>
      </c>
      <c r="D835" s="182">
        <v>0.87</v>
      </c>
      <c r="E835" s="182">
        <v>14</v>
      </c>
      <c r="F835" s="183">
        <f t="shared" si="172"/>
        <v>1939.8749999999375</v>
      </c>
      <c r="G835" s="184">
        <f>G825*2/12+G837*10/12</f>
        <v>2.2350000000000003</v>
      </c>
      <c r="H835" s="183">
        <f t="shared" si="168"/>
        <v>284.40032250000007</v>
      </c>
      <c r="I835" s="183">
        <f t="shared" si="169"/>
        <v>13.468050000000005</v>
      </c>
      <c r="J835" s="185">
        <f t="shared" si="173"/>
        <v>10588.829884219518</v>
      </c>
      <c r="K835" s="183">
        <f t="shared" si="170"/>
        <v>19.528672500000006</v>
      </c>
      <c r="L835" s="185">
        <f t="shared" si="171"/>
        <v>727.0940804475913</v>
      </c>
      <c r="M835" s="204">
        <f t="shared" si="176"/>
        <v>16.599238509946641</v>
      </c>
      <c r="N835" s="186"/>
      <c r="O835" s="187">
        <f t="shared" si="177"/>
        <v>21.237270183870677</v>
      </c>
      <c r="P835" s="187"/>
      <c r="Q835" s="206">
        <f t="shared" si="178"/>
        <v>1.695121525565662E-2</v>
      </c>
      <c r="R835" s="184">
        <f t="shared" si="174"/>
        <v>1.0029740687979982</v>
      </c>
      <c r="S835" s="184">
        <f t="shared" si="175"/>
        <v>15.46871897235755</v>
      </c>
      <c r="T835" s="190">
        <f t="shared" si="179"/>
        <v>2.7644050803828035E-2</v>
      </c>
      <c r="U835" s="190">
        <f t="shared" si="180"/>
        <v>-3.0198812680253595E-2</v>
      </c>
      <c r="V835" s="190">
        <f t="shared" si="181"/>
        <v>5.784286348408163E-2</v>
      </c>
      <c r="Y835" s="205"/>
      <c r="Z835" s="205"/>
    </row>
    <row r="836" spans="1:26">
      <c r="A836" s="181">
        <v>1939.12</v>
      </c>
      <c r="B836" s="182">
        <v>12.37</v>
      </c>
      <c r="C836" s="183">
        <v>0.62</v>
      </c>
      <c r="D836" s="182">
        <v>0.9</v>
      </c>
      <c r="E836" s="182">
        <v>14</v>
      </c>
      <c r="F836" s="183">
        <f t="shared" si="172"/>
        <v>1939.9583333332707</v>
      </c>
      <c r="G836" s="184">
        <f>G825*1/12+G837*11/12</f>
        <v>2.2225000000000001</v>
      </c>
      <c r="H836" s="183">
        <f t="shared" si="168"/>
        <v>277.6662975000001</v>
      </c>
      <c r="I836" s="183">
        <f t="shared" si="169"/>
        <v>13.916985000000006</v>
      </c>
      <c r="J836" s="185">
        <f t="shared" si="173"/>
        <v>10381.287704168388</v>
      </c>
      <c r="K836" s="183">
        <f t="shared" si="170"/>
        <v>20.202075000000008</v>
      </c>
      <c r="L836" s="185">
        <f t="shared" si="171"/>
        <v>755.307917037312</v>
      </c>
      <c r="M836" s="204">
        <f t="shared" si="176"/>
        <v>16.280412901283835</v>
      </c>
      <c r="N836" s="186"/>
      <c r="O836" s="187">
        <f t="shared" si="177"/>
        <v>20.784015129907623</v>
      </c>
      <c r="P836" s="187"/>
      <c r="Q836" s="206">
        <f t="shared" si="178"/>
        <v>1.8823727111642069E-2</v>
      </c>
      <c r="R836" s="184">
        <f t="shared" si="174"/>
        <v>1.0029643206380907</v>
      </c>
      <c r="S836" s="184">
        <f t="shared" si="175"/>
        <v>15.514724006798241</v>
      </c>
      <c r="T836" s="190">
        <f t="shared" si="179"/>
        <v>3.3859704471031371E-2</v>
      </c>
      <c r="U836" s="190">
        <f t="shared" si="180"/>
        <v>-2.948810779112232E-2</v>
      </c>
      <c r="V836" s="190">
        <f t="shared" si="181"/>
        <v>6.3347812262153691E-2</v>
      </c>
      <c r="Y836" s="205"/>
      <c r="Z836" s="205"/>
    </row>
    <row r="837" spans="1:26">
      <c r="A837" s="181">
        <v>1940.01</v>
      </c>
      <c r="B837" s="182">
        <v>12.3</v>
      </c>
      <c r="C837" s="183">
        <v>0.62333300000000003</v>
      </c>
      <c r="D837" s="182">
        <v>0.93</v>
      </c>
      <c r="E837" s="182">
        <v>13.9</v>
      </c>
      <c r="F837" s="183">
        <f t="shared" si="172"/>
        <v>1940.041666666604</v>
      </c>
      <c r="G837" s="184">
        <v>2.21</v>
      </c>
      <c r="H837" s="183">
        <f t="shared" si="168"/>
        <v>278.08132014388502</v>
      </c>
      <c r="I837" s="183">
        <f t="shared" si="169"/>
        <v>14.092460449532378</v>
      </c>
      <c r="J837" s="185">
        <f t="shared" si="173"/>
        <v>10440.711408631829</v>
      </c>
      <c r="K837" s="183">
        <f t="shared" si="170"/>
        <v>21.025660791366914</v>
      </c>
      <c r="L837" s="185">
        <f t="shared" si="171"/>
        <v>789.41964309167474</v>
      </c>
      <c r="M837" s="204">
        <f t="shared" si="176"/>
        <v>16.37848034261367</v>
      </c>
      <c r="N837" s="186"/>
      <c r="O837" s="187">
        <f t="shared" si="177"/>
        <v>20.860773184593899</v>
      </c>
      <c r="P837" s="187"/>
      <c r="Q837" s="206">
        <f t="shared" si="178"/>
        <v>1.8449926158429525E-2</v>
      </c>
      <c r="R837" s="184">
        <f t="shared" si="174"/>
        <v>1.0037715554144664</v>
      </c>
      <c r="S837" s="184">
        <f t="shared" si="175"/>
        <v>15.672662210584335</v>
      </c>
      <c r="T837" s="190">
        <f t="shared" si="179"/>
        <v>3.6400696189156312E-2</v>
      </c>
      <c r="U837" s="190">
        <f t="shared" si="180"/>
        <v>-2.9878658206996644E-2</v>
      </c>
      <c r="V837" s="190">
        <f t="shared" si="181"/>
        <v>6.6279354396152956E-2</v>
      </c>
      <c r="Y837" s="205"/>
      <c r="Z837" s="205"/>
    </row>
    <row r="838" spans="1:26">
      <c r="A838" s="181">
        <v>1940.02</v>
      </c>
      <c r="B838" s="182">
        <v>12.22</v>
      </c>
      <c r="C838" s="183">
        <v>0.62666699999999997</v>
      </c>
      <c r="D838" s="182">
        <v>0.96</v>
      </c>
      <c r="E838" s="182">
        <v>14</v>
      </c>
      <c r="F838" s="183">
        <f t="shared" si="172"/>
        <v>1940.1249999999372</v>
      </c>
      <c r="G838" s="184">
        <f>G837*11/12+G849*1/12</f>
        <v>2.1883333333333335</v>
      </c>
      <c r="H838" s="183">
        <f t="shared" si="168"/>
        <v>274.29928500000011</v>
      </c>
      <c r="I838" s="183">
        <f t="shared" si="169"/>
        <v>14.066637482250005</v>
      </c>
      <c r="J838" s="185">
        <f t="shared" si="173"/>
        <v>10342.724499897104</v>
      </c>
      <c r="K838" s="183">
        <f t="shared" si="170"/>
        <v>21.548880000000008</v>
      </c>
      <c r="L838" s="185">
        <f t="shared" si="171"/>
        <v>812.52172830615541</v>
      </c>
      <c r="M838" s="204">
        <f t="shared" si="176"/>
        <v>16.216119847731058</v>
      </c>
      <c r="N838" s="186"/>
      <c r="O838" s="187">
        <f t="shared" si="177"/>
        <v>20.606533623194935</v>
      </c>
      <c r="P838" s="187"/>
      <c r="Q838" s="206">
        <f t="shared" si="178"/>
        <v>2.0555367211535183E-2</v>
      </c>
      <c r="R838" s="184">
        <f t="shared" si="174"/>
        <v>1.0037555134840215</v>
      </c>
      <c r="S838" s="184">
        <f t="shared" si="175"/>
        <v>15.619402720856597</v>
      </c>
      <c r="T838" s="190">
        <f t="shared" si="179"/>
        <v>3.9971189749723246E-2</v>
      </c>
      <c r="U838" s="190">
        <f t="shared" si="180"/>
        <v>-2.9539517735034382E-2</v>
      </c>
      <c r="V838" s="190">
        <f t="shared" si="181"/>
        <v>6.9510707484757628E-2</v>
      </c>
      <c r="Y838" s="205"/>
      <c r="Z838" s="205"/>
    </row>
    <row r="839" spans="1:26">
      <c r="A839" s="181">
        <v>1940.03</v>
      </c>
      <c r="B839" s="182">
        <v>12.15</v>
      </c>
      <c r="C839" s="183">
        <v>0.63</v>
      </c>
      <c r="D839" s="182">
        <v>0.99</v>
      </c>
      <c r="E839" s="182">
        <v>14</v>
      </c>
      <c r="F839" s="183">
        <f t="shared" si="172"/>
        <v>1940.2083333332705</v>
      </c>
      <c r="G839" s="184">
        <f>G837*10/12+G849*2/12</f>
        <v>2.166666666666667</v>
      </c>
      <c r="H839" s="183">
        <f t="shared" si="168"/>
        <v>272.72801250000009</v>
      </c>
      <c r="I839" s="183">
        <f t="shared" si="169"/>
        <v>14.141452500000005</v>
      </c>
      <c r="J839" s="185">
        <f t="shared" si="173"/>
        <v>10327.912905891522</v>
      </c>
      <c r="K839" s="183">
        <f t="shared" si="170"/>
        <v>22.222282500000009</v>
      </c>
      <c r="L839" s="185">
        <f t="shared" si="171"/>
        <v>841.53364418375372</v>
      </c>
      <c r="M839" s="204">
        <f t="shared" si="176"/>
        <v>16.172906305307901</v>
      </c>
      <c r="N839" s="186"/>
      <c r="O839" s="187">
        <f t="shared" si="177"/>
        <v>20.505754657089831</v>
      </c>
      <c r="P839" s="187"/>
      <c r="Q839" s="206">
        <f t="shared" si="178"/>
        <v>2.1515605176069624E-2</v>
      </c>
      <c r="R839" s="184">
        <f t="shared" si="174"/>
        <v>1.0037394744304893</v>
      </c>
      <c r="S839" s="184">
        <f t="shared" si="175"/>
        <v>15.678061598387135</v>
      </c>
      <c r="T839" s="190">
        <f t="shared" si="179"/>
        <v>4.1104603425521802E-2</v>
      </c>
      <c r="U839" s="190">
        <f t="shared" si="180"/>
        <v>-3.0304361536501623E-2</v>
      </c>
      <c r="V839" s="190">
        <f t="shared" si="181"/>
        <v>7.1408964962023425E-2</v>
      </c>
      <c r="Y839" s="205"/>
      <c r="Z839" s="205"/>
    </row>
    <row r="840" spans="1:26">
      <c r="A840" s="181">
        <v>1940.04</v>
      </c>
      <c r="B840" s="182">
        <v>12.27</v>
      </c>
      <c r="C840" s="183">
        <v>0.63666699999999998</v>
      </c>
      <c r="D840" s="182">
        <v>1.00667</v>
      </c>
      <c r="E840" s="182">
        <v>14</v>
      </c>
      <c r="F840" s="183">
        <f t="shared" si="172"/>
        <v>1940.2916666666038</v>
      </c>
      <c r="G840" s="184">
        <f>G837*9/12+G849*3/12</f>
        <v>2.145</v>
      </c>
      <c r="H840" s="183">
        <f t="shared" si="168"/>
        <v>275.42162250000013</v>
      </c>
      <c r="I840" s="183">
        <f t="shared" si="169"/>
        <v>14.291104982250005</v>
      </c>
      <c r="J840" s="185">
        <f t="shared" si="173"/>
        <v>10475.016032849953</v>
      </c>
      <c r="K840" s="183">
        <f t="shared" si="170"/>
        <v>22.596469822500008</v>
      </c>
      <c r="L840" s="185">
        <f t="shared" si="171"/>
        <v>859.40378074890475</v>
      </c>
      <c r="M840" s="204">
        <f t="shared" si="176"/>
        <v>16.370988707128788</v>
      </c>
      <c r="N840" s="186"/>
      <c r="O840" s="187">
        <f t="shared" si="177"/>
        <v>20.710720299995661</v>
      </c>
      <c r="P840" s="187"/>
      <c r="Q840" s="206">
        <f t="shared" si="178"/>
        <v>2.0405333024727475E-2</v>
      </c>
      <c r="R840" s="184">
        <f t="shared" si="174"/>
        <v>1.0037234382585667</v>
      </c>
      <c r="S840" s="184">
        <f t="shared" si="175"/>
        <v>15.73668930885394</v>
      </c>
      <c r="T840" s="190">
        <f t="shared" si="179"/>
        <v>4.3105931374411321E-2</v>
      </c>
      <c r="U840" s="190">
        <f t="shared" si="180"/>
        <v>-3.0653668957569047E-2</v>
      </c>
      <c r="V840" s="190">
        <f t="shared" si="181"/>
        <v>7.3759600331980368E-2</v>
      </c>
      <c r="Y840" s="205"/>
      <c r="Z840" s="205"/>
    </row>
    <row r="841" spans="1:26">
      <c r="A841" s="181">
        <v>1940.05</v>
      </c>
      <c r="B841" s="182">
        <v>10.58</v>
      </c>
      <c r="C841" s="183">
        <v>0.64333300000000004</v>
      </c>
      <c r="D841" s="182">
        <v>1.0233300000000001</v>
      </c>
      <c r="E841" s="182">
        <v>14</v>
      </c>
      <c r="F841" s="183">
        <f t="shared" si="172"/>
        <v>1940.374999999937</v>
      </c>
      <c r="G841" s="184">
        <f>G837*8/12+G849*4/12</f>
        <v>2.1233333333333335</v>
      </c>
      <c r="H841" s="183">
        <f t="shared" si="168"/>
        <v>237.48661500000009</v>
      </c>
      <c r="I841" s="183">
        <f t="shared" si="169"/>
        <v>14.440735017750006</v>
      </c>
      <c r="J841" s="185">
        <f t="shared" si="173"/>
        <v>9078.0152066020873</v>
      </c>
      <c r="K841" s="183">
        <f t="shared" si="170"/>
        <v>22.97043267750001</v>
      </c>
      <c r="L841" s="185">
        <f t="shared" si="171"/>
        <v>878.05343113157983</v>
      </c>
      <c r="M841" s="204">
        <f t="shared" si="176"/>
        <v>14.138747694800729</v>
      </c>
      <c r="N841" s="186"/>
      <c r="O841" s="187">
        <f t="shared" si="177"/>
        <v>17.861798289357672</v>
      </c>
      <c r="P841" s="187"/>
      <c r="Q841" s="206">
        <f t="shared" si="178"/>
        <v>3.0844754648737385E-2</v>
      </c>
      <c r="R841" s="184">
        <f t="shared" si="174"/>
        <v>1.0037074049729597</v>
      </c>
      <c r="S841" s="184">
        <f t="shared" si="175"/>
        <v>15.795283899889702</v>
      </c>
      <c r="T841" s="190">
        <f t="shared" si="179"/>
        <v>6.1770599522880998E-2</v>
      </c>
      <c r="U841" s="190">
        <f t="shared" si="180"/>
        <v>-3.1409081926938143E-2</v>
      </c>
      <c r="V841" s="190">
        <f t="shared" si="181"/>
        <v>9.3179681449819141E-2</v>
      </c>
      <c r="Y841" s="205"/>
      <c r="Z841" s="205"/>
    </row>
    <row r="842" spans="1:26">
      <c r="A842" s="181">
        <v>1940.06</v>
      </c>
      <c r="B842" s="182">
        <v>9.67</v>
      </c>
      <c r="C842" s="183">
        <v>0.65</v>
      </c>
      <c r="D842" s="182">
        <v>1.04</v>
      </c>
      <c r="E842" s="182">
        <v>14.1</v>
      </c>
      <c r="F842" s="183">
        <f t="shared" si="172"/>
        <v>1940.4583333332703</v>
      </c>
      <c r="G842" s="184">
        <f>G837*7/12+G849*5/12</f>
        <v>2.1016666666666666</v>
      </c>
      <c r="H842" s="183">
        <f t="shared" ref="H842:H905" si="182">B842*$E$1852/E842</f>
        <v>215.52063936170222</v>
      </c>
      <c r="I842" s="183">
        <f t="shared" ref="I842:I905" si="183">C842*$E$1852/E842</f>
        <v>14.486909574468092</v>
      </c>
      <c r="J842" s="185">
        <f t="shared" si="173"/>
        <v>8284.5048210960322</v>
      </c>
      <c r="K842" s="183">
        <f t="shared" ref="K842:K905" si="184">D842*$E$1852/E842</f>
        <v>23.179055319148944</v>
      </c>
      <c r="L842" s="185">
        <f t="shared" ref="L842:L905" si="185">K842*(J842/H842)</f>
        <v>890.99121136916995</v>
      </c>
      <c r="M842" s="204">
        <f t="shared" si="176"/>
        <v>12.843765598268812</v>
      </c>
      <c r="N842" s="186"/>
      <c r="O842" s="187">
        <f t="shared" si="177"/>
        <v>16.212647751148253</v>
      </c>
      <c r="P842" s="187"/>
      <c r="Q842" s="206">
        <f t="shared" si="178"/>
        <v>3.947430057129106E-2</v>
      </c>
      <c r="R842" s="184">
        <f t="shared" si="174"/>
        <v>1.0036913745783809</v>
      </c>
      <c r="S842" s="184">
        <f t="shared" si="175"/>
        <v>15.741404808196632</v>
      </c>
      <c r="T842" s="190">
        <f t="shared" si="179"/>
        <v>7.3376956935260695E-2</v>
      </c>
      <c r="U842" s="190">
        <f t="shared" si="180"/>
        <v>-3.1469676625855425E-2</v>
      </c>
      <c r="V842" s="190">
        <f t="shared" si="181"/>
        <v>0.10484663356111612</v>
      </c>
      <c r="Y842" s="205"/>
      <c r="Z842" s="205"/>
    </row>
    <row r="843" spans="1:26">
      <c r="A843" s="181">
        <v>1940.07</v>
      </c>
      <c r="B843" s="182">
        <v>9.99</v>
      </c>
      <c r="C843" s="183">
        <v>0.656667</v>
      </c>
      <c r="D843" s="182">
        <v>1.0533300000000001</v>
      </c>
      <c r="E843" s="182">
        <v>14</v>
      </c>
      <c r="F843" s="183">
        <f t="shared" ref="F843:F906" si="186">F842+1/12</f>
        <v>1940.5416666666035</v>
      </c>
      <c r="G843" s="184">
        <f>G837*6/12+G849*6/12</f>
        <v>2.08</v>
      </c>
      <c r="H843" s="183">
        <f t="shared" si="182"/>
        <v>224.24303250000008</v>
      </c>
      <c r="I843" s="183">
        <f t="shared" si="183"/>
        <v>14.740039982250007</v>
      </c>
      <c r="J843" s="185">
        <f t="shared" ref="J843:J906" si="187">J842*((H843+(I843/12))/H842)</f>
        <v>8667.0058626415102</v>
      </c>
      <c r="K843" s="183">
        <f t="shared" si="184"/>
        <v>23.643835177500012</v>
      </c>
      <c r="L843" s="185">
        <f t="shared" si="185"/>
        <v>913.83556409371215</v>
      </c>
      <c r="M843" s="204">
        <f t="shared" si="176"/>
        <v>13.369884763210061</v>
      </c>
      <c r="N843" s="186"/>
      <c r="O843" s="187">
        <f t="shared" si="177"/>
        <v>16.862230313337168</v>
      </c>
      <c r="P843" s="187"/>
      <c r="Q843" s="206">
        <f t="shared" si="178"/>
        <v>3.710469109993482E-2</v>
      </c>
      <c r="R843" s="184">
        <f t="shared" ref="R843:R906" si="188">((G843/G844+G843/1200+((1+G844/1200)^(-119))*(1-G843/G844)))</f>
        <v>1.0036753470795532</v>
      </c>
      <c r="S843" s="184">
        <f t="shared" ref="S843:S906" si="189">S842*R842*E842/E843</f>
        <v>15.912365888517423</v>
      </c>
      <c r="T843" s="190">
        <f t="shared" si="179"/>
        <v>5.9825000658282557E-2</v>
      </c>
      <c r="U843" s="190">
        <f t="shared" si="180"/>
        <v>-3.3708372905429163E-2</v>
      </c>
      <c r="V843" s="190">
        <f t="shared" si="181"/>
        <v>9.3533373563711719E-2</v>
      </c>
      <c r="Y843" s="205"/>
      <c r="Z843" s="205"/>
    </row>
    <row r="844" spans="1:26">
      <c r="A844" s="181">
        <v>1940.08</v>
      </c>
      <c r="B844" s="182">
        <v>10.199999999999999</v>
      </c>
      <c r="C844" s="183">
        <v>0.66333299999999995</v>
      </c>
      <c r="D844" s="182">
        <v>1.06667</v>
      </c>
      <c r="E844" s="182">
        <v>14</v>
      </c>
      <c r="F844" s="183">
        <f t="shared" si="186"/>
        <v>1940.6249999999368</v>
      </c>
      <c r="G844" s="184">
        <f>G837*5/12+G849*7/12</f>
        <v>2.0583333333333336</v>
      </c>
      <c r="H844" s="183">
        <f t="shared" si="182"/>
        <v>228.95685000000006</v>
      </c>
      <c r="I844" s="183">
        <f t="shared" si="183"/>
        <v>14.889670017750005</v>
      </c>
      <c r="J844" s="185">
        <f t="shared" si="187"/>
        <v>8897.1523906173206</v>
      </c>
      <c r="K844" s="183">
        <f t="shared" si="184"/>
        <v>23.943274822500008</v>
      </c>
      <c r="L844" s="185">
        <f t="shared" si="185"/>
        <v>930.42407259801746</v>
      </c>
      <c r="M844" s="204">
        <f t="shared" si="176"/>
        <v>13.649399392391638</v>
      </c>
      <c r="N844" s="186"/>
      <c r="O844" s="187">
        <f t="shared" si="177"/>
        <v>17.199450235230628</v>
      </c>
      <c r="P844" s="187"/>
      <c r="Q844" s="206">
        <f t="shared" si="178"/>
        <v>3.6383899673062027E-2</v>
      </c>
      <c r="R844" s="184">
        <f t="shared" si="188"/>
        <v>1.0036593224812065</v>
      </c>
      <c r="S844" s="184">
        <f t="shared" si="189"/>
        <v>15.970849356014567</v>
      </c>
      <c r="T844" s="190">
        <f t="shared" si="179"/>
        <v>6.3007997970177421E-2</v>
      </c>
      <c r="U844" s="190">
        <f t="shared" si="180"/>
        <v>-3.4840854558174206E-2</v>
      </c>
      <c r="V844" s="190">
        <f t="shared" si="181"/>
        <v>9.7848852528351626E-2</v>
      </c>
      <c r="Y844" s="205"/>
      <c r="Z844" s="205"/>
    </row>
    <row r="845" spans="1:26">
      <c r="A845" s="181">
        <v>1940.09</v>
      </c>
      <c r="B845" s="182">
        <v>10.63</v>
      </c>
      <c r="C845" s="183">
        <v>0.67</v>
      </c>
      <c r="D845" s="182">
        <v>1.08</v>
      </c>
      <c r="E845" s="182">
        <v>14</v>
      </c>
      <c r="F845" s="183">
        <f t="shared" si="186"/>
        <v>1940.70833333327</v>
      </c>
      <c r="G845" s="184">
        <f>G837*4/12+G849*8/12</f>
        <v>2.0366666666666666</v>
      </c>
      <c r="H845" s="183">
        <f t="shared" si="182"/>
        <v>238.60895250000013</v>
      </c>
      <c r="I845" s="183">
        <f t="shared" si="183"/>
        <v>15.039322500000008</v>
      </c>
      <c r="J845" s="185">
        <f t="shared" si="187"/>
        <v>9320.9301556279352</v>
      </c>
      <c r="K845" s="183">
        <f t="shared" si="184"/>
        <v>24.242490000000011</v>
      </c>
      <c r="L845" s="185">
        <f t="shared" si="185"/>
        <v>946.99948900076856</v>
      </c>
      <c r="M845" s="204">
        <f t="shared" si="176"/>
        <v>14.214842598620644</v>
      </c>
      <c r="N845" s="186"/>
      <c r="O845" s="187">
        <f t="shared" si="177"/>
        <v>17.894527295628066</v>
      </c>
      <c r="P845" s="187"/>
      <c r="Q845" s="206">
        <f t="shared" si="178"/>
        <v>3.3092066814589129E-2</v>
      </c>
      <c r="R845" s="184">
        <f t="shared" si="188"/>
        <v>1.0036433007880792</v>
      </c>
      <c r="S845" s="184">
        <f t="shared" si="189"/>
        <v>16.029291844106993</v>
      </c>
      <c r="T845" s="190">
        <f t="shared" si="179"/>
        <v>6.1925878084512886E-2</v>
      </c>
      <c r="U845" s="190">
        <f t="shared" si="180"/>
        <v>-3.5567719186045399E-2</v>
      </c>
      <c r="V845" s="190">
        <f t="shared" si="181"/>
        <v>9.7493597270558285E-2</v>
      </c>
      <c r="Y845" s="205"/>
      <c r="Z845" s="205"/>
    </row>
    <row r="846" spans="1:26">
      <c r="A846" s="181">
        <v>1940.1</v>
      </c>
      <c r="B846" s="182">
        <v>10.73</v>
      </c>
      <c r="C846" s="183">
        <v>0.67</v>
      </c>
      <c r="D846" s="182">
        <v>1.07</v>
      </c>
      <c r="E846" s="182">
        <v>14</v>
      </c>
      <c r="F846" s="183">
        <f t="shared" si="186"/>
        <v>1940.7916666666033</v>
      </c>
      <c r="G846" s="184">
        <f>G837*3/12+G849*9/12</f>
        <v>2.0150000000000001</v>
      </c>
      <c r="H846" s="183">
        <f t="shared" si="182"/>
        <v>240.8536275000001</v>
      </c>
      <c r="I846" s="183">
        <f t="shared" si="183"/>
        <v>15.039322500000008</v>
      </c>
      <c r="J846" s="185">
        <f t="shared" si="187"/>
        <v>9457.5728288093724</v>
      </c>
      <c r="K846" s="183">
        <f t="shared" si="184"/>
        <v>24.018022500000008</v>
      </c>
      <c r="L846" s="185">
        <f t="shared" si="185"/>
        <v>943.11304071072016</v>
      </c>
      <c r="M846" s="204">
        <f t="shared" si="176"/>
        <v>14.328290323104959</v>
      </c>
      <c r="N846" s="186"/>
      <c r="O846" s="187">
        <f t="shared" si="177"/>
        <v>18.021167440415674</v>
      </c>
      <c r="P846" s="187"/>
      <c r="Q846" s="206">
        <f t="shared" si="178"/>
        <v>3.3345933452265025E-2</v>
      </c>
      <c r="R846" s="184">
        <f t="shared" si="188"/>
        <v>1.0036272820049184</v>
      </c>
      <c r="S846" s="184">
        <f t="shared" si="189"/>
        <v>16.087691375714979</v>
      </c>
      <c r="T846" s="190">
        <f t="shared" si="179"/>
        <v>6.4436129950412369E-2</v>
      </c>
      <c r="U846" s="190">
        <f t="shared" si="180"/>
        <v>-3.6681501835572172E-2</v>
      </c>
      <c r="V846" s="190">
        <f t="shared" si="181"/>
        <v>0.10111763178598454</v>
      </c>
      <c r="Y846" s="205"/>
      <c r="Z846" s="205"/>
    </row>
    <row r="847" spans="1:26">
      <c r="A847" s="181">
        <v>1940.11</v>
      </c>
      <c r="B847" s="182">
        <v>10.98</v>
      </c>
      <c r="C847" s="183">
        <v>0.67</v>
      </c>
      <c r="D847" s="182">
        <v>1.06</v>
      </c>
      <c r="E847" s="182">
        <v>14</v>
      </c>
      <c r="F847" s="183">
        <f t="shared" si="186"/>
        <v>1940.8749999999366</v>
      </c>
      <c r="G847" s="184">
        <f>G837*2/12+G849*10/12</f>
        <v>1.9933333333333334</v>
      </c>
      <c r="H847" s="183">
        <f t="shared" si="182"/>
        <v>246.46531500000012</v>
      </c>
      <c r="I847" s="183">
        <f t="shared" si="183"/>
        <v>15.039322500000008</v>
      </c>
      <c r="J847" s="185">
        <f t="shared" si="187"/>
        <v>9727.1386278287155</v>
      </c>
      <c r="K847" s="183">
        <f t="shared" si="184"/>
        <v>23.793555000000008</v>
      </c>
      <c r="L847" s="185">
        <f t="shared" si="185"/>
        <v>939.04981288692511</v>
      </c>
      <c r="M847" s="204">
        <f t="shared" si="176"/>
        <v>14.636689248763609</v>
      </c>
      <c r="N847" s="186"/>
      <c r="O847" s="187">
        <f t="shared" si="177"/>
        <v>18.393381330164452</v>
      </c>
      <c r="P847" s="187"/>
      <c r="Q847" s="206">
        <f t="shared" si="178"/>
        <v>3.2690244174055832E-2</v>
      </c>
      <c r="R847" s="184">
        <f t="shared" si="188"/>
        <v>1.0036112661364796</v>
      </c>
      <c r="S847" s="184">
        <f t="shared" si="189"/>
        <v>16.14604596914279</v>
      </c>
      <c r="T847" s="190">
        <f t="shared" si="179"/>
        <v>6.1437338019165288E-2</v>
      </c>
      <c r="U847" s="190">
        <f t="shared" si="180"/>
        <v>-3.7395403887164891E-2</v>
      </c>
      <c r="V847" s="190">
        <f t="shared" si="181"/>
        <v>9.8832741906330179E-2</v>
      </c>
      <c r="Y847" s="205"/>
      <c r="Z847" s="205"/>
    </row>
    <row r="848" spans="1:26">
      <c r="A848" s="181">
        <v>1940.12</v>
      </c>
      <c r="B848" s="182">
        <v>10.53</v>
      </c>
      <c r="C848" s="183">
        <v>0.67</v>
      </c>
      <c r="D848" s="182">
        <v>1.05</v>
      </c>
      <c r="E848" s="182">
        <v>14.1</v>
      </c>
      <c r="F848" s="183">
        <f t="shared" si="186"/>
        <v>1940.9583333332698</v>
      </c>
      <c r="G848" s="184">
        <f>G837*1/12+G849*11/12</f>
        <v>1.9716666666666665</v>
      </c>
      <c r="H848" s="183">
        <f t="shared" si="182"/>
        <v>234.68793510638307</v>
      </c>
      <c r="I848" s="183">
        <f t="shared" si="183"/>
        <v>14.932660638297881</v>
      </c>
      <c r="J848" s="185">
        <f t="shared" si="187"/>
        <v>9311.4376657877547</v>
      </c>
      <c r="K848" s="183">
        <f t="shared" si="184"/>
        <v>23.401930851063842</v>
      </c>
      <c r="L848" s="185">
        <f t="shared" si="185"/>
        <v>928.49093533496136</v>
      </c>
      <c r="M848" s="204">
        <f t="shared" si="176"/>
        <v>13.908426122353839</v>
      </c>
      <c r="N848" s="186"/>
      <c r="O848" s="187">
        <f t="shared" si="177"/>
        <v>17.470115111948246</v>
      </c>
      <c r="P848" s="187"/>
      <c r="Q848" s="206">
        <f t="shared" si="178"/>
        <v>3.9005332223909589E-2</v>
      </c>
      <c r="R848" s="184">
        <f t="shared" si="188"/>
        <v>1.0035952531875263</v>
      </c>
      <c r="S848" s="184">
        <f t="shared" si="189"/>
        <v>16.089429144301331</v>
      </c>
      <c r="T848" s="190">
        <f t="shared" si="179"/>
        <v>6.5025167787896132E-2</v>
      </c>
      <c r="U848" s="190">
        <f t="shared" si="180"/>
        <v>-3.8191801895766986E-2</v>
      </c>
      <c r="V848" s="190">
        <f t="shared" si="181"/>
        <v>0.10321696968366312</v>
      </c>
      <c r="Y848" s="205"/>
      <c r="Z848" s="205"/>
    </row>
    <row r="849" spans="1:26">
      <c r="A849" s="181">
        <v>1941.01</v>
      </c>
      <c r="B849" s="182">
        <v>10.55</v>
      </c>
      <c r="C849" s="183">
        <v>0.67333299999999996</v>
      </c>
      <c r="D849" s="182">
        <v>1.0533300000000001</v>
      </c>
      <c r="E849" s="182">
        <v>14.1</v>
      </c>
      <c r="F849" s="183">
        <f t="shared" si="186"/>
        <v>1941.0416666666031</v>
      </c>
      <c r="G849" s="184">
        <v>1.95</v>
      </c>
      <c r="H849" s="183">
        <f t="shared" si="182"/>
        <v>235.13368617021285</v>
      </c>
      <c r="I849" s="183">
        <f t="shared" si="183"/>
        <v>15.006945053085111</v>
      </c>
      <c r="J849" s="185">
        <f t="shared" si="187"/>
        <v>9378.7409524101586</v>
      </c>
      <c r="K849" s="183">
        <f t="shared" si="184"/>
        <v>23.476148403191502</v>
      </c>
      <c r="L849" s="185">
        <f t="shared" si="185"/>
        <v>936.38949833196159</v>
      </c>
      <c r="M849" s="204">
        <f t="shared" si="176"/>
        <v>13.904158267950832</v>
      </c>
      <c r="N849" s="186"/>
      <c r="O849" s="187">
        <f t="shared" si="177"/>
        <v>17.459724031152373</v>
      </c>
      <c r="P849" s="187"/>
      <c r="Q849" s="206">
        <f t="shared" si="178"/>
        <v>4.0478384387534733E-2</v>
      </c>
      <c r="R849" s="184">
        <f t="shared" si="188"/>
        <v>0.99780354306056551</v>
      </c>
      <c r="S849" s="184">
        <f t="shared" si="189"/>
        <v>16.14727471571786</v>
      </c>
      <c r="T849" s="190">
        <f t="shared" si="179"/>
        <v>7.0799139272996747E-2</v>
      </c>
      <c r="U849" s="190">
        <f t="shared" si="180"/>
        <v>-4.0032852455805679E-2</v>
      </c>
      <c r="V849" s="190">
        <f t="shared" si="181"/>
        <v>0.11083199172880243</v>
      </c>
      <c r="Y849" s="205"/>
      <c r="Z849" s="205"/>
    </row>
    <row r="850" spans="1:26">
      <c r="A850" s="181">
        <v>1941.02</v>
      </c>
      <c r="B850" s="182">
        <v>9.89</v>
      </c>
      <c r="C850" s="183">
        <v>0.67666700000000002</v>
      </c>
      <c r="D850" s="182">
        <v>1.05667</v>
      </c>
      <c r="E850" s="182">
        <v>14.1</v>
      </c>
      <c r="F850" s="183">
        <f t="shared" si="186"/>
        <v>1941.1249999999363</v>
      </c>
      <c r="G850" s="184">
        <f>G849*11/12+G861*1/12</f>
        <v>1.9924999999999999</v>
      </c>
      <c r="H850" s="183">
        <f t="shared" si="182"/>
        <v>220.4239010638299</v>
      </c>
      <c r="I850" s="183">
        <f t="shared" si="183"/>
        <v>15.081251755425539</v>
      </c>
      <c r="J850" s="185">
        <f t="shared" si="187"/>
        <v>8842.1426598426733</v>
      </c>
      <c r="K850" s="183">
        <f t="shared" si="184"/>
        <v>23.550588830851076</v>
      </c>
      <c r="L850" s="185">
        <f t="shared" si="185"/>
        <v>944.71454847077439</v>
      </c>
      <c r="M850" s="204">
        <f t="shared" si="176"/>
        <v>13.002943303402452</v>
      </c>
      <c r="N850" s="186"/>
      <c r="O850" s="187">
        <f t="shared" si="177"/>
        <v>16.330448496085083</v>
      </c>
      <c r="P850" s="187"/>
      <c r="Q850" s="206">
        <f t="shared" si="178"/>
        <v>4.6289633068266889E-2</v>
      </c>
      <c r="R850" s="184">
        <f t="shared" si="188"/>
        <v>0.99784679152781341</v>
      </c>
      <c r="S850" s="184">
        <f t="shared" si="189"/>
        <v>16.111807922115567</v>
      </c>
      <c r="T850" s="190">
        <f t="shared" si="179"/>
        <v>8.0417427361343163E-2</v>
      </c>
      <c r="U850" s="190">
        <f t="shared" si="180"/>
        <v>-4.0820039230184846E-2</v>
      </c>
      <c r="V850" s="190">
        <f t="shared" si="181"/>
        <v>0.12123746659152801</v>
      </c>
      <c r="Y850" s="205"/>
      <c r="Z850" s="205"/>
    </row>
    <row r="851" spans="1:26">
      <c r="A851" s="181">
        <v>1941.03</v>
      </c>
      <c r="B851" s="182">
        <v>9.9499999999999993</v>
      </c>
      <c r="C851" s="183">
        <v>0.68</v>
      </c>
      <c r="D851" s="182">
        <v>1.06</v>
      </c>
      <c r="E851" s="182">
        <v>14.2</v>
      </c>
      <c r="F851" s="183">
        <f t="shared" si="186"/>
        <v>1941.2083333332696</v>
      </c>
      <c r="G851" s="184">
        <f>G849*10/12+G861*2/12</f>
        <v>2.0350000000000001</v>
      </c>
      <c r="H851" s="183">
        <f t="shared" si="182"/>
        <v>220.19945598591559</v>
      </c>
      <c r="I851" s="183">
        <f t="shared" si="183"/>
        <v>15.048807042253529</v>
      </c>
      <c r="J851" s="185">
        <f t="shared" si="187"/>
        <v>8883.4451960854058</v>
      </c>
      <c r="K851" s="183">
        <f t="shared" si="184"/>
        <v>23.458434507042263</v>
      </c>
      <c r="L851" s="185">
        <f t="shared" si="185"/>
        <v>946.37707616588239</v>
      </c>
      <c r="M851" s="204">
        <f t="shared" si="176"/>
        <v>12.955719822063331</v>
      </c>
      <c r="N851" s="186"/>
      <c r="O851" s="187">
        <f t="shared" si="177"/>
        <v>16.274201363786236</v>
      </c>
      <c r="P851" s="187"/>
      <c r="Q851" s="206">
        <f t="shared" si="178"/>
        <v>4.7477159338851181E-2</v>
      </c>
      <c r="R851" s="184">
        <f t="shared" si="188"/>
        <v>0.99789001806578537</v>
      </c>
      <c r="S851" s="184">
        <f t="shared" si="189"/>
        <v>15.963896715156022</v>
      </c>
      <c r="T851" s="190">
        <f t="shared" si="179"/>
        <v>7.8294771296359755E-2</v>
      </c>
      <c r="U851" s="190">
        <f t="shared" si="180"/>
        <v>-4.0178458078739543E-2</v>
      </c>
      <c r="V851" s="190">
        <f t="shared" si="181"/>
        <v>0.1184732293750993</v>
      </c>
      <c r="Y851" s="205"/>
      <c r="Z851" s="205"/>
    </row>
    <row r="852" spans="1:26">
      <c r="A852" s="181">
        <v>1941.04</v>
      </c>
      <c r="B852" s="182">
        <v>9.64</v>
      </c>
      <c r="C852" s="183">
        <v>0.68333299999999997</v>
      </c>
      <c r="D852" s="182">
        <v>1.07</v>
      </c>
      <c r="E852" s="182">
        <v>14.3</v>
      </c>
      <c r="F852" s="183">
        <f t="shared" si="186"/>
        <v>1941.2916666666029</v>
      </c>
      <c r="G852" s="184">
        <f>G849*9/12+G861*3/12</f>
        <v>2.0775000000000001</v>
      </c>
      <c r="H852" s="183">
        <f t="shared" si="182"/>
        <v>211.84708951048958</v>
      </c>
      <c r="I852" s="183">
        <f t="shared" si="183"/>
        <v>15.01681610129371</v>
      </c>
      <c r="J852" s="185">
        <f t="shared" si="187"/>
        <v>8596.9729415484035</v>
      </c>
      <c r="K852" s="183">
        <f t="shared" si="184"/>
        <v>23.514147902097911</v>
      </c>
      <c r="L852" s="185">
        <f t="shared" si="185"/>
        <v>954.22832442497838</v>
      </c>
      <c r="M852" s="204">
        <f t="shared" si="176"/>
        <v>12.429370389220784</v>
      </c>
      <c r="N852" s="186"/>
      <c r="O852" s="187">
        <f t="shared" si="177"/>
        <v>15.62059635074306</v>
      </c>
      <c r="P852" s="187"/>
      <c r="Q852" s="206">
        <f t="shared" si="178"/>
        <v>5.165392853546108E-2</v>
      </c>
      <c r="R852" s="184">
        <f t="shared" si="188"/>
        <v>0.99793322274458374</v>
      </c>
      <c r="S852" s="184">
        <f t="shared" si="189"/>
        <v>15.81881308930914</v>
      </c>
      <c r="T852" s="190">
        <f t="shared" si="179"/>
        <v>8.3906737546526555E-2</v>
      </c>
      <c r="U852" s="190">
        <f t="shared" si="180"/>
        <v>-3.9171540119704584E-2</v>
      </c>
      <c r="V852" s="190">
        <f t="shared" si="181"/>
        <v>0.12307827766623114</v>
      </c>
      <c r="Y852" s="205"/>
      <c r="Z852" s="205"/>
    </row>
    <row r="853" spans="1:26">
      <c r="A853" s="181">
        <v>1941.05</v>
      </c>
      <c r="B853" s="182">
        <v>9.43</v>
      </c>
      <c r="C853" s="183">
        <v>0.68666700000000003</v>
      </c>
      <c r="D853" s="182">
        <v>1.08</v>
      </c>
      <c r="E853" s="182">
        <v>14.4</v>
      </c>
      <c r="F853" s="183">
        <f t="shared" si="186"/>
        <v>1941.3749999999361</v>
      </c>
      <c r="G853" s="184">
        <f>G849*8/12+G861*4/12</f>
        <v>2.12</v>
      </c>
      <c r="H853" s="183">
        <f t="shared" si="182"/>
        <v>205.79305104166676</v>
      </c>
      <c r="I853" s="183">
        <f t="shared" si="183"/>
        <v>14.985291302187507</v>
      </c>
      <c r="J853" s="185">
        <f t="shared" si="187"/>
        <v>8401.970374625369</v>
      </c>
      <c r="K853" s="183">
        <f t="shared" si="184"/>
        <v>23.569087500000013</v>
      </c>
      <c r="L853" s="185">
        <f t="shared" si="185"/>
        <v>962.2617184088441</v>
      </c>
      <c r="M853" s="204">
        <f t="shared" si="176"/>
        <v>12.037206512481578</v>
      </c>
      <c r="N853" s="186"/>
      <c r="O853" s="187">
        <f t="shared" si="177"/>
        <v>15.138524744744734</v>
      </c>
      <c r="P853" s="187"/>
      <c r="Q853" s="206">
        <f t="shared" si="178"/>
        <v>5.5831630874339858E-2</v>
      </c>
      <c r="R853" s="184">
        <f t="shared" si="188"/>
        <v>0.99797640563406864</v>
      </c>
      <c r="S853" s="184">
        <f t="shared" si="189"/>
        <v>15.676493298943138</v>
      </c>
      <c r="T853" s="190">
        <f t="shared" si="179"/>
        <v>8.6662450509808586E-2</v>
      </c>
      <c r="U853" s="190">
        <f t="shared" si="180"/>
        <v>-3.8543675475214867E-2</v>
      </c>
      <c r="V853" s="190">
        <f t="shared" si="181"/>
        <v>0.12520612598502345</v>
      </c>
      <c r="Y853" s="205"/>
      <c r="Z853" s="205"/>
    </row>
    <row r="854" spans="1:26">
      <c r="A854" s="181">
        <v>1941.06</v>
      </c>
      <c r="B854" s="182">
        <v>9.76</v>
      </c>
      <c r="C854" s="183">
        <v>0.69</v>
      </c>
      <c r="D854" s="182">
        <v>1.0900000000000001</v>
      </c>
      <c r="E854" s="182">
        <v>14.7</v>
      </c>
      <c r="F854" s="183">
        <f t="shared" si="186"/>
        <v>1941.4583333332694</v>
      </c>
      <c r="G854" s="184">
        <f>G849*7/12+G861*5/12</f>
        <v>2.1625000000000001</v>
      </c>
      <c r="H854" s="183">
        <f t="shared" si="182"/>
        <v>208.64788571428579</v>
      </c>
      <c r="I854" s="183">
        <f t="shared" si="183"/>
        <v>14.750721428571435</v>
      </c>
      <c r="J854" s="185">
        <f t="shared" si="187"/>
        <v>8568.7114924977996</v>
      </c>
      <c r="K854" s="183">
        <f t="shared" si="184"/>
        <v>23.301864285714299</v>
      </c>
      <c r="L854" s="185">
        <f t="shared" si="185"/>
        <v>956.95650889575859</v>
      </c>
      <c r="M854" s="204">
        <f t="shared" si="176"/>
        <v>12.164306590628446</v>
      </c>
      <c r="N854" s="186"/>
      <c r="O854" s="187">
        <f t="shared" si="177"/>
        <v>15.307415379169978</v>
      </c>
      <c r="P854" s="187"/>
      <c r="Q854" s="206">
        <f t="shared" si="178"/>
        <v>5.7901603030118681E-2</v>
      </c>
      <c r="R854" s="184">
        <f t="shared" si="188"/>
        <v>0.99801956680385973</v>
      </c>
      <c r="S854" s="184">
        <f t="shared" si="189"/>
        <v>15.325489406131432</v>
      </c>
      <c r="T854" s="190">
        <f t="shared" si="179"/>
        <v>8.3286391548049288E-2</v>
      </c>
      <c r="U854" s="190">
        <f t="shared" si="180"/>
        <v>-3.6231839601446825E-2</v>
      </c>
      <c r="V854" s="190">
        <f t="shared" si="181"/>
        <v>0.11951823114949611</v>
      </c>
      <c r="Y854" s="205"/>
      <c r="Z854" s="205"/>
    </row>
    <row r="855" spans="1:26">
      <c r="A855" s="181">
        <v>1941.07</v>
      </c>
      <c r="B855" s="182">
        <v>10.26</v>
      </c>
      <c r="C855" s="183">
        <v>0.69333299999999998</v>
      </c>
      <c r="D855" s="182">
        <v>1.1233299999999999</v>
      </c>
      <c r="E855" s="182">
        <v>14.7</v>
      </c>
      <c r="F855" s="183">
        <f t="shared" si="186"/>
        <v>1941.5416666666026</v>
      </c>
      <c r="G855" s="184">
        <f>G849*6/12+G861*6/12</f>
        <v>2.2050000000000001</v>
      </c>
      <c r="H855" s="183">
        <f t="shared" si="182"/>
        <v>219.33681428571438</v>
      </c>
      <c r="I855" s="183">
        <f t="shared" si="183"/>
        <v>14.821973826428577</v>
      </c>
      <c r="J855" s="185">
        <f t="shared" si="187"/>
        <v>9058.4078671581046</v>
      </c>
      <c r="K855" s="183">
        <f t="shared" si="184"/>
        <v>24.014388264285721</v>
      </c>
      <c r="L855" s="185">
        <f t="shared" si="185"/>
        <v>991.77205744782771</v>
      </c>
      <c r="M855" s="204">
        <f t="shared" si="176"/>
        <v>12.744996277919581</v>
      </c>
      <c r="N855" s="186"/>
      <c r="O855" s="187">
        <f t="shared" si="177"/>
        <v>16.045059460934322</v>
      </c>
      <c r="P855" s="187"/>
      <c r="Q855" s="206">
        <f t="shared" si="178"/>
        <v>5.3731040578336345E-2</v>
      </c>
      <c r="R855" s="184">
        <f t="shared" si="188"/>
        <v>0.99806270632333516</v>
      </c>
      <c r="S855" s="184">
        <f t="shared" si="189"/>
        <v>15.295138298164433</v>
      </c>
      <c r="T855" s="190">
        <f t="shared" si="179"/>
        <v>7.979991462202829E-2</v>
      </c>
      <c r="U855" s="190">
        <f t="shared" si="180"/>
        <v>-3.5907792503111713E-2</v>
      </c>
      <c r="V855" s="190">
        <f t="shared" si="181"/>
        <v>0.11570770712514</v>
      </c>
      <c r="Y855" s="205"/>
      <c r="Z855" s="205"/>
    </row>
    <row r="856" spans="1:26">
      <c r="A856" s="181">
        <v>1941.08</v>
      </c>
      <c r="B856" s="182">
        <v>10.210000000000001</v>
      </c>
      <c r="C856" s="183">
        <v>0.69666700000000004</v>
      </c>
      <c r="D856" s="182">
        <v>1.1566700000000001</v>
      </c>
      <c r="E856" s="182">
        <v>14.9</v>
      </c>
      <c r="F856" s="183">
        <f t="shared" si="186"/>
        <v>1941.6249999999359</v>
      </c>
      <c r="G856" s="184">
        <f>G849*5/12+G861*7/12</f>
        <v>2.2474999999999996</v>
      </c>
      <c r="H856" s="183">
        <f t="shared" si="182"/>
        <v>215.33815067114102</v>
      </c>
      <c r="I856" s="183">
        <f t="shared" si="183"/>
        <v>14.693338238355709</v>
      </c>
      <c r="J856" s="185">
        <f t="shared" si="187"/>
        <v>8943.8351943712169</v>
      </c>
      <c r="K856" s="183">
        <f t="shared" si="184"/>
        <v>24.395218289597324</v>
      </c>
      <c r="L856" s="185">
        <f t="shared" si="185"/>
        <v>1013.2287810257939</v>
      </c>
      <c r="M856" s="204">
        <f t="shared" si="176"/>
        <v>12.463173720387807</v>
      </c>
      <c r="N856" s="186"/>
      <c r="O856" s="187">
        <f t="shared" si="177"/>
        <v>15.698062133844479</v>
      </c>
      <c r="P856" s="187"/>
      <c r="Q856" s="206">
        <f t="shared" si="178"/>
        <v>5.6428920036089292E-2</v>
      </c>
      <c r="R856" s="184">
        <f t="shared" si="188"/>
        <v>0.99810582426163519</v>
      </c>
      <c r="S856" s="184">
        <f t="shared" si="189"/>
        <v>15.060600987570371</v>
      </c>
      <c r="T856" s="190">
        <f t="shared" si="179"/>
        <v>8.6422053219641803E-2</v>
      </c>
      <c r="U856" s="190">
        <f t="shared" si="180"/>
        <v>-3.4282874070881597E-2</v>
      </c>
      <c r="V856" s="190">
        <f t="shared" si="181"/>
        <v>0.1207049272905234</v>
      </c>
      <c r="Y856" s="205"/>
      <c r="Z856" s="205"/>
    </row>
    <row r="857" spans="1:26">
      <c r="A857" s="181">
        <v>1941.09</v>
      </c>
      <c r="B857" s="182">
        <v>10.24</v>
      </c>
      <c r="C857" s="183">
        <v>0.7</v>
      </c>
      <c r="D857" s="182">
        <v>1.19</v>
      </c>
      <c r="E857" s="182">
        <v>15.1</v>
      </c>
      <c r="F857" s="183">
        <f t="shared" si="186"/>
        <v>1941.7083333332691</v>
      </c>
      <c r="G857" s="184">
        <f>G849*4/12+G861*8/12</f>
        <v>2.29</v>
      </c>
      <c r="H857" s="183">
        <f t="shared" si="182"/>
        <v>213.11033642384118</v>
      </c>
      <c r="I857" s="183">
        <f t="shared" si="183"/>
        <v>14.568089403973516</v>
      </c>
      <c r="J857" s="185">
        <f t="shared" si="187"/>
        <v>8901.7278349332282</v>
      </c>
      <c r="K857" s="183">
        <f t="shared" si="184"/>
        <v>24.765751986754974</v>
      </c>
      <c r="L857" s="185">
        <f t="shared" si="185"/>
        <v>1034.4781370674355</v>
      </c>
      <c r="M857" s="204">
        <f t="shared" si="176"/>
        <v>12.279729272093082</v>
      </c>
      <c r="N857" s="186"/>
      <c r="O857" s="187">
        <f t="shared" si="177"/>
        <v>15.475689806719135</v>
      </c>
      <c r="P857" s="187"/>
      <c r="Q857" s="206">
        <f t="shared" si="178"/>
        <v>5.9199695162733601E-2</v>
      </c>
      <c r="R857" s="184">
        <f t="shared" si="188"/>
        <v>0.99814892068766214</v>
      </c>
      <c r="S857" s="184">
        <f t="shared" si="189"/>
        <v>14.832973250487443</v>
      </c>
      <c r="T857" s="190">
        <f t="shared" si="179"/>
        <v>8.9452584610300256E-2</v>
      </c>
      <c r="U857" s="190">
        <f t="shared" si="180"/>
        <v>-3.3419867329752551E-2</v>
      </c>
      <c r="V857" s="190">
        <f t="shared" si="181"/>
        <v>0.12287245194005281</v>
      </c>
      <c r="Y857" s="205"/>
      <c r="Z857" s="205"/>
    </row>
    <row r="858" spans="1:26">
      <c r="A858" s="181">
        <v>1941.1</v>
      </c>
      <c r="B858" s="182">
        <v>9.83</v>
      </c>
      <c r="C858" s="183">
        <v>0.70333299999999999</v>
      </c>
      <c r="D858" s="182">
        <v>1.18</v>
      </c>
      <c r="E858" s="182">
        <v>15.3</v>
      </c>
      <c r="F858" s="183">
        <f t="shared" si="186"/>
        <v>1941.7916666666024</v>
      </c>
      <c r="G858" s="184">
        <f>G849*3/12+G861*9/12</f>
        <v>2.3325</v>
      </c>
      <c r="H858" s="183">
        <f t="shared" si="182"/>
        <v>201.90338137254909</v>
      </c>
      <c r="I858" s="183">
        <f t="shared" si="183"/>
        <v>14.446115048921573</v>
      </c>
      <c r="J858" s="185">
        <f t="shared" si="187"/>
        <v>8483.8927210541569</v>
      </c>
      <c r="K858" s="183">
        <f t="shared" si="184"/>
        <v>24.236621568627459</v>
      </c>
      <c r="L858" s="185">
        <f t="shared" si="185"/>
        <v>1018.4123510522793</v>
      </c>
      <c r="M858" s="204">
        <f t="shared" si="176"/>
        <v>11.57781495657408</v>
      </c>
      <c r="N858" s="186"/>
      <c r="O858" s="187">
        <f t="shared" si="177"/>
        <v>14.60383368903617</v>
      </c>
      <c r="P858" s="187"/>
      <c r="Q858" s="206">
        <f t="shared" si="178"/>
        <v>6.5699757158589431E-2</v>
      </c>
      <c r="R858" s="184">
        <f t="shared" si="188"/>
        <v>0.99819199567007955</v>
      </c>
      <c r="S858" s="184">
        <f t="shared" si="189"/>
        <v>14.611980080555643</v>
      </c>
      <c r="T858" s="190">
        <f t="shared" si="179"/>
        <v>9.4301130073988215E-2</v>
      </c>
      <c r="U858" s="190">
        <f t="shared" si="180"/>
        <v>-3.2202172093984571E-2</v>
      </c>
      <c r="V858" s="190">
        <f t="shared" si="181"/>
        <v>0.12650330216797279</v>
      </c>
      <c r="Y858" s="205"/>
      <c r="Z858" s="205"/>
    </row>
    <row r="859" spans="1:26">
      <c r="A859" s="181">
        <v>1941.11</v>
      </c>
      <c r="B859" s="182">
        <v>9.3699999999999992</v>
      </c>
      <c r="C859" s="183">
        <v>0.70666700000000005</v>
      </c>
      <c r="D859" s="182">
        <v>1.17</v>
      </c>
      <c r="E859" s="182">
        <v>15.4</v>
      </c>
      <c r="F859" s="183">
        <f t="shared" si="186"/>
        <v>1941.8749999999357</v>
      </c>
      <c r="G859" s="184">
        <f>G849*2/12+G861*10/12</f>
        <v>2.3750000000000004</v>
      </c>
      <c r="H859" s="183">
        <f t="shared" si="182"/>
        <v>191.20549772727279</v>
      </c>
      <c r="I859" s="183">
        <f t="shared" si="183"/>
        <v>14.420343165681825</v>
      </c>
      <c r="J859" s="185">
        <f t="shared" si="187"/>
        <v>8084.8669942950228</v>
      </c>
      <c r="K859" s="183">
        <f t="shared" si="184"/>
        <v>23.875179545454554</v>
      </c>
      <c r="L859" s="185">
        <f t="shared" si="185"/>
        <v>1009.529816790307</v>
      </c>
      <c r="M859" s="204">
        <f t="shared" si="176"/>
        <v>10.911668685916968</v>
      </c>
      <c r="N859" s="186"/>
      <c r="O859" s="187">
        <f t="shared" si="177"/>
        <v>13.782187279853904</v>
      </c>
      <c r="P859" s="187"/>
      <c r="Q859" s="206">
        <f t="shared" si="178"/>
        <v>7.2557850219299322E-2</v>
      </c>
      <c r="R859" s="184">
        <f t="shared" si="188"/>
        <v>0.99823504927731521</v>
      </c>
      <c r="S859" s="184">
        <f t="shared" si="189"/>
        <v>14.490850118617512</v>
      </c>
      <c r="T859" s="190">
        <f t="shared" si="179"/>
        <v>9.6233772726343147E-2</v>
      </c>
      <c r="U859" s="190">
        <f t="shared" si="180"/>
        <v>-3.1995916013274672E-2</v>
      </c>
      <c r="V859" s="190">
        <f t="shared" si="181"/>
        <v>0.12822968873961782</v>
      </c>
      <c r="Y859" s="205"/>
      <c r="Z859" s="205"/>
    </row>
    <row r="860" spans="1:26">
      <c r="A860" s="181">
        <v>1941.12</v>
      </c>
      <c r="B860" s="182">
        <v>8.76</v>
      </c>
      <c r="C860" s="183">
        <v>0.71</v>
      </c>
      <c r="D860" s="182">
        <v>1.1599999999999999</v>
      </c>
      <c r="E860" s="182">
        <v>15.5</v>
      </c>
      <c r="F860" s="183">
        <f t="shared" si="186"/>
        <v>1941.9583333332689</v>
      </c>
      <c r="G860" s="184">
        <f>G849*1/12+G861*11/12</f>
        <v>2.4175</v>
      </c>
      <c r="H860" s="183">
        <f t="shared" si="182"/>
        <v>177.60447870967747</v>
      </c>
      <c r="I860" s="183">
        <f t="shared" si="183"/>
        <v>14.394883548387101</v>
      </c>
      <c r="J860" s="185">
        <f t="shared" si="187"/>
        <v>7560.4885758116907</v>
      </c>
      <c r="K860" s="183">
        <f t="shared" si="184"/>
        <v>23.518401290322586</v>
      </c>
      <c r="L860" s="185">
        <f t="shared" si="185"/>
        <v>1001.1605876645617</v>
      </c>
      <c r="M860" s="204">
        <f t="shared" si="176"/>
        <v>10.086593309917903</v>
      </c>
      <c r="N860" s="186"/>
      <c r="O860" s="187">
        <f t="shared" si="177"/>
        <v>12.76472991911298</v>
      </c>
      <c r="P860" s="187"/>
      <c r="Q860" s="206">
        <f t="shared" si="178"/>
        <v>8.0966277439067424E-2</v>
      </c>
      <c r="R860" s="184">
        <f t="shared" si="188"/>
        <v>0.99827808157756137</v>
      </c>
      <c r="S860" s="184">
        <f t="shared" si="189"/>
        <v>14.371950130730095</v>
      </c>
      <c r="T860" s="190">
        <f t="shared" si="179"/>
        <v>0.10710076168999549</v>
      </c>
      <c r="U860" s="190">
        <f t="shared" si="180"/>
        <v>-3.1426802572939283E-2</v>
      </c>
      <c r="V860" s="190">
        <f t="shared" si="181"/>
        <v>0.13852756426293478</v>
      </c>
      <c r="Y860" s="205"/>
      <c r="Z860" s="205"/>
    </row>
    <row r="861" spans="1:26">
      <c r="A861" s="181">
        <v>1942.01</v>
      </c>
      <c r="B861" s="182">
        <v>8.93</v>
      </c>
      <c r="C861" s="183">
        <v>0.70333299999999999</v>
      </c>
      <c r="D861" s="182">
        <v>1.1200000000000001</v>
      </c>
      <c r="E861" s="182">
        <v>15.7</v>
      </c>
      <c r="F861" s="183">
        <f t="shared" si="186"/>
        <v>1942.0416666666022</v>
      </c>
      <c r="G861" s="184">
        <v>2.46</v>
      </c>
      <c r="H861" s="183">
        <f t="shared" si="182"/>
        <v>178.7447570063695</v>
      </c>
      <c r="I861" s="183">
        <f t="shared" si="183"/>
        <v>14.078061162324847</v>
      </c>
      <c r="J861" s="185">
        <f t="shared" si="187"/>
        <v>7658.9703983314312</v>
      </c>
      <c r="K861" s="183">
        <f t="shared" si="184"/>
        <v>22.418155414012752</v>
      </c>
      <c r="L861" s="185">
        <f t="shared" si="185"/>
        <v>960.58755275825354</v>
      </c>
      <c r="M861" s="204">
        <f t="shared" si="176"/>
        <v>10.101686431929252</v>
      </c>
      <c r="N861" s="186"/>
      <c r="O861" s="187">
        <f t="shared" si="177"/>
        <v>12.807799723300178</v>
      </c>
      <c r="P861" s="187"/>
      <c r="Q861" s="206">
        <f t="shared" si="178"/>
        <v>8.3777244250419561E-2</v>
      </c>
      <c r="R861" s="184">
        <f t="shared" si="188"/>
        <v>1.0019767381834872</v>
      </c>
      <c r="S861" s="184">
        <f t="shared" si="189"/>
        <v>14.164435890319817</v>
      </c>
      <c r="T861" s="190">
        <f t="shared" si="179"/>
        <v>0.10983771849347534</v>
      </c>
      <c r="U861" s="190">
        <f t="shared" si="180"/>
        <v>-2.9878630794221261E-2</v>
      </c>
      <c r="V861" s="190">
        <f t="shared" si="181"/>
        <v>0.13971634928769661</v>
      </c>
      <c r="Y861" s="205"/>
      <c r="Z861" s="205"/>
    </row>
    <row r="862" spans="1:26">
      <c r="A862" s="181">
        <v>1942.02</v>
      </c>
      <c r="B862" s="182">
        <v>8.65</v>
      </c>
      <c r="C862" s="183">
        <v>0.69666700000000004</v>
      </c>
      <c r="D862" s="182">
        <v>1.08</v>
      </c>
      <c r="E862" s="182">
        <v>15.8</v>
      </c>
      <c r="F862" s="183">
        <f t="shared" si="186"/>
        <v>1942.1249999999354</v>
      </c>
      <c r="G862" s="184">
        <f>G861*11/12+G873*1/12</f>
        <v>2.4608333333333334</v>
      </c>
      <c r="H862" s="183">
        <f t="shared" si="182"/>
        <v>172.04439398734183</v>
      </c>
      <c r="I862" s="183">
        <f t="shared" si="183"/>
        <v>13.856375933639246</v>
      </c>
      <c r="J862" s="185">
        <f t="shared" si="187"/>
        <v>7421.3461738590122</v>
      </c>
      <c r="K862" s="183">
        <f t="shared" si="184"/>
        <v>21.48068734177216</v>
      </c>
      <c r="L862" s="185">
        <f t="shared" si="185"/>
        <v>926.59582286332181</v>
      </c>
      <c r="M862" s="204">
        <f t="shared" si="176"/>
        <v>9.6802555917493613</v>
      </c>
      <c r="N862" s="186"/>
      <c r="O862" s="187">
        <f t="shared" si="177"/>
        <v>12.30024346466459</v>
      </c>
      <c r="P862" s="187"/>
      <c r="Q862" s="206">
        <f t="shared" si="178"/>
        <v>9.0143277184680348E-2</v>
      </c>
      <c r="R862" s="184">
        <f t="shared" si="188"/>
        <v>1.001977435551568</v>
      </c>
      <c r="S862" s="184">
        <f t="shared" si="189"/>
        <v>14.102609731898148</v>
      </c>
      <c r="T862" s="190">
        <f t="shared" si="179"/>
        <v>0.11269306381535293</v>
      </c>
      <c r="U862" s="190">
        <f t="shared" si="180"/>
        <v>-2.8607319473923032E-2</v>
      </c>
      <c r="V862" s="190">
        <f t="shared" si="181"/>
        <v>0.14130038328927597</v>
      </c>
      <c r="Y862" s="205"/>
      <c r="Z862" s="205"/>
    </row>
    <row r="863" spans="1:26">
      <c r="A863" s="181">
        <v>1942.03</v>
      </c>
      <c r="B863" s="182">
        <v>8.18</v>
      </c>
      <c r="C863" s="183">
        <v>0.69</v>
      </c>
      <c r="D863" s="182">
        <v>1.04</v>
      </c>
      <c r="E863" s="182">
        <v>16</v>
      </c>
      <c r="F863" s="183">
        <f t="shared" si="186"/>
        <v>1942.2083333332687</v>
      </c>
      <c r="G863" s="184">
        <f>G861*10/12+G873*2/12</f>
        <v>2.4616666666666669</v>
      </c>
      <c r="H863" s="183">
        <f t="shared" si="182"/>
        <v>160.66261312500006</v>
      </c>
      <c r="I863" s="183">
        <f t="shared" si="183"/>
        <v>13.552225312500005</v>
      </c>
      <c r="J863" s="185">
        <f t="shared" si="187"/>
        <v>6979.0950714825512</v>
      </c>
      <c r="K863" s="183">
        <f t="shared" si="184"/>
        <v>20.426542500000007</v>
      </c>
      <c r="L863" s="185">
        <f t="shared" si="185"/>
        <v>887.31771079973748</v>
      </c>
      <c r="M863" s="204">
        <f t="shared" si="176"/>
        <v>9.0034266177609705</v>
      </c>
      <c r="N863" s="186"/>
      <c r="O863" s="187">
        <f t="shared" si="177"/>
        <v>11.47046537902021</v>
      </c>
      <c r="P863" s="187"/>
      <c r="Q863" s="206">
        <f t="shared" si="178"/>
        <v>9.9894847201602188E-2</v>
      </c>
      <c r="R863" s="184">
        <f t="shared" si="188"/>
        <v>1.0019781329194886</v>
      </c>
      <c r="S863" s="184">
        <f t="shared" si="189"/>
        <v>13.953865524579996</v>
      </c>
      <c r="T863" s="190">
        <f t="shared" si="179"/>
        <v>0.12038844714628061</v>
      </c>
      <c r="U863" s="190">
        <f t="shared" si="180"/>
        <v>-2.7464270283647396E-2</v>
      </c>
      <c r="V863" s="190">
        <f t="shared" si="181"/>
        <v>0.147852717429928</v>
      </c>
      <c r="Y863" s="205"/>
      <c r="Z863" s="205"/>
    </row>
    <row r="864" spans="1:26">
      <c r="A864" s="181">
        <v>1942.04</v>
      </c>
      <c r="B864" s="182">
        <v>7.84</v>
      </c>
      <c r="C864" s="183">
        <v>0.68</v>
      </c>
      <c r="D864" s="182">
        <v>1.02</v>
      </c>
      <c r="E864" s="182">
        <v>16.100000000000001</v>
      </c>
      <c r="F864" s="183">
        <f t="shared" si="186"/>
        <v>1942.2916666666019</v>
      </c>
      <c r="G864" s="184">
        <f>G861*9/12+G873*3/12</f>
        <v>2.4624999999999999</v>
      </c>
      <c r="H864" s="183">
        <f t="shared" si="182"/>
        <v>153.0282782608696</v>
      </c>
      <c r="I864" s="183">
        <f t="shared" si="183"/>
        <v>13.272860869565221</v>
      </c>
      <c r="J864" s="185">
        <f t="shared" si="187"/>
        <v>6695.5109313093744</v>
      </c>
      <c r="K864" s="183">
        <f t="shared" si="184"/>
        <v>19.909291304347832</v>
      </c>
      <c r="L864" s="185">
        <f t="shared" si="185"/>
        <v>871.09963647137272</v>
      </c>
      <c r="M864" s="204">
        <f t="shared" si="176"/>
        <v>8.5442557075882615</v>
      </c>
      <c r="N864" s="186"/>
      <c r="O864" s="187">
        <f t="shared" si="177"/>
        <v>10.918206150831162</v>
      </c>
      <c r="P864" s="187"/>
      <c r="Q864" s="206">
        <f t="shared" si="178"/>
        <v>0.10721421232122588</v>
      </c>
      <c r="R864" s="184">
        <f t="shared" si="188"/>
        <v>1.0019788302872494</v>
      </c>
      <c r="S864" s="184">
        <f t="shared" si="189"/>
        <v>13.894626708400779</v>
      </c>
      <c r="T864" s="190">
        <f t="shared" si="179"/>
        <v>0.12485082395492375</v>
      </c>
      <c r="U864" s="190">
        <f t="shared" si="180"/>
        <v>-2.7306001405905556E-2</v>
      </c>
      <c r="V864" s="190">
        <f t="shared" si="181"/>
        <v>0.15215682536082931</v>
      </c>
      <c r="Y864" s="205"/>
      <c r="Z864" s="205"/>
    </row>
    <row r="865" spans="1:26">
      <c r="A865" s="181">
        <v>1942.05</v>
      </c>
      <c r="B865" s="182">
        <v>7.93</v>
      </c>
      <c r="C865" s="183">
        <v>0.67</v>
      </c>
      <c r="D865" s="182">
        <v>1</v>
      </c>
      <c r="E865" s="182">
        <v>16.3</v>
      </c>
      <c r="F865" s="183">
        <f t="shared" si="186"/>
        <v>1942.3749999999352</v>
      </c>
      <c r="G865" s="184">
        <f>G861*8/12+G873*4/12</f>
        <v>2.4633333333333334</v>
      </c>
      <c r="H865" s="183">
        <f t="shared" si="182"/>
        <v>152.88577822085892</v>
      </c>
      <c r="I865" s="183">
        <f t="shared" si="183"/>
        <v>12.917209509202459</v>
      </c>
      <c r="J865" s="185">
        <f t="shared" si="187"/>
        <v>6736.3737440611658</v>
      </c>
      <c r="K865" s="183">
        <f t="shared" si="184"/>
        <v>19.279417177914116</v>
      </c>
      <c r="L865" s="185">
        <f t="shared" si="185"/>
        <v>849.47966507707019</v>
      </c>
      <c r="M865" s="204">
        <f t="shared" si="176"/>
        <v>8.5061162596960536</v>
      </c>
      <c r="N865" s="186"/>
      <c r="O865" s="187">
        <f t="shared" si="177"/>
        <v>10.90124838682509</v>
      </c>
      <c r="P865" s="187"/>
      <c r="Q865" s="206">
        <f t="shared" si="178"/>
        <v>0.11045791687741954</v>
      </c>
      <c r="R865" s="184">
        <f t="shared" si="188"/>
        <v>1.0019795276548498</v>
      </c>
      <c r="S865" s="184">
        <f t="shared" si="189"/>
        <v>13.751298235990081</v>
      </c>
      <c r="T865" s="190">
        <f t="shared" si="179"/>
        <v>0.12468642324822121</v>
      </c>
      <c r="U865" s="190">
        <f t="shared" si="180"/>
        <v>-2.6182089194104585E-2</v>
      </c>
      <c r="V865" s="190">
        <f t="shared" si="181"/>
        <v>0.1508685124423258</v>
      </c>
      <c r="Y865" s="205"/>
      <c r="Z865" s="205"/>
    </row>
    <row r="866" spans="1:26">
      <c r="A866" s="181">
        <v>1942.06</v>
      </c>
      <c r="B866" s="182">
        <v>8.33</v>
      </c>
      <c r="C866" s="183">
        <v>0.66</v>
      </c>
      <c r="D866" s="182">
        <v>0.98</v>
      </c>
      <c r="E866" s="182">
        <v>16.3</v>
      </c>
      <c r="F866" s="183">
        <f t="shared" si="186"/>
        <v>1942.4583333332685</v>
      </c>
      <c r="G866" s="184">
        <f>G861*7/12+G873*5/12</f>
        <v>2.4641666666666664</v>
      </c>
      <c r="H866" s="183">
        <f t="shared" si="182"/>
        <v>160.5975450920246</v>
      </c>
      <c r="I866" s="183">
        <f t="shared" si="183"/>
        <v>12.724415337423318</v>
      </c>
      <c r="J866" s="185">
        <f t="shared" si="187"/>
        <v>7122.8869916712338</v>
      </c>
      <c r="K866" s="183">
        <f t="shared" si="184"/>
        <v>18.893828834355833</v>
      </c>
      <c r="L866" s="185">
        <f t="shared" si="185"/>
        <v>837.98670490249799</v>
      </c>
      <c r="M866" s="204">
        <f t="shared" si="176"/>
        <v>8.9054569285180545</v>
      </c>
      <c r="N866" s="186"/>
      <c r="O866" s="187">
        <f t="shared" si="177"/>
        <v>11.442697243987247</v>
      </c>
      <c r="P866" s="187"/>
      <c r="Q866" s="206">
        <f t="shared" si="178"/>
        <v>0.10592353761816532</v>
      </c>
      <c r="R866" s="184">
        <f t="shared" si="188"/>
        <v>1.0019802250222902</v>
      </c>
      <c r="S866" s="184">
        <f t="shared" si="189"/>
        <v>13.778519311138311</v>
      </c>
      <c r="T866" s="190">
        <f t="shared" si="179"/>
        <v>0.12158600518883489</v>
      </c>
      <c r="U866" s="190">
        <f t="shared" si="180"/>
        <v>-2.6626851226970838E-2</v>
      </c>
      <c r="V866" s="190">
        <f t="shared" si="181"/>
        <v>0.14821285641580573</v>
      </c>
      <c r="Y866" s="205"/>
      <c r="Z866" s="205"/>
    </row>
    <row r="867" spans="1:26">
      <c r="A867" s="181">
        <v>1942.07</v>
      </c>
      <c r="B867" s="182">
        <v>8.64</v>
      </c>
      <c r="C867" s="183">
        <v>0.64666699999999999</v>
      </c>
      <c r="D867" s="182">
        <v>0.96666700000000005</v>
      </c>
      <c r="E867" s="182">
        <v>16.399999999999999</v>
      </c>
      <c r="F867" s="183">
        <f t="shared" si="186"/>
        <v>1942.5416666666017</v>
      </c>
      <c r="G867" s="184">
        <f>G861*6/12+G873*6/12</f>
        <v>2.4649999999999999</v>
      </c>
      <c r="H867" s="183">
        <f t="shared" si="182"/>
        <v>165.55846829268302</v>
      </c>
      <c r="I867" s="183">
        <f t="shared" si="183"/>
        <v>12.391342362896347</v>
      </c>
      <c r="J867" s="185">
        <f t="shared" si="187"/>
        <v>7388.7146724037666</v>
      </c>
      <c r="K867" s="183">
        <f t="shared" si="184"/>
        <v>18.52313748484757</v>
      </c>
      <c r="L867" s="185">
        <f t="shared" si="185"/>
        <v>826.66975072089497</v>
      </c>
      <c r="M867" s="204">
        <f t="shared" si="176"/>
        <v>9.1504889009947465</v>
      </c>
      <c r="N867" s="186"/>
      <c r="O867" s="187">
        <f t="shared" si="177"/>
        <v>11.784997227682229</v>
      </c>
      <c r="P867" s="187"/>
      <c r="Q867" s="206">
        <f t="shared" si="178"/>
        <v>0.10353127198083709</v>
      </c>
      <c r="R867" s="184">
        <f t="shared" si="188"/>
        <v>1.0019809223895706</v>
      </c>
      <c r="S867" s="184">
        <f t="shared" si="189"/>
        <v>13.721622148873653</v>
      </c>
      <c r="T867" s="190">
        <f t="shared" si="179"/>
        <v>0.12034783390632908</v>
      </c>
      <c r="U867" s="190">
        <f t="shared" si="180"/>
        <v>-2.6839001257765949E-2</v>
      </c>
      <c r="V867" s="190">
        <f t="shared" si="181"/>
        <v>0.14718683516409503</v>
      </c>
      <c r="Y867" s="205"/>
      <c r="Z867" s="205"/>
    </row>
    <row r="868" spans="1:26">
      <c r="A868" s="181">
        <v>1942.08</v>
      </c>
      <c r="B868" s="182">
        <v>8.59</v>
      </c>
      <c r="C868" s="183">
        <v>0.63333300000000003</v>
      </c>
      <c r="D868" s="182">
        <v>0.95333299999999999</v>
      </c>
      <c r="E868" s="182">
        <v>16.5</v>
      </c>
      <c r="F868" s="183">
        <f t="shared" si="186"/>
        <v>1942.624999999935</v>
      </c>
      <c r="G868" s="184">
        <f>G861*5/12+G873*7/12</f>
        <v>2.4658333333333338</v>
      </c>
      <c r="H868" s="183">
        <f t="shared" si="182"/>
        <v>163.60279727272734</v>
      </c>
      <c r="I868" s="183">
        <f t="shared" si="183"/>
        <v>12.062287590818187</v>
      </c>
      <c r="J868" s="185">
        <f t="shared" si="187"/>
        <v>7346.2956499487709</v>
      </c>
      <c r="K868" s="183">
        <f t="shared" si="184"/>
        <v>18.156920318090915</v>
      </c>
      <c r="L868" s="185">
        <f t="shared" si="185"/>
        <v>815.30454841124697</v>
      </c>
      <c r="M868" s="204">
        <f t="shared" si="176"/>
        <v>9.0128230475642983</v>
      </c>
      <c r="N868" s="186"/>
      <c r="O868" s="187">
        <f t="shared" si="177"/>
        <v>11.63497180554061</v>
      </c>
      <c r="P868" s="187"/>
      <c r="Q868" s="206">
        <f t="shared" si="178"/>
        <v>0.10656446054631458</v>
      </c>
      <c r="R868" s="184">
        <f t="shared" si="188"/>
        <v>1.0019816197566911</v>
      </c>
      <c r="S868" s="184">
        <f t="shared" si="189"/>
        <v>13.66547753487983</v>
      </c>
      <c r="T868" s="190">
        <f t="shared" si="179"/>
        <v>0.12197623362054477</v>
      </c>
      <c r="U868" s="190">
        <f t="shared" si="180"/>
        <v>-2.6321898240336705E-2</v>
      </c>
      <c r="V868" s="190">
        <f t="shared" si="181"/>
        <v>0.14829813186088148</v>
      </c>
      <c r="Y868" s="205"/>
      <c r="Z868" s="205"/>
    </row>
    <row r="869" spans="1:26">
      <c r="A869" s="181">
        <v>1942.09</v>
      </c>
      <c r="B869" s="182">
        <v>8.68</v>
      </c>
      <c r="C869" s="183">
        <v>0.62</v>
      </c>
      <c r="D869" s="182">
        <v>0.94</v>
      </c>
      <c r="E869" s="182">
        <v>16.5</v>
      </c>
      <c r="F869" s="183">
        <f t="shared" si="186"/>
        <v>1942.7083333332682</v>
      </c>
      <c r="G869" s="184">
        <f>G861*4/12+G873*8/12</f>
        <v>2.4666666666666668</v>
      </c>
      <c r="H869" s="183">
        <f t="shared" si="182"/>
        <v>165.31691272727278</v>
      </c>
      <c r="I869" s="183">
        <f t="shared" si="183"/>
        <v>11.808350909090914</v>
      </c>
      <c r="J869" s="185">
        <f t="shared" si="187"/>
        <v>7467.4510884908041</v>
      </c>
      <c r="K869" s="183">
        <f t="shared" si="184"/>
        <v>17.902983636363643</v>
      </c>
      <c r="L869" s="185">
        <f t="shared" si="185"/>
        <v>808.6870994448567</v>
      </c>
      <c r="M869" s="204">
        <f t="shared" si="176"/>
        <v>9.0778298393715051</v>
      </c>
      <c r="N869" s="186"/>
      <c r="O869" s="187">
        <f t="shared" si="177"/>
        <v>11.745145809200274</v>
      </c>
      <c r="P869" s="187"/>
      <c r="Q869" s="206">
        <f t="shared" si="178"/>
        <v>0.10652043750087249</v>
      </c>
      <c r="R869" s="184">
        <f t="shared" si="188"/>
        <v>1.0019823171236515</v>
      </c>
      <c r="S869" s="184">
        <f t="shared" si="189"/>
        <v>13.692557315147566</v>
      </c>
      <c r="T869" s="190">
        <f t="shared" si="179"/>
        <v>0.11889433414901451</v>
      </c>
      <c r="U869" s="190">
        <f t="shared" si="180"/>
        <v>-2.6395550559896619E-2</v>
      </c>
      <c r="V869" s="190">
        <f t="shared" si="181"/>
        <v>0.14528988470891113</v>
      </c>
      <c r="Y869" s="205"/>
      <c r="Z869" s="205"/>
    </row>
    <row r="870" spans="1:26">
      <c r="A870" s="181">
        <v>1942.1</v>
      </c>
      <c r="B870" s="182">
        <v>9.32</v>
      </c>
      <c r="C870" s="183">
        <v>0.61</v>
      </c>
      <c r="D870" s="182">
        <v>0.97</v>
      </c>
      <c r="E870" s="182">
        <v>16.7</v>
      </c>
      <c r="F870" s="183">
        <f t="shared" si="186"/>
        <v>1942.7916666666015</v>
      </c>
      <c r="G870" s="184">
        <f>G861*3/12+G873*9/12</f>
        <v>2.4675000000000002</v>
      </c>
      <c r="H870" s="183">
        <f t="shared" si="182"/>
        <v>175.38035568862284</v>
      </c>
      <c r="I870" s="183">
        <f t="shared" si="183"/>
        <v>11.478757185628746</v>
      </c>
      <c r="J870" s="185">
        <f t="shared" si="187"/>
        <v>7965.230504350202</v>
      </c>
      <c r="K870" s="183">
        <f t="shared" si="184"/>
        <v>18.25310568862276</v>
      </c>
      <c r="L870" s="185">
        <f t="shared" si="185"/>
        <v>828.99931214803587</v>
      </c>
      <c r="M870" s="204">
        <f t="shared" si="176"/>
        <v>9.5991767493529885</v>
      </c>
      <c r="N870" s="186"/>
      <c r="O870" s="187">
        <f t="shared" si="177"/>
        <v>12.442152869609721</v>
      </c>
      <c r="P870" s="187"/>
      <c r="Q870" s="206">
        <f t="shared" si="178"/>
        <v>0.10252615661656951</v>
      </c>
      <c r="R870" s="184">
        <f t="shared" si="188"/>
        <v>1.0019830144904518</v>
      </c>
      <c r="S870" s="184">
        <f t="shared" si="189"/>
        <v>13.555392517884396</v>
      </c>
      <c r="T870" s="190">
        <f t="shared" si="179"/>
        <v>0.10988817439131759</v>
      </c>
      <c r="U870" s="190">
        <f t="shared" si="180"/>
        <v>-2.5294538636276176E-2</v>
      </c>
      <c r="V870" s="190">
        <f t="shared" si="181"/>
        <v>0.13518271302759377</v>
      </c>
      <c r="Y870" s="205"/>
      <c r="Z870" s="205"/>
    </row>
    <row r="871" spans="1:26">
      <c r="A871" s="181">
        <v>1942.11</v>
      </c>
      <c r="B871" s="182">
        <v>9.4700000000000006</v>
      </c>
      <c r="C871" s="183">
        <v>0.6</v>
      </c>
      <c r="D871" s="182">
        <v>1</v>
      </c>
      <c r="E871" s="182">
        <v>16.8</v>
      </c>
      <c r="F871" s="183">
        <f t="shared" si="186"/>
        <v>1942.8749999999347</v>
      </c>
      <c r="G871" s="184">
        <f>G861*2/12+G873*10/12</f>
        <v>2.4683333333333337</v>
      </c>
      <c r="H871" s="183">
        <f t="shared" si="182"/>
        <v>177.14226875000008</v>
      </c>
      <c r="I871" s="183">
        <f t="shared" si="183"/>
        <v>11.223375000000004</v>
      </c>
      <c r="J871" s="185">
        <f t="shared" si="187"/>
        <v>8087.7286844957889</v>
      </c>
      <c r="K871" s="183">
        <f t="shared" si="184"/>
        <v>18.705625000000005</v>
      </c>
      <c r="L871" s="185">
        <f t="shared" si="185"/>
        <v>854.03681990451821</v>
      </c>
      <c r="M871" s="204">
        <f t="shared" si="176"/>
        <v>9.6613341521716585</v>
      </c>
      <c r="N871" s="186"/>
      <c r="O871" s="187">
        <f t="shared" si="177"/>
        <v>12.543111801092831</v>
      </c>
      <c r="P871" s="187"/>
      <c r="Q871" s="206">
        <f t="shared" si="178"/>
        <v>0.10323139333544548</v>
      </c>
      <c r="R871" s="184">
        <f t="shared" si="188"/>
        <v>1.001983711857092</v>
      </c>
      <c r="S871" s="184">
        <f t="shared" si="189"/>
        <v>13.501426194232602</v>
      </c>
      <c r="T871" s="190">
        <f t="shared" si="179"/>
        <v>0.11218932404266679</v>
      </c>
      <c r="U871" s="190">
        <f t="shared" si="180"/>
        <v>-2.4784204688455325E-2</v>
      </c>
      <c r="V871" s="190">
        <f t="shared" si="181"/>
        <v>0.13697352873112212</v>
      </c>
      <c r="Y871" s="205"/>
      <c r="Z871" s="205"/>
    </row>
    <row r="872" spans="1:26">
      <c r="A872" s="181">
        <v>1942.12</v>
      </c>
      <c r="B872" s="182">
        <v>9.52</v>
      </c>
      <c r="C872" s="183">
        <v>0.59</v>
      </c>
      <c r="D872" s="182">
        <v>1.03</v>
      </c>
      <c r="E872" s="182">
        <v>16.899999999999999</v>
      </c>
      <c r="F872" s="183">
        <f t="shared" si="186"/>
        <v>1942.958333333268</v>
      </c>
      <c r="G872" s="184">
        <f>G861*1/12+G873*11/12</f>
        <v>2.4691666666666667</v>
      </c>
      <c r="H872" s="183">
        <f t="shared" si="182"/>
        <v>177.02383668639061</v>
      </c>
      <c r="I872" s="183">
        <f t="shared" si="183"/>
        <v>10.971015088757401</v>
      </c>
      <c r="J872" s="185">
        <f t="shared" si="187"/>
        <v>8124.0631503840341</v>
      </c>
      <c r="K872" s="183">
        <f t="shared" si="184"/>
        <v>19.152789053254448</v>
      </c>
      <c r="L872" s="185">
        <f t="shared" si="185"/>
        <v>878.96901732096183</v>
      </c>
      <c r="M872" s="204">
        <f t="shared" si="176"/>
        <v>9.6175141032831757</v>
      </c>
      <c r="N872" s="186"/>
      <c r="O872" s="187">
        <f t="shared" si="177"/>
        <v>12.504872502621099</v>
      </c>
      <c r="P872" s="187"/>
      <c r="Q872" s="206">
        <f t="shared" si="178"/>
        <v>0.10508258054935474</v>
      </c>
      <c r="R872" s="184">
        <f t="shared" si="188"/>
        <v>1.0019844092235723</v>
      </c>
      <c r="S872" s="184">
        <f t="shared" si="189"/>
        <v>13.448160558707544</v>
      </c>
      <c r="T872" s="190">
        <f t="shared" si="179"/>
        <v>0.11659991048354112</v>
      </c>
      <c r="U872" s="190">
        <f t="shared" si="180"/>
        <v>-2.4276050828246576E-2</v>
      </c>
      <c r="V872" s="190">
        <f t="shared" si="181"/>
        <v>0.1408759613117877</v>
      </c>
      <c r="Y872" s="205"/>
      <c r="Z872" s="205"/>
    </row>
    <row r="873" spans="1:26">
      <c r="A873" s="181">
        <v>1943.01</v>
      </c>
      <c r="B873" s="182">
        <v>10.09</v>
      </c>
      <c r="C873" s="183">
        <v>0.59</v>
      </c>
      <c r="D873" s="182">
        <v>1.0433300000000001</v>
      </c>
      <c r="E873" s="182">
        <v>16.899999999999999</v>
      </c>
      <c r="F873" s="183">
        <f t="shared" si="186"/>
        <v>1943.0416666666013</v>
      </c>
      <c r="G873" s="184">
        <v>2.4700000000000002</v>
      </c>
      <c r="H873" s="183">
        <f t="shared" si="182"/>
        <v>187.62295295857996</v>
      </c>
      <c r="I873" s="183">
        <f t="shared" si="183"/>
        <v>10.971015088757401</v>
      </c>
      <c r="J873" s="185">
        <f t="shared" si="187"/>
        <v>8652.4401567509212</v>
      </c>
      <c r="K873" s="183">
        <f t="shared" si="184"/>
        <v>19.400659614497052</v>
      </c>
      <c r="L873" s="185">
        <f t="shared" si="185"/>
        <v>894.68289283874515</v>
      </c>
      <c r="M873" s="204">
        <f t="shared" si="176"/>
        <v>10.150534220432082</v>
      </c>
      <c r="N873" s="186"/>
      <c r="O873" s="187">
        <f t="shared" si="177"/>
        <v>13.213565770538388</v>
      </c>
      <c r="P873" s="187"/>
      <c r="Q873" s="206">
        <f t="shared" si="178"/>
        <v>0.10119365235814598</v>
      </c>
      <c r="R873" s="184">
        <f t="shared" si="188"/>
        <v>1.0019851065898928</v>
      </c>
      <c r="S873" s="184">
        <f t="shared" si="189"/>
        <v>13.474847212560325</v>
      </c>
      <c r="T873" s="190">
        <f t="shared" si="179"/>
        <v>0.11109544759668788</v>
      </c>
      <c r="U873" s="190">
        <f t="shared" si="180"/>
        <v>-2.3979650422291221E-2</v>
      </c>
      <c r="V873" s="190">
        <f t="shared" si="181"/>
        <v>0.1350750980189791</v>
      </c>
      <c r="Y873" s="205"/>
      <c r="Z873" s="205"/>
    </row>
    <row r="874" spans="1:26">
      <c r="A874" s="181">
        <v>1943.02</v>
      </c>
      <c r="B874" s="182">
        <v>10.69</v>
      </c>
      <c r="C874" s="183">
        <v>0.59</v>
      </c>
      <c r="D874" s="182">
        <v>1.05667</v>
      </c>
      <c r="E874" s="182">
        <v>16.899999999999999</v>
      </c>
      <c r="F874" s="183">
        <f t="shared" si="186"/>
        <v>1943.1249999999345</v>
      </c>
      <c r="G874" s="184">
        <f>G873*11/12+G885*1/12</f>
        <v>2.4708333333333332</v>
      </c>
      <c r="H874" s="183">
        <f t="shared" si="182"/>
        <v>198.77991745562139</v>
      </c>
      <c r="I874" s="183">
        <f t="shared" si="183"/>
        <v>10.971015088757401</v>
      </c>
      <c r="J874" s="185">
        <f t="shared" si="187"/>
        <v>9209.1176329739938</v>
      </c>
      <c r="K874" s="183">
        <f t="shared" si="184"/>
        <v>19.648716125147939</v>
      </c>
      <c r="L874" s="185">
        <f t="shared" si="185"/>
        <v>910.2898343530992</v>
      </c>
      <c r="M874" s="204">
        <f t="shared" si="176"/>
        <v>10.708982995221264</v>
      </c>
      <c r="N874" s="186"/>
      <c r="O874" s="187">
        <f t="shared" si="177"/>
        <v>13.952601800590953</v>
      </c>
      <c r="P874" s="187"/>
      <c r="Q874" s="206">
        <f t="shared" si="178"/>
        <v>9.7654449052904879E-2</v>
      </c>
      <c r="R874" s="184">
        <f t="shared" si="188"/>
        <v>1.001985803956053</v>
      </c>
      <c r="S874" s="184">
        <f t="shared" si="189"/>
        <v>13.501596220559778</v>
      </c>
      <c r="T874" s="190">
        <f t="shared" si="179"/>
        <v>0.10374760436908281</v>
      </c>
      <c r="U874" s="190">
        <f t="shared" si="180"/>
        <v>-2.3330119465403643E-2</v>
      </c>
      <c r="V874" s="190">
        <f t="shared" si="181"/>
        <v>0.12707772383448646</v>
      </c>
      <c r="Y874" s="205"/>
      <c r="Z874" s="205"/>
    </row>
    <row r="875" spans="1:26">
      <c r="A875" s="181">
        <v>1943.03</v>
      </c>
      <c r="B875" s="182">
        <v>11.07</v>
      </c>
      <c r="C875" s="183">
        <v>0.59</v>
      </c>
      <c r="D875" s="182">
        <v>1.07</v>
      </c>
      <c r="E875" s="182">
        <v>17.2</v>
      </c>
      <c r="F875" s="183">
        <f t="shared" si="186"/>
        <v>1943.2083333332678</v>
      </c>
      <c r="G875" s="184">
        <f>G873*10/12+G885*2/12</f>
        <v>2.4716666666666667</v>
      </c>
      <c r="H875" s="183">
        <f t="shared" si="182"/>
        <v>202.2556578488373</v>
      </c>
      <c r="I875" s="183">
        <f t="shared" si="183"/>
        <v>10.779660174418609</v>
      </c>
      <c r="J875" s="185">
        <f t="shared" si="187"/>
        <v>9411.7593243860047</v>
      </c>
      <c r="K875" s="183">
        <f t="shared" si="184"/>
        <v>19.549553197674427</v>
      </c>
      <c r="L875" s="185">
        <f t="shared" si="185"/>
        <v>909.71838094787938</v>
      </c>
      <c r="M875" s="204">
        <f t="shared" si="176"/>
        <v>10.8505417440368</v>
      </c>
      <c r="N875" s="186"/>
      <c r="O875" s="187">
        <f t="shared" si="177"/>
        <v>14.146459872218623</v>
      </c>
      <c r="P875" s="187"/>
      <c r="Q875" s="206">
        <f t="shared" si="178"/>
        <v>9.9055216600679966E-2</v>
      </c>
      <c r="R875" s="184">
        <f t="shared" si="188"/>
        <v>1.0019865013220532</v>
      </c>
      <c r="S875" s="184">
        <f t="shared" si="189"/>
        <v>13.292447143565951</v>
      </c>
      <c r="T875" s="190">
        <f t="shared" si="179"/>
        <v>0.10198223940225426</v>
      </c>
      <c r="U875" s="190">
        <f t="shared" si="180"/>
        <v>-2.1698297281205203E-2</v>
      </c>
      <c r="V875" s="190">
        <f t="shared" si="181"/>
        <v>0.12368053668345946</v>
      </c>
      <c r="Y875" s="205"/>
      <c r="Z875" s="205"/>
    </row>
    <row r="876" spans="1:26">
      <c r="A876" s="181">
        <v>1943.04</v>
      </c>
      <c r="B876" s="182">
        <v>11.44</v>
      </c>
      <c r="C876" s="183">
        <v>0.59</v>
      </c>
      <c r="D876" s="182">
        <v>1.08</v>
      </c>
      <c r="E876" s="182">
        <v>17.399999999999999</v>
      </c>
      <c r="F876" s="183">
        <f t="shared" si="186"/>
        <v>1943.291666666601</v>
      </c>
      <c r="G876" s="184">
        <f>G873*9/12+G885*3/12</f>
        <v>2.4725000000000001</v>
      </c>
      <c r="H876" s="183">
        <f t="shared" si="182"/>
        <v>206.61330344827596</v>
      </c>
      <c r="I876" s="183">
        <f t="shared" si="183"/>
        <v>10.655756034482764</v>
      </c>
      <c r="J876" s="185">
        <f t="shared" si="187"/>
        <v>9655.8591090973223</v>
      </c>
      <c r="K876" s="183">
        <f t="shared" si="184"/>
        <v>19.505451724137941</v>
      </c>
      <c r="L876" s="185">
        <f t="shared" si="185"/>
        <v>911.56711869100604</v>
      </c>
      <c r="M876" s="204">
        <f t="shared" si="176"/>
        <v>11.039227142939689</v>
      </c>
      <c r="N876" s="186"/>
      <c r="O876" s="187">
        <f t="shared" si="177"/>
        <v>14.40021050260753</v>
      </c>
      <c r="P876" s="187"/>
      <c r="Q876" s="206">
        <f t="shared" si="178"/>
        <v>9.8664954260692647E-2</v>
      </c>
      <c r="R876" s="184">
        <f t="shared" si="188"/>
        <v>1.0019871986878939</v>
      </c>
      <c r="S876" s="184">
        <f t="shared" si="189"/>
        <v>13.16576234753491</v>
      </c>
      <c r="T876" s="190">
        <f t="shared" si="179"/>
        <v>9.4147168650394963E-2</v>
      </c>
      <c r="U876" s="190">
        <f t="shared" si="180"/>
        <v>-2.1028564348838708E-2</v>
      </c>
      <c r="V876" s="190">
        <f t="shared" si="181"/>
        <v>0.11517573299923367</v>
      </c>
      <c r="Y876" s="205"/>
      <c r="Z876" s="205"/>
    </row>
    <row r="877" spans="1:26">
      <c r="A877" s="181">
        <v>1943.05</v>
      </c>
      <c r="B877" s="182">
        <v>11.89</v>
      </c>
      <c r="C877" s="183">
        <v>0.59</v>
      </c>
      <c r="D877" s="182">
        <v>1.0900000000000001</v>
      </c>
      <c r="E877" s="182">
        <v>17.5</v>
      </c>
      <c r="F877" s="183">
        <f t="shared" si="186"/>
        <v>1943.3749999999343</v>
      </c>
      <c r="G877" s="184">
        <f>G873*8/12+G885*4/12</f>
        <v>2.4733333333333336</v>
      </c>
      <c r="H877" s="183">
        <f t="shared" si="182"/>
        <v>213.51348600000009</v>
      </c>
      <c r="I877" s="183">
        <f t="shared" si="183"/>
        <v>10.594866000000003</v>
      </c>
      <c r="J877" s="185">
        <f t="shared" si="187"/>
        <v>10019.593681880826</v>
      </c>
      <c r="K877" s="183">
        <f t="shared" si="184"/>
        <v>19.57356600000001</v>
      </c>
      <c r="L877" s="185">
        <f t="shared" si="185"/>
        <v>918.53297840623225</v>
      </c>
      <c r="M877" s="204">
        <f t="shared" si="176"/>
        <v>11.36221580061369</v>
      </c>
      <c r="N877" s="186"/>
      <c r="O877" s="187">
        <f t="shared" si="177"/>
        <v>14.827344489187848</v>
      </c>
      <c r="P877" s="187"/>
      <c r="Q877" s="206">
        <f t="shared" si="178"/>
        <v>9.6673607448530624E-2</v>
      </c>
      <c r="R877" s="184">
        <f t="shared" si="188"/>
        <v>1.0019878960535744</v>
      </c>
      <c r="S877" s="184">
        <f t="shared" si="189"/>
        <v>13.11654290272164</v>
      </c>
      <c r="T877" s="190">
        <f t="shared" si="179"/>
        <v>9.0788774874241751E-2</v>
      </c>
      <c r="U877" s="190">
        <f t="shared" si="180"/>
        <v>-2.2651444214162098E-2</v>
      </c>
      <c r="V877" s="190">
        <f t="shared" si="181"/>
        <v>0.11344021908840385</v>
      </c>
      <c r="Y877" s="205"/>
      <c r="Z877" s="205"/>
    </row>
    <row r="878" spans="1:26">
      <c r="A878" s="181">
        <v>1943.06</v>
      </c>
      <c r="B878" s="182">
        <v>12.1</v>
      </c>
      <c r="C878" s="183">
        <v>0.59</v>
      </c>
      <c r="D878" s="182">
        <v>1.1000000000000001</v>
      </c>
      <c r="E878" s="182">
        <v>17.5</v>
      </c>
      <c r="F878" s="183">
        <f t="shared" si="186"/>
        <v>1943.4583333332675</v>
      </c>
      <c r="G878" s="184">
        <f>G873*7/12+G885*5/12</f>
        <v>2.4741666666666671</v>
      </c>
      <c r="H878" s="183">
        <f t="shared" si="182"/>
        <v>217.28454000000008</v>
      </c>
      <c r="I878" s="183">
        <f t="shared" si="183"/>
        <v>10.594866000000003</v>
      </c>
      <c r="J878" s="185">
        <f t="shared" si="187"/>
        <v>10237.991049070688</v>
      </c>
      <c r="K878" s="183">
        <f t="shared" si="184"/>
        <v>19.753140000000009</v>
      </c>
      <c r="L878" s="185">
        <f t="shared" si="185"/>
        <v>930.72645900642635</v>
      </c>
      <c r="M878" s="204">
        <f t="shared" si="176"/>
        <v>11.516744786451227</v>
      </c>
      <c r="N878" s="186"/>
      <c r="O878" s="187">
        <f t="shared" si="177"/>
        <v>15.033775620802535</v>
      </c>
      <c r="P878" s="187"/>
      <c r="Q878" s="206">
        <f t="shared" si="178"/>
        <v>9.4667767857563812E-2</v>
      </c>
      <c r="R878" s="184">
        <f t="shared" si="188"/>
        <v>1.0019885934190949</v>
      </c>
      <c r="S878" s="184">
        <f t="shared" si="189"/>
        <v>13.142617226594501</v>
      </c>
      <c r="T878" s="190">
        <f t="shared" si="179"/>
        <v>8.4604209985769563E-2</v>
      </c>
      <c r="U878" s="190">
        <f t="shared" si="180"/>
        <v>-2.3462326496268671E-2</v>
      </c>
      <c r="V878" s="190">
        <f t="shared" si="181"/>
        <v>0.10806653648203823</v>
      </c>
      <c r="Y878" s="205"/>
      <c r="Z878" s="205"/>
    </row>
    <row r="879" spans="1:26">
      <c r="A879" s="181">
        <v>1943.07</v>
      </c>
      <c r="B879" s="182">
        <v>12.35</v>
      </c>
      <c r="C879" s="183">
        <v>0.593333</v>
      </c>
      <c r="D879" s="182">
        <v>1.0933299999999999</v>
      </c>
      <c r="E879" s="182">
        <v>17.399999999999999</v>
      </c>
      <c r="F879" s="183">
        <f t="shared" si="186"/>
        <v>1943.5416666666008</v>
      </c>
      <c r="G879" s="184">
        <f>G873*6/12+G885*6/12</f>
        <v>2.4750000000000001</v>
      </c>
      <c r="H879" s="183">
        <f t="shared" si="182"/>
        <v>223.04845258620699</v>
      </c>
      <c r="I879" s="183">
        <f t="shared" si="183"/>
        <v>10.715952025775866</v>
      </c>
      <c r="J879" s="185">
        <f t="shared" si="187"/>
        <v>10551.650596786596</v>
      </c>
      <c r="K879" s="183">
        <f t="shared" si="184"/>
        <v>19.746199568103457</v>
      </c>
      <c r="L879" s="185">
        <f t="shared" si="185"/>
        <v>934.12438437122989</v>
      </c>
      <c r="M879" s="204">
        <f t="shared" si="176"/>
        <v>11.774213341781651</v>
      </c>
      <c r="N879" s="186"/>
      <c r="O879" s="187">
        <f t="shared" si="177"/>
        <v>15.373683748422991</v>
      </c>
      <c r="P879" s="187"/>
      <c r="Q879" s="206">
        <f t="shared" si="178"/>
        <v>8.8973877625299957E-2</v>
      </c>
      <c r="R879" s="184">
        <f t="shared" si="188"/>
        <v>1.0019892907844554</v>
      </c>
      <c r="S879" s="184">
        <f t="shared" si="189"/>
        <v>13.244435034633181</v>
      </c>
      <c r="T879" s="190">
        <f t="shared" si="179"/>
        <v>8.3387900587165387E-2</v>
      </c>
      <c r="U879" s="190">
        <f t="shared" si="180"/>
        <v>-2.2466967654152681E-2</v>
      </c>
      <c r="V879" s="190">
        <f t="shared" si="181"/>
        <v>0.10585486824131807</v>
      </c>
      <c r="Y879" s="205"/>
      <c r="Z879" s="205"/>
    </row>
    <row r="880" spans="1:26">
      <c r="A880" s="181">
        <v>1943.08</v>
      </c>
      <c r="B880" s="182">
        <v>11.74</v>
      </c>
      <c r="C880" s="183">
        <v>0.59666699999999995</v>
      </c>
      <c r="D880" s="182">
        <v>1.08667</v>
      </c>
      <c r="E880" s="182">
        <v>17.3</v>
      </c>
      <c r="F880" s="183">
        <f t="shared" si="186"/>
        <v>1943.6249999999341</v>
      </c>
      <c r="G880" s="184">
        <f>G873*5/12+G885*7/12</f>
        <v>2.4758333333333331</v>
      </c>
      <c r="H880" s="183">
        <f t="shared" si="182"/>
        <v>213.25710000000007</v>
      </c>
      <c r="I880" s="183">
        <f t="shared" si="183"/>
        <v>10.838456055000002</v>
      </c>
      <c r="J880" s="185">
        <f t="shared" si="187"/>
        <v>10131.183069826571</v>
      </c>
      <c r="K880" s="183">
        <f t="shared" si="184"/>
        <v>19.739360550000008</v>
      </c>
      <c r="L880" s="185">
        <f t="shared" si="185"/>
        <v>937.75576716255887</v>
      </c>
      <c r="M880" s="204">
        <f t="shared" si="176"/>
        <v>11.210545904158964</v>
      </c>
      <c r="N880" s="186"/>
      <c r="O880" s="187">
        <f t="shared" si="177"/>
        <v>14.645291104906281</v>
      </c>
      <c r="P880" s="187"/>
      <c r="Q880" s="206">
        <f t="shared" si="178"/>
        <v>9.1861500047827879E-2</v>
      </c>
      <c r="R880" s="184">
        <f t="shared" si="188"/>
        <v>1.0019899881496559</v>
      </c>
      <c r="S880" s="184">
        <f t="shared" si="189"/>
        <v>13.347491790124645</v>
      </c>
      <c r="T880" s="190">
        <f t="shared" si="179"/>
        <v>8.8370802794814018E-2</v>
      </c>
      <c r="U880" s="190">
        <f t="shared" si="180"/>
        <v>-2.3517423096650725E-2</v>
      </c>
      <c r="V880" s="190">
        <f t="shared" si="181"/>
        <v>0.11188822589146474</v>
      </c>
      <c r="Y880" s="205"/>
      <c r="Z880" s="205"/>
    </row>
    <row r="881" spans="1:26">
      <c r="A881" s="181">
        <v>1943.09</v>
      </c>
      <c r="B881" s="182">
        <v>11.99</v>
      </c>
      <c r="C881" s="183">
        <v>0.6</v>
      </c>
      <c r="D881" s="182">
        <v>1.08</v>
      </c>
      <c r="E881" s="182">
        <v>17.399999999999999</v>
      </c>
      <c r="F881" s="183">
        <f t="shared" si="186"/>
        <v>1943.7083333332673</v>
      </c>
      <c r="G881" s="184">
        <f>G873*4/12+G885*8/12</f>
        <v>2.4766666666666666</v>
      </c>
      <c r="H881" s="183">
        <f t="shared" si="182"/>
        <v>216.54663534482768</v>
      </c>
      <c r="I881" s="183">
        <f t="shared" si="183"/>
        <v>10.836362068965522</v>
      </c>
      <c r="J881" s="185">
        <f t="shared" si="187"/>
        <v>10330.358847736965</v>
      </c>
      <c r="K881" s="183">
        <f t="shared" si="184"/>
        <v>19.505451724137941</v>
      </c>
      <c r="L881" s="185">
        <f t="shared" si="185"/>
        <v>930.50771939582353</v>
      </c>
      <c r="M881" s="204">
        <f t="shared" si="176"/>
        <v>11.336281939610283</v>
      </c>
      <c r="N881" s="186"/>
      <c r="O881" s="187">
        <f t="shared" si="177"/>
        <v>14.816447618832884</v>
      </c>
      <c r="P881" s="187"/>
      <c r="Q881" s="206">
        <f t="shared" si="178"/>
        <v>9.1456132605392371E-2</v>
      </c>
      <c r="R881" s="184">
        <f t="shared" si="188"/>
        <v>1.0019906855146967</v>
      </c>
      <c r="S881" s="184">
        <f t="shared" si="189"/>
        <v>13.297190766243276</v>
      </c>
      <c r="T881" s="190">
        <f t="shared" si="179"/>
        <v>8.1708159362284594E-2</v>
      </c>
      <c r="U881" s="190">
        <f t="shared" si="180"/>
        <v>-2.2238596143089873E-2</v>
      </c>
      <c r="V881" s="190">
        <f t="shared" si="181"/>
        <v>0.10394675550537447</v>
      </c>
      <c r="Y881" s="205"/>
      <c r="Z881" s="205"/>
    </row>
    <row r="882" spans="1:26">
      <c r="A882" s="181">
        <v>1943.1</v>
      </c>
      <c r="B882" s="182">
        <v>11.88</v>
      </c>
      <c r="C882" s="183">
        <v>0.60333300000000001</v>
      </c>
      <c r="D882" s="182">
        <v>1.0333300000000001</v>
      </c>
      <c r="E882" s="182">
        <v>17.399999999999999</v>
      </c>
      <c r="F882" s="183">
        <f t="shared" si="186"/>
        <v>1943.7916666666006</v>
      </c>
      <c r="G882" s="184">
        <f>G873*3/12+G885*9/12</f>
        <v>2.4775</v>
      </c>
      <c r="H882" s="183">
        <f t="shared" si="182"/>
        <v>214.55996896551736</v>
      </c>
      <c r="I882" s="183">
        <f t="shared" si="183"/>
        <v>10.896558060258625</v>
      </c>
      <c r="J882" s="185">
        <f t="shared" si="187"/>
        <v>10278.903278621516</v>
      </c>
      <c r="K882" s="183">
        <f t="shared" si="184"/>
        <v>18.662563361206907</v>
      </c>
      <c r="L882" s="185">
        <f t="shared" si="185"/>
        <v>894.06558290386965</v>
      </c>
      <c r="M882" s="204">
        <f t="shared" si="176"/>
        <v>11.187335503326029</v>
      </c>
      <c r="N882" s="186"/>
      <c r="O882" s="187">
        <f t="shared" si="177"/>
        <v>14.629987013874134</v>
      </c>
      <c r="P882" s="187"/>
      <c r="Q882" s="206">
        <f t="shared" si="178"/>
        <v>9.2622244629765968E-2</v>
      </c>
      <c r="R882" s="184">
        <f t="shared" si="188"/>
        <v>1.0019913828795777</v>
      </c>
      <c r="S882" s="184">
        <f t="shared" si="189"/>
        <v>13.323661291287795</v>
      </c>
      <c r="T882" s="190">
        <f t="shared" si="179"/>
        <v>8.5596312240796335E-2</v>
      </c>
      <c r="U882" s="190">
        <f t="shared" si="180"/>
        <v>-2.0793521082683286E-2</v>
      </c>
      <c r="V882" s="190">
        <f t="shared" si="181"/>
        <v>0.10638983332347962</v>
      </c>
      <c r="Y882" s="205"/>
      <c r="Z882" s="205"/>
    </row>
    <row r="883" spans="1:26">
      <c r="A883" s="181">
        <v>1943.11</v>
      </c>
      <c r="B883" s="182">
        <v>11.33</v>
      </c>
      <c r="C883" s="183">
        <v>0.60666699999999996</v>
      </c>
      <c r="D883" s="182">
        <v>0.98666699999999996</v>
      </c>
      <c r="E883" s="182">
        <v>17.399999999999999</v>
      </c>
      <c r="F883" s="183">
        <f t="shared" si="186"/>
        <v>1943.8749999999338</v>
      </c>
      <c r="G883" s="184">
        <f>G873*2/12+G885*10/12</f>
        <v>2.4783333333333335</v>
      </c>
      <c r="H883" s="183">
        <f t="shared" si="182"/>
        <v>204.62663706896564</v>
      </c>
      <c r="I883" s="183">
        <f t="shared" si="183"/>
        <v>10.956772112155177</v>
      </c>
      <c r="J883" s="185">
        <f t="shared" si="187"/>
        <v>9846.7702102743606</v>
      </c>
      <c r="K883" s="183">
        <f t="shared" si="184"/>
        <v>17.819801422500007</v>
      </c>
      <c r="L883" s="185">
        <f t="shared" si="185"/>
        <v>857.50072577764956</v>
      </c>
      <c r="M883" s="204">
        <f t="shared" si="176"/>
        <v>10.631033673001417</v>
      </c>
      <c r="N883" s="186"/>
      <c r="O883" s="187">
        <f t="shared" si="177"/>
        <v>13.915069560218246</v>
      </c>
      <c r="P883" s="187"/>
      <c r="Q883" s="206">
        <f t="shared" si="178"/>
        <v>9.7291352451369925E-2</v>
      </c>
      <c r="R883" s="184">
        <f t="shared" si="188"/>
        <v>1.0019920802442988</v>
      </c>
      <c r="S883" s="184">
        <f t="shared" si="189"/>
        <v>13.350193802276557</v>
      </c>
      <c r="T883" s="190">
        <f t="shared" si="179"/>
        <v>9.3595732603532378E-2</v>
      </c>
      <c r="U883" s="190">
        <f t="shared" si="180"/>
        <v>-2.0578290515885667E-2</v>
      </c>
      <c r="V883" s="190">
        <f t="shared" si="181"/>
        <v>0.11417402311941804</v>
      </c>
      <c r="Y883" s="205"/>
      <c r="Z883" s="205"/>
    </row>
    <row r="884" spans="1:26">
      <c r="A884" s="181">
        <v>1943.12</v>
      </c>
      <c r="B884" s="182">
        <v>11.48</v>
      </c>
      <c r="C884" s="183">
        <v>0.61</v>
      </c>
      <c r="D884" s="182">
        <v>0.94</v>
      </c>
      <c r="E884" s="182">
        <v>17.399999999999999</v>
      </c>
      <c r="F884" s="183">
        <f t="shared" si="186"/>
        <v>1943.9583333332671</v>
      </c>
      <c r="G884" s="184">
        <f>G873*1/12+G885*11/12</f>
        <v>2.479166666666667</v>
      </c>
      <c r="H884" s="183">
        <f t="shared" si="182"/>
        <v>207.33572758620701</v>
      </c>
      <c r="I884" s="183">
        <f t="shared" si="183"/>
        <v>11.01696810344828</v>
      </c>
      <c r="J884" s="185">
        <f t="shared" si="187"/>
        <v>10021.312106470017</v>
      </c>
      <c r="K884" s="183">
        <f t="shared" si="184"/>
        <v>16.976967241379317</v>
      </c>
      <c r="L884" s="185">
        <f t="shared" si="185"/>
        <v>820.56039896183051</v>
      </c>
      <c r="M884" s="204">
        <f t="shared" si="176"/>
        <v>10.73736031604107</v>
      </c>
      <c r="N884" s="186"/>
      <c r="O884" s="187">
        <f t="shared" si="177"/>
        <v>14.068001177874834</v>
      </c>
      <c r="P884" s="187"/>
      <c r="Q884" s="206">
        <f t="shared" si="178"/>
        <v>9.6351548668495671E-2</v>
      </c>
      <c r="R884" s="184">
        <f t="shared" si="188"/>
        <v>1.0019927776088597</v>
      </c>
      <c r="S884" s="184">
        <f t="shared" si="189"/>
        <v>13.376788459607631</v>
      </c>
      <c r="T884" s="190">
        <f t="shared" si="179"/>
        <v>9.3668303002425013E-2</v>
      </c>
      <c r="U884" s="190">
        <f t="shared" si="180"/>
        <v>-1.9788936567351478E-2</v>
      </c>
      <c r="V884" s="190">
        <f t="shared" si="181"/>
        <v>0.11345723956977649</v>
      </c>
      <c r="Y884" s="205"/>
      <c r="Z884" s="205"/>
    </row>
    <row r="885" spans="1:26">
      <c r="A885" s="181">
        <v>1944.01</v>
      </c>
      <c r="B885" s="182">
        <v>11.85</v>
      </c>
      <c r="C885" s="183">
        <v>0.61333300000000002</v>
      </c>
      <c r="D885" s="182">
        <v>0.93666700000000003</v>
      </c>
      <c r="E885" s="182">
        <v>17.399999999999999</v>
      </c>
      <c r="F885" s="183">
        <f t="shared" si="186"/>
        <v>1944.0416666666003</v>
      </c>
      <c r="G885" s="184">
        <v>2.48</v>
      </c>
      <c r="H885" s="183">
        <f t="shared" si="182"/>
        <v>214.01815086206906</v>
      </c>
      <c r="I885" s="183">
        <f t="shared" si="183"/>
        <v>11.077164094741384</v>
      </c>
      <c r="J885" s="185">
        <f t="shared" si="187"/>
        <v>10388.915381520281</v>
      </c>
      <c r="K885" s="183">
        <f t="shared" si="184"/>
        <v>16.916771250086214</v>
      </c>
      <c r="L885" s="185">
        <f t="shared" si="185"/>
        <v>821.17756992932118</v>
      </c>
      <c r="M885" s="204">
        <f t="shared" si="176"/>
        <v>11.052412763977472</v>
      </c>
      <c r="N885" s="186"/>
      <c r="O885" s="187">
        <f t="shared" si="177"/>
        <v>14.494846472285833</v>
      </c>
      <c r="P885" s="187"/>
      <c r="Q885" s="206">
        <f t="shared" si="178"/>
        <v>9.3688437178742867E-2</v>
      </c>
      <c r="R885" s="184">
        <f t="shared" si="188"/>
        <v>1.0028721608445137</v>
      </c>
      <c r="S885" s="184">
        <f t="shared" si="189"/>
        <v>13.403445424128391</v>
      </c>
      <c r="T885" s="190">
        <f t="shared" si="179"/>
        <v>9.2989031993344851E-2</v>
      </c>
      <c r="U885" s="190">
        <f t="shared" si="180"/>
        <v>-1.8831791717297874E-2</v>
      </c>
      <c r="V885" s="190">
        <f t="shared" si="181"/>
        <v>0.11182082371064272</v>
      </c>
      <c r="Y885" s="205"/>
      <c r="Z885" s="205"/>
    </row>
    <row r="886" spans="1:26">
      <c r="A886" s="181">
        <v>1944.02</v>
      </c>
      <c r="B886" s="182">
        <v>11.77</v>
      </c>
      <c r="C886" s="183">
        <v>0.61666699999999997</v>
      </c>
      <c r="D886" s="182">
        <v>0.93333299999999997</v>
      </c>
      <c r="E886" s="182">
        <v>17.399999999999999</v>
      </c>
      <c r="F886" s="183">
        <f t="shared" si="186"/>
        <v>1944.1249999999336</v>
      </c>
      <c r="G886" s="184">
        <f>G885*11/12+G897*1/12</f>
        <v>2.4708333333333332</v>
      </c>
      <c r="H886" s="183">
        <f t="shared" si="182"/>
        <v>212.57330258620698</v>
      </c>
      <c r="I886" s="183">
        <f t="shared" si="183"/>
        <v>11.137378146637936</v>
      </c>
      <c r="J886" s="185">
        <f t="shared" si="187"/>
        <v>10363.83199555204</v>
      </c>
      <c r="K886" s="183">
        <f t="shared" si="184"/>
        <v>16.856557198189662</v>
      </c>
      <c r="L886" s="185">
        <f t="shared" si="185"/>
        <v>821.82722242179887</v>
      </c>
      <c r="M886" s="204">
        <f t="shared" si="176"/>
        <v>10.94791888772472</v>
      </c>
      <c r="N886" s="186"/>
      <c r="O886" s="187">
        <f t="shared" si="177"/>
        <v>14.372484109547695</v>
      </c>
      <c r="P886" s="187"/>
      <c r="Q886" s="206">
        <f t="shared" si="178"/>
        <v>9.3868115119619969E-2</v>
      </c>
      <c r="R886" s="184">
        <f t="shared" si="188"/>
        <v>1.0028648755994189</v>
      </c>
      <c r="S886" s="184">
        <f t="shared" si="189"/>
        <v>13.441942275257148</v>
      </c>
      <c r="T886" s="190">
        <f t="shared" si="179"/>
        <v>9.6146841260785099E-2</v>
      </c>
      <c r="U886" s="190">
        <f t="shared" si="180"/>
        <v>-1.8824624324006334E-2</v>
      </c>
      <c r="V886" s="190">
        <f t="shared" si="181"/>
        <v>0.11497146558479143</v>
      </c>
      <c r="Y886" s="205"/>
      <c r="Z886" s="205"/>
    </row>
    <row r="887" spans="1:26">
      <c r="A887" s="181">
        <v>1944.03</v>
      </c>
      <c r="B887" s="182">
        <v>12.1</v>
      </c>
      <c r="C887" s="183">
        <v>0.62</v>
      </c>
      <c r="D887" s="182">
        <v>0.93</v>
      </c>
      <c r="E887" s="182">
        <v>17.399999999999999</v>
      </c>
      <c r="F887" s="183">
        <f t="shared" si="186"/>
        <v>1944.2083333332669</v>
      </c>
      <c r="G887" s="184">
        <f>G885*10/12+G897*2/12</f>
        <v>2.4616666666666669</v>
      </c>
      <c r="H887" s="183">
        <f t="shared" si="182"/>
        <v>218.53330172413803</v>
      </c>
      <c r="I887" s="183">
        <f t="shared" si="183"/>
        <v>11.197574137931039</v>
      </c>
      <c r="J887" s="185">
        <f t="shared" si="187"/>
        <v>10699.900747602653</v>
      </c>
      <c r="K887" s="183">
        <f t="shared" si="184"/>
        <v>16.79636120689656</v>
      </c>
      <c r="L887" s="185">
        <f t="shared" si="185"/>
        <v>822.38906572483199</v>
      </c>
      <c r="M887" s="204">
        <f t="shared" si="176"/>
        <v>11.224693196180679</v>
      </c>
      <c r="N887" s="186"/>
      <c r="O887" s="187">
        <f t="shared" si="177"/>
        <v>14.749564229990971</v>
      </c>
      <c r="P887" s="187"/>
      <c r="Q887" s="206">
        <f t="shared" si="178"/>
        <v>9.1707515562675618E-2</v>
      </c>
      <c r="R887" s="184">
        <f t="shared" si="188"/>
        <v>1.0028575905674066</v>
      </c>
      <c r="S887" s="184">
        <f t="shared" si="189"/>
        <v>13.480451767690329</v>
      </c>
      <c r="T887" s="190">
        <f t="shared" si="179"/>
        <v>9.5446051039833391E-2</v>
      </c>
      <c r="U887" s="190">
        <f t="shared" si="180"/>
        <v>-1.8042465139279096E-2</v>
      </c>
      <c r="V887" s="190">
        <f t="shared" si="181"/>
        <v>0.11348851617911249</v>
      </c>
      <c r="Y887" s="205"/>
      <c r="Z887" s="205"/>
    </row>
    <row r="888" spans="1:26">
      <c r="A888" s="181">
        <v>1944.04</v>
      </c>
      <c r="B888" s="182">
        <v>11.89</v>
      </c>
      <c r="C888" s="183">
        <v>0.62333300000000003</v>
      </c>
      <c r="D888" s="182">
        <v>0.92666700000000002</v>
      </c>
      <c r="E888" s="182">
        <v>17.5</v>
      </c>
      <c r="F888" s="183">
        <f t="shared" si="186"/>
        <v>1944.2916666666001</v>
      </c>
      <c r="G888" s="184">
        <f>G885*9/12+G897*3/12</f>
        <v>2.4525000000000001</v>
      </c>
      <c r="H888" s="183">
        <f t="shared" si="182"/>
        <v>213.51348600000009</v>
      </c>
      <c r="I888" s="183">
        <f t="shared" si="183"/>
        <v>11.193440014200004</v>
      </c>
      <c r="J888" s="185">
        <f t="shared" si="187"/>
        <v>10499.790261421229</v>
      </c>
      <c r="K888" s="183">
        <f t="shared" si="184"/>
        <v>16.640529985800008</v>
      </c>
      <c r="L888" s="185">
        <f t="shared" si="185"/>
        <v>818.31868311021253</v>
      </c>
      <c r="M888" s="204">
        <f t="shared" si="176"/>
        <v>10.938275188239395</v>
      </c>
      <c r="N888" s="186"/>
      <c r="O888" s="187">
        <f t="shared" si="177"/>
        <v>14.387983948343415</v>
      </c>
      <c r="P888" s="187"/>
      <c r="Q888" s="206">
        <f t="shared" si="178"/>
        <v>9.4720823089111048E-2</v>
      </c>
      <c r="R888" s="184">
        <f t="shared" si="188"/>
        <v>1.0028503057486233</v>
      </c>
      <c r="S888" s="184">
        <f t="shared" si="189"/>
        <v>13.44172210305174</v>
      </c>
      <c r="T888" s="190">
        <f t="shared" si="179"/>
        <v>0.10271387995294967</v>
      </c>
      <c r="U888" s="190">
        <f t="shared" si="180"/>
        <v>-1.6506789364159613E-2</v>
      </c>
      <c r="V888" s="190">
        <f t="shared" si="181"/>
        <v>0.11922066931710928</v>
      </c>
      <c r="Y888" s="205"/>
      <c r="Z888" s="205"/>
    </row>
    <row r="889" spans="1:26">
      <c r="A889" s="181">
        <v>1944.05</v>
      </c>
      <c r="B889" s="182">
        <v>12.1</v>
      </c>
      <c r="C889" s="183">
        <v>0.62666699999999997</v>
      </c>
      <c r="D889" s="182">
        <v>0.92333299999999996</v>
      </c>
      <c r="E889" s="182">
        <v>17.5</v>
      </c>
      <c r="F889" s="183">
        <f t="shared" si="186"/>
        <v>1944.3749999999334</v>
      </c>
      <c r="G889" s="184">
        <f>G885*8/12+G897*4/12</f>
        <v>2.4433333333333334</v>
      </c>
      <c r="H889" s="183">
        <f t="shared" si="182"/>
        <v>217.28454000000008</v>
      </c>
      <c r="I889" s="183">
        <f t="shared" si="183"/>
        <v>11.253309985800005</v>
      </c>
      <c r="J889" s="185">
        <f t="shared" si="187"/>
        <v>10731.352803631318</v>
      </c>
      <c r="K889" s="183">
        <f t="shared" si="184"/>
        <v>16.580660014200003</v>
      </c>
      <c r="L889" s="185">
        <f t="shared" si="185"/>
        <v>818.89356844919962</v>
      </c>
      <c r="M889" s="204">
        <f t="shared" si="176"/>
        <v>11.103736936792615</v>
      </c>
      <c r="N889" s="186"/>
      <c r="O889" s="187">
        <f t="shared" si="177"/>
        <v>14.620020758909025</v>
      </c>
      <c r="P889" s="187"/>
      <c r="Q889" s="206">
        <f t="shared" si="178"/>
        <v>9.3450168289046259E-2</v>
      </c>
      <c r="R889" s="184">
        <f t="shared" si="188"/>
        <v>1.0028430211432164</v>
      </c>
      <c r="S889" s="184">
        <f t="shared" si="189"/>
        <v>13.480035120833465</v>
      </c>
      <c r="T889" s="190">
        <f t="shared" si="179"/>
        <v>0.1046693187130554</v>
      </c>
      <c r="U889" s="190">
        <f t="shared" si="180"/>
        <v>-1.7660681040923332E-2</v>
      </c>
      <c r="V889" s="190">
        <f t="shared" si="181"/>
        <v>0.12232999975397874</v>
      </c>
      <c r="Y889" s="205"/>
      <c r="Z889" s="205"/>
    </row>
    <row r="890" spans="1:26">
      <c r="A890" s="181">
        <v>1944.06</v>
      </c>
      <c r="B890" s="182">
        <v>12.67</v>
      </c>
      <c r="C890" s="183">
        <v>0.63</v>
      </c>
      <c r="D890" s="182">
        <v>0.92</v>
      </c>
      <c r="E890" s="182">
        <v>17.600000000000001</v>
      </c>
      <c r="F890" s="183">
        <f t="shared" si="186"/>
        <v>1944.4583333332666</v>
      </c>
      <c r="G890" s="184">
        <f>G885*7/12+G897*5/12</f>
        <v>2.4341666666666666</v>
      </c>
      <c r="H890" s="183">
        <f t="shared" si="182"/>
        <v>226.22752926136369</v>
      </c>
      <c r="I890" s="183">
        <f t="shared" si="183"/>
        <v>11.248882670454549</v>
      </c>
      <c r="J890" s="185">
        <f t="shared" si="187"/>
        <v>11219.330535187313</v>
      </c>
      <c r="K890" s="183">
        <f t="shared" si="184"/>
        <v>16.42693977272728</v>
      </c>
      <c r="L890" s="185">
        <f t="shared" si="185"/>
        <v>814.66330642244122</v>
      </c>
      <c r="M890" s="204">
        <f t="shared" si="176"/>
        <v>11.5327852725325</v>
      </c>
      <c r="N890" s="186"/>
      <c r="O890" s="187">
        <f t="shared" si="177"/>
        <v>15.197274767915037</v>
      </c>
      <c r="P890" s="187"/>
      <c r="Q890" s="206">
        <f t="shared" si="178"/>
        <v>9.0007150820361287E-2</v>
      </c>
      <c r="R890" s="184">
        <f t="shared" si="188"/>
        <v>1.0028357367513328</v>
      </c>
      <c r="S890" s="184">
        <f t="shared" si="189"/>
        <v>13.441550286910944</v>
      </c>
      <c r="T890" s="190">
        <f t="shared" si="179"/>
        <v>0.10110356093025841</v>
      </c>
      <c r="U890" s="190">
        <f t="shared" si="180"/>
        <v>-1.7272493554204682E-2</v>
      </c>
      <c r="V890" s="190">
        <f t="shared" si="181"/>
        <v>0.11837605448446309</v>
      </c>
      <c r="Y890" s="205"/>
      <c r="Z890" s="205"/>
    </row>
    <row r="891" spans="1:26">
      <c r="A891" s="181">
        <v>1944.07</v>
      </c>
      <c r="B891" s="182">
        <v>13</v>
      </c>
      <c r="C891" s="183">
        <v>0.63333300000000003</v>
      </c>
      <c r="D891" s="182">
        <v>0.91333299999999995</v>
      </c>
      <c r="E891" s="182">
        <v>17.7</v>
      </c>
      <c r="F891" s="183">
        <f t="shared" si="186"/>
        <v>1944.5416666665999</v>
      </c>
      <c r="G891" s="184">
        <f>G885*6/12+G897*6/12</f>
        <v>2.4249999999999998</v>
      </c>
      <c r="H891" s="183">
        <f t="shared" si="182"/>
        <v>230.80838983050856</v>
      </c>
      <c r="I891" s="183">
        <f t="shared" si="183"/>
        <v>11.244505381271191</v>
      </c>
      <c r="J891" s="185">
        <f t="shared" si="187"/>
        <v>11492.980582454924</v>
      </c>
      <c r="K891" s="183">
        <f t="shared" si="184"/>
        <v>16.215763008389835</v>
      </c>
      <c r="L891" s="185">
        <f t="shared" si="185"/>
        <v>807.45526417810015</v>
      </c>
      <c r="M891" s="204">
        <f t="shared" si="176"/>
        <v>11.738774750180712</v>
      </c>
      <c r="N891" s="186"/>
      <c r="O891" s="187">
        <f t="shared" si="177"/>
        <v>15.480309849362959</v>
      </c>
      <c r="P891" s="187"/>
      <c r="Q891" s="206">
        <f t="shared" si="178"/>
        <v>8.9159659602390973E-2</v>
      </c>
      <c r="R891" s="184">
        <f t="shared" si="188"/>
        <v>1.0028284525731195</v>
      </c>
      <c r="S891" s="184">
        <f t="shared" si="189"/>
        <v>13.403510674404401</v>
      </c>
      <c r="T891" s="190">
        <f t="shared" si="179"/>
        <v>0.10325593048271897</v>
      </c>
      <c r="U891" s="190">
        <f t="shared" si="180"/>
        <v>-1.6105889233199111E-2</v>
      </c>
      <c r="V891" s="190">
        <f t="shared" si="181"/>
        <v>0.11936181971591808</v>
      </c>
      <c r="Y891" s="205"/>
      <c r="Z891" s="205"/>
    </row>
    <row r="892" spans="1:26">
      <c r="A892" s="181">
        <v>1944.08</v>
      </c>
      <c r="B892" s="182">
        <v>12.81</v>
      </c>
      <c r="C892" s="183">
        <v>0.63666699999999998</v>
      </c>
      <c r="D892" s="182">
        <v>0.906667</v>
      </c>
      <c r="E892" s="182">
        <v>17.7</v>
      </c>
      <c r="F892" s="183">
        <f t="shared" si="186"/>
        <v>1944.6249999999332</v>
      </c>
      <c r="G892" s="184">
        <f>G885*5/12+G897*7/12</f>
        <v>2.4158333333333335</v>
      </c>
      <c r="H892" s="183">
        <f t="shared" si="182"/>
        <v>227.43503644067806</v>
      </c>
      <c r="I892" s="183">
        <f t="shared" si="183"/>
        <v>11.303698856016954</v>
      </c>
      <c r="J892" s="185">
        <f t="shared" si="187"/>
        <v>11371.911388483724</v>
      </c>
      <c r="K892" s="183">
        <f t="shared" si="184"/>
        <v>16.097411567881363</v>
      </c>
      <c r="L892" s="185">
        <f t="shared" si="185"/>
        <v>804.88187219846782</v>
      </c>
      <c r="M892" s="204">
        <f t="shared" si="176"/>
        <v>11.541711674209218</v>
      </c>
      <c r="N892" s="186"/>
      <c r="O892" s="187">
        <f t="shared" si="177"/>
        <v>15.233407930416282</v>
      </c>
      <c r="P892" s="187"/>
      <c r="Q892" s="206">
        <f t="shared" si="178"/>
        <v>9.0705821385116639E-2</v>
      </c>
      <c r="R892" s="184">
        <f t="shared" si="188"/>
        <v>1.0028211686087238</v>
      </c>
      <c r="S892" s="184">
        <f t="shared" si="189"/>
        <v>13.441421868660255</v>
      </c>
      <c r="T892" s="190">
        <f t="shared" si="179"/>
        <v>0.10704310601687061</v>
      </c>
      <c r="U892" s="190">
        <f t="shared" si="180"/>
        <v>-1.6717085013500887E-2</v>
      </c>
      <c r="V892" s="190">
        <f t="shared" si="181"/>
        <v>0.1237601910303715</v>
      </c>
      <c r="Y892" s="205"/>
      <c r="Z892" s="205"/>
    </row>
    <row r="893" spans="1:26">
      <c r="A893" s="181">
        <v>1944.09</v>
      </c>
      <c r="B893" s="182">
        <v>12.6</v>
      </c>
      <c r="C893" s="183">
        <v>0.64</v>
      </c>
      <c r="D893" s="182">
        <v>0.9</v>
      </c>
      <c r="E893" s="182">
        <v>17.7</v>
      </c>
      <c r="F893" s="183">
        <f t="shared" si="186"/>
        <v>1944.7083333332664</v>
      </c>
      <c r="G893" s="184">
        <f>G885*4/12+G897*8/12</f>
        <v>2.4066666666666667</v>
      </c>
      <c r="H893" s="183">
        <f t="shared" si="182"/>
        <v>223.70659322033907</v>
      </c>
      <c r="I893" s="183">
        <f t="shared" si="183"/>
        <v>11.362874576271192</v>
      </c>
      <c r="J893" s="185">
        <f t="shared" si="187"/>
        <v>11232.832586698991</v>
      </c>
      <c r="K893" s="183">
        <f t="shared" si="184"/>
        <v>15.979042372881363</v>
      </c>
      <c r="L893" s="185">
        <f t="shared" si="185"/>
        <v>802.34518476421363</v>
      </c>
      <c r="M893" s="204">
        <f t="shared" si="176"/>
        <v>11.328560584696469</v>
      </c>
      <c r="N893" s="186"/>
      <c r="O893" s="187">
        <f t="shared" si="177"/>
        <v>14.966305729668392</v>
      </c>
      <c r="P893" s="187"/>
      <c r="Q893" s="206">
        <f t="shared" si="178"/>
        <v>9.0905502784364198E-2</v>
      </c>
      <c r="R893" s="184">
        <f t="shared" si="188"/>
        <v>1.0028138848582933</v>
      </c>
      <c r="S893" s="184">
        <f t="shared" si="189"/>
        <v>13.479342386092734</v>
      </c>
      <c r="T893" s="190">
        <f t="shared" si="179"/>
        <v>0.11182219525685722</v>
      </c>
      <c r="U893" s="190">
        <f t="shared" si="180"/>
        <v>-1.6608058386365032E-2</v>
      </c>
      <c r="V893" s="190">
        <f t="shared" si="181"/>
        <v>0.12843025364322225</v>
      </c>
      <c r="Y893" s="205"/>
      <c r="Z893" s="205"/>
    </row>
    <row r="894" spans="1:26">
      <c r="A894" s="181">
        <v>1944.1</v>
      </c>
      <c r="B894" s="182">
        <v>12.91</v>
      </c>
      <c r="C894" s="183">
        <v>0.64</v>
      </c>
      <c r="D894" s="182">
        <v>0.91</v>
      </c>
      <c r="E894" s="182">
        <v>17.7</v>
      </c>
      <c r="F894" s="183">
        <f t="shared" si="186"/>
        <v>1944.7916666665997</v>
      </c>
      <c r="G894" s="184">
        <f>G885*3/12+G897*9/12</f>
        <v>2.3975</v>
      </c>
      <c r="H894" s="183">
        <f t="shared" si="182"/>
        <v>229.21048559322043</v>
      </c>
      <c r="I894" s="183">
        <f t="shared" si="183"/>
        <v>11.362874576271192</v>
      </c>
      <c r="J894" s="185">
        <f t="shared" si="187"/>
        <v>11556.742309437137</v>
      </c>
      <c r="K894" s="183">
        <f t="shared" si="184"/>
        <v>16.156587288135601</v>
      </c>
      <c r="L894" s="185">
        <f t="shared" si="185"/>
        <v>814.61158029340015</v>
      </c>
      <c r="M894" s="204">
        <f t="shared" si="176"/>
        <v>11.58310518627912</v>
      </c>
      <c r="N894" s="186"/>
      <c r="O894" s="187">
        <f t="shared" si="177"/>
        <v>15.315966613277237</v>
      </c>
      <c r="P894" s="187"/>
      <c r="Q894" s="206">
        <f t="shared" si="178"/>
        <v>8.9815332339061291E-2</v>
      </c>
      <c r="R894" s="184">
        <f t="shared" si="188"/>
        <v>1.0028066013219752</v>
      </c>
      <c r="S894" s="184">
        <f t="shared" si="189"/>
        <v>13.51727170353271</v>
      </c>
      <c r="T894" s="190">
        <f t="shared" si="179"/>
        <v>0.11164184812922695</v>
      </c>
      <c r="U894" s="190">
        <f t="shared" si="180"/>
        <v>-1.7122408567357805E-2</v>
      </c>
      <c r="V894" s="190">
        <f t="shared" si="181"/>
        <v>0.12876425669658476</v>
      </c>
      <c r="Y894" s="205"/>
      <c r="Z894" s="205"/>
    </row>
    <row r="895" spans="1:26">
      <c r="A895" s="181">
        <v>1944.11</v>
      </c>
      <c r="B895" s="182">
        <v>12.82</v>
      </c>
      <c r="C895" s="183">
        <v>0.64</v>
      </c>
      <c r="D895" s="182">
        <v>0.92</v>
      </c>
      <c r="E895" s="182">
        <v>17.7</v>
      </c>
      <c r="F895" s="183">
        <f t="shared" si="186"/>
        <v>1944.8749999999329</v>
      </c>
      <c r="G895" s="184">
        <f>G885*2/12+G897*10/12</f>
        <v>2.3883333333333336</v>
      </c>
      <c r="H895" s="183">
        <f t="shared" si="182"/>
        <v>227.61258135593232</v>
      </c>
      <c r="I895" s="183">
        <f t="shared" si="183"/>
        <v>11.362874576271192</v>
      </c>
      <c r="J895" s="185">
        <f t="shared" si="187"/>
        <v>11523.919132209199</v>
      </c>
      <c r="K895" s="183">
        <f t="shared" si="184"/>
        <v>16.334132203389839</v>
      </c>
      <c r="L895" s="185">
        <f t="shared" si="185"/>
        <v>826.98951650799245</v>
      </c>
      <c r="M895" s="204">
        <f t="shared" si="176"/>
        <v>11.478459198055475</v>
      </c>
      <c r="N895" s="186"/>
      <c r="O895" s="187">
        <f t="shared" si="177"/>
        <v>15.190706986565088</v>
      </c>
      <c r="P895" s="187"/>
      <c r="Q895" s="206">
        <f t="shared" si="178"/>
        <v>9.0694070146548095E-2</v>
      </c>
      <c r="R895" s="184">
        <f t="shared" si="188"/>
        <v>1.0027993179999177</v>
      </c>
      <c r="S895" s="184">
        <f t="shared" si="189"/>
        <v>13.555209296165343</v>
      </c>
      <c r="T895" s="190">
        <f t="shared" si="179"/>
        <v>0.11665822430314465</v>
      </c>
      <c r="U895" s="190">
        <f t="shared" si="180"/>
        <v>-1.7630636352335194E-2</v>
      </c>
      <c r="V895" s="190">
        <f t="shared" si="181"/>
        <v>0.13428886065547985</v>
      </c>
      <c r="Y895" s="205"/>
      <c r="Z895" s="205"/>
    </row>
    <row r="896" spans="1:26">
      <c r="A896" s="181">
        <v>1944.12</v>
      </c>
      <c r="B896" s="182">
        <v>13.1</v>
      </c>
      <c r="C896" s="183">
        <v>0.64</v>
      </c>
      <c r="D896" s="182">
        <v>0.93</v>
      </c>
      <c r="E896" s="182">
        <v>17.8</v>
      </c>
      <c r="F896" s="183">
        <f t="shared" si="186"/>
        <v>1944.9583333332662</v>
      </c>
      <c r="G896" s="184">
        <f>G885*1/12+G897*11/12</f>
        <v>2.3791666666666664</v>
      </c>
      <c r="H896" s="183">
        <f t="shared" si="182"/>
        <v>231.27718820224729</v>
      </c>
      <c r="I896" s="183">
        <f t="shared" si="183"/>
        <v>11.299038202247196</v>
      </c>
      <c r="J896" s="185">
        <f t="shared" si="187"/>
        <v>11757.128559861489</v>
      </c>
      <c r="K896" s="183">
        <f t="shared" si="184"/>
        <v>16.418914887640454</v>
      </c>
      <c r="L896" s="185">
        <f t="shared" si="185"/>
        <v>834.66637867718953</v>
      </c>
      <c r="M896" s="204">
        <f t="shared" si="176"/>
        <v>11.638683593355127</v>
      </c>
      <c r="N896" s="186"/>
      <c r="O896" s="187">
        <f t="shared" si="177"/>
        <v>15.414205958668202</v>
      </c>
      <c r="P896" s="187"/>
      <c r="Q896" s="206">
        <f t="shared" si="178"/>
        <v>9.0930041266258227E-2</v>
      </c>
      <c r="R896" s="184">
        <f t="shared" si="188"/>
        <v>1.0027920348922679</v>
      </c>
      <c r="S896" s="184">
        <f t="shared" si="189"/>
        <v>13.516788600251195</v>
      </c>
      <c r="T896" s="190">
        <f t="shared" si="179"/>
        <v>0.1202489311081969</v>
      </c>
      <c r="U896" s="190">
        <f t="shared" si="180"/>
        <v>-1.7039856902801853E-2</v>
      </c>
      <c r="V896" s="190">
        <f t="shared" si="181"/>
        <v>0.13728878801099875</v>
      </c>
      <c r="Y896" s="205"/>
      <c r="Z896" s="205"/>
    </row>
    <row r="897" spans="1:26">
      <c r="A897" s="181">
        <v>1945.01</v>
      </c>
      <c r="B897" s="182">
        <v>13.49</v>
      </c>
      <c r="C897" s="183">
        <v>0.64333300000000004</v>
      </c>
      <c r="D897" s="182">
        <v>0.94</v>
      </c>
      <c r="E897" s="182">
        <v>17.8</v>
      </c>
      <c r="F897" s="183">
        <f t="shared" si="186"/>
        <v>1945.0416666665994</v>
      </c>
      <c r="G897" s="184">
        <v>2.37</v>
      </c>
      <c r="H897" s="183">
        <f t="shared" si="182"/>
        <v>238.16253960674166</v>
      </c>
      <c r="I897" s="183">
        <f t="shared" si="183"/>
        <v>11.357881474634837</v>
      </c>
      <c r="J897" s="185">
        <f t="shared" si="187"/>
        <v>12155.265394772132</v>
      </c>
      <c r="K897" s="183">
        <f t="shared" si="184"/>
        <v>16.595462359550567</v>
      </c>
      <c r="L897" s="185">
        <f t="shared" si="185"/>
        <v>846.99403047337319</v>
      </c>
      <c r="M897" s="204">
        <f t="shared" ref="M897:M960" si="190">H897/AVERAGE(K777:K896)</f>
        <v>11.96046343980699</v>
      </c>
      <c r="N897" s="186"/>
      <c r="O897" s="187">
        <f t="shared" ref="O897:O960" si="191">J897/AVERAGE(L777:L896)</f>
        <v>15.850197374836547</v>
      </c>
      <c r="P897" s="187"/>
      <c r="Q897" s="206">
        <f t="shared" ref="Q897:Q960" si="192">1/M897-(G897/100-(((E897/E777)^(1/10))-1))</f>
        <v>8.7187088829362769E-2</v>
      </c>
      <c r="R897" s="184">
        <f t="shared" si="188"/>
        <v>1.0033004196151964</v>
      </c>
      <c r="S897" s="184">
        <f t="shared" si="189"/>
        <v>13.554527945654504</v>
      </c>
      <c r="T897" s="190">
        <f t="shared" si="179"/>
        <v>0.11892404974264359</v>
      </c>
      <c r="U897" s="190">
        <f t="shared" si="180"/>
        <v>-1.7968072465690543E-2</v>
      </c>
      <c r="V897" s="190">
        <f t="shared" si="181"/>
        <v>0.13689212220833413</v>
      </c>
      <c r="Y897" s="205"/>
      <c r="Z897" s="205"/>
    </row>
    <row r="898" spans="1:26">
      <c r="A898" s="181">
        <v>1945.02</v>
      </c>
      <c r="B898" s="182">
        <v>13.94</v>
      </c>
      <c r="C898" s="183">
        <v>0.64666699999999999</v>
      </c>
      <c r="D898" s="182">
        <v>0.95</v>
      </c>
      <c r="E898" s="182">
        <v>17.8</v>
      </c>
      <c r="F898" s="183">
        <f t="shared" si="186"/>
        <v>1945.1249999999327</v>
      </c>
      <c r="G898" s="184">
        <f>G897*11/12+G909*1/12</f>
        <v>2.355</v>
      </c>
      <c r="H898" s="183">
        <f t="shared" si="182"/>
        <v>246.10717584269673</v>
      </c>
      <c r="I898" s="183">
        <f t="shared" si="183"/>
        <v>11.416742401769667</v>
      </c>
      <c r="J898" s="185">
        <f t="shared" si="187"/>
        <v>12609.298271834219</v>
      </c>
      <c r="K898" s="183">
        <f t="shared" si="184"/>
        <v>16.772009831460679</v>
      </c>
      <c r="L898" s="185">
        <f t="shared" si="185"/>
        <v>859.31372727708072</v>
      </c>
      <c r="M898" s="204">
        <f t="shared" si="190"/>
        <v>12.341753548186309</v>
      </c>
      <c r="N898" s="186"/>
      <c r="O898" s="187">
        <f t="shared" si="191"/>
        <v>16.360841623342548</v>
      </c>
      <c r="P898" s="187"/>
      <c r="Q898" s="206">
        <f t="shared" si="192"/>
        <v>8.4001739041967449E-2</v>
      </c>
      <c r="R898" s="184">
        <f t="shared" si="188"/>
        <v>1.0032888739842185</v>
      </c>
      <c r="S898" s="184">
        <f t="shared" si="189"/>
        <v>13.599263575561071</v>
      </c>
      <c r="T898" s="190">
        <f t="shared" ref="T898:T961" si="193">(($J1018/$J898)^(1/10)-1)</f>
        <v>0.11889279398052466</v>
      </c>
      <c r="U898" s="190">
        <f t="shared" ref="U898:U961" si="194">(($S1018/$S898)^(1/10)-1)</f>
        <v>-1.8420267805878576E-2</v>
      </c>
      <c r="V898" s="190">
        <f t="shared" ref="V898:V961" si="195">T898-U898</f>
        <v>0.13731306178640323</v>
      </c>
      <c r="Y898" s="205"/>
      <c r="Z898" s="205"/>
    </row>
    <row r="899" spans="1:26">
      <c r="A899" s="181">
        <v>1945.03</v>
      </c>
      <c r="B899" s="182">
        <v>13.93</v>
      </c>
      <c r="C899" s="183">
        <v>0.65</v>
      </c>
      <c r="D899" s="182">
        <v>0.96</v>
      </c>
      <c r="E899" s="182">
        <v>17.8</v>
      </c>
      <c r="F899" s="183">
        <f t="shared" si="186"/>
        <v>1945.208333333266</v>
      </c>
      <c r="G899" s="184">
        <f>G897*10/12+G909*2/12</f>
        <v>2.3400000000000003</v>
      </c>
      <c r="H899" s="183">
        <f t="shared" si="182"/>
        <v>245.93062837078659</v>
      </c>
      <c r="I899" s="183">
        <f t="shared" si="183"/>
        <v>11.475585674157307</v>
      </c>
      <c r="J899" s="185">
        <f t="shared" si="187"/>
        <v>12649.248822312888</v>
      </c>
      <c r="K899" s="183">
        <f t="shared" si="184"/>
        <v>16.948557303370794</v>
      </c>
      <c r="L899" s="185">
        <f t="shared" si="185"/>
        <v>871.73574080548269</v>
      </c>
      <c r="M899" s="204">
        <f t="shared" si="190"/>
        <v>12.323310311389321</v>
      </c>
      <c r="N899" s="186"/>
      <c r="O899" s="187">
        <f t="shared" si="191"/>
        <v>16.339009379818247</v>
      </c>
      <c r="P899" s="187"/>
      <c r="Q899" s="206">
        <f t="shared" si="192"/>
        <v>8.4273003320711914E-2</v>
      </c>
      <c r="R899" s="184">
        <f t="shared" si="188"/>
        <v>1.0032773292954764</v>
      </c>
      <c r="S899" s="184">
        <f t="shared" si="189"/>
        <v>13.643989839739264</v>
      </c>
      <c r="T899" s="190">
        <f t="shared" si="193"/>
        <v>0.11805149893227984</v>
      </c>
      <c r="U899" s="190">
        <f t="shared" si="194"/>
        <v>-1.8781929656038088E-2</v>
      </c>
      <c r="V899" s="190">
        <f t="shared" si="195"/>
        <v>0.13683342858831793</v>
      </c>
      <c r="Y899" s="205"/>
      <c r="Z899" s="205"/>
    </row>
    <row r="900" spans="1:26">
      <c r="A900" s="181">
        <v>1945.04</v>
      </c>
      <c r="B900" s="182">
        <v>14.28</v>
      </c>
      <c r="C900" s="183">
        <v>0.65</v>
      </c>
      <c r="D900" s="182">
        <v>0.973333</v>
      </c>
      <c r="E900" s="182">
        <v>17.8</v>
      </c>
      <c r="F900" s="183">
        <f t="shared" si="186"/>
        <v>1945.2916666665992</v>
      </c>
      <c r="G900" s="184">
        <f>G897*9/12+G909*3/12</f>
        <v>2.3250000000000002</v>
      </c>
      <c r="H900" s="183">
        <f t="shared" si="182"/>
        <v>252.10978988764055</v>
      </c>
      <c r="I900" s="183">
        <f t="shared" si="183"/>
        <v>11.475585674157307</v>
      </c>
      <c r="J900" s="185">
        <f t="shared" si="187"/>
        <v>13016.25562291242</v>
      </c>
      <c r="K900" s="183">
        <f t="shared" si="184"/>
        <v>17.183948047668544</v>
      </c>
      <c r="L900" s="185">
        <f t="shared" si="185"/>
        <v>887.19545757816616</v>
      </c>
      <c r="M900" s="204">
        <f t="shared" si="190"/>
        <v>12.631867236563071</v>
      </c>
      <c r="N900" s="186"/>
      <c r="O900" s="187">
        <f t="shared" si="191"/>
        <v>16.745879992645985</v>
      </c>
      <c r="P900" s="187"/>
      <c r="Q900" s="206">
        <f t="shared" si="192"/>
        <v>8.1694539553084131E-2</v>
      </c>
      <c r="R900" s="184">
        <f t="shared" si="188"/>
        <v>1.0032657855500335</v>
      </c>
      <c r="S900" s="184">
        <f t="shared" si="189"/>
        <v>13.688705687348225</v>
      </c>
      <c r="T900" s="190">
        <f t="shared" si="193"/>
        <v>0.11903370356202614</v>
      </c>
      <c r="U900" s="190">
        <f t="shared" si="194"/>
        <v>-1.9479875900787147E-2</v>
      </c>
      <c r="V900" s="190">
        <f t="shared" si="195"/>
        <v>0.13851357946281329</v>
      </c>
      <c r="Y900" s="205"/>
      <c r="Z900" s="205"/>
    </row>
    <row r="901" spans="1:26">
      <c r="A901" s="181">
        <v>1945.05</v>
      </c>
      <c r="B901" s="182">
        <v>14.82</v>
      </c>
      <c r="C901" s="183">
        <v>0.65</v>
      </c>
      <c r="D901" s="182">
        <v>0.98666699999999996</v>
      </c>
      <c r="E901" s="182">
        <v>17.899999999999999</v>
      </c>
      <c r="F901" s="183">
        <f t="shared" si="186"/>
        <v>1945.3749999999325</v>
      </c>
      <c r="G901" s="184">
        <f>G897*8/12+G909*4/12</f>
        <v>2.31</v>
      </c>
      <c r="H901" s="183">
        <f t="shared" si="182"/>
        <v>260.18165865921799</v>
      </c>
      <c r="I901" s="183">
        <f t="shared" si="183"/>
        <v>11.411476256983246</v>
      </c>
      <c r="J901" s="185">
        <f t="shared" si="187"/>
        <v>13482.097898761522</v>
      </c>
      <c r="K901" s="183">
        <f t="shared" si="184"/>
        <v>17.322041606229057</v>
      </c>
      <c r="L901" s="185">
        <f t="shared" si="185"/>
        <v>897.59386555177684</v>
      </c>
      <c r="M901" s="204">
        <f t="shared" si="190"/>
        <v>13.036560628785347</v>
      </c>
      <c r="N901" s="186"/>
      <c r="O901" s="187">
        <f t="shared" si="191"/>
        <v>17.276370053124374</v>
      </c>
      <c r="P901" s="187"/>
      <c r="Q901" s="206">
        <f t="shared" si="192"/>
        <v>7.9961857196301667E-2</v>
      </c>
      <c r="R901" s="184">
        <f t="shared" si="188"/>
        <v>1.003254242748955</v>
      </c>
      <c r="S901" s="184">
        <f t="shared" si="189"/>
        <v>13.656687103325989</v>
      </c>
      <c r="T901" s="190">
        <f t="shared" si="193"/>
        <v>0.11501869231649731</v>
      </c>
      <c r="U901" s="190">
        <f t="shared" si="194"/>
        <v>-1.9110564638683436E-2</v>
      </c>
      <c r="V901" s="190">
        <f t="shared" si="195"/>
        <v>0.13412925695518074</v>
      </c>
      <c r="Y901" s="205"/>
      <c r="Z901" s="205"/>
    </row>
    <row r="902" spans="1:26">
      <c r="A902" s="181">
        <v>1945.06</v>
      </c>
      <c r="B902" s="182">
        <v>15.09</v>
      </c>
      <c r="C902" s="183">
        <v>0.65</v>
      </c>
      <c r="D902" s="182">
        <v>1</v>
      </c>
      <c r="E902" s="182">
        <v>18.100000000000001</v>
      </c>
      <c r="F902" s="183">
        <f t="shared" si="186"/>
        <v>1945.4583333332657</v>
      </c>
      <c r="G902" s="184">
        <f>G897*7/12+G909*5/12</f>
        <v>2.2949999999999999</v>
      </c>
      <c r="H902" s="183">
        <f t="shared" si="182"/>
        <v>261.99449751381223</v>
      </c>
      <c r="I902" s="183">
        <f t="shared" si="183"/>
        <v>11.285382596685086</v>
      </c>
      <c r="J902" s="185">
        <f t="shared" si="187"/>
        <v>13624.767795324298</v>
      </c>
      <c r="K902" s="183">
        <f t="shared" si="184"/>
        <v>17.36212707182321</v>
      </c>
      <c r="L902" s="185">
        <f t="shared" si="185"/>
        <v>902.90045031970169</v>
      </c>
      <c r="M902" s="204">
        <f t="shared" si="190"/>
        <v>13.130223361406044</v>
      </c>
      <c r="N902" s="186"/>
      <c r="O902" s="187">
        <f t="shared" si="191"/>
        <v>17.391992046675064</v>
      </c>
      <c r="P902" s="187"/>
      <c r="Q902" s="206">
        <f t="shared" si="192"/>
        <v>8.1453259365824357E-2</v>
      </c>
      <c r="R902" s="184">
        <f t="shared" si="188"/>
        <v>1.0032427008933069</v>
      </c>
      <c r="S902" s="184">
        <f t="shared" si="189"/>
        <v>13.549735584623786</v>
      </c>
      <c r="T902" s="190">
        <f t="shared" si="193"/>
        <v>0.12050882105555938</v>
      </c>
      <c r="U902" s="190">
        <f t="shared" si="194"/>
        <v>-1.8283285328311805E-2</v>
      </c>
      <c r="V902" s="190">
        <f t="shared" si="195"/>
        <v>0.13879210638387118</v>
      </c>
      <c r="Y902" s="205"/>
      <c r="Z902" s="205"/>
    </row>
    <row r="903" spans="1:26">
      <c r="A903" s="181">
        <v>1945.07</v>
      </c>
      <c r="B903" s="182">
        <v>14.78</v>
      </c>
      <c r="C903" s="183">
        <v>0.65333300000000005</v>
      </c>
      <c r="D903" s="182">
        <v>0.99666699999999997</v>
      </c>
      <c r="E903" s="182">
        <v>18.100000000000001</v>
      </c>
      <c r="F903" s="183">
        <f t="shared" si="186"/>
        <v>1945.541666666599</v>
      </c>
      <c r="G903" s="184">
        <f>G897*6/12+G909*6/12</f>
        <v>2.2800000000000002</v>
      </c>
      <c r="H903" s="183">
        <f t="shared" si="182"/>
        <v>256.61223812154702</v>
      </c>
      <c r="I903" s="183">
        <f t="shared" si="183"/>
        <v>11.343250566215474</v>
      </c>
      <c r="J903" s="185">
        <f t="shared" si="187"/>
        <v>13394.026544050917</v>
      </c>
      <c r="K903" s="183">
        <f t="shared" si="184"/>
        <v>17.304259102292821</v>
      </c>
      <c r="L903" s="185">
        <f t="shared" si="185"/>
        <v>903.20597114882241</v>
      </c>
      <c r="M903" s="204">
        <f t="shared" si="190"/>
        <v>12.867028443009152</v>
      </c>
      <c r="N903" s="186"/>
      <c r="O903" s="187">
        <f t="shared" si="191"/>
        <v>17.035325856511687</v>
      </c>
      <c r="P903" s="187"/>
      <c r="Q903" s="206">
        <f t="shared" si="192"/>
        <v>8.3161114697241759E-2</v>
      </c>
      <c r="R903" s="184">
        <f t="shared" si="188"/>
        <v>1.0032311599841568</v>
      </c>
      <c r="S903" s="184">
        <f t="shared" si="189"/>
        <v>13.593673324308117</v>
      </c>
      <c r="T903" s="190">
        <f t="shared" si="193"/>
        <v>0.13030373955782659</v>
      </c>
      <c r="U903" s="190">
        <f t="shared" si="194"/>
        <v>-1.9756951347773999E-2</v>
      </c>
      <c r="V903" s="190">
        <f t="shared" si="195"/>
        <v>0.15006069090560059</v>
      </c>
      <c r="Y903" s="205"/>
      <c r="Z903" s="205"/>
    </row>
    <row r="904" spans="1:26">
      <c r="A904" s="181">
        <v>1945.08</v>
      </c>
      <c r="B904" s="182">
        <v>14.83</v>
      </c>
      <c r="C904" s="183">
        <v>0.656667</v>
      </c>
      <c r="D904" s="182">
        <v>0.99333300000000002</v>
      </c>
      <c r="E904" s="182">
        <v>18.100000000000001</v>
      </c>
      <c r="F904" s="183">
        <f t="shared" si="186"/>
        <v>1945.6249999999322</v>
      </c>
      <c r="G904" s="184">
        <f>G897*5/12+G909*7/12</f>
        <v>2.2650000000000001</v>
      </c>
      <c r="H904" s="183">
        <f t="shared" si="182"/>
        <v>257.48034447513817</v>
      </c>
      <c r="I904" s="183">
        <f t="shared" si="183"/>
        <v>11.401135897872932</v>
      </c>
      <c r="J904" s="185">
        <f t="shared" si="187"/>
        <v>13488.928614162742</v>
      </c>
      <c r="K904" s="183">
        <f t="shared" si="184"/>
        <v>17.246373770635365</v>
      </c>
      <c r="L904" s="185">
        <f t="shared" si="185"/>
        <v>903.50626615590841</v>
      </c>
      <c r="M904" s="204">
        <f t="shared" si="190"/>
        <v>12.915378562256732</v>
      </c>
      <c r="N904" s="186"/>
      <c r="O904" s="187">
        <f t="shared" si="191"/>
        <v>17.092121054476245</v>
      </c>
      <c r="P904" s="187"/>
      <c r="Q904" s="206">
        <f t="shared" si="192"/>
        <v>8.3020168859708296E-2</v>
      </c>
      <c r="R904" s="184">
        <f t="shared" si="188"/>
        <v>1.0032196200225736</v>
      </c>
      <c r="S904" s="184">
        <f t="shared" si="189"/>
        <v>13.63759665759132</v>
      </c>
      <c r="T904" s="190">
        <f t="shared" si="193"/>
        <v>0.12917112846314427</v>
      </c>
      <c r="U904" s="190">
        <f t="shared" si="194"/>
        <v>-2.042546051841776E-2</v>
      </c>
      <c r="V904" s="190">
        <f t="shared" si="195"/>
        <v>0.14959658898156203</v>
      </c>
      <c r="Y904" s="205"/>
      <c r="Z904" s="205"/>
    </row>
    <row r="905" spans="1:26">
      <c r="A905" s="181">
        <v>1945.09</v>
      </c>
      <c r="B905" s="182">
        <v>15.84</v>
      </c>
      <c r="C905" s="183">
        <v>0.66</v>
      </c>
      <c r="D905" s="182">
        <v>0.99</v>
      </c>
      <c r="E905" s="182">
        <v>18.100000000000001</v>
      </c>
      <c r="F905" s="183">
        <f t="shared" si="186"/>
        <v>1945.7083333332655</v>
      </c>
      <c r="G905" s="184">
        <f>G897*4/12+G909*8/12</f>
        <v>2.25</v>
      </c>
      <c r="H905" s="183">
        <f t="shared" si="182"/>
        <v>275.01609281767963</v>
      </c>
      <c r="I905" s="183">
        <f t="shared" si="183"/>
        <v>11.45900386740332</v>
      </c>
      <c r="J905" s="185">
        <f t="shared" si="187"/>
        <v>14457.621060156225</v>
      </c>
      <c r="K905" s="183">
        <f t="shared" si="184"/>
        <v>17.188505801104977</v>
      </c>
      <c r="L905" s="185">
        <f t="shared" si="185"/>
        <v>903.60131625976408</v>
      </c>
      <c r="M905" s="204">
        <f t="shared" si="190"/>
        <v>13.798264951719776</v>
      </c>
      <c r="N905" s="186"/>
      <c r="O905" s="187">
        <f t="shared" si="191"/>
        <v>18.249640785494702</v>
      </c>
      <c r="P905" s="187"/>
      <c r="Q905" s="206">
        <f t="shared" si="192"/>
        <v>7.8215972662880717E-2</v>
      </c>
      <c r="R905" s="184">
        <f t="shared" si="188"/>
        <v>1.0032080810096271</v>
      </c>
      <c r="S905" s="184">
        <f t="shared" si="189"/>
        <v>13.681504536849884</v>
      </c>
      <c r="T905" s="190">
        <f t="shared" si="193"/>
        <v>0.12623850408630588</v>
      </c>
      <c r="U905" s="190">
        <f t="shared" si="194"/>
        <v>-2.0862929445683243E-2</v>
      </c>
      <c r="V905" s="190">
        <f t="shared" si="195"/>
        <v>0.14710143353198912</v>
      </c>
      <c r="Y905" s="205"/>
      <c r="Z905" s="205"/>
    </row>
    <row r="906" spans="1:26">
      <c r="A906" s="181">
        <v>1945.1</v>
      </c>
      <c r="B906" s="182">
        <v>16.5</v>
      </c>
      <c r="C906" s="183">
        <v>0.66</v>
      </c>
      <c r="D906" s="182">
        <v>0.98</v>
      </c>
      <c r="E906" s="182">
        <v>18.100000000000001</v>
      </c>
      <c r="F906" s="183">
        <f t="shared" si="186"/>
        <v>1945.7916666665988</v>
      </c>
      <c r="G906" s="184">
        <f>G897*3/12+G909*9/12</f>
        <v>2.2350000000000003</v>
      </c>
      <c r="H906" s="183">
        <f t="shared" ref="H906:H969" si="196">B906*$E$1852/E906</f>
        <v>286.47509668508297</v>
      </c>
      <c r="I906" s="183">
        <f t="shared" ref="I906:I969" si="197">C906*$E$1852/E906</f>
        <v>11.45900386740332</v>
      </c>
      <c r="J906" s="185">
        <f t="shared" si="187"/>
        <v>15110.22201078828</v>
      </c>
      <c r="K906" s="183">
        <f t="shared" ref="K906:K969" si="198">D906*$E$1852/E906</f>
        <v>17.014884530386745</v>
      </c>
      <c r="L906" s="185">
        <f t="shared" ref="L906:L969" si="199">K906*(J906/H906)</f>
        <v>897.4556103377281</v>
      </c>
      <c r="M906" s="204">
        <f t="shared" si="190"/>
        <v>14.374662675391335</v>
      </c>
      <c r="N906" s="186"/>
      <c r="O906" s="187">
        <f t="shared" si="191"/>
        <v>18.998880544708747</v>
      </c>
      <c r="P906" s="187"/>
      <c r="Q906" s="206">
        <f t="shared" si="192"/>
        <v>7.5459942517966644E-2</v>
      </c>
      <c r="R906" s="184">
        <f t="shared" si="188"/>
        <v>1.0031965429463889</v>
      </c>
      <c r="S906" s="184">
        <f t="shared" si="189"/>
        <v>13.72539591173768</v>
      </c>
      <c r="T906" s="190">
        <f t="shared" si="193"/>
        <v>0.11586461050631303</v>
      </c>
      <c r="U906" s="190">
        <f t="shared" si="194"/>
        <v>-2.0179675671544772E-2</v>
      </c>
      <c r="V906" s="190">
        <f t="shared" si="195"/>
        <v>0.1360442861778578</v>
      </c>
      <c r="Y906" s="205"/>
      <c r="Z906" s="205"/>
    </row>
    <row r="907" spans="1:26">
      <c r="A907" s="181">
        <v>1945.11</v>
      </c>
      <c r="B907" s="182">
        <v>17.04</v>
      </c>
      <c r="C907" s="183">
        <v>0.66</v>
      </c>
      <c r="D907" s="182">
        <v>0.97</v>
      </c>
      <c r="E907" s="182">
        <v>18.100000000000001</v>
      </c>
      <c r="F907" s="183">
        <f t="shared" ref="F907:F970" si="200">F906+1/12</f>
        <v>1945.874999999932</v>
      </c>
      <c r="G907" s="184">
        <f>G897*2/12+G909*10/12</f>
        <v>2.2199999999999998</v>
      </c>
      <c r="H907" s="183">
        <f t="shared" si="196"/>
        <v>295.85064530386745</v>
      </c>
      <c r="I907" s="183">
        <f t="shared" si="197"/>
        <v>11.45900386740332</v>
      </c>
      <c r="J907" s="185">
        <f t="shared" ref="J907:J970" si="201">J906*((H907+(I907/12))/H906)</f>
        <v>15655.105774207614</v>
      </c>
      <c r="K907" s="183">
        <f t="shared" si="198"/>
        <v>16.841263259668512</v>
      </c>
      <c r="L907" s="185">
        <f t="shared" si="199"/>
        <v>891.16505874303914</v>
      </c>
      <c r="M907" s="204">
        <f t="shared" si="190"/>
        <v>14.847702661876781</v>
      </c>
      <c r="N907" s="186"/>
      <c r="O907" s="187">
        <f t="shared" si="191"/>
        <v>19.608975958272882</v>
      </c>
      <c r="P907" s="187"/>
      <c r="Q907" s="206">
        <f t="shared" si="192"/>
        <v>7.264603473680932E-2</v>
      </c>
      <c r="R907" s="184">
        <f t="shared" ref="R907:R970" si="202">((G907/G908+G907/1200+((1+G908/1200)^(-119))*(1-G907/G908)))</f>
        <v>1.0031850058339318</v>
      </c>
      <c r="S907" s="184">
        <f t="shared" ref="S907:S970" si="203">S906*R906*E906/E907</f>
        <v>13.769269729225741</v>
      </c>
      <c r="T907" s="190">
        <f t="shared" si="193"/>
        <v>0.11953774780963711</v>
      </c>
      <c r="U907" s="190">
        <f t="shared" si="194"/>
        <v>-2.0341719918070877E-2</v>
      </c>
      <c r="V907" s="190">
        <f t="shared" si="195"/>
        <v>0.13987946772770798</v>
      </c>
      <c r="Y907" s="205"/>
      <c r="Z907" s="205"/>
    </row>
    <row r="908" spans="1:26">
      <c r="A908" s="181">
        <v>1945.12</v>
      </c>
      <c r="B908" s="182">
        <v>17.329999999999998</v>
      </c>
      <c r="C908" s="183">
        <v>0.66</v>
      </c>
      <c r="D908" s="182">
        <v>0.96</v>
      </c>
      <c r="E908" s="182">
        <v>18.2</v>
      </c>
      <c r="F908" s="183">
        <f t="shared" si="200"/>
        <v>1945.9583333332653</v>
      </c>
      <c r="G908" s="184">
        <f>G897*1/12+G909*11/12</f>
        <v>2.2050000000000001</v>
      </c>
      <c r="H908" s="183">
        <f t="shared" si="196"/>
        <v>299.23244423076932</v>
      </c>
      <c r="I908" s="183">
        <f t="shared" si="197"/>
        <v>11.396042307692314</v>
      </c>
      <c r="J908" s="185">
        <f t="shared" si="201"/>
        <v>15884.307935146937</v>
      </c>
      <c r="K908" s="183">
        <f t="shared" si="198"/>
        <v>16.576061538461545</v>
      </c>
      <c r="L908" s="185">
        <f t="shared" si="199"/>
        <v>879.91550015816847</v>
      </c>
      <c r="M908" s="204">
        <f t="shared" si="190"/>
        <v>15.02034747473996</v>
      </c>
      <c r="N908" s="186"/>
      <c r="O908" s="187">
        <f t="shared" si="191"/>
        <v>19.821351248851332</v>
      </c>
      <c r="P908" s="187"/>
      <c r="Q908" s="206">
        <f t="shared" si="192"/>
        <v>7.2588174698029445E-2</v>
      </c>
      <c r="R908" s="184">
        <f t="shared" si="202"/>
        <v>1.0031734696733301</v>
      </c>
      <c r="S908" s="184">
        <f t="shared" si="203"/>
        <v>13.737228642798117</v>
      </c>
      <c r="T908" s="190">
        <f t="shared" si="193"/>
        <v>0.11970545428265988</v>
      </c>
      <c r="U908" s="190">
        <f t="shared" si="194"/>
        <v>-2.0101999645483981E-2</v>
      </c>
      <c r="V908" s="190">
        <f t="shared" si="195"/>
        <v>0.13980745392814387</v>
      </c>
      <c r="Y908" s="205"/>
      <c r="Z908" s="205"/>
    </row>
    <row r="909" spans="1:26">
      <c r="A909" s="181">
        <v>1946.01</v>
      </c>
      <c r="B909" s="182">
        <v>18.02</v>
      </c>
      <c r="C909" s="183">
        <v>0.66666700000000001</v>
      </c>
      <c r="D909" s="182">
        <v>0.94</v>
      </c>
      <c r="E909" s="182">
        <v>18.2</v>
      </c>
      <c r="F909" s="183">
        <f t="shared" si="200"/>
        <v>1946.0416666665985</v>
      </c>
      <c r="G909" s="184">
        <v>2.19</v>
      </c>
      <c r="H909" s="183">
        <f t="shared" si="196"/>
        <v>311.14648846153858</v>
      </c>
      <c r="I909" s="183">
        <f t="shared" si="197"/>
        <v>11.511159601730775</v>
      </c>
      <c r="J909" s="185">
        <f t="shared" si="201"/>
        <v>16567.668262234922</v>
      </c>
      <c r="K909" s="183">
        <f t="shared" si="198"/>
        <v>16.230726923076929</v>
      </c>
      <c r="L909" s="185">
        <f t="shared" si="199"/>
        <v>864.24018682024564</v>
      </c>
      <c r="M909" s="204">
        <f t="shared" si="190"/>
        <v>15.623163177761667</v>
      </c>
      <c r="N909" s="186"/>
      <c r="O909" s="187">
        <f t="shared" si="191"/>
        <v>20.599482382192527</v>
      </c>
      <c r="P909" s="187"/>
      <c r="Q909" s="206">
        <f t="shared" si="192"/>
        <v>7.0169343254540828E-2</v>
      </c>
      <c r="R909" s="184">
        <f t="shared" si="202"/>
        <v>1.001379783904099</v>
      </c>
      <c r="S909" s="184">
        <f t="shared" si="203"/>
        <v>13.780823321291638</v>
      </c>
      <c r="T909" s="190">
        <f t="shared" si="193"/>
        <v>0.11231388223019345</v>
      </c>
      <c r="U909" s="190">
        <f t="shared" si="194"/>
        <v>-1.9667343910357737E-2</v>
      </c>
      <c r="V909" s="190">
        <f t="shared" si="195"/>
        <v>0.13198122614055119</v>
      </c>
      <c r="Y909" s="205"/>
      <c r="Z909" s="205"/>
    </row>
    <row r="910" spans="1:26">
      <c r="A910" s="181">
        <v>1946.02</v>
      </c>
      <c r="B910" s="182">
        <v>18.07</v>
      </c>
      <c r="C910" s="183">
        <v>0.67333299999999996</v>
      </c>
      <c r="D910" s="182">
        <v>0.92</v>
      </c>
      <c r="E910" s="182">
        <v>18.100000000000001</v>
      </c>
      <c r="F910" s="183">
        <f t="shared" si="200"/>
        <v>1946.1249999999318</v>
      </c>
      <c r="G910" s="184">
        <f>G909*11/12+G921*1/12</f>
        <v>2.1949999999999998</v>
      </c>
      <c r="H910" s="183">
        <f t="shared" si="196"/>
        <v>313.73363618784543</v>
      </c>
      <c r="I910" s="183">
        <f t="shared" si="197"/>
        <v>11.690493107651937</v>
      </c>
      <c r="J910" s="185">
        <f t="shared" si="201"/>
        <v>16757.300343688628</v>
      </c>
      <c r="K910" s="183">
        <f t="shared" si="198"/>
        <v>15.973156906077355</v>
      </c>
      <c r="L910" s="185">
        <f t="shared" si="199"/>
        <v>853.16637056964794</v>
      </c>
      <c r="M910" s="204">
        <f t="shared" si="190"/>
        <v>15.761666525801909</v>
      </c>
      <c r="N910" s="186"/>
      <c r="O910" s="187">
        <f t="shared" si="191"/>
        <v>20.765541749059217</v>
      </c>
      <c r="P910" s="187"/>
      <c r="Q910" s="206">
        <f t="shared" si="192"/>
        <v>6.8990615793924848E-2</v>
      </c>
      <c r="R910" s="184">
        <f t="shared" si="202"/>
        <v>1.0013840576640278</v>
      </c>
      <c r="S910" s="184">
        <f t="shared" si="203"/>
        <v>13.876080077724845</v>
      </c>
      <c r="T910" s="190">
        <f t="shared" si="193"/>
        <v>0.11210529287571824</v>
      </c>
      <c r="U910" s="190">
        <f t="shared" si="194"/>
        <v>-1.9600706618504771E-2</v>
      </c>
      <c r="V910" s="190">
        <f t="shared" si="195"/>
        <v>0.13170599949422301</v>
      </c>
      <c r="Y910" s="205"/>
      <c r="Z910" s="205"/>
    </row>
    <row r="911" spans="1:26">
      <c r="A911" s="181">
        <v>1946.03</v>
      </c>
      <c r="B911" s="182">
        <v>17.53</v>
      </c>
      <c r="C911" s="183">
        <v>0.68</v>
      </c>
      <c r="D911" s="182">
        <v>0.9</v>
      </c>
      <c r="E911" s="182">
        <v>18.3</v>
      </c>
      <c r="F911" s="183">
        <f t="shared" si="200"/>
        <v>1946.208333333265</v>
      </c>
      <c r="G911" s="184">
        <f>G909*10/12+G921*2/12</f>
        <v>2.2000000000000002</v>
      </c>
      <c r="H911" s="183">
        <f t="shared" si="196"/>
        <v>301.03176967213125</v>
      </c>
      <c r="I911" s="183">
        <f t="shared" si="197"/>
        <v>11.677216393442627</v>
      </c>
      <c r="J911" s="185">
        <f t="shared" si="201"/>
        <v>16130.837581644662</v>
      </c>
      <c r="K911" s="183">
        <f t="shared" si="198"/>
        <v>15.455139344262301</v>
      </c>
      <c r="L911" s="185">
        <f t="shared" si="199"/>
        <v>828.16621925158006</v>
      </c>
      <c r="M911" s="204">
        <f t="shared" si="190"/>
        <v>15.134873415142534</v>
      </c>
      <c r="N911" s="186"/>
      <c r="O911" s="187">
        <f t="shared" si="191"/>
        <v>19.926591500429527</v>
      </c>
      <c r="P911" s="187"/>
      <c r="Q911" s="206">
        <f t="shared" si="192"/>
        <v>7.3446233699462141E-2</v>
      </c>
      <c r="R911" s="184">
        <f t="shared" si="202"/>
        <v>1.0013883313886893</v>
      </c>
      <c r="S911" s="184">
        <f t="shared" si="203"/>
        <v>13.743424330378462</v>
      </c>
      <c r="T911" s="190">
        <f t="shared" si="193"/>
        <v>0.12415150720568358</v>
      </c>
      <c r="U911" s="190">
        <f t="shared" si="194"/>
        <v>-1.9439962852505488E-2</v>
      </c>
      <c r="V911" s="190">
        <f t="shared" si="195"/>
        <v>0.14359147005818906</v>
      </c>
      <c r="Y911" s="205"/>
      <c r="Z911" s="205"/>
    </row>
    <row r="912" spans="1:26">
      <c r="A912" s="181">
        <v>1946.04</v>
      </c>
      <c r="B912" s="182">
        <v>18.66</v>
      </c>
      <c r="C912" s="183">
        <v>0.68</v>
      </c>
      <c r="D912" s="182">
        <v>0.88</v>
      </c>
      <c r="E912" s="182">
        <v>18.399999999999999</v>
      </c>
      <c r="F912" s="183">
        <f t="shared" si="200"/>
        <v>1946.2916666665983</v>
      </c>
      <c r="G912" s="184">
        <f>G909*9/12+G921*3/12</f>
        <v>2.2050000000000001</v>
      </c>
      <c r="H912" s="183">
        <f t="shared" si="196"/>
        <v>318.69505271739143</v>
      </c>
      <c r="I912" s="183">
        <f t="shared" si="197"/>
        <v>11.61375326086957</v>
      </c>
      <c r="J912" s="185">
        <f t="shared" si="201"/>
        <v>17129.18795814945</v>
      </c>
      <c r="K912" s="183">
        <f t="shared" si="198"/>
        <v>15.029563043478266</v>
      </c>
      <c r="L912" s="185">
        <f t="shared" si="199"/>
        <v>807.80736351401481</v>
      </c>
      <c r="M912" s="204">
        <f t="shared" si="190"/>
        <v>16.040842386215918</v>
      </c>
      <c r="N912" s="186"/>
      <c r="O912" s="187">
        <f t="shared" si="191"/>
        <v>21.1019169555085</v>
      </c>
      <c r="P912" s="187"/>
      <c r="Q912" s="206">
        <f t="shared" si="192"/>
        <v>7.0225649072409024E-2</v>
      </c>
      <c r="R912" s="184">
        <f t="shared" si="202"/>
        <v>1.001392605078097</v>
      </c>
      <c r="S912" s="184">
        <f t="shared" si="203"/>
        <v>13.687708536254814</v>
      </c>
      <c r="T912" s="190">
        <f t="shared" si="193"/>
        <v>0.11865481251117793</v>
      </c>
      <c r="U912" s="190">
        <f t="shared" si="194"/>
        <v>-2.1009465178734921E-2</v>
      </c>
      <c r="V912" s="190">
        <f t="shared" si="195"/>
        <v>0.13966427768991285</v>
      </c>
      <c r="Y912" s="205"/>
      <c r="Z912" s="205"/>
    </row>
    <row r="913" spans="1:26">
      <c r="A913" s="181">
        <v>1946.05</v>
      </c>
      <c r="B913" s="182">
        <v>18.7</v>
      </c>
      <c r="C913" s="183">
        <v>0.68</v>
      </c>
      <c r="D913" s="182">
        <v>0.86</v>
      </c>
      <c r="E913" s="182">
        <v>18.5</v>
      </c>
      <c r="F913" s="183">
        <f t="shared" si="200"/>
        <v>1946.3749999999316</v>
      </c>
      <c r="G913" s="184">
        <f>G909*8/12+G921*4/12</f>
        <v>2.21</v>
      </c>
      <c r="H913" s="183">
        <f t="shared" si="196"/>
        <v>317.65184594594604</v>
      </c>
      <c r="I913" s="183">
        <f t="shared" si="197"/>
        <v>11.55097621621622</v>
      </c>
      <c r="J913" s="185">
        <f t="shared" si="201"/>
        <v>17124.854511604797</v>
      </c>
      <c r="K913" s="183">
        <f t="shared" si="198"/>
        <v>14.608587567567573</v>
      </c>
      <c r="L913" s="185">
        <f t="shared" si="199"/>
        <v>787.56015400963247</v>
      </c>
      <c r="M913" s="204">
        <f t="shared" si="190"/>
        <v>16.013723170832176</v>
      </c>
      <c r="N913" s="186"/>
      <c r="O913" s="187">
        <f t="shared" si="191"/>
        <v>21.048307121707552</v>
      </c>
      <c r="P913" s="187"/>
      <c r="Q913" s="206">
        <f t="shared" si="192"/>
        <v>7.083960614331003E-2</v>
      </c>
      <c r="R913" s="184">
        <f t="shared" si="202"/>
        <v>1.001396878732264</v>
      </c>
      <c r="S913" s="184">
        <f t="shared" si="203"/>
        <v>13.632679459433859</v>
      </c>
      <c r="T913" s="190">
        <f t="shared" si="193"/>
        <v>0.11505727393446441</v>
      </c>
      <c r="U913" s="190">
        <f t="shared" si="194"/>
        <v>-1.9805555392884644E-2</v>
      </c>
      <c r="V913" s="190">
        <f t="shared" si="195"/>
        <v>0.13486282932734905</v>
      </c>
      <c r="Y913" s="205"/>
      <c r="Z913" s="205"/>
    </row>
    <row r="914" spans="1:26">
      <c r="A914" s="181">
        <v>1946.06</v>
      </c>
      <c r="B914" s="182">
        <v>18.579999999999998</v>
      </c>
      <c r="C914" s="183">
        <v>0.68</v>
      </c>
      <c r="D914" s="182">
        <v>0.84</v>
      </c>
      <c r="E914" s="182">
        <v>18.7</v>
      </c>
      <c r="F914" s="183">
        <f t="shared" si="200"/>
        <v>1946.4583333332648</v>
      </c>
      <c r="G914" s="184">
        <f>G909*7/12+G921*5/12</f>
        <v>2.2149999999999999</v>
      </c>
      <c r="H914" s="183">
        <f t="shared" si="196"/>
        <v>312.23789358288781</v>
      </c>
      <c r="I914" s="183">
        <f t="shared" si="197"/>
        <v>11.427436363636369</v>
      </c>
      <c r="J914" s="185">
        <f t="shared" si="201"/>
        <v>16884.322677476954</v>
      </c>
      <c r="K914" s="183">
        <f t="shared" si="198"/>
        <v>14.116244919786102</v>
      </c>
      <c r="L914" s="185">
        <f t="shared" si="199"/>
        <v>763.33859252317768</v>
      </c>
      <c r="M914" s="204">
        <f t="shared" si="190"/>
        <v>15.773186880128742</v>
      </c>
      <c r="N914" s="186"/>
      <c r="O914" s="187">
        <f t="shared" si="191"/>
        <v>20.714507926611414</v>
      </c>
      <c r="P914" s="187"/>
      <c r="Q914" s="206">
        <f t="shared" si="192"/>
        <v>7.210057268285236E-2</v>
      </c>
      <c r="R914" s="184">
        <f t="shared" si="202"/>
        <v>1.0014011523512036</v>
      </c>
      <c r="S914" s="184">
        <f t="shared" si="203"/>
        <v>13.505714930456607</v>
      </c>
      <c r="T914" s="190">
        <f t="shared" si="193"/>
        <v>0.11552385405557741</v>
      </c>
      <c r="U914" s="190">
        <f t="shared" si="194"/>
        <v>-1.8776145435939973E-2</v>
      </c>
      <c r="V914" s="190">
        <f t="shared" si="195"/>
        <v>0.13429999949151739</v>
      </c>
      <c r="Y914" s="205"/>
      <c r="Z914" s="205"/>
    </row>
    <row r="915" spans="1:26">
      <c r="A915" s="181">
        <v>1946.07</v>
      </c>
      <c r="B915" s="182">
        <v>18.05</v>
      </c>
      <c r="C915" s="183">
        <v>0.68333299999999997</v>
      </c>
      <c r="D915" s="182">
        <v>0.85666699999999996</v>
      </c>
      <c r="E915" s="182">
        <v>19.8</v>
      </c>
      <c r="F915" s="183">
        <f t="shared" si="200"/>
        <v>1946.5416666665981</v>
      </c>
      <c r="G915" s="184">
        <f>G909*6/12+G921*6/12</f>
        <v>2.2199999999999998</v>
      </c>
      <c r="H915" s="183">
        <f t="shared" si="196"/>
        <v>286.47948106060619</v>
      </c>
      <c r="I915" s="183">
        <f t="shared" si="197"/>
        <v>10.84547829537879</v>
      </c>
      <c r="J915" s="185">
        <f t="shared" si="201"/>
        <v>15540.304293686089</v>
      </c>
      <c r="K915" s="183">
        <f t="shared" si="198"/>
        <v>13.596538371287885</v>
      </c>
      <c r="L915" s="185">
        <f t="shared" si="199"/>
        <v>737.55489519995456</v>
      </c>
      <c r="M915" s="204">
        <f t="shared" si="190"/>
        <v>14.508136111909073</v>
      </c>
      <c r="N915" s="186"/>
      <c r="O915" s="187">
        <f t="shared" si="191"/>
        <v>19.038974040498388</v>
      </c>
      <c r="P915" s="187"/>
      <c r="Q915" s="206">
        <f t="shared" si="192"/>
        <v>8.273944558974862E-2</v>
      </c>
      <c r="R915" s="184">
        <f t="shared" si="202"/>
        <v>1.0014054259349292</v>
      </c>
      <c r="S915" s="184">
        <f t="shared" si="203"/>
        <v>12.773269689425762</v>
      </c>
      <c r="T915" s="190">
        <f t="shared" si="193"/>
        <v>0.13029463379336059</v>
      </c>
      <c r="U915" s="190">
        <f t="shared" si="194"/>
        <v>-1.4692430260692557E-2</v>
      </c>
      <c r="V915" s="190">
        <f t="shared" si="195"/>
        <v>0.14498706405405315</v>
      </c>
      <c r="Y915" s="205"/>
      <c r="Z915" s="205"/>
    </row>
    <row r="916" spans="1:26">
      <c r="A916" s="181">
        <v>1946.08</v>
      </c>
      <c r="B916" s="182">
        <v>17.7</v>
      </c>
      <c r="C916" s="183">
        <v>0.68666700000000003</v>
      </c>
      <c r="D916" s="182">
        <v>0.87333300000000003</v>
      </c>
      <c r="E916" s="182">
        <v>20.2</v>
      </c>
      <c r="F916" s="183">
        <f t="shared" si="200"/>
        <v>1946.6249999999313</v>
      </c>
      <c r="G916" s="184">
        <f>G909*5/12+G921*7/12</f>
        <v>2.2250000000000001</v>
      </c>
      <c r="H916" s="183">
        <f t="shared" si="196"/>
        <v>275.36161633663374</v>
      </c>
      <c r="I916" s="183">
        <f t="shared" si="197"/>
        <v>10.682583898589114</v>
      </c>
      <c r="J916" s="185">
        <f t="shared" si="201"/>
        <v>14985.49742485708</v>
      </c>
      <c r="K916" s="183">
        <f t="shared" si="198"/>
        <v>13.58657550735149</v>
      </c>
      <c r="L916" s="185">
        <f t="shared" si="199"/>
        <v>739.39714251653731</v>
      </c>
      <c r="M916" s="204">
        <f t="shared" si="190"/>
        <v>13.984939309942764</v>
      </c>
      <c r="N916" s="186"/>
      <c r="O916" s="187">
        <f t="shared" si="191"/>
        <v>18.340641021743654</v>
      </c>
      <c r="P916" s="187"/>
      <c r="Q916" s="206">
        <f t="shared" si="192"/>
        <v>8.6598381477112213E-2</v>
      </c>
      <c r="R916" s="184">
        <f t="shared" si="202"/>
        <v>1.001409699483454</v>
      </c>
      <c r="S916" s="184">
        <f t="shared" si="203"/>
        <v>12.537930057605857</v>
      </c>
      <c r="T916" s="190">
        <f t="shared" si="193"/>
        <v>0.13450510441925756</v>
      </c>
      <c r="U916" s="190">
        <f t="shared" si="194"/>
        <v>-1.4085609851683834E-2</v>
      </c>
      <c r="V916" s="190">
        <f t="shared" si="195"/>
        <v>0.14859071427094139</v>
      </c>
      <c r="Y916" s="205"/>
      <c r="Z916" s="205"/>
    </row>
    <row r="917" spans="1:26">
      <c r="A917" s="181">
        <v>1946.09</v>
      </c>
      <c r="B917" s="182">
        <v>15.09</v>
      </c>
      <c r="C917" s="183">
        <v>0.69</v>
      </c>
      <c r="D917" s="182">
        <v>0.89</v>
      </c>
      <c r="E917" s="182">
        <v>20.399999999999999</v>
      </c>
      <c r="F917" s="183">
        <f t="shared" si="200"/>
        <v>1946.7083333332646</v>
      </c>
      <c r="G917" s="184">
        <f>G909*4/12+G921*8/12</f>
        <v>2.23</v>
      </c>
      <c r="H917" s="183">
        <f t="shared" si="196"/>
        <v>232.45590220588247</v>
      </c>
      <c r="I917" s="183">
        <f t="shared" si="197"/>
        <v>10.629196323529417</v>
      </c>
      <c r="J917" s="185">
        <f t="shared" si="201"/>
        <v>12698.723300401734</v>
      </c>
      <c r="K917" s="183">
        <f t="shared" si="198"/>
        <v>13.710122794117654</v>
      </c>
      <c r="L917" s="185">
        <f t="shared" si="199"/>
        <v>748.96379969234886</v>
      </c>
      <c r="M917" s="204">
        <f t="shared" si="190"/>
        <v>11.841267540149639</v>
      </c>
      <c r="N917" s="186"/>
      <c r="O917" s="187">
        <f t="shared" si="191"/>
        <v>15.527660854694732</v>
      </c>
      <c r="P917" s="187"/>
      <c r="Q917" s="206">
        <f t="shared" si="192"/>
        <v>0.10051583018992162</v>
      </c>
      <c r="R917" s="184">
        <f t="shared" si="202"/>
        <v>1.001413972996791</v>
      </c>
      <c r="S917" s="184">
        <f t="shared" si="203"/>
        <v>12.432510606708787</v>
      </c>
      <c r="T917" s="190">
        <f t="shared" si="193"/>
        <v>0.1494158449999099</v>
      </c>
      <c r="U917" s="190">
        <f t="shared" si="194"/>
        <v>-1.375494556952217E-2</v>
      </c>
      <c r="V917" s="190">
        <f t="shared" si="195"/>
        <v>0.16317079056943207</v>
      </c>
      <c r="Y917" s="205"/>
      <c r="Z917" s="205"/>
    </row>
    <row r="918" spans="1:26">
      <c r="A918" s="181">
        <v>1946.1</v>
      </c>
      <c r="B918" s="182">
        <v>14.75</v>
      </c>
      <c r="C918" s="183">
        <v>0.69666700000000004</v>
      </c>
      <c r="D918" s="182">
        <v>0.94666700000000004</v>
      </c>
      <c r="E918" s="182">
        <v>20.8</v>
      </c>
      <c r="F918" s="183">
        <f t="shared" si="200"/>
        <v>1946.7916666665978</v>
      </c>
      <c r="G918" s="184">
        <f>G909*3/12+G921*9/12</f>
        <v>2.2349999999999999</v>
      </c>
      <c r="H918" s="183">
        <f t="shared" si="196"/>
        <v>222.84874399038472</v>
      </c>
      <c r="I918" s="183">
        <f t="shared" si="197"/>
        <v>10.525516334206735</v>
      </c>
      <c r="J918" s="185">
        <f t="shared" si="201"/>
        <v>12221.814528158828</v>
      </c>
      <c r="K918" s="183">
        <f t="shared" si="198"/>
        <v>14.302613689975967</v>
      </c>
      <c r="L918" s="185">
        <f t="shared" si="199"/>
        <v>784.40599958837504</v>
      </c>
      <c r="M918" s="204">
        <f t="shared" si="190"/>
        <v>11.387602961765054</v>
      </c>
      <c r="N918" s="186"/>
      <c r="O918" s="187">
        <f t="shared" si="191"/>
        <v>14.931866479299616</v>
      </c>
      <c r="P918" s="187"/>
      <c r="Q918" s="206">
        <f t="shared" si="192"/>
        <v>0.10584847069030605</v>
      </c>
      <c r="R918" s="184">
        <f t="shared" si="202"/>
        <v>1.0014182464749537</v>
      </c>
      <c r="S918" s="184">
        <f t="shared" si="203"/>
        <v>12.210665036354586</v>
      </c>
      <c r="T918" s="190">
        <f t="shared" si="193"/>
        <v>0.15229233427166844</v>
      </c>
      <c r="U918" s="190">
        <f t="shared" si="194"/>
        <v>-1.1727866860472336E-2</v>
      </c>
      <c r="V918" s="190">
        <f t="shared" si="195"/>
        <v>0.16402020113214077</v>
      </c>
      <c r="Y918" s="205"/>
      <c r="Z918" s="205"/>
    </row>
    <row r="919" spans="1:26">
      <c r="A919" s="181">
        <v>1946.11</v>
      </c>
      <c r="B919" s="182">
        <v>14.69</v>
      </c>
      <c r="C919" s="183">
        <v>0.70333299999999999</v>
      </c>
      <c r="D919" s="182">
        <v>1.0033300000000001</v>
      </c>
      <c r="E919" s="182">
        <v>21.3</v>
      </c>
      <c r="F919" s="183">
        <f t="shared" si="200"/>
        <v>1946.8749999999311</v>
      </c>
      <c r="G919" s="184">
        <f>G909*2/12+G921*10/12</f>
        <v>2.2400000000000002</v>
      </c>
      <c r="H919" s="183">
        <f t="shared" si="196"/>
        <v>216.73232887323948</v>
      </c>
      <c r="I919" s="183">
        <f t="shared" si="197"/>
        <v>10.376786866126764</v>
      </c>
      <c r="J919" s="185">
        <f t="shared" si="201"/>
        <v>11933.793635826243</v>
      </c>
      <c r="K919" s="183">
        <f t="shared" si="198"/>
        <v>14.802862323239442</v>
      </c>
      <c r="L919" s="185">
        <f t="shared" si="199"/>
        <v>815.08054245293033</v>
      </c>
      <c r="M919" s="204">
        <f t="shared" si="190"/>
        <v>11.110043656743297</v>
      </c>
      <c r="N919" s="186"/>
      <c r="O919" s="187">
        <f t="shared" si="191"/>
        <v>14.56552716195187</v>
      </c>
      <c r="P919" s="187"/>
      <c r="Q919" s="206">
        <f t="shared" si="192"/>
        <v>0.11046659850288854</v>
      </c>
      <c r="R919" s="184">
        <f t="shared" si="202"/>
        <v>1.0014225199179554</v>
      </c>
      <c r="S919" s="184">
        <f t="shared" si="203"/>
        <v>11.940940919961696</v>
      </c>
      <c r="T919" s="190">
        <f t="shared" si="193"/>
        <v>0.15421106523337236</v>
      </c>
      <c r="U919" s="190">
        <f t="shared" si="194"/>
        <v>-1.0490420533101008E-2</v>
      </c>
      <c r="V919" s="190">
        <f t="shared" si="195"/>
        <v>0.16470148576647337</v>
      </c>
      <c r="Y919" s="205"/>
      <c r="Z919" s="205"/>
    </row>
    <row r="920" spans="1:26">
      <c r="A920" s="181">
        <v>1946.12</v>
      </c>
      <c r="B920" s="182">
        <v>15.13</v>
      </c>
      <c r="C920" s="183">
        <v>0.71</v>
      </c>
      <c r="D920" s="182">
        <v>1.06</v>
      </c>
      <c r="E920" s="182">
        <v>21.5</v>
      </c>
      <c r="F920" s="183">
        <f t="shared" si="200"/>
        <v>1946.9583333332644</v>
      </c>
      <c r="G920" s="184">
        <f>G909*1/12+G921*11/12</f>
        <v>2.2450000000000001</v>
      </c>
      <c r="H920" s="183">
        <f t="shared" si="196"/>
        <v>221.14746906976751</v>
      </c>
      <c r="I920" s="183">
        <f t="shared" si="197"/>
        <v>10.37770674418605</v>
      </c>
      <c r="J920" s="185">
        <f t="shared" si="201"/>
        <v>12224.520096422619</v>
      </c>
      <c r="K920" s="183">
        <f t="shared" si="198"/>
        <v>15.493477674418612</v>
      </c>
      <c r="L920" s="185">
        <f t="shared" si="199"/>
        <v>856.4435758233958</v>
      </c>
      <c r="M920" s="204">
        <f t="shared" si="190"/>
        <v>11.372779425862706</v>
      </c>
      <c r="N920" s="186"/>
      <c r="O920" s="187">
        <f t="shared" si="191"/>
        <v>14.904166173962999</v>
      </c>
      <c r="P920" s="187"/>
      <c r="Q920" s="206">
        <f t="shared" si="192"/>
        <v>0.10931230061839764</v>
      </c>
      <c r="R920" s="184">
        <f t="shared" si="202"/>
        <v>1.001426793325809</v>
      </c>
      <c r="S920" s="184">
        <f t="shared" si="203"/>
        <v>11.846690614666359</v>
      </c>
      <c r="T920" s="190">
        <f t="shared" si="193"/>
        <v>0.15307690453346434</v>
      </c>
      <c r="U920" s="190">
        <f t="shared" si="194"/>
        <v>-1.0603714905176864E-2</v>
      </c>
      <c r="V920" s="190">
        <f t="shared" si="195"/>
        <v>0.16368061943864121</v>
      </c>
      <c r="Y920" s="205"/>
      <c r="Z920" s="205"/>
    </row>
    <row r="921" spans="1:26">
      <c r="A921" s="181">
        <v>1947.01</v>
      </c>
      <c r="B921" s="182">
        <v>15.21</v>
      </c>
      <c r="C921" s="183">
        <v>0.71333299999999999</v>
      </c>
      <c r="D921" s="182">
        <v>1.1299999999999999</v>
      </c>
      <c r="E921" s="182">
        <v>21.5</v>
      </c>
      <c r="F921" s="183">
        <f t="shared" si="200"/>
        <v>1947.0416666665976</v>
      </c>
      <c r="G921" s="184">
        <v>2.25</v>
      </c>
      <c r="H921" s="183">
        <f t="shared" si="196"/>
        <v>222.31678813953496</v>
      </c>
      <c r="I921" s="183">
        <f t="shared" si="197"/>
        <v>10.426423499930237</v>
      </c>
      <c r="J921" s="185">
        <f t="shared" si="201"/>
        <v>12337.186393440175</v>
      </c>
      <c r="K921" s="183">
        <f t="shared" si="198"/>
        <v>16.516631860465122</v>
      </c>
      <c r="L921" s="185">
        <f t="shared" si="199"/>
        <v>916.56940332593024</v>
      </c>
      <c r="M921" s="204">
        <f t="shared" si="190"/>
        <v>11.469296334735581</v>
      </c>
      <c r="N921" s="186"/>
      <c r="O921" s="187">
        <f t="shared" si="191"/>
        <v>15.022197025934354</v>
      </c>
      <c r="P921" s="187"/>
      <c r="Q921" s="206">
        <f t="shared" si="192"/>
        <v>0.10777967416384965</v>
      </c>
      <c r="R921" s="184">
        <f t="shared" si="202"/>
        <v>1.0004699429526016</v>
      </c>
      <c r="S921" s="184">
        <f t="shared" si="203"/>
        <v>11.863593393768289</v>
      </c>
      <c r="T921" s="190">
        <f t="shared" si="193"/>
        <v>0.14985485961229661</v>
      </c>
      <c r="U921" s="190">
        <f t="shared" si="194"/>
        <v>-9.379095770818302E-3</v>
      </c>
      <c r="V921" s="190">
        <f t="shared" si="195"/>
        <v>0.15923395538311491</v>
      </c>
      <c r="Y921" s="205"/>
      <c r="Z921" s="205"/>
    </row>
    <row r="922" spans="1:26">
      <c r="A922" s="181">
        <v>1947.02</v>
      </c>
      <c r="B922" s="182">
        <v>15.8</v>
      </c>
      <c r="C922" s="183">
        <v>0.71666700000000005</v>
      </c>
      <c r="D922" s="182">
        <v>1.2</v>
      </c>
      <c r="E922" s="182">
        <v>21.5</v>
      </c>
      <c r="F922" s="183">
        <f t="shared" si="200"/>
        <v>1947.1249999999309</v>
      </c>
      <c r="G922" s="184">
        <f>G921*11/12+G933*1/12</f>
        <v>2.2658333333333331</v>
      </c>
      <c r="H922" s="183">
        <f t="shared" si="196"/>
        <v>230.9405162790699</v>
      </c>
      <c r="I922" s="183">
        <f t="shared" si="197"/>
        <v>10.475154872162795</v>
      </c>
      <c r="J922" s="185">
        <f t="shared" si="201"/>
        <v>12864.191291679186</v>
      </c>
      <c r="K922" s="183">
        <f t="shared" si="198"/>
        <v>17.539786046511633</v>
      </c>
      <c r="L922" s="185">
        <f t="shared" si="199"/>
        <v>977.02718670981142</v>
      </c>
      <c r="M922" s="204">
        <f t="shared" si="190"/>
        <v>11.949565314209437</v>
      </c>
      <c r="N922" s="186"/>
      <c r="O922" s="187">
        <f t="shared" si="191"/>
        <v>15.637228584439022</v>
      </c>
      <c r="P922" s="187"/>
      <c r="Q922" s="206">
        <f t="shared" si="192"/>
        <v>0.10411708620482771</v>
      </c>
      <c r="R922" s="184">
        <f t="shared" si="202"/>
        <v>1.000484205925781</v>
      </c>
      <c r="S922" s="184">
        <f t="shared" si="203"/>
        <v>11.86916860587622</v>
      </c>
      <c r="T922" s="190">
        <f t="shared" si="193"/>
        <v>0.13998222708408714</v>
      </c>
      <c r="U922" s="190">
        <f t="shared" si="194"/>
        <v>-8.5038771317570427E-3</v>
      </c>
      <c r="V922" s="190">
        <f t="shared" si="195"/>
        <v>0.14848610421584418</v>
      </c>
      <c r="Y922" s="205"/>
      <c r="Z922" s="205"/>
    </row>
    <row r="923" spans="1:26">
      <c r="A923" s="181">
        <v>1947.03</v>
      </c>
      <c r="B923" s="182">
        <v>15.16</v>
      </c>
      <c r="C923" s="183">
        <v>0.72</v>
      </c>
      <c r="D923" s="182">
        <v>1.27</v>
      </c>
      <c r="E923" s="182">
        <v>21.9</v>
      </c>
      <c r="F923" s="183">
        <f t="shared" si="200"/>
        <v>1947.2083333332641</v>
      </c>
      <c r="G923" s="184">
        <f>G921*10/12+G933*2/12</f>
        <v>2.2816666666666667</v>
      </c>
      <c r="H923" s="183">
        <f t="shared" si="196"/>
        <v>217.53873150684942</v>
      </c>
      <c r="I923" s="183">
        <f t="shared" si="197"/>
        <v>10.331654794520553</v>
      </c>
      <c r="J923" s="185">
        <f t="shared" si="201"/>
        <v>12165.624288700596</v>
      </c>
      <c r="K923" s="183">
        <f t="shared" si="198"/>
        <v>18.223891095890419</v>
      </c>
      <c r="L923" s="185">
        <f t="shared" si="199"/>
        <v>1019.1519028133085</v>
      </c>
      <c r="M923" s="204">
        <f t="shared" si="190"/>
        <v>11.287903096501282</v>
      </c>
      <c r="N923" s="186"/>
      <c r="O923" s="187">
        <f t="shared" si="191"/>
        <v>14.757502576039059</v>
      </c>
      <c r="P923" s="187"/>
      <c r="Q923" s="206">
        <f t="shared" si="192"/>
        <v>0.1100504200164461</v>
      </c>
      <c r="R923" s="184">
        <f t="shared" si="202"/>
        <v>1.0004984677859259</v>
      </c>
      <c r="S923" s="184">
        <f t="shared" si="203"/>
        <v>11.658022289701348</v>
      </c>
      <c r="T923" s="190">
        <f t="shared" si="193"/>
        <v>0.14779481696047303</v>
      </c>
      <c r="U923" s="190">
        <f t="shared" si="194"/>
        <v>-7.3886359870464213E-3</v>
      </c>
      <c r="V923" s="190">
        <f t="shared" si="195"/>
        <v>0.15518345294751945</v>
      </c>
      <c r="Y923" s="205"/>
      <c r="Z923" s="205"/>
    </row>
    <row r="924" spans="1:26">
      <c r="A924" s="181">
        <v>1947.04</v>
      </c>
      <c r="B924" s="182">
        <v>14.6</v>
      </c>
      <c r="C924" s="183">
        <v>0.73333300000000001</v>
      </c>
      <c r="D924" s="182">
        <v>1.32667</v>
      </c>
      <c r="E924" s="182">
        <v>21.9</v>
      </c>
      <c r="F924" s="183">
        <f t="shared" si="200"/>
        <v>1947.2916666665974</v>
      </c>
      <c r="G924" s="184">
        <f>G921*9/12+G933*3/12</f>
        <v>2.2974999999999999</v>
      </c>
      <c r="H924" s="183">
        <f t="shared" si="196"/>
        <v>209.5030000000001</v>
      </c>
      <c r="I924" s="183">
        <f t="shared" si="197"/>
        <v>10.522976951986307</v>
      </c>
      <c r="J924" s="185">
        <f t="shared" si="201"/>
        <v>11765.275006249176</v>
      </c>
      <c r="K924" s="183">
        <f t="shared" si="198"/>
        <v>19.037078425342475</v>
      </c>
      <c r="L924" s="185">
        <f t="shared" si="199"/>
        <v>1069.0847529137393</v>
      </c>
      <c r="M924" s="204">
        <f t="shared" si="190"/>
        <v>10.900825126392672</v>
      </c>
      <c r="N924" s="186"/>
      <c r="O924" s="187">
        <f t="shared" si="191"/>
        <v>14.239032702754558</v>
      </c>
      <c r="P924" s="187"/>
      <c r="Q924" s="206">
        <f t="shared" si="192"/>
        <v>0.11230527663572899</v>
      </c>
      <c r="R924" s="184">
        <f t="shared" si="202"/>
        <v>1.0005127285343618</v>
      </c>
      <c r="S924" s="184">
        <f t="shared" si="203"/>
        <v>11.663833438260371</v>
      </c>
      <c r="T924" s="190">
        <f t="shared" si="193"/>
        <v>0.15423680902181958</v>
      </c>
      <c r="U924" s="190">
        <f t="shared" si="194"/>
        <v>-8.0946634267811124E-3</v>
      </c>
      <c r="V924" s="190">
        <f t="shared" si="195"/>
        <v>0.16233147244860069</v>
      </c>
      <c r="Y924" s="205"/>
      <c r="Z924" s="205"/>
    </row>
    <row r="925" spans="1:26">
      <c r="A925" s="181">
        <v>1947.05</v>
      </c>
      <c r="B925" s="182">
        <v>14.34</v>
      </c>
      <c r="C925" s="183">
        <v>0.74666699999999997</v>
      </c>
      <c r="D925" s="182">
        <v>1.3833299999999999</v>
      </c>
      <c r="E925" s="182">
        <v>21.9</v>
      </c>
      <c r="F925" s="183">
        <f t="shared" si="200"/>
        <v>1947.3749999999307</v>
      </c>
      <c r="G925" s="184">
        <f>G921*8/12+G933*4/12</f>
        <v>2.3133333333333335</v>
      </c>
      <c r="H925" s="183">
        <f t="shared" si="196"/>
        <v>205.77212465753433</v>
      </c>
      <c r="I925" s="183">
        <f t="shared" si="197"/>
        <v>10.714313458972608</v>
      </c>
      <c r="J925" s="185">
        <f t="shared" si="201"/>
        <v>11605.897635093886</v>
      </c>
      <c r="K925" s="183">
        <f t="shared" si="198"/>
        <v>19.85012225958905</v>
      </c>
      <c r="L925" s="185">
        <f t="shared" si="199"/>
        <v>1119.580639857352</v>
      </c>
      <c r="M925" s="204">
        <f t="shared" si="190"/>
        <v>10.733674273688536</v>
      </c>
      <c r="N925" s="186"/>
      <c r="O925" s="187">
        <f t="shared" si="191"/>
        <v>14.008519289638585</v>
      </c>
      <c r="P925" s="187"/>
      <c r="Q925" s="206">
        <f t="shared" si="192"/>
        <v>0.1128485529039903</v>
      </c>
      <c r="R925" s="184">
        <f t="shared" si="202"/>
        <v>1.0005269881724117</v>
      </c>
      <c r="S925" s="184">
        <f t="shared" si="203"/>
        <v>11.66981381848421</v>
      </c>
      <c r="T925" s="190">
        <f t="shared" si="193"/>
        <v>0.16011769024362033</v>
      </c>
      <c r="U925" s="190">
        <f t="shared" si="194"/>
        <v>-9.2060478064108775E-3</v>
      </c>
      <c r="V925" s="190">
        <f t="shared" si="195"/>
        <v>0.1693237380500312</v>
      </c>
      <c r="Y925" s="205"/>
      <c r="Z925" s="205"/>
    </row>
    <row r="926" spans="1:26">
      <c r="A926" s="181">
        <v>1947.06</v>
      </c>
      <c r="B926" s="182">
        <v>14.84</v>
      </c>
      <c r="C926" s="183">
        <v>0.76</v>
      </c>
      <c r="D926" s="182">
        <v>1.44</v>
      </c>
      <c r="E926" s="182">
        <v>22</v>
      </c>
      <c r="F926" s="183">
        <f t="shared" si="200"/>
        <v>1947.4583333332639</v>
      </c>
      <c r="G926" s="184">
        <f>G921*7/12+G933*5/12</f>
        <v>2.3291666666666666</v>
      </c>
      <c r="H926" s="183">
        <f t="shared" si="196"/>
        <v>211.97894454545465</v>
      </c>
      <c r="I926" s="183">
        <f t="shared" si="197"/>
        <v>10.856064545454551</v>
      </c>
      <c r="J926" s="185">
        <f t="shared" si="201"/>
        <v>12006.997869389021</v>
      </c>
      <c r="K926" s="183">
        <f t="shared" si="198"/>
        <v>20.569385454545461</v>
      </c>
      <c r="L926" s="185">
        <f t="shared" si="199"/>
        <v>1165.0995237142984</v>
      </c>
      <c r="M926" s="204">
        <f t="shared" si="190"/>
        <v>11.082715855052095</v>
      </c>
      <c r="N926" s="186"/>
      <c r="O926" s="187">
        <f t="shared" si="191"/>
        <v>14.448343003675779</v>
      </c>
      <c r="P926" s="187"/>
      <c r="Q926" s="206">
        <f t="shared" si="192"/>
        <v>0.11023126451262737</v>
      </c>
      <c r="R926" s="184">
        <f t="shared" si="202"/>
        <v>1.0005412467013974</v>
      </c>
      <c r="S926" s="184">
        <f t="shared" si="203"/>
        <v>11.622891110193793</v>
      </c>
      <c r="T926" s="190">
        <f t="shared" si="193"/>
        <v>0.15800958832575618</v>
      </c>
      <c r="U926" s="190">
        <f t="shared" si="194"/>
        <v>-1.0506235998028357E-2</v>
      </c>
      <c r="V926" s="190">
        <f t="shared" si="195"/>
        <v>0.16851582432378454</v>
      </c>
      <c r="Y926" s="205"/>
      <c r="Z926" s="205"/>
    </row>
    <row r="927" spans="1:26">
      <c r="A927" s="181">
        <v>1947.07</v>
      </c>
      <c r="B927" s="182">
        <v>15.77</v>
      </c>
      <c r="C927" s="183">
        <v>0.77</v>
      </c>
      <c r="D927" s="182">
        <v>1.4766699999999999</v>
      </c>
      <c r="E927" s="182">
        <v>22.2</v>
      </c>
      <c r="F927" s="183">
        <f t="shared" si="200"/>
        <v>1947.5416666665972</v>
      </c>
      <c r="G927" s="184">
        <f>G921*6/12+G933*6/12</f>
        <v>2.3449999999999998</v>
      </c>
      <c r="H927" s="183">
        <f t="shared" si="196"/>
        <v>223.23393986486494</v>
      </c>
      <c r="I927" s="183">
        <f t="shared" si="197"/>
        <v>10.899818243243248</v>
      </c>
      <c r="J927" s="185">
        <f t="shared" si="201"/>
        <v>12695.957235936414</v>
      </c>
      <c r="K927" s="183">
        <f t="shared" si="198"/>
        <v>20.903161825000009</v>
      </c>
      <c r="L927" s="185">
        <f t="shared" si="199"/>
        <v>1188.8230292701473</v>
      </c>
      <c r="M927" s="204">
        <f t="shared" si="190"/>
        <v>11.696446553354363</v>
      </c>
      <c r="N927" s="186"/>
      <c r="O927" s="187">
        <f t="shared" si="191"/>
        <v>15.226610589449006</v>
      </c>
      <c r="P927" s="187"/>
      <c r="Q927" s="206">
        <f t="shared" si="192"/>
        <v>0.10556057364060728</v>
      </c>
      <c r="R927" s="184">
        <f t="shared" si="202"/>
        <v>1.0005555041226388</v>
      </c>
      <c r="S927" s="184">
        <f t="shared" si="203"/>
        <v>11.524414556607816</v>
      </c>
      <c r="T927" s="190">
        <f t="shared" si="193"/>
        <v>0.1533967879676883</v>
      </c>
      <c r="U927" s="190">
        <f t="shared" si="194"/>
        <v>-1.1110357703870921E-2</v>
      </c>
      <c r="V927" s="190">
        <f t="shared" si="195"/>
        <v>0.16450714567155922</v>
      </c>
      <c r="Y927" s="205"/>
      <c r="Z927" s="205"/>
    </row>
    <row r="928" spans="1:26">
      <c r="A928" s="181">
        <v>1947.08</v>
      </c>
      <c r="B928" s="182">
        <v>15.46</v>
      </c>
      <c r="C928" s="183">
        <v>0.78</v>
      </c>
      <c r="D928" s="182">
        <v>1.5133300000000001</v>
      </c>
      <c r="E928" s="182">
        <v>22.5</v>
      </c>
      <c r="F928" s="183">
        <f t="shared" si="200"/>
        <v>1947.6249999999304</v>
      </c>
      <c r="G928" s="184">
        <f>G921*5/12+G933*7/12</f>
        <v>2.3608333333333329</v>
      </c>
      <c r="H928" s="183">
        <f t="shared" si="196"/>
        <v>215.92775866666673</v>
      </c>
      <c r="I928" s="183">
        <f t="shared" si="197"/>
        <v>10.894156000000004</v>
      </c>
      <c r="J928" s="185">
        <f t="shared" si="201"/>
        <v>12332.065500321749</v>
      </c>
      <c r="K928" s="183">
        <f t="shared" si="198"/>
        <v>21.136478332666677</v>
      </c>
      <c r="L928" s="185">
        <f t="shared" si="199"/>
        <v>1207.1464866495417</v>
      </c>
      <c r="M928" s="204">
        <f t="shared" si="190"/>
        <v>11.33747235532983</v>
      </c>
      <c r="N928" s="186"/>
      <c r="O928" s="187">
        <f t="shared" si="191"/>
        <v>14.739100764648146</v>
      </c>
      <c r="P928" s="187"/>
      <c r="Q928" s="206">
        <f t="shared" si="192"/>
        <v>0.1095109223780216</v>
      </c>
      <c r="R928" s="184">
        <f t="shared" si="202"/>
        <v>1.0005697604374542</v>
      </c>
      <c r="S928" s="184">
        <f t="shared" si="203"/>
        <v>11.377072197519608</v>
      </c>
      <c r="T928" s="190">
        <f t="shared" si="193"/>
        <v>0.15059101711368794</v>
      </c>
      <c r="U928" s="190">
        <f t="shared" si="194"/>
        <v>-9.5132666197692561E-3</v>
      </c>
      <c r="V928" s="190">
        <f t="shared" si="195"/>
        <v>0.1601042837334572</v>
      </c>
      <c r="Y928" s="205"/>
      <c r="Z928" s="205"/>
    </row>
    <row r="929" spans="1:26">
      <c r="A929" s="181">
        <v>1947.09</v>
      </c>
      <c r="B929" s="182">
        <v>15.06</v>
      </c>
      <c r="C929" s="183">
        <v>0.79</v>
      </c>
      <c r="D929" s="182">
        <v>1.55</v>
      </c>
      <c r="E929" s="182">
        <v>23</v>
      </c>
      <c r="F929" s="183">
        <f t="shared" si="200"/>
        <v>1947.7083333332637</v>
      </c>
      <c r="G929" s="184">
        <f>G921*4/12+G933*8/12</f>
        <v>2.3766666666666669</v>
      </c>
      <c r="H929" s="183">
        <f t="shared" si="196"/>
        <v>205.76838130434791</v>
      </c>
      <c r="I929" s="183">
        <f t="shared" si="197"/>
        <v>10.793958913043483</v>
      </c>
      <c r="J929" s="185">
        <f t="shared" si="201"/>
        <v>11803.215216846776</v>
      </c>
      <c r="K929" s="183">
        <f t="shared" si="198"/>
        <v>21.178020652173924</v>
      </c>
      <c r="L929" s="185">
        <f t="shared" si="199"/>
        <v>1214.8063470194227</v>
      </c>
      <c r="M929" s="204">
        <f t="shared" si="190"/>
        <v>10.827463017228832</v>
      </c>
      <c r="N929" s="186"/>
      <c r="O929" s="187">
        <f t="shared" si="191"/>
        <v>14.058032932818946</v>
      </c>
      <c r="P929" s="187"/>
      <c r="Q929" s="206">
        <f t="shared" si="192"/>
        <v>0.11508689211783996</v>
      </c>
      <c r="R929" s="184">
        <f t="shared" si="202"/>
        <v>1.0005840156471602</v>
      </c>
      <c r="S929" s="184">
        <f t="shared" si="203"/>
        <v>11.136085829170252</v>
      </c>
      <c r="T929" s="190">
        <f t="shared" si="193"/>
        <v>0.1512514231354134</v>
      </c>
      <c r="U929" s="190">
        <f t="shared" si="194"/>
        <v>-6.9846505465648301E-3</v>
      </c>
      <c r="V929" s="190">
        <f t="shared" si="195"/>
        <v>0.15823607368197823</v>
      </c>
      <c r="Y929" s="205"/>
      <c r="Z929" s="205"/>
    </row>
    <row r="930" spans="1:26">
      <c r="A930" s="181">
        <v>1947.1</v>
      </c>
      <c r="B930" s="182">
        <v>15.45</v>
      </c>
      <c r="C930" s="183">
        <v>0.80666700000000002</v>
      </c>
      <c r="D930" s="182">
        <v>1.57</v>
      </c>
      <c r="E930" s="182">
        <v>23</v>
      </c>
      <c r="F930" s="183">
        <f t="shared" si="200"/>
        <v>1947.7916666665969</v>
      </c>
      <c r="G930" s="184">
        <f>G921*3/12+G933*9/12</f>
        <v>2.3925000000000001</v>
      </c>
      <c r="H930" s="183">
        <f t="shared" si="196"/>
        <v>211.09704456521749</v>
      </c>
      <c r="I930" s="183">
        <f t="shared" si="197"/>
        <v>11.021684119630439</v>
      </c>
      <c r="J930" s="185">
        <f t="shared" si="201"/>
        <v>12161.561340265163</v>
      </c>
      <c r="K930" s="183">
        <f t="shared" si="198"/>
        <v>21.451285434782616</v>
      </c>
      <c r="L930" s="185">
        <f t="shared" si="199"/>
        <v>1235.8350358716054</v>
      </c>
      <c r="M930" s="204">
        <f t="shared" si="190"/>
        <v>11.132662042754784</v>
      </c>
      <c r="N930" s="186"/>
      <c r="O930" s="187">
        <f t="shared" si="191"/>
        <v>14.435005794121899</v>
      </c>
      <c r="P930" s="187"/>
      <c r="Q930" s="206">
        <f t="shared" si="192"/>
        <v>0.11239659547338418</v>
      </c>
      <c r="R930" s="184">
        <f t="shared" si="202"/>
        <v>1.0005982697530713</v>
      </c>
      <c r="S930" s="184">
        <f t="shared" si="203"/>
        <v>11.142589477542606</v>
      </c>
      <c r="T930" s="190">
        <f t="shared" si="193"/>
        <v>0.14086084742961336</v>
      </c>
      <c r="U930" s="190">
        <f t="shared" si="194"/>
        <v>-7.1247266461228476E-3</v>
      </c>
      <c r="V930" s="190">
        <f t="shared" si="195"/>
        <v>0.1479855740757362</v>
      </c>
      <c r="Y930" s="205"/>
      <c r="Z930" s="205"/>
    </row>
    <row r="931" spans="1:26">
      <c r="A931" s="181">
        <v>1947.11</v>
      </c>
      <c r="B931" s="182">
        <v>15.27</v>
      </c>
      <c r="C931" s="183">
        <v>0.82333299999999998</v>
      </c>
      <c r="D931" s="182">
        <v>1.59</v>
      </c>
      <c r="E931" s="182">
        <v>23.1</v>
      </c>
      <c r="F931" s="183">
        <f t="shared" si="200"/>
        <v>1947.8749999999302</v>
      </c>
      <c r="G931" s="184">
        <f>G921*2/12+G933*10/12</f>
        <v>2.4083333333333332</v>
      </c>
      <c r="H931" s="183">
        <f t="shared" si="196"/>
        <v>207.73446818181824</v>
      </c>
      <c r="I931" s="183">
        <f t="shared" si="197"/>
        <v>11.200696980454548</v>
      </c>
      <c r="J931" s="185">
        <f t="shared" si="201"/>
        <v>12021.612995368037</v>
      </c>
      <c r="K931" s="183">
        <f t="shared" si="198"/>
        <v>21.630504545454553</v>
      </c>
      <c r="L931" s="185">
        <f t="shared" si="199"/>
        <v>1251.7593099302674</v>
      </c>
      <c r="M931" s="204">
        <f t="shared" si="190"/>
        <v>10.975407324839068</v>
      </c>
      <c r="N931" s="186"/>
      <c r="O931" s="187">
        <f t="shared" si="191"/>
        <v>14.214670910685852</v>
      </c>
      <c r="P931" s="187"/>
      <c r="Q931" s="206">
        <f t="shared" si="192"/>
        <v>0.11469919212401684</v>
      </c>
      <c r="R931" s="184">
        <f t="shared" si="202"/>
        <v>1.000612522756501</v>
      </c>
      <c r="S931" s="184">
        <f t="shared" si="203"/>
        <v>11.100990575383198</v>
      </c>
      <c r="T931" s="190">
        <f t="shared" si="193"/>
        <v>0.13970904303537357</v>
      </c>
      <c r="U931" s="190">
        <f t="shared" si="194"/>
        <v>-4.7445522646158977E-3</v>
      </c>
      <c r="V931" s="190">
        <f t="shared" si="195"/>
        <v>0.14445359529998947</v>
      </c>
      <c r="Y931" s="205"/>
      <c r="Z931" s="205"/>
    </row>
    <row r="932" spans="1:26">
      <c r="A932" s="181">
        <v>1947.12</v>
      </c>
      <c r="B932" s="182">
        <v>15.03</v>
      </c>
      <c r="C932" s="183">
        <v>0.84</v>
      </c>
      <c r="D932" s="182">
        <v>1.61</v>
      </c>
      <c r="E932" s="182">
        <v>23.4</v>
      </c>
      <c r="F932" s="183">
        <f t="shared" si="200"/>
        <v>1947.9583333332635</v>
      </c>
      <c r="G932" s="184">
        <f>G921*1/12+G933*11/12</f>
        <v>2.4241666666666668</v>
      </c>
      <c r="H932" s="183">
        <f t="shared" si="196"/>
        <v>201.8480826923078</v>
      </c>
      <c r="I932" s="183">
        <f t="shared" si="197"/>
        <v>11.280930769230773</v>
      </c>
      <c r="J932" s="185">
        <f t="shared" si="201"/>
        <v>11735.369695661358</v>
      </c>
      <c r="K932" s="183">
        <f t="shared" si="198"/>
        <v>21.621783974358987</v>
      </c>
      <c r="L932" s="185">
        <f t="shared" si="199"/>
        <v>1257.0821829683825</v>
      </c>
      <c r="M932" s="204">
        <f t="shared" si="190"/>
        <v>10.680912531969188</v>
      </c>
      <c r="N932" s="186"/>
      <c r="O932" s="187">
        <f t="shared" si="191"/>
        <v>13.820049087776752</v>
      </c>
      <c r="P932" s="187"/>
      <c r="Q932" s="206">
        <f t="shared" si="192"/>
        <v>0.11913197089243802</v>
      </c>
      <c r="R932" s="184">
        <f t="shared" si="202"/>
        <v>1.0006267746587607</v>
      </c>
      <c r="S932" s="184">
        <f t="shared" si="203"/>
        <v>10.965382618259424</v>
      </c>
      <c r="T932" s="190">
        <f t="shared" si="193"/>
        <v>0.14282410813308788</v>
      </c>
      <c r="U932" s="190">
        <f t="shared" si="194"/>
        <v>1.0061381415678028E-3</v>
      </c>
      <c r="V932" s="190">
        <f t="shared" si="195"/>
        <v>0.14181796999152008</v>
      </c>
      <c r="Y932" s="205"/>
      <c r="Z932" s="205"/>
    </row>
    <row r="933" spans="1:26">
      <c r="A933" s="181">
        <v>1948.01</v>
      </c>
      <c r="B933" s="182">
        <v>14.83</v>
      </c>
      <c r="C933" s="183">
        <v>0.843333</v>
      </c>
      <c r="D933" s="182">
        <v>1.64333</v>
      </c>
      <c r="E933" s="182">
        <v>23.7</v>
      </c>
      <c r="F933" s="183">
        <f t="shared" si="200"/>
        <v>1948.0416666665967</v>
      </c>
      <c r="G933" s="184">
        <v>2.44</v>
      </c>
      <c r="H933" s="183">
        <f t="shared" si="196"/>
        <v>196.64110696202539</v>
      </c>
      <c r="I933" s="183">
        <f t="shared" si="197"/>
        <v>11.182328702468359</v>
      </c>
      <c r="J933" s="185">
        <f t="shared" si="201"/>
        <v>11486.816157738869</v>
      </c>
      <c r="K933" s="183">
        <f t="shared" si="198"/>
        <v>21.790035758860771</v>
      </c>
      <c r="L933" s="185">
        <f t="shared" si="199"/>
        <v>1272.8678082600823</v>
      </c>
      <c r="M933" s="204">
        <f t="shared" si="190"/>
        <v>10.419342657320323</v>
      </c>
      <c r="N933" s="186"/>
      <c r="O933" s="187">
        <f t="shared" si="191"/>
        <v>13.470659208036279</v>
      </c>
      <c r="P933" s="187"/>
      <c r="Q933" s="206">
        <f t="shared" si="192"/>
        <v>0.12413325641961878</v>
      </c>
      <c r="R933" s="184">
        <f t="shared" si="202"/>
        <v>1.0029871827678041</v>
      </c>
      <c r="S933" s="184">
        <f t="shared" si="203"/>
        <v>10.833366132813124</v>
      </c>
      <c r="T933" s="190">
        <f t="shared" si="193"/>
        <v>0.14710585736138859</v>
      </c>
      <c r="U933" s="190">
        <f t="shared" si="194"/>
        <v>2.8021021673600988E-3</v>
      </c>
      <c r="V933" s="190">
        <f t="shared" si="195"/>
        <v>0.14430375519402849</v>
      </c>
      <c r="Y933" s="205"/>
      <c r="Z933" s="205"/>
    </row>
    <row r="934" spans="1:26">
      <c r="A934" s="181">
        <v>1948.02</v>
      </c>
      <c r="B934" s="182">
        <v>14.1</v>
      </c>
      <c r="C934" s="183">
        <v>0.84666699999999995</v>
      </c>
      <c r="D934" s="182">
        <v>1.6766700000000001</v>
      </c>
      <c r="E934" s="182">
        <v>23.5</v>
      </c>
      <c r="F934" s="183">
        <f t="shared" si="200"/>
        <v>1948.12499999993</v>
      </c>
      <c r="G934" s="184">
        <f>G933*11/12+G945*1/12</f>
        <v>2.4291666666666667</v>
      </c>
      <c r="H934" s="183">
        <f t="shared" si="196"/>
        <v>188.55270000000007</v>
      </c>
      <c r="I934" s="183">
        <f t="shared" si="197"/>
        <v>11.322081478787236</v>
      </c>
      <c r="J934" s="185">
        <f t="shared" si="201"/>
        <v>11069.445873312725</v>
      </c>
      <c r="K934" s="183">
        <f t="shared" si="198"/>
        <v>22.421323085744689</v>
      </c>
      <c r="L934" s="185">
        <f t="shared" si="199"/>
        <v>1316.2984264118613</v>
      </c>
      <c r="M934" s="204">
        <f t="shared" si="190"/>
        <v>9.9997611691441772</v>
      </c>
      <c r="N934" s="186"/>
      <c r="O934" s="187">
        <f t="shared" si="191"/>
        <v>12.922123925363085</v>
      </c>
      <c r="P934" s="187"/>
      <c r="Q934" s="206">
        <f t="shared" si="192"/>
        <v>0.12812050084785864</v>
      </c>
      <c r="R934" s="184">
        <f t="shared" si="202"/>
        <v>1.0029786503038336</v>
      </c>
      <c r="S934" s="184">
        <f t="shared" si="203"/>
        <v>10.958201652995077</v>
      </c>
      <c r="T934" s="190">
        <f t="shared" si="193"/>
        <v>0.15216333251057734</v>
      </c>
      <c r="U934" s="190">
        <f t="shared" si="194"/>
        <v>2.2526158931861495E-3</v>
      </c>
      <c r="V934" s="190">
        <f t="shared" si="195"/>
        <v>0.14991071661739119</v>
      </c>
      <c r="Y934" s="205"/>
      <c r="Z934" s="205"/>
    </row>
    <row r="935" spans="1:26">
      <c r="A935" s="181">
        <v>1948.03</v>
      </c>
      <c r="B935" s="182">
        <v>14.3</v>
      </c>
      <c r="C935" s="183">
        <v>0.85</v>
      </c>
      <c r="D935" s="182">
        <v>1.71</v>
      </c>
      <c r="E935" s="182">
        <v>23.4</v>
      </c>
      <c r="F935" s="183">
        <f t="shared" si="200"/>
        <v>1948.2083333332632</v>
      </c>
      <c r="G935" s="184">
        <f>G933*10/12+G945*2/12</f>
        <v>2.418333333333333</v>
      </c>
      <c r="H935" s="183">
        <f t="shared" si="196"/>
        <v>192.04441666666676</v>
      </c>
      <c r="I935" s="183">
        <f t="shared" si="197"/>
        <v>11.415227564102567</v>
      </c>
      <c r="J935" s="185">
        <f t="shared" si="201"/>
        <v>11330.282175052109</v>
      </c>
      <c r="K935" s="183">
        <f t="shared" si="198"/>
        <v>22.964751923076932</v>
      </c>
      <c r="L935" s="185">
        <f t="shared" si="199"/>
        <v>1354.87989645728</v>
      </c>
      <c r="M935" s="204">
        <f t="shared" si="190"/>
        <v>10.186680609489668</v>
      </c>
      <c r="N935" s="186"/>
      <c r="O935" s="187">
        <f t="shared" si="191"/>
        <v>13.157348384869669</v>
      </c>
      <c r="P935" s="187"/>
      <c r="Q935" s="206">
        <f t="shared" si="192"/>
        <v>0.12594515689644101</v>
      </c>
      <c r="R935" s="184">
        <f t="shared" si="202"/>
        <v>1.0029701181927324</v>
      </c>
      <c r="S935" s="184">
        <f t="shared" si="203"/>
        <v>11.037811715232422</v>
      </c>
      <c r="T935" s="190">
        <f t="shared" si="193"/>
        <v>0.15142956734815494</v>
      </c>
      <c r="U935" s="190">
        <f t="shared" si="194"/>
        <v>1.6816586411179113E-3</v>
      </c>
      <c r="V935" s="190">
        <f t="shared" si="195"/>
        <v>0.14974790870703703</v>
      </c>
      <c r="Y935" s="205"/>
      <c r="Z935" s="205"/>
    </row>
    <row r="936" spans="1:26">
      <c r="A936" s="181">
        <v>1948.04</v>
      </c>
      <c r="B936" s="182">
        <v>15.4</v>
      </c>
      <c r="C936" s="183">
        <v>0.85</v>
      </c>
      <c r="D936" s="182">
        <v>1.76</v>
      </c>
      <c r="E936" s="182">
        <v>23.8</v>
      </c>
      <c r="F936" s="183">
        <f t="shared" si="200"/>
        <v>1948.2916666665965</v>
      </c>
      <c r="G936" s="184">
        <f>G933*9/12+G945*3/12</f>
        <v>2.4075000000000002</v>
      </c>
      <c r="H936" s="183">
        <f t="shared" si="196"/>
        <v>203.34114705882359</v>
      </c>
      <c r="I936" s="183">
        <f t="shared" si="197"/>
        <v>11.223375000000003</v>
      </c>
      <c r="J936" s="185">
        <f t="shared" si="201"/>
        <v>12051.9493074776</v>
      </c>
      <c r="K936" s="183">
        <f t="shared" si="198"/>
        <v>23.238988235294123</v>
      </c>
      <c r="L936" s="185">
        <f t="shared" si="199"/>
        <v>1377.3656351402969</v>
      </c>
      <c r="M936" s="204">
        <f t="shared" si="190"/>
        <v>10.779484482024616</v>
      </c>
      <c r="N936" s="186"/>
      <c r="O936" s="187">
        <f t="shared" si="191"/>
        <v>13.912519101434732</v>
      </c>
      <c r="P936" s="187"/>
      <c r="Q936" s="206">
        <f t="shared" si="192"/>
        <v>0.12169500310549992</v>
      </c>
      <c r="R936" s="184">
        <f t="shared" si="202"/>
        <v>1.0029615864347885</v>
      </c>
      <c r="S936" s="184">
        <f t="shared" si="203"/>
        <v>10.88453489505922</v>
      </c>
      <c r="T936" s="190">
        <f t="shared" si="193"/>
        <v>0.14496350236959854</v>
      </c>
      <c r="U936" s="190">
        <f t="shared" si="194"/>
        <v>3.8433284333341255E-3</v>
      </c>
      <c r="V936" s="190">
        <f t="shared" si="195"/>
        <v>0.14112017393626441</v>
      </c>
      <c r="Y936" s="205"/>
      <c r="Z936" s="205"/>
    </row>
    <row r="937" spans="1:26">
      <c r="A937" s="181">
        <v>1948.05</v>
      </c>
      <c r="B937" s="182">
        <v>16.149999999999999</v>
      </c>
      <c r="C937" s="183">
        <v>0.85</v>
      </c>
      <c r="D937" s="182">
        <v>1.81</v>
      </c>
      <c r="E937" s="182">
        <v>23.9</v>
      </c>
      <c r="F937" s="183">
        <f t="shared" si="200"/>
        <v>1948.3749999999297</v>
      </c>
      <c r="G937" s="184">
        <f>G933*8/12+G945*4/12</f>
        <v>2.3966666666666665</v>
      </c>
      <c r="H937" s="183">
        <f t="shared" si="196"/>
        <v>212.35189016736408</v>
      </c>
      <c r="I937" s="183">
        <f t="shared" si="197"/>
        <v>11.176415271966532</v>
      </c>
      <c r="J937" s="185">
        <f t="shared" si="201"/>
        <v>12641.214294379597</v>
      </c>
      <c r="K937" s="183">
        <f t="shared" si="198"/>
        <v>23.799190167364028</v>
      </c>
      <c r="L937" s="185">
        <f t="shared" si="199"/>
        <v>1416.7552862431626</v>
      </c>
      <c r="M937" s="204">
        <f t="shared" si="190"/>
        <v>11.241032697984437</v>
      </c>
      <c r="N937" s="186"/>
      <c r="O937" s="187">
        <f t="shared" si="191"/>
        <v>14.496634879651312</v>
      </c>
      <c r="P937" s="187"/>
      <c r="Q937" s="206">
        <f t="shared" si="192"/>
        <v>0.11918067168503872</v>
      </c>
      <c r="R937" s="184">
        <f t="shared" si="202"/>
        <v>1.002953055030289</v>
      </c>
      <c r="S937" s="184">
        <f t="shared" si="203"/>
        <v>10.871093522413856</v>
      </c>
      <c r="T937" s="190">
        <f t="shared" si="193"/>
        <v>0.143498739590044</v>
      </c>
      <c r="U937" s="190">
        <f t="shared" si="194"/>
        <v>3.8628767739861125E-3</v>
      </c>
      <c r="V937" s="190">
        <f t="shared" si="195"/>
        <v>0.13963586281605789</v>
      </c>
      <c r="Y937" s="205"/>
      <c r="Z937" s="205"/>
    </row>
    <row r="938" spans="1:26">
      <c r="A938" s="181">
        <v>1948.06</v>
      </c>
      <c r="B938" s="182">
        <v>16.82</v>
      </c>
      <c r="C938" s="183">
        <v>0.85</v>
      </c>
      <c r="D938" s="182">
        <v>1.86</v>
      </c>
      <c r="E938" s="182">
        <v>24.1</v>
      </c>
      <c r="F938" s="183">
        <f t="shared" si="200"/>
        <v>1948.458333333263</v>
      </c>
      <c r="G938" s="184">
        <f>G933*7/12+G945*5/12</f>
        <v>2.3858333333333333</v>
      </c>
      <c r="H938" s="183">
        <f t="shared" si="196"/>
        <v>219.32616970954362</v>
      </c>
      <c r="I938" s="183">
        <f t="shared" si="197"/>
        <v>11.083664937759339</v>
      </c>
      <c r="J938" s="185">
        <f t="shared" si="201"/>
        <v>13111.373884043189</v>
      </c>
      <c r="K938" s="183">
        <f t="shared" si="198"/>
        <v>24.253666804979261</v>
      </c>
      <c r="L938" s="185">
        <f t="shared" si="199"/>
        <v>1449.8903343828974</v>
      </c>
      <c r="M938" s="204">
        <f t="shared" si="190"/>
        <v>11.583895756523841</v>
      </c>
      <c r="N938" s="186"/>
      <c r="O938" s="187">
        <f t="shared" si="191"/>
        <v>14.925847493337102</v>
      </c>
      <c r="P938" s="187"/>
      <c r="Q938" s="206">
        <f t="shared" si="192"/>
        <v>0.11753481139368556</v>
      </c>
      <c r="R938" s="184">
        <f t="shared" si="202"/>
        <v>1.0029445239795223</v>
      </c>
      <c r="S938" s="184">
        <f t="shared" si="203"/>
        <v>10.812713501652139</v>
      </c>
      <c r="T938" s="190">
        <f t="shared" si="193"/>
        <v>0.1424063203474828</v>
      </c>
      <c r="U938" s="190">
        <f t="shared" si="194"/>
        <v>4.2169001584975163E-3</v>
      </c>
      <c r="V938" s="190">
        <f t="shared" si="195"/>
        <v>0.13818942018898528</v>
      </c>
      <c r="Y938" s="205"/>
      <c r="Z938" s="205"/>
    </row>
    <row r="939" spans="1:26">
      <c r="A939" s="181">
        <v>1948.07</v>
      </c>
      <c r="B939" s="182">
        <v>16.420000000000002</v>
      </c>
      <c r="C939" s="183">
        <v>0.85666699999999996</v>
      </c>
      <c r="D939" s="182">
        <v>1.93</v>
      </c>
      <c r="E939" s="182">
        <v>24.4</v>
      </c>
      <c r="F939" s="183">
        <f t="shared" si="200"/>
        <v>1948.5416666665963</v>
      </c>
      <c r="G939" s="184">
        <f>G933*6/12+G945*6/12</f>
        <v>2.375</v>
      </c>
      <c r="H939" s="183">
        <f t="shared" si="196"/>
        <v>211.47782336065586</v>
      </c>
      <c r="I939" s="183">
        <f t="shared" si="197"/>
        <v>11.033256547192629</v>
      </c>
      <c r="J939" s="185">
        <f t="shared" si="201"/>
        <v>12697.161993629128</v>
      </c>
      <c r="K939" s="183">
        <f t="shared" si="198"/>
        <v>24.857015778688535</v>
      </c>
      <c r="L939" s="185">
        <f t="shared" si="199"/>
        <v>1492.4191624667608</v>
      </c>
      <c r="M939" s="204">
        <f t="shared" si="190"/>
        <v>11.134621739180934</v>
      </c>
      <c r="N939" s="186"/>
      <c r="O939" s="187">
        <f t="shared" si="191"/>
        <v>14.338438705434086</v>
      </c>
      <c r="P939" s="187"/>
      <c r="Q939" s="206">
        <f t="shared" si="192"/>
        <v>0.12243242819353195</v>
      </c>
      <c r="R939" s="184">
        <f t="shared" si="202"/>
        <v>1.0029359932827764</v>
      </c>
      <c r="S939" s="184">
        <f t="shared" si="203"/>
        <v>10.711217142613901</v>
      </c>
      <c r="T939" s="190">
        <f t="shared" si="193"/>
        <v>0.14915413761745699</v>
      </c>
      <c r="U939" s="190">
        <f t="shared" si="194"/>
        <v>3.0911344841895172E-3</v>
      </c>
      <c r="V939" s="190">
        <f t="shared" si="195"/>
        <v>0.14606300313326748</v>
      </c>
      <c r="Y939" s="205"/>
      <c r="Z939" s="205"/>
    </row>
    <row r="940" spans="1:26">
      <c r="A940" s="181">
        <v>1948.08</v>
      </c>
      <c r="B940" s="182">
        <v>15.94</v>
      </c>
      <c r="C940" s="183">
        <v>0.86333300000000002</v>
      </c>
      <c r="D940" s="182">
        <v>2</v>
      </c>
      <c r="E940" s="182">
        <v>24.5</v>
      </c>
      <c r="F940" s="183">
        <f t="shared" si="200"/>
        <v>1948.6249999999295</v>
      </c>
      <c r="G940" s="184">
        <f>G933*5/12+G945*7/12</f>
        <v>2.3641666666666667</v>
      </c>
      <c r="H940" s="183">
        <f t="shared" si="196"/>
        <v>204.4578257142858</v>
      </c>
      <c r="I940" s="183">
        <f t="shared" si="197"/>
        <v>11.073725724428575</v>
      </c>
      <c r="J940" s="185">
        <f t="shared" si="201"/>
        <v>12331.08591073656</v>
      </c>
      <c r="K940" s="183">
        <f t="shared" si="198"/>
        <v>25.653428571428581</v>
      </c>
      <c r="L940" s="185">
        <f t="shared" si="199"/>
        <v>1547.1876926896562</v>
      </c>
      <c r="M940" s="204">
        <f t="shared" si="190"/>
        <v>10.723556662478131</v>
      </c>
      <c r="N940" s="186"/>
      <c r="O940" s="187">
        <f t="shared" si="191"/>
        <v>13.804163636491674</v>
      </c>
      <c r="P940" s="187"/>
      <c r="Q940" s="206">
        <f t="shared" si="192"/>
        <v>0.12641558155058846</v>
      </c>
      <c r="R940" s="184">
        <f t="shared" si="202"/>
        <v>1.0029274629403402</v>
      </c>
      <c r="S940" s="184">
        <f t="shared" si="203"/>
        <v>10.698817591116626</v>
      </c>
      <c r="T940" s="190">
        <f t="shared" si="193"/>
        <v>0.15751022763418754</v>
      </c>
      <c r="U940" s="190">
        <f t="shared" si="194"/>
        <v>9.4110400936986416E-4</v>
      </c>
      <c r="V940" s="190">
        <f t="shared" si="195"/>
        <v>0.15656912362481767</v>
      </c>
      <c r="Y940" s="205"/>
      <c r="Z940" s="205"/>
    </row>
    <row r="941" spans="1:26">
      <c r="A941" s="181">
        <v>1948.09</v>
      </c>
      <c r="B941" s="182">
        <v>15.76</v>
      </c>
      <c r="C941" s="183">
        <v>0.87</v>
      </c>
      <c r="D941" s="182">
        <v>2.0699999999999998</v>
      </c>
      <c r="E941" s="182">
        <v>24.5</v>
      </c>
      <c r="F941" s="183">
        <f t="shared" si="200"/>
        <v>1948.7083333332628</v>
      </c>
      <c r="G941" s="184">
        <f>G933*4/12+G945*8/12</f>
        <v>2.3533333333333335</v>
      </c>
      <c r="H941" s="183">
        <f t="shared" si="196"/>
        <v>202.14901714285722</v>
      </c>
      <c r="I941" s="183">
        <f t="shared" si="197"/>
        <v>11.159241428571432</v>
      </c>
      <c r="J941" s="185">
        <f t="shared" si="201"/>
        <v>12247.924572254491</v>
      </c>
      <c r="K941" s="183">
        <f t="shared" si="198"/>
        <v>26.551298571428578</v>
      </c>
      <c r="L941" s="185">
        <f t="shared" si="199"/>
        <v>1608.7058289699742</v>
      </c>
      <c r="M941" s="204">
        <f t="shared" si="190"/>
        <v>10.55301368939916</v>
      </c>
      <c r="N941" s="186"/>
      <c r="O941" s="187">
        <f t="shared" si="191"/>
        <v>13.581595172569713</v>
      </c>
      <c r="P941" s="187"/>
      <c r="Q941" s="206">
        <f t="shared" si="192"/>
        <v>0.12803093301492222</v>
      </c>
      <c r="R941" s="184">
        <f t="shared" si="202"/>
        <v>1.0029189329525021</v>
      </c>
      <c r="S941" s="184">
        <f t="shared" si="203"/>
        <v>10.730137983120079</v>
      </c>
      <c r="T941" s="190">
        <f t="shared" si="193"/>
        <v>0.16165914509991763</v>
      </c>
      <c r="U941" s="190">
        <f t="shared" si="194"/>
        <v>-8.8674457823167963E-4</v>
      </c>
      <c r="V941" s="190">
        <f t="shared" si="195"/>
        <v>0.16254588967814931</v>
      </c>
      <c r="Y941" s="205"/>
      <c r="Z941" s="205"/>
    </row>
    <row r="942" spans="1:26">
      <c r="A942" s="181">
        <v>1948.1</v>
      </c>
      <c r="B942" s="182">
        <v>16.190000000000001</v>
      </c>
      <c r="C942" s="183">
        <v>0.89</v>
      </c>
      <c r="D942" s="182">
        <v>2.1433300000000002</v>
      </c>
      <c r="E942" s="182">
        <v>24.4</v>
      </c>
      <c r="F942" s="183">
        <f t="shared" si="200"/>
        <v>1948.791666666596</v>
      </c>
      <c r="G942" s="184">
        <f>G933*3/12+G945*9/12</f>
        <v>2.3424999999999998</v>
      </c>
      <c r="H942" s="183">
        <f t="shared" si="196"/>
        <v>208.51558831967225</v>
      </c>
      <c r="I942" s="183">
        <f t="shared" si="197"/>
        <v>11.462561680327875</v>
      </c>
      <c r="J942" s="185">
        <f t="shared" si="201"/>
        <v>12691.541204168505</v>
      </c>
      <c r="K942" s="183">
        <f t="shared" si="198"/>
        <v>27.604553175614772</v>
      </c>
      <c r="L942" s="185">
        <f t="shared" si="199"/>
        <v>1680.1828912372134</v>
      </c>
      <c r="M942" s="204">
        <f t="shared" si="190"/>
        <v>10.825409809169491</v>
      </c>
      <c r="N942" s="186"/>
      <c r="O942" s="187">
        <f t="shared" si="191"/>
        <v>13.929311962219336</v>
      </c>
      <c r="P942" s="187"/>
      <c r="Q942" s="206">
        <f t="shared" si="192"/>
        <v>0.12607485528211443</v>
      </c>
      <c r="R942" s="184">
        <f t="shared" si="202"/>
        <v>1.0029104033195513</v>
      </c>
      <c r="S942" s="184">
        <f t="shared" si="203"/>
        <v>10.805562874728098</v>
      </c>
      <c r="T942" s="190">
        <f t="shared" si="193"/>
        <v>0.16248402427743369</v>
      </c>
      <c r="U942" s="190">
        <f t="shared" si="194"/>
        <v>-1.603050640929693E-3</v>
      </c>
      <c r="V942" s="190">
        <f t="shared" si="195"/>
        <v>0.16408707491836338</v>
      </c>
      <c r="Y942" s="205"/>
      <c r="Z942" s="205"/>
    </row>
    <row r="943" spans="1:26">
      <c r="A943" s="181">
        <v>1948.11</v>
      </c>
      <c r="B943" s="182">
        <v>15.29</v>
      </c>
      <c r="C943" s="183">
        <v>0.91</v>
      </c>
      <c r="D943" s="182">
        <v>2.2166700000000001</v>
      </c>
      <c r="E943" s="182">
        <v>24.2</v>
      </c>
      <c r="F943" s="183">
        <f t="shared" si="200"/>
        <v>1948.8749999999293</v>
      </c>
      <c r="G943" s="184">
        <f>G933*2/12+G945*10/12</f>
        <v>2.3316666666666666</v>
      </c>
      <c r="H943" s="183">
        <f t="shared" si="196"/>
        <v>198.55170681818188</v>
      </c>
      <c r="I943" s="183">
        <f t="shared" si="197"/>
        <v>11.817008057851243</v>
      </c>
      <c r="J943" s="185">
        <f t="shared" si="201"/>
        <v>12145.016074680869</v>
      </c>
      <c r="K943" s="183">
        <f t="shared" si="198"/>
        <v>28.785062913842992</v>
      </c>
      <c r="L943" s="185">
        <f t="shared" si="199"/>
        <v>1760.7254926267397</v>
      </c>
      <c r="M943" s="204">
        <f t="shared" si="190"/>
        <v>10.248096205635568</v>
      </c>
      <c r="N943" s="186"/>
      <c r="O943" s="187">
        <f t="shared" si="191"/>
        <v>13.187035340998534</v>
      </c>
      <c r="P943" s="187"/>
      <c r="Q943" s="206">
        <f t="shared" si="192"/>
        <v>0.13051732404994576</v>
      </c>
      <c r="R943" s="184">
        <f t="shared" si="202"/>
        <v>1.002901874041777</v>
      </c>
      <c r="S943" s="184">
        <f t="shared" si="203"/>
        <v>10.926573498646082</v>
      </c>
      <c r="T943" s="190">
        <f t="shared" si="193"/>
        <v>0.1710356802883799</v>
      </c>
      <c r="U943" s="190">
        <f t="shared" si="194"/>
        <v>-2.2510243862304824E-3</v>
      </c>
      <c r="V943" s="190">
        <f t="shared" si="195"/>
        <v>0.17328670467461038</v>
      </c>
      <c r="Y943" s="205"/>
      <c r="Z943" s="205"/>
    </row>
    <row r="944" spans="1:26">
      <c r="A944" s="181">
        <v>1948.12</v>
      </c>
      <c r="B944" s="182">
        <v>15.19</v>
      </c>
      <c r="C944" s="183">
        <v>0.93</v>
      </c>
      <c r="D944" s="182">
        <v>2.29</v>
      </c>
      <c r="E944" s="182">
        <v>24.1</v>
      </c>
      <c r="F944" s="183">
        <f t="shared" si="200"/>
        <v>1948.9583333332625</v>
      </c>
      <c r="G944" s="184">
        <f>G933*1/12+G945*11/12</f>
        <v>2.3208333333333333</v>
      </c>
      <c r="H944" s="183">
        <f t="shared" si="196"/>
        <v>198.07161224066397</v>
      </c>
      <c r="I944" s="183">
        <f t="shared" si="197"/>
        <v>12.12683340248963</v>
      </c>
      <c r="J944" s="185">
        <f t="shared" si="201"/>
        <v>12177.46417577893</v>
      </c>
      <c r="K944" s="183">
        <f t="shared" si="198"/>
        <v>29.860697302904576</v>
      </c>
      <c r="L944" s="185">
        <f t="shared" si="199"/>
        <v>1835.838904709266</v>
      </c>
      <c r="M944" s="204">
        <f t="shared" si="190"/>
        <v>10.159652938900912</v>
      </c>
      <c r="N944" s="186"/>
      <c r="O944" s="187">
        <f t="shared" si="191"/>
        <v>13.073862008778578</v>
      </c>
      <c r="P944" s="187"/>
      <c r="Q944" s="206">
        <f t="shared" si="192"/>
        <v>0.13103783423521193</v>
      </c>
      <c r="R944" s="184">
        <f t="shared" si="202"/>
        <v>1.0028933451194686</v>
      </c>
      <c r="S944" s="184">
        <f t="shared" si="203"/>
        <v>11.003751084450887</v>
      </c>
      <c r="T944" s="190">
        <f t="shared" si="193"/>
        <v>0.17363712693357369</v>
      </c>
      <c r="U944" s="190">
        <f t="shared" si="194"/>
        <v>-3.2846259371097641E-3</v>
      </c>
      <c r="V944" s="190">
        <f t="shared" si="195"/>
        <v>0.17692175287068346</v>
      </c>
      <c r="Y944" s="205"/>
      <c r="Z944" s="205"/>
    </row>
    <row r="945" spans="1:26">
      <c r="A945" s="181">
        <v>1949.01</v>
      </c>
      <c r="B945" s="182">
        <v>15.36</v>
      </c>
      <c r="C945" s="183">
        <v>0.94666700000000004</v>
      </c>
      <c r="D945" s="182">
        <v>2.3199999999999998</v>
      </c>
      <c r="E945" s="182">
        <v>24</v>
      </c>
      <c r="F945" s="183">
        <f t="shared" si="200"/>
        <v>1949.0416666665958</v>
      </c>
      <c r="G945" s="184">
        <v>2.31</v>
      </c>
      <c r="H945" s="183">
        <f t="shared" si="196"/>
        <v>201.12288000000009</v>
      </c>
      <c r="I945" s="183">
        <f t="shared" si="197"/>
        <v>12.395598531312507</v>
      </c>
      <c r="J945" s="185">
        <f t="shared" si="201"/>
        <v>12428.56334317145</v>
      </c>
      <c r="K945" s="183">
        <f t="shared" si="198"/>
        <v>30.377935000000008</v>
      </c>
      <c r="L945" s="185">
        <f t="shared" si="199"/>
        <v>1877.2309216248541</v>
      </c>
      <c r="M945" s="204">
        <f t="shared" si="190"/>
        <v>10.248285758038978</v>
      </c>
      <c r="N945" s="186"/>
      <c r="O945" s="187">
        <f t="shared" si="191"/>
        <v>13.187399442600741</v>
      </c>
      <c r="P945" s="187"/>
      <c r="Q945" s="206">
        <f t="shared" si="192"/>
        <v>0.12985598440762083</v>
      </c>
      <c r="R945" s="184">
        <f t="shared" si="202"/>
        <v>1.0018512093111103</v>
      </c>
      <c r="S945" s="184">
        <f t="shared" si="203"/>
        <v>11.08157035367171</v>
      </c>
      <c r="T945" s="190">
        <f t="shared" si="193"/>
        <v>0.17572948563200175</v>
      </c>
      <c r="U945" s="190">
        <f t="shared" si="194"/>
        <v>-5.3159852617276071E-3</v>
      </c>
      <c r="V945" s="190">
        <f t="shared" si="195"/>
        <v>0.18104547089372935</v>
      </c>
      <c r="Y945" s="205"/>
      <c r="Z945" s="205"/>
    </row>
    <row r="946" spans="1:26">
      <c r="A946" s="181">
        <v>1949.02</v>
      </c>
      <c r="B946" s="182">
        <v>14.77</v>
      </c>
      <c r="C946" s="183">
        <v>0.96333299999999999</v>
      </c>
      <c r="D946" s="182">
        <v>2.35</v>
      </c>
      <c r="E946" s="182">
        <v>23.8</v>
      </c>
      <c r="F946" s="183">
        <f t="shared" si="200"/>
        <v>1949.1249999999291</v>
      </c>
      <c r="G946" s="184">
        <f>G945*11/12+G957*1/12</f>
        <v>2.3108333333333335</v>
      </c>
      <c r="H946" s="183">
        <f t="shared" si="196"/>
        <v>195.02264558823535</v>
      </c>
      <c r="I946" s="183">
        <f t="shared" si="197"/>
        <v>12.719820598676476</v>
      </c>
      <c r="J946" s="185">
        <f t="shared" si="201"/>
        <v>12117.096748920994</v>
      </c>
      <c r="K946" s="183">
        <f t="shared" si="198"/>
        <v>31.029330882352955</v>
      </c>
      <c r="L946" s="185">
        <f t="shared" si="199"/>
        <v>1927.9063886231781</v>
      </c>
      <c r="M946" s="204">
        <f t="shared" si="190"/>
        <v>9.8725171405700554</v>
      </c>
      <c r="N946" s="186"/>
      <c r="O946" s="187">
        <f t="shared" si="191"/>
        <v>12.705981845428811</v>
      </c>
      <c r="P946" s="187"/>
      <c r="Q946" s="206">
        <f t="shared" si="192"/>
        <v>0.13343503412765614</v>
      </c>
      <c r="R946" s="184">
        <f t="shared" si="202"/>
        <v>1.0018519067081715</v>
      </c>
      <c r="S946" s="184">
        <f t="shared" si="203"/>
        <v>11.195379488966875</v>
      </c>
      <c r="T946" s="190">
        <f t="shared" si="193"/>
        <v>0.17762549309418496</v>
      </c>
      <c r="U946" s="190">
        <f t="shared" si="194"/>
        <v>-5.1700894513408979E-3</v>
      </c>
      <c r="V946" s="190">
        <f t="shared" si="195"/>
        <v>0.18279558254552586</v>
      </c>
      <c r="Y946" s="205"/>
      <c r="Z946" s="205"/>
    </row>
    <row r="947" spans="1:26">
      <c r="A947" s="181">
        <v>1949.03</v>
      </c>
      <c r="B947" s="182">
        <v>14.91</v>
      </c>
      <c r="C947" s="183">
        <v>0.98</v>
      </c>
      <c r="D947" s="182">
        <v>2.38</v>
      </c>
      <c r="E947" s="182">
        <v>23.8</v>
      </c>
      <c r="F947" s="183">
        <f t="shared" si="200"/>
        <v>1949.2083333332623</v>
      </c>
      <c r="G947" s="184">
        <f>G945*10/12+G957*2/12</f>
        <v>2.3116666666666665</v>
      </c>
      <c r="H947" s="183">
        <f t="shared" si="196"/>
        <v>196.87120147058832</v>
      </c>
      <c r="I947" s="183">
        <f t="shared" si="197"/>
        <v>12.939891176470592</v>
      </c>
      <c r="J947" s="185">
        <f t="shared" si="201"/>
        <v>12298.948911819494</v>
      </c>
      <c r="K947" s="183">
        <f t="shared" si="198"/>
        <v>31.425450000000009</v>
      </c>
      <c r="L947" s="185">
        <f t="shared" si="199"/>
        <v>1963.212502356163</v>
      </c>
      <c r="M947" s="204">
        <f t="shared" si="190"/>
        <v>9.9013324912409217</v>
      </c>
      <c r="N947" s="186"/>
      <c r="O947" s="187">
        <f t="shared" si="191"/>
        <v>12.744166953113318</v>
      </c>
      <c r="P947" s="187"/>
      <c r="Q947" s="206">
        <f t="shared" si="192"/>
        <v>0.1331319178392586</v>
      </c>
      <c r="R947" s="184">
        <f t="shared" si="202"/>
        <v>1.001852604105071</v>
      </c>
      <c r="S947" s="184">
        <f t="shared" si="203"/>
        <v>11.216112287343018</v>
      </c>
      <c r="T947" s="190">
        <f t="shared" si="193"/>
        <v>0.17913249206044735</v>
      </c>
      <c r="U947" s="190">
        <f t="shared" si="194"/>
        <v>-5.2699832649985012E-3</v>
      </c>
      <c r="V947" s="190">
        <f t="shared" si="195"/>
        <v>0.18440247532544585</v>
      </c>
      <c r="Y947" s="205"/>
      <c r="Z947" s="205"/>
    </row>
    <row r="948" spans="1:26">
      <c r="A948" s="181">
        <v>1949.04</v>
      </c>
      <c r="B948" s="182">
        <v>14.89</v>
      </c>
      <c r="C948" s="183">
        <v>0.99333300000000002</v>
      </c>
      <c r="D948" s="182">
        <v>2.3866700000000001</v>
      </c>
      <c r="E948" s="182">
        <v>23.9</v>
      </c>
      <c r="F948" s="183">
        <f t="shared" si="200"/>
        <v>1949.2916666665956</v>
      </c>
      <c r="G948" s="184">
        <f>G945*9/12+G957*3/12</f>
        <v>2.3125</v>
      </c>
      <c r="H948" s="183">
        <f t="shared" si="196"/>
        <v>195.7844981171549</v>
      </c>
      <c r="I948" s="183">
        <f t="shared" si="197"/>
        <v>13.061061307468625</v>
      </c>
      <c r="J948" s="185">
        <f t="shared" si="201"/>
        <v>12299.056265188363</v>
      </c>
      <c r="K948" s="183">
        <f t="shared" si="198"/>
        <v>31.381664749581603</v>
      </c>
      <c r="L948" s="185">
        <f t="shared" si="199"/>
        <v>1971.3759984175358</v>
      </c>
      <c r="M948" s="204">
        <f t="shared" si="190"/>
        <v>9.783639867544057</v>
      </c>
      <c r="N948" s="186"/>
      <c r="O948" s="187">
        <f t="shared" si="191"/>
        <v>12.593798560825604</v>
      </c>
      <c r="P948" s="187"/>
      <c r="Q948" s="206">
        <f t="shared" si="192"/>
        <v>0.13554358543720774</v>
      </c>
      <c r="R948" s="184">
        <f t="shared" si="202"/>
        <v>1.0018533015018085</v>
      </c>
      <c r="S948" s="184">
        <f t="shared" si="203"/>
        <v>11.189875021406937</v>
      </c>
      <c r="T948" s="190">
        <f t="shared" si="193"/>
        <v>0.18098824982689043</v>
      </c>
      <c r="U948" s="190">
        <f t="shared" si="194"/>
        <v>-6.1034035346854143E-3</v>
      </c>
      <c r="V948" s="190">
        <f t="shared" si="195"/>
        <v>0.18709165336157585</v>
      </c>
      <c r="Y948" s="205"/>
      <c r="Z948" s="205"/>
    </row>
    <row r="949" spans="1:26">
      <c r="A949" s="181">
        <v>1949.05</v>
      </c>
      <c r="B949" s="182">
        <v>14.78</v>
      </c>
      <c r="C949" s="183">
        <v>1.00667</v>
      </c>
      <c r="D949" s="182">
        <v>2.3933300000000002</v>
      </c>
      <c r="E949" s="182">
        <v>23.8</v>
      </c>
      <c r="F949" s="183">
        <f t="shared" si="200"/>
        <v>1949.3749999999288</v>
      </c>
      <c r="G949" s="184">
        <f>G945*8/12+G957*4/12</f>
        <v>2.3133333333333335</v>
      </c>
      <c r="H949" s="183">
        <f t="shared" si="196"/>
        <v>195.15468529411768</v>
      </c>
      <c r="I949" s="183">
        <f t="shared" si="197"/>
        <v>13.292041072058828</v>
      </c>
      <c r="J949" s="185">
        <f t="shared" si="201"/>
        <v>12329.074951353436</v>
      </c>
      <c r="K949" s="183">
        <f t="shared" si="198"/>
        <v>31.601458927941191</v>
      </c>
      <c r="L949" s="185">
        <f t="shared" si="199"/>
        <v>1996.4509440678435</v>
      </c>
      <c r="M949" s="204">
        <f t="shared" si="190"/>
        <v>9.6922950863958111</v>
      </c>
      <c r="N949" s="186"/>
      <c r="O949" s="187">
        <f t="shared" si="191"/>
        <v>12.478488236972931</v>
      </c>
      <c r="P949" s="187"/>
      <c r="Q949" s="206">
        <f t="shared" si="192"/>
        <v>0.13605567445491157</v>
      </c>
      <c r="R949" s="184">
        <f t="shared" si="202"/>
        <v>1.0018539988983841</v>
      </c>
      <c r="S949" s="184">
        <f t="shared" si="203"/>
        <v>11.257716650537013</v>
      </c>
      <c r="T949" s="190">
        <f t="shared" si="193"/>
        <v>0.18276957575783315</v>
      </c>
      <c r="U949" s="190">
        <f t="shared" si="194"/>
        <v>-7.8900718555682259E-3</v>
      </c>
      <c r="V949" s="190">
        <f t="shared" si="195"/>
        <v>0.19065964761340137</v>
      </c>
      <c r="Y949" s="205"/>
      <c r="Z949" s="205"/>
    </row>
    <row r="950" spans="1:26">
      <c r="A950" s="181">
        <v>1949.06</v>
      </c>
      <c r="B950" s="182">
        <v>13.97</v>
      </c>
      <c r="C950" s="183">
        <v>1.02</v>
      </c>
      <c r="D950" s="182">
        <v>2.4</v>
      </c>
      <c r="E950" s="182">
        <v>23.9</v>
      </c>
      <c r="F950" s="183">
        <f t="shared" si="200"/>
        <v>1949.4583333332621</v>
      </c>
      <c r="G950" s="184">
        <f>G945*7/12+G957*5/12</f>
        <v>2.3141666666666669</v>
      </c>
      <c r="H950" s="183">
        <f t="shared" si="196"/>
        <v>183.6876721757323</v>
      </c>
      <c r="I950" s="183">
        <f t="shared" si="197"/>
        <v>13.41169832635984</v>
      </c>
      <c r="J950" s="185">
        <f t="shared" si="201"/>
        <v>11675.243976940137</v>
      </c>
      <c r="K950" s="183">
        <f t="shared" si="198"/>
        <v>31.556937238493738</v>
      </c>
      <c r="L950" s="185">
        <f t="shared" si="199"/>
        <v>2005.7684713426149</v>
      </c>
      <c r="M950" s="204">
        <f t="shared" si="190"/>
        <v>9.067718943419532</v>
      </c>
      <c r="N950" s="186"/>
      <c r="O950" s="187">
        <f t="shared" si="191"/>
        <v>11.680724874168531</v>
      </c>
      <c r="P950" s="187"/>
      <c r="Q950" s="206">
        <f t="shared" si="192"/>
        <v>0.14359678892669803</v>
      </c>
      <c r="R950" s="184">
        <f t="shared" si="202"/>
        <v>1.0018546962947978</v>
      </c>
      <c r="S950" s="184">
        <f t="shared" si="203"/>
        <v>11.231397698174446</v>
      </c>
      <c r="T950" s="190">
        <f t="shared" si="193"/>
        <v>0.18810116029500334</v>
      </c>
      <c r="U950" s="190">
        <f t="shared" si="194"/>
        <v>-7.8826153642408414E-3</v>
      </c>
      <c r="V950" s="190">
        <f t="shared" si="195"/>
        <v>0.19598377565924419</v>
      </c>
      <c r="Y950" s="205"/>
      <c r="Z950" s="205"/>
    </row>
    <row r="951" spans="1:26">
      <c r="A951" s="181">
        <v>1949.07</v>
      </c>
      <c r="B951" s="182">
        <v>14.76</v>
      </c>
      <c r="C951" s="183">
        <v>1.02667</v>
      </c>
      <c r="D951" s="182">
        <v>2.3966699999999999</v>
      </c>
      <c r="E951" s="182">
        <v>23.7</v>
      </c>
      <c r="F951" s="183">
        <f t="shared" si="200"/>
        <v>1949.5416666665953</v>
      </c>
      <c r="G951" s="184">
        <f>G945*6/12+G957*6/12</f>
        <v>2.3149999999999999</v>
      </c>
      <c r="H951" s="183">
        <f t="shared" si="196"/>
        <v>195.71292911392413</v>
      </c>
      <c r="I951" s="183">
        <f t="shared" si="197"/>
        <v>13.613319304430386</v>
      </c>
      <c r="J951" s="185">
        <f t="shared" si="201"/>
        <v>12511.678501025823</v>
      </c>
      <c r="K951" s="183">
        <f t="shared" si="198"/>
        <v>31.779085760126595</v>
      </c>
      <c r="L951" s="185">
        <f t="shared" si="199"/>
        <v>2031.5965117244957</v>
      </c>
      <c r="M951" s="204">
        <f t="shared" si="190"/>
        <v>9.6050380933639214</v>
      </c>
      <c r="N951" s="186"/>
      <c r="O951" s="187">
        <f t="shared" si="191"/>
        <v>12.375822887753259</v>
      </c>
      <c r="P951" s="187"/>
      <c r="Q951" s="206">
        <f t="shared" si="192"/>
        <v>0.1365317543033211</v>
      </c>
      <c r="R951" s="184">
        <f t="shared" si="202"/>
        <v>1.0018553936910497</v>
      </c>
      <c r="S951" s="184">
        <f t="shared" si="203"/>
        <v>11.347184044890655</v>
      </c>
      <c r="T951" s="190">
        <f t="shared" si="193"/>
        <v>0.18439929586894799</v>
      </c>
      <c r="U951" s="190">
        <f t="shared" si="194"/>
        <v>-9.3583555780498706E-3</v>
      </c>
      <c r="V951" s="190">
        <f t="shared" si="195"/>
        <v>0.19375765144699786</v>
      </c>
      <c r="Y951" s="205"/>
      <c r="Z951" s="205"/>
    </row>
    <row r="952" spans="1:26">
      <c r="A952" s="181">
        <v>1949.08</v>
      </c>
      <c r="B952" s="182">
        <v>15.29</v>
      </c>
      <c r="C952" s="183">
        <v>1.0333300000000001</v>
      </c>
      <c r="D952" s="182">
        <v>2.3933300000000002</v>
      </c>
      <c r="E952" s="182">
        <v>23.8</v>
      </c>
      <c r="F952" s="183">
        <f t="shared" si="200"/>
        <v>1949.6249999999286</v>
      </c>
      <c r="G952" s="184">
        <f>G945*5/12+G957*7/12</f>
        <v>2.3158333333333334</v>
      </c>
      <c r="H952" s="183">
        <f t="shared" si="196"/>
        <v>201.88871029411769</v>
      </c>
      <c r="I952" s="183">
        <f t="shared" si="197"/>
        <v>13.644058927941181</v>
      </c>
      <c r="J952" s="185">
        <f t="shared" si="201"/>
        <v>12979.175609825907</v>
      </c>
      <c r="K952" s="183">
        <f t="shared" si="198"/>
        <v>31.601458927941191</v>
      </c>
      <c r="L952" s="185">
        <f t="shared" si="199"/>
        <v>2031.6187287288847</v>
      </c>
      <c r="M952" s="204">
        <f t="shared" si="190"/>
        <v>9.8513486380792283</v>
      </c>
      <c r="N952" s="186"/>
      <c r="O952" s="187">
        <f t="shared" si="191"/>
        <v>12.693529992002624</v>
      </c>
      <c r="P952" s="187"/>
      <c r="Q952" s="206">
        <f t="shared" si="192"/>
        <v>0.13436488137167563</v>
      </c>
      <c r="R952" s="184">
        <f t="shared" si="202"/>
        <v>1.0018560910871399</v>
      </c>
      <c r="S952" s="184">
        <f t="shared" si="203"/>
        <v>11.320471834635118</v>
      </c>
      <c r="T952" s="190">
        <f t="shared" si="193"/>
        <v>0.17968713815561421</v>
      </c>
      <c r="U952" s="190">
        <f t="shared" si="194"/>
        <v>-8.9998082935361934E-3</v>
      </c>
      <c r="V952" s="190">
        <f t="shared" si="195"/>
        <v>0.18868694644915041</v>
      </c>
      <c r="Y952" s="205"/>
      <c r="Z952" s="205"/>
    </row>
    <row r="953" spans="1:26">
      <c r="A953" s="181">
        <v>1949.09</v>
      </c>
      <c r="B953" s="182">
        <v>15.49</v>
      </c>
      <c r="C953" s="183">
        <v>1.04</v>
      </c>
      <c r="D953" s="182">
        <v>2.39</v>
      </c>
      <c r="E953" s="182">
        <v>23.9</v>
      </c>
      <c r="F953" s="183">
        <f t="shared" si="200"/>
        <v>1949.7083333332619</v>
      </c>
      <c r="G953" s="184">
        <f>G945*4/12+G957*8/12</f>
        <v>2.3166666666666664</v>
      </c>
      <c r="H953" s="183">
        <f t="shared" si="196"/>
        <v>203.67373242677832</v>
      </c>
      <c r="I953" s="183">
        <f t="shared" si="197"/>
        <v>13.674672803347287</v>
      </c>
      <c r="J953" s="185">
        <f t="shared" si="201"/>
        <v>13167.193126912714</v>
      </c>
      <c r="K953" s="183">
        <f t="shared" si="198"/>
        <v>31.425450000000016</v>
      </c>
      <c r="L953" s="185">
        <f t="shared" si="199"/>
        <v>2031.6069446947313</v>
      </c>
      <c r="M953" s="204">
        <f t="shared" si="190"/>
        <v>9.8840483617382855</v>
      </c>
      <c r="N953" s="186"/>
      <c r="O953" s="187">
        <f t="shared" si="191"/>
        <v>12.735568365609883</v>
      </c>
      <c r="P953" s="187"/>
      <c r="Q953" s="206">
        <f t="shared" si="192"/>
        <v>0.13219399240647292</v>
      </c>
      <c r="R953" s="184">
        <f t="shared" si="202"/>
        <v>1.001856788483068</v>
      </c>
      <c r="S953" s="184">
        <f t="shared" si="203"/>
        <v>11.294029754976091</v>
      </c>
      <c r="T953" s="190">
        <f t="shared" si="193"/>
        <v>0.1731548730887027</v>
      </c>
      <c r="U953" s="190">
        <f t="shared" si="194"/>
        <v>-1.0715119386008332E-2</v>
      </c>
      <c r="V953" s="190">
        <f t="shared" si="195"/>
        <v>0.18386999247471103</v>
      </c>
      <c r="Y953" s="205"/>
      <c r="Z953" s="205"/>
    </row>
    <row r="954" spans="1:26">
      <c r="A954" s="181">
        <v>1949.1</v>
      </c>
      <c r="B954" s="182">
        <v>15.89</v>
      </c>
      <c r="C954" s="183">
        <v>1.0733299999999999</v>
      </c>
      <c r="D954" s="182">
        <v>2.3666700000000001</v>
      </c>
      <c r="E954" s="182">
        <v>23.7</v>
      </c>
      <c r="F954" s="183">
        <f t="shared" si="200"/>
        <v>1949.7916666665951</v>
      </c>
      <c r="G954" s="184">
        <f>G945*3/12+G957*9/12</f>
        <v>2.3174999999999999</v>
      </c>
      <c r="H954" s="183">
        <f t="shared" si="196"/>
        <v>210.69637151898746</v>
      </c>
      <c r="I954" s="183">
        <f t="shared" si="197"/>
        <v>14.2320161386076</v>
      </c>
      <c r="J954" s="185">
        <f t="shared" si="201"/>
        <v>13697.869089182159</v>
      </c>
      <c r="K954" s="183">
        <f t="shared" si="198"/>
        <v>31.381295253797482</v>
      </c>
      <c r="L954" s="185">
        <f t="shared" si="199"/>
        <v>2040.172173523898</v>
      </c>
      <c r="M954" s="204">
        <f t="shared" si="190"/>
        <v>10.169850844772142</v>
      </c>
      <c r="N954" s="186"/>
      <c r="O954" s="187">
        <f t="shared" si="191"/>
        <v>13.104711241762145</v>
      </c>
      <c r="P954" s="187"/>
      <c r="Q954" s="206">
        <f t="shared" si="192"/>
        <v>0.12920684542664876</v>
      </c>
      <c r="R954" s="184">
        <f t="shared" si="202"/>
        <v>1.0018574858788343</v>
      </c>
      <c r="S954" s="184">
        <f t="shared" si="203"/>
        <v>11.410485614621354</v>
      </c>
      <c r="T954" s="190">
        <f t="shared" si="193"/>
        <v>0.16833802504426387</v>
      </c>
      <c r="U954" s="190">
        <f t="shared" si="194"/>
        <v>-1.0509855823986003E-2</v>
      </c>
      <c r="V954" s="190">
        <f t="shared" si="195"/>
        <v>0.17884788086824988</v>
      </c>
      <c r="Y954" s="205"/>
      <c r="Z954" s="205"/>
    </row>
    <row r="955" spans="1:26">
      <c r="A955" s="181">
        <v>1949.11</v>
      </c>
      <c r="B955" s="182">
        <v>16.11</v>
      </c>
      <c r="C955" s="183">
        <v>1.10667</v>
      </c>
      <c r="D955" s="182">
        <v>2.3433299999999999</v>
      </c>
      <c r="E955" s="182">
        <v>23.8</v>
      </c>
      <c r="F955" s="183">
        <f t="shared" si="200"/>
        <v>1949.8749999999284</v>
      </c>
      <c r="G955" s="184">
        <f>G945*2/12+G957*10/12</f>
        <v>2.3183333333333334</v>
      </c>
      <c r="H955" s="183">
        <f t="shared" si="196"/>
        <v>212.71596617647063</v>
      </c>
      <c r="I955" s="183">
        <f t="shared" si="197"/>
        <v>14.612438130882358</v>
      </c>
      <c r="J955" s="185">
        <f t="shared" si="201"/>
        <v>13908.333472728997</v>
      </c>
      <c r="K955" s="183">
        <f t="shared" si="198"/>
        <v>30.941260398529423</v>
      </c>
      <c r="L955" s="185">
        <f t="shared" si="199"/>
        <v>2023.0797688795808</v>
      </c>
      <c r="M955" s="204">
        <f t="shared" si="190"/>
        <v>10.21586101165064</v>
      </c>
      <c r="N955" s="186"/>
      <c r="O955" s="187">
        <f t="shared" si="191"/>
        <v>13.165319750818018</v>
      </c>
      <c r="P955" s="187"/>
      <c r="Q955" s="206">
        <f t="shared" si="192"/>
        <v>0.12919955980889694</v>
      </c>
      <c r="R955" s="184">
        <f t="shared" si="202"/>
        <v>1.0018581832744389</v>
      </c>
      <c r="S955" s="184">
        <f t="shared" si="203"/>
        <v>11.383648159804681</v>
      </c>
      <c r="T955" s="190">
        <f t="shared" si="193"/>
        <v>0.16733724820166374</v>
      </c>
      <c r="U955" s="190">
        <f t="shared" si="194"/>
        <v>-9.9038389287962048E-3</v>
      </c>
      <c r="V955" s="190">
        <f t="shared" si="195"/>
        <v>0.17724108713045994</v>
      </c>
      <c r="Y955" s="205"/>
      <c r="Z955" s="205"/>
    </row>
    <row r="956" spans="1:26">
      <c r="A956" s="181">
        <v>1949.12</v>
      </c>
      <c r="B956" s="182">
        <v>16.54</v>
      </c>
      <c r="C956" s="183">
        <v>1.1399999999999999</v>
      </c>
      <c r="D956" s="182">
        <v>2.3199999999999998</v>
      </c>
      <c r="E956" s="182">
        <v>23.6</v>
      </c>
      <c r="F956" s="183">
        <f t="shared" si="200"/>
        <v>1949.9583333332616</v>
      </c>
      <c r="G956" s="184">
        <f>G945*1/12+G957*11/12</f>
        <v>2.3191666666666664</v>
      </c>
      <c r="H956" s="183">
        <f t="shared" si="196"/>
        <v>220.24446737288145</v>
      </c>
      <c r="I956" s="183">
        <f t="shared" si="197"/>
        <v>15.180090254237292</v>
      </c>
      <c r="J956" s="185">
        <f t="shared" si="201"/>
        <v>14483.292907312431</v>
      </c>
      <c r="K956" s="183">
        <f t="shared" si="198"/>
        <v>30.892815254237295</v>
      </c>
      <c r="L956" s="185">
        <f t="shared" si="199"/>
        <v>2031.5138781719972</v>
      </c>
      <c r="M956" s="204">
        <f t="shared" si="190"/>
        <v>10.529330904131143</v>
      </c>
      <c r="N956" s="186"/>
      <c r="O956" s="187">
        <f t="shared" si="191"/>
        <v>13.570829980109995</v>
      </c>
      <c r="P956" s="187"/>
      <c r="Q956" s="206">
        <f t="shared" si="192"/>
        <v>0.12538752170992382</v>
      </c>
      <c r="R956" s="184">
        <f t="shared" si="202"/>
        <v>1.0018588806698816</v>
      </c>
      <c r="S956" s="184">
        <f t="shared" si="203"/>
        <v>11.501451920895439</v>
      </c>
      <c r="T956" s="190">
        <f t="shared" si="193"/>
        <v>0.16658419107619715</v>
      </c>
      <c r="U956" s="190">
        <f t="shared" si="194"/>
        <v>-1.1805852437214992E-2</v>
      </c>
      <c r="V956" s="190">
        <f t="shared" si="195"/>
        <v>0.17839004351341214</v>
      </c>
      <c r="Y956" s="205"/>
      <c r="Z956" s="205"/>
    </row>
    <row r="957" spans="1:26">
      <c r="A957" s="181">
        <v>1950.01</v>
      </c>
      <c r="B957" s="182">
        <v>16.88</v>
      </c>
      <c r="C957" s="183">
        <v>1.1499999999999999</v>
      </c>
      <c r="D957" s="182">
        <v>2.3366699999999998</v>
      </c>
      <c r="E957" s="182">
        <v>23.5</v>
      </c>
      <c r="F957" s="183">
        <f t="shared" si="200"/>
        <v>1950.0416666665949</v>
      </c>
      <c r="G957" s="184">
        <v>2.3199999999999998</v>
      </c>
      <c r="H957" s="183">
        <f t="shared" si="196"/>
        <v>225.72833872340433</v>
      </c>
      <c r="I957" s="183">
        <f t="shared" si="197"/>
        <v>15.378411702127664</v>
      </c>
      <c r="J957" s="185">
        <f t="shared" si="201"/>
        <v>14928.186497445975</v>
      </c>
      <c r="K957" s="183">
        <f t="shared" si="198"/>
        <v>31.247194149574476</v>
      </c>
      <c r="L957" s="185">
        <f t="shared" si="199"/>
        <v>2066.4837406982865</v>
      </c>
      <c r="M957" s="204">
        <f t="shared" si="190"/>
        <v>10.745733299747908</v>
      </c>
      <c r="N957" s="186"/>
      <c r="O957" s="187">
        <f t="shared" si="191"/>
        <v>13.849682296613816</v>
      </c>
      <c r="P957" s="187"/>
      <c r="Q957" s="206">
        <f t="shared" si="192"/>
        <v>0.12377451331835169</v>
      </c>
      <c r="R957" s="184">
        <f t="shared" si="202"/>
        <v>1.0000912209180444</v>
      </c>
      <c r="S957" s="184">
        <f t="shared" si="203"/>
        <v>11.571865074132068</v>
      </c>
      <c r="T957" s="190">
        <f t="shared" si="193"/>
        <v>0.16172211936589043</v>
      </c>
      <c r="U957" s="190">
        <f t="shared" si="194"/>
        <v>-1.1920599795022357E-2</v>
      </c>
      <c r="V957" s="190">
        <f t="shared" si="195"/>
        <v>0.17364271916091278</v>
      </c>
      <c r="Y957" s="205"/>
      <c r="Z957" s="205"/>
    </row>
    <row r="958" spans="1:26">
      <c r="A958" s="181">
        <v>1950.02</v>
      </c>
      <c r="B958" s="182">
        <v>17.21</v>
      </c>
      <c r="C958" s="183">
        <v>1.1599999999999999</v>
      </c>
      <c r="D958" s="182">
        <v>2.3533300000000001</v>
      </c>
      <c r="E958" s="182">
        <v>23.5</v>
      </c>
      <c r="F958" s="183">
        <f t="shared" si="200"/>
        <v>1950.1249999999281</v>
      </c>
      <c r="G958" s="184">
        <f>G957*11/12+G969*1/12</f>
        <v>2.3408333333333333</v>
      </c>
      <c r="H958" s="183">
        <f t="shared" si="196"/>
        <v>230.14127425531925</v>
      </c>
      <c r="I958" s="183">
        <f t="shared" si="197"/>
        <v>15.512137021276599</v>
      </c>
      <c r="J958" s="185">
        <f t="shared" si="201"/>
        <v>15305.518225659462</v>
      </c>
      <c r="K958" s="183">
        <f t="shared" si="198"/>
        <v>31.469980531276608</v>
      </c>
      <c r="L958" s="185">
        <f t="shared" si="199"/>
        <v>2092.9073332940839</v>
      </c>
      <c r="M958" s="204">
        <f t="shared" si="190"/>
        <v>10.911564066731678</v>
      </c>
      <c r="N958" s="186"/>
      <c r="O958" s="187">
        <f t="shared" si="191"/>
        <v>14.06092492558858</v>
      </c>
      <c r="P958" s="187"/>
      <c r="Q958" s="206">
        <f t="shared" si="192"/>
        <v>0.1213966516966233</v>
      </c>
      <c r="R958" s="184">
        <f t="shared" si="202"/>
        <v>1.0001104225647852</v>
      </c>
      <c r="S958" s="184">
        <f t="shared" si="203"/>
        <v>11.572920670287614</v>
      </c>
      <c r="T958" s="190">
        <f t="shared" si="193"/>
        <v>0.15418679013961412</v>
      </c>
      <c r="U958" s="190">
        <f t="shared" si="194"/>
        <v>-1.0084069840389565E-2</v>
      </c>
      <c r="V958" s="190">
        <f t="shared" si="195"/>
        <v>0.16427085998000368</v>
      </c>
      <c r="Y958" s="205"/>
      <c r="Z958" s="205"/>
    </row>
    <row r="959" spans="1:26">
      <c r="A959" s="181">
        <v>1950.03</v>
      </c>
      <c r="B959" s="182">
        <v>17.350000000000001</v>
      </c>
      <c r="C959" s="183">
        <v>1.17</v>
      </c>
      <c r="D959" s="182">
        <v>2.37</v>
      </c>
      <c r="E959" s="182">
        <v>23.6</v>
      </c>
      <c r="F959" s="183">
        <f t="shared" si="200"/>
        <v>1950.2083333332614</v>
      </c>
      <c r="G959" s="184">
        <f>G957*10/12+G969*2/12</f>
        <v>2.3616666666666668</v>
      </c>
      <c r="H959" s="183">
        <f t="shared" si="196"/>
        <v>231.03032097457637</v>
      </c>
      <c r="I959" s="183">
        <f t="shared" si="197"/>
        <v>15.579566313559328</v>
      </c>
      <c r="J959" s="185">
        <f t="shared" si="201"/>
        <v>15450.987273834553</v>
      </c>
      <c r="K959" s="183">
        <f t="shared" si="198"/>
        <v>31.558608686440689</v>
      </c>
      <c r="L959" s="185">
        <f t="shared" si="199"/>
        <v>2110.5959561376303</v>
      </c>
      <c r="M959" s="204">
        <f t="shared" si="190"/>
        <v>10.910946522976253</v>
      </c>
      <c r="N959" s="186"/>
      <c r="O959" s="187">
        <f t="shared" si="191"/>
        <v>14.056777000220679</v>
      </c>
      <c r="P959" s="187"/>
      <c r="Q959" s="206">
        <f t="shared" si="192"/>
        <v>0.12164080233493055</v>
      </c>
      <c r="R959" s="184">
        <f t="shared" si="202"/>
        <v>1.0001296216912134</v>
      </c>
      <c r="S959" s="184">
        <f t="shared" si="203"/>
        <v>11.525155367540123</v>
      </c>
      <c r="T959" s="190">
        <f t="shared" si="193"/>
        <v>0.15185260857670468</v>
      </c>
      <c r="U959" s="190">
        <f t="shared" si="194"/>
        <v>-7.4069679133049737E-3</v>
      </c>
      <c r="V959" s="190">
        <f t="shared" si="195"/>
        <v>0.15925957649000966</v>
      </c>
      <c r="Y959" s="205"/>
      <c r="Z959" s="205"/>
    </row>
    <row r="960" spans="1:26">
      <c r="A960" s="181">
        <v>1950.04</v>
      </c>
      <c r="B960" s="182">
        <v>17.84</v>
      </c>
      <c r="C960" s="183">
        <v>1.18</v>
      </c>
      <c r="D960" s="182">
        <v>2.4266700000000001</v>
      </c>
      <c r="E960" s="182">
        <v>23.6</v>
      </c>
      <c r="F960" s="183">
        <f t="shared" si="200"/>
        <v>1950.2916666665947</v>
      </c>
      <c r="G960" s="184">
        <f>G957*9/12+G969*3/12</f>
        <v>2.3824999999999998</v>
      </c>
      <c r="H960" s="183">
        <f t="shared" si="196"/>
        <v>237.55509661016956</v>
      </c>
      <c r="I960" s="183">
        <f t="shared" si="197"/>
        <v>15.712725000000004</v>
      </c>
      <c r="J960" s="185">
        <f t="shared" si="201"/>
        <v>15974.925651131727</v>
      </c>
      <c r="K960" s="183">
        <f t="shared" si="198"/>
        <v>32.313218962500009</v>
      </c>
      <c r="L960" s="185">
        <f t="shared" si="199"/>
        <v>2172.974934407614</v>
      </c>
      <c r="M960" s="204">
        <f t="shared" si="190"/>
        <v>11.178021600956093</v>
      </c>
      <c r="N960" s="186"/>
      <c r="O960" s="187">
        <f t="shared" si="191"/>
        <v>14.394940886127367</v>
      </c>
      <c r="P960" s="187"/>
      <c r="Q960" s="206">
        <f t="shared" si="192"/>
        <v>0.11924266123305868</v>
      </c>
      <c r="R960" s="184">
        <f t="shared" si="202"/>
        <v>1.0001488183012737</v>
      </c>
      <c r="S960" s="184">
        <f t="shared" si="203"/>
        <v>11.52664927767036</v>
      </c>
      <c r="T960" s="190">
        <f t="shared" si="193"/>
        <v>0.14943401132308831</v>
      </c>
      <c r="U960" s="190">
        <f t="shared" si="194"/>
        <v>-7.6456528318231687E-3</v>
      </c>
      <c r="V960" s="190">
        <f t="shared" si="195"/>
        <v>0.15707966415491148</v>
      </c>
      <c r="Y960" s="205"/>
      <c r="Z960" s="205"/>
    </row>
    <row r="961" spans="1:26">
      <c r="A961" s="181">
        <v>1950.05</v>
      </c>
      <c r="B961" s="182">
        <v>18.440000000000001</v>
      </c>
      <c r="C961" s="183">
        <v>1.19</v>
      </c>
      <c r="D961" s="182">
        <v>2.48333</v>
      </c>
      <c r="E961" s="182">
        <v>23.7</v>
      </c>
      <c r="F961" s="183">
        <f t="shared" si="200"/>
        <v>1950.3749999999279</v>
      </c>
      <c r="G961" s="184">
        <f>G957*8/12+G969*4/12</f>
        <v>2.4033333333333333</v>
      </c>
      <c r="H961" s="183">
        <f t="shared" si="196"/>
        <v>244.50856455696214</v>
      </c>
      <c r="I961" s="183">
        <f t="shared" si="197"/>
        <v>15.779023417721524</v>
      </c>
      <c r="J961" s="185">
        <f t="shared" si="201"/>
        <v>16530.951863637812</v>
      </c>
      <c r="K961" s="183">
        <f t="shared" si="198"/>
        <v>32.92816993607596</v>
      </c>
      <c r="L961" s="185">
        <f t="shared" si="199"/>
        <v>2226.2369138572494</v>
      </c>
      <c r="M961" s="204">
        <f t="shared" ref="M961:M1024" si="204">H961/AVERAGE(K841:K960)</f>
        <v>11.461543104586228</v>
      </c>
      <c r="N961" s="186"/>
      <c r="O961" s="187">
        <f t="shared" ref="O961:O1024" si="205">J961/AVERAGE(L841:L960)</f>
        <v>14.750478376961727</v>
      </c>
      <c r="P961" s="187"/>
      <c r="Q961" s="206">
        <f t="shared" ref="Q961:Q1024" si="206">1/M961-(G961/100-(((E961/E841)^(1/10))-1))</f>
        <v>0.11726693985923527</v>
      </c>
      <c r="R961" s="184">
        <f t="shared" si="202"/>
        <v>1.000168012398905</v>
      </c>
      <c r="S961" s="184">
        <f t="shared" si="203"/>
        <v>11.479721765199649</v>
      </c>
      <c r="T961" s="190">
        <f t="shared" si="193"/>
        <v>0.14479118256957735</v>
      </c>
      <c r="U961" s="190">
        <f t="shared" si="194"/>
        <v>-7.4457879090609191E-3</v>
      </c>
      <c r="V961" s="190">
        <f t="shared" si="195"/>
        <v>0.15223697047863827</v>
      </c>
      <c r="Y961" s="205"/>
      <c r="Z961" s="205"/>
    </row>
    <row r="962" spans="1:26">
      <c r="A962" s="181">
        <v>1950.06</v>
      </c>
      <c r="B962" s="182">
        <v>18.739999999999998</v>
      </c>
      <c r="C962" s="183">
        <v>1.2</v>
      </c>
      <c r="D962" s="182">
        <v>2.54</v>
      </c>
      <c r="E962" s="182">
        <v>23.8</v>
      </c>
      <c r="F962" s="183">
        <f t="shared" si="200"/>
        <v>1950.4583333332612</v>
      </c>
      <c r="G962" s="184">
        <f>G957*7/12+G969*5/12</f>
        <v>2.4241666666666664</v>
      </c>
      <c r="H962" s="183">
        <f t="shared" si="196"/>
        <v>247.44240882352946</v>
      </c>
      <c r="I962" s="183">
        <f t="shared" si="197"/>
        <v>15.844764705882358</v>
      </c>
      <c r="J962" s="185">
        <f t="shared" si="201"/>
        <v>16818.576383841282</v>
      </c>
      <c r="K962" s="183">
        <f t="shared" si="198"/>
        <v>33.538085294117657</v>
      </c>
      <c r="L962" s="185">
        <f t="shared" si="199"/>
        <v>2279.5722526657873</v>
      </c>
      <c r="M962" s="204">
        <f t="shared" si="204"/>
        <v>11.554126144044288</v>
      </c>
      <c r="N962" s="186"/>
      <c r="O962" s="187">
        <f t="shared" si="205"/>
        <v>14.8581738526044</v>
      </c>
      <c r="P962" s="187"/>
      <c r="Q962" s="206">
        <f t="shared" si="206"/>
        <v>0.11605312575784082</v>
      </c>
      <c r="R962" s="184">
        <f t="shared" si="202"/>
        <v>1.0001872039880388</v>
      </c>
      <c r="S962" s="184">
        <f t="shared" si="203"/>
        <v>11.433408271797255</v>
      </c>
      <c r="T962" s="190">
        <f t="shared" ref="T962:T1025" si="207">(($J1082/$J962)^(1/10)-1)</f>
        <v>0.14690841328252313</v>
      </c>
      <c r="U962" s="190">
        <f t="shared" ref="U962:U1025" si="208">(($S1082/$S962)^(1/10)-1)</f>
        <v>-5.4263708569988189E-3</v>
      </c>
      <c r="V962" s="190">
        <f t="shared" ref="V962:V1025" si="209">T962-U962</f>
        <v>0.15233478413952195</v>
      </c>
      <c r="Y962" s="205"/>
      <c r="Z962" s="205"/>
    </row>
    <row r="963" spans="1:26">
      <c r="A963" s="181">
        <v>1950.07</v>
      </c>
      <c r="B963" s="182">
        <v>17.38</v>
      </c>
      <c r="C963" s="183">
        <v>1.24333</v>
      </c>
      <c r="D963" s="182">
        <v>2.6</v>
      </c>
      <c r="E963" s="182">
        <v>24.1</v>
      </c>
      <c r="F963" s="183">
        <f t="shared" si="200"/>
        <v>1950.5416666665944</v>
      </c>
      <c r="G963" s="184">
        <f>G957*6/12+G969*6/12</f>
        <v>2.4449999999999998</v>
      </c>
      <c r="H963" s="183">
        <f t="shared" si="196"/>
        <v>226.62834896265565</v>
      </c>
      <c r="I963" s="183">
        <f t="shared" si="197"/>
        <v>16.212533090663907</v>
      </c>
      <c r="J963" s="185">
        <f t="shared" si="201"/>
        <v>15495.681843097207</v>
      </c>
      <c r="K963" s="183">
        <f t="shared" si="198"/>
        <v>33.902975103734448</v>
      </c>
      <c r="L963" s="185">
        <f t="shared" si="199"/>
        <v>2318.1112078281212</v>
      </c>
      <c r="M963" s="204">
        <f t="shared" si="204"/>
        <v>10.53974565893099</v>
      </c>
      <c r="N963" s="186"/>
      <c r="O963" s="187">
        <f t="shared" si="205"/>
        <v>13.550950714985765</v>
      </c>
      <c r="P963" s="187"/>
      <c r="Q963" s="206">
        <f t="shared" si="206"/>
        <v>0.12624655831063292</v>
      </c>
      <c r="R963" s="184">
        <f t="shared" si="202"/>
        <v>1.0002063930726006</v>
      </c>
      <c r="S963" s="184">
        <f t="shared" si="203"/>
        <v>11.293197423396602</v>
      </c>
      <c r="T963" s="190">
        <f t="shared" si="207"/>
        <v>0.15377785684959244</v>
      </c>
      <c r="U963" s="190">
        <f t="shared" si="208"/>
        <v>-1.8347594448793192E-3</v>
      </c>
      <c r="V963" s="190">
        <f t="shared" si="209"/>
        <v>0.15561261629447176</v>
      </c>
      <c r="Y963" s="205"/>
      <c r="Z963" s="205"/>
    </row>
    <row r="964" spans="1:26">
      <c r="A964" s="181">
        <v>1950.08</v>
      </c>
      <c r="B964" s="182">
        <v>18.43</v>
      </c>
      <c r="C964" s="183">
        <v>1.28667</v>
      </c>
      <c r="D964" s="182">
        <v>2.66</v>
      </c>
      <c r="E964" s="182">
        <v>24.3</v>
      </c>
      <c r="F964" s="183">
        <f t="shared" si="200"/>
        <v>1950.6249999999277</v>
      </c>
      <c r="G964" s="184">
        <f>G957*5/12+G969*7/12</f>
        <v>2.4658333333333333</v>
      </c>
      <c r="H964" s="183">
        <f t="shared" si="196"/>
        <v>238.34199320987662</v>
      </c>
      <c r="I964" s="183">
        <f t="shared" si="197"/>
        <v>16.639581790740746</v>
      </c>
      <c r="J964" s="185">
        <f t="shared" si="201"/>
        <v>16391.411397056225</v>
      </c>
      <c r="K964" s="183">
        <f t="shared" si="198"/>
        <v>34.399875308641988</v>
      </c>
      <c r="L964" s="185">
        <f t="shared" si="199"/>
        <v>2365.7707171008983</v>
      </c>
      <c r="M964" s="204">
        <f t="shared" si="204"/>
        <v>11.040611670261537</v>
      </c>
      <c r="N964" s="186"/>
      <c r="O964" s="187">
        <f t="shared" si="205"/>
        <v>14.189059134964532</v>
      </c>
      <c r="P964" s="187"/>
      <c r="Q964" s="206">
        <f t="shared" si="206"/>
        <v>0.1226069091454067</v>
      </c>
      <c r="R964" s="184">
        <f t="shared" si="202"/>
        <v>1.0002255796565089</v>
      </c>
      <c r="S964" s="184">
        <f t="shared" si="203"/>
        <v>11.202560950321255</v>
      </c>
      <c r="T964" s="190">
        <f t="shared" si="207"/>
        <v>0.14901137983465329</v>
      </c>
      <c r="U964" s="190">
        <f t="shared" si="208"/>
        <v>1.1297201520665823E-4</v>
      </c>
      <c r="V964" s="190">
        <f t="shared" si="209"/>
        <v>0.14889840781944663</v>
      </c>
      <c r="Y964" s="205"/>
      <c r="Z964" s="205"/>
    </row>
    <row r="965" spans="1:26">
      <c r="A965" s="181">
        <v>1950.09</v>
      </c>
      <c r="B965" s="182">
        <v>19.079999999999998</v>
      </c>
      <c r="C965" s="183">
        <v>1.33</v>
      </c>
      <c r="D965" s="182">
        <v>2.72</v>
      </c>
      <c r="E965" s="182">
        <v>24.4</v>
      </c>
      <c r="F965" s="183">
        <f t="shared" si="200"/>
        <v>1950.708333333261</v>
      </c>
      <c r="G965" s="184">
        <f>G957*4/12+G969*8/12</f>
        <v>2.4866666666666664</v>
      </c>
      <c r="H965" s="183">
        <f t="shared" si="196"/>
        <v>245.73671557377057</v>
      </c>
      <c r="I965" s="183">
        <f t="shared" si="197"/>
        <v>17.129446106557385</v>
      </c>
      <c r="J965" s="185">
        <f t="shared" si="201"/>
        <v>16998.135867486766</v>
      </c>
      <c r="K965" s="183">
        <f t="shared" si="198"/>
        <v>35.031649180327882</v>
      </c>
      <c r="L965" s="185">
        <f t="shared" si="199"/>
        <v>2423.2143375033547</v>
      </c>
      <c r="M965" s="204">
        <f t="shared" si="204"/>
        <v>11.3373911022773</v>
      </c>
      <c r="N965" s="186"/>
      <c r="O965" s="187">
        <f t="shared" si="205"/>
        <v>14.563472220744739</v>
      </c>
      <c r="P965" s="187"/>
      <c r="Q965" s="206">
        <f t="shared" si="206"/>
        <v>0.1204616466375262</v>
      </c>
      <c r="R965" s="184">
        <f t="shared" si="202"/>
        <v>1.0002447637436755</v>
      </c>
      <c r="S965" s="184">
        <f t="shared" si="203"/>
        <v>11.159165528286497</v>
      </c>
      <c r="T965" s="190">
        <f t="shared" si="207"/>
        <v>0.14168909659928719</v>
      </c>
      <c r="U965" s="190">
        <f t="shared" si="208"/>
        <v>8.1758878529791801E-4</v>
      </c>
      <c r="V965" s="190">
        <f t="shared" si="209"/>
        <v>0.14087150781398927</v>
      </c>
      <c r="Y965" s="205"/>
      <c r="Z965" s="205"/>
    </row>
    <row r="966" spans="1:26">
      <c r="A966" s="181">
        <v>1950.1</v>
      </c>
      <c r="B966" s="182">
        <v>19.87</v>
      </c>
      <c r="C966" s="183">
        <v>1.3766700000000001</v>
      </c>
      <c r="D966" s="182">
        <v>2.76</v>
      </c>
      <c r="E966" s="182">
        <v>24.6</v>
      </c>
      <c r="F966" s="183">
        <f t="shared" si="200"/>
        <v>1950.7916666665942</v>
      </c>
      <c r="G966" s="184">
        <f>G957*3/12+G969*9/12</f>
        <v>2.5074999999999998</v>
      </c>
      <c r="H966" s="183">
        <f t="shared" si="196"/>
        <v>253.83076890243913</v>
      </c>
      <c r="I966" s="183">
        <f t="shared" si="197"/>
        <v>17.586371646951228</v>
      </c>
      <c r="J966" s="185">
        <f t="shared" si="201"/>
        <v>17659.392824453487</v>
      </c>
      <c r="K966" s="183">
        <f t="shared" si="198"/>
        <v>35.257821951219519</v>
      </c>
      <c r="L966" s="185">
        <f t="shared" si="199"/>
        <v>2452.9403218667139</v>
      </c>
      <c r="M966" s="204">
        <f t="shared" si="204"/>
        <v>11.662444039105264</v>
      </c>
      <c r="N966" s="186"/>
      <c r="O966" s="187">
        <f t="shared" si="205"/>
        <v>14.972212563986441</v>
      </c>
      <c r="P966" s="187"/>
      <c r="Q966" s="206">
        <f t="shared" si="206"/>
        <v>0.11865823581629897</v>
      </c>
      <c r="R966" s="184">
        <f t="shared" si="202"/>
        <v>1.000263945338006</v>
      </c>
      <c r="S966" s="184">
        <f t="shared" si="203"/>
        <v>11.071149758251497</v>
      </c>
      <c r="T966" s="190">
        <f t="shared" si="207"/>
        <v>0.13465754115762718</v>
      </c>
      <c r="U966" s="190">
        <f t="shared" si="208"/>
        <v>5.1208143666170436E-4</v>
      </c>
      <c r="V966" s="190">
        <f t="shared" si="209"/>
        <v>0.13414545972096548</v>
      </c>
      <c r="Y966" s="205"/>
      <c r="Z966" s="205"/>
    </row>
    <row r="967" spans="1:26">
      <c r="A967" s="181">
        <v>1950.11</v>
      </c>
      <c r="B967" s="182">
        <v>19.829999999999998</v>
      </c>
      <c r="C967" s="183">
        <v>1.42333</v>
      </c>
      <c r="D967" s="182">
        <v>2.8</v>
      </c>
      <c r="E967" s="182">
        <v>24.7</v>
      </c>
      <c r="F967" s="183">
        <f t="shared" si="200"/>
        <v>1950.8749999999275</v>
      </c>
      <c r="G967" s="184">
        <f>G957*2/12+G969*10/12</f>
        <v>2.5283333333333333</v>
      </c>
      <c r="H967" s="183">
        <f t="shared" si="196"/>
        <v>252.29419979757091</v>
      </c>
      <c r="I967" s="183">
        <f t="shared" si="197"/>
        <v>18.108820141093126</v>
      </c>
      <c r="J967" s="185">
        <f t="shared" si="201"/>
        <v>17657.479554750309</v>
      </c>
      <c r="K967" s="183">
        <f t="shared" si="198"/>
        <v>35.623991902834021</v>
      </c>
      <c r="L967" s="185">
        <f t="shared" si="199"/>
        <v>2493.239674901708</v>
      </c>
      <c r="M967" s="204">
        <f t="shared" si="204"/>
        <v>11.542173388716297</v>
      </c>
      <c r="N967" s="186"/>
      <c r="O967" s="187">
        <f t="shared" si="205"/>
        <v>14.812579571593153</v>
      </c>
      <c r="P967" s="187"/>
      <c r="Q967" s="206">
        <f t="shared" si="206"/>
        <v>0.11977266934561014</v>
      </c>
      <c r="R967" s="184">
        <f t="shared" si="202"/>
        <v>1.0002831244433987</v>
      </c>
      <c r="S967" s="184">
        <f t="shared" si="203"/>
        <v>11.029237637278024</v>
      </c>
      <c r="T967" s="190">
        <f t="shared" si="207"/>
        <v>0.13862491592140991</v>
      </c>
      <c r="U967" s="190">
        <f t="shared" si="208"/>
        <v>8.8773309805034728E-4</v>
      </c>
      <c r="V967" s="190">
        <f t="shared" si="209"/>
        <v>0.13773718282335956</v>
      </c>
      <c r="Y967" s="205"/>
      <c r="Z967" s="205"/>
    </row>
    <row r="968" spans="1:26">
      <c r="A968" s="181">
        <v>1950.12</v>
      </c>
      <c r="B968" s="182">
        <v>19.75</v>
      </c>
      <c r="C968" s="183">
        <v>1.47</v>
      </c>
      <c r="D968" s="182">
        <v>2.84</v>
      </c>
      <c r="E968" s="182">
        <v>25</v>
      </c>
      <c r="F968" s="183">
        <f t="shared" si="200"/>
        <v>1950.9583333332607</v>
      </c>
      <c r="G968" s="184">
        <f>G957*1/12+G969*11/12</f>
        <v>2.5491666666666668</v>
      </c>
      <c r="H968" s="183">
        <f t="shared" si="196"/>
        <v>248.26105500000008</v>
      </c>
      <c r="I968" s="183">
        <f t="shared" si="197"/>
        <v>18.478164600000007</v>
      </c>
      <c r="J968" s="185">
        <f t="shared" si="201"/>
        <v>17482.979490789421</v>
      </c>
      <c r="K968" s="183">
        <f t="shared" si="198"/>
        <v>35.699311200000011</v>
      </c>
      <c r="L968" s="185">
        <f t="shared" si="199"/>
        <v>2514.008190067947</v>
      </c>
      <c r="M968" s="204">
        <f t="shared" si="204"/>
        <v>11.306665788890763</v>
      </c>
      <c r="N968" s="186"/>
      <c r="O968" s="187">
        <f t="shared" si="205"/>
        <v>14.508560511396047</v>
      </c>
      <c r="P968" s="187"/>
      <c r="Q968" s="206">
        <f t="shared" si="206"/>
        <v>0.12189353128627989</v>
      </c>
      <c r="R968" s="184">
        <f t="shared" si="202"/>
        <v>1.000302301063746</v>
      </c>
      <c r="S968" s="184">
        <f t="shared" si="203"/>
        <v>10.899971960636648</v>
      </c>
      <c r="T968" s="190">
        <f t="shared" si="207"/>
        <v>0.1427864885823511</v>
      </c>
      <c r="U968" s="190">
        <f t="shared" si="208"/>
        <v>3.1342773028293358E-3</v>
      </c>
      <c r="V968" s="190">
        <f t="shared" si="209"/>
        <v>0.13965221127952177</v>
      </c>
      <c r="Y968" s="205"/>
      <c r="Z968" s="205"/>
    </row>
    <row r="969" spans="1:26">
      <c r="A969" s="181">
        <v>1951.01</v>
      </c>
      <c r="B969" s="182">
        <v>21.21</v>
      </c>
      <c r="C969" s="183">
        <v>1.4866699999999999</v>
      </c>
      <c r="D969" s="182">
        <v>2.8366699999999998</v>
      </c>
      <c r="E969" s="182">
        <v>25.4</v>
      </c>
      <c r="F969" s="183">
        <f t="shared" si="200"/>
        <v>1951.041666666594</v>
      </c>
      <c r="G969" s="184">
        <v>2.57</v>
      </c>
      <c r="H969" s="183">
        <f t="shared" si="196"/>
        <v>262.41487972440956</v>
      </c>
      <c r="I969" s="183">
        <f t="shared" si="197"/>
        <v>18.393414862795282</v>
      </c>
      <c r="J969" s="185">
        <f t="shared" si="201"/>
        <v>18587.658066361404</v>
      </c>
      <c r="K969" s="183">
        <f t="shared" si="198"/>
        <v>35.095917815551196</v>
      </c>
      <c r="L969" s="185">
        <f t="shared" si="199"/>
        <v>2485.9524755825273</v>
      </c>
      <c r="M969" s="204">
        <f t="shared" si="204"/>
        <v>11.895759839437066</v>
      </c>
      <c r="N969" s="186"/>
      <c r="O969" s="187">
        <f t="shared" si="205"/>
        <v>15.257997535425226</v>
      </c>
      <c r="P969" s="187"/>
      <c r="Q969" s="206">
        <f t="shared" si="206"/>
        <v>0.11898759156334361</v>
      </c>
      <c r="R969" s="184">
        <f t="shared" si="202"/>
        <v>1.001340335826904</v>
      </c>
      <c r="S969" s="184">
        <f t="shared" si="203"/>
        <v>10.731562041097588</v>
      </c>
      <c r="T969" s="190">
        <f t="shared" si="207"/>
        <v>0.14182390694439451</v>
      </c>
      <c r="U969" s="190">
        <f t="shared" si="208"/>
        <v>5.0185249852834346E-3</v>
      </c>
      <c r="V969" s="190">
        <f t="shared" si="209"/>
        <v>0.13680538195911107</v>
      </c>
      <c r="Y969" s="205"/>
      <c r="Z969" s="205"/>
    </row>
    <row r="970" spans="1:26">
      <c r="A970" s="181">
        <v>1951.02</v>
      </c>
      <c r="B970" s="182">
        <v>22</v>
      </c>
      <c r="C970" s="183">
        <v>1.5033300000000001</v>
      </c>
      <c r="D970" s="182">
        <v>2.8333300000000001</v>
      </c>
      <c r="E970" s="182">
        <v>25.7</v>
      </c>
      <c r="F970" s="183">
        <f t="shared" si="200"/>
        <v>1951.1249999999272</v>
      </c>
      <c r="G970" s="184">
        <f>G969*11/12+G981*1/12</f>
        <v>2.5791666666666666</v>
      </c>
      <c r="H970" s="183">
        <f t="shared" ref="H970:H1033" si="210">B970*$E$1852/E970</f>
        <v>269.01163424124525</v>
      </c>
      <c r="I970" s="183">
        <f t="shared" ref="I970:I1033" si="211">C970*$E$1852/E970</f>
        <v>18.382420913813238</v>
      </c>
      <c r="J970" s="185">
        <f t="shared" si="201"/>
        <v>19163.433585125822</v>
      </c>
      <c r="K970" s="183">
        <f t="shared" ref="K970:K1033" si="212">D970*$E$1852/E970</f>
        <v>34.645396983852152</v>
      </c>
      <c r="L970" s="185">
        <f t="shared" ref="L970:L1033" si="213">K970*(J970/H970)</f>
        <v>2468.0150581702064</v>
      </c>
      <c r="M970" s="204">
        <f t="shared" si="204"/>
        <v>12.141507370682694</v>
      </c>
      <c r="N970" s="186"/>
      <c r="O970" s="187">
        <f t="shared" si="205"/>
        <v>15.565638866147737</v>
      </c>
      <c r="P970" s="187"/>
      <c r="Q970" s="206">
        <f t="shared" si="206"/>
        <v>0.11844055145727521</v>
      </c>
      <c r="R970" s="184">
        <f t="shared" si="202"/>
        <v>1.0013483256412163</v>
      </c>
      <c r="S970" s="184">
        <f t="shared" si="203"/>
        <v>10.620506880535789</v>
      </c>
      <c r="T970" s="190">
        <f t="shared" si="207"/>
        <v>0.14322931989244703</v>
      </c>
      <c r="U970" s="190">
        <f t="shared" si="208"/>
        <v>6.8820370813205134E-3</v>
      </c>
      <c r="V970" s="190">
        <f t="shared" si="209"/>
        <v>0.13634728281112651</v>
      </c>
      <c r="Y970" s="205"/>
      <c r="Z970" s="205"/>
    </row>
    <row r="971" spans="1:26">
      <c r="A971" s="181">
        <v>1951.03</v>
      </c>
      <c r="B971" s="182">
        <v>21.63</v>
      </c>
      <c r="C971" s="183">
        <v>1.52</v>
      </c>
      <c r="D971" s="182">
        <v>2.83</v>
      </c>
      <c r="E971" s="182">
        <v>25.8</v>
      </c>
      <c r="F971" s="183">
        <f t="shared" ref="F971:F1034" si="214">F970+1/12</f>
        <v>1951.2083333332605</v>
      </c>
      <c r="G971" s="184">
        <f>G969*10/12+G981*2/12</f>
        <v>2.5883333333333334</v>
      </c>
      <c r="H971" s="183">
        <f t="shared" si="210"/>
        <v>263.46220290697681</v>
      </c>
      <c r="I971" s="183">
        <f t="shared" si="211"/>
        <v>18.51421860465117</v>
      </c>
      <c r="J971" s="185">
        <f t="shared" ref="J971:J1034" si="215">J970*((H971+(I971/12))/H970)</f>
        <v>18878.01906835792</v>
      </c>
      <c r="K971" s="183">
        <f t="shared" si="212"/>
        <v>34.470551744186061</v>
      </c>
      <c r="L971" s="185">
        <f t="shared" si="213"/>
        <v>2469.939619207255</v>
      </c>
      <c r="M971" s="204">
        <f t="shared" si="204"/>
        <v>11.841626487283097</v>
      </c>
      <c r="N971" s="186"/>
      <c r="O971" s="187">
        <f t="shared" si="205"/>
        <v>15.177316546374957</v>
      </c>
      <c r="P971" s="187"/>
      <c r="Q971" s="206">
        <f t="shared" si="206"/>
        <v>0.120096636801555</v>
      </c>
      <c r="R971" s="184">
        <f t="shared" ref="R971:R1034" si="216">((G971/G972+G971/1200+((1+G972/1200)^(-119))*(1-G971/G972)))</f>
        <v>1.0013563152444647</v>
      </c>
      <c r="S971" s="184">
        <f t="shared" ref="S971:S1034" si="217">S970*R970*E970/E971</f>
        <v>10.59360652343946</v>
      </c>
      <c r="T971" s="190">
        <f t="shared" si="207"/>
        <v>0.14877683835003497</v>
      </c>
      <c r="U971" s="190">
        <f t="shared" si="208"/>
        <v>7.7861420702105555E-3</v>
      </c>
      <c r="V971" s="190">
        <f t="shared" si="209"/>
        <v>0.14099069627982441</v>
      </c>
      <c r="Y971" s="205"/>
      <c r="Z971" s="205"/>
    </row>
    <row r="972" spans="1:26">
      <c r="A972" s="181">
        <v>1951.04</v>
      </c>
      <c r="B972" s="182">
        <v>21.92</v>
      </c>
      <c r="C972" s="183">
        <v>1.5333300000000001</v>
      </c>
      <c r="D972" s="182">
        <v>2.7933300000000001</v>
      </c>
      <c r="E972" s="182">
        <v>25.8</v>
      </c>
      <c r="F972" s="183">
        <f t="shared" si="214"/>
        <v>1951.2916666665938</v>
      </c>
      <c r="G972" s="184">
        <f>G969*9/12+G981*3/12</f>
        <v>2.5975000000000001</v>
      </c>
      <c r="H972" s="183">
        <f t="shared" si="210"/>
        <v>266.99452093023268</v>
      </c>
      <c r="I972" s="183">
        <f t="shared" si="211"/>
        <v>18.676583429651171</v>
      </c>
      <c r="J972" s="185">
        <f t="shared" si="215"/>
        <v>19242.642813680668</v>
      </c>
      <c r="K972" s="183">
        <f t="shared" si="212"/>
        <v>34.023896220348853</v>
      </c>
      <c r="L972" s="185">
        <f t="shared" si="213"/>
        <v>2452.1465077891708</v>
      </c>
      <c r="M972" s="204">
        <f t="shared" si="204"/>
        <v>11.951097197083959</v>
      </c>
      <c r="N972" s="186"/>
      <c r="O972" s="187">
        <f t="shared" si="205"/>
        <v>15.31414375733269</v>
      </c>
      <c r="P972" s="187"/>
      <c r="Q972" s="206">
        <f t="shared" si="206"/>
        <v>0.11848676067127077</v>
      </c>
      <c r="R972" s="184">
        <f t="shared" si="216"/>
        <v>1.0013643046367939</v>
      </c>
      <c r="S972" s="184">
        <f t="shared" si="217"/>
        <v>10.607974793461059</v>
      </c>
      <c r="T972" s="190">
        <f t="shared" si="207"/>
        <v>0.14988497490877584</v>
      </c>
      <c r="U972" s="190">
        <f t="shared" si="208"/>
        <v>7.6307053128938929E-3</v>
      </c>
      <c r="V972" s="190">
        <f t="shared" si="209"/>
        <v>0.14225426959588194</v>
      </c>
      <c r="Y972" s="205"/>
      <c r="Z972" s="205"/>
    </row>
    <row r="973" spans="1:26">
      <c r="A973" s="181">
        <v>1951.05</v>
      </c>
      <c r="B973" s="182">
        <v>21.93</v>
      </c>
      <c r="C973" s="183">
        <v>1.54667</v>
      </c>
      <c r="D973" s="182">
        <v>2.7566700000000002</v>
      </c>
      <c r="E973" s="182">
        <v>25.9</v>
      </c>
      <c r="F973" s="183">
        <f t="shared" si="214"/>
        <v>1951.374999999927</v>
      </c>
      <c r="G973" s="184">
        <f>G969*8/12+G981*4/12</f>
        <v>2.6066666666666665</v>
      </c>
      <c r="H973" s="183">
        <f t="shared" si="210"/>
        <v>266.08498783783796</v>
      </c>
      <c r="I973" s="183">
        <f t="shared" si="211"/>
        <v>18.766332336486492</v>
      </c>
      <c r="J973" s="185">
        <f t="shared" si="215"/>
        <v>19289.801080092944</v>
      </c>
      <c r="K973" s="183">
        <f t="shared" si="212"/>
        <v>33.447720174324338</v>
      </c>
      <c r="L973" s="185">
        <f t="shared" si="213"/>
        <v>2424.7886887122581</v>
      </c>
      <c r="M973" s="204">
        <f t="shared" si="204"/>
        <v>11.86387540626918</v>
      </c>
      <c r="N973" s="186"/>
      <c r="O973" s="187">
        <f t="shared" si="205"/>
        <v>15.200667239383655</v>
      </c>
      <c r="P973" s="187"/>
      <c r="Q973" s="206">
        <f t="shared" si="206"/>
        <v>0.11868144406708796</v>
      </c>
      <c r="R973" s="184">
        <f t="shared" si="216"/>
        <v>1.0013722938183494</v>
      </c>
      <c r="S973" s="184">
        <f t="shared" si="217"/>
        <v>10.581433992609897</v>
      </c>
      <c r="T973" s="190">
        <f t="shared" si="207"/>
        <v>0.15104771605364542</v>
      </c>
      <c r="U973" s="190">
        <f t="shared" si="208"/>
        <v>8.781651377185451E-3</v>
      </c>
      <c r="V973" s="190">
        <f t="shared" si="209"/>
        <v>0.14226606467645997</v>
      </c>
      <c r="Y973" s="205"/>
      <c r="Z973" s="205"/>
    </row>
    <row r="974" spans="1:26">
      <c r="A974" s="181">
        <v>1951.06</v>
      </c>
      <c r="B974" s="182">
        <v>21.55</v>
      </c>
      <c r="C974" s="183">
        <v>1.56</v>
      </c>
      <c r="D974" s="182">
        <v>2.72</v>
      </c>
      <c r="E974" s="182">
        <v>25.9</v>
      </c>
      <c r="F974" s="183">
        <f t="shared" si="214"/>
        <v>1951.4583333332603</v>
      </c>
      <c r="G974" s="184">
        <f>G969*7/12+G981*5/12</f>
        <v>2.6158333333333332</v>
      </c>
      <c r="H974" s="183">
        <f t="shared" si="210"/>
        <v>261.47430405405419</v>
      </c>
      <c r="I974" s="183">
        <f t="shared" si="211"/>
        <v>18.928070270270279</v>
      </c>
      <c r="J974" s="185">
        <f t="shared" si="215"/>
        <v>19069.899106995672</v>
      </c>
      <c r="K974" s="183">
        <f t="shared" si="212"/>
        <v>33.002789189189201</v>
      </c>
      <c r="L974" s="185">
        <f t="shared" si="213"/>
        <v>2406.9663838064139</v>
      </c>
      <c r="M974" s="204">
        <f t="shared" si="204"/>
        <v>11.615664857025182</v>
      </c>
      <c r="N974" s="186"/>
      <c r="O974" s="187">
        <f t="shared" si="205"/>
        <v>14.884429187428136</v>
      </c>
      <c r="P974" s="187"/>
      <c r="Q974" s="206">
        <f t="shared" si="206"/>
        <v>0.11820658882878604</v>
      </c>
      <c r="R974" s="184">
        <f t="shared" si="216"/>
        <v>1.0013802827892759</v>
      </c>
      <c r="S974" s="184">
        <f t="shared" si="217"/>
        <v>10.595954829067228</v>
      </c>
      <c r="T974" s="190">
        <f t="shared" si="207"/>
        <v>0.15111731230023073</v>
      </c>
      <c r="U974" s="190">
        <f t="shared" si="208"/>
        <v>7.5401267013051054E-3</v>
      </c>
      <c r="V974" s="190">
        <f t="shared" si="209"/>
        <v>0.14357718559892563</v>
      </c>
      <c r="Y974" s="205"/>
      <c r="Z974" s="205"/>
    </row>
    <row r="975" spans="1:26">
      <c r="A975" s="181">
        <v>1951.07</v>
      </c>
      <c r="B975" s="182">
        <v>21.93</v>
      </c>
      <c r="C975" s="183">
        <v>1.54667</v>
      </c>
      <c r="D975" s="182">
        <v>2.65</v>
      </c>
      <c r="E975" s="182">
        <v>25.9</v>
      </c>
      <c r="F975" s="183">
        <f t="shared" si="214"/>
        <v>1951.5416666665935</v>
      </c>
      <c r="G975" s="184">
        <f>G969*6/12+G981*6/12</f>
        <v>2.625</v>
      </c>
      <c r="H975" s="183">
        <f t="shared" si="210"/>
        <v>266.08498783783796</v>
      </c>
      <c r="I975" s="183">
        <f t="shared" si="211"/>
        <v>18.766332336486492</v>
      </c>
      <c r="J975" s="185">
        <f t="shared" si="215"/>
        <v>19520.222311866968</v>
      </c>
      <c r="K975" s="183">
        <f t="shared" si="212"/>
        <v>32.153452702702715</v>
      </c>
      <c r="L975" s="185">
        <f t="shared" si="213"/>
        <v>2358.8047937276542</v>
      </c>
      <c r="M975" s="204">
        <f t="shared" si="204"/>
        <v>11.778190092457811</v>
      </c>
      <c r="N975" s="186"/>
      <c r="O975" s="187">
        <f t="shared" si="205"/>
        <v>15.09356270058327</v>
      </c>
      <c r="P975" s="187"/>
      <c r="Q975" s="206">
        <f t="shared" si="206"/>
        <v>0.11692697213559156</v>
      </c>
      <c r="R975" s="184">
        <f t="shared" si="216"/>
        <v>1.0013882715497184</v>
      </c>
      <c r="S975" s="184">
        <f t="shared" si="217"/>
        <v>10.610580243153734</v>
      </c>
      <c r="T975" s="190">
        <f t="shared" si="207"/>
        <v>0.14763473071608324</v>
      </c>
      <c r="U975" s="190">
        <f t="shared" si="208"/>
        <v>6.7226196291811924E-3</v>
      </c>
      <c r="V975" s="190">
        <f t="shared" si="209"/>
        <v>0.14091211108690205</v>
      </c>
      <c r="Y975" s="205"/>
      <c r="Z975" s="205"/>
    </row>
    <row r="976" spans="1:26">
      <c r="A976" s="181">
        <v>1951.08</v>
      </c>
      <c r="B976" s="182">
        <v>22.89</v>
      </c>
      <c r="C976" s="183">
        <v>1.5333300000000001</v>
      </c>
      <c r="D976" s="182">
        <v>2.58</v>
      </c>
      <c r="E976" s="182">
        <v>25.9</v>
      </c>
      <c r="F976" s="183">
        <f t="shared" si="214"/>
        <v>1951.6249999999268</v>
      </c>
      <c r="G976" s="184">
        <f>G969*5/12+G981*7/12</f>
        <v>2.6341666666666668</v>
      </c>
      <c r="H976" s="183">
        <f t="shared" si="210"/>
        <v>277.73303108108121</v>
      </c>
      <c r="I976" s="183">
        <f t="shared" si="211"/>
        <v>18.604473068918928</v>
      </c>
      <c r="J976" s="185">
        <f t="shared" si="215"/>
        <v>20488.469399228889</v>
      </c>
      <c r="K976" s="183">
        <f t="shared" si="212"/>
        <v>31.304116216216233</v>
      </c>
      <c r="L976" s="185">
        <f t="shared" si="213"/>
        <v>2309.3163411974897</v>
      </c>
      <c r="M976" s="204">
        <f t="shared" si="204"/>
        <v>12.256989084145145</v>
      </c>
      <c r="N976" s="186"/>
      <c r="O976" s="187">
        <f t="shared" si="205"/>
        <v>15.703908734990376</v>
      </c>
      <c r="P976" s="187"/>
      <c r="Q976" s="206">
        <f t="shared" si="206"/>
        <v>0.11208956621321096</v>
      </c>
      <c r="R976" s="184">
        <f t="shared" si="216"/>
        <v>1.0013962600998219</v>
      </c>
      <c r="S976" s="184">
        <f t="shared" si="217"/>
        <v>10.62531060983131</v>
      </c>
      <c r="T976" s="190">
        <f t="shared" si="207"/>
        <v>0.14678659041690212</v>
      </c>
      <c r="U976" s="190">
        <f t="shared" si="208"/>
        <v>6.2601561553314866E-3</v>
      </c>
      <c r="V976" s="190">
        <f t="shared" si="209"/>
        <v>0.14052643426157063</v>
      </c>
      <c r="Y976" s="205"/>
      <c r="Z976" s="205"/>
    </row>
    <row r="977" spans="1:26">
      <c r="A977" s="181">
        <v>1951.09</v>
      </c>
      <c r="B977" s="182">
        <v>23.48</v>
      </c>
      <c r="C977" s="183">
        <v>1.52</v>
      </c>
      <c r="D977" s="182">
        <v>2.5099999999999998</v>
      </c>
      <c r="E977" s="182">
        <v>26.1</v>
      </c>
      <c r="F977" s="183">
        <f t="shared" si="214"/>
        <v>1951.70833333326</v>
      </c>
      <c r="G977" s="184">
        <f>G969*4/12+G981*8/12</f>
        <v>2.6433333333333335</v>
      </c>
      <c r="H977" s="183">
        <f t="shared" si="210"/>
        <v>282.7086459770116</v>
      </c>
      <c r="I977" s="183">
        <f t="shared" si="211"/>
        <v>18.301411494252882</v>
      </c>
      <c r="J977" s="185">
        <f t="shared" si="215"/>
        <v>20968.030864422271</v>
      </c>
      <c r="K977" s="183">
        <f t="shared" si="212"/>
        <v>30.221409770114953</v>
      </c>
      <c r="L977" s="185">
        <f t="shared" si="213"/>
        <v>2241.4717832069805</v>
      </c>
      <c r="M977" s="204">
        <f t="shared" si="204"/>
        <v>12.444953157150037</v>
      </c>
      <c r="N977" s="186"/>
      <c r="O977" s="187">
        <f t="shared" si="205"/>
        <v>15.939525555027904</v>
      </c>
      <c r="P977" s="187"/>
      <c r="Q977" s="206">
        <f t="shared" si="206"/>
        <v>0.11016963472607763</v>
      </c>
      <c r="R977" s="184">
        <f t="shared" si="216"/>
        <v>1.0014042484397307</v>
      </c>
      <c r="S977" s="184">
        <f t="shared" si="217"/>
        <v>10.558612618907141</v>
      </c>
      <c r="T977" s="190">
        <f t="shared" si="207"/>
        <v>0.14313427035559534</v>
      </c>
      <c r="U977" s="190">
        <f t="shared" si="208"/>
        <v>7.3878298918934604E-3</v>
      </c>
      <c r="V977" s="190">
        <f t="shared" si="209"/>
        <v>0.13574644046370188</v>
      </c>
      <c r="Y977" s="205"/>
      <c r="Z977" s="205"/>
    </row>
    <row r="978" spans="1:26">
      <c r="A978" s="181">
        <v>1951.1</v>
      </c>
      <c r="B978" s="182">
        <v>23.36</v>
      </c>
      <c r="C978" s="183">
        <v>1.48333</v>
      </c>
      <c r="D978" s="182">
        <v>2.4866700000000002</v>
      </c>
      <c r="E978" s="182">
        <v>26.2</v>
      </c>
      <c r="F978" s="183">
        <f t="shared" si="214"/>
        <v>1951.7916666665933</v>
      </c>
      <c r="G978" s="184">
        <f>G969*3/12+G981*9/12</f>
        <v>2.6525000000000003</v>
      </c>
      <c r="H978" s="183">
        <f t="shared" si="210"/>
        <v>280.19027175572529</v>
      </c>
      <c r="I978" s="183">
        <f t="shared" si="211"/>
        <v>17.79172242309161</v>
      </c>
      <c r="J978" s="185">
        <f t="shared" si="215"/>
        <v>20891.212439160372</v>
      </c>
      <c r="K978" s="183">
        <f t="shared" si="212"/>
        <v>29.826230439503831</v>
      </c>
      <c r="L978" s="185">
        <f t="shared" si="213"/>
        <v>2223.8677755174199</v>
      </c>
      <c r="M978" s="204">
        <f t="shared" si="204"/>
        <v>12.309457904118691</v>
      </c>
      <c r="N978" s="186"/>
      <c r="O978" s="187">
        <f t="shared" si="205"/>
        <v>15.760621840301798</v>
      </c>
      <c r="P978" s="187"/>
      <c r="Q978" s="206">
        <f t="shared" si="206"/>
        <v>0.10997701425032112</v>
      </c>
      <c r="R978" s="184">
        <f t="shared" si="216"/>
        <v>1.0014122365695901</v>
      </c>
      <c r="S978" s="184">
        <f t="shared" si="217"/>
        <v>10.533082894759442</v>
      </c>
      <c r="T978" s="190">
        <f t="shared" si="207"/>
        <v>0.14508335709556097</v>
      </c>
      <c r="U978" s="190">
        <f t="shared" si="208"/>
        <v>8.4589532722063598E-3</v>
      </c>
      <c r="V978" s="190">
        <f t="shared" si="209"/>
        <v>0.13662440382335461</v>
      </c>
      <c r="Y978" s="205"/>
      <c r="Z978" s="205"/>
    </row>
    <row r="979" spans="1:26">
      <c r="A979" s="181">
        <v>1951.11</v>
      </c>
      <c r="B979" s="182">
        <v>22.71</v>
      </c>
      <c r="C979" s="183">
        <v>1.4466699999999999</v>
      </c>
      <c r="D979" s="182">
        <v>2.46333</v>
      </c>
      <c r="E979" s="182">
        <v>26.4</v>
      </c>
      <c r="F979" s="183">
        <f t="shared" si="214"/>
        <v>1951.8749999999266</v>
      </c>
      <c r="G979" s="184">
        <f>G969*2/12+G981*10/12</f>
        <v>2.6616666666666666</v>
      </c>
      <c r="H979" s="183">
        <f t="shared" si="210"/>
        <v>270.33029147727285</v>
      </c>
      <c r="I979" s="183">
        <f t="shared" si="211"/>
        <v>17.220551421022734</v>
      </c>
      <c r="J979" s="185">
        <f t="shared" si="215"/>
        <v>20263.042546957542</v>
      </c>
      <c r="K979" s="183">
        <f t="shared" si="212"/>
        <v>29.322444601704557</v>
      </c>
      <c r="L979" s="185">
        <f t="shared" si="213"/>
        <v>2197.9110786964739</v>
      </c>
      <c r="M979" s="204">
        <f t="shared" si="204"/>
        <v>11.852030617771044</v>
      </c>
      <c r="N979" s="186"/>
      <c r="O979" s="187">
        <f t="shared" si="205"/>
        <v>15.17174362353008</v>
      </c>
      <c r="P979" s="187"/>
      <c r="Q979" s="206">
        <f t="shared" si="206"/>
        <v>0.11313575035964316</v>
      </c>
      <c r="R979" s="184">
        <f t="shared" si="216"/>
        <v>1.0014202244895438</v>
      </c>
      <c r="S979" s="184">
        <f t="shared" si="217"/>
        <v>10.468049326132022</v>
      </c>
      <c r="T979" s="190">
        <f t="shared" si="207"/>
        <v>0.15395418157099638</v>
      </c>
      <c r="U979" s="190">
        <f t="shared" si="208"/>
        <v>9.2477892887670166E-3</v>
      </c>
      <c r="V979" s="190">
        <f t="shared" si="209"/>
        <v>0.14470639228222937</v>
      </c>
      <c r="Y979" s="205"/>
      <c r="Z979" s="205"/>
    </row>
    <row r="980" spans="1:26">
      <c r="A980" s="181">
        <v>1951.12</v>
      </c>
      <c r="B980" s="182">
        <v>23.41</v>
      </c>
      <c r="C980" s="183">
        <v>1.41</v>
      </c>
      <c r="D980" s="182">
        <v>2.44</v>
      </c>
      <c r="E980" s="182">
        <v>26.5</v>
      </c>
      <c r="F980" s="183">
        <f t="shared" si="214"/>
        <v>1951.9583333332598</v>
      </c>
      <c r="G980" s="184">
        <f>G969*1/12+G981*11/12</f>
        <v>2.6708333333333334</v>
      </c>
      <c r="H980" s="183">
        <f t="shared" si="210"/>
        <v>277.6112394339624</v>
      </c>
      <c r="I980" s="183">
        <f t="shared" si="211"/>
        <v>16.720711132075479</v>
      </c>
      <c r="J980" s="185">
        <f t="shared" si="215"/>
        <v>20913.241718836438</v>
      </c>
      <c r="K980" s="183">
        <f t="shared" si="212"/>
        <v>28.935131320754724</v>
      </c>
      <c r="L980" s="185">
        <f t="shared" si="213"/>
        <v>2179.765476034212</v>
      </c>
      <c r="M980" s="204">
        <f t="shared" si="204"/>
        <v>12.147072568106779</v>
      </c>
      <c r="N980" s="186"/>
      <c r="O980" s="187">
        <f t="shared" si="205"/>
        <v>15.543321334370399</v>
      </c>
      <c r="P980" s="187"/>
      <c r="Q980" s="206">
        <f t="shared" si="206"/>
        <v>0.11071067066355053</v>
      </c>
      <c r="R980" s="184">
        <f t="shared" si="216"/>
        <v>1.0014282121997367</v>
      </c>
      <c r="S980" s="184">
        <f t="shared" si="217"/>
        <v>10.443358131402585</v>
      </c>
      <c r="T980" s="190">
        <f t="shared" si="207"/>
        <v>0.15164884280455149</v>
      </c>
      <c r="U980" s="190">
        <f t="shared" si="208"/>
        <v>8.828135503802681E-3</v>
      </c>
      <c r="V980" s="190">
        <f t="shared" si="209"/>
        <v>0.14282070730074881</v>
      </c>
      <c r="Y980" s="205"/>
      <c r="Z980" s="205"/>
    </row>
    <row r="981" spans="1:26">
      <c r="A981" s="181">
        <v>1952.01</v>
      </c>
      <c r="B981" s="182">
        <v>24.19</v>
      </c>
      <c r="C981" s="183">
        <v>1.41333</v>
      </c>
      <c r="D981" s="182">
        <v>2.4266700000000001</v>
      </c>
      <c r="E981" s="182">
        <v>26.5</v>
      </c>
      <c r="F981" s="183">
        <f t="shared" si="214"/>
        <v>1952.0416666665931</v>
      </c>
      <c r="G981" s="184">
        <v>2.68</v>
      </c>
      <c r="H981" s="183">
        <f t="shared" si="210"/>
        <v>286.860994528302</v>
      </c>
      <c r="I981" s="183">
        <f t="shared" si="211"/>
        <v>16.76020047113208</v>
      </c>
      <c r="J981" s="185">
        <f t="shared" si="215"/>
        <v>21715.268112139842</v>
      </c>
      <c r="K981" s="183">
        <f t="shared" si="212"/>
        <v>28.77705537792454</v>
      </c>
      <c r="L981" s="185">
        <f t="shared" si="213"/>
        <v>2178.4121401275897</v>
      </c>
      <c r="M981" s="204">
        <f t="shared" si="204"/>
        <v>12.527059748172299</v>
      </c>
      <c r="N981" s="186"/>
      <c r="O981" s="187">
        <f t="shared" si="205"/>
        <v>16.022450086521875</v>
      </c>
      <c r="P981" s="187"/>
      <c r="Q981" s="206">
        <f t="shared" si="206"/>
        <v>0.10676999643852497</v>
      </c>
      <c r="R981" s="184">
        <f t="shared" si="216"/>
        <v>1.0011465057191369</v>
      </c>
      <c r="S981" s="184">
        <f t="shared" si="217"/>
        <v>10.458273462892073</v>
      </c>
      <c r="T981" s="190">
        <f t="shared" si="207"/>
        <v>0.14325882803119705</v>
      </c>
      <c r="U981" s="190">
        <f t="shared" si="208"/>
        <v>8.8609925335680906E-3</v>
      </c>
      <c r="V981" s="190">
        <f t="shared" si="209"/>
        <v>0.13439783549762896</v>
      </c>
      <c r="Y981" s="205"/>
      <c r="Z981" s="205"/>
    </row>
    <row r="982" spans="1:26">
      <c r="A982" s="181">
        <v>1952.02</v>
      </c>
      <c r="B982" s="182">
        <v>23.75</v>
      </c>
      <c r="C982" s="183">
        <v>1.4166700000000001</v>
      </c>
      <c r="D982" s="182">
        <v>2.4133300000000002</v>
      </c>
      <c r="E982" s="182">
        <v>26.3</v>
      </c>
      <c r="F982" s="183">
        <f t="shared" si="214"/>
        <v>1952.1249999999263</v>
      </c>
      <c r="G982" s="184">
        <f>G981*11/12+G993*1/12</f>
        <v>2.6924999999999999</v>
      </c>
      <c r="H982" s="183">
        <f t="shared" si="210"/>
        <v>283.78495722433473</v>
      </c>
      <c r="I982" s="183">
        <f t="shared" si="211"/>
        <v>16.927563593726244</v>
      </c>
      <c r="J982" s="185">
        <f t="shared" si="215"/>
        <v>21589.197435721093</v>
      </c>
      <c r="K982" s="183">
        <f t="shared" si="212"/>
        <v>28.836494771292788</v>
      </c>
      <c r="L982" s="185">
        <f t="shared" si="213"/>
        <v>2193.7624356862648</v>
      </c>
      <c r="M982" s="204">
        <f t="shared" si="204"/>
        <v>12.36411935046109</v>
      </c>
      <c r="N982" s="186"/>
      <c r="O982" s="187">
        <f t="shared" si="205"/>
        <v>15.81103635115875</v>
      </c>
      <c r="P982" s="187"/>
      <c r="Q982" s="206">
        <f t="shared" si="206"/>
        <v>0.10623068016404313</v>
      </c>
      <c r="R982" s="184">
        <f t="shared" si="216"/>
        <v>1.0011575700288213</v>
      </c>
      <c r="S982" s="184">
        <f t="shared" si="217"/>
        <v>10.549885712189498</v>
      </c>
      <c r="T982" s="190">
        <f t="shared" si="207"/>
        <v>0.14571003576095731</v>
      </c>
      <c r="U982" s="190">
        <f t="shared" si="208"/>
        <v>8.3155840013979798E-3</v>
      </c>
      <c r="V982" s="190">
        <f t="shared" si="209"/>
        <v>0.13739445175955933</v>
      </c>
      <c r="Y982" s="205"/>
      <c r="Z982" s="205"/>
    </row>
    <row r="983" spans="1:26">
      <c r="A983" s="181">
        <v>1952.03</v>
      </c>
      <c r="B983" s="182">
        <v>23.81</v>
      </c>
      <c r="C983" s="183">
        <v>1.42</v>
      </c>
      <c r="D983" s="182">
        <v>2.4</v>
      </c>
      <c r="E983" s="182">
        <v>26.3</v>
      </c>
      <c r="F983" s="183">
        <f t="shared" si="214"/>
        <v>1952.2083333332596</v>
      </c>
      <c r="G983" s="184">
        <f>G981*10/12+G993*2/12</f>
        <v>2.7050000000000001</v>
      </c>
      <c r="H983" s="183">
        <f t="shared" si="210"/>
        <v>284.50188764258564</v>
      </c>
      <c r="I983" s="183">
        <f t="shared" si="211"/>
        <v>16.967353231939168</v>
      </c>
      <c r="J983" s="185">
        <f t="shared" si="215"/>
        <v>21751.305795413875</v>
      </c>
      <c r="K983" s="183">
        <f t="shared" si="212"/>
        <v>28.677216730038033</v>
      </c>
      <c r="L983" s="185">
        <f t="shared" si="213"/>
        <v>2192.4877744222299</v>
      </c>
      <c r="M983" s="204">
        <f t="shared" si="204"/>
        <v>12.362339087390364</v>
      </c>
      <c r="N983" s="186"/>
      <c r="O983" s="187">
        <f t="shared" si="205"/>
        <v>15.807510372330928</v>
      </c>
      <c r="P983" s="187"/>
      <c r="Q983" s="206">
        <f t="shared" si="206"/>
        <v>0.10479452379456074</v>
      </c>
      <c r="R983" s="184">
        <f t="shared" si="216"/>
        <v>1.0011686338079795</v>
      </c>
      <c r="S983" s="184">
        <f t="shared" si="217"/>
        <v>10.562097943697419</v>
      </c>
      <c r="T983" s="190">
        <f t="shared" si="207"/>
        <v>0.14524397333257677</v>
      </c>
      <c r="U983" s="190">
        <f t="shared" si="208"/>
        <v>9.4410371053383901E-3</v>
      </c>
      <c r="V983" s="190">
        <f t="shared" si="209"/>
        <v>0.13580293622723838</v>
      </c>
      <c r="Y983" s="205"/>
      <c r="Z983" s="205"/>
    </row>
    <row r="984" spans="1:26">
      <c r="A984" s="181">
        <v>1952.04</v>
      </c>
      <c r="B984" s="182">
        <v>23.74</v>
      </c>
      <c r="C984" s="183">
        <v>1.43</v>
      </c>
      <c r="D984" s="182">
        <v>2.38</v>
      </c>
      <c r="E984" s="182">
        <v>26.4</v>
      </c>
      <c r="F984" s="183">
        <f t="shared" si="214"/>
        <v>1952.2916666665928</v>
      </c>
      <c r="G984" s="184">
        <f>G981*9/12+G993*3/12</f>
        <v>2.7175000000000002</v>
      </c>
      <c r="H984" s="183">
        <f t="shared" si="210"/>
        <v>282.59097840909101</v>
      </c>
      <c r="I984" s="183">
        <f t="shared" si="211"/>
        <v>17.022118750000008</v>
      </c>
      <c r="J984" s="185">
        <f t="shared" si="215"/>
        <v>21713.659899087219</v>
      </c>
      <c r="K984" s="183">
        <f t="shared" si="212"/>
        <v>28.330519318181828</v>
      </c>
      <c r="L984" s="185">
        <f t="shared" si="213"/>
        <v>2176.85385677454</v>
      </c>
      <c r="M984" s="204">
        <f t="shared" si="204"/>
        <v>12.242728683266877</v>
      </c>
      <c r="N984" s="186"/>
      <c r="O984" s="187">
        <f t="shared" si="205"/>
        <v>15.656398613772186</v>
      </c>
      <c r="P984" s="187"/>
      <c r="Q984" s="206">
        <f t="shared" si="206"/>
        <v>0.10520389396216315</v>
      </c>
      <c r="R984" s="184">
        <f t="shared" si="216"/>
        <v>1.001179697057109</v>
      </c>
      <c r="S984" s="184">
        <f t="shared" si="217"/>
        <v>10.534386467042019</v>
      </c>
      <c r="T984" s="190">
        <f t="shared" si="207"/>
        <v>0.14164576936372142</v>
      </c>
      <c r="U984" s="190">
        <f t="shared" si="208"/>
        <v>1.0445045030661237E-2</v>
      </c>
      <c r="V984" s="190">
        <f t="shared" si="209"/>
        <v>0.13120072433306018</v>
      </c>
      <c r="Y984" s="205"/>
      <c r="Z984" s="205"/>
    </row>
    <row r="985" spans="1:26">
      <c r="A985" s="181">
        <v>1952.05</v>
      </c>
      <c r="B985" s="182">
        <v>23.73</v>
      </c>
      <c r="C985" s="183">
        <v>1.44</v>
      </c>
      <c r="D985" s="182">
        <v>2.36</v>
      </c>
      <c r="E985" s="182">
        <v>26.4</v>
      </c>
      <c r="F985" s="183">
        <f t="shared" si="214"/>
        <v>1952.3749999999261</v>
      </c>
      <c r="G985" s="184">
        <f>G981*8/12+G993*4/12</f>
        <v>2.7300000000000004</v>
      </c>
      <c r="H985" s="183">
        <f t="shared" si="210"/>
        <v>282.47194261363649</v>
      </c>
      <c r="I985" s="183">
        <f t="shared" si="211"/>
        <v>17.141154545454551</v>
      </c>
      <c r="J985" s="185">
        <f t="shared" si="215"/>
        <v>21814.270791627219</v>
      </c>
      <c r="K985" s="183">
        <f t="shared" si="212"/>
        <v>28.092447727272738</v>
      </c>
      <c r="L985" s="185">
        <f t="shared" si="213"/>
        <v>2169.4765726186361</v>
      </c>
      <c r="M985" s="204">
        <f t="shared" si="204"/>
        <v>12.200478761945833</v>
      </c>
      <c r="N985" s="186"/>
      <c r="O985" s="187">
        <f t="shared" si="205"/>
        <v>15.606497043627167</v>
      </c>
      <c r="P985" s="187"/>
      <c r="Q985" s="206">
        <f t="shared" si="206"/>
        <v>0.10406537969125472</v>
      </c>
      <c r="R985" s="184">
        <f t="shared" si="216"/>
        <v>1.0011907597767067</v>
      </c>
      <c r="S985" s="184">
        <f t="shared" si="217"/>
        <v>10.546813851755637</v>
      </c>
      <c r="T985" s="190">
        <f t="shared" si="207"/>
        <v>0.13264227614081636</v>
      </c>
      <c r="U985" s="190">
        <f t="shared" si="208"/>
        <v>1.0399912592592209E-2</v>
      </c>
      <c r="V985" s="190">
        <f t="shared" si="209"/>
        <v>0.12224236354822415</v>
      </c>
      <c r="Y985" s="205"/>
      <c r="Z985" s="205"/>
    </row>
    <row r="986" spans="1:26">
      <c r="A986" s="181">
        <v>1952.06</v>
      </c>
      <c r="B986" s="182">
        <v>24.38</v>
      </c>
      <c r="C986" s="183">
        <v>1.45</v>
      </c>
      <c r="D986" s="182">
        <v>2.34</v>
      </c>
      <c r="E986" s="182">
        <v>26.5</v>
      </c>
      <c r="F986" s="183">
        <f t="shared" si="214"/>
        <v>1952.4583333332594</v>
      </c>
      <c r="G986" s="184">
        <f>G981*7/12+G993*5/12</f>
        <v>2.7425000000000002</v>
      </c>
      <c r="H986" s="183">
        <f t="shared" si="210"/>
        <v>289.11414000000008</v>
      </c>
      <c r="I986" s="183">
        <f t="shared" si="211"/>
        <v>17.195057547169817</v>
      </c>
      <c r="J986" s="185">
        <f t="shared" si="215"/>
        <v>22437.882565627304</v>
      </c>
      <c r="K986" s="183">
        <f t="shared" si="212"/>
        <v>27.749265283018879</v>
      </c>
      <c r="L986" s="185">
        <f t="shared" si="213"/>
        <v>2153.5949632308407</v>
      </c>
      <c r="M986" s="204">
        <f t="shared" si="204"/>
        <v>12.447881581789362</v>
      </c>
      <c r="N986" s="186"/>
      <c r="O986" s="187">
        <f t="shared" si="205"/>
        <v>15.927302555632737</v>
      </c>
      <c r="P986" s="187"/>
      <c r="Q986" s="206">
        <f t="shared" si="206"/>
        <v>0.10270816211925105</v>
      </c>
      <c r="R986" s="184">
        <f t="shared" si="216"/>
        <v>1.0012018219672691</v>
      </c>
      <c r="S986" s="184">
        <f t="shared" si="217"/>
        <v>10.519525884506256</v>
      </c>
      <c r="T986" s="190">
        <f t="shared" si="207"/>
        <v>0.11585099976510471</v>
      </c>
      <c r="U986" s="190">
        <f t="shared" si="208"/>
        <v>1.0655772250651063E-2</v>
      </c>
      <c r="V986" s="190">
        <f t="shared" si="209"/>
        <v>0.10519522751445365</v>
      </c>
      <c r="Y986" s="205"/>
      <c r="Z986" s="205"/>
    </row>
    <row r="987" spans="1:26">
      <c r="A987" s="181">
        <v>1952.07</v>
      </c>
      <c r="B987" s="182">
        <v>25.08</v>
      </c>
      <c r="C987" s="183">
        <v>1.45</v>
      </c>
      <c r="D987" s="182">
        <v>2.34667</v>
      </c>
      <c r="E987" s="182">
        <v>26.7</v>
      </c>
      <c r="F987" s="183">
        <f t="shared" si="214"/>
        <v>1952.5416666665926</v>
      </c>
      <c r="G987" s="184">
        <f>G981*6/12+G993*6/12</f>
        <v>2.7549999999999999</v>
      </c>
      <c r="H987" s="183">
        <f t="shared" si="210"/>
        <v>295.18737303370796</v>
      </c>
      <c r="I987" s="183">
        <f t="shared" si="211"/>
        <v>17.066255617977536</v>
      </c>
      <c r="J987" s="185">
        <f t="shared" si="215"/>
        <v>23019.595297560634</v>
      </c>
      <c r="K987" s="183">
        <f t="shared" si="212"/>
        <v>27.619910393820238</v>
      </c>
      <c r="L987" s="185">
        <f t="shared" si="213"/>
        <v>2153.8833212490681</v>
      </c>
      <c r="M987" s="204">
        <f t="shared" si="204"/>
        <v>12.669112889622474</v>
      </c>
      <c r="N987" s="186"/>
      <c r="O987" s="187">
        <f t="shared" si="205"/>
        <v>16.214043524370506</v>
      </c>
      <c r="P987" s="187"/>
      <c r="Q987" s="206">
        <f t="shared" si="206"/>
        <v>0.10132758807191541</v>
      </c>
      <c r="R987" s="184">
        <f t="shared" si="216"/>
        <v>1.0012128836292919</v>
      </c>
      <c r="S987" s="184">
        <f t="shared" si="217"/>
        <v>10.453275833995772</v>
      </c>
      <c r="T987" s="190">
        <f t="shared" si="207"/>
        <v>0.11561890159498667</v>
      </c>
      <c r="U987" s="190">
        <f t="shared" si="208"/>
        <v>1.0462454893415352E-2</v>
      </c>
      <c r="V987" s="190">
        <f t="shared" si="209"/>
        <v>0.10515644670157132</v>
      </c>
      <c r="Y987" s="205"/>
      <c r="Z987" s="205"/>
    </row>
    <row r="988" spans="1:26">
      <c r="A988" s="181">
        <v>1952.08</v>
      </c>
      <c r="B988" s="182">
        <v>25.18</v>
      </c>
      <c r="C988" s="183">
        <v>1.45</v>
      </c>
      <c r="D988" s="182">
        <v>2.3533300000000001</v>
      </c>
      <c r="E988" s="182">
        <v>26.7</v>
      </c>
      <c r="F988" s="183">
        <f t="shared" si="214"/>
        <v>1952.6249999999259</v>
      </c>
      <c r="G988" s="184">
        <f>G981*5/12+G993*7/12</f>
        <v>2.7675000000000001</v>
      </c>
      <c r="H988" s="183">
        <f t="shared" si="210"/>
        <v>296.36435617977543</v>
      </c>
      <c r="I988" s="183">
        <f t="shared" si="211"/>
        <v>17.066255617977536</v>
      </c>
      <c r="J988" s="185">
        <f t="shared" si="215"/>
        <v>23222.286444352692</v>
      </c>
      <c r="K988" s="183">
        <f t="shared" si="212"/>
        <v>27.698297471348326</v>
      </c>
      <c r="L988" s="185">
        <f t="shared" si="213"/>
        <v>2170.3615312981933</v>
      </c>
      <c r="M988" s="204">
        <f t="shared" si="204"/>
        <v>12.678378236328621</v>
      </c>
      <c r="N988" s="186"/>
      <c r="O988" s="187">
        <f t="shared" si="205"/>
        <v>16.230371537881894</v>
      </c>
      <c r="P988" s="187"/>
      <c r="Q988" s="206">
        <f t="shared" si="206"/>
        <v>0.10050683182892763</v>
      </c>
      <c r="R988" s="184">
        <f t="shared" si="216"/>
        <v>1.0012239447632705</v>
      </c>
      <c r="S988" s="184">
        <f t="shared" si="217"/>
        <v>10.465954441127298</v>
      </c>
      <c r="T988" s="190">
        <f t="shared" si="207"/>
        <v>0.11796698552138074</v>
      </c>
      <c r="U988" s="190">
        <f t="shared" si="208"/>
        <v>1.0924094572742238E-2</v>
      </c>
      <c r="V988" s="190">
        <f t="shared" si="209"/>
        <v>0.1070428909486385</v>
      </c>
      <c r="Y988" s="205"/>
      <c r="Z988" s="205"/>
    </row>
    <row r="989" spans="1:26">
      <c r="A989" s="181">
        <v>1952.09</v>
      </c>
      <c r="B989" s="182">
        <v>24.78</v>
      </c>
      <c r="C989" s="183">
        <v>1.45</v>
      </c>
      <c r="D989" s="182">
        <v>2.36</v>
      </c>
      <c r="E989" s="182">
        <v>26.7</v>
      </c>
      <c r="F989" s="183">
        <f t="shared" si="214"/>
        <v>1952.7083333332591</v>
      </c>
      <c r="G989" s="184">
        <f>G981*4/12+G993*8/12</f>
        <v>2.7800000000000002</v>
      </c>
      <c r="H989" s="183">
        <f t="shared" si="210"/>
        <v>291.65642359550577</v>
      </c>
      <c r="I989" s="183">
        <f t="shared" si="211"/>
        <v>17.066255617977536</v>
      </c>
      <c r="J989" s="185">
        <f t="shared" si="215"/>
        <v>22964.824637400809</v>
      </c>
      <c r="K989" s="183">
        <f t="shared" si="212"/>
        <v>27.776802247191021</v>
      </c>
      <c r="L989" s="185">
        <f t="shared" si="213"/>
        <v>2187.1261559429336</v>
      </c>
      <c r="M989" s="204">
        <f t="shared" si="204"/>
        <v>12.434678020425505</v>
      </c>
      <c r="N989" s="186"/>
      <c r="O989" s="187">
        <f t="shared" si="205"/>
        <v>15.924746204626725</v>
      </c>
      <c r="P989" s="187"/>
      <c r="Q989" s="206">
        <f t="shared" si="206"/>
        <v>0.10192764735731111</v>
      </c>
      <c r="R989" s="184">
        <f t="shared" si="216"/>
        <v>1.0012350053697001</v>
      </c>
      <c r="S989" s="184">
        <f t="shared" si="217"/>
        <v>10.478764191258142</v>
      </c>
      <c r="T989" s="190">
        <f t="shared" si="207"/>
        <v>0.1181807999390645</v>
      </c>
      <c r="U989" s="190">
        <f t="shared" si="208"/>
        <v>1.0802092132257357E-2</v>
      </c>
      <c r="V989" s="190">
        <f t="shared" si="209"/>
        <v>0.10737870780680714</v>
      </c>
      <c r="Y989" s="205"/>
      <c r="Z989" s="205"/>
    </row>
    <row r="990" spans="1:26">
      <c r="A990" s="181">
        <v>1952.1</v>
      </c>
      <c r="B990" s="182">
        <v>24.26</v>
      </c>
      <c r="C990" s="183">
        <v>1.4366699999999999</v>
      </c>
      <c r="D990" s="182">
        <v>2.3733300000000002</v>
      </c>
      <c r="E990" s="182">
        <v>26.7</v>
      </c>
      <c r="F990" s="183">
        <f t="shared" si="214"/>
        <v>1952.7916666665924</v>
      </c>
      <c r="G990" s="184">
        <f>G981*3/12+G993*9/12</f>
        <v>2.7925</v>
      </c>
      <c r="H990" s="183">
        <f t="shared" si="210"/>
        <v>285.53611123595516</v>
      </c>
      <c r="I990" s="183">
        <f t="shared" si="211"/>
        <v>16.909363764606745</v>
      </c>
      <c r="J990" s="185">
        <f t="shared" si="215"/>
        <v>22593.868116262904</v>
      </c>
      <c r="K990" s="183">
        <f t="shared" si="212"/>
        <v>27.933694100561812</v>
      </c>
      <c r="L990" s="185">
        <f t="shared" si="213"/>
        <v>2210.3340897102325</v>
      </c>
      <c r="M990" s="204">
        <f t="shared" si="204"/>
        <v>12.131183558686869</v>
      </c>
      <c r="N990" s="186"/>
      <c r="O990" s="187">
        <f t="shared" si="205"/>
        <v>15.543695751343845</v>
      </c>
      <c r="P990" s="187"/>
      <c r="Q990" s="206">
        <f t="shared" si="206"/>
        <v>0.10255109844602087</v>
      </c>
      <c r="R990" s="184">
        <f t="shared" si="216"/>
        <v>1.0012460654490749</v>
      </c>
      <c r="S990" s="184">
        <f t="shared" si="217"/>
        <v>10.491705521302167</v>
      </c>
      <c r="T990" s="190">
        <f t="shared" si="207"/>
        <v>0.1167650406446632</v>
      </c>
      <c r="U990" s="190">
        <f t="shared" si="208"/>
        <v>1.1424521576314461E-2</v>
      </c>
      <c r="V990" s="190">
        <f t="shared" si="209"/>
        <v>0.10534051906834874</v>
      </c>
      <c r="Y990" s="205"/>
      <c r="Z990" s="205"/>
    </row>
    <row r="991" spans="1:26">
      <c r="A991" s="181">
        <v>1952.11</v>
      </c>
      <c r="B991" s="182">
        <v>25.03</v>
      </c>
      <c r="C991" s="183">
        <v>1.42333</v>
      </c>
      <c r="D991" s="182">
        <v>2.3866700000000001</v>
      </c>
      <c r="E991" s="182">
        <v>26.7</v>
      </c>
      <c r="F991" s="183">
        <f t="shared" si="214"/>
        <v>1952.8749999999256</v>
      </c>
      <c r="G991" s="184">
        <f>G981*2/12+G993*10/12</f>
        <v>2.8050000000000002</v>
      </c>
      <c r="H991" s="183">
        <f t="shared" si="210"/>
        <v>294.59888146067431</v>
      </c>
      <c r="I991" s="183">
        <f t="shared" si="211"/>
        <v>16.752354212921357</v>
      </c>
      <c r="J991" s="185">
        <f t="shared" si="215"/>
        <v>23421.45080278458</v>
      </c>
      <c r="K991" s="183">
        <f t="shared" si="212"/>
        <v>28.0907036522472</v>
      </c>
      <c r="L991" s="185">
        <f t="shared" si="213"/>
        <v>2233.29101028693</v>
      </c>
      <c r="M991" s="204">
        <f t="shared" si="204"/>
        <v>12.473469765515308</v>
      </c>
      <c r="N991" s="186"/>
      <c r="O991" s="187">
        <f t="shared" si="205"/>
        <v>15.986440360881524</v>
      </c>
      <c r="P991" s="187"/>
      <c r="Q991" s="206">
        <f t="shared" si="206"/>
        <v>9.953855242085681E-2</v>
      </c>
      <c r="R991" s="184">
        <f t="shared" si="216"/>
        <v>1.0012571250018889</v>
      </c>
      <c r="S991" s="184">
        <f t="shared" si="217"/>
        <v>10.50477887305413</v>
      </c>
      <c r="T991" s="190">
        <f t="shared" si="207"/>
        <v>0.12052181935351092</v>
      </c>
      <c r="U991" s="190">
        <f t="shared" si="208"/>
        <v>1.1711998719801331E-2</v>
      </c>
      <c r="V991" s="190">
        <f t="shared" si="209"/>
        <v>0.10880982063370959</v>
      </c>
      <c r="Y991" s="205"/>
      <c r="Z991" s="205"/>
    </row>
    <row r="992" spans="1:26">
      <c r="A992" s="181">
        <v>1952.12</v>
      </c>
      <c r="B992" s="182">
        <v>26.04</v>
      </c>
      <c r="C992" s="183">
        <v>1.41</v>
      </c>
      <c r="D992" s="182">
        <v>2.4</v>
      </c>
      <c r="E992" s="182">
        <v>26.7</v>
      </c>
      <c r="F992" s="183">
        <f t="shared" si="214"/>
        <v>1952.9583333332589</v>
      </c>
      <c r="G992" s="184">
        <f>G981*1/12+G993*11/12</f>
        <v>2.8174999999999999</v>
      </c>
      <c r="H992" s="183">
        <f t="shared" si="210"/>
        <v>306.48641123595519</v>
      </c>
      <c r="I992" s="183">
        <f t="shared" si="211"/>
        <v>16.595462359550567</v>
      </c>
      <c r="J992" s="185">
        <f t="shared" si="215"/>
        <v>24476.492184332303</v>
      </c>
      <c r="K992" s="183">
        <f t="shared" si="212"/>
        <v>28.247595505617991</v>
      </c>
      <c r="L992" s="185">
        <f t="shared" si="213"/>
        <v>2255.8978971734841</v>
      </c>
      <c r="M992" s="204">
        <f t="shared" si="204"/>
        <v>12.93396430616137</v>
      </c>
      <c r="N992" s="186"/>
      <c r="O992" s="187">
        <f t="shared" si="205"/>
        <v>16.576519452417262</v>
      </c>
      <c r="P992" s="187"/>
      <c r="Q992" s="206">
        <f t="shared" si="206"/>
        <v>9.5937782739668298E-2</v>
      </c>
      <c r="R992" s="184">
        <f t="shared" si="216"/>
        <v>1.0012681840286355</v>
      </c>
      <c r="S992" s="184">
        <f t="shared" si="217"/>
        <v>10.51798469321476</v>
      </c>
      <c r="T992" s="190">
        <f t="shared" si="207"/>
        <v>0.12065201356547783</v>
      </c>
      <c r="U992" s="190">
        <f t="shared" si="208"/>
        <v>1.2411734829607557E-2</v>
      </c>
      <c r="V992" s="190">
        <f t="shared" si="209"/>
        <v>0.10824027873587028</v>
      </c>
      <c r="Y992" s="205"/>
      <c r="Z992" s="205"/>
    </row>
    <row r="993" spans="1:26">
      <c r="A993" s="181">
        <v>1953.01</v>
      </c>
      <c r="B993" s="182">
        <v>26.18</v>
      </c>
      <c r="C993" s="183">
        <v>1.41</v>
      </c>
      <c r="D993" s="182">
        <v>2.41</v>
      </c>
      <c r="E993" s="182">
        <v>26.6</v>
      </c>
      <c r="F993" s="183">
        <f t="shared" si="214"/>
        <v>1953.0416666665922</v>
      </c>
      <c r="G993" s="184">
        <v>2.83</v>
      </c>
      <c r="H993" s="183">
        <f t="shared" si="210"/>
        <v>309.29258684210538</v>
      </c>
      <c r="I993" s="183">
        <f t="shared" si="211"/>
        <v>16.657851315789479</v>
      </c>
      <c r="J993" s="185">
        <f t="shared" si="215"/>
        <v>24811.458038683515</v>
      </c>
      <c r="K993" s="183">
        <f t="shared" si="212"/>
        <v>28.471930263157905</v>
      </c>
      <c r="L993" s="185">
        <f t="shared" si="213"/>
        <v>2284.018864523578</v>
      </c>
      <c r="M993" s="204">
        <f t="shared" si="204"/>
        <v>13.010773447995181</v>
      </c>
      <c r="N993" s="186"/>
      <c r="O993" s="187">
        <f t="shared" si="205"/>
        <v>16.673801176942007</v>
      </c>
      <c r="P993" s="187"/>
      <c r="Q993" s="206">
        <f t="shared" si="206"/>
        <v>9.4963627445531773E-2</v>
      </c>
      <c r="R993" s="184">
        <f t="shared" si="216"/>
        <v>1.0048812086921362</v>
      </c>
      <c r="S993" s="184">
        <f t="shared" si="217"/>
        <v>10.570914874895136</v>
      </c>
      <c r="T993" s="190">
        <f t="shared" si="207"/>
        <v>0.1236870893310944</v>
      </c>
      <c r="U993" s="190">
        <f t="shared" si="208"/>
        <v>1.2477830286995673E-2</v>
      </c>
      <c r="V993" s="190">
        <f t="shared" si="209"/>
        <v>0.11120925904409873</v>
      </c>
      <c r="Y993" s="205"/>
      <c r="Z993" s="205"/>
    </row>
    <row r="994" spans="1:26">
      <c r="A994" s="181">
        <v>1953.02</v>
      </c>
      <c r="B994" s="182">
        <v>25.86</v>
      </c>
      <c r="C994" s="183">
        <v>1.41</v>
      </c>
      <c r="D994" s="182">
        <v>2.42</v>
      </c>
      <c r="E994" s="182">
        <v>26.5</v>
      </c>
      <c r="F994" s="183">
        <f t="shared" si="214"/>
        <v>1953.1249999999254</v>
      </c>
      <c r="G994" s="184">
        <v>2.8008333333333333</v>
      </c>
      <c r="H994" s="183">
        <f t="shared" si="210"/>
        <v>306.66495735849065</v>
      </c>
      <c r="I994" s="183">
        <f t="shared" si="211"/>
        <v>16.720711132075479</v>
      </c>
      <c r="J994" s="185">
        <f t="shared" si="215"/>
        <v>24712.447528600784</v>
      </c>
      <c r="K994" s="183">
        <f t="shared" si="212"/>
        <v>28.697958113207555</v>
      </c>
      <c r="L994" s="185">
        <f t="shared" si="213"/>
        <v>2312.6110989641879</v>
      </c>
      <c r="M994" s="204">
        <f t="shared" si="204"/>
        <v>12.859346880687896</v>
      </c>
      <c r="N994" s="186"/>
      <c r="O994" s="187">
        <f t="shared" si="205"/>
        <v>16.47904862186493</v>
      </c>
      <c r="P994" s="187"/>
      <c r="Q994" s="206">
        <f t="shared" si="206"/>
        <v>9.5766307552287655E-2</v>
      </c>
      <c r="R994" s="184">
        <f t="shared" si="216"/>
        <v>1.004860409031344</v>
      </c>
      <c r="S994" s="184">
        <f t="shared" si="217"/>
        <v>10.662598673886933</v>
      </c>
      <c r="T994" s="190">
        <f t="shared" si="207"/>
        <v>0.12591828189513965</v>
      </c>
      <c r="U994" s="190">
        <f t="shared" si="208"/>
        <v>1.1178854248055092E-2</v>
      </c>
      <c r="V994" s="190">
        <f t="shared" si="209"/>
        <v>0.11473942764708456</v>
      </c>
      <c r="Y994" s="205"/>
      <c r="Z994" s="205"/>
    </row>
    <row r="995" spans="1:26">
      <c r="A995" s="181">
        <v>1953.03</v>
      </c>
      <c r="B995" s="182">
        <v>25.99</v>
      </c>
      <c r="C995" s="183">
        <v>1.41</v>
      </c>
      <c r="D995" s="182">
        <v>2.4300000000000002</v>
      </c>
      <c r="E995" s="182">
        <v>26.6</v>
      </c>
      <c r="F995" s="183">
        <f t="shared" si="214"/>
        <v>1953.2083333332587</v>
      </c>
      <c r="G995" s="184">
        <v>2.7716666666666665</v>
      </c>
      <c r="H995" s="183">
        <f t="shared" si="210"/>
        <v>307.04791184210535</v>
      </c>
      <c r="I995" s="183">
        <f t="shared" si="211"/>
        <v>16.657851315789479</v>
      </c>
      <c r="J995" s="185">
        <f t="shared" si="215"/>
        <v>24855.171472915237</v>
      </c>
      <c r="K995" s="183">
        <f t="shared" si="212"/>
        <v>28.708211842105271</v>
      </c>
      <c r="L995" s="185">
        <f t="shared" si="213"/>
        <v>2323.8963708804936</v>
      </c>
      <c r="M995" s="204">
        <f t="shared" si="204"/>
        <v>12.834819340092492</v>
      </c>
      <c r="N995" s="186"/>
      <c r="O995" s="187">
        <f t="shared" si="205"/>
        <v>16.446063827451113</v>
      </c>
      <c r="P995" s="187"/>
      <c r="Q995" s="206">
        <f t="shared" si="206"/>
        <v>9.4761026384425712E-2</v>
      </c>
      <c r="R995" s="184">
        <f t="shared" si="216"/>
        <v>0.99727096991141007</v>
      </c>
      <c r="S995" s="184">
        <f t="shared" si="217"/>
        <v>10.674143478069395</v>
      </c>
      <c r="T995" s="190">
        <f t="shared" si="207"/>
        <v>0.12477965829886362</v>
      </c>
      <c r="U995" s="190">
        <f t="shared" si="208"/>
        <v>1.0984451999123568E-2</v>
      </c>
      <c r="V995" s="190">
        <f t="shared" si="209"/>
        <v>0.11379520629974005</v>
      </c>
      <c r="Y995" s="205"/>
      <c r="Z995" s="205"/>
    </row>
    <row r="996" spans="1:26">
      <c r="A996" s="181">
        <v>1953.04</v>
      </c>
      <c r="B996" s="182">
        <v>24.71</v>
      </c>
      <c r="C996" s="183">
        <v>1.41333</v>
      </c>
      <c r="D996" s="182">
        <v>2.4566699999999999</v>
      </c>
      <c r="E996" s="182">
        <v>26.6</v>
      </c>
      <c r="F996" s="183">
        <f t="shared" si="214"/>
        <v>1953.2916666665919</v>
      </c>
      <c r="G996" s="184">
        <v>2.83</v>
      </c>
      <c r="H996" s="183">
        <f t="shared" si="210"/>
        <v>291.92589078947378</v>
      </c>
      <c r="I996" s="183">
        <f t="shared" si="211"/>
        <v>16.697192198684217</v>
      </c>
      <c r="J996" s="185">
        <f t="shared" si="215"/>
        <v>23743.69630834501</v>
      </c>
      <c r="K996" s="183">
        <f t="shared" si="212"/>
        <v>29.023293327631588</v>
      </c>
      <c r="L996" s="185">
        <f t="shared" si="213"/>
        <v>2360.6000165852665</v>
      </c>
      <c r="M996" s="204">
        <f t="shared" si="204"/>
        <v>12.163901454006801</v>
      </c>
      <c r="N996" s="186"/>
      <c r="O996" s="187">
        <f t="shared" si="205"/>
        <v>15.589068380196155</v>
      </c>
      <c r="P996" s="187"/>
      <c r="Q996" s="206">
        <f t="shared" si="206"/>
        <v>9.7268197476296253E-2</v>
      </c>
      <c r="R996" s="184">
        <f t="shared" si="216"/>
        <v>0.98355251012199285</v>
      </c>
      <c r="S996" s="184">
        <f t="shared" si="217"/>
        <v>10.645013419347817</v>
      </c>
      <c r="T996" s="190">
        <f t="shared" si="207"/>
        <v>0.13544231027814413</v>
      </c>
      <c r="U996" s="190">
        <f t="shared" si="208"/>
        <v>1.1260812680849774E-2</v>
      </c>
      <c r="V996" s="190">
        <f t="shared" si="209"/>
        <v>0.12418149759729435</v>
      </c>
      <c r="Y996" s="205"/>
      <c r="Z996" s="205"/>
    </row>
    <row r="997" spans="1:26">
      <c r="A997" s="181">
        <v>1953.05</v>
      </c>
      <c r="B997" s="182">
        <v>24.84</v>
      </c>
      <c r="C997" s="183">
        <v>1.4166700000000001</v>
      </c>
      <c r="D997" s="182">
        <v>2.48333</v>
      </c>
      <c r="E997" s="182">
        <v>26.7</v>
      </c>
      <c r="F997" s="183">
        <f t="shared" si="214"/>
        <v>1953.3749999999252</v>
      </c>
      <c r="G997" s="184">
        <v>3.05</v>
      </c>
      <c r="H997" s="183">
        <f t="shared" si="210"/>
        <v>292.36261348314622</v>
      </c>
      <c r="I997" s="183">
        <f t="shared" si="211"/>
        <v>16.673967135393266</v>
      </c>
      <c r="J997" s="185">
        <f t="shared" si="215"/>
        <v>23892.231307708826</v>
      </c>
      <c r="K997" s="183">
        <f t="shared" si="212"/>
        <v>29.228375561235968</v>
      </c>
      <c r="L997" s="185">
        <f t="shared" si="213"/>
        <v>2388.5786945802156</v>
      </c>
      <c r="M997" s="204">
        <f t="shared" si="204"/>
        <v>12.141970791867783</v>
      </c>
      <c r="N997" s="186"/>
      <c r="O997" s="187">
        <f t="shared" si="205"/>
        <v>15.56320338710732</v>
      </c>
      <c r="P997" s="187"/>
      <c r="Q997" s="206">
        <f t="shared" si="206"/>
        <v>9.5010295236366643E-2</v>
      </c>
      <c r="R997" s="184">
        <f t="shared" si="216"/>
        <v>0.99742735979139274</v>
      </c>
      <c r="S997" s="184">
        <f t="shared" si="217"/>
        <v>10.430716449148205</v>
      </c>
      <c r="T997" s="190">
        <f t="shared" si="207"/>
        <v>0.13728611084457842</v>
      </c>
      <c r="U997" s="190">
        <f t="shared" si="208"/>
        <v>1.3985170788883394E-2</v>
      </c>
      <c r="V997" s="190">
        <f t="shared" si="209"/>
        <v>0.12330094005569503</v>
      </c>
      <c r="Y997" s="205"/>
      <c r="Z997" s="205"/>
    </row>
    <row r="998" spans="1:26">
      <c r="A998" s="181">
        <v>1953.06</v>
      </c>
      <c r="B998" s="182">
        <v>23.95</v>
      </c>
      <c r="C998" s="183">
        <v>1.42</v>
      </c>
      <c r="D998" s="182">
        <v>2.5099999999999998</v>
      </c>
      <c r="E998" s="182">
        <v>26.8</v>
      </c>
      <c r="F998" s="183">
        <f t="shared" si="214"/>
        <v>1953.4583333332585</v>
      </c>
      <c r="G998" s="184">
        <v>3.11</v>
      </c>
      <c r="H998" s="183">
        <f t="shared" si="210"/>
        <v>280.83564458955232</v>
      </c>
      <c r="I998" s="183">
        <f t="shared" si="211"/>
        <v>16.650798134328362</v>
      </c>
      <c r="J998" s="185">
        <f t="shared" si="215"/>
        <v>23063.626910737268</v>
      </c>
      <c r="K998" s="183">
        <f t="shared" si="212"/>
        <v>29.432044589552248</v>
      </c>
      <c r="L998" s="185">
        <f t="shared" si="213"/>
        <v>2417.1066198726739</v>
      </c>
      <c r="M998" s="204">
        <f t="shared" si="204"/>
        <v>11.624407885470081</v>
      </c>
      <c r="N998" s="186"/>
      <c r="O998" s="187">
        <f t="shared" si="205"/>
        <v>14.904522212477101</v>
      </c>
      <c r="P998" s="187"/>
      <c r="Q998" s="206">
        <f t="shared" si="206"/>
        <v>9.8467265923936162E-2</v>
      </c>
      <c r="R998" s="184">
        <f t="shared" si="216"/>
        <v>1.0180660886362762</v>
      </c>
      <c r="S998" s="184">
        <f t="shared" si="217"/>
        <v>10.365061513499805</v>
      </c>
      <c r="T998" s="190">
        <f t="shared" si="207"/>
        <v>0.14118308282615111</v>
      </c>
      <c r="U998" s="190">
        <f t="shared" si="208"/>
        <v>1.4127885287435582E-2</v>
      </c>
      <c r="V998" s="190">
        <f t="shared" si="209"/>
        <v>0.12705519753871553</v>
      </c>
      <c r="Y998" s="205"/>
      <c r="Z998" s="205"/>
    </row>
    <row r="999" spans="1:26">
      <c r="A999" s="181">
        <v>1953.07</v>
      </c>
      <c r="B999" s="182">
        <v>24.29</v>
      </c>
      <c r="C999" s="183">
        <v>1.42</v>
      </c>
      <c r="D999" s="182">
        <v>2.5233300000000001</v>
      </c>
      <c r="E999" s="182">
        <v>26.8</v>
      </c>
      <c r="F999" s="183">
        <f t="shared" si="214"/>
        <v>1953.5416666665917</v>
      </c>
      <c r="G999" s="184">
        <v>2.93</v>
      </c>
      <c r="H999" s="183">
        <f t="shared" si="210"/>
        <v>284.82245541044784</v>
      </c>
      <c r="I999" s="183">
        <f t="shared" si="211"/>
        <v>16.650798134328362</v>
      </c>
      <c r="J999" s="185">
        <f t="shared" si="215"/>
        <v>23504.99764145771</v>
      </c>
      <c r="K999" s="183">
        <f t="shared" si="212"/>
        <v>29.588351025559714</v>
      </c>
      <c r="L999" s="185">
        <f t="shared" si="213"/>
        <v>2441.7812144347258</v>
      </c>
      <c r="M999" s="204">
        <f t="shared" si="204"/>
        <v>11.750201645310002</v>
      </c>
      <c r="N999" s="186"/>
      <c r="O999" s="187">
        <f t="shared" si="205"/>
        <v>15.069129207230237</v>
      </c>
      <c r="P999" s="187"/>
      <c r="Q999" s="206">
        <f t="shared" si="206"/>
        <v>9.9944492326542608E-2</v>
      </c>
      <c r="R999" s="184">
        <f t="shared" si="216"/>
        <v>1.0007239184253585</v>
      </c>
      <c r="S999" s="184">
        <f t="shared" si="217"/>
        <v>10.552317633523149</v>
      </c>
      <c r="T999" s="190">
        <f t="shared" si="207"/>
        <v>0.13725175253058586</v>
      </c>
      <c r="U999" s="190">
        <f t="shared" si="208"/>
        <v>1.2071995591179441E-2</v>
      </c>
      <c r="V999" s="190">
        <f t="shared" si="209"/>
        <v>0.12517975693940642</v>
      </c>
      <c r="Y999" s="205"/>
      <c r="Z999" s="205"/>
    </row>
    <row r="1000" spans="1:26">
      <c r="A1000" s="181">
        <v>1953.08</v>
      </c>
      <c r="B1000" s="182">
        <v>24.39</v>
      </c>
      <c r="C1000" s="183">
        <v>1.42</v>
      </c>
      <c r="D1000" s="182">
        <v>2.53667</v>
      </c>
      <c r="E1000" s="182">
        <v>26.9</v>
      </c>
      <c r="F1000" s="183">
        <f t="shared" si="214"/>
        <v>1953.624999999925</v>
      </c>
      <c r="G1000" s="184">
        <v>2.95</v>
      </c>
      <c r="H1000" s="183">
        <f t="shared" si="210"/>
        <v>284.93186821561352</v>
      </c>
      <c r="I1000" s="183">
        <f t="shared" si="211"/>
        <v>16.588899256505581</v>
      </c>
      <c r="J1000" s="185">
        <f t="shared" si="215"/>
        <v>23628.110304169102</v>
      </c>
      <c r="K1000" s="183">
        <f t="shared" si="212"/>
        <v>29.634199350000014</v>
      </c>
      <c r="L1000" s="185">
        <f t="shared" si="213"/>
        <v>2457.430035476697</v>
      </c>
      <c r="M1000" s="204">
        <f t="shared" si="204"/>
        <v>11.715076201734002</v>
      </c>
      <c r="N1000" s="186"/>
      <c r="O1000" s="187">
        <f t="shared" si="205"/>
        <v>15.02701904673409</v>
      </c>
      <c r="P1000" s="187"/>
      <c r="Q1000" s="206">
        <f t="shared" si="206"/>
        <v>0.10099082396456592</v>
      </c>
      <c r="R1000" s="184">
        <f t="shared" si="216"/>
        <v>1.0093554892706844</v>
      </c>
      <c r="S1000" s="184">
        <f t="shared" si="217"/>
        <v>10.520700306261942</v>
      </c>
      <c r="T1000" s="190">
        <f t="shared" si="207"/>
        <v>0.14005750752165169</v>
      </c>
      <c r="U1000" s="190">
        <f t="shared" si="208"/>
        <v>1.2879277687620982E-2</v>
      </c>
      <c r="V1000" s="190">
        <f t="shared" si="209"/>
        <v>0.12717822983403071</v>
      </c>
      <c r="Y1000" s="205"/>
      <c r="Z1000" s="205"/>
    </row>
    <row r="1001" spans="1:26">
      <c r="A1001" s="181">
        <v>1953.09</v>
      </c>
      <c r="B1001" s="182">
        <v>23.27</v>
      </c>
      <c r="C1001" s="183">
        <v>1.42</v>
      </c>
      <c r="D1001" s="182">
        <v>2.5499999999999998</v>
      </c>
      <c r="E1001" s="182">
        <v>26.9</v>
      </c>
      <c r="F1001" s="183">
        <f t="shared" si="214"/>
        <v>1953.7083333332582</v>
      </c>
      <c r="G1001" s="184">
        <v>2.87</v>
      </c>
      <c r="H1001" s="183">
        <f t="shared" si="210"/>
        <v>271.84766598513022</v>
      </c>
      <c r="I1001" s="183">
        <f t="shared" si="211"/>
        <v>16.588899256505581</v>
      </c>
      <c r="J1001" s="185">
        <f t="shared" si="215"/>
        <v>22657.73349039258</v>
      </c>
      <c r="K1001" s="183">
        <f t="shared" si="212"/>
        <v>29.7899247211896</v>
      </c>
      <c r="L1001" s="185">
        <f t="shared" si="213"/>
        <v>2482.9059046197281</v>
      </c>
      <c r="M1001" s="204">
        <f t="shared" si="204"/>
        <v>11.139349357262921</v>
      </c>
      <c r="N1001" s="186"/>
      <c r="O1001" s="187">
        <f t="shared" si="205"/>
        <v>14.294747954197097</v>
      </c>
      <c r="P1001" s="187"/>
      <c r="Q1001" s="206">
        <f t="shared" si="206"/>
        <v>0.10560037156783564</v>
      </c>
      <c r="R1001" s="184">
        <f t="shared" si="216"/>
        <v>1.020678701404313</v>
      </c>
      <c r="S1001" s="184">
        <f t="shared" si="217"/>
        <v>10.619126605097259</v>
      </c>
      <c r="T1001" s="190">
        <f t="shared" si="207"/>
        <v>0.14811930578144072</v>
      </c>
      <c r="U1001" s="190">
        <f t="shared" si="208"/>
        <v>1.1614031146959913E-2</v>
      </c>
      <c r="V1001" s="190">
        <f t="shared" si="209"/>
        <v>0.13650527463448081</v>
      </c>
      <c r="Y1001" s="205"/>
      <c r="Z1001" s="205"/>
    </row>
    <row r="1002" spans="1:26">
      <c r="A1002" s="181">
        <v>1953.1</v>
      </c>
      <c r="B1002" s="182">
        <v>23.97</v>
      </c>
      <c r="C1002" s="183">
        <v>1.43</v>
      </c>
      <c r="D1002" s="182">
        <v>2.53667</v>
      </c>
      <c r="E1002" s="182">
        <v>27</v>
      </c>
      <c r="F1002" s="183">
        <f t="shared" si="214"/>
        <v>1953.7916666665915</v>
      </c>
      <c r="G1002" s="184">
        <v>2.66</v>
      </c>
      <c r="H1002" s="183">
        <f t="shared" si="210"/>
        <v>278.98816166666677</v>
      </c>
      <c r="I1002" s="183">
        <f t="shared" si="211"/>
        <v>16.643849444444452</v>
      </c>
      <c r="J1002" s="185">
        <f t="shared" si="215"/>
        <v>23368.475072527996</v>
      </c>
      <c r="K1002" s="183">
        <f t="shared" si="212"/>
        <v>29.524443056111121</v>
      </c>
      <c r="L1002" s="185">
        <f t="shared" si="213"/>
        <v>2473.0125015531739</v>
      </c>
      <c r="M1002" s="204">
        <f t="shared" si="204"/>
        <v>11.391934765421411</v>
      </c>
      <c r="N1002" s="186"/>
      <c r="O1002" s="187">
        <f t="shared" si="205"/>
        <v>14.623798898879711</v>
      </c>
      <c r="P1002" s="187"/>
      <c r="Q1002" s="206">
        <f t="shared" si="206"/>
        <v>0.10609757559259156</v>
      </c>
      <c r="R1002" s="184">
        <f t="shared" si="216"/>
        <v>1.0004767054054859</v>
      </c>
      <c r="S1002" s="184">
        <f t="shared" si="217"/>
        <v>10.798572959437408</v>
      </c>
      <c r="T1002" s="190">
        <f t="shared" si="207"/>
        <v>0.14478018787325175</v>
      </c>
      <c r="U1002" s="190">
        <f t="shared" si="208"/>
        <v>9.6887731852812742E-3</v>
      </c>
      <c r="V1002" s="190">
        <f t="shared" si="209"/>
        <v>0.13509141468797048</v>
      </c>
      <c r="Y1002" s="205"/>
      <c r="Z1002" s="205"/>
    </row>
    <row r="1003" spans="1:26">
      <c r="A1003" s="181">
        <v>1953.11</v>
      </c>
      <c r="B1003" s="182">
        <v>24.5</v>
      </c>
      <c r="C1003" s="183">
        <v>1.44</v>
      </c>
      <c r="D1003" s="182">
        <v>2.5233300000000001</v>
      </c>
      <c r="E1003" s="182">
        <v>26.9</v>
      </c>
      <c r="F1003" s="183">
        <f t="shared" si="214"/>
        <v>1953.8749999999247</v>
      </c>
      <c r="G1003" s="184">
        <v>2.68</v>
      </c>
      <c r="H1003" s="183">
        <f t="shared" si="210"/>
        <v>286.21692379182173</v>
      </c>
      <c r="I1003" s="183">
        <f t="shared" si="211"/>
        <v>16.822545724907069</v>
      </c>
      <c r="J1003" s="185">
        <f t="shared" si="215"/>
        <v>24091.390755967048</v>
      </c>
      <c r="K1003" s="183">
        <f t="shared" si="212"/>
        <v>29.478357155576223</v>
      </c>
      <c r="L1003" s="185">
        <f t="shared" si="213"/>
        <v>2481.2460831124217</v>
      </c>
      <c r="M1003" s="204">
        <f t="shared" si="204"/>
        <v>11.644070268505772</v>
      </c>
      <c r="N1003" s="186"/>
      <c r="O1003" s="187">
        <f t="shared" si="205"/>
        <v>14.953068513374781</v>
      </c>
      <c r="P1003" s="187"/>
      <c r="Q1003" s="206">
        <f t="shared" si="206"/>
        <v>0.10360914376609941</v>
      </c>
      <c r="R1003" s="184">
        <f t="shared" si="216"/>
        <v>1.0100968735423244</v>
      </c>
      <c r="S1003" s="184">
        <f t="shared" si="217"/>
        <v>10.843883228012828</v>
      </c>
      <c r="T1003" s="190">
        <f t="shared" si="207"/>
        <v>0.14095040856172303</v>
      </c>
      <c r="U1003" s="190">
        <f t="shared" si="208"/>
        <v>9.5294043800555617E-3</v>
      </c>
      <c r="V1003" s="190">
        <f t="shared" si="209"/>
        <v>0.13142100418166747</v>
      </c>
      <c r="Y1003" s="205"/>
      <c r="Z1003" s="205"/>
    </row>
    <row r="1004" spans="1:26">
      <c r="A1004" s="181">
        <v>1953.12</v>
      </c>
      <c r="B1004" s="182">
        <v>24.83</v>
      </c>
      <c r="C1004" s="183">
        <v>1.45</v>
      </c>
      <c r="D1004" s="182">
        <v>2.5099999999999998</v>
      </c>
      <c r="E1004" s="182">
        <v>26.9</v>
      </c>
      <c r="F1004" s="183">
        <f t="shared" si="214"/>
        <v>1953.958333333258</v>
      </c>
      <c r="G1004" s="184">
        <v>2.59</v>
      </c>
      <c r="H1004" s="183">
        <f t="shared" si="210"/>
        <v>290.07209052044618</v>
      </c>
      <c r="I1004" s="183">
        <f t="shared" si="211"/>
        <v>16.939368959107814</v>
      </c>
      <c r="J1004" s="185">
        <f t="shared" si="215"/>
        <v>24534.705123279222</v>
      </c>
      <c r="K1004" s="183">
        <f t="shared" si="212"/>
        <v>29.32263178438663</v>
      </c>
      <c r="L1004" s="185">
        <f t="shared" si="213"/>
        <v>2480.1494103677346</v>
      </c>
      <c r="M1004" s="204">
        <f t="shared" si="204"/>
        <v>11.75444918402729</v>
      </c>
      <c r="N1004" s="186"/>
      <c r="O1004" s="187">
        <f t="shared" si="205"/>
        <v>15.101395257015982</v>
      </c>
      <c r="P1004" s="187"/>
      <c r="Q1004" s="206">
        <f t="shared" si="206"/>
        <v>0.10370269083937067</v>
      </c>
      <c r="R1004" s="184">
        <f t="shared" si="216"/>
        <v>1.0118200222971947</v>
      </c>
      <c r="S1004" s="184">
        <f t="shared" si="217"/>
        <v>10.953372545673806</v>
      </c>
      <c r="T1004" s="190">
        <f t="shared" si="207"/>
        <v>0.14120169618292677</v>
      </c>
      <c r="U1004" s="190">
        <f t="shared" si="208"/>
        <v>8.4527711415074425E-3</v>
      </c>
      <c r="V1004" s="190">
        <f t="shared" si="209"/>
        <v>0.13274892504141933</v>
      </c>
      <c r="Y1004" s="205"/>
      <c r="Z1004" s="205"/>
    </row>
    <row r="1005" spans="1:26">
      <c r="A1005" s="181">
        <v>1954.01</v>
      </c>
      <c r="B1005" s="182">
        <v>25.46</v>
      </c>
      <c r="C1005" s="183">
        <v>1.4566699999999999</v>
      </c>
      <c r="D1005" s="182">
        <v>2.5233300000000001</v>
      </c>
      <c r="E1005" s="182">
        <v>26.9</v>
      </c>
      <c r="F1005" s="183">
        <f t="shared" si="214"/>
        <v>1954.0416666665913</v>
      </c>
      <c r="G1005" s="184">
        <v>2.48</v>
      </c>
      <c r="H1005" s="183">
        <f t="shared" si="210"/>
        <v>297.43195427509306</v>
      </c>
      <c r="I1005" s="183">
        <f t="shared" si="211"/>
        <v>17.017290056319709</v>
      </c>
      <c r="J1005" s="185">
        <f t="shared" si="215"/>
        <v>25277.158270157724</v>
      </c>
      <c r="K1005" s="183">
        <f t="shared" si="212"/>
        <v>29.478357155576223</v>
      </c>
      <c r="L1005" s="185">
        <f t="shared" si="213"/>
        <v>2505.2086322795403</v>
      </c>
      <c r="M1005" s="204">
        <f t="shared" si="204"/>
        <v>12.002650554927826</v>
      </c>
      <c r="N1005" s="186"/>
      <c r="O1005" s="187">
        <f t="shared" si="205"/>
        <v>15.427061391002464</v>
      </c>
      <c r="P1005" s="187"/>
      <c r="Q1005" s="206">
        <f t="shared" si="206"/>
        <v>0.10304345229837096</v>
      </c>
      <c r="R1005" s="184">
        <f t="shared" si="216"/>
        <v>1.0029454226504648</v>
      </c>
      <c r="S1005" s="184">
        <f t="shared" si="217"/>
        <v>11.08284165339315</v>
      </c>
      <c r="T1005" s="190">
        <f t="shared" si="207"/>
        <v>0.14154011284922263</v>
      </c>
      <c r="U1005" s="190">
        <f t="shared" si="208"/>
        <v>7.2883489509014687E-3</v>
      </c>
      <c r="V1005" s="190">
        <f t="shared" si="209"/>
        <v>0.13425176389832116</v>
      </c>
      <c r="Y1005" s="205"/>
      <c r="Z1005" s="205"/>
    </row>
    <row r="1006" spans="1:26">
      <c r="A1006" s="181">
        <v>1954.02</v>
      </c>
      <c r="B1006" s="182">
        <v>26.02</v>
      </c>
      <c r="C1006" s="183">
        <v>1.46333</v>
      </c>
      <c r="D1006" s="182">
        <v>2.53667</v>
      </c>
      <c r="E1006" s="182">
        <v>26.9</v>
      </c>
      <c r="F1006" s="183">
        <f t="shared" si="214"/>
        <v>1954.1249999999245</v>
      </c>
      <c r="G1006" s="184">
        <v>2.4700000000000002</v>
      </c>
      <c r="H1006" s="183">
        <f t="shared" si="210"/>
        <v>303.97405539033468</v>
      </c>
      <c r="I1006" s="183">
        <f t="shared" si="211"/>
        <v>17.095094330297407</v>
      </c>
      <c r="J1006" s="185">
        <f t="shared" si="215"/>
        <v>25954.205034974857</v>
      </c>
      <c r="K1006" s="183">
        <f t="shared" si="212"/>
        <v>29.634199350000014</v>
      </c>
      <c r="L1006" s="185">
        <f t="shared" si="213"/>
        <v>2530.2556989265822</v>
      </c>
      <c r="M1006" s="204">
        <f t="shared" si="204"/>
        <v>12.215052485432837</v>
      </c>
      <c r="N1006" s="186"/>
      <c r="O1006" s="187">
        <f t="shared" si="205"/>
        <v>15.705755365444624</v>
      </c>
      <c r="P1006" s="187"/>
      <c r="Q1006" s="206">
        <f t="shared" si="206"/>
        <v>0.10169472728013385</v>
      </c>
      <c r="R1006" s="184">
        <f t="shared" si="216"/>
        <v>1.0108881079156506</v>
      </c>
      <c r="S1006" s="184">
        <f t="shared" si="217"/>
        <v>11.115485306230569</v>
      </c>
      <c r="T1006" s="190">
        <f t="shared" si="207"/>
        <v>0.14020256038602752</v>
      </c>
      <c r="U1006" s="190">
        <f t="shared" si="208"/>
        <v>7.504392573155716E-3</v>
      </c>
      <c r="V1006" s="190">
        <f t="shared" si="209"/>
        <v>0.1326981678128718</v>
      </c>
      <c r="Y1006" s="205"/>
      <c r="Z1006" s="205"/>
    </row>
    <row r="1007" spans="1:26">
      <c r="A1007" s="181">
        <v>1954.03</v>
      </c>
      <c r="B1007" s="182">
        <v>26.57</v>
      </c>
      <c r="C1007" s="183">
        <v>1.47</v>
      </c>
      <c r="D1007" s="182">
        <v>2.5499999999999998</v>
      </c>
      <c r="E1007" s="182">
        <v>26.9</v>
      </c>
      <c r="F1007" s="183">
        <f t="shared" si="214"/>
        <v>1954.2083333332578</v>
      </c>
      <c r="G1007" s="184">
        <v>2.37</v>
      </c>
      <c r="H1007" s="183">
        <f t="shared" si="210"/>
        <v>310.39933327137561</v>
      </c>
      <c r="I1007" s="183">
        <f t="shared" si="211"/>
        <v>17.173015427509302</v>
      </c>
      <c r="J1007" s="185">
        <f t="shared" si="215"/>
        <v>26625.004530978724</v>
      </c>
      <c r="K1007" s="183">
        <f t="shared" si="212"/>
        <v>29.7899247211896</v>
      </c>
      <c r="L1007" s="185">
        <f t="shared" si="213"/>
        <v>2555.2789444484661</v>
      </c>
      <c r="M1007" s="204">
        <f t="shared" si="204"/>
        <v>12.420105295189973</v>
      </c>
      <c r="N1007" s="186"/>
      <c r="O1007" s="187">
        <f t="shared" si="205"/>
        <v>15.974058403613164</v>
      </c>
      <c r="P1007" s="187"/>
      <c r="Q1007" s="206">
        <f t="shared" si="206"/>
        <v>0.10134313684560127</v>
      </c>
      <c r="R1007" s="184">
        <f t="shared" si="216"/>
        <v>1.0090659974682945</v>
      </c>
      <c r="S1007" s="184">
        <f t="shared" si="217"/>
        <v>11.236511909779637</v>
      </c>
      <c r="T1007" s="190">
        <f t="shared" si="207"/>
        <v>0.13963251987409153</v>
      </c>
      <c r="U1007" s="190">
        <f t="shared" si="208"/>
        <v>6.1917044734545179E-3</v>
      </c>
      <c r="V1007" s="190">
        <f t="shared" si="209"/>
        <v>0.13344081540063701</v>
      </c>
      <c r="Y1007" s="205"/>
      <c r="Z1007" s="205"/>
    </row>
    <row r="1008" spans="1:26">
      <c r="A1008" s="181">
        <v>1954.04</v>
      </c>
      <c r="B1008" s="182">
        <v>27.63</v>
      </c>
      <c r="C1008" s="183">
        <v>1.46333</v>
      </c>
      <c r="D1008" s="182">
        <v>2.5733299999999999</v>
      </c>
      <c r="E1008" s="182">
        <v>26.8</v>
      </c>
      <c r="F1008" s="183">
        <f t="shared" si="214"/>
        <v>1954.291666666591</v>
      </c>
      <c r="G1008" s="184">
        <v>2.29</v>
      </c>
      <c r="H1008" s="183">
        <f t="shared" si="210"/>
        <v>323.98700876865684</v>
      </c>
      <c r="I1008" s="183">
        <f t="shared" si="211"/>
        <v>17.15888199570896</v>
      </c>
      <c r="J1008" s="185">
        <f t="shared" si="215"/>
        <v>27913.161929299753</v>
      </c>
      <c r="K1008" s="183">
        <f t="shared" si="212"/>
        <v>30.174646734514937</v>
      </c>
      <c r="L1008" s="185">
        <f t="shared" si="213"/>
        <v>2599.7023882564217</v>
      </c>
      <c r="M1008" s="204">
        <f t="shared" si="204"/>
        <v>12.907868184060916</v>
      </c>
      <c r="N1008" s="186"/>
      <c r="O1008" s="187">
        <f t="shared" si="205"/>
        <v>16.603059291869474</v>
      </c>
      <c r="P1008" s="187"/>
      <c r="Q1008" s="206">
        <f t="shared" si="206"/>
        <v>9.8113505602729828E-2</v>
      </c>
      <c r="R1008" s="184">
        <f t="shared" si="216"/>
        <v>0.99484451366747939</v>
      </c>
      <c r="S1008" s="184">
        <f t="shared" si="217"/>
        <v>11.380689494195362</v>
      </c>
      <c r="T1008" s="190">
        <f t="shared" si="207"/>
        <v>0.13616865242085319</v>
      </c>
      <c r="U1008" s="190">
        <f t="shared" si="208"/>
        <v>5.181458023079788E-3</v>
      </c>
      <c r="V1008" s="190">
        <f t="shared" si="209"/>
        <v>0.1309871943977734</v>
      </c>
      <c r="Y1008" s="205"/>
      <c r="Z1008" s="205"/>
    </row>
    <row r="1009" spans="1:26">
      <c r="A1009" s="181">
        <v>1954.05</v>
      </c>
      <c r="B1009" s="182">
        <v>28.73</v>
      </c>
      <c r="C1009" s="183">
        <v>1.4566699999999999</v>
      </c>
      <c r="D1009" s="182">
        <v>2.59667</v>
      </c>
      <c r="E1009" s="182">
        <v>26.9</v>
      </c>
      <c r="F1009" s="183">
        <f t="shared" si="214"/>
        <v>1954.3749999999243</v>
      </c>
      <c r="G1009" s="184">
        <v>2.37</v>
      </c>
      <c r="H1009" s="183">
        <f t="shared" si="210"/>
        <v>335.6331518587362</v>
      </c>
      <c r="I1009" s="183">
        <f t="shared" si="211"/>
        <v>17.017290056319709</v>
      </c>
      <c r="J1009" s="185">
        <f t="shared" si="215"/>
        <v>29038.714906632951</v>
      </c>
      <c r="K1009" s="183">
        <f t="shared" si="212"/>
        <v>30.335138755204476</v>
      </c>
      <c r="L1009" s="185">
        <f t="shared" si="213"/>
        <v>2624.5722184687288</v>
      </c>
      <c r="M1009" s="204">
        <f t="shared" si="204"/>
        <v>13.312042238025857</v>
      </c>
      <c r="N1009" s="186"/>
      <c r="O1009" s="187">
        <f t="shared" si="205"/>
        <v>17.121370897689342</v>
      </c>
      <c r="P1009" s="187"/>
      <c r="Q1009" s="206">
        <f t="shared" si="206"/>
        <v>9.5350061653182883E-2</v>
      </c>
      <c r="R1009" s="184">
        <f t="shared" si="216"/>
        <v>1.0010924459392456</v>
      </c>
      <c r="S1009" s="184">
        <f t="shared" si="217"/>
        <v>11.279927224365446</v>
      </c>
      <c r="T1009" s="190">
        <f t="shared" si="207"/>
        <v>0.13306154376836687</v>
      </c>
      <c r="U1009" s="190">
        <f t="shared" si="208"/>
        <v>6.6732828210043227E-3</v>
      </c>
      <c r="V1009" s="190">
        <f t="shared" si="209"/>
        <v>0.12638826094736255</v>
      </c>
      <c r="Y1009" s="205"/>
      <c r="Z1009" s="205"/>
    </row>
    <row r="1010" spans="1:26">
      <c r="A1010" s="181">
        <v>1954.06</v>
      </c>
      <c r="B1010" s="182">
        <v>28.96</v>
      </c>
      <c r="C1010" s="183">
        <v>1.45</v>
      </c>
      <c r="D1010" s="182">
        <v>2.62</v>
      </c>
      <c r="E1010" s="182">
        <v>26.9</v>
      </c>
      <c r="F1010" s="183">
        <f t="shared" si="214"/>
        <v>1954.4583333332575</v>
      </c>
      <c r="G1010" s="184">
        <v>2.38</v>
      </c>
      <c r="H1010" s="183">
        <f t="shared" si="210"/>
        <v>338.32008624535331</v>
      </c>
      <c r="I1010" s="183">
        <f t="shared" si="211"/>
        <v>16.939368959107814</v>
      </c>
      <c r="J1010" s="185">
        <f t="shared" si="215"/>
        <v>29393.318079149849</v>
      </c>
      <c r="K1010" s="183">
        <f t="shared" si="212"/>
        <v>30.607687360594813</v>
      </c>
      <c r="L1010" s="185">
        <f t="shared" si="213"/>
        <v>2659.2021190391097</v>
      </c>
      <c r="M1010" s="204">
        <f t="shared" si="204"/>
        <v>13.357885903658998</v>
      </c>
      <c r="N1010" s="186"/>
      <c r="O1010" s="187">
        <f t="shared" si="205"/>
        <v>17.178043503737339</v>
      </c>
      <c r="P1010" s="187"/>
      <c r="Q1010" s="206">
        <f t="shared" si="206"/>
        <v>9.4397589195516773E-2</v>
      </c>
      <c r="R1010" s="184">
        <f t="shared" si="216"/>
        <v>1.009070925747481</v>
      </c>
      <c r="S1010" s="184">
        <f t="shared" si="217"/>
        <v>11.29224993505669</v>
      </c>
      <c r="T1010" s="190">
        <f t="shared" si="207"/>
        <v>0.13092615266016594</v>
      </c>
      <c r="U1010" s="190">
        <f t="shared" si="208"/>
        <v>6.8336353745208633E-3</v>
      </c>
      <c r="V1010" s="190">
        <f t="shared" si="209"/>
        <v>0.12409251728564508</v>
      </c>
      <c r="Y1010" s="205"/>
      <c r="Z1010" s="205"/>
    </row>
    <row r="1011" spans="1:26">
      <c r="A1011" s="181">
        <v>1954.07</v>
      </c>
      <c r="B1011" s="182">
        <v>30.13</v>
      </c>
      <c r="C1011" s="183">
        <v>1.4566699999999999</v>
      </c>
      <c r="D1011" s="182">
        <v>2.6233300000000002</v>
      </c>
      <c r="E1011" s="182">
        <v>26.9</v>
      </c>
      <c r="F1011" s="183">
        <f t="shared" si="214"/>
        <v>1954.5416666665908</v>
      </c>
      <c r="G1011" s="184">
        <v>2.2999999999999998</v>
      </c>
      <c r="H1011" s="183">
        <f t="shared" si="210"/>
        <v>351.98840464684025</v>
      </c>
      <c r="I1011" s="183">
        <f t="shared" si="211"/>
        <v>17.017290056319709</v>
      </c>
      <c r="J1011" s="185">
        <f t="shared" si="215"/>
        <v>30704.029838120892</v>
      </c>
      <c r="K1011" s="183">
        <f t="shared" si="212"/>
        <v>30.646589497583658</v>
      </c>
      <c r="L1011" s="185">
        <f t="shared" si="213"/>
        <v>2673.3090804924559</v>
      </c>
      <c r="M1011" s="204">
        <f t="shared" si="204"/>
        <v>13.833009564245327</v>
      </c>
      <c r="N1011" s="186"/>
      <c r="O1011" s="187">
        <f t="shared" si="205"/>
        <v>17.784289655101261</v>
      </c>
      <c r="P1011" s="187"/>
      <c r="Q1011" s="206">
        <f t="shared" si="206"/>
        <v>9.2035333094363542E-2</v>
      </c>
      <c r="R1011" s="184">
        <f t="shared" si="216"/>
        <v>0.99661625986110247</v>
      </c>
      <c r="S1011" s="184">
        <f t="shared" si="217"/>
        <v>11.394681095739587</v>
      </c>
      <c r="T1011" s="190">
        <f t="shared" si="207"/>
        <v>0.13002389703673356</v>
      </c>
      <c r="U1011" s="190">
        <f t="shared" si="208"/>
        <v>5.7872766306619194E-3</v>
      </c>
      <c r="V1011" s="190">
        <f t="shared" si="209"/>
        <v>0.12423662040607164</v>
      </c>
      <c r="Y1011" s="205"/>
      <c r="Z1011" s="205"/>
    </row>
    <row r="1012" spans="1:26">
      <c r="A1012" s="181">
        <v>1954.08</v>
      </c>
      <c r="B1012" s="182">
        <v>30.73</v>
      </c>
      <c r="C1012" s="183">
        <v>1.46333</v>
      </c>
      <c r="D1012" s="182">
        <v>2.6266699999999998</v>
      </c>
      <c r="E1012" s="182">
        <v>26.9</v>
      </c>
      <c r="F1012" s="183">
        <f t="shared" si="214"/>
        <v>1954.6249999999241</v>
      </c>
      <c r="G1012" s="184">
        <v>2.36</v>
      </c>
      <c r="H1012" s="183">
        <f t="shared" si="210"/>
        <v>358.99779869888494</v>
      </c>
      <c r="I1012" s="183">
        <f t="shared" si="211"/>
        <v>17.095094330297407</v>
      </c>
      <c r="J1012" s="185">
        <f t="shared" si="215"/>
        <v>31439.728319195929</v>
      </c>
      <c r="K1012" s="183">
        <f t="shared" si="212"/>
        <v>30.685608457806701</v>
      </c>
      <c r="L1012" s="185">
        <f t="shared" si="213"/>
        <v>2687.3345650563733</v>
      </c>
      <c r="M1012" s="204">
        <f t="shared" si="204"/>
        <v>14.042112347320577</v>
      </c>
      <c r="N1012" s="186"/>
      <c r="O1012" s="187">
        <f t="shared" si="205"/>
        <v>18.047877301272553</v>
      </c>
      <c r="P1012" s="187"/>
      <c r="Q1012" s="206">
        <f t="shared" si="206"/>
        <v>9.0358841377315202E-2</v>
      </c>
      <c r="R1012" s="184">
        <f t="shared" si="216"/>
        <v>1.000201558545158</v>
      </c>
      <c r="S1012" s="184">
        <f t="shared" si="217"/>
        <v>11.356124455945997</v>
      </c>
      <c r="T1012" s="190">
        <f t="shared" si="207"/>
        <v>0.12632687789695574</v>
      </c>
      <c r="U1012" s="190">
        <f t="shared" si="208"/>
        <v>6.8031997725062077E-3</v>
      </c>
      <c r="V1012" s="190">
        <f t="shared" si="209"/>
        <v>0.11952367812444953</v>
      </c>
      <c r="Y1012" s="205"/>
      <c r="Z1012" s="205"/>
    </row>
    <row r="1013" spans="1:26">
      <c r="A1013" s="181">
        <v>1954.09</v>
      </c>
      <c r="B1013" s="182">
        <v>31.45</v>
      </c>
      <c r="C1013" s="183">
        <v>1.47</v>
      </c>
      <c r="D1013" s="182">
        <v>2.63</v>
      </c>
      <c r="E1013" s="182">
        <v>26.8</v>
      </c>
      <c r="F1013" s="183">
        <f t="shared" si="214"/>
        <v>1954.7083333332573</v>
      </c>
      <c r="G1013" s="184">
        <v>2.38</v>
      </c>
      <c r="H1013" s="183">
        <f t="shared" si="210"/>
        <v>368.78000093283595</v>
      </c>
      <c r="I1013" s="183">
        <f t="shared" si="211"/>
        <v>17.237093843283589</v>
      </c>
      <c r="J1013" s="185">
        <f t="shared" si="215"/>
        <v>32422.215057269601</v>
      </c>
      <c r="K1013" s="183">
        <f t="shared" si="212"/>
        <v>30.839154291044789</v>
      </c>
      <c r="L1013" s="185">
        <f t="shared" si="213"/>
        <v>2711.3012909576805</v>
      </c>
      <c r="M1013" s="204">
        <f t="shared" si="204"/>
        <v>14.356474143296975</v>
      </c>
      <c r="N1013" s="186"/>
      <c r="O1013" s="187">
        <f t="shared" si="205"/>
        <v>18.445764153358347</v>
      </c>
      <c r="P1013" s="187"/>
      <c r="Q1013" s="206">
        <f t="shared" si="206"/>
        <v>8.8211182770912153E-2</v>
      </c>
      <c r="R1013" s="184">
        <f t="shared" si="216"/>
        <v>0.99758112711171998</v>
      </c>
      <c r="S1013" s="184">
        <f t="shared" si="217"/>
        <v>11.400795519347097</v>
      </c>
      <c r="T1013" s="190">
        <f t="shared" si="207"/>
        <v>0.12469394530903122</v>
      </c>
      <c r="U1013" s="190">
        <f t="shared" si="208"/>
        <v>6.3534200248591688E-3</v>
      </c>
      <c r="V1013" s="190">
        <f t="shared" si="209"/>
        <v>0.11834052528417205</v>
      </c>
      <c r="Y1013" s="205"/>
      <c r="Z1013" s="205"/>
    </row>
    <row r="1014" spans="1:26">
      <c r="A1014" s="181">
        <v>1954.1</v>
      </c>
      <c r="B1014" s="182">
        <v>32.18</v>
      </c>
      <c r="C1014" s="183">
        <v>1.49333</v>
      </c>
      <c r="D1014" s="182">
        <v>2.6766700000000001</v>
      </c>
      <c r="E1014" s="182">
        <v>26.8</v>
      </c>
      <c r="F1014" s="183">
        <f t="shared" si="214"/>
        <v>1954.7916666665906</v>
      </c>
      <c r="G1014" s="184">
        <v>2.4300000000000002</v>
      </c>
      <c r="H1014" s="183">
        <f t="shared" si="210"/>
        <v>377.33991828358222</v>
      </c>
      <c r="I1014" s="183">
        <f t="shared" si="211"/>
        <v>17.510659421082096</v>
      </c>
      <c r="J1014" s="185">
        <f t="shared" si="215"/>
        <v>33303.072689259941</v>
      </c>
      <c r="K1014" s="183">
        <f t="shared" si="212"/>
        <v>31.386402705783592</v>
      </c>
      <c r="L1014" s="185">
        <f t="shared" si="213"/>
        <v>2770.0850085506963</v>
      </c>
      <c r="M1014" s="204">
        <f t="shared" si="204"/>
        <v>14.619231935730562</v>
      </c>
      <c r="N1014" s="186"/>
      <c r="O1014" s="187">
        <f t="shared" si="205"/>
        <v>18.776965474104724</v>
      </c>
      <c r="P1014" s="187"/>
      <c r="Q1014" s="206">
        <f t="shared" si="206"/>
        <v>8.6459243521718368E-2</v>
      </c>
      <c r="R1014" s="184">
        <f t="shared" si="216"/>
        <v>0.99763332319824494</v>
      </c>
      <c r="S1014" s="184">
        <f t="shared" si="217"/>
        <v>11.373218444160525</v>
      </c>
      <c r="T1014" s="190">
        <f t="shared" si="207"/>
        <v>0.12387592370939671</v>
      </c>
      <c r="U1014" s="190">
        <f t="shared" si="208"/>
        <v>7.0302032567628459E-3</v>
      </c>
      <c r="V1014" s="190">
        <f t="shared" si="209"/>
        <v>0.11684572045263386</v>
      </c>
      <c r="Y1014" s="205"/>
      <c r="Z1014" s="205"/>
    </row>
    <row r="1015" spans="1:26">
      <c r="A1015" s="181">
        <v>1954.11</v>
      </c>
      <c r="B1015" s="182">
        <v>33.44</v>
      </c>
      <c r="C1015" s="183">
        <v>1.51667</v>
      </c>
      <c r="D1015" s="182">
        <v>2.7233299999999998</v>
      </c>
      <c r="E1015" s="182">
        <v>26.8</v>
      </c>
      <c r="F1015" s="183">
        <f t="shared" si="214"/>
        <v>1954.8749999999238</v>
      </c>
      <c r="G1015" s="184">
        <v>2.48</v>
      </c>
      <c r="H1015" s="183">
        <f t="shared" si="210"/>
        <v>392.11457014925384</v>
      </c>
      <c r="I1015" s="183">
        <f t="shared" si="211"/>
        <v>17.784342258022395</v>
      </c>
      <c r="J1015" s="185">
        <f t="shared" si="215"/>
        <v>34737.846436714965</v>
      </c>
      <c r="K1015" s="183">
        <f t="shared" si="212"/>
        <v>31.933533861380607</v>
      </c>
      <c r="L1015" s="185">
        <f t="shared" si="213"/>
        <v>2829.0256978618108</v>
      </c>
      <c r="M1015" s="204">
        <f t="shared" si="204"/>
        <v>15.117311697434388</v>
      </c>
      <c r="N1015" s="186"/>
      <c r="O1015" s="187">
        <f t="shared" si="205"/>
        <v>19.407607457588711</v>
      </c>
      <c r="P1015" s="187"/>
      <c r="Q1015" s="206">
        <f t="shared" si="206"/>
        <v>8.3705524492971556E-2</v>
      </c>
      <c r="R1015" s="184">
        <f t="shared" si="216"/>
        <v>0.99943544122648431</v>
      </c>
      <c r="S1015" s="184">
        <f t="shared" si="217"/>
        <v>11.346301711907437</v>
      </c>
      <c r="T1015" s="190">
        <f t="shared" si="207"/>
        <v>0.11983219797869649</v>
      </c>
      <c r="U1015" s="190">
        <f t="shared" si="208"/>
        <v>7.6220588080992968E-3</v>
      </c>
      <c r="V1015" s="190">
        <f t="shared" si="209"/>
        <v>0.11221013917059719</v>
      </c>
      <c r="Y1015" s="205"/>
      <c r="Z1015" s="205"/>
    </row>
    <row r="1016" spans="1:26">
      <c r="A1016" s="181">
        <v>1954.12</v>
      </c>
      <c r="B1016" s="182">
        <v>34.97</v>
      </c>
      <c r="C1016" s="183">
        <v>1.54</v>
      </c>
      <c r="D1016" s="182">
        <v>2.77</v>
      </c>
      <c r="E1016" s="182">
        <v>26.7</v>
      </c>
      <c r="F1016" s="183">
        <f t="shared" si="214"/>
        <v>1954.9583333332571</v>
      </c>
      <c r="G1016" s="184">
        <v>2.5099999999999998</v>
      </c>
      <c r="H1016" s="183">
        <f t="shared" si="210"/>
        <v>411.59100617977538</v>
      </c>
      <c r="I1016" s="183">
        <f t="shared" si="211"/>
        <v>18.125540449438208</v>
      </c>
      <c r="J1016" s="185">
        <f t="shared" si="215"/>
        <v>36597.098008038913</v>
      </c>
      <c r="K1016" s="183">
        <f t="shared" si="212"/>
        <v>32.602433146067426</v>
      </c>
      <c r="L1016" s="185">
        <f t="shared" si="213"/>
        <v>2898.8836569135774</v>
      </c>
      <c r="M1016" s="204">
        <f t="shared" si="204"/>
        <v>15.789062002327086</v>
      </c>
      <c r="N1016" s="186"/>
      <c r="O1016" s="187">
        <f t="shared" si="205"/>
        <v>20.257529192442497</v>
      </c>
      <c r="P1016" s="187"/>
      <c r="Q1016" s="206">
        <f t="shared" si="206"/>
        <v>7.9614728670576687E-2</v>
      </c>
      <c r="R1016" s="184">
        <f t="shared" si="216"/>
        <v>0.99336274347021081</v>
      </c>
      <c r="S1016" s="184">
        <f t="shared" si="217"/>
        <v>11.382367578544489</v>
      </c>
      <c r="T1016" s="190">
        <f t="shared" si="207"/>
        <v>0.11233940716168966</v>
      </c>
      <c r="U1016" s="190">
        <f t="shared" si="208"/>
        <v>7.4056611182429233E-3</v>
      </c>
      <c r="V1016" s="190">
        <f t="shared" si="209"/>
        <v>0.10493374604344674</v>
      </c>
      <c r="Y1016" s="205"/>
      <c r="Z1016" s="205"/>
    </row>
    <row r="1017" spans="1:26">
      <c r="A1017" s="181">
        <v>1955.01</v>
      </c>
      <c r="B1017" s="182">
        <v>35.6</v>
      </c>
      <c r="C1017" s="183">
        <v>1.54667</v>
      </c>
      <c r="D1017" s="182">
        <v>2.8333300000000001</v>
      </c>
      <c r="E1017" s="182">
        <v>26.7</v>
      </c>
      <c r="F1017" s="183">
        <f t="shared" si="214"/>
        <v>1955.0416666665903</v>
      </c>
      <c r="G1017" s="184">
        <v>2.61</v>
      </c>
      <c r="H1017" s="183">
        <f t="shared" si="210"/>
        <v>419.0060000000002</v>
      </c>
      <c r="I1017" s="183">
        <f t="shared" si="211"/>
        <v>18.204045225280904</v>
      </c>
      <c r="J1017" s="185">
        <f t="shared" si="215"/>
        <v>37391.297070370609</v>
      </c>
      <c r="K1017" s="183">
        <f t="shared" si="212"/>
        <v>33.34781657247192</v>
      </c>
      <c r="L1017" s="185">
        <f t="shared" si="213"/>
        <v>2975.8956103481219</v>
      </c>
      <c r="M1017" s="204">
        <f t="shared" si="204"/>
        <v>15.990781062969839</v>
      </c>
      <c r="N1017" s="186"/>
      <c r="O1017" s="187">
        <f t="shared" si="205"/>
        <v>20.501927865048525</v>
      </c>
      <c r="P1017" s="187"/>
      <c r="Q1017" s="206">
        <f t="shared" si="206"/>
        <v>7.7815776226365679E-2</v>
      </c>
      <c r="R1017" s="184">
        <f t="shared" si="216"/>
        <v>0.99869009255840091</v>
      </c>
      <c r="S1017" s="184">
        <f t="shared" si="217"/>
        <v>11.306819885009334</v>
      </c>
      <c r="T1017" s="190">
        <f t="shared" si="207"/>
        <v>0.11304757223665507</v>
      </c>
      <c r="U1017" s="190">
        <f t="shared" si="208"/>
        <v>8.3458926376729359E-3</v>
      </c>
      <c r="V1017" s="190">
        <f t="shared" si="209"/>
        <v>0.10470167959898213</v>
      </c>
      <c r="Y1017" s="205"/>
      <c r="Z1017" s="205"/>
    </row>
    <row r="1018" spans="1:26">
      <c r="A1018" s="181">
        <v>1955.02</v>
      </c>
      <c r="B1018" s="182">
        <v>36.79</v>
      </c>
      <c r="C1018" s="183">
        <v>1.5533300000000001</v>
      </c>
      <c r="D1018" s="182">
        <v>2.8966699999999999</v>
      </c>
      <c r="E1018" s="182">
        <v>26.7</v>
      </c>
      <c r="F1018" s="183">
        <f t="shared" si="214"/>
        <v>1955.1249999999236</v>
      </c>
      <c r="G1018" s="184">
        <v>2.65</v>
      </c>
      <c r="H1018" s="183">
        <f t="shared" si="210"/>
        <v>433.01209943820243</v>
      </c>
      <c r="I1018" s="183">
        <f t="shared" si="211"/>
        <v>18.282432302808996</v>
      </c>
      <c r="J1018" s="185">
        <f t="shared" si="215"/>
        <v>38777.132149123441</v>
      </c>
      <c r="K1018" s="183">
        <f t="shared" si="212"/>
        <v>34.093317697191026</v>
      </c>
      <c r="L1018" s="185">
        <f t="shared" si="213"/>
        <v>3053.1273547812289</v>
      </c>
      <c r="M1018" s="204">
        <f t="shared" si="204"/>
        <v>16.437728215987121</v>
      </c>
      <c r="N1018" s="186"/>
      <c r="O1018" s="187">
        <f t="shared" si="205"/>
        <v>21.056961301473919</v>
      </c>
      <c r="P1018" s="187"/>
      <c r="Q1018" s="206">
        <f t="shared" si="206"/>
        <v>7.5715401259660781E-2</v>
      </c>
      <c r="R1018" s="184">
        <f t="shared" si="216"/>
        <v>0.99959839144156226</v>
      </c>
      <c r="S1018" s="184">
        <f t="shared" si="217"/>
        <v>11.29200899750114</v>
      </c>
      <c r="T1018" s="190">
        <f t="shared" si="207"/>
        <v>0.11008265498545344</v>
      </c>
      <c r="U1018" s="190">
        <f t="shared" si="208"/>
        <v>8.6667566750175951E-3</v>
      </c>
      <c r="V1018" s="190">
        <f t="shared" si="209"/>
        <v>0.10141589831043585</v>
      </c>
      <c r="Y1018" s="205"/>
      <c r="Z1018" s="205"/>
    </row>
    <row r="1019" spans="1:26">
      <c r="A1019" s="181">
        <v>1955.03</v>
      </c>
      <c r="B1019" s="182">
        <v>36.5</v>
      </c>
      <c r="C1019" s="183">
        <v>1.56</v>
      </c>
      <c r="D1019" s="182">
        <v>2.96</v>
      </c>
      <c r="E1019" s="182">
        <v>26.7</v>
      </c>
      <c r="F1019" s="183">
        <f t="shared" si="214"/>
        <v>1955.2083333332569</v>
      </c>
      <c r="G1019" s="184">
        <v>2.68</v>
      </c>
      <c r="H1019" s="183">
        <f t="shared" si="210"/>
        <v>429.59884831460693</v>
      </c>
      <c r="I1019" s="183">
        <f t="shared" si="211"/>
        <v>18.360937078651695</v>
      </c>
      <c r="J1019" s="185">
        <f t="shared" si="215"/>
        <v>38608.490095743182</v>
      </c>
      <c r="K1019" s="183">
        <f t="shared" si="212"/>
        <v>34.83870112359552</v>
      </c>
      <c r="L1019" s="185">
        <f t="shared" si="213"/>
        <v>3130.9898817369813</v>
      </c>
      <c r="M1019" s="204">
        <f t="shared" si="204"/>
        <v>16.219282945537795</v>
      </c>
      <c r="N1019" s="186"/>
      <c r="O1019" s="187">
        <f t="shared" si="205"/>
        <v>20.759297152464629</v>
      </c>
      <c r="P1019" s="187"/>
      <c r="Q1019" s="206">
        <f t="shared" si="206"/>
        <v>7.6234750774021601E-2</v>
      </c>
      <c r="R1019" s="184">
        <f t="shared" si="216"/>
        <v>0.99616375739851437</v>
      </c>
      <c r="S1019" s="184">
        <f t="shared" si="217"/>
        <v>11.287474030045788</v>
      </c>
      <c r="T1019" s="190">
        <f t="shared" si="207"/>
        <v>0.11058503395112984</v>
      </c>
      <c r="U1019" s="190">
        <f t="shared" si="208"/>
        <v>8.7377572076596799E-3</v>
      </c>
      <c r="V1019" s="190">
        <f t="shared" si="209"/>
        <v>0.10184727674347016</v>
      </c>
      <c r="Y1019" s="205"/>
      <c r="Z1019" s="205"/>
    </row>
    <row r="1020" spans="1:26">
      <c r="A1020" s="181">
        <v>1955.04</v>
      </c>
      <c r="B1020" s="182">
        <v>37.76</v>
      </c>
      <c r="C1020" s="183">
        <v>1.5633300000000001</v>
      </c>
      <c r="D1020" s="182">
        <v>3.0466700000000002</v>
      </c>
      <c r="E1020" s="182">
        <v>26.7</v>
      </c>
      <c r="F1020" s="183">
        <f t="shared" si="214"/>
        <v>1955.2916666665901</v>
      </c>
      <c r="G1020" s="184">
        <v>2.75</v>
      </c>
      <c r="H1020" s="183">
        <f t="shared" si="210"/>
        <v>444.42883595505634</v>
      </c>
      <c r="I1020" s="183">
        <f t="shared" si="211"/>
        <v>18.400130617415741</v>
      </c>
      <c r="J1020" s="185">
        <f t="shared" si="215"/>
        <v>40079.079550238646</v>
      </c>
      <c r="K1020" s="183">
        <f t="shared" si="212"/>
        <v>35.858792416292154</v>
      </c>
      <c r="L1020" s="185">
        <f t="shared" si="213"/>
        <v>3233.7852037427328</v>
      </c>
      <c r="M1020" s="204">
        <f t="shared" si="204"/>
        <v>16.685266628063509</v>
      </c>
      <c r="N1020" s="186"/>
      <c r="O1020" s="187">
        <f t="shared" si="205"/>
        <v>21.334047746091088</v>
      </c>
      <c r="P1020" s="187"/>
      <c r="Q1020" s="206">
        <f t="shared" si="206"/>
        <v>7.3812858775129553E-2</v>
      </c>
      <c r="R1020" s="184">
        <f t="shared" si="216"/>
        <v>1.0014249973563802</v>
      </c>
      <c r="S1020" s="184">
        <f t="shared" si="217"/>
        <v>11.244172541308563</v>
      </c>
      <c r="T1020" s="190">
        <f t="shared" si="207"/>
        <v>0.10780131138207505</v>
      </c>
      <c r="U1020" s="190">
        <f t="shared" si="208"/>
        <v>9.2384967241903038E-3</v>
      </c>
      <c r="V1020" s="190">
        <f t="shared" si="209"/>
        <v>9.8562814657884745E-2</v>
      </c>
      <c r="Y1020" s="205"/>
      <c r="Z1020" s="205"/>
    </row>
    <row r="1021" spans="1:26">
      <c r="A1021" s="181">
        <v>1955.05</v>
      </c>
      <c r="B1021" s="182">
        <v>37.6</v>
      </c>
      <c r="C1021" s="183">
        <v>1.56667</v>
      </c>
      <c r="D1021" s="182">
        <v>3.1333299999999999</v>
      </c>
      <c r="E1021" s="182">
        <v>26.7</v>
      </c>
      <c r="F1021" s="183">
        <f t="shared" si="214"/>
        <v>1955.3749999999234</v>
      </c>
      <c r="G1021" s="184">
        <v>2.76</v>
      </c>
      <c r="H1021" s="183">
        <f t="shared" si="210"/>
        <v>442.54566292134854</v>
      </c>
      <c r="I1021" s="183">
        <f t="shared" si="211"/>
        <v>18.43944185449439</v>
      </c>
      <c r="J1021" s="185">
        <f t="shared" si="215"/>
        <v>40047.827031750203</v>
      </c>
      <c r="K1021" s="183">
        <f t="shared" si="212"/>
        <v>36.87876601067417</v>
      </c>
      <c r="L1021" s="185">
        <f t="shared" si="213"/>
        <v>3337.3153689732403</v>
      </c>
      <c r="M1021" s="204">
        <f t="shared" si="204"/>
        <v>16.518057827257806</v>
      </c>
      <c r="N1021" s="186"/>
      <c r="O1021" s="187">
        <f t="shared" si="205"/>
        <v>21.097803794241621</v>
      </c>
      <c r="P1021" s="187"/>
      <c r="Q1021" s="206">
        <f t="shared" si="206"/>
        <v>7.3736304846531125E-2</v>
      </c>
      <c r="R1021" s="184">
        <f t="shared" si="216"/>
        <v>1.0005683116212329</v>
      </c>
      <c r="S1021" s="184">
        <f t="shared" si="217"/>
        <v>11.260195457454611</v>
      </c>
      <c r="T1021" s="190">
        <f t="shared" si="207"/>
        <v>0.10979451896887449</v>
      </c>
      <c r="U1021" s="190">
        <f t="shared" si="208"/>
        <v>9.3659566360082547E-3</v>
      </c>
      <c r="V1021" s="190">
        <f t="shared" si="209"/>
        <v>0.10042856233286623</v>
      </c>
      <c r="Y1021" s="205"/>
      <c r="Z1021" s="205"/>
    </row>
    <row r="1022" spans="1:26">
      <c r="A1022" s="181">
        <v>1955.06</v>
      </c>
      <c r="B1022" s="182">
        <v>39.78</v>
      </c>
      <c r="C1022" s="183">
        <v>1.57</v>
      </c>
      <c r="D1022" s="182">
        <v>3.22</v>
      </c>
      <c r="E1022" s="182">
        <v>26.7</v>
      </c>
      <c r="F1022" s="183">
        <f t="shared" si="214"/>
        <v>1955.4583333332566</v>
      </c>
      <c r="G1022" s="184">
        <v>2.78</v>
      </c>
      <c r="H1022" s="183">
        <f t="shared" si="210"/>
        <v>468.20389550561816</v>
      </c>
      <c r="I1022" s="183">
        <f t="shared" si="211"/>
        <v>18.478635393258433</v>
      </c>
      <c r="J1022" s="185">
        <f t="shared" si="215"/>
        <v>42509.099734743177</v>
      </c>
      <c r="K1022" s="183">
        <f t="shared" si="212"/>
        <v>37.898857303370804</v>
      </c>
      <c r="L1022" s="185">
        <f t="shared" si="213"/>
        <v>3440.9075200068637</v>
      </c>
      <c r="M1022" s="204">
        <f t="shared" si="204"/>
        <v>17.370091963405311</v>
      </c>
      <c r="N1022" s="186"/>
      <c r="O1022" s="187">
        <f t="shared" si="205"/>
        <v>22.157121672370554</v>
      </c>
      <c r="P1022" s="187"/>
      <c r="Q1022" s="206">
        <f t="shared" si="206"/>
        <v>6.9410908719140657E-2</v>
      </c>
      <c r="R1022" s="184">
        <f t="shared" si="216"/>
        <v>0.99198567351214673</v>
      </c>
      <c r="S1022" s="184">
        <f t="shared" si="217"/>
        <v>11.266594757390436</v>
      </c>
      <c r="T1022" s="190">
        <f t="shared" si="207"/>
        <v>9.7423809311600218E-2</v>
      </c>
      <c r="U1022" s="190">
        <f t="shared" si="208"/>
        <v>9.0212984076607494E-3</v>
      </c>
      <c r="V1022" s="190">
        <f t="shared" si="209"/>
        <v>8.8402510903939469E-2</v>
      </c>
      <c r="Y1022" s="205"/>
      <c r="Z1022" s="205"/>
    </row>
    <row r="1023" spans="1:26">
      <c r="A1023" s="181">
        <v>1955.07</v>
      </c>
      <c r="B1023" s="182">
        <v>42.69</v>
      </c>
      <c r="C1023" s="183">
        <v>1.58667</v>
      </c>
      <c r="D1023" s="182">
        <v>3.2933300000000001</v>
      </c>
      <c r="E1023" s="182">
        <v>26.8</v>
      </c>
      <c r="F1023" s="183">
        <f t="shared" si="214"/>
        <v>1955.5416666665899</v>
      </c>
      <c r="G1023" s="184">
        <v>2.9</v>
      </c>
      <c r="H1023" s="183">
        <f t="shared" si="210"/>
        <v>500.57927630597027</v>
      </c>
      <c r="I1023" s="183">
        <f t="shared" si="211"/>
        <v>18.605156250559709</v>
      </c>
      <c r="J1023" s="185">
        <f t="shared" si="215"/>
        <v>45589.286968244691</v>
      </c>
      <c r="K1023" s="183">
        <f t="shared" si="212"/>
        <v>38.617304943470167</v>
      </c>
      <c r="L1023" s="185">
        <f t="shared" si="213"/>
        <v>3516.9961689184661</v>
      </c>
      <c r="M1023" s="204">
        <f t="shared" si="204"/>
        <v>18.454031906632878</v>
      </c>
      <c r="N1023" s="186"/>
      <c r="O1023" s="187">
        <f t="shared" si="205"/>
        <v>23.503510201463104</v>
      </c>
      <c r="P1023" s="187"/>
      <c r="Q1023" s="206">
        <f t="shared" si="206"/>
        <v>6.5218113524167773E-2</v>
      </c>
      <c r="R1023" s="184">
        <f t="shared" si="216"/>
        <v>0.99641025227630275</v>
      </c>
      <c r="S1023" s="184">
        <f t="shared" si="217"/>
        <v>11.13459797446181</v>
      </c>
      <c r="T1023" s="190">
        <f t="shared" si="207"/>
        <v>8.9887472059402729E-2</v>
      </c>
      <c r="U1023" s="190">
        <f t="shared" si="208"/>
        <v>1.0646514702316257E-2</v>
      </c>
      <c r="V1023" s="190">
        <f t="shared" si="209"/>
        <v>7.9240957357086472E-2</v>
      </c>
      <c r="Y1023" s="205"/>
      <c r="Z1023" s="205"/>
    </row>
    <row r="1024" spans="1:26">
      <c r="A1024" s="181">
        <v>1955.08</v>
      </c>
      <c r="B1024" s="182">
        <v>42.43</v>
      </c>
      <c r="C1024" s="183">
        <v>1.6033299999999999</v>
      </c>
      <c r="D1024" s="182">
        <v>3.3666700000000001</v>
      </c>
      <c r="E1024" s="182">
        <v>26.8</v>
      </c>
      <c r="F1024" s="183">
        <f t="shared" si="214"/>
        <v>1955.6249999999231</v>
      </c>
      <c r="G1024" s="184">
        <v>2.97</v>
      </c>
      <c r="H1024" s="183">
        <f t="shared" si="210"/>
        <v>497.53053861940316</v>
      </c>
      <c r="I1024" s="183">
        <f t="shared" si="211"/>
        <v>18.800509980783588</v>
      </c>
      <c r="J1024" s="185">
        <f t="shared" si="215"/>
        <v>45454.314094296606</v>
      </c>
      <c r="K1024" s="183">
        <f t="shared" si="212"/>
        <v>39.477283489365689</v>
      </c>
      <c r="L1024" s="185">
        <f t="shared" si="213"/>
        <v>3606.6385960840344</v>
      </c>
      <c r="M1024" s="204">
        <f t="shared" si="204"/>
        <v>18.222326463047757</v>
      </c>
      <c r="N1024" s="186"/>
      <c r="O1024" s="187">
        <f t="shared" si="205"/>
        <v>23.173696654482637</v>
      </c>
      <c r="P1024" s="187"/>
      <c r="Q1024" s="206">
        <f t="shared" si="206"/>
        <v>6.5207148308589702E-2</v>
      </c>
      <c r="R1024" s="184">
        <f t="shared" si="216"/>
        <v>1.002475</v>
      </c>
      <c r="S1024" s="184">
        <f t="shared" si="217"/>
        <v>11.094627576728701</v>
      </c>
      <c r="T1024" s="190">
        <f t="shared" si="207"/>
        <v>9.2500396231943061E-2</v>
      </c>
      <c r="U1024" s="190">
        <f t="shared" si="208"/>
        <v>1.0955395425943149E-2</v>
      </c>
      <c r="V1024" s="190">
        <f t="shared" si="209"/>
        <v>8.1545000805999912E-2</v>
      </c>
      <c r="Y1024" s="205"/>
      <c r="Z1024" s="205"/>
    </row>
    <row r="1025" spans="1:26">
      <c r="A1025" s="181">
        <v>1955.09</v>
      </c>
      <c r="B1025" s="182">
        <v>44.34</v>
      </c>
      <c r="C1025" s="183">
        <v>1.62</v>
      </c>
      <c r="D1025" s="182">
        <v>3.44</v>
      </c>
      <c r="E1025" s="182">
        <v>26.9</v>
      </c>
      <c r="F1025" s="183">
        <f t="shared" si="214"/>
        <v>1955.7083333332564</v>
      </c>
      <c r="G1025" s="184">
        <v>2.97</v>
      </c>
      <c r="H1025" s="183">
        <f t="shared" si="210"/>
        <v>517.99422044609696</v>
      </c>
      <c r="I1025" s="183">
        <f t="shared" si="211"/>
        <v>18.925363940520455</v>
      </c>
      <c r="J1025" s="185">
        <f t="shared" si="215"/>
        <v>47467.957807098835</v>
      </c>
      <c r="K1025" s="183">
        <f t="shared" si="212"/>
        <v>40.187192565055781</v>
      </c>
      <c r="L1025" s="185">
        <f t="shared" si="213"/>
        <v>3682.6742186833558</v>
      </c>
      <c r="M1025" s="204">
        <f t="shared" ref="M1025:M1088" si="218">H1025/AVERAGE(K905:K1024)</f>
        <v>18.843960654261316</v>
      </c>
      <c r="N1025" s="186"/>
      <c r="O1025" s="187">
        <f t="shared" ref="O1025:O1088" si="219">J1025/AVERAGE(L905:L1024)</f>
        <v>23.925531307723059</v>
      </c>
      <c r="P1025" s="187"/>
      <c r="Q1025" s="206">
        <f t="shared" ref="Q1025:Q1088" si="220">1/M1025-(G1025/100-(((E1025/E905)^(1/10))-1))</f>
        <v>6.378423418526824E-2</v>
      </c>
      <c r="R1025" s="184">
        <f t="shared" si="216"/>
        <v>1.0102306128294607</v>
      </c>
      <c r="S1025" s="184">
        <f t="shared" si="217"/>
        <v>11.080740732471881</v>
      </c>
      <c r="T1025" s="190">
        <f t="shared" si="207"/>
        <v>9.1626521139898554E-2</v>
      </c>
      <c r="U1025" s="190">
        <f t="shared" si="208"/>
        <v>1.1113910913920222E-2</v>
      </c>
      <c r="V1025" s="190">
        <f t="shared" si="209"/>
        <v>8.0512610225978332E-2</v>
      </c>
      <c r="Y1025" s="205"/>
      <c r="Z1025" s="205"/>
    </row>
    <row r="1026" spans="1:26">
      <c r="A1026" s="181">
        <v>1955.1</v>
      </c>
      <c r="B1026" s="182">
        <v>42.11</v>
      </c>
      <c r="C1026" s="183">
        <v>1.6266700000000001</v>
      </c>
      <c r="D1026" s="182">
        <v>3.5</v>
      </c>
      <c r="E1026" s="182">
        <v>26.9</v>
      </c>
      <c r="F1026" s="183">
        <f t="shared" si="214"/>
        <v>1955.7916666665897</v>
      </c>
      <c r="G1026" s="184">
        <v>2.88</v>
      </c>
      <c r="H1026" s="183">
        <f t="shared" si="210"/>
        <v>491.94263921933106</v>
      </c>
      <c r="I1026" s="183">
        <f t="shared" si="211"/>
        <v>19.003285037732351</v>
      </c>
      <c r="J1026" s="185">
        <f t="shared" si="215"/>
        <v>45225.761430629325</v>
      </c>
      <c r="K1026" s="183">
        <f t="shared" si="212"/>
        <v>40.88813197026024</v>
      </c>
      <c r="L1026" s="185">
        <f t="shared" si="213"/>
        <v>3758.9685349608794</v>
      </c>
      <c r="M1026" s="204">
        <f t="shared" si="218"/>
        <v>17.772325789386098</v>
      </c>
      <c r="N1026" s="186"/>
      <c r="O1026" s="187">
        <f t="shared" si="219"/>
        <v>22.532366303323791</v>
      </c>
      <c r="P1026" s="187"/>
      <c r="Q1026" s="206">
        <f t="shared" si="220"/>
        <v>6.7884089783085688E-2</v>
      </c>
      <c r="R1026" s="184">
        <f t="shared" si="216"/>
        <v>1.0015386747064237</v>
      </c>
      <c r="S1026" s="184">
        <f t="shared" si="217"/>
        <v>11.194103500769437</v>
      </c>
      <c r="T1026" s="190">
        <f t="shared" ref="T1026:T1089" si="221">(($J1146/$J1026)^(1/10)-1)</f>
        <v>9.9284640370255417E-2</v>
      </c>
      <c r="U1026" s="190">
        <f t="shared" ref="U1026:U1089" si="222">(($S1146/$S1026)^(1/10)-1)</f>
        <v>9.6397835724992831E-3</v>
      </c>
      <c r="V1026" s="190">
        <f t="shared" ref="V1026:V1089" si="223">T1026-U1026</f>
        <v>8.9644856797756134E-2</v>
      </c>
      <c r="Y1026" s="205"/>
      <c r="Z1026" s="205"/>
    </row>
    <row r="1027" spans="1:26">
      <c r="A1027" s="181">
        <v>1955.11</v>
      </c>
      <c r="B1027" s="182">
        <v>44.95</v>
      </c>
      <c r="C1027" s="183">
        <v>1.6333299999999999</v>
      </c>
      <c r="D1027" s="182">
        <v>3.56</v>
      </c>
      <c r="E1027" s="182">
        <v>26.9</v>
      </c>
      <c r="F1027" s="183">
        <f t="shared" si="214"/>
        <v>1955.8749999999229</v>
      </c>
      <c r="G1027" s="184">
        <v>2.89</v>
      </c>
      <c r="H1027" s="183">
        <f t="shared" si="210"/>
        <v>525.12043773234222</v>
      </c>
      <c r="I1027" s="183">
        <f t="shared" si="211"/>
        <v>19.081089311710045</v>
      </c>
      <c r="J1027" s="185">
        <f t="shared" si="215"/>
        <v>48422.07771035967</v>
      </c>
      <c r="K1027" s="183">
        <f t="shared" si="212"/>
        <v>41.589071375464705</v>
      </c>
      <c r="L1027" s="185">
        <f t="shared" si="213"/>
        <v>3834.9854649361614</v>
      </c>
      <c r="M1027" s="204">
        <f t="shared" si="218"/>
        <v>18.835559288273906</v>
      </c>
      <c r="N1027" s="186"/>
      <c r="O1027" s="187">
        <f t="shared" si="219"/>
        <v>23.841583744997838</v>
      </c>
      <c r="P1027" s="187"/>
      <c r="Q1027" s="206">
        <f t="shared" si="220"/>
        <v>6.4607904236347491E-2</v>
      </c>
      <c r="R1027" s="184">
        <f t="shared" si="216"/>
        <v>0.99639906764855823</v>
      </c>
      <c r="S1027" s="184">
        <f t="shared" si="217"/>
        <v>11.21132758468716</v>
      </c>
      <c r="T1027" s="190">
        <f t="shared" si="221"/>
        <v>9.2974385195829568E-2</v>
      </c>
      <c r="U1027" s="190">
        <f t="shared" si="222"/>
        <v>9.0414284940998346E-3</v>
      </c>
      <c r="V1027" s="190">
        <f t="shared" si="223"/>
        <v>8.3932956701729733E-2</v>
      </c>
      <c r="Y1027" s="205"/>
      <c r="Z1027" s="205"/>
    </row>
    <row r="1028" spans="1:26">
      <c r="A1028" s="181">
        <v>1955.12</v>
      </c>
      <c r="B1028" s="182">
        <v>45.37</v>
      </c>
      <c r="C1028" s="183">
        <v>1.64</v>
      </c>
      <c r="D1028" s="182">
        <v>3.62</v>
      </c>
      <c r="E1028" s="182">
        <v>26.8</v>
      </c>
      <c r="F1028" s="183">
        <f t="shared" si="214"/>
        <v>1955.9583333332562</v>
      </c>
      <c r="G1028" s="184">
        <v>2.96</v>
      </c>
      <c r="H1028" s="183">
        <f t="shared" si="210"/>
        <v>532.00472630597028</v>
      </c>
      <c r="I1028" s="183">
        <f t="shared" si="211"/>
        <v>19.230499253731349</v>
      </c>
      <c r="J1028" s="185">
        <f t="shared" si="215"/>
        <v>49204.659992194844</v>
      </c>
      <c r="K1028" s="183">
        <f t="shared" si="212"/>
        <v>42.447809328358225</v>
      </c>
      <c r="L1028" s="185">
        <f t="shared" si="213"/>
        <v>3925.9614100009999</v>
      </c>
      <c r="M1028" s="204">
        <f t="shared" si="218"/>
        <v>18.942369035813581</v>
      </c>
      <c r="N1028" s="186"/>
      <c r="O1028" s="187">
        <f t="shared" si="219"/>
        <v>23.937765745387587</v>
      </c>
      <c r="P1028" s="187"/>
      <c r="Q1028" s="206">
        <f t="shared" si="220"/>
        <v>6.2648258086002689E-2</v>
      </c>
      <c r="R1028" s="184">
        <f t="shared" si="216"/>
        <v>1.0076321632439265</v>
      </c>
      <c r="S1028" s="184">
        <f t="shared" si="217"/>
        <v>11.212639025441881</v>
      </c>
      <c r="T1028" s="190">
        <f t="shared" si="221"/>
        <v>9.0650756171307023E-2</v>
      </c>
      <c r="U1028" s="190">
        <f t="shared" si="222"/>
        <v>7.7193888465101335E-3</v>
      </c>
      <c r="V1028" s="190">
        <f t="shared" si="223"/>
        <v>8.293136732479689E-2</v>
      </c>
      <c r="Y1028" s="205"/>
      <c r="Z1028" s="205"/>
    </row>
    <row r="1029" spans="1:26">
      <c r="A1029" s="181">
        <v>1956.01</v>
      </c>
      <c r="B1029" s="182">
        <v>44.15</v>
      </c>
      <c r="C1029" s="183">
        <v>1.67</v>
      </c>
      <c r="D1029" s="182">
        <v>3.6433300000000002</v>
      </c>
      <c r="E1029" s="182">
        <v>26.8</v>
      </c>
      <c r="F1029" s="183">
        <f t="shared" si="214"/>
        <v>1956.0416666665894</v>
      </c>
      <c r="G1029" s="184">
        <v>2.9</v>
      </c>
      <c r="H1029" s="183">
        <f t="shared" si="210"/>
        <v>517.69911100746288</v>
      </c>
      <c r="I1029" s="183">
        <f t="shared" si="211"/>
        <v>19.582276679104481</v>
      </c>
      <c r="J1029" s="185">
        <f t="shared" si="215"/>
        <v>48032.474921114903</v>
      </c>
      <c r="K1029" s="183">
        <f t="shared" si="212"/>
        <v>42.72137490615674</v>
      </c>
      <c r="L1029" s="185">
        <f t="shared" si="213"/>
        <v>3963.7181620463325</v>
      </c>
      <c r="M1029" s="204">
        <f t="shared" si="218"/>
        <v>18.292585385418899</v>
      </c>
      <c r="N1029" s="186"/>
      <c r="O1029" s="187">
        <f t="shared" si="219"/>
        <v>23.082459084217547</v>
      </c>
      <c r="P1029" s="187"/>
      <c r="Q1029" s="206">
        <f t="shared" si="220"/>
        <v>6.5123509041438474E-2</v>
      </c>
      <c r="R1029" s="184">
        <f t="shared" si="216"/>
        <v>1.0075969184830094</v>
      </c>
      <c r="S1029" s="184">
        <f t="shared" si="217"/>
        <v>11.298215716879273</v>
      </c>
      <c r="T1029" s="190">
        <f t="shared" si="221"/>
        <v>9.5431683360475805E-2</v>
      </c>
      <c r="U1029" s="190">
        <f t="shared" si="222"/>
        <v>7.4202191364101111E-3</v>
      </c>
      <c r="V1029" s="190">
        <f t="shared" si="223"/>
        <v>8.8011464224065694E-2</v>
      </c>
      <c r="Y1029" s="205"/>
      <c r="Z1029" s="205"/>
    </row>
    <row r="1030" spans="1:26">
      <c r="A1030" s="181">
        <v>1956.02</v>
      </c>
      <c r="B1030" s="182">
        <v>44.43</v>
      </c>
      <c r="C1030" s="183">
        <v>1.7</v>
      </c>
      <c r="D1030" s="182">
        <v>3.6666699999999999</v>
      </c>
      <c r="E1030" s="182">
        <v>26.8</v>
      </c>
      <c r="F1030" s="183">
        <f t="shared" si="214"/>
        <v>1956.1249999999227</v>
      </c>
      <c r="G1030" s="184">
        <v>2.84</v>
      </c>
      <c r="H1030" s="183">
        <f t="shared" si="210"/>
        <v>520.98236697761206</v>
      </c>
      <c r="I1030" s="183">
        <f t="shared" si="211"/>
        <v>19.934054104477617</v>
      </c>
      <c r="J1030" s="185">
        <f t="shared" si="215"/>
        <v>48491.222227836006</v>
      </c>
      <c r="K1030" s="183">
        <f t="shared" si="212"/>
        <v>42.995057743097028</v>
      </c>
      <c r="L1030" s="185">
        <f t="shared" si="213"/>
        <v>4001.830065409396</v>
      </c>
      <c r="M1030" s="204">
        <f t="shared" si="218"/>
        <v>18.266116815127784</v>
      </c>
      <c r="N1030" s="186"/>
      <c r="O1030" s="187">
        <f t="shared" si="219"/>
        <v>23.017216418743043</v>
      </c>
      <c r="P1030" s="187"/>
      <c r="Q1030" s="206">
        <f t="shared" si="220"/>
        <v>6.6375586939811451E-2</v>
      </c>
      <c r="R1030" s="184">
        <f t="shared" si="216"/>
        <v>0.99206506834990926</v>
      </c>
      <c r="S1030" s="184">
        <f t="shared" si="217"/>
        <v>11.38404734068386</v>
      </c>
      <c r="T1030" s="190">
        <f t="shared" si="221"/>
        <v>9.3235290490984335E-2</v>
      </c>
      <c r="U1030" s="190">
        <f t="shared" si="222"/>
        <v>4.6641172438899314E-3</v>
      </c>
      <c r="V1030" s="190">
        <f t="shared" si="223"/>
        <v>8.8571173247094404E-2</v>
      </c>
      <c r="Y1030" s="205"/>
      <c r="Z1030" s="205"/>
    </row>
    <row r="1031" spans="1:26">
      <c r="A1031" s="181">
        <v>1956.03</v>
      </c>
      <c r="B1031" s="182">
        <v>47.49</v>
      </c>
      <c r="C1031" s="183">
        <v>1.73</v>
      </c>
      <c r="D1031" s="182">
        <v>3.69</v>
      </c>
      <c r="E1031" s="182">
        <v>26.8</v>
      </c>
      <c r="F1031" s="183">
        <f t="shared" si="214"/>
        <v>1956.208333333256</v>
      </c>
      <c r="G1031" s="184">
        <v>2.96</v>
      </c>
      <c r="H1031" s="183">
        <f t="shared" si="210"/>
        <v>556.86366436567187</v>
      </c>
      <c r="I1031" s="183">
        <f t="shared" si="211"/>
        <v>20.28583152985075</v>
      </c>
      <c r="J1031" s="185">
        <f t="shared" si="215"/>
        <v>51988.272821767096</v>
      </c>
      <c r="K1031" s="183">
        <f t="shared" si="212"/>
        <v>43.268623320895536</v>
      </c>
      <c r="L1031" s="185">
        <f t="shared" si="213"/>
        <v>4039.5183557026858</v>
      </c>
      <c r="M1031" s="204">
        <f t="shared" si="218"/>
        <v>19.371210099299965</v>
      </c>
      <c r="N1031" s="186"/>
      <c r="O1031" s="187">
        <f t="shared" si="219"/>
        <v>24.37358663539877</v>
      </c>
      <c r="P1031" s="187"/>
      <c r="Q1031" s="206">
        <f t="shared" si="220"/>
        <v>6.0910141321596036E-2</v>
      </c>
      <c r="R1031" s="184">
        <f t="shared" si="216"/>
        <v>0.98377620319820946</v>
      </c>
      <c r="S1031" s="184">
        <f t="shared" si="217"/>
        <v>11.293715703134138</v>
      </c>
      <c r="T1031" s="190">
        <f t="shared" si="221"/>
        <v>8.1045764992163649E-2</v>
      </c>
      <c r="U1031" s="190">
        <f t="shared" si="222"/>
        <v>5.2399493832038235E-3</v>
      </c>
      <c r="V1031" s="190">
        <f t="shared" si="223"/>
        <v>7.5805815608959826E-2</v>
      </c>
      <c r="Y1031" s="205"/>
      <c r="Z1031" s="205"/>
    </row>
    <row r="1032" spans="1:26">
      <c r="A1032" s="181">
        <v>1956.04</v>
      </c>
      <c r="B1032" s="182">
        <v>48.05</v>
      </c>
      <c r="C1032" s="183">
        <v>1.7533300000000001</v>
      </c>
      <c r="D1032" s="182">
        <v>3.66</v>
      </c>
      <c r="E1032" s="182">
        <v>26.9</v>
      </c>
      <c r="F1032" s="183">
        <f t="shared" si="214"/>
        <v>1956.2916666665892</v>
      </c>
      <c r="G1032" s="184">
        <v>3.18</v>
      </c>
      <c r="H1032" s="183">
        <f t="shared" si="210"/>
        <v>561.33564033457276</v>
      </c>
      <c r="I1032" s="183">
        <f t="shared" si="211"/>
        <v>20.482968122118969</v>
      </c>
      <c r="J1032" s="185">
        <f t="shared" si="215"/>
        <v>52565.128232747942</v>
      </c>
      <c r="K1032" s="183">
        <f t="shared" si="212"/>
        <v>42.757303717472141</v>
      </c>
      <c r="L1032" s="185">
        <f t="shared" si="213"/>
        <v>4003.9202774580122</v>
      </c>
      <c r="M1032" s="204">
        <f t="shared" si="218"/>
        <v>19.370593634578508</v>
      </c>
      <c r="N1032" s="186"/>
      <c r="O1032" s="187">
        <f t="shared" si="219"/>
        <v>24.338669114170276</v>
      </c>
      <c r="P1032" s="187"/>
      <c r="Q1032" s="206">
        <f t="shared" si="220"/>
        <v>5.8532570272147311E-2</v>
      </c>
      <c r="R1032" s="184">
        <f t="shared" si="216"/>
        <v>1.0120440058709126</v>
      </c>
      <c r="S1032" s="184">
        <f t="shared" si="217"/>
        <v>11.069185822256701</v>
      </c>
      <c r="T1032" s="190">
        <f t="shared" si="221"/>
        <v>8.2716102777451894E-2</v>
      </c>
      <c r="U1032" s="190">
        <f t="shared" si="222"/>
        <v>7.9893148106200407E-3</v>
      </c>
      <c r="V1032" s="190">
        <f t="shared" si="223"/>
        <v>7.4726787966831854E-2</v>
      </c>
      <c r="Y1032" s="205"/>
      <c r="Z1032" s="205"/>
    </row>
    <row r="1033" spans="1:26">
      <c r="A1033" s="181">
        <v>1956.05</v>
      </c>
      <c r="B1033" s="182">
        <v>46.54</v>
      </c>
      <c r="C1033" s="183">
        <v>1.77667</v>
      </c>
      <c r="D1033" s="182">
        <v>3.63</v>
      </c>
      <c r="E1033" s="182">
        <v>27</v>
      </c>
      <c r="F1033" s="183">
        <f t="shared" si="214"/>
        <v>1956.3749999999225</v>
      </c>
      <c r="G1033" s="184">
        <v>3.07</v>
      </c>
      <c r="H1033" s="183">
        <f t="shared" si="210"/>
        <v>541.68164555555575</v>
      </c>
      <c r="I1033" s="183">
        <f t="shared" si="211"/>
        <v>20.678760833888898</v>
      </c>
      <c r="J1033" s="185">
        <f t="shared" si="215"/>
        <v>50886.038435945266</v>
      </c>
      <c r="K1033" s="183">
        <f t="shared" si="212"/>
        <v>42.249771666666682</v>
      </c>
      <c r="L1033" s="185">
        <f t="shared" si="213"/>
        <v>3968.9797920601914</v>
      </c>
      <c r="M1033" s="204">
        <f t="shared" si="218"/>
        <v>18.544506591754441</v>
      </c>
      <c r="N1033" s="186"/>
      <c r="O1033" s="187">
        <f t="shared" si="219"/>
        <v>23.274196470664453</v>
      </c>
      <c r="P1033" s="187"/>
      <c r="Q1033" s="206">
        <f t="shared" si="220"/>
        <v>6.1754700568371228E-2</v>
      </c>
      <c r="R1033" s="184">
        <f t="shared" si="216"/>
        <v>1.0085562050188539</v>
      </c>
      <c r="S1033" s="184">
        <f t="shared" si="217"/>
        <v>11.161012408836974</v>
      </c>
      <c r="T1033" s="190">
        <f t="shared" si="221"/>
        <v>8.0672480501264632E-2</v>
      </c>
      <c r="U1033" s="190">
        <f t="shared" si="222"/>
        <v>7.3172106738386145E-3</v>
      </c>
      <c r="V1033" s="190">
        <f t="shared" si="223"/>
        <v>7.3355269827426017E-2</v>
      </c>
      <c r="Y1033" s="205"/>
      <c r="Z1033" s="205"/>
    </row>
    <row r="1034" spans="1:26">
      <c r="A1034" s="181">
        <v>1956.06</v>
      </c>
      <c r="B1034" s="182">
        <v>46.27</v>
      </c>
      <c r="C1034" s="183">
        <v>1.8</v>
      </c>
      <c r="D1034" s="182">
        <v>3.6</v>
      </c>
      <c r="E1034" s="182">
        <v>27.2</v>
      </c>
      <c r="F1034" s="183">
        <f t="shared" si="214"/>
        <v>1956.4583333332557</v>
      </c>
      <c r="G1034" s="184">
        <v>3</v>
      </c>
      <c r="H1034" s="183">
        <f t="shared" ref="H1034:H1097" si="224">B1034*$E$1852/E1034</f>
        <v>534.57925422794142</v>
      </c>
      <c r="I1034" s="183">
        <f t="shared" ref="I1034:I1097" si="225">C1034*$E$1852/E1034</f>
        <v>20.796253676470595</v>
      </c>
      <c r="J1034" s="185">
        <f t="shared" si="215"/>
        <v>50381.635194667811</v>
      </c>
      <c r="K1034" s="183">
        <f t="shared" ref="K1034:K1097" si="226">D1034*$E$1852/E1034</f>
        <v>41.59250735294119</v>
      </c>
      <c r="L1034" s="185">
        <f t="shared" ref="L1034:L1097" si="227">K1034*(J1034/H1034)</f>
        <v>3919.902457333134</v>
      </c>
      <c r="M1034" s="204">
        <f t="shared" si="218"/>
        <v>18.158163846958704</v>
      </c>
      <c r="N1034" s="186"/>
      <c r="O1034" s="187">
        <f t="shared" si="219"/>
        <v>22.767416558558168</v>
      </c>
      <c r="P1034" s="187"/>
      <c r="Q1034" s="206">
        <f t="shared" si="220"/>
        <v>6.3251818698492779E-2</v>
      </c>
      <c r="R1034" s="184">
        <f t="shared" si="216"/>
        <v>0.99312377072866442</v>
      </c>
      <c r="S1034" s="184">
        <f t="shared" si="217"/>
        <v>11.173739875701244</v>
      </c>
      <c r="T1034" s="190">
        <f t="shared" si="221"/>
        <v>8.0810362261079183E-2</v>
      </c>
      <c r="U1034" s="190">
        <f t="shared" si="222"/>
        <v>7.0542140688891752E-3</v>
      </c>
      <c r="V1034" s="190">
        <f t="shared" si="223"/>
        <v>7.3756148192190008E-2</v>
      </c>
      <c r="Y1034" s="205"/>
      <c r="Z1034" s="205"/>
    </row>
    <row r="1035" spans="1:26">
      <c r="A1035" s="181">
        <v>1956.07</v>
      </c>
      <c r="B1035" s="182">
        <v>48.78</v>
      </c>
      <c r="C1035" s="183">
        <v>1.8133300000000001</v>
      </c>
      <c r="D1035" s="182">
        <v>3.5533299999999999</v>
      </c>
      <c r="E1035" s="182">
        <v>27.4</v>
      </c>
      <c r="F1035" s="183">
        <f t="shared" ref="F1035:F1098" si="228">F1034+1/12</f>
        <v>1956.541666666589</v>
      </c>
      <c r="G1035" s="184">
        <v>3.11</v>
      </c>
      <c r="H1035" s="183">
        <f t="shared" si="224"/>
        <v>559.46476313868641</v>
      </c>
      <c r="I1035" s="183">
        <f t="shared" si="225"/>
        <v>20.797339871715337</v>
      </c>
      <c r="J1035" s="185">
        <f t="shared" ref="J1035:J1098" si="229">J1034*((H1035+(I1035/12))/H1034)</f>
        <v>52890.317714932622</v>
      </c>
      <c r="K1035" s="183">
        <f t="shared" si="226"/>
        <v>40.753647535948922</v>
      </c>
      <c r="L1035" s="185">
        <f t="shared" si="227"/>
        <v>3852.7419566625977</v>
      </c>
      <c r="M1035" s="204">
        <f t="shared" si="218"/>
        <v>18.856797596896794</v>
      </c>
      <c r="N1035" s="186"/>
      <c r="O1035" s="187">
        <f t="shared" si="219"/>
        <v>23.620311675201748</v>
      </c>
      <c r="P1035" s="187"/>
      <c r="Q1035" s="206">
        <f t="shared" si="220"/>
        <v>5.4950815885390317E-2</v>
      </c>
      <c r="R1035" s="184">
        <f t="shared" ref="R1035:R1098" si="230">((G1035/G1036+G1035/1200+((1+G1036/1200)^(-119))*(1-G1035/G1036)))</f>
        <v>0.98403310014206236</v>
      </c>
      <c r="S1035" s="184">
        <f t="shared" ref="S1035:S1098" si="231">S1034*R1034*E1034/E1035</f>
        <v>11.015907359676508</v>
      </c>
      <c r="T1035" s="190">
        <f t="shared" si="221"/>
        <v>7.5261518135921301E-2</v>
      </c>
      <c r="U1035" s="190">
        <f t="shared" si="222"/>
        <v>6.9230586276944894E-3</v>
      </c>
      <c r="V1035" s="190">
        <f t="shared" si="223"/>
        <v>6.8338459508226812E-2</v>
      </c>
      <c r="Y1035" s="205"/>
      <c r="Z1035" s="205"/>
    </row>
    <row r="1036" spans="1:26">
      <c r="A1036" s="181">
        <v>1956.08</v>
      </c>
      <c r="B1036" s="182">
        <v>48.49</v>
      </c>
      <c r="C1036" s="183">
        <v>1.82667</v>
      </c>
      <c r="D1036" s="182">
        <v>3.5066700000000002</v>
      </c>
      <c r="E1036" s="182">
        <v>27.3</v>
      </c>
      <c r="F1036" s="183">
        <f t="shared" si="228"/>
        <v>1956.6249999999222</v>
      </c>
      <c r="G1036" s="184">
        <v>3.33</v>
      </c>
      <c r="H1036" s="183">
        <f t="shared" si="224"/>
        <v>558.1758500000002</v>
      </c>
      <c r="I1036" s="183">
        <f t="shared" si="225"/>
        <v>21.027079396153855</v>
      </c>
      <c r="J1036" s="185">
        <f t="shared" si="229"/>
        <v>52934.120980766718</v>
      </c>
      <c r="K1036" s="183">
        <f t="shared" si="226"/>
        <v>40.365817857692321</v>
      </c>
      <c r="L1036" s="185">
        <f t="shared" si="227"/>
        <v>3828.0572080764123</v>
      </c>
      <c r="M1036" s="204">
        <f t="shared" si="218"/>
        <v>18.670937110186426</v>
      </c>
      <c r="N1036" s="186"/>
      <c r="O1036" s="187">
        <f t="shared" si="219"/>
        <v>23.368947299227319</v>
      </c>
      <c r="P1036" s="187"/>
      <c r="Q1036" s="206">
        <f t="shared" si="220"/>
        <v>5.0837793863342425E-2</v>
      </c>
      <c r="R1036" s="184">
        <f t="shared" si="230"/>
        <v>0.99856707120078669</v>
      </c>
      <c r="S1036" s="184">
        <f t="shared" si="231"/>
        <v>10.879724493719941</v>
      </c>
      <c r="T1036" s="190">
        <f t="shared" si="221"/>
        <v>6.8148848085951341E-2</v>
      </c>
      <c r="U1036" s="190">
        <f t="shared" si="222"/>
        <v>6.4164403429456396E-3</v>
      </c>
      <c r="V1036" s="190">
        <f t="shared" si="223"/>
        <v>6.1732407743005702E-2</v>
      </c>
      <c r="Y1036" s="205"/>
      <c r="Z1036" s="205"/>
    </row>
    <row r="1037" spans="1:26">
      <c r="A1037" s="181">
        <v>1956.09</v>
      </c>
      <c r="B1037" s="182">
        <v>46.84</v>
      </c>
      <c r="C1037" s="183">
        <v>1.84</v>
      </c>
      <c r="D1037" s="182">
        <v>3.46</v>
      </c>
      <c r="E1037" s="182">
        <v>27.4</v>
      </c>
      <c r="F1037" s="183">
        <f t="shared" si="228"/>
        <v>1956.7083333332555</v>
      </c>
      <c r="G1037" s="184">
        <v>3.38</v>
      </c>
      <c r="H1037" s="183">
        <f t="shared" si="224"/>
        <v>537.21462700729955</v>
      </c>
      <c r="I1037" s="183">
        <f t="shared" si="225"/>
        <v>21.103221897810229</v>
      </c>
      <c r="J1037" s="185">
        <f t="shared" si="229"/>
        <v>51113.057113441479</v>
      </c>
      <c r="K1037" s="183">
        <f t="shared" si="226"/>
        <v>39.683232481751837</v>
      </c>
      <c r="L1037" s="185">
        <f t="shared" si="227"/>
        <v>3775.6442701218502</v>
      </c>
      <c r="M1037" s="204">
        <f t="shared" si="218"/>
        <v>17.836640796312022</v>
      </c>
      <c r="N1037" s="186"/>
      <c r="O1037" s="187">
        <f t="shared" si="219"/>
        <v>22.311473210449901</v>
      </c>
      <c r="P1037" s="187"/>
      <c r="Q1037" s="206">
        <f t="shared" si="220"/>
        <v>5.220463938019157E-2</v>
      </c>
      <c r="R1037" s="184">
        <f t="shared" si="230"/>
        <v>1.0061893610621129</v>
      </c>
      <c r="S1037" s="184">
        <f t="shared" si="231"/>
        <v>10.824484496803466</v>
      </c>
      <c r="T1037" s="190">
        <f t="shared" si="221"/>
        <v>6.8389173775341483E-2</v>
      </c>
      <c r="U1037" s="190">
        <f t="shared" si="222"/>
        <v>7.676213894525219E-3</v>
      </c>
      <c r="V1037" s="190">
        <f t="shared" si="223"/>
        <v>6.0712959880816264E-2</v>
      </c>
      <c r="Y1037" s="205"/>
      <c r="Z1037" s="205"/>
    </row>
    <row r="1038" spans="1:26">
      <c r="A1038" s="181">
        <v>1956.1</v>
      </c>
      <c r="B1038" s="182">
        <v>46.24</v>
      </c>
      <c r="C1038" s="183">
        <v>1.80667</v>
      </c>
      <c r="D1038" s="182">
        <v>3.44333</v>
      </c>
      <c r="E1038" s="182">
        <v>27.5</v>
      </c>
      <c r="F1038" s="183">
        <f t="shared" si="228"/>
        <v>1956.7916666665888</v>
      </c>
      <c r="G1038" s="184">
        <v>3.34</v>
      </c>
      <c r="H1038" s="183">
        <f t="shared" si="224"/>
        <v>528.40465745454571</v>
      </c>
      <c r="I1038" s="183">
        <f t="shared" si="225"/>
        <v>20.64560645509092</v>
      </c>
      <c r="J1038" s="185">
        <f t="shared" si="229"/>
        <v>50438.529428954949</v>
      </c>
      <c r="K1038" s="183">
        <f t="shared" si="226"/>
        <v>39.348434454000014</v>
      </c>
      <c r="L1038" s="185">
        <f t="shared" si="227"/>
        <v>3755.9797045545724</v>
      </c>
      <c r="M1038" s="204">
        <f t="shared" si="218"/>
        <v>17.418952948636132</v>
      </c>
      <c r="N1038" s="186"/>
      <c r="O1038" s="187">
        <f t="shared" si="219"/>
        <v>21.777269004413156</v>
      </c>
      <c r="P1038" s="187"/>
      <c r="Q1038" s="206">
        <f t="shared" si="220"/>
        <v>5.2325543255801021E-2</v>
      </c>
      <c r="R1038" s="184">
        <f t="shared" si="230"/>
        <v>0.99022472627998948</v>
      </c>
      <c r="S1038" s="184">
        <f t="shared" si="231"/>
        <v>10.851875753703007</v>
      </c>
      <c r="T1038" s="190">
        <f t="shared" si="221"/>
        <v>6.8551558542897073E-2</v>
      </c>
      <c r="U1038" s="190">
        <f t="shared" si="222"/>
        <v>8.563709737462899E-3</v>
      </c>
      <c r="V1038" s="190">
        <f t="shared" si="223"/>
        <v>5.9987848805434174E-2</v>
      </c>
      <c r="Y1038" s="205"/>
      <c r="Z1038" s="205"/>
    </row>
    <row r="1039" spans="1:26">
      <c r="A1039" s="181">
        <v>1956.11</v>
      </c>
      <c r="B1039" s="182">
        <v>45.76</v>
      </c>
      <c r="C1039" s="183">
        <v>1.7733300000000001</v>
      </c>
      <c r="D1039" s="182">
        <v>3.4266700000000001</v>
      </c>
      <c r="E1039" s="182">
        <v>27.5</v>
      </c>
      <c r="F1039" s="183">
        <f t="shared" si="228"/>
        <v>1956.874999999922</v>
      </c>
      <c r="G1039" s="184">
        <v>3.49</v>
      </c>
      <c r="H1039" s="183">
        <f t="shared" si="224"/>
        <v>522.91948800000023</v>
      </c>
      <c r="I1039" s="183">
        <f t="shared" si="225"/>
        <v>20.264615726727278</v>
      </c>
      <c r="J1039" s="185">
        <f t="shared" si="229"/>
        <v>50076.1415755118</v>
      </c>
      <c r="K1039" s="183">
        <f t="shared" si="226"/>
        <v>39.158053364181839</v>
      </c>
      <c r="L1039" s="185">
        <f t="shared" si="227"/>
        <v>3749.877885763965</v>
      </c>
      <c r="M1039" s="204">
        <f t="shared" si="218"/>
        <v>17.12033973662826</v>
      </c>
      <c r="N1039" s="186"/>
      <c r="O1039" s="187">
        <f t="shared" si="219"/>
        <v>21.392087415372345</v>
      </c>
      <c r="P1039" s="187"/>
      <c r="Q1039" s="206">
        <f t="shared" si="220"/>
        <v>4.9387093462700496E-2</v>
      </c>
      <c r="R1039" s="184">
        <f t="shared" si="230"/>
        <v>0.99457516226368625</v>
      </c>
      <c r="S1039" s="184">
        <f t="shared" si="231"/>
        <v>10.745795697835014</v>
      </c>
      <c r="T1039" s="190">
        <f t="shared" si="221"/>
        <v>7.4874603233678227E-2</v>
      </c>
      <c r="U1039" s="190">
        <f t="shared" si="222"/>
        <v>8.8003928916504659E-3</v>
      </c>
      <c r="V1039" s="190">
        <f t="shared" si="223"/>
        <v>6.6074210342027762E-2</v>
      </c>
      <c r="Y1039" s="205"/>
      <c r="Z1039" s="205"/>
    </row>
    <row r="1040" spans="1:26">
      <c r="A1040" s="181">
        <v>1956.12</v>
      </c>
      <c r="B1040" s="182">
        <v>46.44</v>
      </c>
      <c r="C1040" s="183">
        <v>1.74</v>
      </c>
      <c r="D1040" s="182">
        <v>3.41</v>
      </c>
      <c r="E1040" s="182">
        <v>27.6</v>
      </c>
      <c r="F1040" s="183">
        <f t="shared" si="228"/>
        <v>1956.9583333332553</v>
      </c>
      <c r="G1040" s="184">
        <v>3.59</v>
      </c>
      <c r="H1040" s="183">
        <f t="shared" si="224"/>
        <v>528.7673543478262</v>
      </c>
      <c r="I1040" s="183">
        <f t="shared" si="225"/>
        <v>19.81169673913044</v>
      </c>
      <c r="J1040" s="185">
        <f t="shared" si="229"/>
        <v>50794.250263360867</v>
      </c>
      <c r="K1040" s="183">
        <f t="shared" si="226"/>
        <v>38.826371195652186</v>
      </c>
      <c r="L1040" s="185">
        <f t="shared" si="227"/>
        <v>3729.724233377704</v>
      </c>
      <c r="M1040" s="204">
        <f t="shared" si="218"/>
        <v>17.197522725560926</v>
      </c>
      <c r="N1040" s="186"/>
      <c r="O1040" s="187">
        <f t="shared" si="219"/>
        <v>21.474498795561221</v>
      </c>
      <c r="P1040" s="187"/>
      <c r="Q1040" s="206">
        <f t="shared" si="220"/>
        <v>4.7538713978886975E-2</v>
      </c>
      <c r="R1040" s="184">
        <f t="shared" si="230"/>
        <v>1.0138911587112152</v>
      </c>
      <c r="S1040" s="184">
        <f t="shared" si="231"/>
        <v>10.648778668305569</v>
      </c>
      <c r="T1040" s="190">
        <f t="shared" si="221"/>
        <v>7.4110333432631403E-2</v>
      </c>
      <c r="U1040" s="190">
        <f t="shared" si="222"/>
        <v>1.2651981933879064E-2</v>
      </c>
      <c r="V1040" s="190">
        <f t="shared" si="223"/>
        <v>6.1458351498752339E-2</v>
      </c>
      <c r="Y1040" s="205"/>
      <c r="Z1040" s="205"/>
    </row>
    <row r="1041" spans="1:26">
      <c r="A1041" s="181">
        <v>1957.01</v>
      </c>
      <c r="B1041" s="182">
        <v>45.43</v>
      </c>
      <c r="C1041" s="183">
        <v>1.7366699999999999</v>
      </c>
      <c r="D1041" s="182">
        <v>3.4066700000000001</v>
      </c>
      <c r="E1041" s="182">
        <v>27.6</v>
      </c>
      <c r="F1041" s="183">
        <f t="shared" si="228"/>
        <v>1957.0416666665885</v>
      </c>
      <c r="G1041" s="184">
        <v>3.46</v>
      </c>
      <c r="H1041" s="183">
        <f t="shared" si="224"/>
        <v>517.26746141304363</v>
      </c>
      <c r="I1041" s="183">
        <f t="shared" si="225"/>
        <v>19.773781250543486</v>
      </c>
      <c r="J1041" s="185">
        <f t="shared" si="229"/>
        <v>49847.843676749006</v>
      </c>
      <c r="K1041" s="183">
        <f t="shared" si="226"/>
        <v>38.788455707065232</v>
      </c>
      <c r="L1041" s="185">
        <f t="shared" si="227"/>
        <v>3737.9518736137034</v>
      </c>
      <c r="M1041" s="204">
        <f t="shared" si="218"/>
        <v>16.717780078533011</v>
      </c>
      <c r="N1041" s="186"/>
      <c r="O1041" s="187">
        <f t="shared" si="219"/>
        <v>20.863186388755391</v>
      </c>
      <c r="P1041" s="187"/>
      <c r="Q1041" s="206">
        <f t="shared" si="220"/>
        <v>5.0507358501613704E-2</v>
      </c>
      <c r="R1041" s="184">
        <f t="shared" si="230"/>
        <v>1.0130014165196715</v>
      </c>
      <c r="S1041" s="184">
        <f t="shared" si="231"/>
        <v>10.796702542867605</v>
      </c>
      <c r="T1041" s="190">
        <f t="shared" si="221"/>
        <v>8.0497704535241743E-2</v>
      </c>
      <c r="U1041" s="190">
        <f t="shared" si="222"/>
        <v>1.3728833633460891E-2</v>
      </c>
      <c r="V1041" s="190">
        <f t="shared" si="223"/>
        <v>6.6768870901780852E-2</v>
      </c>
      <c r="Y1041" s="205"/>
      <c r="Z1041" s="205"/>
    </row>
    <row r="1042" spans="1:26">
      <c r="A1042" s="181">
        <v>1957.02</v>
      </c>
      <c r="B1042" s="182">
        <v>43.47</v>
      </c>
      <c r="C1042" s="183">
        <v>1.73333</v>
      </c>
      <c r="D1042" s="182">
        <v>3.40333</v>
      </c>
      <c r="E1042" s="182">
        <v>27.7</v>
      </c>
      <c r="F1042" s="183">
        <f t="shared" si="228"/>
        <v>1957.1249999999218</v>
      </c>
      <c r="G1042" s="184">
        <v>3.34</v>
      </c>
      <c r="H1042" s="183">
        <f t="shared" si="224"/>
        <v>493.16401137184135</v>
      </c>
      <c r="I1042" s="183">
        <f t="shared" si="225"/>
        <v>19.664503699819505</v>
      </c>
      <c r="J1042" s="185">
        <f t="shared" si="229"/>
        <v>47682.969600841876</v>
      </c>
      <c r="K1042" s="183">
        <f t="shared" si="226"/>
        <v>38.610533122202177</v>
      </c>
      <c r="L1042" s="185">
        <f t="shared" si="227"/>
        <v>3733.1695636446552</v>
      </c>
      <c r="M1042" s="204">
        <f t="shared" si="218"/>
        <v>15.843733142229745</v>
      </c>
      <c r="N1042" s="186"/>
      <c r="O1042" s="187">
        <f t="shared" si="219"/>
        <v>19.762632437908934</v>
      </c>
      <c r="P1042" s="187"/>
      <c r="Q1042" s="206">
        <f t="shared" si="220"/>
        <v>5.5378120041044268E-2</v>
      </c>
      <c r="R1042" s="184">
        <f t="shared" si="230"/>
        <v>0.99690055018396018</v>
      </c>
      <c r="S1042" s="184">
        <f t="shared" si="231"/>
        <v>10.897590944505174</v>
      </c>
      <c r="T1042" s="190">
        <f t="shared" si="221"/>
        <v>8.9288741946586869E-2</v>
      </c>
      <c r="U1042" s="190">
        <f t="shared" si="222"/>
        <v>1.2770880803941287E-2</v>
      </c>
      <c r="V1042" s="190">
        <f t="shared" si="223"/>
        <v>7.6517861142645582E-2</v>
      </c>
      <c r="Y1042" s="205"/>
      <c r="Z1042" s="205"/>
    </row>
    <row r="1043" spans="1:26">
      <c r="A1043" s="181">
        <v>1957.03</v>
      </c>
      <c r="B1043" s="182">
        <v>44.03</v>
      </c>
      <c r="C1043" s="183">
        <v>1.73</v>
      </c>
      <c r="D1043" s="182">
        <v>3.4</v>
      </c>
      <c r="E1043" s="182">
        <v>27.8</v>
      </c>
      <c r="F1043" s="183">
        <f t="shared" si="228"/>
        <v>1957.208333333255</v>
      </c>
      <c r="G1043" s="184">
        <v>3.41</v>
      </c>
      <c r="H1043" s="183">
        <f t="shared" si="224"/>
        <v>497.72034658273401</v>
      </c>
      <c r="I1043" s="183">
        <f t="shared" si="225"/>
        <v>19.556125359712237</v>
      </c>
      <c r="J1043" s="185">
        <f t="shared" si="229"/>
        <v>48281.081853163043</v>
      </c>
      <c r="K1043" s="183">
        <f t="shared" si="226"/>
        <v>38.434003597122313</v>
      </c>
      <c r="L1043" s="185">
        <f t="shared" si="227"/>
        <v>3728.2688689701185</v>
      </c>
      <c r="M1043" s="204">
        <f t="shared" si="218"/>
        <v>15.900417108869172</v>
      </c>
      <c r="N1043" s="186"/>
      <c r="O1043" s="187">
        <f t="shared" si="219"/>
        <v>19.821836742270005</v>
      </c>
      <c r="P1043" s="187"/>
      <c r="Q1043" s="206">
        <f t="shared" si="220"/>
        <v>5.2933175375417398E-2</v>
      </c>
      <c r="R1043" s="184">
        <f t="shared" si="230"/>
        <v>0.99697822718203999</v>
      </c>
      <c r="S1043" s="184">
        <f t="shared" si="231"/>
        <v>10.824735939162499</v>
      </c>
      <c r="T1043" s="190">
        <f t="shared" si="221"/>
        <v>9.0433685779456985E-2</v>
      </c>
      <c r="U1043" s="190">
        <f t="shared" si="222"/>
        <v>1.4255317601388651E-2</v>
      </c>
      <c r="V1043" s="190">
        <f t="shared" si="223"/>
        <v>7.6178368178068334E-2</v>
      </c>
      <c r="Y1043" s="205"/>
      <c r="Z1043" s="205"/>
    </row>
    <row r="1044" spans="1:26">
      <c r="A1044" s="181">
        <v>1957.04</v>
      </c>
      <c r="B1044" s="182">
        <v>45.05</v>
      </c>
      <c r="C1044" s="183">
        <v>1.73</v>
      </c>
      <c r="D1044" s="182">
        <v>3.4066700000000001</v>
      </c>
      <c r="E1044" s="182">
        <v>27.9</v>
      </c>
      <c r="F1044" s="183">
        <f t="shared" si="228"/>
        <v>1957.2916666665883</v>
      </c>
      <c r="G1044" s="184">
        <v>3.48</v>
      </c>
      <c r="H1044" s="183">
        <f t="shared" si="224"/>
        <v>507.42527688172061</v>
      </c>
      <c r="I1044" s="183">
        <f t="shared" si="225"/>
        <v>19.486031720430113</v>
      </c>
      <c r="J1044" s="185">
        <f t="shared" si="229"/>
        <v>49380.022444214366</v>
      </c>
      <c r="K1044" s="183">
        <f t="shared" si="226"/>
        <v>38.37137553817206</v>
      </c>
      <c r="L1044" s="185">
        <f t="shared" si="227"/>
        <v>3734.10523995631</v>
      </c>
      <c r="M1044" s="204">
        <f t="shared" si="218"/>
        <v>16.123704360211761</v>
      </c>
      <c r="N1044" s="186"/>
      <c r="O1044" s="187">
        <f t="shared" si="219"/>
        <v>20.086831188745084</v>
      </c>
      <c r="P1044" s="187"/>
      <c r="Q1044" s="206">
        <f t="shared" si="220"/>
        <v>5.1730032009349246E-2</v>
      </c>
      <c r="R1044" s="184">
        <f t="shared" si="230"/>
        <v>0.99290488593614312</v>
      </c>
      <c r="S1044" s="184">
        <f t="shared" si="231"/>
        <v>10.753344949399658</v>
      </c>
      <c r="T1044" s="190">
        <f t="shared" si="221"/>
        <v>8.9801084735288361E-2</v>
      </c>
      <c r="U1044" s="190">
        <f t="shared" si="222"/>
        <v>1.4599954608208732E-2</v>
      </c>
      <c r="V1044" s="190">
        <f t="shared" si="223"/>
        <v>7.520113012707963E-2</v>
      </c>
      <c r="Y1044" s="205"/>
      <c r="Z1044" s="205"/>
    </row>
    <row r="1045" spans="1:26">
      <c r="A1045" s="181">
        <v>1957.05</v>
      </c>
      <c r="B1045" s="182">
        <v>46.78</v>
      </c>
      <c r="C1045" s="183">
        <v>1.73</v>
      </c>
      <c r="D1045" s="182">
        <v>3.4133300000000002</v>
      </c>
      <c r="E1045" s="182">
        <v>28</v>
      </c>
      <c r="F1045" s="183">
        <f t="shared" si="228"/>
        <v>1957.3749999999216</v>
      </c>
      <c r="G1045" s="184">
        <v>3.6</v>
      </c>
      <c r="H1045" s="183">
        <f t="shared" si="224"/>
        <v>525.0294825000002</v>
      </c>
      <c r="I1045" s="183">
        <f t="shared" si="225"/>
        <v>19.416438750000005</v>
      </c>
      <c r="J1045" s="185">
        <f t="shared" si="229"/>
        <v>51250.632351840773</v>
      </c>
      <c r="K1045" s="183">
        <f t="shared" si="226"/>
        <v>38.309082588750016</v>
      </c>
      <c r="L1045" s="185">
        <f t="shared" si="227"/>
        <v>3739.5322985358844</v>
      </c>
      <c r="M1045" s="204">
        <f t="shared" si="218"/>
        <v>16.598110789114269</v>
      </c>
      <c r="N1045" s="186"/>
      <c r="O1045" s="187">
        <f t="shared" si="219"/>
        <v>20.661106693401855</v>
      </c>
      <c r="P1045" s="187"/>
      <c r="Q1045" s="206">
        <f t="shared" si="220"/>
        <v>4.9123982127513316E-2</v>
      </c>
      <c r="R1045" s="184">
        <f t="shared" si="230"/>
        <v>0.9864967886452165</v>
      </c>
      <c r="S1045" s="184">
        <f t="shared" si="231"/>
        <v>10.638916423485611</v>
      </c>
      <c r="T1045" s="190">
        <f t="shared" si="221"/>
        <v>8.7642080448003368E-2</v>
      </c>
      <c r="U1045" s="190">
        <f t="shared" si="222"/>
        <v>1.3680244472760617E-2</v>
      </c>
      <c r="V1045" s="190">
        <f t="shared" si="223"/>
        <v>7.3961835975242751E-2</v>
      </c>
      <c r="Y1045" s="205"/>
      <c r="Z1045" s="205"/>
    </row>
    <row r="1046" spans="1:26">
      <c r="A1046" s="181">
        <v>1957.06</v>
      </c>
      <c r="B1046" s="182">
        <v>47.55</v>
      </c>
      <c r="C1046" s="183">
        <v>1.73</v>
      </c>
      <c r="D1046" s="182">
        <v>3.42</v>
      </c>
      <c r="E1046" s="182">
        <v>28.1</v>
      </c>
      <c r="F1046" s="183">
        <f t="shared" si="228"/>
        <v>1957.4583333332548</v>
      </c>
      <c r="G1046" s="184">
        <v>3.8</v>
      </c>
      <c r="H1046" s="183">
        <f t="shared" si="224"/>
        <v>531.77229448398589</v>
      </c>
      <c r="I1046" s="183">
        <f t="shared" si="225"/>
        <v>19.347341103202851</v>
      </c>
      <c r="J1046" s="185">
        <f t="shared" si="229"/>
        <v>52066.212583244247</v>
      </c>
      <c r="K1046" s="183">
        <f t="shared" si="226"/>
        <v>38.247344839857661</v>
      </c>
      <c r="L1046" s="185">
        <f t="shared" si="227"/>
        <v>3744.8253845361796</v>
      </c>
      <c r="M1046" s="204">
        <f t="shared" si="218"/>
        <v>16.729918872472869</v>
      </c>
      <c r="N1046" s="186"/>
      <c r="O1046" s="187">
        <f t="shared" si="219"/>
        <v>20.806763725120607</v>
      </c>
      <c r="P1046" s="187"/>
      <c r="Q1046" s="206">
        <f t="shared" si="220"/>
        <v>4.6547779954751477E-2</v>
      </c>
      <c r="R1046" s="184">
        <f t="shared" si="230"/>
        <v>0.9925044995420178</v>
      </c>
      <c r="S1046" s="184">
        <f t="shared" si="231"/>
        <v>10.457907217798413</v>
      </c>
      <c r="T1046" s="190">
        <f t="shared" si="221"/>
        <v>8.4518127021191214E-2</v>
      </c>
      <c r="U1046" s="190">
        <f t="shared" si="222"/>
        <v>1.4176390525993954E-2</v>
      </c>
      <c r="V1046" s="190">
        <f t="shared" si="223"/>
        <v>7.034173649519726E-2</v>
      </c>
      <c r="Y1046" s="205"/>
      <c r="Z1046" s="205"/>
    </row>
    <row r="1047" spans="1:26">
      <c r="A1047" s="181">
        <v>1957.07</v>
      </c>
      <c r="B1047" s="182">
        <v>48.51</v>
      </c>
      <c r="C1047" s="183">
        <v>1.74</v>
      </c>
      <c r="D1047" s="182">
        <v>3.4366699999999999</v>
      </c>
      <c r="E1047" s="182">
        <v>28.3</v>
      </c>
      <c r="F1047" s="183">
        <f t="shared" si="228"/>
        <v>1957.5416666665881</v>
      </c>
      <c r="G1047" s="184">
        <v>3.93</v>
      </c>
      <c r="H1047" s="183">
        <f t="shared" si="224"/>
        <v>538.67440971731469</v>
      </c>
      <c r="I1047" s="183">
        <f t="shared" si="225"/>
        <v>19.321654770318027</v>
      </c>
      <c r="J1047" s="185">
        <f t="shared" si="229"/>
        <v>52899.653485808703</v>
      </c>
      <c r="K1047" s="183">
        <f t="shared" si="226"/>
        <v>38.16215591925797</v>
      </c>
      <c r="L1047" s="185">
        <f t="shared" si="227"/>
        <v>3747.6531054437069</v>
      </c>
      <c r="M1047" s="204">
        <f t="shared" si="218"/>
        <v>16.868882383979802</v>
      </c>
      <c r="N1047" s="186"/>
      <c r="O1047" s="187">
        <f t="shared" si="219"/>
        <v>20.959760285686045</v>
      </c>
      <c r="P1047" s="187"/>
      <c r="Q1047" s="206">
        <f t="shared" si="220"/>
        <v>4.4554786032350566E-2</v>
      </c>
      <c r="R1047" s="184">
        <f t="shared" si="230"/>
        <v>1.0032749999999999</v>
      </c>
      <c r="S1047" s="184">
        <f t="shared" si="231"/>
        <v>10.306166471440498</v>
      </c>
      <c r="T1047" s="190">
        <f t="shared" si="221"/>
        <v>8.4610876360743825E-2</v>
      </c>
      <c r="U1047" s="190">
        <f t="shared" si="222"/>
        <v>1.4676440623892395E-2</v>
      </c>
      <c r="V1047" s="190">
        <f t="shared" si="223"/>
        <v>6.993443573685143E-2</v>
      </c>
      <c r="Y1047" s="205"/>
      <c r="Z1047" s="205"/>
    </row>
    <row r="1048" spans="1:26">
      <c r="A1048" s="181">
        <v>1957.08</v>
      </c>
      <c r="B1048" s="182">
        <v>45.84</v>
      </c>
      <c r="C1048" s="183">
        <v>1.75</v>
      </c>
      <c r="D1048" s="182">
        <v>3.4533299999999998</v>
      </c>
      <c r="E1048" s="182">
        <v>28.3</v>
      </c>
      <c r="F1048" s="183">
        <f t="shared" si="228"/>
        <v>1957.6249999999213</v>
      </c>
      <c r="G1048" s="184">
        <v>3.93</v>
      </c>
      <c r="H1048" s="183">
        <f t="shared" si="224"/>
        <v>509.02566360424049</v>
      </c>
      <c r="I1048" s="183">
        <f t="shared" si="225"/>
        <v>19.43269876325089</v>
      </c>
      <c r="J1048" s="185">
        <f t="shared" si="229"/>
        <v>50147.075831570495</v>
      </c>
      <c r="K1048" s="183">
        <f t="shared" si="226"/>
        <v>38.347155211484115</v>
      </c>
      <c r="L1048" s="185">
        <f t="shared" si="227"/>
        <v>3777.8010772564867</v>
      </c>
      <c r="M1048" s="204">
        <f t="shared" si="218"/>
        <v>15.868942729452247</v>
      </c>
      <c r="N1048" s="186"/>
      <c r="O1048" s="187">
        <f t="shared" si="219"/>
        <v>19.702677805273048</v>
      </c>
      <c r="P1048" s="187"/>
      <c r="Q1048" s="206">
        <f t="shared" si="220"/>
        <v>4.6915841253376139E-2</v>
      </c>
      <c r="R1048" s="184">
        <f t="shared" si="230"/>
        <v>1.0040955493531014</v>
      </c>
      <c r="S1048" s="184">
        <f t="shared" si="231"/>
        <v>10.339919166634465</v>
      </c>
      <c r="T1048" s="190">
        <f t="shared" si="221"/>
        <v>9.2098737773285366E-2</v>
      </c>
      <c r="U1048" s="190">
        <f t="shared" si="222"/>
        <v>1.3538612374128123E-2</v>
      </c>
      <c r="V1048" s="190">
        <f t="shared" si="223"/>
        <v>7.8560125399157243E-2</v>
      </c>
      <c r="Y1048" s="205"/>
      <c r="Z1048" s="205"/>
    </row>
    <row r="1049" spans="1:26">
      <c r="A1049" s="181">
        <v>1957.09</v>
      </c>
      <c r="B1049" s="182">
        <v>43.98</v>
      </c>
      <c r="C1049" s="183">
        <v>1.76</v>
      </c>
      <c r="D1049" s="182">
        <v>3.47</v>
      </c>
      <c r="E1049" s="182">
        <v>28.3</v>
      </c>
      <c r="F1049" s="183">
        <f t="shared" si="228"/>
        <v>1957.7083333332546</v>
      </c>
      <c r="G1049" s="184">
        <v>3.92</v>
      </c>
      <c r="H1049" s="183">
        <f t="shared" si="224"/>
        <v>488.37148091872808</v>
      </c>
      <c r="I1049" s="183">
        <f t="shared" si="225"/>
        <v>19.54374275618375</v>
      </c>
      <c r="J1049" s="185">
        <f t="shared" si="229"/>
        <v>48272.759588302077</v>
      </c>
      <c r="K1049" s="183">
        <f t="shared" si="226"/>
        <v>38.532265547703197</v>
      </c>
      <c r="L1049" s="185">
        <f t="shared" si="227"/>
        <v>3808.6965841611691</v>
      </c>
      <c r="M1049" s="204">
        <f t="shared" si="218"/>
        <v>15.157274488962218</v>
      </c>
      <c r="N1049" s="186"/>
      <c r="O1049" s="187">
        <f t="shared" si="219"/>
        <v>18.807961927666831</v>
      </c>
      <c r="P1049" s="187"/>
      <c r="Q1049" s="206">
        <f t="shared" si="220"/>
        <v>4.772818123155334E-2</v>
      </c>
      <c r="R1049" s="184">
        <f t="shared" si="230"/>
        <v>0.99917347379769827</v>
      </c>
      <c r="S1049" s="184">
        <f t="shared" si="231"/>
        <v>10.382266815888494</v>
      </c>
      <c r="T1049" s="190">
        <f t="shared" si="221"/>
        <v>9.7739940487745036E-2</v>
      </c>
      <c r="U1049" s="190">
        <f t="shared" si="222"/>
        <v>1.3111808465150254E-2</v>
      </c>
      <c r="V1049" s="190">
        <f t="shared" si="223"/>
        <v>8.4628132022594782E-2</v>
      </c>
      <c r="Y1049" s="205"/>
      <c r="Z1049" s="205"/>
    </row>
    <row r="1050" spans="1:26">
      <c r="A1050" s="181">
        <v>1957.1</v>
      </c>
      <c r="B1050" s="182">
        <v>41.24</v>
      </c>
      <c r="C1050" s="183">
        <v>1.77</v>
      </c>
      <c r="D1050" s="182">
        <v>3.4366699999999999</v>
      </c>
      <c r="E1050" s="182">
        <v>28.3</v>
      </c>
      <c r="F1050" s="183">
        <f t="shared" si="228"/>
        <v>1957.7916666665878</v>
      </c>
      <c r="G1050" s="184">
        <v>3.97</v>
      </c>
      <c r="H1050" s="183">
        <f t="shared" si="224"/>
        <v>457.94542685512386</v>
      </c>
      <c r="I1050" s="183">
        <f t="shared" si="225"/>
        <v>19.654786749116614</v>
      </c>
      <c r="J1050" s="185">
        <f t="shared" si="229"/>
        <v>45427.213221028927</v>
      </c>
      <c r="K1050" s="183">
        <f t="shared" si="226"/>
        <v>38.16215591925797</v>
      </c>
      <c r="L1050" s="185">
        <f t="shared" si="227"/>
        <v>3785.6047735284556</v>
      </c>
      <c r="M1050" s="204">
        <f t="shared" si="218"/>
        <v>14.149451489483541</v>
      </c>
      <c r="N1050" s="186"/>
      <c r="O1050" s="187">
        <f t="shared" si="219"/>
        <v>17.551467653382662</v>
      </c>
      <c r="P1050" s="187"/>
      <c r="Q1050" s="206">
        <f t="shared" si="220"/>
        <v>5.1927377075817363E-2</v>
      </c>
      <c r="R1050" s="184">
        <f t="shared" si="230"/>
        <v>1.0240147011474796</v>
      </c>
      <c r="S1050" s="184">
        <f t="shared" si="231"/>
        <v>10.373685600325873</v>
      </c>
      <c r="T1050" s="190">
        <f t="shared" si="221"/>
        <v>0.10420902641504814</v>
      </c>
      <c r="U1050" s="190">
        <f t="shared" si="222"/>
        <v>1.1945438210442916E-2</v>
      </c>
      <c r="V1050" s="190">
        <f t="shared" si="223"/>
        <v>9.2263588204605229E-2</v>
      </c>
      <c r="Y1050" s="205"/>
      <c r="Z1050" s="205"/>
    </row>
    <row r="1051" spans="1:26">
      <c r="A1051" s="181">
        <v>1957.11</v>
      </c>
      <c r="B1051" s="182">
        <v>40.35</v>
      </c>
      <c r="C1051" s="183">
        <v>1.78</v>
      </c>
      <c r="D1051" s="182">
        <v>3.40333</v>
      </c>
      <c r="E1051" s="182">
        <v>28.4</v>
      </c>
      <c r="F1051" s="183">
        <f t="shared" si="228"/>
        <v>1957.8749999999211</v>
      </c>
      <c r="G1051" s="184">
        <v>3.72</v>
      </c>
      <c r="H1051" s="183">
        <f t="shared" si="224"/>
        <v>446.48482658450723</v>
      </c>
      <c r="I1051" s="183">
        <f t="shared" si="225"/>
        <v>19.696232746478884</v>
      </c>
      <c r="J1051" s="185">
        <f t="shared" si="229"/>
        <v>44453.164730552446</v>
      </c>
      <c r="K1051" s="183">
        <f t="shared" si="226"/>
        <v>37.658865052288746</v>
      </c>
      <c r="L1051" s="185">
        <f t="shared" si="227"/>
        <v>3749.412369824809</v>
      </c>
      <c r="M1051" s="204">
        <f t="shared" si="218"/>
        <v>13.736242235298489</v>
      </c>
      <c r="N1051" s="186"/>
      <c r="O1051" s="187">
        <f t="shared" si="219"/>
        <v>17.035278552833912</v>
      </c>
      <c r="P1051" s="187"/>
      <c r="Q1051" s="206">
        <f t="shared" si="220"/>
        <v>5.6470571137262164E-2</v>
      </c>
      <c r="R1051" s="184">
        <f t="shared" si="230"/>
        <v>1.0463665008075973</v>
      </c>
      <c r="S1051" s="184">
        <f t="shared" si="231"/>
        <v>10.585402311365558</v>
      </c>
      <c r="T1051" s="190">
        <f t="shared" si="221"/>
        <v>0.10304707187797058</v>
      </c>
      <c r="U1051" s="190">
        <f t="shared" si="222"/>
        <v>7.9967769609405881E-3</v>
      </c>
      <c r="V1051" s="190">
        <f t="shared" si="223"/>
        <v>9.5050294917029987E-2</v>
      </c>
      <c r="Y1051" s="205"/>
      <c r="Z1051" s="205"/>
    </row>
    <row r="1052" spans="1:26">
      <c r="A1052" s="181">
        <v>1957.12</v>
      </c>
      <c r="B1052" s="182">
        <v>40.33</v>
      </c>
      <c r="C1052" s="183">
        <v>1.79</v>
      </c>
      <c r="D1052" s="182">
        <v>3.37</v>
      </c>
      <c r="E1052" s="182">
        <v>28.4</v>
      </c>
      <c r="F1052" s="183">
        <f t="shared" si="228"/>
        <v>1957.9583333332544</v>
      </c>
      <c r="G1052" s="184">
        <v>3.21</v>
      </c>
      <c r="H1052" s="183">
        <f t="shared" si="224"/>
        <v>446.2635205985917</v>
      </c>
      <c r="I1052" s="183">
        <f t="shared" si="225"/>
        <v>19.806885739436627</v>
      </c>
      <c r="J1052" s="185">
        <f t="shared" si="229"/>
        <v>44595.466269859251</v>
      </c>
      <c r="K1052" s="183">
        <f t="shared" si="226"/>
        <v>37.290058626760583</v>
      </c>
      <c r="L1052" s="185">
        <f t="shared" si="227"/>
        <v>3726.4250267648331</v>
      </c>
      <c r="M1052" s="204">
        <f t="shared" si="218"/>
        <v>13.67324605795139</v>
      </c>
      <c r="N1052" s="186"/>
      <c r="O1052" s="187">
        <f t="shared" si="219"/>
        <v>16.954577613038254</v>
      </c>
      <c r="P1052" s="187"/>
      <c r="Q1052" s="206">
        <f t="shared" si="220"/>
        <v>6.0589559090497451E-2</v>
      </c>
      <c r="R1052" s="184">
        <f t="shared" si="230"/>
        <v>1.0129133037439282</v>
      </c>
      <c r="S1052" s="184">
        <f t="shared" si="231"/>
        <v>11.07621037618423</v>
      </c>
      <c r="T1052" s="190">
        <f t="shared" si="221"/>
        <v>0.10575204998778087</v>
      </c>
      <c r="U1052" s="190">
        <f t="shared" si="222"/>
        <v>3.9987577345161895E-3</v>
      </c>
      <c r="V1052" s="190">
        <f t="shared" si="223"/>
        <v>0.10175329225326468</v>
      </c>
      <c r="Y1052" s="205"/>
      <c r="Z1052" s="205"/>
    </row>
    <row r="1053" spans="1:26">
      <c r="A1053" s="181">
        <v>1958.01</v>
      </c>
      <c r="B1053" s="182">
        <v>41.12</v>
      </c>
      <c r="C1053" s="183">
        <v>1.7833300000000001</v>
      </c>
      <c r="D1053" s="182">
        <v>3.2933300000000001</v>
      </c>
      <c r="E1053" s="182">
        <v>28.6</v>
      </c>
      <c r="F1053" s="183">
        <f t="shared" si="228"/>
        <v>1958.0416666665876</v>
      </c>
      <c r="G1053" s="184">
        <v>3.09</v>
      </c>
      <c r="H1053" s="183">
        <f t="shared" si="224"/>
        <v>451.82325314685329</v>
      </c>
      <c r="I1053" s="183">
        <f t="shared" si="225"/>
        <v>19.595086625349659</v>
      </c>
      <c r="J1053" s="185">
        <f t="shared" si="229"/>
        <v>45314.234111223101</v>
      </c>
      <c r="K1053" s="183">
        <f t="shared" si="226"/>
        <v>36.186845191783227</v>
      </c>
      <c r="L1053" s="185">
        <f t="shared" si="227"/>
        <v>3629.2491883636762</v>
      </c>
      <c r="M1053" s="204">
        <f t="shared" si="218"/>
        <v>13.788431552307635</v>
      </c>
      <c r="N1053" s="186"/>
      <c r="O1053" s="187">
        <f t="shared" si="219"/>
        <v>17.094108854212241</v>
      </c>
      <c r="P1053" s="187"/>
      <c r="Q1053" s="206">
        <f t="shared" si="220"/>
        <v>6.0595434959735586E-2</v>
      </c>
      <c r="R1053" s="184">
        <f t="shared" si="230"/>
        <v>1.0059942405838802</v>
      </c>
      <c r="S1053" s="184">
        <f t="shared" si="231"/>
        <v>11.140784615417505</v>
      </c>
      <c r="T1053" s="190">
        <f t="shared" si="221"/>
        <v>0.10331792901632153</v>
      </c>
      <c r="U1053" s="190">
        <f t="shared" si="222"/>
        <v>4.5866594938437366E-3</v>
      </c>
      <c r="V1053" s="190">
        <f t="shared" si="223"/>
        <v>9.8731269522477794E-2</v>
      </c>
      <c r="Y1053" s="205"/>
      <c r="Z1053" s="205"/>
    </row>
    <row r="1054" spans="1:26">
      <c r="A1054" s="181">
        <v>1958.02</v>
      </c>
      <c r="B1054" s="182">
        <v>41.26</v>
      </c>
      <c r="C1054" s="183">
        <v>1.77667</v>
      </c>
      <c r="D1054" s="182">
        <v>3.2166700000000001</v>
      </c>
      <c r="E1054" s="182">
        <v>28.6</v>
      </c>
      <c r="F1054" s="183">
        <f t="shared" si="228"/>
        <v>1958.1249999999209</v>
      </c>
      <c r="G1054" s="184">
        <v>3.05</v>
      </c>
      <c r="H1054" s="183">
        <f t="shared" si="224"/>
        <v>453.36156188811202</v>
      </c>
      <c r="I1054" s="183">
        <f t="shared" si="225"/>
        <v>19.521907080944064</v>
      </c>
      <c r="J1054" s="185">
        <f t="shared" si="229"/>
        <v>45631.671598304085</v>
      </c>
      <c r="K1054" s="183">
        <f t="shared" si="226"/>
        <v>35.344511276748264</v>
      </c>
      <c r="L1054" s="185">
        <f t="shared" si="227"/>
        <v>3557.4897983547457</v>
      </c>
      <c r="M1054" s="204">
        <f t="shared" si="218"/>
        <v>13.784906390337683</v>
      </c>
      <c r="N1054" s="186"/>
      <c r="O1054" s="187">
        <f t="shared" si="219"/>
        <v>17.087281988811398</v>
      </c>
      <c r="P1054" s="187"/>
      <c r="Q1054" s="206">
        <f t="shared" si="220"/>
        <v>6.1877887208465848E-2</v>
      </c>
      <c r="R1054" s="184">
        <f t="shared" si="230"/>
        <v>1.008545231626615</v>
      </c>
      <c r="S1054" s="184">
        <f t="shared" si="231"/>
        <v>11.207565158695507</v>
      </c>
      <c r="T1054" s="190">
        <f t="shared" si="221"/>
        <v>9.7441652837697346E-2</v>
      </c>
      <c r="U1054" s="190">
        <f t="shared" si="222"/>
        <v>3.9256673672112274E-3</v>
      </c>
      <c r="V1054" s="190">
        <f t="shared" si="223"/>
        <v>9.3515985470486118E-2</v>
      </c>
      <c r="Y1054" s="205"/>
      <c r="Z1054" s="205"/>
    </row>
    <row r="1055" spans="1:26">
      <c r="A1055" s="181">
        <v>1958.03</v>
      </c>
      <c r="B1055" s="182">
        <v>42.11</v>
      </c>
      <c r="C1055" s="183">
        <v>1.77</v>
      </c>
      <c r="D1055" s="182">
        <v>3.14</v>
      </c>
      <c r="E1055" s="182">
        <v>28.8</v>
      </c>
      <c r="F1055" s="183">
        <f t="shared" si="228"/>
        <v>1958.2083333332541</v>
      </c>
      <c r="G1055" s="184">
        <v>2.98</v>
      </c>
      <c r="H1055" s="183">
        <f t="shared" si="224"/>
        <v>459.48809010416682</v>
      </c>
      <c r="I1055" s="183">
        <f t="shared" si="225"/>
        <v>19.313557812500008</v>
      </c>
      <c r="J1055" s="185">
        <f t="shared" si="229"/>
        <v>46410.313298938119</v>
      </c>
      <c r="K1055" s="183">
        <f t="shared" si="226"/>
        <v>34.262469791666682</v>
      </c>
      <c r="L1055" s="185">
        <f t="shared" si="227"/>
        <v>3460.659790041931</v>
      </c>
      <c r="M1055" s="204">
        <f t="shared" si="218"/>
        <v>13.925589923892943</v>
      </c>
      <c r="N1055" s="186"/>
      <c r="O1055" s="187">
        <f t="shared" si="219"/>
        <v>17.258155337067233</v>
      </c>
      <c r="P1055" s="187"/>
      <c r="Q1055" s="206">
        <f t="shared" si="220"/>
        <v>6.2991250077044647E-2</v>
      </c>
      <c r="R1055" s="184">
        <f t="shared" si="230"/>
        <v>1.011100680921623</v>
      </c>
      <c r="S1055" s="184">
        <f t="shared" si="231"/>
        <v>11.224841007287587</v>
      </c>
      <c r="T1055" s="190">
        <f t="shared" si="221"/>
        <v>9.3547701103946057E-2</v>
      </c>
      <c r="U1055" s="190">
        <f t="shared" si="222"/>
        <v>2.5759344731348666E-3</v>
      </c>
      <c r="V1055" s="190">
        <f t="shared" si="223"/>
        <v>9.0971766630811191E-2</v>
      </c>
      <c r="Y1055" s="205"/>
      <c r="Z1055" s="205"/>
    </row>
    <row r="1056" spans="1:26">
      <c r="A1056" s="181">
        <v>1958.04</v>
      </c>
      <c r="B1056" s="182">
        <v>42.34</v>
      </c>
      <c r="C1056" s="183">
        <v>1.75667</v>
      </c>
      <c r="D1056" s="182">
        <v>3.07</v>
      </c>
      <c r="E1056" s="182">
        <v>28.9</v>
      </c>
      <c r="F1056" s="183">
        <f t="shared" si="228"/>
        <v>1958.2916666665874</v>
      </c>
      <c r="G1056" s="184">
        <v>2.88</v>
      </c>
      <c r="H1056" s="183">
        <f t="shared" si="224"/>
        <v>460.39915328719746</v>
      </c>
      <c r="I1056" s="183">
        <f t="shared" si="225"/>
        <v>19.101780363840838</v>
      </c>
      <c r="J1056" s="185">
        <f t="shared" si="229"/>
        <v>46663.114980923732</v>
      </c>
      <c r="K1056" s="183">
        <f t="shared" si="226"/>
        <v>33.382744463667834</v>
      </c>
      <c r="L1056" s="185">
        <f t="shared" si="227"/>
        <v>3383.4615727783616</v>
      </c>
      <c r="M1056" s="204">
        <f t="shared" si="218"/>
        <v>13.913501765262785</v>
      </c>
      <c r="N1056" s="186"/>
      <c r="O1056" s="187">
        <f t="shared" si="219"/>
        <v>17.2396653902411</v>
      </c>
      <c r="P1056" s="187"/>
      <c r="Q1056" s="206">
        <f t="shared" si="220"/>
        <v>6.2677942573584611E-2</v>
      </c>
      <c r="R1056" s="184">
        <f t="shared" si="230"/>
        <v>0.9989596059826652</v>
      </c>
      <c r="S1056" s="184">
        <f t="shared" si="231"/>
        <v>11.310172951844866</v>
      </c>
      <c r="T1056" s="190">
        <f t="shared" si="221"/>
        <v>0.10073307025650835</v>
      </c>
      <c r="U1056" s="190">
        <f t="shared" si="222"/>
        <v>2.7569435246890261E-3</v>
      </c>
      <c r="V1056" s="190">
        <f t="shared" si="223"/>
        <v>9.7976126731819324E-2</v>
      </c>
      <c r="Y1056" s="205"/>
      <c r="Z1056" s="205"/>
    </row>
    <row r="1057" spans="1:26">
      <c r="A1057" s="181">
        <v>1958.05</v>
      </c>
      <c r="B1057" s="182">
        <v>43.7</v>
      </c>
      <c r="C1057" s="183">
        <v>1.74333</v>
      </c>
      <c r="D1057" s="182">
        <v>3</v>
      </c>
      <c r="E1057" s="182">
        <v>28.9</v>
      </c>
      <c r="F1057" s="183">
        <f t="shared" si="228"/>
        <v>1958.3749999999206</v>
      </c>
      <c r="G1057" s="184">
        <v>2.92</v>
      </c>
      <c r="H1057" s="183">
        <f t="shared" si="224"/>
        <v>475.18760034602099</v>
      </c>
      <c r="I1057" s="183">
        <f t="shared" si="225"/>
        <v>18.95672309636679</v>
      </c>
      <c r="J1057" s="185">
        <f t="shared" si="229"/>
        <v>48322.088458975151</v>
      </c>
      <c r="K1057" s="183">
        <f t="shared" si="226"/>
        <v>32.621574394463678</v>
      </c>
      <c r="L1057" s="185">
        <f t="shared" si="227"/>
        <v>3317.3058438655703</v>
      </c>
      <c r="M1057" s="204">
        <f t="shared" si="218"/>
        <v>14.323824968409234</v>
      </c>
      <c r="N1057" s="186"/>
      <c r="O1057" s="187">
        <f t="shared" si="219"/>
        <v>17.742987045801222</v>
      </c>
      <c r="P1057" s="187"/>
      <c r="Q1057" s="206">
        <f t="shared" si="220"/>
        <v>5.979164604232956E-2</v>
      </c>
      <c r="R1057" s="184">
        <f t="shared" si="230"/>
        <v>0.99814303734021625</v>
      </c>
      <c r="S1057" s="184">
        <f t="shared" si="231"/>
        <v>11.298405915570745</v>
      </c>
      <c r="T1057" s="190">
        <f t="shared" si="221"/>
        <v>9.9350221841863373E-2</v>
      </c>
      <c r="U1057" s="190">
        <f t="shared" si="222"/>
        <v>1.3039334764610722E-3</v>
      </c>
      <c r="V1057" s="190">
        <f t="shared" si="223"/>
        <v>9.8046288365402301E-2</v>
      </c>
      <c r="Y1057" s="205"/>
      <c r="Z1057" s="205"/>
    </row>
    <row r="1058" spans="1:26">
      <c r="A1058" s="181">
        <v>1958.06</v>
      </c>
      <c r="B1058" s="182">
        <v>44.75</v>
      </c>
      <c r="C1058" s="183">
        <v>1.73</v>
      </c>
      <c r="D1058" s="182">
        <v>2.93</v>
      </c>
      <c r="E1058" s="182">
        <v>28.9</v>
      </c>
      <c r="F1058" s="183">
        <f t="shared" si="228"/>
        <v>1958.4583333332539</v>
      </c>
      <c r="G1058" s="184">
        <v>2.97</v>
      </c>
      <c r="H1058" s="183">
        <f t="shared" si="224"/>
        <v>486.60515138408329</v>
      </c>
      <c r="I1058" s="183">
        <f t="shared" si="225"/>
        <v>18.811774567474053</v>
      </c>
      <c r="J1058" s="185">
        <f t="shared" si="229"/>
        <v>49642.560479602747</v>
      </c>
      <c r="K1058" s="183">
        <f t="shared" si="226"/>
        <v>31.86040432525953</v>
      </c>
      <c r="L1058" s="185">
        <f t="shared" si="227"/>
        <v>3250.3397140834868</v>
      </c>
      <c r="M1058" s="204">
        <f t="shared" si="218"/>
        <v>14.635555551956273</v>
      </c>
      <c r="N1058" s="186"/>
      <c r="O1058" s="187">
        <f t="shared" si="219"/>
        <v>18.12245100826221</v>
      </c>
      <c r="P1058" s="187"/>
      <c r="Q1058" s="206">
        <f t="shared" si="220"/>
        <v>5.6955679230707421E-2</v>
      </c>
      <c r="R1058" s="184">
        <f t="shared" si="230"/>
        <v>0.98295343369059929</v>
      </c>
      <c r="S1058" s="184">
        <f t="shared" si="231"/>
        <v>11.27742519767045</v>
      </c>
      <c r="T1058" s="190">
        <f t="shared" si="221"/>
        <v>9.8938453060531728E-2</v>
      </c>
      <c r="U1058" s="190">
        <f t="shared" si="222"/>
        <v>2.5234838060506082E-3</v>
      </c>
      <c r="V1058" s="190">
        <f t="shared" si="223"/>
        <v>9.641496925448112E-2</v>
      </c>
      <c r="Y1058" s="205"/>
      <c r="Z1058" s="205"/>
    </row>
    <row r="1059" spans="1:26">
      <c r="A1059" s="181">
        <v>1958.07</v>
      </c>
      <c r="B1059" s="182">
        <v>45.98</v>
      </c>
      <c r="C1059" s="183">
        <v>1.73</v>
      </c>
      <c r="D1059" s="182">
        <v>2.9133300000000002</v>
      </c>
      <c r="E1059" s="182">
        <v>29</v>
      </c>
      <c r="F1059" s="183">
        <f t="shared" si="228"/>
        <v>1958.5416666665872</v>
      </c>
      <c r="G1059" s="184">
        <v>3.2</v>
      </c>
      <c r="H1059" s="183">
        <f t="shared" si="224"/>
        <v>498.25592793103465</v>
      </c>
      <c r="I1059" s="183">
        <f t="shared" si="225"/>
        <v>18.746906379310349</v>
      </c>
      <c r="J1059" s="185">
        <f t="shared" si="229"/>
        <v>50990.528293573414</v>
      </c>
      <c r="K1059" s="183">
        <f t="shared" si="226"/>
        <v>31.569898706379327</v>
      </c>
      <c r="L1059" s="185">
        <f t="shared" si="227"/>
        <v>3230.8011264357601</v>
      </c>
      <c r="M1059" s="204">
        <f t="shared" si="218"/>
        <v>14.957457101901142</v>
      </c>
      <c r="N1059" s="186"/>
      <c r="O1059" s="187">
        <f t="shared" si="219"/>
        <v>18.51313740104802</v>
      </c>
      <c r="P1059" s="187"/>
      <c r="Q1059" s="206">
        <f t="shared" si="220"/>
        <v>5.2277564534641399E-2</v>
      </c>
      <c r="R1059" s="184">
        <f t="shared" si="230"/>
        <v>0.97426729630230513</v>
      </c>
      <c r="S1059" s="184">
        <f t="shared" si="231"/>
        <v>11.046959049441679</v>
      </c>
      <c r="T1059" s="190">
        <f t="shared" si="221"/>
        <v>9.5423269679408174E-2</v>
      </c>
      <c r="U1059" s="190">
        <f t="shared" si="222"/>
        <v>6.1617487561467232E-3</v>
      </c>
      <c r="V1059" s="190">
        <f t="shared" si="223"/>
        <v>8.926152092326145E-2</v>
      </c>
      <c r="Y1059" s="205"/>
      <c r="Z1059" s="205"/>
    </row>
    <row r="1060" spans="1:26">
      <c r="A1060" s="181">
        <v>1958.08</v>
      </c>
      <c r="B1060" s="182">
        <v>47.7</v>
      </c>
      <c r="C1060" s="183">
        <v>1.73</v>
      </c>
      <c r="D1060" s="182">
        <v>2.8966699999999999</v>
      </c>
      <c r="E1060" s="182">
        <v>28.9</v>
      </c>
      <c r="F1060" s="183">
        <f t="shared" si="228"/>
        <v>1958.6249999999204</v>
      </c>
      <c r="G1060" s="184">
        <v>3.54</v>
      </c>
      <c r="H1060" s="183">
        <f t="shared" si="224"/>
        <v>518.68303287197261</v>
      </c>
      <c r="I1060" s="183">
        <f t="shared" si="225"/>
        <v>18.811774567474053</v>
      </c>
      <c r="J1060" s="185">
        <f t="shared" si="229"/>
        <v>53241.427887914389</v>
      </c>
      <c r="K1060" s="183">
        <f t="shared" si="226"/>
        <v>31.497978633737038</v>
      </c>
      <c r="L1060" s="185">
        <f t="shared" si="227"/>
        <v>3233.1833735866867</v>
      </c>
      <c r="M1060" s="204">
        <f t="shared" si="218"/>
        <v>15.544566891165928</v>
      </c>
      <c r="N1060" s="186"/>
      <c r="O1060" s="187">
        <f t="shared" si="219"/>
        <v>19.229233309769281</v>
      </c>
      <c r="P1060" s="187"/>
      <c r="Q1060" s="206">
        <f t="shared" si="220"/>
        <v>4.5585163707002885E-2</v>
      </c>
      <c r="R1060" s="184">
        <f t="shared" si="230"/>
        <v>0.98476247609558587</v>
      </c>
      <c r="S1060" s="184">
        <f t="shared" si="231"/>
        <v>10.79993207053263</v>
      </c>
      <c r="T1060" s="190">
        <f t="shared" si="221"/>
        <v>8.826347738860707E-2</v>
      </c>
      <c r="U1060" s="190">
        <f t="shared" si="222"/>
        <v>9.225849402572539E-3</v>
      </c>
      <c r="V1060" s="190">
        <f t="shared" si="223"/>
        <v>7.9037627986034531E-2</v>
      </c>
      <c r="Y1060" s="205"/>
      <c r="Z1060" s="205"/>
    </row>
    <row r="1061" spans="1:26">
      <c r="A1061" s="181">
        <v>1958.09</v>
      </c>
      <c r="B1061" s="182">
        <v>48.96</v>
      </c>
      <c r="C1061" s="183">
        <v>1.73</v>
      </c>
      <c r="D1061" s="182">
        <v>2.88</v>
      </c>
      <c r="E1061" s="182">
        <v>28.9</v>
      </c>
      <c r="F1061" s="183">
        <f t="shared" si="228"/>
        <v>1958.7083333332537</v>
      </c>
      <c r="G1061" s="184">
        <v>3.76</v>
      </c>
      <c r="H1061" s="183">
        <f t="shared" si="224"/>
        <v>532.38409411764735</v>
      </c>
      <c r="I1061" s="183">
        <f t="shared" si="225"/>
        <v>18.811774567474053</v>
      </c>
      <c r="J1061" s="185">
        <f t="shared" si="229"/>
        <v>54808.720096005512</v>
      </c>
      <c r="K1061" s="183">
        <f t="shared" si="226"/>
        <v>31.316711418685134</v>
      </c>
      <c r="L1061" s="185">
        <f t="shared" si="227"/>
        <v>3224.0423585885592</v>
      </c>
      <c r="M1061" s="204">
        <f t="shared" si="218"/>
        <v>15.931923184092852</v>
      </c>
      <c r="N1061" s="186"/>
      <c r="O1061" s="187">
        <f t="shared" si="219"/>
        <v>19.695350298388743</v>
      </c>
      <c r="P1061" s="187"/>
      <c r="Q1061" s="206">
        <f t="shared" si="220"/>
        <v>4.1821066336221291E-2</v>
      </c>
      <c r="R1061" s="184">
        <f t="shared" si="230"/>
        <v>0.9998326910623766</v>
      </c>
      <c r="S1061" s="184">
        <f t="shared" si="231"/>
        <v>10.635367847441842</v>
      </c>
      <c r="T1061" s="190">
        <f t="shared" si="221"/>
        <v>8.8548753510930833E-2</v>
      </c>
      <c r="U1061" s="190">
        <f t="shared" si="222"/>
        <v>1.0635672693254827E-2</v>
      </c>
      <c r="V1061" s="190">
        <f t="shared" si="223"/>
        <v>7.7913080817676006E-2</v>
      </c>
      <c r="Y1061" s="205"/>
      <c r="Z1061" s="205"/>
    </row>
    <row r="1062" spans="1:26">
      <c r="A1062" s="181">
        <v>1958.1</v>
      </c>
      <c r="B1062" s="182">
        <v>50.95</v>
      </c>
      <c r="C1062" s="183">
        <v>1.7366699999999999</v>
      </c>
      <c r="D1062" s="182">
        <v>2.8833299999999999</v>
      </c>
      <c r="E1062" s="182">
        <v>28.9</v>
      </c>
      <c r="F1062" s="183">
        <f t="shared" si="228"/>
        <v>1958.7916666665869</v>
      </c>
      <c r="G1062" s="184">
        <v>3.8</v>
      </c>
      <c r="H1062" s="183">
        <f t="shared" si="224"/>
        <v>554.02307179930824</v>
      </c>
      <c r="I1062" s="183">
        <f t="shared" si="225"/>
        <v>18.884303201211079</v>
      </c>
      <c r="J1062" s="185">
        <f t="shared" si="229"/>
        <v>57198.45473622498</v>
      </c>
      <c r="K1062" s="183">
        <f t="shared" si="226"/>
        <v>31.35292136626299</v>
      </c>
      <c r="L1062" s="185">
        <f t="shared" si="227"/>
        <v>3236.9385769303153</v>
      </c>
      <c r="M1062" s="204">
        <f t="shared" si="218"/>
        <v>16.559803310351576</v>
      </c>
      <c r="N1062" s="186"/>
      <c r="O1062" s="187">
        <f t="shared" si="219"/>
        <v>20.455148275406568</v>
      </c>
      <c r="P1062" s="187"/>
      <c r="Q1062" s="206">
        <f t="shared" si="220"/>
        <v>3.9457090686644367E-2</v>
      </c>
      <c r="R1062" s="184">
        <f t="shared" si="230"/>
        <v>1.008131544683726</v>
      </c>
      <c r="S1062" s="184">
        <f t="shared" si="231"/>
        <v>10.633588455346052</v>
      </c>
      <c r="T1062" s="190">
        <f t="shared" si="221"/>
        <v>8.6206590168450115E-2</v>
      </c>
      <c r="U1062" s="190">
        <f t="shared" si="222"/>
        <v>9.6155994588935645E-3</v>
      </c>
      <c r="V1062" s="190">
        <f t="shared" si="223"/>
        <v>7.659099070955655E-2</v>
      </c>
      <c r="Y1062" s="205"/>
      <c r="Z1062" s="205"/>
    </row>
    <row r="1063" spans="1:26">
      <c r="A1063" s="181">
        <v>1958.11</v>
      </c>
      <c r="B1063" s="182">
        <v>52.5</v>
      </c>
      <c r="C1063" s="183">
        <v>1.74333</v>
      </c>
      <c r="D1063" s="182">
        <v>2.8866700000000001</v>
      </c>
      <c r="E1063" s="182">
        <v>29</v>
      </c>
      <c r="F1063" s="183">
        <f t="shared" si="228"/>
        <v>1958.8749999999202</v>
      </c>
      <c r="G1063" s="184">
        <v>3.74</v>
      </c>
      <c r="H1063" s="183">
        <f t="shared" si="224"/>
        <v>568.90900862068986</v>
      </c>
      <c r="I1063" s="183">
        <f t="shared" si="225"/>
        <v>18.891355085689661</v>
      </c>
      <c r="J1063" s="185">
        <f t="shared" si="229"/>
        <v>58897.840540365374</v>
      </c>
      <c r="K1063" s="183">
        <f t="shared" si="226"/>
        <v>31.281001293620701</v>
      </c>
      <c r="L1063" s="185">
        <f t="shared" si="227"/>
        <v>3238.4500829077433</v>
      </c>
      <c r="M1063" s="204">
        <f t="shared" si="218"/>
        <v>16.988883579386336</v>
      </c>
      <c r="N1063" s="186"/>
      <c r="O1063" s="187">
        <f t="shared" si="219"/>
        <v>20.965610881429566</v>
      </c>
      <c r="P1063" s="187"/>
      <c r="Q1063" s="206">
        <f t="shared" si="220"/>
        <v>3.9721033431446305E-2</v>
      </c>
      <c r="R1063" s="184">
        <f t="shared" si="230"/>
        <v>0.99324246095862645</v>
      </c>
      <c r="S1063" s="184">
        <f t="shared" si="231"/>
        <v>10.68309024482933</v>
      </c>
      <c r="T1063" s="190">
        <f t="shared" si="221"/>
        <v>8.4644019951249483E-2</v>
      </c>
      <c r="U1063" s="190">
        <f t="shared" si="222"/>
        <v>8.4141428860657896E-3</v>
      </c>
      <c r="V1063" s="190">
        <f t="shared" si="223"/>
        <v>7.6229877065183693E-2</v>
      </c>
      <c r="Y1063" s="205"/>
      <c r="Z1063" s="205"/>
    </row>
    <row r="1064" spans="1:26">
      <c r="A1064" s="181">
        <v>1958.12</v>
      </c>
      <c r="B1064" s="182">
        <v>53.49</v>
      </c>
      <c r="C1064" s="183">
        <v>1.75</v>
      </c>
      <c r="D1064" s="182">
        <v>2.89</v>
      </c>
      <c r="E1064" s="182">
        <v>28.9</v>
      </c>
      <c r="F1064" s="183">
        <f t="shared" si="228"/>
        <v>1958.9583333332534</v>
      </c>
      <c r="G1064" s="184">
        <v>3.86</v>
      </c>
      <c r="H1064" s="183">
        <f t="shared" si="224"/>
        <v>581.64267145328745</v>
      </c>
      <c r="I1064" s="183">
        <f t="shared" si="225"/>
        <v>19.029251730103816</v>
      </c>
      <c r="J1064" s="185">
        <f t="shared" si="229"/>
        <v>60380.298572135202</v>
      </c>
      <c r="K1064" s="183">
        <f t="shared" si="226"/>
        <v>31.425450000000016</v>
      </c>
      <c r="L1064" s="185">
        <f t="shared" si="227"/>
        <v>3262.2744975410496</v>
      </c>
      <c r="M1064" s="204">
        <f t="shared" si="218"/>
        <v>17.358357365369965</v>
      </c>
      <c r="N1064" s="186"/>
      <c r="O1064" s="187">
        <f t="shared" si="219"/>
        <v>21.399510465598869</v>
      </c>
      <c r="P1064" s="187"/>
      <c r="Q1064" s="206">
        <f t="shared" si="220"/>
        <v>3.7338063210747875E-2</v>
      </c>
      <c r="R1064" s="184">
        <f t="shared" si="230"/>
        <v>0.99014892310714775</v>
      </c>
      <c r="S1064" s="184">
        <f t="shared" si="231"/>
        <v>10.647614758377303</v>
      </c>
      <c r="T1064" s="190">
        <f t="shared" si="221"/>
        <v>8.3029357272975446E-2</v>
      </c>
      <c r="U1064" s="190">
        <f t="shared" si="222"/>
        <v>6.4466390086725944E-3</v>
      </c>
      <c r="V1064" s="190">
        <f t="shared" si="223"/>
        <v>7.6582718264302851E-2</v>
      </c>
      <c r="Y1064" s="205"/>
      <c r="Z1064" s="205"/>
    </row>
    <row r="1065" spans="1:26">
      <c r="A1065" s="181">
        <v>1959.01</v>
      </c>
      <c r="B1065" s="182">
        <v>55.62</v>
      </c>
      <c r="C1065" s="183">
        <v>1.75667</v>
      </c>
      <c r="D1065" s="182">
        <v>2.96333</v>
      </c>
      <c r="E1065" s="182">
        <v>29</v>
      </c>
      <c r="F1065" s="183">
        <f t="shared" si="228"/>
        <v>1959.0416666665867</v>
      </c>
      <c r="G1065" s="184">
        <v>4.0199999999999996</v>
      </c>
      <c r="H1065" s="183">
        <f t="shared" si="224"/>
        <v>602.7184582758623</v>
      </c>
      <c r="I1065" s="183">
        <f t="shared" si="225"/>
        <v>19.035912155689662</v>
      </c>
      <c r="J1065" s="185">
        <f t="shared" si="229"/>
        <v>62732.851447712455</v>
      </c>
      <c r="K1065" s="183">
        <f t="shared" si="226"/>
        <v>32.111716809827598</v>
      </c>
      <c r="L1065" s="185">
        <f t="shared" si="227"/>
        <v>3342.2894764572047</v>
      </c>
      <c r="M1065" s="204">
        <f t="shared" si="218"/>
        <v>17.9803393429934</v>
      </c>
      <c r="N1065" s="186"/>
      <c r="O1065" s="187">
        <f t="shared" si="219"/>
        <v>22.140010454221425</v>
      </c>
      <c r="P1065" s="187"/>
      <c r="Q1065" s="206">
        <f t="shared" si="220"/>
        <v>3.4520700487024665E-2</v>
      </c>
      <c r="R1065" s="184">
        <f t="shared" si="230"/>
        <v>1.0082641214080816</v>
      </c>
      <c r="S1065" s="184">
        <f t="shared" si="231"/>
        <v>10.506370064988896</v>
      </c>
      <c r="T1065" s="190">
        <f t="shared" si="221"/>
        <v>7.4217664652789006E-2</v>
      </c>
      <c r="U1065" s="190">
        <f t="shared" si="222"/>
        <v>7.9385311846511541E-3</v>
      </c>
      <c r="V1065" s="190">
        <f t="shared" si="223"/>
        <v>6.6279133468137852E-2</v>
      </c>
      <c r="Y1065" s="205"/>
      <c r="Z1065" s="205"/>
    </row>
    <row r="1066" spans="1:26">
      <c r="A1066" s="181">
        <v>1959.02</v>
      </c>
      <c r="B1066" s="182">
        <v>54.77</v>
      </c>
      <c r="C1066" s="183">
        <v>1.7633300000000001</v>
      </c>
      <c r="D1066" s="182">
        <v>3.03667</v>
      </c>
      <c r="E1066" s="182">
        <v>28.9</v>
      </c>
      <c r="F1066" s="183">
        <f t="shared" si="228"/>
        <v>1959.12499999992</v>
      </c>
      <c r="G1066" s="184">
        <v>3.96</v>
      </c>
      <c r="H1066" s="183">
        <f t="shared" si="224"/>
        <v>595.56120986159203</v>
      </c>
      <c r="I1066" s="183">
        <f t="shared" si="225"/>
        <v>19.174200258996549</v>
      </c>
      <c r="J1066" s="185">
        <f t="shared" si="229"/>
        <v>62154.211605646313</v>
      </c>
      <c r="K1066" s="183">
        <f t="shared" si="226"/>
        <v>33.020318772145338</v>
      </c>
      <c r="L1066" s="185">
        <f t="shared" si="227"/>
        <v>3446.0805140865064</v>
      </c>
      <c r="M1066" s="204">
        <f t="shared" si="218"/>
        <v>17.759169263611426</v>
      </c>
      <c r="N1066" s="186"/>
      <c r="O1066" s="187">
        <f t="shared" si="219"/>
        <v>21.84168233117877</v>
      </c>
      <c r="P1066" s="187"/>
      <c r="Q1066" s="206">
        <f t="shared" si="220"/>
        <v>3.6314250209677823E-2</v>
      </c>
      <c r="R1066" s="184">
        <f t="shared" si="230"/>
        <v>1.0008463720204186</v>
      </c>
      <c r="S1066" s="184">
        <f t="shared" si="231"/>
        <v>10.629850640144006</v>
      </c>
      <c r="T1066" s="190">
        <f t="shared" si="221"/>
        <v>7.4355617986946676E-2</v>
      </c>
      <c r="U1066" s="190">
        <f t="shared" si="222"/>
        <v>5.5859953236327975E-3</v>
      </c>
      <c r="V1066" s="190">
        <f t="shared" si="223"/>
        <v>6.8769622663313879E-2</v>
      </c>
      <c r="Y1066" s="205"/>
      <c r="Z1066" s="205"/>
    </row>
    <row r="1067" spans="1:26">
      <c r="A1067" s="181">
        <v>1959.03</v>
      </c>
      <c r="B1067" s="182">
        <v>56.16</v>
      </c>
      <c r="C1067" s="183">
        <v>1.77</v>
      </c>
      <c r="D1067" s="182">
        <v>3.11</v>
      </c>
      <c r="E1067" s="182">
        <v>28.9</v>
      </c>
      <c r="F1067" s="183">
        <f t="shared" si="228"/>
        <v>1959.2083333332532</v>
      </c>
      <c r="G1067" s="184">
        <v>3.99</v>
      </c>
      <c r="H1067" s="183">
        <f t="shared" si="224"/>
        <v>610.6758726643601</v>
      </c>
      <c r="I1067" s="183">
        <f t="shared" si="225"/>
        <v>19.246728892733572</v>
      </c>
      <c r="J1067" s="185">
        <f t="shared" si="229"/>
        <v>63899.000730051652</v>
      </c>
      <c r="K1067" s="183">
        <f t="shared" si="226"/>
        <v>33.817698788927352</v>
      </c>
      <c r="L1067" s="185">
        <f t="shared" si="227"/>
        <v>3538.5664578073479</v>
      </c>
      <c r="M1067" s="204">
        <f t="shared" si="218"/>
        <v>18.200871845485644</v>
      </c>
      <c r="N1067" s="186"/>
      <c r="O1067" s="187">
        <f t="shared" si="219"/>
        <v>22.355431528386681</v>
      </c>
      <c r="P1067" s="187"/>
      <c r="Q1067" s="206">
        <f t="shared" si="220"/>
        <v>3.4647733018719234E-2</v>
      </c>
      <c r="R1067" s="184">
        <f t="shared" si="230"/>
        <v>0.99275673824349686</v>
      </c>
      <c r="S1067" s="184">
        <f t="shared" si="231"/>
        <v>10.638847448307056</v>
      </c>
      <c r="T1067" s="190">
        <f t="shared" si="221"/>
        <v>6.8426001852675666E-2</v>
      </c>
      <c r="U1067" s="190">
        <f t="shared" si="222"/>
        <v>4.3665738240288299E-3</v>
      </c>
      <c r="V1067" s="190">
        <f t="shared" si="223"/>
        <v>6.4059428028646836E-2</v>
      </c>
      <c r="Y1067" s="205"/>
      <c r="Z1067" s="205"/>
    </row>
    <row r="1068" spans="1:26">
      <c r="A1068" s="181">
        <v>1959.04</v>
      </c>
      <c r="B1068" s="182">
        <v>57.1</v>
      </c>
      <c r="C1068" s="183">
        <v>1.77667</v>
      </c>
      <c r="D1068" s="182">
        <v>3.2066699999999999</v>
      </c>
      <c r="E1068" s="182">
        <v>29</v>
      </c>
      <c r="F1068" s="183">
        <f t="shared" si="228"/>
        <v>1959.2916666665865</v>
      </c>
      <c r="G1068" s="184">
        <v>4.12</v>
      </c>
      <c r="H1068" s="183">
        <f t="shared" si="224"/>
        <v>618.7562741379312</v>
      </c>
      <c r="I1068" s="183">
        <f t="shared" si="225"/>
        <v>19.252639397068975</v>
      </c>
      <c r="J1068" s="185">
        <f t="shared" si="229"/>
        <v>64912.383293428305</v>
      </c>
      <c r="K1068" s="183">
        <f t="shared" si="226"/>
        <v>34.748637155689664</v>
      </c>
      <c r="L1068" s="185">
        <f t="shared" si="227"/>
        <v>3645.4044156836735</v>
      </c>
      <c r="M1068" s="204">
        <f t="shared" si="218"/>
        <v>18.430753048783423</v>
      </c>
      <c r="N1068" s="186"/>
      <c r="O1068" s="187">
        <f t="shared" si="219"/>
        <v>22.606141738483991</v>
      </c>
      <c r="P1068" s="187"/>
      <c r="Q1068" s="206">
        <f t="shared" si="220"/>
        <v>3.2587143118029183E-2</v>
      </c>
      <c r="R1068" s="184">
        <f t="shared" si="230"/>
        <v>0.98812298241161645</v>
      </c>
      <c r="S1068" s="184">
        <f t="shared" si="231"/>
        <v>10.525367534584387</v>
      </c>
      <c r="T1068" s="190">
        <f t="shared" si="221"/>
        <v>6.8558111969219793E-2</v>
      </c>
      <c r="U1068" s="190">
        <f t="shared" si="222"/>
        <v>6.3737162470174358E-3</v>
      </c>
      <c r="V1068" s="190">
        <f t="shared" si="223"/>
        <v>6.2184395722202357E-2</v>
      </c>
      <c r="Y1068" s="205"/>
      <c r="Z1068" s="205"/>
    </row>
    <row r="1069" spans="1:26">
      <c r="A1069" s="181">
        <v>1959.05</v>
      </c>
      <c r="B1069" s="182">
        <v>57.96</v>
      </c>
      <c r="C1069" s="183">
        <v>1.7833300000000001</v>
      </c>
      <c r="D1069" s="182">
        <v>3.3033299999999999</v>
      </c>
      <c r="E1069" s="182">
        <v>29</v>
      </c>
      <c r="F1069" s="183">
        <f t="shared" si="228"/>
        <v>1959.3749999999197</v>
      </c>
      <c r="G1069" s="184">
        <v>4.3099999999999996</v>
      </c>
      <c r="H1069" s="183">
        <f t="shared" si="224"/>
        <v>628.07554551724161</v>
      </c>
      <c r="I1069" s="183">
        <f t="shared" si="225"/>
        <v>19.324809568448284</v>
      </c>
      <c r="J1069" s="185">
        <f t="shared" si="229"/>
        <v>66058.991577267865</v>
      </c>
      <c r="K1069" s="183">
        <f t="shared" si="226"/>
        <v>35.796079913275875</v>
      </c>
      <c r="L1069" s="185">
        <f t="shared" si="227"/>
        <v>3764.9180235841318</v>
      </c>
      <c r="M1069" s="204">
        <f t="shared" si="218"/>
        <v>18.692721439594187</v>
      </c>
      <c r="N1069" s="186"/>
      <c r="O1069" s="187">
        <f t="shared" si="219"/>
        <v>22.894229168466918</v>
      </c>
      <c r="P1069" s="187"/>
      <c r="Q1069" s="206">
        <f t="shared" si="220"/>
        <v>3.0354324726054621E-2</v>
      </c>
      <c r="R1069" s="184">
        <f t="shared" si="230"/>
        <v>1.0011775987524087</v>
      </c>
      <c r="S1069" s="184">
        <f t="shared" si="231"/>
        <v>10.400357559251926</v>
      </c>
      <c r="T1069" s="190">
        <f t="shared" si="221"/>
        <v>7.008498944943975E-2</v>
      </c>
      <c r="U1069" s="190">
        <f t="shared" si="222"/>
        <v>6.7048696109144323E-3</v>
      </c>
      <c r="V1069" s="190">
        <f t="shared" si="223"/>
        <v>6.3380119838525317E-2</v>
      </c>
      <c r="Y1069" s="205"/>
      <c r="Z1069" s="205"/>
    </row>
    <row r="1070" spans="1:26">
      <c r="A1070" s="181">
        <v>1959.06</v>
      </c>
      <c r="B1070" s="182">
        <v>57.46</v>
      </c>
      <c r="C1070" s="183">
        <v>1.79</v>
      </c>
      <c r="D1070" s="182">
        <v>3.4</v>
      </c>
      <c r="E1070" s="182">
        <v>29.1</v>
      </c>
      <c r="F1070" s="183">
        <f t="shared" si="228"/>
        <v>1959.458333333253</v>
      </c>
      <c r="G1070" s="184">
        <v>4.34</v>
      </c>
      <c r="H1070" s="183">
        <f t="shared" si="224"/>
        <v>620.51764845360844</v>
      </c>
      <c r="I1070" s="183">
        <f t="shared" si="225"/>
        <v>19.330431443298973</v>
      </c>
      <c r="J1070" s="185">
        <f t="shared" si="229"/>
        <v>65433.502079047204</v>
      </c>
      <c r="K1070" s="183">
        <f t="shared" si="226"/>
        <v>36.71702061855671</v>
      </c>
      <c r="L1070" s="185">
        <f t="shared" si="227"/>
        <v>3871.8048567483547</v>
      </c>
      <c r="M1070" s="204">
        <f t="shared" si="218"/>
        <v>18.448591397066487</v>
      </c>
      <c r="N1070" s="186"/>
      <c r="O1070" s="187">
        <f t="shared" si="219"/>
        <v>22.562214820417115</v>
      </c>
      <c r="P1070" s="187"/>
      <c r="Q1070" s="206">
        <f t="shared" si="220"/>
        <v>3.0685698424929679E-2</v>
      </c>
      <c r="R1070" s="184">
        <f t="shared" si="230"/>
        <v>0.99880191558246589</v>
      </c>
      <c r="S1070" s="184">
        <f t="shared" si="231"/>
        <v>10.376822859546767</v>
      </c>
      <c r="T1070" s="190">
        <f t="shared" si="221"/>
        <v>6.507284832661786E-2</v>
      </c>
      <c r="U1070" s="190">
        <f t="shared" si="222"/>
        <v>5.0739736032758831E-3</v>
      </c>
      <c r="V1070" s="190">
        <f t="shared" si="223"/>
        <v>5.9998874723341977E-2</v>
      </c>
      <c r="Y1070" s="205"/>
      <c r="Z1070" s="205"/>
    </row>
    <row r="1071" spans="1:26">
      <c r="A1071" s="181">
        <v>1959.07</v>
      </c>
      <c r="B1071" s="182">
        <v>59.74</v>
      </c>
      <c r="C1071" s="183">
        <v>1.79667</v>
      </c>
      <c r="D1071" s="182">
        <v>3.41</v>
      </c>
      <c r="E1071" s="182">
        <v>29.2</v>
      </c>
      <c r="F1071" s="183">
        <f t="shared" si="228"/>
        <v>1959.5416666665863</v>
      </c>
      <c r="G1071" s="184">
        <v>4.4000000000000004</v>
      </c>
      <c r="H1071" s="183">
        <f t="shared" si="224"/>
        <v>642.93026815068515</v>
      </c>
      <c r="I1071" s="183">
        <f t="shared" si="225"/>
        <v>19.336014812157543</v>
      </c>
      <c r="J1071" s="185">
        <f t="shared" si="229"/>
        <v>67966.824806043587</v>
      </c>
      <c r="K1071" s="183">
        <f t="shared" si="226"/>
        <v>36.698898801369879</v>
      </c>
      <c r="L1071" s="185">
        <f t="shared" si="227"/>
        <v>3879.5927785170516</v>
      </c>
      <c r="M1071" s="204">
        <f t="shared" si="218"/>
        <v>19.090533975796518</v>
      </c>
      <c r="N1071" s="186"/>
      <c r="O1071" s="187">
        <f t="shared" si="219"/>
        <v>23.31074290797514</v>
      </c>
      <c r="P1071" s="187"/>
      <c r="Q1071" s="206">
        <f t="shared" si="220"/>
        <v>2.9470635773643332E-2</v>
      </c>
      <c r="R1071" s="184">
        <f t="shared" si="230"/>
        <v>1.0012626276101042</v>
      </c>
      <c r="S1071" s="184">
        <f t="shared" si="231"/>
        <v>10.32889606159107</v>
      </c>
      <c r="T1071" s="190">
        <f t="shared" si="221"/>
        <v>5.5911077489658956E-2</v>
      </c>
      <c r="U1071" s="190">
        <f t="shared" si="222"/>
        <v>4.4513692227852175E-3</v>
      </c>
      <c r="V1071" s="190">
        <f t="shared" si="223"/>
        <v>5.1459708266873738E-2</v>
      </c>
      <c r="Y1071" s="205"/>
      <c r="Z1071" s="205"/>
    </row>
    <row r="1072" spans="1:26">
      <c r="A1072" s="181">
        <v>1959.08</v>
      </c>
      <c r="B1072" s="182">
        <v>59.4</v>
      </c>
      <c r="C1072" s="183">
        <v>1.8033300000000001</v>
      </c>
      <c r="D1072" s="182">
        <v>3.42</v>
      </c>
      <c r="E1072" s="182">
        <v>29.2</v>
      </c>
      <c r="F1072" s="183">
        <f t="shared" si="228"/>
        <v>1959.6249999999195</v>
      </c>
      <c r="G1072" s="184">
        <v>4.43</v>
      </c>
      <c r="H1072" s="183">
        <f t="shared" si="224"/>
        <v>639.27114041095922</v>
      </c>
      <c r="I1072" s="183">
        <f t="shared" si="225"/>
        <v>19.407690667294528</v>
      </c>
      <c r="J1072" s="185">
        <f t="shared" si="229"/>
        <v>67750.975527180781</v>
      </c>
      <c r="K1072" s="183">
        <f t="shared" si="226"/>
        <v>36.806520205479465</v>
      </c>
      <c r="L1072" s="185">
        <f t="shared" si="227"/>
        <v>3900.8137424740448</v>
      </c>
      <c r="M1072" s="204">
        <f t="shared" si="218"/>
        <v>18.958803640750222</v>
      </c>
      <c r="N1072" s="186"/>
      <c r="O1072" s="187">
        <f t="shared" si="219"/>
        <v>23.114626571364802</v>
      </c>
      <c r="P1072" s="187"/>
      <c r="Q1072" s="206">
        <f t="shared" si="220"/>
        <v>2.9104756200802391E-2</v>
      </c>
      <c r="R1072" s="184">
        <f t="shared" si="230"/>
        <v>0.98388762999034785</v>
      </c>
      <c r="S1072" s="184">
        <f t="shared" si="231"/>
        <v>10.341937610940331</v>
      </c>
      <c r="T1072" s="190">
        <f t="shared" si="221"/>
        <v>5.5375496521499867E-2</v>
      </c>
      <c r="U1072" s="190">
        <f t="shared" si="222"/>
        <v>4.5576778834710563E-3</v>
      </c>
      <c r="V1072" s="190">
        <f t="shared" si="223"/>
        <v>5.0817818638028811E-2</v>
      </c>
      <c r="Y1072" s="205"/>
      <c r="Z1072" s="205"/>
    </row>
    <row r="1073" spans="1:26">
      <c r="A1073" s="181">
        <v>1959.09</v>
      </c>
      <c r="B1073" s="182">
        <v>57.05</v>
      </c>
      <c r="C1073" s="183">
        <v>1.81</v>
      </c>
      <c r="D1073" s="182">
        <v>3.43</v>
      </c>
      <c r="E1073" s="182">
        <v>29.3</v>
      </c>
      <c r="F1073" s="183">
        <f t="shared" si="228"/>
        <v>1959.7083333332528</v>
      </c>
      <c r="G1073" s="184">
        <v>4.68</v>
      </c>
      <c r="H1073" s="183">
        <f t="shared" si="224"/>
        <v>611.88461518771339</v>
      </c>
      <c r="I1073" s="183">
        <f t="shared" si="225"/>
        <v>19.412991296928336</v>
      </c>
      <c r="J1073" s="185">
        <f t="shared" si="229"/>
        <v>65019.959533669775</v>
      </c>
      <c r="K1073" s="183">
        <f t="shared" si="226"/>
        <v>36.788154778157015</v>
      </c>
      <c r="L1073" s="185">
        <f t="shared" si="227"/>
        <v>3909.1754811654237</v>
      </c>
      <c r="M1073" s="204">
        <f t="shared" si="218"/>
        <v>18.123290556758629</v>
      </c>
      <c r="N1073" s="186"/>
      <c r="O1073" s="187">
        <f t="shared" si="219"/>
        <v>22.065621822784536</v>
      </c>
      <c r="P1073" s="187"/>
      <c r="Q1073" s="206">
        <f t="shared" si="220"/>
        <v>2.8957426532419776E-2</v>
      </c>
      <c r="R1073" s="184">
        <f t="shared" si="230"/>
        <v>1.0158648196265918</v>
      </c>
      <c r="S1073" s="184">
        <f t="shared" si="231"/>
        <v>10.140576483879002</v>
      </c>
      <c r="T1073" s="190">
        <f t="shared" si="221"/>
        <v>6.0105380962148569E-2</v>
      </c>
      <c r="U1073" s="190">
        <f t="shared" si="222"/>
        <v>3.4376210664397444E-3</v>
      </c>
      <c r="V1073" s="190">
        <f t="shared" si="223"/>
        <v>5.6667759895708825E-2</v>
      </c>
      <c r="Y1073" s="205"/>
      <c r="Z1073" s="205"/>
    </row>
    <row r="1074" spans="1:26">
      <c r="A1074" s="181">
        <v>1959.1</v>
      </c>
      <c r="B1074" s="182">
        <v>57</v>
      </c>
      <c r="C1074" s="183">
        <v>1.81667</v>
      </c>
      <c r="D1074" s="182">
        <v>3.4166699999999999</v>
      </c>
      <c r="E1074" s="182">
        <v>29.4</v>
      </c>
      <c r="F1074" s="183">
        <f t="shared" si="228"/>
        <v>1959.791666666586</v>
      </c>
      <c r="G1074" s="184">
        <v>4.53</v>
      </c>
      <c r="H1074" s="183">
        <f t="shared" si="224"/>
        <v>609.26892857142889</v>
      </c>
      <c r="I1074" s="183">
        <f t="shared" si="225"/>
        <v>19.418255867857152</v>
      </c>
      <c r="J1074" s="185">
        <f t="shared" si="229"/>
        <v>64913.963535777577</v>
      </c>
      <c r="K1074" s="183">
        <f t="shared" si="226"/>
        <v>36.520541582142869</v>
      </c>
      <c r="L1074" s="185">
        <f t="shared" si="227"/>
        <v>3891.0454700664059</v>
      </c>
      <c r="M1074" s="204">
        <f t="shared" si="218"/>
        <v>18.021962441515438</v>
      </c>
      <c r="N1074" s="186"/>
      <c r="O1074" s="187">
        <f t="shared" si="219"/>
        <v>21.913293512657308</v>
      </c>
      <c r="P1074" s="187"/>
      <c r="Q1074" s="206">
        <f t="shared" si="220"/>
        <v>3.1973736478613686E-2</v>
      </c>
      <c r="R1074" s="184">
        <f t="shared" si="230"/>
        <v>1.0037750000000001</v>
      </c>
      <c r="S1074" s="184">
        <f t="shared" si="231"/>
        <v>10.266415938458104</v>
      </c>
      <c r="T1074" s="190">
        <f t="shared" si="221"/>
        <v>6.1127011426896471E-2</v>
      </c>
      <c r="U1074" s="190">
        <f t="shared" si="222"/>
        <v>2.6821007016599729E-3</v>
      </c>
      <c r="V1074" s="190">
        <f t="shared" si="223"/>
        <v>5.8444910725236499E-2</v>
      </c>
      <c r="Y1074" s="205"/>
      <c r="Z1074" s="205"/>
    </row>
    <row r="1075" spans="1:26">
      <c r="A1075" s="181">
        <v>1959.11</v>
      </c>
      <c r="B1075" s="182">
        <v>57.23</v>
      </c>
      <c r="C1075" s="183">
        <v>1.8233299999999999</v>
      </c>
      <c r="D1075" s="182">
        <v>3.40333</v>
      </c>
      <c r="E1075" s="182">
        <v>29.4</v>
      </c>
      <c r="F1075" s="183">
        <f t="shared" si="228"/>
        <v>1959.8749999999193</v>
      </c>
      <c r="G1075" s="184">
        <v>4.53</v>
      </c>
      <c r="H1075" s="183">
        <f t="shared" si="224"/>
        <v>611.72738214285732</v>
      </c>
      <c r="I1075" s="183">
        <f t="shared" si="225"/>
        <v>19.489444132142864</v>
      </c>
      <c r="J1075" s="185">
        <f t="shared" si="229"/>
        <v>65348.937390298663</v>
      </c>
      <c r="K1075" s="183">
        <f t="shared" si="226"/>
        <v>36.377951275000015</v>
      </c>
      <c r="L1075" s="185">
        <f t="shared" si="227"/>
        <v>3886.1436150362601</v>
      </c>
      <c r="M1075" s="204">
        <f t="shared" si="218"/>
        <v>18.07178913057022</v>
      </c>
      <c r="N1075" s="186"/>
      <c r="O1075" s="187">
        <f t="shared" si="219"/>
        <v>21.945863395901206</v>
      </c>
      <c r="P1075" s="187"/>
      <c r="Q1075" s="206">
        <f t="shared" si="220"/>
        <v>3.139061226480766E-2</v>
      </c>
      <c r="R1075" s="184">
        <f t="shared" si="230"/>
        <v>0.99110624580365825</v>
      </c>
      <c r="S1075" s="184">
        <f t="shared" si="231"/>
        <v>10.305171658625785</v>
      </c>
      <c r="T1075" s="190">
        <f t="shared" si="221"/>
        <v>6.0904418264419169E-2</v>
      </c>
      <c r="U1075" s="190">
        <f t="shared" si="222"/>
        <v>2.0766310364799256E-3</v>
      </c>
      <c r="V1075" s="190">
        <f t="shared" si="223"/>
        <v>5.8827787227939243E-2</v>
      </c>
      <c r="Y1075" s="205"/>
      <c r="Z1075" s="205"/>
    </row>
    <row r="1076" spans="1:26">
      <c r="A1076" s="181">
        <v>1959.12</v>
      </c>
      <c r="B1076" s="182">
        <v>59.06</v>
      </c>
      <c r="C1076" s="183">
        <v>1.83</v>
      </c>
      <c r="D1076" s="182">
        <v>3.39</v>
      </c>
      <c r="E1076" s="182">
        <v>29.4</v>
      </c>
      <c r="F1076" s="183">
        <f t="shared" si="228"/>
        <v>1959.9583333332525</v>
      </c>
      <c r="G1076" s="184">
        <v>4.6900000000000004</v>
      </c>
      <c r="H1076" s="183">
        <f t="shared" si="224"/>
        <v>631.2881214285718</v>
      </c>
      <c r="I1076" s="183">
        <f t="shared" si="225"/>
        <v>19.560739285714295</v>
      </c>
      <c r="J1076" s="185">
        <f t="shared" si="229"/>
        <v>67612.68487197379</v>
      </c>
      <c r="K1076" s="183">
        <f t="shared" si="226"/>
        <v>36.235467857142872</v>
      </c>
      <c r="L1076" s="185">
        <f t="shared" si="227"/>
        <v>3880.9177398576212</v>
      </c>
      <c r="M1076" s="204">
        <f t="shared" si="218"/>
        <v>18.624728977900116</v>
      </c>
      <c r="N1076" s="186"/>
      <c r="O1076" s="187">
        <f t="shared" si="219"/>
        <v>22.588315691509777</v>
      </c>
      <c r="P1076" s="187"/>
      <c r="Q1076" s="206">
        <f t="shared" si="220"/>
        <v>2.9010076868157694E-2</v>
      </c>
      <c r="R1076" s="184">
        <f t="shared" si="230"/>
        <v>1.0015362166752055</v>
      </c>
      <c r="S1076" s="184">
        <f t="shared" si="231"/>
        <v>10.21351999494286</v>
      </c>
      <c r="T1076" s="190">
        <f t="shared" si="221"/>
        <v>5.1298900077659804E-2</v>
      </c>
      <c r="U1076" s="190">
        <f t="shared" si="222"/>
        <v>-5.5015396284074924E-4</v>
      </c>
      <c r="V1076" s="190">
        <f t="shared" si="223"/>
        <v>5.1849054040500553E-2</v>
      </c>
      <c r="Y1076" s="205"/>
      <c r="Z1076" s="205"/>
    </row>
    <row r="1077" spans="1:26">
      <c r="A1077" s="181">
        <v>1960.01</v>
      </c>
      <c r="B1077" s="182">
        <v>58.03</v>
      </c>
      <c r="C1077" s="183">
        <v>1.8666700000000001</v>
      </c>
      <c r="D1077" s="182">
        <v>3.39</v>
      </c>
      <c r="E1077" s="182">
        <v>29.3</v>
      </c>
      <c r="F1077" s="183">
        <f t="shared" si="228"/>
        <v>1960.0416666665858</v>
      </c>
      <c r="G1077" s="184">
        <v>4.72</v>
      </c>
      <c r="H1077" s="183">
        <f t="shared" si="224"/>
        <v>622.3955165529012</v>
      </c>
      <c r="I1077" s="183">
        <f t="shared" si="225"/>
        <v>20.020800256484652</v>
      </c>
      <c r="J1077" s="185">
        <f t="shared" si="229"/>
        <v>66838.952768225616</v>
      </c>
      <c r="K1077" s="183">
        <f t="shared" si="226"/>
        <v>36.359138395904452</v>
      </c>
      <c r="L1077" s="185">
        <f t="shared" si="227"/>
        <v>3904.6019280421315</v>
      </c>
      <c r="M1077" s="204">
        <f t="shared" si="218"/>
        <v>18.33828499437557</v>
      </c>
      <c r="N1077" s="186"/>
      <c r="O1077" s="187">
        <f t="shared" si="219"/>
        <v>22.215441275545857</v>
      </c>
      <c r="P1077" s="187"/>
      <c r="Q1077" s="206">
        <f t="shared" si="220"/>
        <v>2.9634527949423992E-2</v>
      </c>
      <c r="R1077" s="184">
        <f t="shared" si="230"/>
        <v>1.0223132881790824</v>
      </c>
      <c r="S1077" s="184">
        <f t="shared" si="231"/>
        <v>10.26412215478997</v>
      </c>
      <c r="T1077" s="190">
        <f t="shared" si="221"/>
        <v>5.1609699366200523E-2</v>
      </c>
      <c r="U1077" s="190">
        <f t="shared" si="222"/>
        <v>-1.6361931398505281E-3</v>
      </c>
      <c r="V1077" s="190">
        <f t="shared" si="223"/>
        <v>5.3245892506051051E-2</v>
      </c>
      <c r="Y1077" s="205"/>
      <c r="Z1077" s="205"/>
    </row>
    <row r="1078" spans="1:26">
      <c r="A1078" s="181">
        <v>1960.02</v>
      </c>
      <c r="B1078" s="182">
        <v>55.78</v>
      </c>
      <c r="C1078" s="183">
        <v>1.90333</v>
      </c>
      <c r="D1078" s="182">
        <v>3.39</v>
      </c>
      <c r="E1078" s="182">
        <v>29.4</v>
      </c>
      <c r="F1078" s="183">
        <f t="shared" si="228"/>
        <v>1960.1249999999191</v>
      </c>
      <c r="G1078" s="184">
        <v>4.49</v>
      </c>
      <c r="H1078" s="183">
        <f t="shared" si="224"/>
        <v>596.22843571428609</v>
      </c>
      <c r="I1078" s="183">
        <f t="shared" si="225"/>
        <v>20.344558417857151</v>
      </c>
      <c r="J1078" s="185">
        <f t="shared" si="229"/>
        <v>64210.940801844881</v>
      </c>
      <c r="K1078" s="183">
        <f t="shared" si="226"/>
        <v>36.235467857142872</v>
      </c>
      <c r="L1078" s="185">
        <f t="shared" si="227"/>
        <v>3902.3859684161725</v>
      </c>
      <c r="M1078" s="204">
        <f t="shared" si="218"/>
        <v>17.54527510894599</v>
      </c>
      <c r="N1078" s="186"/>
      <c r="O1078" s="187">
        <f t="shared" si="219"/>
        <v>21.233856769802042</v>
      </c>
      <c r="P1078" s="187"/>
      <c r="Q1078" s="206">
        <f t="shared" si="220"/>
        <v>3.4747577618196288E-2</v>
      </c>
      <c r="R1078" s="184">
        <f t="shared" si="230"/>
        <v>1.023134908202376</v>
      </c>
      <c r="S1078" s="184">
        <f t="shared" si="231"/>
        <v>10.457457489143488</v>
      </c>
      <c r="T1078" s="190">
        <f t="shared" si="221"/>
        <v>5.1857461039326758E-2</v>
      </c>
      <c r="U1078" s="190">
        <f t="shared" si="222"/>
        <v>4.0165797472035969E-4</v>
      </c>
      <c r="V1078" s="190">
        <f t="shared" si="223"/>
        <v>5.1455803064606398E-2</v>
      </c>
      <c r="Y1078" s="205"/>
      <c r="Z1078" s="205"/>
    </row>
    <row r="1079" spans="1:26">
      <c r="A1079" s="181">
        <v>1960.03</v>
      </c>
      <c r="B1079" s="182">
        <v>55.02</v>
      </c>
      <c r="C1079" s="183">
        <v>1.94</v>
      </c>
      <c r="D1079" s="182">
        <v>3.39</v>
      </c>
      <c r="E1079" s="182">
        <v>29.4</v>
      </c>
      <c r="F1079" s="183">
        <f t="shared" si="228"/>
        <v>1960.2083333332523</v>
      </c>
      <c r="G1079" s="184">
        <v>4.25</v>
      </c>
      <c r="H1079" s="183">
        <f t="shared" si="224"/>
        <v>588.10485000000028</v>
      </c>
      <c r="I1079" s="183">
        <f t="shared" si="225"/>
        <v>20.736521428571436</v>
      </c>
      <c r="J1079" s="185">
        <f t="shared" si="229"/>
        <v>63522.171596996588</v>
      </c>
      <c r="K1079" s="183">
        <f t="shared" si="226"/>
        <v>36.235467857142872</v>
      </c>
      <c r="L1079" s="185">
        <f t="shared" si="227"/>
        <v>3913.852448451807</v>
      </c>
      <c r="M1079" s="204">
        <f t="shared" si="218"/>
        <v>17.28602072052216</v>
      </c>
      <c r="N1079" s="186"/>
      <c r="O1079" s="187">
        <f t="shared" si="219"/>
        <v>20.901862083864049</v>
      </c>
      <c r="P1079" s="187"/>
      <c r="Q1079" s="206">
        <f t="shared" si="220"/>
        <v>3.7568234521250798E-2</v>
      </c>
      <c r="R1079" s="184">
        <f t="shared" si="230"/>
        <v>1.0011208804158602</v>
      </c>
      <c r="S1079" s="184">
        <f t="shared" si="231"/>
        <v>10.699389808185071</v>
      </c>
      <c r="T1079" s="190">
        <f t="shared" si="221"/>
        <v>5.4539031724874176E-2</v>
      </c>
      <c r="U1079" s="190">
        <f t="shared" si="222"/>
        <v>-6.138646284771232E-4</v>
      </c>
      <c r="V1079" s="190">
        <f t="shared" si="223"/>
        <v>5.5152896353351299E-2</v>
      </c>
      <c r="Y1079" s="205"/>
      <c r="Z1079" s="205"/>
    </row>
    <row r="1080" spans="1:26">
      <c r="A1080" s="181">
        <v>1960.04</v>
      </c>
      <c r="B1080" s="182">
        <v>55.73</v>
      </c>
      <c r="C1080" s="183">
        <v>1.94333</v>
      </c>
      <c r="D1080" s="182">
        <v>3.34667</v>
      </c>
      <c r="E1080" s="182">
        <v>29.5</v>
      </c>
      <c r="F1080" s="183">
        <f t="shared" si="228"/>
        <v>1960.2916666665856</v>
      </c>
      <c r="G1080" s="184">
        <v>4.28</v>
      </c>
      <c r="H1080" s="183">
        <f t="shared" si="224"/>
        <v>593.67468762711883</v>
      </c>
      <c r="I1080" s="183">
        <f t="shared" si="225"/>
        <v>20.701701609661026</v>
      </c>
      <c r="J1080" s="185">
        <f t="shared" si="229"/>
        <v>64310.114316763516</v>
      </c>
      <c r="K1080" s="183">
        <f t="shared" si="226"/>
        <v>35.651054492033914</v>
      </c>
      <c r="L1080" s="185">
        <f t="shared" si="227"/>
        <v>3861.9187202670551</v>
      </c>
      <c r="M1080" s="204">
        <f t="shared" si="218"/>
        <v>17.429766947597209</v>
      </c>
      <c r="N1080" s="186"/>
      <c r="O1080" s="187">
        <f t="shared" si="219"/>
        <v>21.057013645324009</v>
      </c>
      <c r="P1080" s="187"/>
      <c r="Q1080" s="206">
        <f t="shared" si="220"/>
        <v>3.7138296214863288E-2</v>
      </c>
      <c r="R1080" s="184">
        <f t="shared" si="230"/>
        <v>0.9979364483224713</v>
      </c>
      <c r="S1080" s="184">
        <f t="shared" si="231"/>
        <v>10.675072773344814</v>
      </c>
      <c r="T1080" s="190">
        <f t="shared" si="221"/>
        <v>4.948843473227571E-2</v>
      </c>
      <c r="U1080" s="190">
        <f t="shared" si="222"/>
        <v>-2.834123274965461E-3</v>
      </c>
      <c r="V1080" s="190">
        <f t="shared" si="223"/>
        <v>5.2322558007241171E-2</v>
      </c>
      <c r="Y1080" s="205"/>
      <c r="Z1080" s="205"/>
    </row>
    <row r="1081" spans="1:26">
      <c r="A1081" s="181">
        <v>1960.05</v>
      </c>
      <c r="B1081" s="182">
        <v>55.22</v>
      </c>
      <c r="C1081" s="183">
        <v>1.9466699999999999</v>
      </c>
      <c r="D1081" s="182">
        <v>3.3033299999999999</v>
      </c>
      <c r="E1081" s="182">
        <v>29.5</v>
      </c>
      <c r="F1081" s="183">
        <f t="shared" si="228"/>
        <v>1960.3749999999188</v>
      </c>
      <c r="G1081" s="184">
        <v>4.3499999999999996</v>
      </c>
      <c r="H1081" s="183">
        <f t="shared" si="224"/>
        <v>588.24181322033928</v>
      </c>
      <c r="I1081" s="183">
        <f t="shared" si="225"/>
        <v>20.737281610677972</v>
      </c>
      <c r="J1081" s="185">
        <f t="shared" si="229"/>
        <v>63908.793470149525</v>
      </c>
      <c r="K1081" s="183">
        <f t="shared" si="226"/>
        <v>35.189366694406793</v>
      </c>
      <c r="L1081" s="185">
        <f t="shared" si="227"/>
        <v>3823.104576851666</v>
      </c>
      <c r="M1081" s="204">
        <f t="shared" si="218"/>
        <v>17.256170578727925</v>
      </c>
      <c r="N1081" s="186"/>
      <c r="O1081" s="187">
        <f t="shared" si="219"/>
        <v>20.829617960486171</v>
      </c>
      <c r="P1081" s="187"/>
      <c r="Q1081" s="206">
        <f t="shared" si="220"/>
        <v>3.6583183856928624E-2</v>
      </c>
      <c r="R1081" s="184">
        <f t="shared" si="230"/>
        <v>1.019861215150373</v>
      </c>
      <c r="S1081" s="184">
        <f t="shared" si="231"/>
        <v>10.653044209015638</v>
      </c>
      <c r="T1081" s="190">
        <f t="shared" si="221"/>
        <v>3.7477773018283145E-2</v>
      </c>
      <c r="U1081" s="190">
        <f t="shared" si="222"/>
        <v>-5.8681926042273291E-3</v>
      </c>
      <c r="V1081" s="190">
        <f t="shared" si="223"/>
        <v>4.3345965622510474E-2</v>
      </c>
      <c r="Y1081" s="205"/>
      <c r="Z1081" s="205"/>
    </row>
    <row r="1082" spans="1:26">
      <c r="A1082" s="181">
        <v>1960.06</v>
      </c>
      <c r="B1082" s="182">
        <v>57.26</v>
      </c>
      <c r="C1082" s="183">
        <v>1.95</v>
      </c>
      <c r="D1082" s="182">
        <v>3.26</v>
      </c>
      <c r="E1082" s="182">
        <v>29.6</v>
      </c>
      <c r="F1082" s="183">
        <f t="shared" si="228"/>
        <v>1960.4583333332521</v>
      </c>
      <c r="G1082" s="184">
        <v>4.1500000000000004</v>
      </c>
      <c r="H1082" s="183">
        <f t="shared" si="224"/>
        <v>607.91259020270297</v>
      </c>
      <c r="I1082" s="183">
        <f t="shared" si="225"/>
        <v>20.702576858108117</v>
      </c>
      <c r="J1082" s="185">
        <f t="shared" si="229"/>
        <v>66233.334135613564</v>
      </c>
      <c r="K1082" s="183">
        <f t="shared" si="226"/>
        <v>34.610461824324339</v>
      </c>
      <c r="L1082" s="185">
        <f t="shared" si="227"/>
        <v>3770.8814055553653</v>
      </c>
      <c r="M1082" s="204">
        <f t="shared" si="218"/>
        <v>17.823363817264752</v>
      </c>
      <c r="N1082" s="186"/>
      <c r="O1082" s="187">
        <f t="shared" si="219"/>
        <v>21.494025476015555</v>
      </c>
      <c r="P1082" s="187"/>
      <c r="Q1082" s="206">
        <f t="shared" si="220"/>
        <v>3.6654561760249414E-2</v>
      </c>
      <c r="R1082" s="184">
        <f t="shared" si="230"/>
        <v>1.0239912183288333</v>
      </c>
      <c r="S1082" s="184">
        <f t="shared" si="231"/>
        <v>10.827921792422003</v>
      </c>
      <c r="T1082" s="190">
        <f t="shared" si="221"/>
        <v>3.2964861453453675E-2</v>
      </c>
      <c r="U1082" s="190">
        <f t="shared" si="222"/>
        <v>-6.8725965126598121E-3</v>
      </c>
      <c r="V1082" s="190">
        <f t="shared" si="223"/>
        <v>3.9837457966113488E-2</v>
      </c>
      <c r="Y1082" s="205"/>
      <c r="Z1082" s="205"/>
    </row>
    <row r="1083" spans="1:26">
      <c r="A1083" s="181">
        <v>1960.07</v>
      </c>
      <c r="B1083" s="182">
        <v>55.84</v>
      </c>
      <c r="C1083" s="183">
        <v>1.95</v>
      </c>
      <c r="D1083" s="182">
        <v>3.2633299999999998</v>
      </c>
      <c r="E1083" s="182">
        <v>29.6</v>
      </c>
      <c r="F1083" s="183">
        <f t="shared" si="228"/>
        <v>1960.5416666665853</v>
      </c>
      <c r="G1083" s="184">
        <v>3.9</v>
      </c>
      <c r="H1083" s="183">
        <f t="shared" si="224"/>
        <v>592.83686756756788</v>
      </c>
      <c r="I1083" s="183">
        <f t="shared" si="225"/>
        <v>20.702576858108117</v>
      </c>
      <c r="J1083" s="185">
        <f t="shared" si="229"/>
        <v>64778.768685464522</v>
      </c>
      <c r="K1083" s="183">
        <f t="shared" si="226"/>
        <v>34.645815455574336</v>
      </c>
      <c r="L1083" s="185">
        <f t="shared" si="227"/>
        <v>3785.7181091392713</v>
      </c>
      <c r="M1083" s="204">
        <f t="shared" si="218"/>
        <v>17.376806472898124</v>
      </c>
      <c r="N1083" s="186"/>
      <c r="O1083" s="187">
        <f t="shared" si="219"/>
        <v>20.937549239049783</v>
      </c>
      <c r="P1083" s="187"/>
      <c r="Q1083" s="206">
        <f t="shared" si="220"/>
        <v>3.9316960601444649E-2</v>
      </c>
      <c r="R1083" s="184">
        <f t="shared" si="230"/>
        <v>1.0115016056773918</v>
      </c>
      <c r="S1083" s="184">
        <f t="shared" si="231"/>
        <v>11.087696828191532</v>
      </c>
      <c r="T1083" s="190">
        <f t="shared" si="221"/>
        <v>3.5268890757965243E-2</v>
      </c>
      <c r="U1083" s="190">
        <f t="shared" si="222"/>
        <v>-6.5029163456560291E-3</v>
      </c>
      <c r="V1083" s="190">
        <f t="shared" si="223"/>
        <v>4.1771807103621272E-2</v>
      </c>
      <c r="Y1083" s="205"/>
      <c r="Z1083" s="205"/>
    </row>
    <row r="1084" spans="1:26">
      <c r="A1084" s="181">
        <v>1960.08</v>
      </c>
      <c r="B1084" s="182">
        <v>56.51</v>
      </c>
      <c r="C1084" s="183">
        <v>1.95</v>
      </c>
      <c r="D1084" s="182">
        <v>3.26667</v>
      </c>
      <c r="E1084" s="182">
        <v>29.6</v>
      </c>
      <c r="F1084" s="183">
        <f t="shared" si="228"/>
        <v>1960.6249999999186</v>
      </c>
      <c r="G1084" s="184">
        <v>3.8</v>
      </c>
      <c r="H1084" s="183">
        <f t="shared" si="224"/>
        <v>599.95006064189215</v>
      </c>
      <c r="I1084" s="183">
        <f t="shared" si="225"/>
        <v>20.702576858108117</v>
      </c>
      <c r="J1084" s="185">
        <f t="shared" si="229"/>
        <v>65744.533816744035</v>
      </c>
      <c r="K1084" s="183">
        <f t="shared" si="226"/>
        <v>34.681275253885147</v>
      </c>
      <c r="L1084" s="185">
        <f t="shared" si="227"/>
        <v>3800.4901129559939</v>
      </c>
      <c r="M1084" s="204">
        <f t="shared" si="218"/>
        <v>17.582113039577685</v>
      </c>
      <c r="N1084" s="186"/>
      <c r="O1084" s="187">
        <f t="shared" si="219"/>
        <v>21.166031871201227</v>
      </c>
      <c r="P1084" s="187"/>
      <c r="Q1084" s="206">
        <f t="shared" si="220"/>
        <v>3.8801705124786756E-2</v>
      </c>
      <c r="R1084" s="184">
        <f t="shared" si="230"/>
        <v>1.0031666666666668</v>
      </c>
      <c r="S1084" s="184">
        <f t="shared" si="231"/>
        <v>11.215223144979859</v>
      </c>
      <c r="T1084" s="190">
        <f t="shared" si="221"/>
        <v>3.7055645455989161E-2</v>
      </c>
      <c r="U1084" s="190">
        <f t="shared" si="222"/>
        <v>-7.5058869152682117E-3</v>
      </c>
      <c r="V1084" s="190">
        <f t="shared" si="223"/>
        <v>4.4561532371257373E-2</v>
      </c>
      <c r="Y1084" s="205"/>
      <c r="Z1084" s="205"/>
    </row>
    <row r="1085" spans="1:26">
      <c r="A1085" s="181">
        <v>1960.09</v>
      </c>
      <c r="B1085" s="182">
        <v>54.81</v>
      </c>
      <c r="C1085" s="183">
        <v>1.95</v>
      </c>
      <c r="D1085" s="182">
        <v>3.27</v>
      </c>
      <c r="E1085" s="182">
        <v>29.6</v>
      </c>
      <c r="F1085" s="183">
        <f t="shared" si="228"/>
        <v>1960.7083333332519</v>
      </c>
      <c r="G1085" s="184">
        <v>3.8</v>
      </c>
      <c r="H1085" s="183">
        <f t="shared" si="224"/>
        <v>581.90166030405419</v>
      </c>
      <c r="I1085" s="183">
        <f t="shared" si="225"/>
        <v>20.702576858108117</v>
      </c>
      <c r="J1085" s="185">
        <f t="shared" si="229"/>
        <v>63955.784555670863</v>
      </c>
      <c r="K1085" s="183">
        <f t="shared" si="226"/>
        <v>34.716628885135144</v>
      </c>
      <c r="L1085" s="185">
        <f t="shared" si="227"/>
        <v>3815.6434135567183</v>
      </c>
      <c r="M1085" s="204">
        <f t="shared" si="218"/>
        <v>17.052015467817672</v>
      </c>
      <c r="N1085" s="186"/>
      <c r="O1085" s="187">
        <f t="shared" si="219"/>
        <v>20.511204667640964</v>
      </c>
      <c r="P1085" s="187"/>
      <c r="Q1085" s="206">
        <f t="shared" si="220"/>
        <v>4.0151038844062625E-2</v>
      </c>
      <c r="R1085" s="184">
        <f t="shared" si="230"/>
        <v>0.99577137750533862</v>
      </c>
      <c r="S1085" s="184">
        <f t="shared" si="231"/>
        <v>11.250738018272296</v>
      </c>
      <c r="T1085" s="190">
        <f t="shared" si="221"/>
        <v>4.5779366054141457E-2</v>
      </c>
      <c r="U1085" s="190">
        <f t="shared" si="222"/>
        <v>-6.742316932297876E-3</v>
      </c>
      <c r="V1085" s="190">
        <f t="shared" si="223"/>
        <v>5.2521682986439333E-2</v>
      </c>
      <c r="Y1085" s="205"/>
      <c r="Z1085" s="205"/>
    </row>
    <row r="1086" spans="1:26">
      <c r="A1086" s="181">
        <v>1960.1</v>
      </c>
      <c r="B1086" s="182">
        <v>53.73</v>
      </c>
      <c r="C1086" s="183">
        <v>1.95</v>
      </c>
      <c r="D1086" s="182">
        <v>3.27</v>
      </c>
      <c r="E1086" s="182">
        <v>29.8</v>
      </c>
      <c r="F1086" s="183">
        <f t="shared" si="228"/>
        <v>1960.7916666665851</v>
      </c>
      <c r="G1086" s="184">
        <v>3.89</v>
      </c>
      <c r="H1086" s="183">
        <f t="shared" si="224"/>
        <v>566.60719077181227</v>
      </c>
      <c r="I1086" s="183">
        <f t="shared" si="225"/>
        <v>20.563633389261753</v>
      </c>
      <c r="J1086" s="185">
        <f t="shared" si="229"/>
        <v>62463.139122048327</v>
      </c>
      <c r="K1086" s="183">
        <f t="shared" si="226"/>
        <v>34.483631375838939</v>
      </c>
      <c r="L1086" s="185">
        <f t="shared" si="227"/>
        <v>3801.4975791754705</v>
      </c>
      <c r="M1086" s="204">
        <f t="shared" si="218"/>
        <v>16.605104536251037</v>
      </c>
      <c r="N1086" s="186"/>
      <c r="O1086" s="187">
        <f t="shared" si="219"/>
        <v>19.958227629483634</v>
      </c>
      <c r="P1086" s="187"/>
      <c r="Q1086" s="206">
        <f t="shared" si="220"/>
        <v>4.0683684529383618E-2</v>
      </c>
      <c r="R1086" s="184">
        <f t="shared" si="230"/>
        <v>0.99996099985908249</v>
      </c>
      <c r="S1086" s="184">
        <f t="shared" si="231"/>
        <v>11.127973881692549</v>
      </c>
      <c r="T1086" s="190">
        <f t="shared" si="221"/>
        <v>5.0296413350895852E-2</v>
      </c>
      <c r="U1086" s="190">
        <f t="shared" si="222"/>
        <v>-5.1312175257791637E-3</v>
      </c>
      <c r="V1086" s="190">
        <f t="shared" si="223"/>
        <v>5.5427630876675016E-2</v>
      </c>
      <c r="Y1086" s="205"/>
      <c r="Z1086" s="205"/>
    </row>
    <row r="1087" spans="1:26">
      <c r="A1087" s="181">
        <v>1960.11</v>
      </c>
      <c r="B1087" s="182">
        <v>55.47</v>
      </c>
      <c r="C1087" s="183">
        <v>1.95</v>
      </c>
      <c r="D1087" s="182">
        <v>3.27</v>
      </c>
      <c r="E1087" s="182">
        <v>29.8</v>
      </c>
      <c r="F1087" s="183">
        <f t="shared" si="228"/>
        <v>1960.8749999999184</v>
      </c>
      <c r="G1087" s="184">
        <v>3.93</v>
      </c>
      <c r="H1087" s="183">
        <f t="shared" si="224"/>
        <v>584.95627902684589</v>
      </c>
      <c r="I1087" s="183">
        <f t="shared" si="225"/>
        <v>20.563633389261753</v>
      </c>
      <c r="J1087" s="185">
        <f t="shared" si="229"/>
        <v>64674.866689137423</v>
      </c>
      <c r="K1087" s="183">
        <f t="shared" si="226"/>
        <v>34.483631375838939</v>
      </c>
      <c r="L1087" s="185">
        <f t="shared" si="227"/>
        <v>3812.6341098518005</v>
      </c>
      <c r="M1087" s="204">
        <f t="shared" si="218"/>
        <v>17.146088452419015</v>
      </c>
      <c r="N1087" s="186"/>
      <c r="O1087" s="187">
        <f t="shared" si="219"/>
        <v>20.590981751601529</v>
      </c>
      <c r="P1087" s="187"/>
      <c r="Q1087" s="206">
        <f t="shared" si="220"/>
        <v>3.7970128516134766E-2</v>
      </c>
      <c r="R1087" s="184">
        <f t="shared" si="230"/>
        <v>1.0106875755699061</v>
      </c>
      <c r="S1087" s="184">
        <f t="shared" si="231"/>
        <v>11.127539889143037</v>
      </c>
      <c r="T1087" s="190">
        <f t="shared" si="221"/>
        <v>4.6332708517203391E-2</v>
      </c>
      <c r="U1087" s="190">
        <f t="shared" si="222"/>
        <v>-1.5965533080211092E-3</v>
      </c>
      <c r="V1087" s="190">
        <f t="shared" si="223"/>
        <v>4.7929261825224501E-2</v>
      </c>
      <c r="Y1087" s="205"/>
      <c r="Z1087" s="205"/>
    </row>
    <row r="1088" spans="1:26">
      <c r="A1088" s="181">
        <v>1960.12</v>
      </c>
      <c r="B1088" s="182">
        <v>56.8</v>
      </c>
      <c r="C1088" s="183">
        <v>1.95</v>
      </c>
      <c r="D1088" s="182">
        <v>3.27</v>
      </c>
      <c r="E1088" s="182">
        <v>29.8</v>
      </c>
      <c r="F1088" s="183">
        <f t="shared" si="228"/>
        <v>1960.9583333332516</v>
      </c>
      <c r="G1088" s="184">
        <v>3.84</v>
      </c>
      <c r="H1088" s="183">
        <f t="shared" si="224"/>
        <v>598.98173154362428</v>
      </c>
      <c r="I1088" s="183">
        <f t="shared" si="225"/>
        <v>20.563633389261753</v>
      </c>
      <c r="J1088" s="185">
        <f t="shared" si="229"/>
        <v>66415.03684478077</v>
      </c>
      <c r="K1088" s="183">
        <f t="shared" si="226"/>
        <v>34.483631375838939</v>
      </c>
      <c r="L1088" s="185">
        <f t="shared" si="227"/>
        <v>3823.5417338456541</v>
      </c>
      <c r="M1088" s="204">
        <f t="shared" si="218"/>
        <v>17.562090833957136</v>
      </c>
      <c r="N1088" s="186"/>
      <c r="O1088" s="187">
        <f t="shared" si="219"/>
        <v>21.071250947942257</v>
      </c>
      <c r="P1088" s="187"/>
      <c r="Q1088" s="206">
        <f t="shared" si="220"/>
        <v>3.6259226159542156E-2</v>
      </c>
      <c r="R1088" s="184">
        <f t="shared" si="230"/>
        <v>1.0032000000000001</v>
      </c>
      <c r="S1088" s="184">
        <f t="shared" si="231"/>
        <v>11.246466312615398</v>
      </c>
      <c r="T1088" s="190">
        <f t="shared" si="221"/>
        <v>5.0267335077437192E-2</v>
      </c>
      <c r="U1088" s="190">
        <f t="shared" si="222"/>
        <v>6.3160924080163383E-4</v>
      </c>
      <c r="V1088" s="190">
        <f t="shared" si="223"/>
        <v>4.9635725836635558E-2</v>
      </c>
      <c r="Y1088" s="205"/>
      <c r="Z1088" s="205"/>
    </row>
    <row r="1089" spans="1:26">
      <c r="A1089" s="181">
        <v>1961.01</v>
      </c>
      <c r="B1089" s="182">
        <v>59.72</v>
      </c>
      <c r="C1089" s="183">
        <v>1.9466699999999999</v>
      </c>
      <c r="D1089" s="182">
        <v>3.21</v>
      </c>
      <c r="E1089" s="182">
        <v>29.8</v>
      </c>
      <c r="F1089" s="183">
        <f t="shared" si="228"/>
        <v>1961.0416666665849</v>
      </c>
      <c r="G1089" s="184">
        <v>3.84</v>
      </c>
      <c r="H1089" s="183">
        <f t="shared" si="224"/>
        <v>629.77445436241624</v>
      </c>
      <c r="I1089" s="183">
        <f t="shared" si="225"/>
        <v>20.528517030704702</v>
      </c>
      <c r="J1089" s="185">
        <f t="shared" si="229"/>
        <v>70019.014325437674</v>
      </c>
      <c r="K1089" s="183">
        <f t="shared" si="226"/>
        <v>33.850904194630886</v>
      </c>
      <c r="L1089" s="185">
        <f t="shared" si="227"/>
        <v>3763.5806427437205</v>
      </c>
      <c r="M1089" s="204">
        <f t="shared" ref="M1089:M1152" si="232">H1089/AVERAGE(K969:K1088)</f>
        <v>18.470416986477183</v>
      </c>
      <c r="N1089" s="186"/>
      <c r="O1089" s="187">
        <f t="shared" ref="O1089:O1152" si="233">J1089/AVERAGE(L969:L1088)</f>
        <v>22.138023912072313</v>
      </c>
      <c r="P1089" s="187"/>
      <c r="Q1089" s="206">
        <f t="shared" ref="Q1089:Q1152" si="234">1/M1089-(G1089/100-(((E1089/E969)^(1/10))-1))</f>
        <v>3.1844848651755853E-2</v>
      </c>
      <c r="R1089" s="184">
        <f t="shared" si="230"/>
        <v>1.0081555955915638</v>
      </c>
      <c r="S1089" s="184">
        <f t="shared" si="231"/>
        <v>11.282455004815768</v>
      </c>
      <c r="T1089" s="190">
        <f t="shared" si="221"/>
        <v>4.8948202171856359E-2</v>
      </c>
      <c r="U1089" s="190">
        <f t="shared" si="222"/>
        <v>1.9400846429533658E-3</v>
      </c>
      <c r="V1089" s="190">
        <f t="shared" si="223"/>
        <v>4.7008117528902993E-2</v>
      </c>
      <c r="Y1089" s="205"/>
      <c r="Z1089" s="205"/>
    </row>
    <row r="1090" spans="1:26">
      <c r="A1090" s="181">
        <v>1961.02</v>
      </c>
      <c r="B1090" s="182">
        <v>62.17</v>
      </c>
      <c r="C1090" s="183">
        <v>1.94333</v>
      </c>
      <c r="D1090" s="182">
        <v>3.15</v>
      </c>
      <c r="E1090" s="182">
        <v>29.8</v>
      </c>
      <c r="F1090" s="183">
        <f t="shared" si="228"/>
        <v>1961.1249999999181</v>
      </c>
      <c r="G1090" s="184">
        <v>3.78</v>
      </c>
      <c r="H1090" s="183">
        <f t="shared" si="224"/>
        <v>655.61081426174519</v>
      </c>
      <c r="I1090" s="183">
        <f t="shared" si="225"/>
        <v>20.493295217617458</v>
      </c>
      <c r="J1090" s="185">
        <f t="shared" si="229"/>
        <v>73081.401398831469</v>
      </c>
      <c r="K1090" s="183">
        <f t="shared" si="226"/>
        <v>33.218177013422832</v>
      </c>
      <c r="L1090" s="185">
        <f t="shared" si="227"/>
        <v>3702.8536980266872</v>
      </c>
      <c r="M1090" s="204">
        <f t="shared" si="232"/>
        <v>19.234014498298368</v>
      </c>
      <c r="N1090" s="186"/>
      <c r="O1090" s="187">
        <f t="shared" si="233"/>
        <v>23.028743280290062</v>
      </c>
      <c r="P1090" s="187"/>
      <c r="Q1090" s="206">
        <f t="shared" si="234"/>
        <v>2.910305468936935E-2</v>
      </c>
      <c r="R1090" s="184">
        <f t="shared" si="230"/>
        <v>1.0064599186780394</v>
      </c>
      <c r="S1090" s="184">
        <f t="shared" si="231"/>
        <v>11.37447014511506</v>
      </c>
      <c r="T1090" s="190">
        <f t="shared" ref="T1090:T1153" si="235">(($J1210/$J1090)^(1/10)-1)</f>
        <v>4.8460260605128092E-2</v>
      </c>
      <c r="U1090" s="190">
        <f t="shared" ref="U1090:U1153" si="236">(($S1210/$S1090)^(1/10)-1)</f>
        <v>2.3519224426142848E-3</v>
      </c>
      <c r="V1090" s="190">
        <f t="shared" ref="V1090:V1153" si="237">T1090-U1090</f>
        <v>4.6108338162513807E-2</v>
      </c>
      <c r="Y1090" s="205"/>
      <c r="Z1090" s="205"/>
    </row>
    <row r="1091" spans="1:26">
      <c r="A1091" s="181">
        <v>1961.03</v>
      </c>
      <c r="B1091" s="182">
        <v>64.12</v>
      </c>
      <c r="C1091" s="183">
        <v>1.94</v>
      </c>
      <c r="D1091" s="182">
        <v>3.09</v>
      </c>
      <c r="E1091" s="182">
        <v>29.8</v>
      </c>
      <c r="F1091" s="183">
        <f t="shared" si="228"/>
        <v>1961.2083333332514</v>
      </c>
      <c r="G1091" s="184">
        <v>3.74</v>
      </c>
      <c r="H1091" s="183">
        <f t="shared" si="224"/>
        <v>676.17444765100697</v>
      </c>
      <c r="I1091" s="183">
        <f t="shared" si="225"/>
        <v>20.458178859060411</v>
      </c>
      <c r="J1091" s="185">
        <f t="shared" si="229"/>
        <v>75563.684803804921</v>
      </c>
      <c r="K1091" s="183">
        <f t="shared" si="226"/>
        <v>32.585449832214771</v>
      </c>
      <c r="L1091" s="185">
        <f t="shared" si="227"/>
        <v>3641.4813793474291</v>
      </c>
      <c r="M1091" s="204">
        <f t="shared" si="232"/>
        <v>19.844225272725581</v>
      </c>
      <c r="N1091" s="186"/>
      <c r="O1091" s="187">
        <f t="shared" si="233"/>
        <v>23.733978127182571</v>
      </c>
      <c r="P1091" s="187"/>
      <c r="Q1091" s="206">
        <f t="shared" si="234"/>
        <v>2.7510257772652889E-2</v>
      </c>
      <c r="R1091" s="184">
        <f t="shared" si="230"/>
        <v>0.99981293627229095</v>
      </c>
      <c r="S1091" s="184">
        <f t="shared" si="231"/>
        <v>11.447948297258291</v>
      </c>
      <c r="T1091" s="190">
        <f t="shared" si="235"/>
        <v>4.7623029721760135E-2</v>
      </c>
      <c r="U1091" s="190">
        <f t="shared" si="236"/>
        <v>5.0133359248512033E-3</v>
      </c>
      <c r="V1091" s="190">
        <f t="shared" si="237"/>
        <v>4.2609693796908932E-2</v>
      </c>
      <c r="Y1091" s="205"/>
      <c r="Z1091" s="205"/>
    </row>
    <row r="1092" spans="1:26">
      <c r="A1092" s="181">
        <v>1961.04</v>
      </c>
      <c r="B1092" s="182">
        <v>65.83</v>
      </c>
      <c r="C1092" s="183">
        <v>1.94</v>
      </c>
      <c r="D1092" s="182">
        <v>3.07</v>
      </c>
      <c r="E1092" s="182">
        <v>29.8</v>
      </c>
      <c r="F1092" s="183">
        <f t="shared" si="228"/>
        <v>1961.2916666665847</v>
      </c>
      <c r="G1092" s="184">
        <v>3.78</v>
      </c>
      <c r="H1092" s="183">
        <f t="shared" si="224"/>
        <v>694.20717231543654</v>
      </c>
      <c r="I1092" s="183">
        <f t="shared" si="225"/>
        <v>20.458178859060411</v>
      </c>
      <c r="J1092" s="185">
        <f t="shared" si="229"/>
        <v>77769.39331999002</v>
      </c>
      <c r="K1092" s="183">
        <f t="shared" si="226"/>
        <v>32.374540771812093</v>
      </c>
      <c r="L1092" s="185">
        <f t="shared" si="227"/>
        <v>3626.7968630163959</v>
      </c>
      <c r="M1092" s="204">
        <f t="shared" si="232"/>
        <v>20.382842975754794</v>
      </c>
      <c r="N1092" s="186"/>
      <c r="O1092" s="187">
        <f t="shared" si="233"/>
        <v>24.352100217522818</v>
      </c>
      <c r="P1092" s="187"/>
      <c r="Q1092" s="206">
        <f t="shared" si="234"/>
        <v>2.5778633459042147E-2</v>
      </c>
      <c r="R1092" s="184">
        <f t="shared" si="230"/>
        <v>1.0089504982815469</v>
      </c>
      <c r="S1092" s="184">
        <f t="shared" si="231"/>
        <v>11.445806801375186</v>
      </c>
      <c r="T1092" s="190">
        <f t="shared" si="235"/>
        <v>4.8126861952407562E-2</v>
      </c>
      <c r="U1092" s="190">
        <f t="shared" si="236"/>
        <v>4.2753947049858354E-3</v>
      </c>
      <c r="V1092" s="190">
        <f t="shared" si="237"/>
        <v>4.3851467247421727E-2</v>
      </c>
      <c r="Y1092" s="205"/>
      <c r="Z1092" s="205"/>
    </row>
    <row r="1093" spans="1:26">
      <c r="A1093" s="181">
        <v>1961.05</v>
      </c>
      <c r="B1093" s="182">
        <v>66.5</v>
      </c>
      <c r="C1093" s="183">
        <v>1.94</v>
      </c>
      <c r="D1093" s="182">
        <v>3.05</v>
      </c>
      <c r="E1093" s="182">
        <v>29.8</v>
      </c>
      <c r="F1093" s="183">
        <f t="shared" si="228"/>
        <v>1961.3749999999179</v>
      </c>
      <c r="G1093" s="184">
        <v>3.71</v>
      </c>
      <c r="H1093" s="183">
        <f t="shared" si="224"/>
        <v>701.27262583892639</v>
      </c>
      <c r="I1093" s="183">
        <f t="shared" si="225"/>
        <v>20.458178859060411</v>
      </c>
      <c r="J1093" s="185">
        <f t="shared" si="229"/>
        <v>78751.89692186036</v>
      </c>
      <c r="K1093" s="183">
        <f t="shared" si="226"/>
        <v>32.163631711409408</v>
      </c>
      <c r="L1093" s="185">
        <f t="shared" si="227"/>
        <v>3611.929106942468</v>
      </c>
      <c r="M1093" s="204">
        <f t="shared" si="232"/>
        <v>20.598606843297354</v>
      </c>
      <c r="N1093" s="186"/>
      <c r="O1093" s="187">
        <f t="shared" si="233"/>
        <v>24.584398270064074</v>
      </c>
      <c r="P1093" s="187"/>
      <c r="Q1093" s="206">
        <f t="shared" si="234"/>
        <v>2.5572348486320957E-2</v>
      </c>
      <c r="R1093" s="184">
        <f t="shared" si="230"/>
        <v>0.98911626518356743</v>
      </c>
      <c r="S1093" s="184">
        <f t="shared" si="231"/>
        <v>11.548252475481812</v>
      </c>
      <c r="T1093" s="190">
        <f t="shared" si="235"/>
        <v>4.512588757964453E-2</v>
      </c>
      <c r="U1093" s="190">
        <f t="shared" si="236"/>
        <v>-8.0879422247692734E-4</v>
      </c>
      <c r="V1093" s="190">
        <f t="shared" si="237"/>
        <v>4.5934681802121458E-2</v>
      </c>
      <c r="Y1093" s="205"/>
      <c r="Z1093" s="205"/>
    </row>
    <row r="1094" spans="1:26">
      <c r="A1094" s="181">
        <v>1961.06</v>
      </c>
      <c r="B1094" s="182">
        <v>65.62</v>
      </c>
      <c r="C1094" s="183">
        <v>1.94</v>
      </c>
      <c r="D1094" s="182">
        <v>3.03</v>
      </c>
      <c r="E1094" s="182">
        <v>29.8</v>
      </c>
      <c r="F1094" s="183">
        <f t="shared" si="228"/>
        <v>1961.4583333332512</v>
      </c>
      <c r="G1094" s="184">
        <v>3.88</v>
      </c>
      <c r="H1094" s="183">
        <f t="shared" si="224"/>
        <v>691.99262718120826</v>
      </c>
      <c r="I1094" s="183">
        <f t="shared" si="225"/>
        <v>20.458178859060411</v>
      </c>
      <c r="J1094" s="185">
        <f t="shared" si="229"/>
        <v>77901.218536564076</v>
      </c>
      <c r="K1094" s="183">
        <f t="shared" si="226"/>
        <v>31.95272265100672</v>
      </c>
      <c r="L1094" s="185">
        <f t="shared" si="227"/>
        <v>3597.0846108776159</v>
      </c>
      <c r="M1094" s="204">
        <f t="shared" si="232"/>
        <v>20.332414551592304</v>
      </c>
      <c r="N1094" s="186"/>
      <c r="O1094" s="187">
        <f t="shared" si="233"/>
        <v>24.243964853269734</v>
      </c>
      <c r="P1094" s="187"/>
      <c r="Q1094" s="206">
        <f t="shared" si="234"/>
        <v>2.4507926215313482E-2</v>
      </c>
      <c r="R1094" s="184">
        <f t="shared" si="230"/>
        <v>0.99995113592092766</v>
      </c>
      <c r="S1094" s="184">
        <f t="shared" si="231"/>
        <v>11.422564357945458</v>
      </c>
      <c r="T1094" s="190">
        <f t="shared" si="235"/>
        <v>4.3805070632089604E-2</v>
      </c>
      <c r="U1094" s="190">
        <f t="shared" si="236"/>
        <v>-8.7199178523100773E-4</v>
      </c>
      <c r="V1094" s="190">
        <f t="shared" si="237"/>
        <v>4.4677062417320612E-2</v>
      </c>
      <c r="Y1094" s="205"/>
      <c r="Z1094" s="205"/>
    </row>
    <row r="1095" spans="1:26">
      <c r="A1095" s="181">
        <v>1961.07</v>
      </c>
      <c r="B1095" s="182">
        <v>65.44</v>
      </c>
      <c r="C1095" s="183">
        <v>1.9466699999999999</v>
      </c>
      <c r="D1095" s="182">
        <v>3.03667</v>
      </c>
      <c r="E1095" s="182">
        <v>30</v>
      </c>
      <c r="F1095" s="183">
        <f t="shared" si="228"/>
        <v>1961.5416666665844</v>
      </c>
      <c r="G1095" s="184">
        <v>3.92</v>
      </c>
      <c r="H1095" s="183">
        <f t="shared" si="224"/>
        <v>685.49381600000027</v>
      </c>
      <c r="I1095" s="183">
        <f t="shared" si="225"/>
        <v>20.391660250500006</v>
      </c>
      <c r="J1095" s="185">
        <f t="shared" si="229"/>
        <v>77360.913100382342</v>
      </c>
      <c r="K1095" s="183">
        <f t="shared" si="226"/>
        <v>31.809573750500011</v>
      </c>
      <c r="L1095" s="185">
        <f t="shared" si="227"/>
        <v>3589.8466379055326</v>
      </c>
      <c r="M1095" s="204">
        <f t="shared" si="232"/>
        <v>20.146643736827336</v>
      </c>
      <c r="N1095" s="186"/>
      <c r="O1095" s="187">
        <f t="shared" si="233"/>
        <v>24.001732449096941</v>
      </c>
      <c r="P1095" s="187"/>
      <c r="Q1095" s="206">
        <f t="shared" si="234"/>
        <v>2.5240009310458326E-2</v>
      </c>
      <c r="R1095" s="184">
        <f t="shared" si="230"/>
        <v>0.9934749803871008</v>
      </c>
      <c r="S1095" s="184">
        <f t="shared" si="231"/>
        <v>11.34585949682508</v>
      </c>
      <c r="T1095" s="190">
        <f t="shared" si="235"/>
        <v>4.3790117145812824E-2</v>
      </c>
      <c r="U1095" s="190">
        <f t="shared" si="236"/>
        <v>-1.4214964115368822E-3</v>
      </c>
      <c r="V1095" s="190">
        <f t="shared" si="237"/>
        <v>4.5211613557349706E-2</v>
      </c>
      <c r="Y1095" s="205"/>
      <c r="Z1095" s="205"/>
    </row>
    <row r="1096" spans="1:26">
      <c r="A1096" s="181">
        <v>1961.08</v>
      </c>
      <c r="B1096" s="182">
        <v>67.790000000000006</v>
      </c>
      <c r="C1096" s="183">
        <v>1.95333</v>
      </c>
      <c r="D1096" s="182">
        <v>3.0433300000000001</v>
      </c>
      <c r="E1096" s="182">
        <v>29.9</v>
      </c>
      <c r="F1096" s="183">
        <f t="shared" si="228"/>
        <v>1961.6249999999177</v>
      </c>
      <c r="G1096" s="184">
        <v>4.04</v>
      </c>
      <c r="H1096" s="183">
        <f t="shared" si="224"/>
        <v>712.48536973244188</v>
      </c>
      <c r="I1096" s="183">
        <f t="shared" si="225"/>
        <v>20.529857608193989</v>
      </c>
      <c r="J1096" s="185">
        <f t="shared" si="229"/>
        <v>80600.099073732708</v>
      </c>
      <c r="K1096" s="183">
        <f t="shared" si="226"/>
        <v>31.985958109866235</v>
      </c>
      <c r="L1096" s="185">
        <f t="shared" si="227"/>
        <v>3618.4201137935229</v>
      </c>
      <c r="M1096" s="204">
        <f t="shared" si="232"/>
        <v>20.941688475215198</v>
      </c>
      <c r="N1096" s="186"/>
      <c r="O1096" s="187">
        <f t="shared" si="233"/>
        <v>24.927371788688745</v>
      </c>
      <c r="P1096" s="187"/>
      <c r="Q1096" s="206">
        <f t="shared" si="234"/>
        <v>2.1816815188407696E-2</v>
      </c>
      <c r="R1096" s="184">
        <f t="shared" si="230"/>
        <v>1.0082762096268238</v>
      </c>
      <c r="S1096" s="184">
        <f t="shared" si="231"/>
        <v>11.309525960952939</v>
      </c>
      <c r="T1096" s="190">
        <f t="shared" si="235"/>
        <v>3.767453343601046E-2</v>
      </c>
      <c r="U1096" s="190">
        <f t="shared" si="236"/>
        <v>2.9066845568914701E-4</v>
      </c>
      <c r="V1096" s="190">
        <f t="shared" si="237"/>
        <v>3.7383864980321313E-2</v>
      </c>
      <c r="Y1096" s="205"/>
      <c r="Z1096" s="205"/>
    </row>
    <row r="1097" spans="1:26">
      <c r="A1097" s="181">
        <v>1961.09</v>
      </c>
      <c r="B1097" s="182">
        <v>67.260000000000005</v>
      </c>
      <c r="C1097" s="183">
        <v>1.96</v>
      </c>
      <c r="D1097" s="182">
        <v>3.05</v>
      </c>
      <c r="E1097" s="182">
        <v>30</v>
      </c>
      <c r="F1097" s="183">
        <f t="shared" si="228"/>
        <v>1961.7083333332509</v>
      </c>
      <c r="G1097" s="184">
        <v>3.98</v>
      </c>
      <c r="H1097" s="183">
        <f t="shared" si="224"/>
        <v>704.55858900000032</v>
      </c>
      <c r="I1097" s="183">
        <f t="shared" si="225"/>
        <v>20.531294000000006</v>
      </c>
      <c r="J1097" s="185">
        <f t="shared" si="229"/>
        <v>79896.930551106023</v>
      </c>
      <c r="K1097" s="183">
        <f t="shared" si="226"/>
        <v>31.949207500000011</v>
      </c>
      <c r="L1097" s="185">
        <f t="shared" si="227"/>
        <v>3623.0395209764101</v>
      </c>
      <c r="M1097" s="204">
        <f t="shared" si="232"/>
        <v>20.705243044147267</v>
      </c>
      <c r="N1097" s="186"/>
      <c r="O1097" s="187">
        <f t="shared" si="233"/>
        <v>24.626812599567025</v>
      </c>
      <c r="P1097" s="187"/>
      <c r="Q1097" s="206">
        <f t="shared" si="234"/>
        <v>2.2520573809431899E-2</v>
      </c>
      <c r="R1097" s="184">
        <f t="shared" si="230"/>
        <v>1.0082399627852752</v>
      </c>
      <c r="S1097" s="184">
        <f t="shared" si="231"/>
        <v>11.365115548690506</v>
      </c>
      <c r="T1097" s="190">
        <f t="shared" si="235"/>
        <v>4.1137790050248091E-2</v>
      </c>
      <c r="U1097" s="190">
        <f t="shared" si="236"/>
        <v>3.5461046872160562E-3</v>
      </c>
      <c r="V1097" s="190">
        <f t="shared" si="237"/>
        <v>3.7591685363032035E-2</v>
      </c>
      <c r="Y1097" s="205"/>
      <c r="Z1097" s="205"/>
    </row>
    <row r="1098" spans="1:26">
      <c r="A1098" s="181">
        <v>1961.1</v>
      </c>
      <c r="B1098" s="182">
        <v>68</v>
      </c>
      <c r="C1098" s="183">
        <v>1.98</v>
      </c>
      <c r="D1098" s="182">
        <v>3.09667</v>
      </c>
      <c r="E1098" s="182">
        <v>30</v>
      </c>
      <c r="F1098" s="183">
        <f t="shared" si="228"/>
        <v>1961.7916666665842</v>
      </c>
      <c r="G1098" s="184">
        <v>3.92</v>
      </c>
      <c r="H1098" s="183">
        <f t="shared" ref="H1098:H1161" si="238">B1098*$E$1852/E1098</f>
        <v>712.31020000000024</v>
      </c>
      <c r="I1098" s="183">
        <f t="shared" ref="I1098:I1161" si="239">C1098*$E$1852/E1098</f>
        <v>20.740797000000008</v>
      </c>
      <c r="J1098" s="185">
        <f t="shared" si="229"/>
        <v>80971.96358929736</v>
      </c>
      <c r="K1098" s="183">
        <f t="shared" ref="K1098:K1161" si="240">D1098*$E$1852/E1098</f>
        <v>32.438082750500016</v>
      </c>
      <c r="L1098" s="185">
        <f t="shared" ref="L1098:L1161" si="241">K1098*(J1098/H1098)</f>
        <v>3687.4036836480809</v>
      </c>
      <c r="M1098" s="204">
        <f t="shared" si="232"/>
        <v>20.924190141010797</v>
      </c>
      <c r="N1098" s="186"/>
      <c r="O1098" s="187">
        <f t="shared" si="233"/>
        <v>24.869916653028199</v>
      </c>
      <c r="P1098" s="187"/>
      <c r="Q1098" s="206">
        <f t="shared" si="234"/>
        <v>2.2227504665063409E-2</v>
      </c>
      <c r="R1098" s="184">
        <f t="shared" si="230"/>
        <v>1.0016270980695723</v>
      </c>
      <c r="S1098" s="184">
        <f t="shared" si="231"/>
        <v>11.458763677862068</v>
      </c>
      <c r="T1098" s="190">
        <f t="shared" si="235"/>
        <v>3.7538369975540276E-2</v>
      </c>
      <c r="U1098" s="190">
        <f t="shared" si="236"/>
        <v>4.5465836366012091E-3</v>
      </c>
      <c r="V1098" s="190">
        <f t="shared" si="237"/>
        <v>3.2991786338939066E-2</v>
      </c>
      <c r="Y1098" s="205"/>
      <c r="Z1098" s="205"/>
    </row>
    <row r="1099" spans="1:26">
      <c r="A1099" s="181">
        <v>1961.11</v>
      </c>
      <c r="B1099" s="182">
        <v>71.08</v>
      </c>
      <c r="C1099" s="183">
        <v>2</v>
      </c>
      <c r="D1099" s="182">
        <v>3.1433300000000002</v>
      </c>
      <c r="E1099" s="182">
        <v>30</v>
      </c>
      <c r="F1099" s="183">
        <f t="shared" ref="F1099:F1162" si="242">F1098+1/12</f>
        <v>1961.8749999999175</v>
      </c>
      <c r="G1099" s="184">
        <v>3.94</v>
      </c>
      <c r="H1099" s="183">
        <f t="shared" si="238"/>
        <v>744.57366200000024</v>
      </c>
      <c r="I1099" s="183">
        <f t="shared" si="239"/>
        <v>20.950300000000009</v>
      </c>
      <c r="J1099" s="185">
        <f t="shared" ref="J1099:J1162" si="243">J1098*((H1099+(I1099/12))/H1098)</f>
        <v>84837.977929296176</v>
      </c>
      <c r="K1099" s="183">
        <f t="shared" si="240"/>
        <v>32.926853249500013</v>
      </c>
      <c r="L1099" s="185">
        <f t="shared" si="241"/>
        <v>3751.7411531301996</v>
      </c>
      <c r="M1099" s="204">
        <f t="shared" si="232"/>
        <v>21.857957721959679</v>
      </c>
      <c r="N1099" s="186"/>
      <c r="O1099" s="187">
        <f t="shared" si="233"/>
        <v>25.960088110372329</v>
      </c>
      <c r="P1099" s="187"/>
      <c r="Q1099" s="206">
        <f t="shared" si="234"/>
        <v>1.921532164864749E-2</v>
      </c>
      <c r="R1099" s="184">
        <f t="shared" ref="R1099:R1162" si="244">((G1099/G1100+G1099/1200+((1+G1100/1200)^(-119))*(1-G1099/G1100)))</f>
        <v>0.99350075664378312</v>
      </c>
      <c r="S1099" s="184">
        <f t="shared" ref="S1099:S1162" si="245">S1098*R1098*E1098/E1099</f>
        <v>11.477408210122002</v>
      </c>
      <c r="T1099" s="190">
        <f t="shared" si="235"/>
        <v>2.8104043479765028E-2</v>
      </c>
      <c r="U1099" s="190">
        <f t="shared" si="236"/>
        <v>5.7777477795133425E-3</v>
      </c>
      <c r="V1099" s="190">
        <f t="shared" si="237"/>
        <v>2.2326295700251686E-2</v>
      </c>
      <c r="Y1099" s="205"/>
      <c r="Z1099" s="205"/>
    </row>
    <row r="1100" spans="1:26">
      <c r="A1100" s="181">
        <v>1961.12</v>
      </c>
      <c r="B1100" s="182">
        <v>71.739999999999995</v>
      </c>
      <c r="C1100" s="183">
        <v>2.02</v>
      </c>
      <c r="D1100" s="182">
        <v>3.19</v>
      </c>
      <c r="E1100" s="182">
        <v>30</v>
      </c>
      <c r="F1100" s="183">
        <f t="shared" si="242"/>
        <v>1961.9583333332507</v>
      </c>
      <c r="G1100" s="184">
        <v>4.0599999999999996</v>
      </c>
      <c r="H1100" s="183">
        <f t="shared" si="238"/>
        <v>751.48726100000022</v>
      </c>
      <c r="I1100" s="183">
        <f t="shared" si="239"/>
        <v>21.159803000000007</v>
      </c>
      <c r="J1100" s="185">
        <f t="shared" si="243"/>
        <v>85826.640352642178</v>
      </c>
      <c r="K1100" s="183">
        <f t="shared" si="240"/>
        <v>33.415728500000014</v>
      </c>
      <c r="L1100" s="185">
        <f t="shared" si="241"/>
        <v>3816.3783485493254</v>
      </c>
      <c r="M1100" s="204">
        <f t="shared" si="232"/>
        <v>22.041480198382274</v>
      </c>
      <c r="N1100" s="186"/>
      <c r="O1100" s="187">
        <f t="shared" si="233"/>
        <v>26.158967454388563</v>
      </c>
      <c r="P1100" s="187"/>
      <c r="Q1100" s="206">
        <f t="shared" si="234"/>
        <v>1.725153318092857E-2</v>
      </c>
      <c r="R1100" s="184">
        <f t="shared" si="244"/>
        <v>1.0017544201863267</v>
      </c>
      <c r="S1100" s="184">
        <f t="shared" si="245"/>
        <v>11.402813741065778</v>
      </c>
      <c r="T1100" s="190">
        <f t="shared" si="235"/>
        <v>3.3538175321391028E-2</v>
      </c>
      <c r="U1100" s="190">
        <f t="shared" si="236"/>
        <v>5.5258212275945962E-3</v>
      </c>
      <c r="V1100" s="190">
        <f t="shared" si="237"/>
        <v>2.8012354093796432E-2</v>
      </c>
      <c r="Y1100" s="205"/>
      <c r="Z1100" s="205"/>
    </row>
    <row r="1101" spans="1:26">
      <c r="A1101" s="181">
        <v>1962.01</v>
      </c>
      <c r="B1101" s="182">
        <v>69.069999999999993</v>
      </c>
      <c r="C1101" s="183">
        <v>2.0266700000000002</v>
      </c>
      <c r="D1101" s="182">
        <v>3.25</v>
      </c>
      <c r="E1101" s="182">
        <v>30</v>
      </c>
      <c r="F1101" s="183">
        <f t="shared" si="242"/>
        <v>1962.041666666584</v>
      </c>
      <c r="G1101" s="184">
        <v>4.08</v>
      </c>
      <c r="H1101" s="183">
        <f t="shared" si="238"/>
        <v>723.51861050000014</v>
      </c>
      <c r="I1101" s="183">
        <f t="shared" si="239"/>
        <v>21.229672250500009</v>
      </c>
      <c r="J1101" s="185">
        <f t="shared" si="243"/>
        <v>82834.419276888089</v>
      </c>
      <c r="K1101" s="183">
        <f t="shared" si="240"/>
        <v>34.044237500000015</v>
      </c>
      <c r="L1101" s="185">
        <f t="shared" si="241"/>
        <v>3897.6670428534294</v>
      </c>
      <c r="M1101" s="204">
        <f t="shared" si="232"/>
        <v>21.197931400015229</v>
      </c>
      <c r="N1101" s="186"/>
      <c r="O1101" s="187">
        <f t="shared" si="233"/>
        <v>25.142459916082903</v>
      </c>
      <c r="P1101" s="187"/>
      <c r="Q1101" s="206">
        <f t="shared" si="234"/>
        <v>1.8856943716482583E-2</v>
      </c>
      <c r="R1101" s="184">
        <f t="shared" si="244"/>
        <v>1.0066638954265219</v>
      </c>
      <c r="S1101" s="184">
        <f t="shared" si="245"/>
        <v>11.422819067674027</v>
      </c>
      <c r="T1101" s="190">
        <f t="shared" si="235"/>
        <v>4.1710582602430213E-2</v>
      </c>
      <c r="U1101" s="190">
        <f t="shared" si="236"/>
        <v>5.6955120254535974E-3</v>
      </c>
      <c r="V1101" s="190">
        <f t="shared" si="237"/>
        <v>3.6015070576976616E-2</v>
      </c>
      <c r="Y1101" s="205"/>
      <c r="Z1101" s="205"/>
    </row>
    <row r="1102" spans="1:26">
      <c r="A1102" s="181">
        <v>1962.02</v>
      </c>
      <c r="B1102" s="182">
        <v>70.22</v>
      </c>
      <c r="C1102" s="183">
        <v>2.0333299999999999</v>
      </c>
      <c r="D1102" s="182">
        <v>3.31</v>
      </c>
      <c r="E1102" s="182">
        <v>30.1</v>
      </c>
      <c r="F1102" s="183">
        <f t="shared" si="242"/>
        <v>1962.1249999999172</v>
      </c>
      <c r="G1102" s="184">
        <v>4.04</v>
      </c>
      <c r="H1102" s="183">
        <f t="shared" si="238"/>
        <v>733.12129534883741</v>
      </c>
      <c r="I1102" s="183">
        <f t="shared" si="239"/>
        <v>21.228674501162796</v>
      </c>
      <c r="J1102" s="185">
        <f t="shared" si="243"/>
        <v>84136.35063425143</v>
      </c>
      <c r="K1102" s="183">
        <f t="shared" si="240"/>
        <v>34.557554651162803</v>
      </c>
      <c r="L1102" s="185">
        <f t="shared" si="241"/>
        <v>3965.9829193872438</v>
      </c>
      <c r="M1102" s="204">
        <f t="shared" si="232"/>
        <v>21.451687754873387</v>
      </c>
      <c r="N1102" s="186"/>
      <c r="O1102" s="187">
        <f t="shared" si="233"/>
        <v>25.427057120717425</v>
      </c>
      <c r="P1102" s="187"/>
      <c r="Q1102" s="206">
        <f t="shared" si="234"/>
        <v>1.9803478924056074E-2</v>
      </c>
      <c r="R1102" s="184">
        <f t="shared" si="244"/>
        <v>1.0123885003875235</v>
      </c>
      <c r="S1102" s="184">
        <f t="shared" si="245"/>
        <v>11.460737082475502</v>
      </c>
      <c r="T1102" s="190">
        <f t="shared" si="235"/>
        <v>4.1731982825138791E-2</v>
      </c>
      <c r="U1102" s="190">
        <f t="shared" si="236"/>
        <v>4.4005263696751395E-3</v>
      </c>
      <c r="V1102" s="190">
        <f t="shared" si="237"/>
        <v>3.7331456455463652E-2</v>
      </c>
      <c r="Y1102" s="205"/>
      <c r="Z1102" s="205"/>
    </row>
    <row r="1103" spans="1:26">
      <c r="A1103" s="181">
        <v>1962.03</v>
      </c>
      <c r="B1103" s="182">
        <v>70.290000000000006</v>
      </c>
      <c r="C1103" s="183">
        <v>2.04</v>
      </c>
      <c r="D1103" s="182">
        <v>3.37</v>
      </c>
      <c r="E1103" s="182">
        <v>30.1</v>
      </c>
      <c r="F1103" s="183">
        <f t="shared" si="242"/>
        <v>1962.2083333332505</v>
      </c>
      <c r="G1103" s="184">
        <v>3.93</v>
      </c>
      <c r="H1103" s="183">
        <f t="shared" si="238"/>
        <v>733.85211976744222</v>
      </c>
      <c r="I1103" s="183">
        <f t="shared" si="239"/>
        <v>21.298311627906987</v>
      </c>
      <c r="J1103" s="185">
        <f t="shared" si="243"/>
        <v>84423.914350460793</v>
      </c>
      <c r="K1103" s="183">
        <f t="shared" si="240"/>
        <v>35.183975581395366</v>
      </c>
      <c r="L1103" s="185">
        <f t="shared" si="241"/>
        <v>4047.6396551579578</v>
      </c>
      <c r="M1103" s="204">
        <f t="shared" si="232"/>
        <v>21.44315856852624</v>
      </c>
      <c r="N1103" s="186"/>
      <c r="O1103" s="187">
        <f t="shared" si="233"/>
        <v>25.400593865759614</v>
      </c>
      <c r="P1103" s="187"/>
      <c r="Q1103" s="206">
        <f t="shared" si="234"/>
        <v>2.0922020958310819E-2</v>
      </c>
      <c r="R1103" s="184">
        <f t="shared" si="244"/>
        <v>1.0106875755699061</v>
      </c>
      <c r="S1103" s="184">
        <f t="shared" si="245"/>
        <v>11.602718428263055</v>
      </c>
      <c r="T1103" s="190">
        <f t="shared" si="235"/>
        <v>4.3820507522673635E-2</v>
      </c>
      <c r="U1103" s="190">
        <f t="shared" si="236"/>
        <v>3.5032717460843354E-3</v>
      </c>
      <c r="V1103" s="190">
        <f t="shared" si="237"/>
        <v>4.03172357765893E-2</v>
      </c>
      <c r="Y1103" s="205"/>
      <c r="Z1103" s="205"/>
    </row>
    <row r="1104" spans="1:26">
      <c r="A1104" s="181">
        <v>1962.04</v>
      </c>
      <c r="B1104" s="182">
        <v>68.05</v>
      </c>
      <c r="C1104" s="183">
        <v>2.0466700000000002</v>
      </c>
      <c r="D1104" s="182">
        <v>3.40333</v>
      </c>
      <c r="E1104" s="182">
        <v>30.2</v>
      </c>
      <c r="F1104" s="183">
        <f t="shared" si="242"/>
        <v>1962.2916666665838</v>
      </c>
      <c r="G1104" s="184">
        <v>3.84</v>
      </c>
      <c r="H1104" s="183">
        <f t="shared" si="238"/>
        <v>708.11320281456983</v>
      </c>
      <c r="I1104" s="183">
        <f t="shared" si="239"/>
        <v>21.297193957450343</v>
      </c>
      <c r="J1104" s="185">
        <f t="shared" si="243"/>
        <v>81667.02728935011</v>
      </c>
      <c r="K1104" s="183">
        <f t="shared" si="240"/>
        <v>35.414296936589416</v>
      </c>
      <c r="L1104" s="185">
        <f t="shared" si="241"/>
        <v>4084.3474501787496</v>
      </c>
      <c r="M1104" s="204">
        <f t="shared" si="232"/>
        <v>20.658336447649031</v>
      </c>
      <c r="N1104" s="186"/>
      <c r="O1104" s="187">
        <f t="shared" si="233"/>
        <v>24.457371048910868</v>
      </c>
      <c r="P1104" s="187"/>
      <c r="Q1104" s="206">
        <f t="shared" si="234"/>
        <v>2.3545227932979314E-2</v>
      </c>
      <c r="R1104" s="184">
        <f t="shared" si="244"/>
        <v>1.0007326009996715</v>
      </c>
      <c r="S1104" s="184">
        <f t="shared" si="245"/>
        <v>11.687893148485825</v>
      </c>
      <c r="T1104" s="190">
        <f t="shared" si="235"/>
        <v>4.8349863318874364E-2</v>
      </c>
      <c r="U1104" s="190">
        <f t="shared" si="236"/>
        <v>2.1442348125504385E-3</v>
      </c>
      <c r="V1104" s="190">
        <f t="shared" si="237"/>
        <v>4.6205628506323926E-2</v>
      </c>
      <c r="Y1104" s="205"/>
      <c r="Z1104" s="205"/>
    </row>
    <row r="1105" spans="1:26">
      <c r="A1105" s="181">
        <v>1962.05</v>
      </c>
      <c r="B1105" s="182">
        <v>62.99</v>
      </c>
      <c r="C1105" s="183">
        <v>2.0533299999999999</v>
      </c>
      <c r="D1105" s="182">
        <v>3.4366699999999999</v>
      </c>
      <c r="E1105" s="182">
        <v>30.2</v>
      </c>
      <c r="F1105" s="183">
        <f t="shared" si="242"/>
        <v>1962.374999999917</v>
      </c>
      <c r="G1105" s="184">
        <v>3.87</v>
      </c>
      <c r="H1105" s="183">
        <f t="shared" si="238"/>
        <v>655.45996539735131</v>
      </c>
      <c r="I1105" s="183">
        <f t="shared" si="239"/>
        <v>21.366496439900668</v>
      </c>
      <c r="J1105" s="185">
        <f t="shared" si="243"/>
        <v>75799.855430587806</v>
      </c>
      <c r="K1105" s="183">
        <f t="shared" si="240"/>
        <v>35.761225579966904</v>
      </c>
      <c r="L1105" s="185">
        <f t="shared" si="241"/>
        <v>4135.5626156951612</v>
      </c>
      <c r="M1105" s="204">
        <f t="shared" si="232"/>
        <v>19.089367498116655</v>
      </c>
      <c r="N1105" s="186"/>
      <c r="O1105" s="187">
        <f t="shared" si="233"/>
        <v>22.592739011982133</v>
      </c>
      <c r="P1105" s="187"/>
      <c r="Q1105" s="206">
        <f t="shared" si="234"/>
        <v>2.722380214925571E-2</v>
      </c>
      <c r="R1105" s="184">
        <f t="shared" si="244"/>
        <v>0.99994127099060903</v>
      </c>
      <c r="S1105" s="184">
        <f t="shared" si="245"/>
        <v>11.696455710690458</v>
      </c>
      <c r="T1105" s="190">
        <f t="shared" si="235"/>
        <v>5.511859855153145E-2</v>
      </c>
      <c r="U1105" s="190">
        <f t="shared" si="236"/>
        <v>2.7881753337712922E-3</v>
      </c>
      <c r="V1105" s="190">
        <f t="shared" si="237"/>
        <v>5.2330423217760158E-2</v>
      </c>
      <c r="Y1105" s="205"/>
      <c r="Z1105" s="205"/>
    </row>
    <row r="1106" spans="1:26">
      <c r="A1106" s="181">
        <v>1962.06</v>
      </c>
      <c r="B1106" s="182">
        <v>55.63</v>
      </c>
      <c r="C1106" s="183">
        <v>2.06</v>
      </c>
      <c r="D1106" s="182">
        <v>3.47</v>
      </c>
      <c r="E1106" s="182">
        <v>30.2</v>
      </c>
      <c r="F1106" s="183">
        <f t="shared" si="242"/>
        <v>1962.4583333332503</v>
      </c>
      <c r="G1106" s="184">
        <v>3.91</v>
      </c>
      <c r="H1106" s="183">
        <f t="shared" si="238"/>
        <v>578.87343824503341</v>
      </c>
      <c r="I1106" s="183">
        <f t="shared" si="239"/>
        <v>21.435902980132461</v>
      </c>
      <c r="J1106" s="185">
        <f t="shared" si="243"/>
        <v>67149.678776300745</v>
      </c>
      <c r="K1106" s="183">
        <f t="shared" si="240"/>
        <v>36.108050165562929</v>
      </c>
      <c r="L1106" s="185">
        <f t="shared" si="241"/>
        <v>4188.556270964651</v>
      </c>
      <c r="M1106" s="204">
        <f t="shared" si="232"/>
        <v>16.827571244792466</v>
      </c>
      <c r="N1106" s="186"/>
      <c r="O1106" s="187">
        <f t="shared" si="233"/>
        <v>19.917222641066676</v>
      </c>
      <c r="P1106" s="187"/>
      <c r="Q1106" s="206">
        <f t="shared" si="234"/>
        <v>3.3481783573162498E-2</v>
      </c>
      <c r="R1106" s="184">
        <f t="shared" si="244"/>
        <v>0.99508718933734119</v>
      </c>
      <c r="S1106" s="184">
        <f t="shared" si="245"/>
        <v>11.695768789433183</v>
      </c>
      <c r="T1106" s="190">
        <f t="shared" si="235"/>
        <v>6.8274864984938288E-2</v>
      </c>
      <c r="U1106" s="190">
        <f t="shared" si="236"/>
        <v>3.2123625469537842E-3</v>
      </c>
      <c r="V1106" s="190">
        <f t="shared" si="237"/>
        <v>6.5062502437984504E-2</v>
      </c>
      <c r="Y1106" s="205"/>
      <c r="Z1106" s="205"/>
    </row>
    <row r="1107" spans="1:26">
      <c r="A1107" s="181">
        <v>1962.07</v>
      </c>
      <c r="B1107" s="182">
        <v>56.97</v>
      </c>
      <c r="C1107" s="183">
        <v>2.0666699999999998</v>
      </c>
      <c r="D1107" s="182">
        <v>3.49</v>
      </c>
      <c r="E1107" s="182">
        <v>30.3</v>
      </c>
      <c r="F1107" s="183">
        <f t="shared" si="242"/>
        <v>1962.5416666665835</v>
      </c>
      <c r="G1107" s="184">
        <v>4.01</v>
      </c>
      <c r="H1107" s="183">
        <f t="shared" si="238"/>
        <v>590.86068861386161</v>
      </c>
      <c r="I1107" s="183">
        <f t="shared" si="239"/>
        <v>21.434334901485155</v>
      </c>
      <c r="J1107" s="185">
        <f t="shared" si="243"/>
        <v>68747.40695404094</v>
      </c>
      <c r="K1107" s="183">
        <f t="shared" si="240"/>
        <v>36.196310396039621</v>
      </c>
      <c r="L1107" s="185">
        <f t="shared" si="241"/>
        <v>4211.48762979819</v>
      </c>
      <c r="M1107" s="204">
        <f t="shared" si="232"/>
        <v>17.141325661322789</v>
      </c>
      <c r="N1107" s="186"/>
      <c r="O1107" s="187">
        <f t="shared" si="233"/>
        <v>20.289071663902085</v>
      </c>
      <c r="P1107" s="187"/>
      <c r="Q1107" s="206">
        <f t="shared" si="234"/>
        <v>3.096728932160786E-2</v>
      </c>
      <c r="R1107" s="184">
        <f t="shared" si="244"/>
        <v>1.005796438146745</v>
      </c>
      <c r="S1107" s="184">
        <f t="shared" si="245"/>
        <v>11.599899428807168</v>
      </c>
      <c r="T1107" s="190">
        <f t="shared" si="235"/>
        <v>6.4718282245189052E-2</v>
      </c>
      <c r="U1107" s="190">
        <f t="shared" si="236"/>
        <v>4.0679412523005887E-3</v>
      </c>
      <c r="V1107" s="190">
        <f t="shared" si="237"/>
        <v>6.0650340992888463E-2</v>
      </c>
      <c r="Y1107" s="205"/>
      <c r="Z1107" s="205"/>
    </row>
    <row r="1108" spans="1:26">
      <c r="A1108" s="181">
        <v>1962.08</v>
      </c>
      <c r="B1108" s="182">
        <v>58.52</v>
      </c>
      <c r="C1108" s="183">
        <v>2.0733299999999999</v>
      </c>
      <c r="D1108" s="182">
        <v>3.51</v>
      </c>
      <c r="E1108" s="182">
        <v>30.3</v>
      </c>
      <c r="F1108" s="183">
        <f t="shared" si="242"/>
        <v>1962.6249999999168</v>
      </c>
      <c r="G1108" s="184">
        <v>3.98</v>
      </c>
      <c r="H1108" s="183">
        <f t="shared" si="238"/>
        <v>606.93641386138643</v>
      </c>
      <c r="I1108" s="183">
        <f t="shared" si="239"/>
        <v>21.503408662871294</v>
      </c>
      <c r="J1108" s="185">
        <f t="shared" si="243"/>
        <v>70826.33421196205</v>
      </c>
      <c r="K1108" s="183">
        <f t="shared" si="240"/>
        <v>36.403739108910905</v>
      </c>
      <c r="L1108" s="185">
        <f t="shared" si="241"/>
        <v>4248.1277013668278</v>
      </c>
      <c r="M1108" s="204">
        <f t="shared" si="232"/>
        <v>17.571262631045535</v>
      </c>
      <c r="N1108" s="186"/>
      <c r="O1108" s="187">
        <f t="shared" si="233"/>
        <v>20.797371453348273</v>
      </c>
      <c r="P1108" s="187"/>
      <c r="Q1108" s="206">
        <f t="shared" si="234"/>
        <v>2.9839850791958493E-2</v>
      </c>
      <c r="R1108" s="184">
        <f t="shared" si="244"/>
        <v>1.0033166666666666</v>
      </c>
      <c r="S1108" s="184">
        <f t="shared" si="245"/>
        <v>11.667137528354711</v>
      </c>
      <c r="T1108" s="190">
        <f t="shared" si="235"/>
        <v>6.5247093555214741E-2</v>
      </c>
      <c r="U1108" s="190">
        <f t="shared" si="236"/>
        <v>3.0177421481709654E-3</v>
      </c>
      <c r="V1108" s="190">
        <f t="shared" si="237"/>
        <v>6.2229351407043776E-2</v>
      </c>
      <c r="Y1108" s="205"/>
      <c r="Z1108" s="205"/>
    </row>
    <row r="1109" spans="1:26">
      <c r="A1109" s="181">
        <v>1962.09</v>
      </c>
      <c r="B1109" s="182">
        <v>58</v>
      </c>
      <c r="C1109" s="183">
        <v>2.08</v>
      </c>
      <c r="D1109" s="182">
        <v>3.53</v>
      </c>
      <c r="E1109" s="182">
        <v>30.4</v>
      </c>
      <c r="F1109" s="183">
        <f t="shared" si="242"/>
        <v>1962.70833333325</v>
      </c>
      <c r="G1109" s="184">
        <v>3.98</v>
      </c>
      <c r="H1109" s="183">
        <f t="shared" si="238"/>
        <v>599.56450657894754</v>
      </c>
      <c r="I1109" s="183">
        <f t="shared" si="239"/>
        <v>21.501623684210536</v>
      </c>
      <c r="J1109" s="185">
        <f t="shared" si="243"/>
        <v>70175.164839833946</v>
      </c>
      <c r="K1109" s="183">
        <f t="shared" si="240"/>
        <v>36.490736348684223</v>
      </c>
      <c r="L1109" s="185">
        <f t="shared" si="241"/>
        <v>4271.0057221485149</v>
      </c>
      <c r="M1109" s="204">
        <f t="shared" si="232"/>
        <v>17.321461147465481</v>
      </c>
      <c r="N1109" s="186"/>
      <c r="O1109" s="187">
        <f t="shared" si="233"/>
        <v>20.501925308455839</v>
      </c>
      <c r="P1109" s="187"/>
      <c r="Q1109" s="206">
        <f t="shared" si="234"/>
        <v>3.0994332976254542E-2</v>
      </c>
      <c r="R1109" s="184">
        <f t="shared" si="244"/>
        <v>1.007417500176147</v>
      </c>
      <c r="S1109" s="184">
        <f t="shared" si="245"/>
        <v>11.667327503126966</v>
      </c>
      <c r="T1109" s="190">
        <f t="shared" si="235"/>
        <v>6.4680784220179754E-2</v>
      </c>
      <c r="U1109" s="190">
        <f t="shared" si="236"/>
        <v>7.9721457991022149E-4</v>
      </c>
      <c r="V1109" s="190">
        <f t="shared" si="237"/>
        <v>6.3883569640269533E-2</v>
      </c>
      <c r="Y1109" s="205"/>
      <c r="Z1109" s="205"/>
    </row>
    <row r="1110" spans="1:26">
      <c r="A1110" s="181">
        <v>1962.1</v>
      </c>
      <c r="B1110" s="182">
        <v>56.17</v>
      </c>
      <c r="C1110" s="183">
        <v>2.09667</v>
      </c>
      <c r="D1110" s="182">
        <v>3.57667</v>
      </c>
      <c r="E1110" s="182">
        <v>30.4</v>
      </c>
      <c r="F1110" s="183">
        <f t="shared" si="242"/>
        <v>1962.7916666665833</v>
      </c>
      <c r="G1110" s="184">
        <v>3.93</v>
      </c>
      <c r="H1110" s="183">
        <f t="shared" si="238"/>
        <v>580.64721266447395</v>
      </c>
      <c r="I1110" s="183">
        <f t="shared" si="239"/>
        <v>21.67394679325659</v>
      </c>
      <c r="J1110" s="185">
        <f t="shared" si="243"/>
        <v>68172.417056762089</v>
      </c>
      <c r="K1110" s="183">
        <f t="shared" si="240"/>
        <v>36.973179030098699</v>
      </c>
      <c r="L1110" s="185">
        <f t="shared" si="241"/>
        <v>4340.9335751185554</v>
      </c>
      <c r="M1110" s="204">
        <f t="shared" si="232"/>
        <v>16.739820967901334</v>
      </c>
      <c r="N1110" s="186"/>
      <c r="O1110" s="187">
        <f t="shared" si="233"/>
        <v>19.816278671377084</v>
      </c>
      <c r="P1110" s="187"/>
      <c r="Q1110" s="206">
        <f t="shared" si="234"/>
        <v>3.3500278187628955E-2</v>
      </c>
      <c r="R1110" s="184">
        <f t="shared" si="244"/>
        <v>1.0040955493531014</v>
      </c>
      <c r="S1110" s="184">
        <f t="shared" si="245"/>
        <v>11.753869906936574</v>
      </c>
      <c r="T1110" s="190">
        <f t="shared" si="235"/>
        <v>6.7708602152785735E-2</v>
      </c>
      <c r="U1110" s="190">
        <f t="shared" si="236"/>
        <v>6.3557512811973638E-4</v>
      </c>
      <c r="V1110" s="190">
        <f t="shared" si="237"/>
        <v>6.7073027024665999E-2</v>
      </c>
      <c r="Y1110" s="205"/>
      <c r="Z1110" s="205"/>
    </row>
    <row r="1111" spans="1:26">
      <c r="A1111" s="181">
        <v>1962.11</v>
      </c>
      <c r="B1111" s="182">
        <v>60.04</v>
      </c>
      <c r="C1111" s="183">
        <v>2.1133299999999999</v>
      </c>
      <c r="D1111" s="182">
        <v>3.6233300000000002</v>
      </c>
      <c r="E1111" s="182">
        <v>30.4</v>
      </c>
      <c r="F1111" s="183">
        <f t="shared" si="242"/>
        <v>1962.8749999999166</v>
      </c>
      <c r="G1111" s="184">
        <v>3.92</v>
      </c>
      <c r="H1111" s="183">
        <f t="shared" si="238"/>
        <v>620.6526375000002</v>
      </c>
      <c r="I1111" s="183">
        <f t="shared" si="239"/>
        <v>21.846166529111851</v>
      </c>
      <c r="J1111" s="185">
        <f t="shared" si="243"/>
        <v>73083.101678230538</v>
      </c>
      <c r="K1111" s="183">
        <f t="shared" si="240"/>
        <v>37.455518338322385</v>
      </c>
      <c r="L1111" s="185">
        <f t="shared" si="241"/>
        <v>4410.4629381043151</v>
      </c>
      <c r="M1111" s="204">
        <f t="shared" si="232"/>
        <v>17.854386489497148</v>
      </c>
      <c r="N1111" s="186"/>
      <c r="O1111" s="187">
        <f t="shared" si="233"/>
        <v>21.134634868091059</v>
      </c>
      <c r="P1111" s="187"/>
      <c r="Q1111" s="206">
        <f t="shared" si="234"/>
        <v>2.9871128091809189E-2</v>
      </c>
      <c r="R1111" s="184">
        <f t="shared" si="244"/>
        <v>1.0082037695206869</v>
      </c>
      <c r="S1111" s="184">
        <f t="shared" si="245"/>
        <v>11.802008461230367</v>
      </c>
      <c r="T1111" s="190">
        <f t="shared" si="235"/>
        <v>6.5501446156986498E-2</v>
      </c>
      <c r="U1111" s="190">
        <f t="shared" si="236"/>
        <v>1.9859653960729862E-3</v>
      </c>
      <c r="V1111" s="190">
        <f t="shared" si="237"/>
        <v>6.3515480760913512E-2</v>
      </c>
      <c r="Y1111" s="205"/>
      <c r="Z1111" s="205"/>
    </row>
    <row r="1112" spans="1:26">
      <c r="A1112" s="181">
        <v>1962.12</v>
      </c>
      <c r="B1112" s="182">
        <v>62.64</v>
      </c>
      <c r="C1112" s="183">
        <v>2.13</v>
      </c>
      <c r="D1112" s="182">
        <v>3.67</v>
      </c>
      <c r="E1112" s="182">
        <v>30.4</v>
      </c>
      <c r="F1112" s="183">
        <f t="shared" si="242"/>
        <v>1962.9583333332498</v>
      </c>
      <c r="G1112" s="184">
        <v>3.86</v>
      </c>
      <c r="H1112" s="183">
        <f t="shared" si="238"/>
        <v>647.52966710526346</v>
      </c>
      <c r="I1112" s="183">
        <f t="shared" si="239"/>
        <v>22.018489638157902</v>
      </c>
      <c r="J1112" s="185">
        <f t="shared" si="243"/>
        <v>76463.986336979462</v>
      </c>
      <c r="K1112" s="183">
        <f t="shared" si="240"/>
        <v>37.937961019736854</v>
      </c>
      <c r="L1112" s="185">
        <f t="shared" si="241"/>
        <v>4479.9302339833112</v>
      </c>
      <c r="M1112" s="204">
        <f t="shared" si="232"/>
        <v>18.585836118439865</v>
      </c>
      <c r="N1112" s="186"/>
      <c r="O1112" s="187">
        <f t="shared" si="233"/>
        <v>21.996928448150367</v>
      </c>
      <c r="P1112" s="187"/>
      <c r="Q1112" s="206">
        <f t="shared" si="234"/>
        <v>2.8266895655685007E-2</v>
      </c>
      <c r="R1112" s="184">
        <f t="shared" si="244"/>
        <v>1.0056886798606937</v>
      </c>
      <c r="S1112" s="184">
        <f t="shared" si="245"/>
        <v>11.898829418527498</v>
      </c>
      <c r="T1112" s="190">
        <f t="shared" si="235"/>
        <v>6.2871859796683971E-2</v>
      </c>
      <c r="U1112" s="190">
        <f t="shared" si="236"/>
        <v>8.6779591041552528E-4</v>
      </c>
      <c r="V1112" s="190">
        <f t="shared" si="237"/>
        <v>6.2004063886268446E-2</v>
      </c>
      <c r="Y1112" s="205"/>
      <c r="Z1112" s="205"/>
    </row>
    <row r="1113" spans="1:26">
      <c r="A1113" s="181">
        <v>1963.01</v>
      </c>
      <c r="B1113" s="182">
        <v>65.06</v>
      </c>
      <c r="C1113" s="183">
        <v>2.1366700000000001</v>
      </c>
      <c r="D1113" s="182">
        <v>3.6833300000000002</v>
      </c>
      <c r="E1113" s="182">
        <v>30.4</v>
      </c>
      <c r="F1113" s="183">
        <f t="shared" si="242"/>
        <v>1963.0416666665831</v>
      </c>
      <c r="G1113" s="184">
        <v>3.83</v>
      </c>
      <c r="H1113" s="183">
        <f t="shared" si="238"/>
        <v>672.54597927631607</v>
      </c>
      <c r="I1113" s="183">
        <f t="shared" si="239"/>
        <v>22.087439556414484</v>
      </c>
      <c r="J1113" s="185">
        <f t="shared" si="243"/>
        <v>79635.405649602544</v>
      </c>
      <c r="K1113" s="183">
        <f t="shared" si="240"/>
        <v>38.075757483059228</v>
      </c>
      <c r="L1113" s="185">
        <f t="shared" si="241"/>
        <v>4508.5072039863289</v>
      </c>
      <c r="M1113" s="204">
        <f t="shared" si="232"/>
        <v>19.259231693254058</v>
      </c>
      <c r="N1113" s="186"/>
      <c r="O1113" s="187">
        <f t="shared" si="233"/>
        <v>22.787775396063651</v>
      </c>
      <c r="P1113" s="187"/>
      <c r="Q1113" s="206">
        <f t="shared" si="234"/>
        <v>2.7065841820962055E-2</v>
      </c>
      <c r="R1113" s="184">
        <f t="shared" si="244"/>
        <v>0.9958067224887539</v>
      </c>
      <c r="S1113" s="184">
        <f t="shared" si="245"/>
        <v>11.966518049806504</v>
      </c>
      <c r="T1113" s="190">
        <f t="shared" si="235"/>
        <v>5.9355393684216162E-2</v>
      </c>
      <c r="U1113" s="190">
        <f t="shared" si="236"/>
        <v>-1.3589280584125341E-4</v>
      </c>
      <c r="V1113" s="190">
        <f t="shared" si="237"/>
        <v>5.9491286490057416E-2</v>
      </c>
      <c r="Y1113" s="205"/>
      <c r="Z1113" s="205"/>
    </row>
    <row r="1114" spans="1:26">
      <c r="A1114" s="181">
        <v>1963.02</v>
      </c>
      <c r="B1114" s="182">
        <v>65.92</v>
      </c>
      <c r="C1114" s="183">
        <v>2.1433300000000002</v>
      </c>
      <c r="D1114" s="182">
        <v>3.6966700000000001</v>
      </c>
      <c r="E1114" s="182">
        <v>30.4</v>
      </c>
      <c r="F1114" s="183">
        <f t="shared" si="242"/>
        <v>1963.1249999999163</v>
      </c>
      <c r="G1114" s="184">
        <v>3.92</v>
      </c>
      <c r="H1114" s="183">
        <f t="shared" si="238"/>
        <v>681.43607368421078</v>
      </c>
      <c r="I1114" s="183">
        <f t="shared" si="239"/>
        <v>22.156286101480276</v>
      </c>
      <c r="J1114" s="185">
        <f t="shared" si="243"/>
        <v>80906.696689021104</v>
      </c>
      <c r="K1114" s="183">
        <f t="shared" si="240"/>
        <v>38.213657319572384</v>
      </c>
      <c r="L1114" s="185">
        <f t="shared" si="241"/>
        <v>4537.0958502640124</v>
      </c>
      <c r="M1114" s="204">
        <f t="shared" si="232"/>
        <v>19.469191309671416</v>
      </c>
      <c r="N1114" s="186"/>
      <c r="O1114" s="187">
        <f t="shared" si="233"/>
        <v>23.029397502210216</v>
      </c>
      <c r="P1114" s="187"/>
      <c r="Q1114" s="206">
        <f t="shared" si="234"/>
        <v>2.5987675611033254E-2</v>
      </c>
      <c r="R1114" s="184">
        <f t="shared" si="244"/>
        <v>1.0024464999647706</v>
      </c>
      <c r="S1114" s="184">
        <f t="shared" si="245"/>
        <v>11.91633911878033</v>
      </c>
      <c r="T1114" s="190">
        <f t="shared" si="235"/>
        <v>5.3369306237670999E-2</v>
      </c>
      <c r="U1114" s="190">
        <f t="shared" si="236"/>
        <v>-1.1864075961453002E-3</v>
      </c>
      <c r="V1114" s="190">
        <f t="shared" si="237"/>
        <v>5.4555713833816299E-2</v>
      </c>
      <c r="Y1114" s="205"/>
      <c r="Z1114" s="205"/>
    </row>
    <row r="1115" spans="1:26">
      <c r="A1115" s="181">
        <v>1963.03</v>
      </c>
      <c r="B1115" s="182">
        <v>65.67</v>
      </c>
      <c r="C1115" s="183">
        <v>2.15</v>
      </c>
      <c r="D1115" s="182">
        <v>3.71</v>
      </c>
      <c r="E1115" s="182">
        <v>30.5</v>
      </c>
      <c r="F1115" s="183">
        <f t="shared" si="242"/>
        <v>1963.2083333332496</v>
      </c>
      <c r="G1115" s="184">
        <v>3.93</v>
      </c>
      <c r="H1115" s="183">
        <f t="shared" si="238"/>
        <v>676.62600049180355</v>
      </c>
      <c r="I1115" s="183">
        <f t="shared" si="239"/>
        <v>22.152366393442634</v>
      </c>
      <c r="J1115" s="185">
        <f t="shared" si="243"/>
        <v>80554.776810258787</v>
      </c>
      <c r="K1115" s="183">
        <f t="shared" si="240"/>
        <v>38.225711311475429</v>
      </c>
      <c r="L1115" s="185">
        <f t="shared" si="241"/>
        <v>4550.9094254006413</v>
      </c>
      <c r="M1115" s="204">
        <f t="shared" si="232"/>
        <v>19.288064606604845</v>
      </c>
      <c r="N1115" s="186"/>
      <c r="O1115" s="187">
        <f t="shared" si="233"/>
        <v>22.80887539793482</v>
      </c>
      <c r="P1115" s="187"/>
      <c r="Q1115" s="206">
        <f t="shared" si="234"/>
        <v>2.6321100952038316E-2</v>
      </c>
      <c r="R1115" s="184">
        <f t="shared" si="244"/>
        <v>1.0000004457048253</v>
      </c>
      <c r="S1115" s="184">
        <f t="shared" si="245"/>
        <v>11.906326893024408</v>
      </c>
      <c r="T1115" s="190">
        <f t="shared" si="235"/>
        <v>5.1426422329269306E-2</v>
      </c>
      <c r="U1115" s="190">
        <f t="shared" si="236"/>
        <v>-1.9817913313385782E-3</v>
      </c>
      <c r="V1115" s="190">
        <f t="shared" si="237"/>
        <v>5.3408213660607884E-2</v>
      </c>
      <c r="Y1115" s="205"/>
      <c r="Z1115" s="205"/>
    </row>
    <row r="1116" spans="1:26">
      <c r="A1116" s="181">
        <v>1963.04</v>
      </c>
      <c r="B1116" s="182">
        <v>68.760000000000005</v>
      </c>
      <c r="C1116" s="183">
        <v>2.1666699999999999</v>
      </c>
      <c r="D1116" s="182">
        <v>3.7533300000000001</v>
      </c>
      <c r="E1116" s="182">
        <v>30.5</v>
      </c>
      <c r="F1116" s="183">
        <f t="shared" si="242"/>
        <v>1963.2916666665828</v>
      </c>
      <c r="G1116" s="184">
        <v>3.97</v>
      </c>
      <c r="H1116" s="183">
        <f t="shared" si="238"/>
        <v>708.46358754098389</v>
      </c>
      <c r="I1116" s="183">
        <f t="shared" si="239"/>
        <v>22.324124508688534</v>
      </c>
      <c r="J1116" s="185">
        <f t="shared" si="243"/>
        <v>84566.637556408576</v>
      </c>
      <c r="K1116" s="183">
        <f t="shared" si="240"/>
        <v>38.672158770000017</v>
      </c>
      <c r="L1116" s="185">
        <f t="shared" si="241"/>
        <v>4616.1503452529814</v>
      </c>
      <c r="M1116" s="204">
        <f t="shared" si="232"/>
        <v>20.150077238226984</v>
      </c>
      <c r="N1116" s="186"/>
      <c r="O1116" s="187">
        <f t="shared" si="233"/>
        <v>23.819656401644671</v>
      </c>
      <c r="P1116" s="187"/>
      <c r="Q1116" s="206">
        <f t="shared" si="234"/>
        <v>2.3703168769710015E-2</v>
      </c>
      <c r="R1116" s="184">
        <f t="shared" si="244"/>
        <v>1.0065890001409175</v>
      </c>
      <c r="S1116" s="184">
        <f t="shared" si="245"/>
        <v>11.906332199731755</v>
      </c>
      <c r="T1116" s="190">
        <f t="shared" si="235"/>
        <v>4.3887278797796858E-2</v>
      </c>
      <c r="U1116" s="190">
        <f t="shared" si="236"/>
        <v>-1.8273739201424277E-3</v>
      </c>
      <c r="V1116" s="190">
        <f t="shared" si="237"/>
        <v>4.5714652717939286E-2</v>
      </c>
      <c r="Y1116" s="205"/>
      <c r="Z1116" s="205"/>
    </row>
    <row r="1117" spans="1:26">
      <c r="A1117" s="181">
        <v>1963.05</v>
      </c>
      <c r="B1117" s="182">
        <v>70.14</v>
      </c>
      <c r="C1117" s="183">
        <v>2.1833300000000002</v>
      </c>
      <c r="D1117" s="182">
        <v>3.7966700000000002</v>
      </c>
      <c r="E1117" s="182">
        <v>30.5</v>
      </c>
      <c r="F1117" s="183">
        <f t="shared" si="242"/>
        <v>1963.3749999999161</v>
      </c>
      <c r="G1117" s="184">
        <v>3.93</v>
      </c>
      <c r="H1117" s="183">
        <f t="shared" si="238"/>
        <v>722.68231573770515</v>
      </c>
      <c r="I1117" s="183">
        <f t="shared" si="239"/>
        <v>22.495779589672139</v>
      </c>
      <c r="J1117" s="185">
        <f t="shared" si="243"/>
        <v>86487.643464288834</v>
      </c>
      <c r="K1117" s="183">
        <f t="shared" si="240"/>
        <v>39.118709262786908</v>
      </c>
      <c r="L1117" s="185">
        <f t="shared" si="241"/>
        <v>4681.5660295346679</v>
      </c>
      <c r="M1117" s="204">
        <f t="shared" si="232"/>
        <v>20.50758586495261</v>
      </c>
      <c r="N1117" s="186"/>
      <c r="O1117" s="187">
        <f t="shared" si="233"/>
        <v>24.232447349964072</v>
      </c>
      <c r="P1117" s="187"/>
      <c r="Q1117" s="206">
        <f t="shared" si="234"/>
        <v>2.285767840555096E-2</v>
      </c>
      <c r="R1117" s="184">
        <f t="shared" si="244"/>
        <v>0.99836774404083739</v>
      </c>
      <c r="S1117" s="184">
        <f t="shared" si="245"/>
        <v>11.984783024273598</v>
      </c>
      <c r="T1117" s="190">
        <f t="shared" si="235"/>
        <v>3.8126412445393942E-2</v>
      </c>
      <c r="U1117" s="190">
        <f t="shared" si="236"/>
        <v>-3.9037208183410055E-3</v>
      </c>
      <c r="V1117" s="190">
        <f t="shared" si="237"/>
        <v>4.2030133263734948E-2</v>
      </c>
      <c r="Y1117" s="205"/>
      <c r="Z1117" s="205"/>
    </row>
    <row r="1118" spans="1:26">
      <c r="A1118" s="181">
        <v>1963.06</v>
      </c>
      <c r="B1118" s="182">
        <v>70.11</v>
      </c>
      <c r="C1118" s="183">
        <v>2.2000000000000002</v>
      </c>
      <c r="D1118" s="182">
        <v>3.84</v>
      </c>
      <c r="E1118" s="182">
        <v>30.6</v>
      </c>
      <c r="F1118" s="183">
        <f t="shared" si="242"/>
        <v>1963.4583333332494</v>
      </c>
      <c r="G1118" s="184">
        <v>3.99</v>
      </c>
      <c r="H1118" s="183">
        <f t="shared" si="238"/>
        <v>720.01251617647074</v>
      </c>
      <c r="I1118" s="183">
        <f t="shared" si="239"/>
        <v>22.593460784313734</v>
      </c>
      <c r="J1118" s="185">
        <f t="shared" si="243"/>
        <v>86393.457209352142</v>
      </c>
      <c r="K1118" s="183">
        <f t="shared" si="240"/>
        <v>39.435858823529429</v>
      </c>
      <c r="L1118" s="185">
        <f t="shared" si="241"/>
        <v>4731.8624402212563</v>
      </c>
      <c r="M1118" s="204">
        <f t="shared" si="232"/>
        <v>20.384149993840996</v>
      </c>
      <c r="N1118" s="186"/>
      <c r="O1118" s="187">
        <f t="shared" si="233"/>
        <v>24.077153173393203</v>
      </c>
      <c r="P1118" s="187"/>
      <c r="Q1118" s="206">
        <f t="shared" si="234"/>
        <v>2.2505837092669838E-2</v>
      </c>
      <c r="R1118" s="184">
        <f t="shared" si="244"/>
        <v>1.0008747980825903</v>
      </c>
      <c r="S1118" s="184">
        <f t="shared" si="245"/>
        <v>11.926118762034974</v>
      </c>
      <c r="T1118" s="190">
        <f t="shared" si="235"/>
        <v>3.5450858712644528E-2</v>
      </c>
      <c r="U1118" s="190">
        <f t="shared" si="236"/>
        <v>-3.8819172565733862E-3</v>
      </c>
      <c r="V1118" s="190">
        <f t="shared" si="237"/>
        <v>3.9332775969217915E-2</v>
      </c>
      <c r="Y1118" s="205"/>
      <c r="Z1118" s="205"/>
    </row>
    <row r="1119" spans="1:26">
      <c r="A1119" s="181">
        <v>1963.07</v>
      </c>
      <c r="B1119" s="182">
        <v>69.069999999999993</v>
      </c>
      <c r="C1119" s="183">
        <v>2.2033299999999998</v>
      </c>
      <c r="D1119" s="182">
        <v>3.88</v>
      </c>
      <c r="E1119" s="182">
        <v>30.7</v>
      </c>
      <c r="F1119" s="183">
        <f t="shared" si="242"/>
        <v>1963.5416666665826</v>
      </c>
      <c r="G1119" s="184">
        <v>4.0199999999999996</v>
      </c>
      <c r="H1119" s="183">
        <f t="shared" si="238"/>
        <v>707.02144348534227</v>
      </c>
      <c r="I1119" s="183">
        <f t="shared" si="239"/>
        <v>22.553953338273622</v>
      </c>
      <c r="J1119" s="185">
        <f t="shared" si="243"/>
        <v>85060.192169938135</v>
      </c>
      <c r="K1119" s="183">
        <f t="shared" si="240"/>
        <v>39.716855374592846</v>
      </c>
      <c r="L1119" s="185">
        <f t="shared" si="241"/>
        <v>4778.2473667201384</v>
      </c>
      <c r="M1119" s="204">
        <f t="shared" si="232"/>
        <v>19.96923188594964</v>
      </c>
      <c r="N1119" s="186"/>
      <c r="O1119" s="187">
        <f t="shared" si="233"/>
        <v>23.578826512048245</v>
      </c>
      <c r="P1119" s="187"/>
      <c r="Q1119" s="206">
        <f t="shared" si="234"/>
        <v>2.3555825629666571E-2</v>
      </c>
      <c r="R1119" s="184">
        <f t="shared" si="244"/>
        <v>1.0049849901462253</v>
      </c>
      <c r="S1119" s="184">
        <f t="shared" si="245"/>
        <v>11.897670431939375</v>
      </c>
      <c r="T1119" s="190">
        <f t="shared" si="235"/>
        <v>3.8077579765875669E-2</v>
      </c>
      <c r="U1119" s="190">
        <f t="shared" si="236"/>
        <v>-4.9269379762899579E-3</v>
      </c>
      <c r="V1119" s="190">
        <f t="shared" si="237"/>
        <v>4.3004517742165627E-2</v>
      </c>
      <c r="Y1119" s="205"/>
      <c r="Z1119" s="205"/>
    </row>
    <row r="1120" spans="1:26">
      <c r="A1120" s="181">
        <v>1963.08</v>
      </c>
      <c r="B1120" s="182">
        <v>70.98</v>
      </c>
      <c r="C1120" s="183">
        <v>2.2066699999999999</v>
      </c>
      <c r="D1120" s="182">
        <v>3.92</v>
      </c>
      <c r="E1120" s="182">
        <v>30.7</v>
      </c>
      <c r="F1120" s="183">
        <f t="shared" si="242"/>
        <v>1963.6249999999159</v>
      </c>
      <c r="G1120" s="184">
        <v>4</v>
      </c>
      <c r="H1120" s="183">
        <f t="shared" si="238"/>
        <v>726.57278208469097</v>
      </c>
      <c r="I1120" s="183">
        <f t="shared" si="239"/>
        <v>22.588142590065154</v>
      </c>
      <c r="J1120" s="185">
        <f t="shared" si="243"/>
        <v>87638.831447471355</v>
      </c>
      <c r="K1120" s="183">
        <f t="shared" si="240"/>
        <v>40.126307491856693</v>
      </c>
      <c r="L1120" s="185">
        <f t="shared" si="241"/>
        <v>4840.0143600181409</v>
      </c>
      <c r="M1120" s="204">
        <f t="shared" si="232"/>
        <v>20.47263790052768</v>
      </c>
      <c r="N1120" s="186"/>
      <c r="O1120" s="187">
        <f t="shared" si="233"/>
        <v>24.163214231057228</v>
      </c>
      <c r="P1120" s="187"/>
      <c r="Q1120" s="206">
        <f t="shared" si="234"/>
        <v>2.2147006613097993E-2</v>
      </c>
      <c r="R1120" s="184">
        <f t="shared" si="244"/>
        <v>0.99681768074530663</v>
      </c>
      <c r="S1120" s="184">
        <f t="shared" si="245"/>
        <v>11.95698020180563</v>
      </c>
      <c r="T1120" s="190">
        <f t="shared" si="235"/>
        <v>3.1430477529298173E-2</v>
      </c>
      <c r="U1120" s="190">
        <f t="shared" si="236"/>
        <v>-8.4972764927202515E-3</v>
      </c>
      <c r="V1120" s="190">
        <f t="shared" si="237"/>
        <v>3.9927754022018425E-2</v>
      </c>
      <c r="Y1120" s="205"/>
      <c r="Z1120" s="205"/>
    </row>
    <row r="1121" spans="1:26">
      <c r="A1121" s="181">
        <v>1963.09</v>
      </c>
      <c r="B1121" s="182">
        <v>72.849999999999994</v>
      </c>
      <c r="C1121" s="183">
        <v>2.21</v>
      </c>
      <c r="D1121" s="182">
        <v>3.96</v>
      </c>
      <c r="E1121" s="182">
        <v>30.7</v>
      </c>
      <c r="F1121" s="183">
        <f t="shared" si="242"/>
        <v>1963.7083333332491</v>
      </c>
      <c r="G1121" s="184">
        <v>4.08</v>
      </c>
      <c r="H1121" s="183">
        <f t="shared" si="238"/>
        <v>745.71466856677546</v>
      </c>
      <c r="I1121" s="183">
        <f t="shared" si="239"/>
        <v>22.622229478827371</v>
      </c>
      <c r="J1121" s="185">
        <f t="shared" si="243"/>
        <v>90175.105979241038</v>
      </c>
      <c r="K1121" s="183">
        <f t="shared" si="240"/>
        <v>40.535759609120539</v>
      </c>
      <c r="L1121" s="185">
        <f t="shared" si="241"/>
        <v>4901.7627958516759</v>
      </c>
      <c r="M1121" s="204">
        <f t="shared" si="232"/>
        <v>20.960360090705105</v>
      </c>
      <c r="N1121" s="186"/>
      <c r="O1121" s="187">
        <f t="shared" si="233"/>
        <v>24.727136816950264</v>
      </c>
      <c r="P1121" s="187"/>
      <c r="Q1121" s="206">
        <f t="shared" si="234"/>
        <v>2.0210426714588711E-2</v>
      </c>
      <c r="R1121" s="184">
        <f t="shared" si="244"/>
        <v>1.0009600364438389</v>
      </c>
      <c r="S1121" s="184">
        <f t="shared" si="245"/>
        <v>11.918929273481437</v>
      </c>
      <c r="T1121" s="190">
        <f t="shared" si="235"/>
        <v>3.0299155865835647E-2</v>
      </c>
      <c r="U1121" s="190">
        <f t="shared" si="236"/>
        <v>-5.6394029686827052E-3</v>
      </c>
      <c r="V1121" s="190">
        <f t="shared" si="237"/>
        <v>3.5938558834518353E-2</v>
      </c>
      <c r="Y1121" s="205"/>
      <c r="Z1121" s="205"/>
    </row>
    <row r="1122" spans="1:26">
      <c r="A1122" s="181">
        <v>1963.1</v>
      </c>
      <c r="B1122" s="182">
        <v>73.03</v>
      </c>
      <c r="C1122" s="183">
        <v>2.23333</v>
      </c>
      <c r="D1122" s="182">
        <v>3.98</v>
      </c>
      <c r="E1122" s="182">
        <v>30.8</v>
      </c>
      <c r="F1122" s="183">
        <f t="shared" si="242"/>
        <v>1963.7916666665824</v>
      </c>
      <c r="G1122" s="184">
        <v>4.1100000000000003</v>
      </c>
      <c r="H1122" s="183">
        <f t="shared" si="238"/>
        <v>745.13006931818211</v>
      </c>
      <c r="I1122" s="183">
        <f t="shared" si="239"/>
        <v>22.78681826250001</v>
      </c>
      <c r="J1122" s="185">
        <f t="shared" si="243"/>
        <v>90334.03720559027</v>
      </c>
      <c r="K1122" s="183">
        <f t="shared" si="240"/>
        <v>40.608211363636379</v>
      </c>
      <c r="L1122" s="185">
        <f t="shared" si="241"/>
        <v>4923.0380402334558</v>
      </c>
      <c r="M1122" s="204">
        <f t="shared" si="232"/>
        <v>20.891344595411496</v>
      </c>
      <c r="N1122" s="186"/>
      <c r="O1122" s="187">
        <f t="shared" si="233"/>
        <v>24.634554206566811</v>
      </c>
      <c r="P1122" s="187"/>
      <c r="Q1122" s="206">
        <f t="shared" si="234"/>
        <v>2.0021572622875648E-2</v>
      </c>
      <c r="R1122" s="184">
        <f t="shared" si="244"/>
        <v>1.0026120567879613</v>
      </c>
      <c r="S1122" s="184">
        <f t="shared" si="245"/>
        <v>11.891636906319297</v>
      </c>
      <c r="T1122" s="190">
        <f t="shared" si="235"/>
        <v>3.3491536019557344E-2</v>
      </c>
      <c r="U1122" s="190">
        <f t="shared" si="236"/>
        <v>-3.586413357661522E-3</v>
      </c>
      <c r="V1122" s="190">
        <f t="shared" si="237"/>
        <v>3.7077949377218866E-2</v>
      </c>
      <c r="Y1122" s="205"/>
      <c r="Z1122" s="205"/>
    </row>
    <row r="1123" spans="1:26">
      <c r="A1123" s="181">
        <v>1963.11</v>
      </c>
      <c r="B1123" s="182">
        <v>72.62</v>
      </c>
      <c r="C1123" s="183">
        <v>2.2566700000000002</v>
      </c>
      <c r="D1123" s="182">
        <v>4</v>
      </c>
      <c r="E1123" s="182">
        <v>30.8</v>
      </c>
      <c r="F1123" s="183">
        <f t="shared" si="242"/>
        <v>1963.8749999999156</v>
      </c>
      <c r="G1123" s="184">
        <v>4.12</v>
      </c>
      <c r="H1123" s="183">
        <f t="shared" si="238"/>
        <v>740.9468113636367</v>
      </c>
      <c r="I1123" s="183">
        <f t="shared" si="239"/>
        <v>23.024957873863645</v>
      </c>
      <c r="J1123" s="185">
        <f t="shared" si="243"/>
        <v>90059.504648980248</v>
      </c>
      <c r="K1123" s="183">
        <f t="shared" si="240"/>
        <v>40.812272727272742</v>
      </c>
      <c r="L1123" s="185">
        <f t="shared" si="241"/>
        <v>4960.5896253913652</v>
      </c>
      <c r="M1123" s="204">
        <f t="shared" si="232"/>
        <v>20.720399335339703</v>
      </c>
      <c r="N1123" s="186"/>
      <c r="O1123" s="187">
        <f t="shared" si="233"/>
        <v>24.42370179163445</v>
      </c>
      <c r="P1123" s="187"/>
      <c r="Q1123" s="206">
        <f t="shared" si="234"/>
        <v>2.0692523571010403E-2</v>
      </c>
      <c r="R1123" s="184">
        <f t="shared" si="244"/>
        <v>1.0026207678502677</v>
      </c>
      <c r="S1123" s="184">
        <f t="shared" si="245"/>
        <v>11.92269853722042</v>
      </c>
      <c r="T1123" s="190">
        <f t="shared" si="235"/>
        <v>2.5823336524494422E-2</v>
      </c>
      <c r="U1123" s="190">
        <f t="shared" si="236"/>
        <v>-3.5091369210143997E-3</v>
      </c>
      <c r="V1123" s="190">
        <f t="shared" si="237"/>
        <v>2.9332473445508822E-2</v>
      </c>
      <c r="Y1123" s="205"/>
      <c r="Z1123" s="205"/>
    </row>
    <row r="1124" spans="1:26">
      <c r="A1124" s="181">
        <v>1963.12</v>
      </c>
      <c r="B1124" s="182">
        <v>74.17</v>
      </c>
      <c r="C1124" s="183">
        <v>2.2799999999999998</v>
      </c>
      <c r="D1124" s="182">
        <v>4.0199999999999996</v>
      </c>
      <c r="E1124" s="182">
        <v>30.9</v>
      </c>
      <c r="F1124" s="183">
        <f t="shared" si="242"/>
        <v>1963.9583333332489</v>
      </c>
      <c r="G1124" s="184">
        <v>4.13</v>
      </c>
      <c r="H1124" s="183">
        <f t="shared" si="238"/>
        <v>754.31250048543723</v>
      </c>
      <c r="I1124" s="183">
        <f t="shared" si="239"/>
        <v>23.187710679611659</v>
      </c>
      <c r="J1124" s="185">
        <f t="shared" si="243"/>
        <v>91918.923074096616</v>
      </c>
      <c r="K1124" s="183">
        <f t="shared" si="240"/>
        <v>40.883595145631084</v>
      </c>
      <c r="L1124" s="185">
        <f t="shared" si="241"/>
        <v>4981.9882804080944</v>
      </c>
      <c r="M1124" s="204">
        <f t="shared" si="232"/>
        <v>21.038599376737046</v>
      </c>
      <c r="N1124" s="186"/>
      <c r="O1124" s="187">
        <f t="shared" si="233"/>
        <v>24.78906855362926</v>
      </c>
      <c r="P1124" s="187"/>
      <c r="Q1124" s="206">
        <f t="shared" si="234"/>
        <v>2.0191207824954024E-2</v>
      </c>
      <c r="R1124" s="184">
        <f t="shared" si="244"/>
        <v>1.0001974386374914</v>
      </c>
      <c r="S1124" s="184">
        <f t="shared" si="245"/>
        <v>11.915259255561301</v>
      </c>
      <c r="T1124" s="190">
        <f t="shared" si="235"/>
        <v>1.5880522174610112E-2</v>
      </c>
      <c r="U1124" s="190">
        <f t="shared" si="236"/>
        <v>-3.6103662700108785E-3</v>
      </c>
      <c r="V1124" s="190">
        <f t="shared" si="237"/>
        <v>1.9490888444620991E-2</v>
      </c>
      <c r="Y1124" s="205"/>
      <c r="Z1124" s="205"/>
    </row>
    <row r="1125" spans="1:26">
      <c r="A1125" s="181">
        <v>1964.01</v>
      </c>
      <c r="B1125" s="182">
        <v>76.45</v>
      </c>
      <c r="C1125" s="183">
        <v>2.2966700000000002</v>
      </c>
      <c r="D1125" s="182">
        <v>4.0733300000000003</v>
      </c>
      <c r="E1125" s="182">
        <v>30.9</v>
      </c>
      <c r="F1125" s="183">
        <f t="shared" si="242"/>
        <v>1964.0416666665822</v>
      </c>
      <c r="G1125" s="184">
        <v>4.17</v>
      </c>
      <c r="H1125" s="183">
        <f t="shared" si="238"/>
        <v>777.500211165049</v>
      </c>
      <c r="I1125" s="183">
        <f t="shared" si="239"/>
        <v>23.357245388834965</v>
      </c>
      <c r="J1125" s="185">
        <f t="shared" si="243"/>
        <v>94981.717070280924</v>
      </c>
      <c r="K1125" s="183">
        <f t="shared" si="240"/>
        <v>41.425963834466046</v>
      </c>
      <c r="L1125" s="185">
        <f t="shared" si="241"/>
        <v>5060.717823334041</v>
      </c>
      <c r="M1125" s="204">
        <f t="shared" si="232"/>
        <v>21.627216196980925</v>
      </c>
      <c r="N1125" s="186"/>
      <c r="O1125" s="187">
        <f t="shared" si="233"/>
        <v>25.471838579072283</v>
      </c>
      <c r="P1125" s="187"/>
      <c r="Q1125" s="206">
        <f t="shared" si="234"/>
        <v>1.8497562501543732E-2</v>
      </c>
      <c r="R1125" s="184">
        <f t="shared" si="244"/>
        <v>1.0050986215150373</v>
      </c>
      <c r="S1125" s="184">
        <f t="shared" si="245"/>
        <v>11.917611788114076</v>
      </c>
      <c r="T1125" s="190">
        <f t="shared" si="235"/>
        <v>1.3392673012419865E-2</v>
      </c>
      <c r="U1125" s="190">
        <f t="shared" si="236"/>
        <v>-5.7129274244506201E-3</v>
      </c>
      <c r="V1125" s="190">
        <f t="shared" si="237"/>
        <v>1.9105600436870485E-2</v>
      </c>
      <c r="Y1125" s="205"/>
      <c r="Z1125" s="205"/>
    </row>
    <row r="1126" spans="1:26">
      <c r="A1126" s="181">
        <v>1964.02</v>
      </c>
      <c r="B1126" s="182">
        <v>77.39</v>
      </c>
      <c r="C1126" s="183">
        <v>2.3133300000000001</v>
      </c>
      <c r="D1126" s="182">
        <v>4.1266699999999998</v>
      </c>
      <c r="E1126" s="182">
        <v>30.9</v>
      </c>
      <c r="F1126" s="183">
        <f t="shared" si="242"/>
        <v>1964.1249999999154</v>
      </c>
      <c r="G1126" s="184">
        <v>4.1500000000000004</v>
      </c>
      <c r="H1126" s="183">
        <f t="shared" si="238"/>
        <v>787.0600567961169</v>
      </c>
      <c r="I1126" s="183">
        <f t="shared" si="239"/>
        <v>23.52667839757283</v>
      </c>
      <c r="J1126" s="185">
        <f t="shared" si="243"/>
        <v>96389.083349006614</v>
      </c>
      <c r="K1126" s="183">
        <f t="shared" si="240"/>
        <v>41.968434223786424</v>
      </c>
      <c r="L1126" s="185">
        <f t="shared" si="241"/>
        <v>5139.7588652777504</v>
      </c>
      <c r="M1126" s="204">
        <f t="shared" si="232"/>
        <v>21.832670826710324</v>
      </c>
      <c r="N1126" s="186"/>
      <c r="O1126" s="187">
        <f t="shared" si="233"/>
        <v>25.702472478695206</v>
      </c>
      <c r="P1126" s="187"/>
      <c r="Q1126" s="206">
        <f t="shared" si="234"/>
        <v>1.8262443104984948E-2</v>
      </c>
      <c r="R1126" s="184">
        <f t="shared" si="244"/>
        <v>0.99779409510853112</v>
      </c>
      <c r="S1126" s="184">
        <f t="shared" si="245"/>
        <v>11.978375179984816</v>
      </c>
      <c r="T1126" s="190">
        <f t="shared" si="235"/>
        <v>8.0839239092018733E-3</v>
      </c>
      <c r="U1126" s="190">
        <f t="shared" si="236"/>
        <v>-6.7008680477482763E-3</v>
      </c>
      <c r="V1126" s="190">
        <f t="shared" si="237"/>
        <v>1.478479195695015E-2</v>
      </c>
      <c r="Y1126" s="205"/>
      <c r="Z1126" s="205"/>
    </row>
    <row r="1127" spans="1:26">
      <c r="A1127" s="181">
        <v>1964.03</v>
      </c>
      <c r="B1127" s="182">
        <v>78.8</v>
      </c>
      <c r="C1127" s="183">
        <v>2.33</v>
      </c>
      <c r="D1127" s="182">
        <v>4.18</v>
      </c>
      <c r="E1127" s="182">
        <v>30.9</v>
      </c>
      <c r="F1127" s="183">
        <f t="shared" si="242"/>
        <v>1964.2083333332487</v>
      </c>
      <c r="G1127" s="184">
        <v>4.22</v>
      </c>
      <c r="H1127" s="183">
        <f t="shared" si="238"/>
        <v>801.39982524271875</v>
      </c>
      <c r="I1127" s="183">
        <f t="shared" si="239"/>
        <v>23.696213106796129</v>
      </c>
      <c r="J1127" s="185">
        <f t="shared" si="243"/>
        <v>98387.069581582269</v>
      </c>
      <c r="K1127" s="183">
        <f t="shared" si="240"/>
        <v>42.510802912621372</v>
      </c>
      <c r="L1127" s="185">
        <f t="shared" si="241"/>
        <v>5219.0095285661655</v>
      </c>
      <c r="M1127" s="204">
        <f t="shared" si="232"/>
        <v>22.167245585982634</v>
      </c>
      <c r="N1127" s="186"/>
      <c r="O1127" s="187">
        <f t="shared" si="233"/>
        <v>26.083991410252395</v>
      </c>
      <c r="P1127" s="187"/>
      <c r="Q1127" s="206">
        <f t="shared" si="234"/>
        <v>1.687113034264047E-2</v>
      </c>
      <c r="R1127" s="184">
        <f t="shared" si="244"/>
        <v>1.0027078650726009</v>
      </c>
      <c r="S1127" s="184">
        <f t="shared" si="245"/>
        <v>11.951952023583438</v>
      </c>
      <c r="T1127" s="190">
        <f t="shared" si="235"/>
        <v>9.2539543885130637E-3</v>
      </c>
      <c r="U1127" s="190">
        <f t="shared" si="236"/>
        <v>-8.9203745345536323E-3</v>
      </c>
      <c r="V1127" s="190">
        <f t="shared" si="237"/>
        <v>1.8174328923066696E-2</v>
      </c>
      <c r="Y1127" s="205"/>
      <c r="Z1127" s="205"/>
    </row>
    <row r="1128" spans="1:26">
      <c r="A1128" s="181">
        <v>1964.04</v>
      </c>
      <c r="B1128" s="182">
        <v>79.94</v>
      </c>
      <c r="C1128" s="183">
        <v>2.34667</v>
      </c>
      <c r="D1128" s="182">
        <v>4.2300000000000004</v>
      </c>
      <c r="E1128" s="182">
        <v>30.9</v>
      </c>
      <c r="F1128" s="183">
        <f t="shared" si="242"/>
        <v>1964.2916666665819</v>
      </c>
      <c r="G1128" s="184">
        <v>4.2300000000000004</v>
      </c>
      <c r="H1128" s="183">
        <f t="shared" si="238"/>
        <v>812.99368058252458</v>
      </c>
      <c r="I1128" s="183">
        <f t="shared" si="239"/>
        <v>23.865747816019429</v>
      </c>
      <c r="J1128" s="185">
        <f t="shared" si="243"/>
        <v>100054.60035194083</v>
      </c>
      <c r="K1128" s="183">
        <f t="shared" si="240"/>
        <v>43.019305339805847</v>
      </c>
      <c r="L1128" s="185">
        <f t="shared" si="241"/>
        <v>5294.3577619303196</v>
      </c>
      <c r="M1128" s="204">
        <f t="shared" si="232"/>
        <v>22.422192169737173</v>
      </c>
      <c r="N1128" s="186"/>
      <c r="O1128" s="187">
        <f t="shared" si="233"/>
        <v>26.370888403447527</v>
      </c>
      <c r="P1128" s="187"/>
      <c r="Q1128" s="206">
        <f t="shared" si="234"/>
        <v>1.6635908141929924E-2</v>
      </c>
      <c r="R1128" s="184">
        <f t="shared" si="244"/>
        <v>1.0059547846225443</v>
      </c>
      <c r="S1128" s="184">
        <f t="shared" si="245"/>
        <v>11.984316297017502</v>
      </c>
      <c r="T1128" s="190">
        <f t="shared" si="235"/>
        <v>2.1808639941738317E-3</v>
      </c>
      <c r="U1128" s="190">
        <f t="shared" si="236"/>
        <v>-1.1090187213023905E-2</v>
      </c>
      <c r="V1128" s="190">
        <f t="shared" si="237"/>
        <v>1.3271051207197737E-2</v>
      </c>
      <c r="Y1128" s="205"/>
      <c r="Z1128" s="205"/>
    </row>
    <row r="1129" spans="1:26">
      <c r="A1129" s="181">
        <v>1964.05</v>
      </c>
      <c r="B1129" s="182">
        <v>80.72</v>
      </c>
      <c r="C1129" s="183">
        <v>2.3633299999999999</v>
      </c>
      <c r="D1129" s="182">
        <v>4.28</v>
      </c>
      <c r="E1129" s="182">
        <v>30.9</v>
      </c>
      <c r="F1129" s="183">
        <f t="shared" si="242"/>
        <v>1964.3749999999152</v>
      </c>
      <c r="G1129" s="184">
        <v>4.2</v>
      </c>
      <c r="H1129" s="183">
        <f t="shared" si="238"/>
        <v>820.92631844660229</v>
      </c>
      <c r="I1129" s="183">
        <f t="shared" si="239"/>
        <v>24.03518082475729</v>
      </c>
      <c r="J1129" s="185">
        <f t="shared" si="243"/>
        <v>101277.3644020033</v>
      </c>
      <c r="K1129" s="183">
        <f t="shared" si="240"/>
        <v>43.527807766990307</v>
      </c>
      <c r="L1129" s="185">
        <f t="shared" si="241"/>
        <v>5370.0089152697483</v>
      </c>
      <c r="M1129" s="204">
        <f t="shared" si="232"/>
        <v>22.574330769563833</v>
      </c>
      <c r="N1129" s="186"/>
      <c r="O1129" s="187">
        <f t="shared" si="233"/>
        <v>26.536112909394053</v>
      </c>
      <c r="P1129" s="187"/>
      <c r="Q1129" s="206">
        <f t="shared" si="234"/>
        <v>1.6257628241597925E-2</v>
      </c>
      <c r="R1129" s="184">
        <f t="shared" si="244"/>
        <v>1.0059331710218815</v>
      </c>
      <c r="S1129" s="184">
        <f t="shared" si="245"/>
        <v>12.055680319414689</v>
      </c>
      <c r="T1129" s="190">
        <f t="shared" si="235"/>
        <v>-3.014996991643093E-3</v>
      </c>
      <c r="U1129" s="190">
        <f t="shared" si="236"/>
        <v>-1.2767132461679709E-2</v>
      </c>
      <c r="V1129" s="190">
        <f t="shared" si="237"/>
        <v>9.7521354700366158E-3</v>
      </c>
      <c r="Y1129" s="205"/>
      <c r="Z1129" s="205"/>
    </row>
    <row r="1130" spans="1:26">
      <c r="A1130" s="181">
        <v>1964.06</v>
      </c>
      <c r="B1130" s="182">
        <v>80.239999999999995</v>
      </c>
      <c r="C1130" s="183">
        <v>2.38</v>
      </c>
      <c r="D1130" s="182">
        <v>4.33</v>
      </c>
      <c r="E1130" s="182">
        <v>31</v>
      </c>
      <c r="F1130" s="183">
        <f t="shared" si="242"/>
        <v>1964.4583333332484</v>
      </c>
      <c r="G1130" s="184">
        <v>4.17</v>
      </c>
      <c r="H1130" s="183">
        <f t="shared" si="238"/>
        <v>813.4122929032261</v>
      </c>
      <c r="I1130" s="183">
        <f t="shared" si="239"/>
        <v>24.12663580645162</v>
      </c>
      <c r="J1130" s="185">
        <f t="shared" si="243"/>
        <v>100598.40310747428</v>
      </c>
      <c r="K1130" s="183">
        <f t="shared" si="240"/>
        <v>43.894257580645181</v>
      </c>
      <c r="L1130" s="185">
        <f t="shared" si="241"/>
        <v>5428.602759912309</v>
      </c>
      <c r="M1130" s="204">
        <f t="shared" si="232"/>
        <v>22.300288036082794</v>
      </c>
      <c r="N1130" s="186"/>
      <c r="O1130" s="187">
        <f t="shared" si="233"/>
        <v>26.201151795356168</v>
      </c>
      <c r="P1130" s="187"/>
      <c r="Q1130" s="206">
        <f t="shared" si="234"/>
        <v>1.7429662017281418E-2</v>
      </c>
      <c r="R1130" s="184">
        <f t="shared" si="244"/>
        <v>1.0018543915381173</v>
      </c>
      <c r="S1130" s="184">
        <f t="shared" si="245"/>
        <v>12.088088704365438</v>
      </c>
      <c r="T1130" s="190">
        <f t="shared" si="235"/>
        <v>-2.7048679423667954E-3</v>
      </c>
      <c r="U1130" s="190">
        <f t="shared" si="236"/>
        <v>-1.2946635205408064E-2</v>
      </c>
      <c r="V1130" s="190">
        <f t="shared" si="237"/>
        <v>1.0241767263041268E-2</v>
      </c>
      <c r="Y1130" s="205"/>
      <c r="Z1130" s="205"/>
    </row>
    <row r="1131" spans="1:26">
      <c r="A1131" s="181">
        <v>1964.07</v>
      </c>
      <c r="B1131" s="182">
        <v>83.22</v>
      </c>
      <c r="C1131" s="183">
        <v>2.4</v>
      </c>
      <c r="D1131" s="182">
        <v>4.3766699999999998</v>
      </c>
      <c r="E1131" s="182">
        <v>31.1</v>
      </c>
      <c r="F1131" s="183">
        <f t="shared" si="242"/>
        <v>1964.5416666665817</v>
      </c>
      <c r="G1131" s="184">
        <v>4.1900000000000004</v>
      </c>
      <c r="H1131" s="183">
        <f t="shared" si="238"/>
        <v>840.90866527331218</v>
      </c>
      <c r="I1131" s="183">
        <f t="shared" si="239"/>
        <v>24.251151125401936</v>
      </c>
      <c r="J1131" s="185">
        <f t="shared" si="243"/>
        <v>104248.94224240087</v>
      </c>
      <c r="K1131" s="183">
        <f t="shared" si="240"/>
        <v>44.224702331672042</v>
      </c>
      <c r="L1131" s="185">
        <f t="shared" si="241"/>
        <v>5482.6149728917162</v>
      </c>
      <c r="M1131" s="204">
        <f t="shared" si="232"/>
        <v>22.984351845738409</v>
      </c>
      <c r="N1131" s="186"/>
      <c r="O1131" s="187">
        <f t="shared" si="233"/>
        <v>26.989715153331488</v>
      </c>
      <c r="P1131" s="187"/>
      <c r="Q1131" s="206">
        <f t="shared" si="234"/>
        <v>1.6221768966826138E-2</v>
      </c>
      <c r="R1131" s="184">
        <f t="shared" si="244"/>
        <v>1.0034916666666667</v>
      </c>
      <c r="S1131" s="184">
        <f t="shared" si="245"/>
        <v>12.071564224015933</v>
      </c>
      <c r="T1131" s="190">
        <f t="shared" si="235"/>
        <v>-1.8945039250053863E-2</v>
      </c>
      <c r="U1131" s="190">
        <f t="shared" si="236"/>
        <v>-1.4835150590170598E-2</v>
      </c>
      <c r="V1131" s="190">
        <f t="shared" si="237"/>
        <v>-4.1098886598832651E-3</v>
      </c>
      <c r="Y1131" s="205"/>
      <c r="Z1131" s="205"/>
    </row>
    <row r="1132" spans="1:26">
      <c r="A1132" s="181">
        <v>1964.08</v>
      </c>
      <c r="B1132" s="182">
        <v>82</v>
      </c>
      <c r="C1132" s="183">
        <v>2.42</v>
      </c>
      <c r="D1132" s="182">
        <v>4.42333</v>
      </c>
      <c r="E1132" s="182">
        <v>31</v>
      </c>
      <c r="F1132" s="183">
        <f t="shared" si="242"/>
        <v>1964.624999999915</v>
      </c>
      <c r="G1132" s="184">
        <v>4.1900000000000004</v>
      </c>
      <c r="H1132" s="183">
        <f t="shared" si="238"/>
        <v>831.25383870967778</v>
      </c>
      <c r="I1132" s="183">
        <f t="shared" si="239"/>
        <v>24.532125483870978</v>
      </c>
      <c r="J1132" s="185">
        <f t="shared" si="243"/>
        <v>103305.45716270567</v>
      </c>
      <c r="K1132" s="183">
        <f t="shared" si="240"/>
        <v>44.840366370483892</v>
      </c>
      <c r="L1132" s="185">
        <f t="shared" si="241"/>
        <v>5572.6113150184256</v>
      </c>
      <c r="M1132" s="204">
        <f t="shared" si="232"/>
        <v>22.650407292938802</v>
      </c>
      <c r="N1132" s="186"/>
      <c r="O1132" s="187">
        <f t="shared" si="233"/>
        <v>26.584322276294202</v>
      </c>
      <c r="P1132" s="187"/>
      <c r="Q1132" s="206">
        <f t="shared" si="234"/>
        <v>1.653650837495961E-2</v>
      </c>
      <c r="R1132" s="184">
        <f t="shared" si="244"/>
        <v>1.002681738459152</v>
      </c>
      <c r="S1132" s="184">
        <f t="shared" si="245"/>
        <v>12.152790599536072</v>
      </c>
      <c r="T1132" s="190">
        <f t="shared" si="235"/>
        <v>-2.299068010133043E-2</v>
      </c>
      <c r="U1132" s="190">
        <f t="shared" si="236"/>
        <v>-1.7589435600864012E-2</v>
      </c>
      <c r="V1132" s="190">
        <f t="shared" si="237"/>
        <v>-5.4012445004664178E-3</v>
      </c>
      <c r="Y1132" s="205"/>
      <c r="Z1132" s="205"/>
    </row>
    <row r="1133" spans="1:26">
      <c r="A1133" s="181">
        <v>1964.09</v>
      </c>
      <c r="B1133" s="182">
        <v>83.41</v>
      </c>
      <c r="C1133" s="183">
        <v>2.44</v>
      </c>
      <c r="D1133" s="182">
        <v>4.47</v>
      </c>
      <c r="E1133" s="182">
        <v>31.1</v>
      </c>
      <c r="F1133" s="183">
        <f t="shared" si="242"/>
        <v>1964.7083333332482</v>
      </c>
      <c r="G1133" s="184">
        <v>4.2</v>
      </c>
      <c r="H1133" s="183">
        <f t="shared" si="238"/>
        <v>842.82854807073988</v>
      </c>
      <c r="I1133" s="183">
        <f t="shared" si="239"/>
        <v>24.655336977491967</v>
      </c>
      <c r="J1133" s="185">
        <f t="shared" si="243"/>
        <v>104999.26373297334</v>
      </c>
      <c r="K1133" s="183">
        <f t="shared" si="240"/>
        <v>45.167768971061108</v>
      </c>
      <c r="L1133" s="185">
        <f t="shared" si="241"/>
        <v>5626.9836816495717</v>
      </c>
      <c r="M1133" s="204">
        <f t="shared" si="232"/>
        <v>22.892221984231696</v>
      </c>
      <c r="N1133" s="186"/>
      <c r="O1133" s="187">
        <f t="shared" si="233"/>
        <v>26.854044617703867</v>
      </c>
      <c r="P1133" s="187"/>
      <c r="Q1133" s="206">
        <f t="shared" si="234"/>
        <v>1.6674819662362957E-2</v>
      </c>
      <c r="R1133" s="184">
        <f t="shared" si="244"/>
        <v>1.0043103042309414</v>
      </c>
      <c r="S1133" s="184">
        <f t="shared" si="245"/>
        <v>12.146199915423116</v>
      </c>
      <c r="T1133" s="190">
        <f t="shared" si="235"/>
        <v>-3.5963149282603246E-2</v>
      </c>
      <c r="U1133" s="190">
        <f t="shared" si="236"/>
        <v>-1.8051889864259096E-2</v>
      </c>
      <c r="V1133" s="190">
        <f t="shared" si="237"/>
        <v>-1.791125941834415E-2</v>
      </c>
      <c r="Y1133" s="205"/>
      <c r="Z1133" s="205"/>
    </row>
    <row r="1134" spans="1:26">
      <c r="A1134" s="181">
        <v>1964.1</v>
      </c>
      <c r="B1134" s="182">
        <v>84.85</v>
      </c>
      <c r="C1134" s="183">
        <v>2.46</v>
      </c>
      <c r="D1134" s="182">
        <v>4.4966699999999999</v>
      </c>
      <c r="E1134" s="182">
        <v>31.1</v>
      </c>
      <c r="F1134" s="183">
        <f t="shared" si="242"/>
        <v>1964.7916666665815</v>
      </c>
      <c r="G1134" s="184">
        <v>4.1900000000000004</v>
      </c>
      <c r="H1134" s="183">
        <f t="shared" si="238"/>
        <v>857.37923874598084</v>
      </c>
      <c r="I1134" s="183">
        <f t="shared" si="239"/>
        <v>24.857429903536985</v>
      </c>
      <c r="J1134" s="185">
        <f t="shared" si="243"/>
        <v>107070.04408114188</v>
      </c>
      <c r="K1134" s="183">
        <f t="shared" si="240"/>
        <v>45.437259887942133</v>
      </c>
      <c r="L1134" s="185">
        <f t="shared" si="241"/>
        <v>5674.2328240229617</v>
      </c>
      <c r="M1134" s="204">
        <f t="shared" si="232"/>
        <v>23.212154680675333</v>
      </c>
      <c r="N1134" s="186"/>
      <c r="O1134" s="187">
        <f t="shared" si="233"/>
        <v>27.21454070971426</v>
      </c>
      <c r="P1134" s="187"/>
      <c r="Q1134" s="206">
        <f t="shared" si="234"/>
        <v>1.617273824714565E-2</v>
      </c>
      <c r="R1134" s="184">
        <f t="shared" si="244"/>
        <v>1.0067389096967414</v>
      </c>
      <c r="S1134" s="184">
        <f t="shared" si="245"/>
        <v>12.198553732308424</v>
      </c>
      <c r="T1134" s="190">
        <f t="shared" si="235"/>
        <v>-3.6528642143336509E-2</v>
      </c>
      <c r="U1134" s="190">
        <f t="shared" si="236"/>
        <v>-1.7851620173030325E-2</v>
      </c>
      <c r="V1134" s="190">
        <f t="shared" si="237"/>
        <v>-1.8677021970306185E-2</v>
      </c>
      <c r="Y1134" s="205"/>
      <c r="Z1134" s="205"/>
    </row>
    <row r="1135" spans="1:26">
      <c r="A1135" s="181">
        <v>1964.11</v>
      </c>
      <c r="B1135" s="182">
        <v>85.44</v>
      </c>
      <c r="C1135" s="183">
        <v>2.48</v>
      </c>
      <c r="D1135" s="182">
        <v>4.5233299999999996</v>
      </c>
      <c r="E1135" s="182">
        <v>31.2</v>
      </c>
      <c r="F1135" s="183">
        <f t="shared" si="242"/>
        <v>1964.8749999999147</v>
      </c>
      <c r="G1135" s="184">
        <v>4.1500000000000004</v>
      </c>
      <c r="H1135" s="183">
        <f t="shared" si="238"/>
        <v>860.57386153846187</v>
      </c>
      <c r="I1135" s="183">
        <f t="shared" si="239"/>
        <v>24.979203846153855</v>
      </c>
      <c r="J1135" s="185">
        <f t="shared" si="243"/>
        <v>107728.94205272848</v>
      </c>
      <c r="K1135" s="183">
        <f t="shared" si="240"/>
        <v>45.560154086057707</v>
      </c>
      <c r="L1135" s="185">
        <f t="shared" si="241"/>
        <v>5703.3421752735048</v>
      </c>
      <c r="M1135" s="204">
        <f t="shared" si="232"/>
        <v>23.225019793095818</v>
      </c>
      <c r="N1135" s="186"/>
      <c r="O1135" s="187">
        <f t="shared" si="233"/>
        <v>27.214609565060336</v>
      </c>
      <c r="P1135" s="187"/>
      <c r="Q1135" s="206">
        <f t="shared" si="234"/>
        <v>1.6874766984181146E-2</v>
      </c>
      <c r="R1135" s="184">
        <f t="shared" si="244"/>
        <v>1.0010262918409112</v>
      </c>
      <c r="S1135" s="184">
        <f t="shared" si="245"/>
        <v>12.241397278301745</v>
      </c>
      <c r="T1135" s="190">
        <f t="shared" si="235"/>
        <v>-3.432727278126102E-2</v>
      </c>
      <c r="U1135" s="190">
        <f t="shared" si="236"/>
        <v>-1.6841120852763569E-2</v>
      </c>
      <c r="V1135" s="190">
        <f t="shared" si="237"/>
        <v>-1.7486151928497451E-2</v>
      </c>
      <c r="Y1135" s="205"/>
      <c r="Z1135" s="205"/>
    </row>
    <row r="1136" spans="1:26">
      <c r="A1136" s="181">
        <v>1964.12</v>
      </c>
      <c r="B1136" s="182">
        <v>83.96</v>
      </c>
      <c r="C1136" s="183">
        <v>2.5</v>
      </c>
      <c r="D1136" s="182">
        <v>4.55</v>
      </c>
      <c r="E1136" s="182">
        <v>31.2</v>
      </c>
      <c r="F1136" s="183">
        <f t="shared" si="242"/>
        <v>1964.958333333248</v>
      </c>
      <c r="G1136" s="184">
        <v>4.18</v>
      </c>
      <c r="H1136" s="183">
        <f t="shared" si="238"/>
        <v>845.66691730769264</v>
      </c>
      <c r="I1136" s="183">
        <f t="shared" si="239"/>
        <v>25.180649038461546</v>
      </c>
      <c r="J1136" s="185">
        <f t="shared" si="243"/>
        <v>106125.53258826547</v>
      </c>
      <c r="K1136" s="183">
        <f t="shared" si="240"/>
        <v>45.82878125000002</v>
      </c>
      <c r="L1136" s="185">
        <f t="shared" si="241"/>
        <v>5751.2050175870399</v>
      </c>
      <c r="M1136" s="204">
        <f t="shared" si="232"/>
        <v>22.752984772787261</v>
      </c>
      <c r="N1136" s="186"/>
      <c r="O1136" s="187">
        <f t="shared" si="233"/>
        <v>26.64830703411381</v>
      </c>
      <c r="P1136" s="187"/>
      <c r="Q1136" s="206">
        <f t="shared" si="234"/>
        <v>1.7847660253903178E-2</v>
      </c>
      <c r="R1136" s="184">
        <f t="shared" si="244"/>
        <v>1.002673029102392</v>
      </c>
      <c r="S1136" s="184">
        <f t="shared" si="245"/>
        <v>12.253960524449818</v>
      </c>
      <c r="T1136" s="190">
        <f t="shared" si="235"/>
        <v>-3.9680556761408914E-2</v>
      </c>
      <c r="U1136" s="190">
        <f t="shared" si="236"/>
        <v>-1.5378885425028854E-2</v>
      </c>
      <c r="V1136" s="190">
        <f t="shared" si="237"/>
        <v>-2.430167133638006E-2</v>
      </c>
      <c r="Y1136" s="205"/>
      <c r="Z1136" s="205"/>
    </row>
    <row r="1137" spans="1:26">
      <c r="A1137" s="181">
        <v>1965.01</v>
      </c>
      <c r="B1137" s="182">
        <v>86.12</v>
      </c>
      <c r="C1137" s="183">
        <v>2.51667</v>
      </c>
      <c r="D1137" s="182">
        <v>4.5933299999999999</v>
      </c>
      <c r="E1137" s="182">
        <v>31.2</v>
      </c>
      <c r="F1137" s="183">
        <f t="shared" si="242"/>
        <v>1965.0416666665812</v>
      </c>
      <c r="G1137" s="184">
        <v>4.1900000000000004</v>
      </c>
      <c r="H1137" s="183">
        <f t="shared" si="238"/>
        <v>867.42299807692348</v>
      </c>
      <c r="I1137" s="183">
        <f t="shared" si="239"/>
        <v>25.348553606250011</v>
      </c>
      <c r="J1137" s="185">
        <f t="shared" si="243"/>
        <v>109120.86444151579</v>
      </c>
      <c r="K1137" s="183">
        <f t="shared" si="240"/>
        <v>46.265212259134636</v>
      </c>
      <c r="L1137" s="185">
        <f t="shared" si="241"/>
        <v>5820.1131010816034</v>
      </c>
      <c r="M1137" s="204">
        <f t="shared" si="232"/>
        <v>23.269335081922463</v>
      </c>
      <c r="N1137" s="186"/>
      <c r="O1137" s="187">
        <f t="shared" si="233"/>
        <v>27.237870222779112</v>
      </c>
      <c r="P1137" s="187"/>
      <c r="Q1137" s="206">
        <f t="shared" si="234"/>
        <v>1.6772396482347525E-2</v>
      </c>
      <c r="R1137" s="184">
        <f t="shared" si="244"/>
        <v>1.0018725618126394</v>
      </c>
      <c r="S1137" s="184">
        <f t="shared" si="245"/>
        <v>12.286715717551235</v>
      </c>
      <c r="T1137" s="190">
        <f t="shared" si="235"/>
        <v>-3.4755937557960692E-2</v>
      </c>
      <c r="U1137" s="190">
        <f t="shared" si="236"/>
        <v>-1.5891883407673668E-2</v>
      </c>
      <c r="V1137" s="190">
        <f t="shared" si="237"/>
        <v>-1.8864054150287024E-2</v>
      </c>
      <c r="Y1137" s="205"/>
      <c r="Z1137" s="205"/>
    </row>
    <row r="1138" spans="1:26">
      <c r="A1138" s="181">
        <v>1965.02</v>
      </c>
      <c r="B1138" s="182">
        <v>86.75</v>
      </c>
      <c r="C1138" s="183">
        <v>2.5333299999999999</v>
      </c>
      <c r="D1138" s="182">
        <v>4.6366699999999996</v>
      </c>
      <c r="E1138" s="182">
        <v>31.2</v>
      </c>
      <c r="F1138" s="183">
        <f t="shared" si="242"/>
        <v>1965.1249999999145</v>
      </c>
      <c r="G1138" s="184">
        <v>4.21</v>
      </c>
      <c r="H1138" s="183">
        <f t="shared" si="238"/>
        <v>873.76852163461569</v>
      </c>
      <c r="I1138" s="183">
        <f t="shared" si="239"/>
        <v>25.516357451442317</v>
      </c>
      <c r="J1138" s="185">
        <f t="shared" si="243"/>
        <v>110186.61851983042</v>
      </c>
      <c r="K1138" s="183">
        <f t="shared" si="240"/>
        <v>46.701743990865396</v>
      </c>
      <c r="L1138" s="185">
        <f t="shared" si="241"/>
        <v>5889.3255157618678</v>
      </c>
      <c r="M1138" s="204">
        <f t="shared" si="232"/>
        <v>23.372068272751331</v>
      </c>
      <c r="N1138" s="186"/>
      <c r="O1138" s="187">
        <f t="shared" si="233"/>
        <v>27.342132127815098</v>
      </c>
      <c r="P1138" s="187"/>
      <c r="Q1138" s="206">
        <f t="shared" si="234"/>
        <v>1.6383497482970695E-2</v>
      </c>
      <c r="R1138" s="184">
        <f t="shared" si="244"/>
        <v>1.0035083333333332</v>
      </c>
      <c r="S1138" s="184">
        <f t="shared" si="245"/>
        <v>12.309723352206678</v>
      </c>
      <c r="T1138" s="190">
        <f t="shared" si="235"/>
        <v>-2.6489022094819736E-2</v>
      </c>
      <c r="U1138" s="190">
        <f t="shared" si="236"/>
        <v>-1.5463666017966449E-2</v>
      </c>
      <c r="V1138" s="190">
        <f t="shared" si="237"/>
        <v>-1.1025356076853288E-2</v>
      </c>
      <c r="Y1138" s="205"/>
      <c r="Z1138" s="205"/>
    </row>
    <row r="1139" spans="1:26">
      <c r="A1139" s="181">
        <v>1965.03</v>
      </c>
      <c r="B1139" s="182">
        <v>86.83</v>
      </c>
      <c r="C1139" s="183">
        <v>2.5499999999999998</v>
      </c>
      <c r="D1139" s="182">
        <v>4.68</v>
      </c>
      <c r="E1139" s="182">
        <v>31.3</v>
      </c>
      <c r="F1139" s="183">
        <f t="shared" si="242"/>
        <v>1965.2083333332478</v>
      </c>
      <c r="G1139" s="184">
        <v>4.21</v>
      </c>
      <c r="H1139" s="183">
        <f t="shared" si="238"/>
        <v>871.78013530351473</v>
      </c>
      <c r="I1139" s="183">
        <f t="shared" si="239"/>
        <v>25.602203674121412</v>
      </c>
      <c r="J1139" s="185">
        <f t="shared" si="243"/>
        <v>110204.92022590163</v>
      </c>
      <c r="K1139" s="183">
        <f t="shared" si="240"/>
        <v>46.987573801916952</v>
      </c>
      <c r="L1139" s="185">
        <f t="shared" si="241"/>
        <v>5939.8713193276481</v>
      </c>
      <c r="M1139" s="204">
        <f t="shared" si="232"/>
        <v>23.25352820003484</v>
      </c>
      <c r="N1139" s="186"/>
      <c r="O1139" s="187">
        <f t="shared" si="233"/>
        <v>27.187223882061435</v>
      </c>
      <c r="P1139" s="187"/>
      <c r="Q1139" s="206">
        <f t="shared" si="234"/>
        <v>1.6926684744402738E-2</v>
      </c>
      <c r="R1139" s="184">
        <f t="shared" si="244"/>
        <v>1.0043182615408479</v>
      </c>
      <c r="S1139" s="184">
        <f t="shared" si="245"/>
        <v>12.313443798945073</v>
      </c>
      <c r="T1139" s="190">
        <f t="shared" si="235"/>
        <v>-2.2138064932353596E-2</v>
      </c>
      <c r="U1139" s="190">
        <f t="shared" si="236"/>
        <v>-1.7587657286617708E-2</v>
      </c>
      <c r="V1139" s="190">
        <f t="shared" si="237"/>
        <v>-4.5504076457358877E-3</v>
      </c>
      <c r="Y1139" s="205"/>
      <c r="Z1139" s="205"/>
    </row>
    <row r="1140" spans="1:26">
      <c r="A1140" s="181">
        <v>1965.04</v>
      </c>
      <c r="B1140" s="182">
        <v>87.97</v>
      </c>
      <c r="C1140" s="183">
        <v>2.57</v>
      </c>
      <c r="D1140" s="182">
        <v>4.7333299999999996</v>
      </c>
      <c r="E1140" s="182">
        <v>31.4</v>
      </c>
      <c r="F1140" s="183">
        <f t="shared" si="242"/>
        <v>1965.291666666581</v>
      </c>
      <c r="G1140" s="184">
        <v>4.2</v>
      </c>
      <c r="H1140" s="183">
        <f t="shared" si="238"/>
        <v>880.41300525477743</v>
      </c>
      <c r="I1140" s="183">
        <f t="shared" si="239"/>
        <v>25.720830095541412</v>
      </c>
      <c r="J1140" s="185">
        <f t="shared" si="243"/>
        <v>111567.18830085376</v>
      </c>
      <c r="K1140" s="183">
        <f t="shared" si="240"/>
        <v>47.371664091878998</v>
      </c>
      <c r="L1140" s="185">
        <f t="shared" si="241"/>
        <v>6003.004653860181</v>
      </c>
      <c r="M1140" s="204">
        <f t="shared" si="232"/>
        <v>23.420551954771295</v>
      </c>
      <c r="N1140" s="186"/>
      <c r="O1140" s="187">
        <f t="shared" si="233"/>
        <v>27.365269983870878</v>
      </c>
      <c r="P1140" s="187"/>
      <c r="Q1140" s="206">
        <f t="shared" si="234"/>
        <v>1.7044142006345749E-2</v>
      </c>
      <c r="R1140" s="184">
        <f t="shared" si="244"/>
        <v>1.0026904475729863</v>
      </c>
      <c r="S1140" s="184">
        <f t="shared" si="245"/>
        <v>12.327232340852936</v>
      </c>
      <c r="T1140" s="190">
        <f t="shared" si="235"/>
        <v>-2.2265125296573873E-2</v>
      </c>
      <c r="U1140" s="190">
        <f t="shared" si="236"/>
        <v>-2.0791407964532826E-2</v>
      </c>
      <c r="V1140" s="190">
        <f t="shared" si="237"/>
        <v>-1.4737173320410468E-3</v>
      </c>
      <c r="Y1140" s="205"/>
      <c r="Z1140" s="205"/>
    </row>
    <row r="1141" spans="1:26">
      <c r="A1141" s="181">
        <v>1965.05</v>
      </c>
      <c r="B1141" s="182">
        <v>89.28</v>
      </c>
      <c r="C1141" s="183">
        <v>2.59</v>
      </c>
      <c r="D1141" s="182">
        <v>4.78667</v>
      </c>
      <c r="E1141" s="182">
        <v>31.4</v>
      </c>
      <c r="F1141" s="183">
        <f t="shared" si="242"/>
        <v>1965.3749999999143</v>
      </c>
      <c r="G1141" s="184">
        <v>4.21</v>
      </c>
      <c r="H1141" s="183">
        <f t="shared" si="238"/>
        <v>893.52362292993666</v>
      </c>
      <c r="I1141" s="183">
        <f t="shared" si="239"/>
        <v>25.920992197452239</v>
      </c>
      <c r="J1141" s="185">
        <f t="shared" si="243"/>
        <v>113502.31317087443</v>
      </c>
      <c r="K1141" s="183">
        <f t="shared" si="240"/>
        <v>47.905496417675181</v>
      </c>
      <c r="L1141" s="185">
        <f t="shared" si="241"/>
        <v>6085.3283757350982</v>
      </c>
      <c r="M1141" s="204">
        <f t="shared" si="232"/>
        <v>23.708808308861943</v>
      </c>
      <c r="N1141" s="186"/>
      <c r="O1141" s="187">
        <f t="shared" si="233"/>
        <v>27.683223304413559</v>
      </c>
      <c r="P1141" s="187"/>
      <c r="Q1141" s="206">
        <f t="shared" si="234"/>
        <v>1.6425016894026381E-2</v>
      </c>
      <c r="R1141" s="184">
        <f t="shared" si="244"/>
        <v>1.0035083333333332</v>
      </c>
      <c r="S1141" s="184">
        <f t="shared" si="245"/>
        <v>12.360398113186021</v>
      </c>
      <c r="T1141" s="190">
        <f t="shared" si="235"/>
        <v>-1.8137200115091123E-2</v>
      </c>
      <c r="U1141" s="190">
        <f t="shared" si="236"/>
        <v>-1.981847792622049E-2</v>
      </c>
      <c r="V1141" s="190">
        <f t="shared" si="237"/>
        <v>1.6812778111293669E-3</v>
      </c>
      <c r="Y1141" s="205"/>
      <c r="Z1141" s="205"/>
    </row>
    <row r="1142" spans="1:26">
      <c r="A1142" s="181">
        <v>1965.06</v>
      </c>
      <c r="B1142" s="182">
        <v>85.04</v>
      </c>
      <c r="C1142" s="183">
        <v>2.61</v>
      </c>
      <c r="D1142" s="182">
        <v>4.84</v>
      </c>
      <c r="E1142" s="182">
        <v>31.6</v>
      </c>
      <c r="F1142" s="183">
        <f t="shared" si="242"/>
        <v>1965.4583333332475</v>
      </c>
      <c r="G1142" s="184">
        <v>4.21</v>
      </c>
      <c r="H1142" s="183">
        <f t="shared" si="238"/>
        <v>845.70261645569656</v>
      </c>
      <c r="I1142" s="183">
        <f t="shared" si="239"/>
        <v>25.955830537974691</v>
      </c>
      <c r="J1142" s="185">
        <f t="shared" si="243"/>
        <v>107702.47663665406</v>
      </c>
      <c r="K1142" s="183">
        <f t="shared" si="240"/>
        <v>48.132651265822801</v>
      </c>
      <c r="L1142" s="185">
        <f t="shared" si="241"/>
        <v>6129.8211067898119</v>
      </c>
      <c r="M1142" s="204">
        <f t="shared" si="232"/>
        <v>22.38534298645779</v>
      </c>
      <c r="N1142" s="186"/>
      <c r="O1142" s="187">
        <f t="shared" si="233"/>
        <v>26.122738377042271</v>
      </c>
      <c r="P1142" s="187"/>
      <c r="Q1142" s="206">
        <f t="shared" si="234"/>
        <v>1.9564194009378991E-2</v>
      </c>
      <c r="R1142" s="184">
        <f t="shared" si="244"/>
        <v>1.0043182615408479</v>
      </c>
      <c r="S1142" s="184">
        <f t="shared" si="245"/>
        <v>12.325257683887754</v>
      </c>
      <c r="T1142" s="190">
        <f t="shared" si="235"/>
        <v>-1.0893214479830271E-2</v>
      </c>
      <c r="U1142" s="190">
        <f t="shared" si="236"/>
        <v>-1.8287081890895562E-2</v>
      </c>
      <c r="V1142" s="190">
        <f t="shared" si="237"/>
        <v>7.3938674110652913E-3</v>
      </c>
      <c r="Y1142" s="205"/>
      <c r="Z1142" s="205"/>
    </row>
    <row r="1143" spans="1:26">
      <c r="A1143" s="181">
        <v>1965.07</v>
      </c>
      <c r="B1143" s="182">
        <v>84.91</v>
      </c>
      <c r="C1143" s="183">
        <v>2.6266699999999998</v>
      </c>
      <c r="D1143" s="182">
        <v>4.8866699999999996</v>
      </c>
      <c r="E1143" s="182">
        <v>31.6</v>
      </c>
      <c r="F1143" s="183">
        <f t="shared" si="242"/>
        <v>1965.5416666665808</v>
      </c>
      <c r="G1143" s="184">
        <v>4.2</v>
      </c>
      <c r="H1143" s="183">
        <f t="shared" si="238"/>
        <v>844.40979731012692</v>
      </c>
      <c r="I1143" s="183">
        <f t="shared" si="239"/>
        <v>26.121609731487347</v>
      </c>
      <c r="J1143" s="185">
        <f t="shared" si="243"/>
        <v>107815.05405194296</v>
      </c>
      <c r="K1143" s="183">
        <f t="shared" si="240"/>
        <v>48.59677333908229</v>
      </c>
      <c r="L1143" s="185">
        <f t="shared" si="241"/>
        <v>6204.882701495796</v>
      </c>
      <c r="M1143" s="204">
        <f t="shared" si="232"/>
        <v>22.300781712174437</v>
      </c>
      <c r="N1143" s="186"/>
      <c r="O1143" s="187">
        <f t="shared" si="233"/>
        <v>26.008689840144708</v>
      </c>
      <c r="P1143" s="187"/>
      <c r="Q1143" s="206">
        <f t="shared" si="234"/>
        <v>1.945347062064999E-2</v>
      </c>
      <c r="R1143" s="184">
        <f t="shared" si="244"/>
        <v>0.99945974134672722</v>
      </c>
      <c r="S1143" s="184">
        <f t="shared" si="245"/>
        <v>12.378481370125126</v>
      </c>
      <c r="T1143" s="190">
        <f t="shared" si="235"/>
        <v>-1.1670927727828073E-2</v>
      </c>
      <c r="U1143" s="190">
        <f t="shared" si="236"/>
        <v>-2.0497606516934441E-2</v>
      </c>
      <c r="V1143" s="190">
        <f t="shared" si="237"/>
        <v>8.8266787891063681E-3</v>
      </c>
      <c r="Y1143" s="205"/>
      <c r="Z1143" s="205"/>
    </row>
    <row r="1144" spans="1:26">
      <c r="A1144" s="181">
        <v>1965.08</v>
      </c>
      <c r="B1144" s="182">
        <v>86.49</v>
      </c>
      <c r="C1144" s="183">
        <v>2.6433300000000002</v>
      </c>
      <c r="D1144" s="182">
        <v>4.9333299999999998</v>
      </c>
      <c r="E1144" s="182">
        <v>31.6</v>
      </c>
      <c r="F1144" s="183">
        <f t="shared" si="242"/>
        <v>1965.6249999999141</v>
      </c>
      <c r="G1144" s="184">
        <v>4.25</v>
      </c>
      <c r="H1144" s="183">
        <f t="shared" si="238"/>
        <v>860.12252231012678</v>
      </c>
      <c r="I1144" s="183">
        <f t="shared" si="239"/>
        <v>26.287289477373427</v>
      </c>
      <c r="J1144" s="185">
        <f t="shared" si="243"/>
        <v>110100.96873773962</v>
      </c>
      <c r="K1144" s="183">
        <f t="shared" si="240"/>
        <v>49.060795964715204</v>
      </c>
      <c r="L1144" s="185">
        <f t="shared" si="241"/>
        <v>6280.0833865528157</v>
      </c>
      <c r="M1144" s="204">
        <f t="shared" si="232"/>
        <v>22.665971845964393</v>
      </c>
      <c r="N1144" s="186"/>
      <c r="O1144" s="187">
        <f t="shared" si="233"/>
        <v>26.417386639884448</v>
      </c>
      <c r="P1144" s="187"/>
      <c r="Q1144" s="206">
        <f t="shared" si="234"/>
        <v>1.8230992658695766E-2</v>
      </c>
      <c r="R1144" s="184">
        <f t="shared" si="244"/>
        <v>1.0003154470399351</v>
      </c>
      <c r="S1144" s="184">
        <f t="shared" si="245"/>
        <v>12.371793788450541</v>
      </c>
      <c r="T1144" s="190">
        <f t="shared" si="235"/>
        <v>-2.1050276867497941E-2</v>
      </c>
      <c r="U1144" s="190">
        <f t="shared" si="236"/>
        <v>-2.2214710831054751E-2</v>
      </c>
      <c r="V1144" s="190">
        <f t="shared" si="237"/>
        <v>1.1644339635568102E-3</v>
      </c>
      <c r="Y1144" s="205"/>
      <c r="Z1144" s="205"/>
    </row>
    <row r="1145" spans="1:26">
      <c r="A1145" s="181">
        <v>1965.09</v>
      </c>
      <c r="B1145" s="182">
        <v>89.38</v>
      </c>
      <c r="C1145" s="183">
        <v>2.66</v>
      </c>
      <c r="D1145" s="182">
        <v>4.9800000000000004</v>
      </c>
      <c r="E1145" s="182">
        <v>31.6</v>
      </c>
      <c r="F1145" s="183">
        <f t="shared" si="242"/>
        <v>1965.7083333332473</v>
      </c>
      <c r="G1145" s="184">
        <v>4.29</v>
      </c>
      <c r="H1145" s="183">
        <f t="shared" si="238"/>
        <v>888.86288639240524</v>
      </c>
      <c r="I1145" s="183">
        <f t="shared" si="239"/>
        <v>26.453068670886086</v>
      </c>
      <c r="J1145" s="185">
        <f t="shared" si="243"/>
        <v>114062.0915772463</v>
      </c>
      <c r="K1145" s="183">
        <f t="shared" si="240"/>
        <v>49.5249180379747</v>
      </c>
      <c r="L1145" s="185">
        <f t="shared" si="241"/>
        <v>6355.2161115986428</v>
      </c>
      <c r="M1145" s="204">
        <f t="shared" si="232"/>
        <v>23.37414683164863</v>
      </c>
      <c r="N1145" s="186"/>
      <c r="O1145" s="187">
        <f t="shared" si="233"/>
        <v>27.222292941753448</v>
      </c>
      <c r="P1145" s="187"/>
      <c r="Q1145" s="206">
        <f t="shared" si="234"/>
        <v>1.6115746985655793E-2</v>
      </c>
      <c r="R1145" s="184">
        <f t="shared" si="244"/>
        <v>0.99874909856211824</v>
      </c>
      <c r="S1145" s="184">
        <f t="shared" si="245"/>
        <v>12.375696434179796</v>
      </c>
      <c r="T1145" s="190">
        <f t="shared" si="235"/>
        <v>-2.5876131524009471E-2</v>
      </c>
      <c r="U1145" s="190">
        <f t="shared" si="236"/>
        <v>-2.2297733493099159E-2</v>
      </c>
      <c r="V1145" s="190">
        <f t="shared" si="237"/>
        <v>-3.5783980309103125E-3</v>
      </c>
      <c r="Y1145" s="205"/>
      <c r="Z1145" s="205"/>
    </row>
    <row r="1146" spans="1:26">
      <c r="A1146" s="181">
        <v>1965.1</v>
      </c>
      <c r="B1146" s="182">
        <v>91.39</v>
      </c>
      <c r="C1146" s="183">
        <v>2.68</v>
      </c>
      <c r="D1146" s="182">
        <v>5.05</v>
      </c>
      <c r="E1146" s="182">
        <v>31.7</v>
      </c>
      <c r="F1146" s="183">
        <f t="shared" si="242"/>
        <v>1965.7916666665806</v>
      </c>
      <c r="G1146" s="184">
        <v>4.3499999999999996</v>
      </c>
      <c r="H1146" s="183">
        <f t="shared" si="238"/>
        <v>905.98481876971653</v>
      </c>
      <c r="I1146" s="183">
        <f t="shared" si="239"/>
        <v>26.567888328075725</v>
      </c>
      <c r="J1146" s="185">
        <f t="shared" si="243"/>
        <v>116543.3469675378</v>
      </c>
      <c r="K1146" s="183">
        <f t="shared" si="240"/>
        <v>50.062625394321785</v>
      </c>
      <c r="L1146" s="185">
        <f t="shared" si="241"/>
        <v>6439.9157696254051</v>
      </c>
      <c r="M1146" s="204">
        <f t="shared" si="232"/>
        <v>23.775745523312697</v>
      </c>
      <c r="N1146" s="186"/>
      <c r="O1146" s="187">
        <f t="shared" si="233"/>
        <v>27.667414224243981</v>
      </c>
      <c r="P1146" s="187"/>
      <c r="Q1146" s="206">
        <f t="shared" si="234"/>
        <v>1.5114242163623906E-2</v>
      </c>
      <c r="R1146" s="184">
        <f t="shared" si="244"/>
        <v>0.99561893894703013</v>
      </c>
      <c r="S1146" s="184">
        <f t="shared" si="245"/>
        <v>12.32122444112964</v>
      </c>
      <c r="T1146" s="190">
        <f t="shared" si="235"/>
        <v>-2.3778803201156884E-2</v>
      </c>
      <c r="U1146" s="190">
        <f t="shared" si="236"/>
        <v>-1.9821368584418741E-2</v>
      </c>
      <c r="V1146" s="190">
        <f t="shared" si="237"/>
        <v>-3.9574346167381425E-3</v>
      </c>
      <c r="Y1146" s="205"/>
      <c r="Z1146" s="205"/>
    </row>
    <row r="1147" spans="1:26">
      <c r="A1147" s="181">
        <v>1965.11</v>
      </c>
      <c r="B1147" s="182">
        <v>92.15</v>
      </c>
      <c r="C1147" s="183">
        <v>2.7</v>
      </c>
      <c r="D1147" s="182">
        <v>5.12</v>
      </c>
      <c r="E1147" s="182">
        <v>31.7</v>
      </c>
      <c r="F1147" s="183">
        <f t="shared" si="242"/>
        <v>1965.8749999999138</v>
      </c>
      <c r="G1147" s="184">
        <v>4.45</v>
      </c>
      <c r="H1147" s="183">
        <f t="shared" si="238"/>
        <v>913.51899605678273</v>
      </c>
      <c r="I1147" s="183">
        <f t="shared" si="239"/>
        <v>26.766156151419572</v>
      </c>
      <c r="J1147" s="185">
        <f t="shared" si="243"/>
        <v>117799.44935032612</v>
      </c>
      <c r="K1147" s="183">
        <f t="shared" si="240"/>
        <v>50.756562776025262</v>
      </c>
      <c r="L1147" s="185">
        <f t="shared" si="241"/>
        <v>6545.1240442069429</v>
      </c>
      <c r="M1147" s="204">
        <f t="shared" si="232"/>
        <v>23.92546115667373</v>
      </c>
      <c r="N1147" s="186"/>
      <c r="O1147" s="187">
        <f t="shared" si="233"/>
        <v>27.818071369298643</v>
      </c>
      <c r="P1147" s="187"/>
      <c r="Q1147" s="206">
        <f t="shared" si="234"/>
        <v>1.3851050159745616E-2</v>
      </c>
      <c r="R1147" s="184">
        <f t="shared" si="244"/>
        <v>0.99020434296432924</v>
      </c>
      <c r="S1147" s="184">
        <f t="shared" si="245"/>
        <v>12.267244404605707</v>
      </c>
      <c r="T1147" s="190">
        <f t="shared" si="235"/>
        <v>-2.3561836699148575E-2</v>
      </c>
      <c r="U1147" s="190">
        <f t="shared" si="236"/>
        <v>-1.8844007724404199E-2</v>
      </c>
      <c r="V1147" s="190">
        <f t="shared" si="237"/>
        <v>-4.7178289747443758E-3</v>
      </c>
      <c r="Y1147" s="205"/>
      <c r="Z1147" s="205"/>
    </row>
    <row r="1148" spans="1:26">
      <c r="A1148" s="181">
        <v>1965.12</v>
      </c>
      <c r="B1148" s="182">
        <v>91.73</v>
      </c>
      <c r="C1148" s="183">
        <v>2.72</v>
      </c>
      <c r="D1148" s="182">
        <v>5.19</v>
      </c>
      <c r="E1148" s="182">
        <v>31.8</v>
      </c>
      <c r="F1148" s="183">
        <f t="shared" si="242"/>
        <v>1965.9583333332471</v>
      </c>
      <c r="G1148" s="184">
        <v>4.62</v>
      </c>
      <c r="H1148" s="183">
        <f t="shared" si="238"/>
        <v>906.49576367924567</v>
      </c>
      <c r="I1148" s="183">
        <f t="shared" si="239"/>
        <v>26.879630188679254</v>
      </c>
      <c r="J1148" s="185">
        <f t="shared" si="243"/>
        <v>117182.64140991303</v>
      </c>
      <c r="K1148" s="183">
        <f t="shared" si="240"/>
        <v>51.28870613207549</v>
      </c>
      <c r="L1148" s="185">
        <f t="shared" si="241"/>
        <v>6630.0873096854739</v>
      </c>
      <c r="M1148" s="204">
        <f t="shared" si="232"/>
        <v>23.694111549106331</v>
      </c>
      <c r="N1148" s="186"/>
      <c r="O1148" s="187">
        <f t="shared" si="233"/>
        <v>27.525611912109799</v>
      </c>
      <c r="P1148" s="187"/>
      <c r="Q1148" s="206">
        <f t="shared" si="234"/>
        <v>1.3258172151926234E-2</v>
      </c>
      <c r="R1148" s="184">
        <f t="shared" si="244"/>
        <v>1.0046447183490235</v>
      </c>
      <c r="S1148" s="184">
        <f t="shared" si="245"/>
        <v>12.108880324998752</v>
      </c>
      <c r="T1148" s="190">
        <f t="shared" si="235"/>
        <v>-2.4560821420823831E-2</v>
      </c>
      <c r="U1148" s="190">
        <f t="shared" si="236"/>
        <v>-1.6933179534137865E-2</v>
      </c>
      <c r="V1148" s="190">
        <f t="shared" si="237"/>
        <v>-7.6276418866859652E-3</v>
      </c>
      <c r="Y1148" s="205"/>
      <c r="Z1148" s="205"/>
    </row>
    <row r="1149" spans="1:26">
      <c r="A1149" s="181">
        <v>1966.01</v>
      </c>
      <c r="B1149" s="182">
        <v>93.32</v>
      </c>
      <c r="C1149" s="183">
        <v>2.74</v>
      </c>
      <c r="D1149" s="182">
        <v>5.24</v>
      </c>
      <c r="E1149" s="182">
        <v>31.8</v>
      </c>
      <c r="F1149" s="183">
        <f t="shared" si="242"/>
        <v>1966.0416666665803</v>
      </c>
      <c r="G1149" s="184">
        <v>4.6100000000000003</v>
      </c>
      <c r="H1149" s="183">
        <f t="shared" si="238"/>
        <v>922.20848867924553</v>
      </c>
      <c r="I1149" s="183">
        <f t="shared" si="239"/>
        <v>27.077274528301899</v>
      </c>
      <c r="J1149" s="185">
        <f t="shared" si="243"/>
        <v>119505.51400299808</v>
      </c>
      <c r="K1149" s="183">
        <f t="shared" si="240"/>
        <v>51.7828169811321</v>
      </c>
      <c r="L1149" s="185">
        <f t="shared" si="241"/>
        <v>6710.3396203998091</v>
      </c>
      <c r="M1149" s="204">
        <f t="shared" si="232"/>
        <v>24.058483388421749</v>
      </c>
      <c r="N1149" s="186"/>
      <c r="O1149" s="187">
        <f t="shared" si="233"/>
        <v>27.923438274605239</v>
      </c>
      <c r="P1149" s="187"/>
      <c r="Q1149" s="206">
        <f t="shared" si="234"/>
        <v>1.2718973089050012E-2</v>
      </c>
      <c r="R1149" s="184">
        <f t="shared" si="244"/>
        <v>0.98653380384444578</v>
      </c>
      <c r="S1149" s="184">
        <f t="shared" si="245"/>
        <v>12.165122663630404</v>
      </c>
      <c r="T1149" s="190">
        <f t="shared" si="235"/>
        <v>-1.7734160790136788E-2</v>
      </c>
      <c r="U1149" s="190">
        <f t="shared" si="236"/>
        <v>-1.5172325342341475E-2</v>
      </c>
      <c r="V1149" s="190">
        <f t="shared" si="237"/>
        <v>-2.5618354477953131E-3</v>
      </c>
      <c r="Y1149" s="205"/>
      <c r="Z1149" s="205"/>
    </row>
    <row r="1150" spans="1:26">
      <c r="A1150" s="181">
        <v>1966.02</v>
      </c>
      <c r="B1150" s="182">
        <v>92.69</v>
      </c>
      <c r="C1150" s="183">
        <v>2.76</v>
      </c>
      <c r="D1150" s="182">
        <v>5.29</v>
      </c>
      <c r="E1150" s="182">
        <v>32</v>
      </c>
      <c r="F1150" s="183">
        <f t="shared" si="242"/>
        <v>1966.1249999999136</v>
      </c>
      <c r="G1150" s="184">
        <v>4.83</v>
      </c>
      <c r="H1150" s="183">
        <f t="shared" si="238"/>
        <v>910.25780015625037</v>
      </c>
      <c r="I1150" s="183">
        <f t="shared" si="239"/>
        <v>27.104450625000009</v>
      </c>
      <c r="J1150" s="185">
        <f t="shared" si="243"/>
        <v>118249.56637271048</v>
      </c>
      <c r="K1150" s="183">
        <f t="shared" si="240"/>
        <v>51.950197031250021</v>
      </c>
      <c r="L1150" s="185">
        <f t="shared" si="241"/>
        <v>6748.7345572514669</v>
      </c>
      <c r="M1150" s="204">
        <f t="shared" si="232"/>
        <v>23.700027145579401</v>
      </c>
      <c r="N1150" s="186"/>
      <c r="O1150" s="187">
        <f t="shared" si="233"/>
        <v>27.48299440346084</v>
      </c>
      <c r="P1150" s="187"/>
      <c r="Q1150" s="206">
        <f t="shared" si="234"/>
        <v>1.1785616374618869E-2</v>
      </c>
      <c r="R1150" s="184">
        <f t="shared" si="244"/>
        <v>1.000883883641557</v>
      </c>
      <c r="S1150" s="184">
        <f t="shared" si="245"/>
        <v>11.92629658098817</v>
      </c>
      <c r="T1150" s="190">
        <f t="shared" si="235"/>
        <v>-1.3016897705553254E-2</v>
      </c>
      <c r="U1150" s="190">
        <f t="shared" si="236"/>
        <v>-1.3276141473607006E-2</v>
      </c>
      <c r="V1150" s="190">
        <f t="shared" si="237"/>
        <v>2.5924376805375182E-4</v>
      </c>
      <c r="Y1150" s="205"/>
      <c r="Z1150" s="205"/>
    </row>
    <row r="1151" spans="1:26">
      <c r="A1151" s="181">
        <v>1966.03</v>
      </c>
      <c r="B1151" s="182">
        <v>88.88</v>
      </c>
      <c r="C1151" s="183">
        <v>2.78</v>
      </c>
      <c r="D1151" s="182">
        <v>5.34</v>
      </c>
      <c r="E1151" s="182">
        <v>32.1</v>
      </c>
      <c r="F1151" s="183">
        <f t="shared" si="242"/>
        <v>1966.2083333332469</v>
      </c>
      <c r="G1151" s="184">
        <v>4.87</v>
      </c>
      <c r="H1151" s="183">
        <f t="shared" si="238"/>
        <v>870.12274018691619</v>
      </c>
      <c r="I1151" s="183">
        <f t="shared" si="239"/>
        <v>27.215810280373837</v>
      </c>
      <c r="J1151" s="185">
        <f t="shared" si="243"/>
        <v>113330.33877593897</v>
      </c>
      <c r="K1151" s="183">
        <f t="shared" si="240"/>
        <v>52.277851401869171</v>
      </c>
      <c r="L1151" s="185">
        <f t="shared" si="241"/>
        <v>6809.0010020647396</v>
      </c>
      <c r="M1151" s="204">
        <f t="shared" si="232"/>
        <v>22.611112582290001</v>
      </c>
      <c r="N1151" s="186"/>
      <c r="O1151" s="187">
        <f t="shared" si="233"/>
        <v>26.200300759745176</v>
      </c>
      <c r="P1151" s="187"/>
      <c r="Q1151" s="206">
        <f t="shared" si="234"/>
        <v>1.3735257908352574E-2</v>
      </c>
      <c r="R1151" s="184">
        <f t="shared" si="244"/>
        <v>1.013533726193486</v>
      </c>
      <c r="S1151" s="184">
        <f t="shared" si="245"/>
        <v>11.899651628102642</v>
      </c>
      <c r="T1151" s="190">
        <f t="shared" si="235"/>
        <v>-8.199088693369716E-3</v>
      </c>
      <c r="U1151" s="190">
        <f t="shared" si="236"/>
        <v>-1.2187341948056374E-2</v>
      </c>
      <c r="V1151" s="190">
        <f t="shared" si="237"/>
        <v>3.9882532546866578E-3</v>
      </c>
      <c r="Y1151" s="205"/>
      <c r="Z1151" s="205"/>
    </row>
    <row r="1152" spans="1:26">
      <c r="A1152" s="181">
        <v>1966.04</v>
      </c>
      <c r="B1152" s="182">
        <v>91.6</v>
      </c>
      <c r="C1152" s="183">
        <v>2.7966700000000002</v>
      </c>
      <c r="D1152" s="182">
        <v>5.38</v>
      </c>
      <c r="E1152" s="182">
        <v>32.299999999999997</v>
      </c>
      <c r="F1152" s="183">
        <f t="shared" si="242"/>
        <v>1966.2916666665801</v>
      </c>
      <c r="G1152" s="184">
        <v>4.75</v>
      </c>
      <c r="H1152" s="183">
        <f t="shared" si="238"/>
        <v>891.19852012383933</v>
      </c>
      <c r="I1152" s="183">
        <f t="shared" si="239"/>
        <v>27.209477786842122</v>
      </c>
      <c r="J1152" s="185">
        <f t="shared" si="243"/>
        <v>116370.71086291828</v>
      </c>
      <c r="K1152" s="183">
        <f t="shared" si="240"/>
        <v>52.343319195046469</v>
      </c>
      <c r="L1152" s="185">
        <f t="shared" si="241"/>
        <v>6834.8736292849399</v>
      </c>
      <c r="M1152" s="204">
        <f t="shared" si="232"/>
        <v>23.113696462615827</v>
      </c>
      <c r="N1152" s="186"/>
      <c r="O1152" s="187">
        <f t="shared" si="233"/>
        <v>26.760408948311369</v>
      </c>
      <c r="P1152" s="187"/>
      <c r="Q1152" s="206">
        <f t="shared" si="234"/>
        <v>1.4226847363845711E-2</v>
      </c>
      <c r="R1152" s="184">
        <f t="shared" si="244"/>
        <v>1.0015927472648041</v>
      </c>
      <c r="S1152" s="184">
        <f t="shared" si="245"/>
        <v>11.986019008874047</v>
      </c>
      <c r="T1152" s="190">
        <f t="shared" si="235"/>
        <v>-1.0094733642359022E-2</v>
      </c>
      <c r="U1152" s="190">
        <f t="shared" si="236"/>
        <v>-1.1464986718927594E-2</v>
      </c>
      <c r="V1152" s="190">
        <f t="shared" si="237"/>
        <v>1.3702530765685728E-3</v>
      </c>
      <c r="Y1152" s="205"/>
      <c r="Z1152" s="205"/>
    </row>
    <row r="1153" spans="1:26">
      <c r="A1153" s="181">
        <v>1966.05</v>
      </c>
      <c r="B1153" s="182">
        <v>86.78</v>
      </c>
      <c r="C1153" s="183">
        <v>2.8133300000000001</v>
      </c>
      <c r="D1153" s="182">
        <v>5.42</v>
      </c>
      <c r="E1153" s="182">
        <v>32.299999999999997</v>
      </c>
      <c r="F1153" s="183">
        <f t="shared" si="242"/>
        <v>1966.3749999999134</v>
      </c>
      <c r="G1153" s="184">
        <v>4.78</v>
      </c>
      <c r="H1153" s="183">
        <f t="shared" si="238"/>
        <v>844.30357616099104</v>
      </c>
      <c r="I1153" s="183">
        <f t="shared" si="239"/>
        <v>27.371566950000012</v>
      </c>
      <c r="J1153" s="185">
        <f t="shared" si="243"/>
        <v>110545.11706350124</v>
      </c>
      <c r="K1153" s="183">
        <f t="shared" si="240"/>
        <v>52.732488854489191</v>
      </c>
      <c r="L1153" s="185">
        <f t="shared" si="241"/>
        <v>6904.2928610760182</v>
      </c>
      <c r="M1153" s="204">
        <f t="shared" ref="M1153:M1216" si="246">H1153/AVERAGE(K1033:K1152)</f>
        <v>21.852177976763095</v>
      </c>
      <c r="N1153" s="186"/>
      <c r="O1153" s="187">
        <f t="shared" ref="O1153:O1216" si="247">J1153/AVERAGE(L1033:L1152)</f>
        <v>25.283601610272129</v>
      </c>
      <c r="P1153" s="187"/>
      <c r="Q1153" s="206">
        <f t="shared" ref="Q1153:Q1216" si="248">1/M1153-(G1153/100-(((E1153/E1033)^(1/10))-1))</f>
        <v>1.6046646835389033E-2</v>
      </c>
      <c r="R1153" s="184">
        <f t="shared" si="244"/>
        <v>1.0016210031287147</v>
      </c>
      <c r="S1153" s="184">
        <f t="shared" si="245"/>
        <v>12.005109707866321</v>
      </c>
      <c r="T1153" s="190">
        <f t="shared" si="235"/>
        <v>-6.0843084754332866E-3</v>
      </c>
      <c r="U1153" s="190">
        <f t="shared" si="236"/>
        <v>-1.4018900137595436E-2</v>
      </c>
      <c r="V1153" s="190">
        <f t="shared" si="237"/>
        <v>7.9345916621621493E-3</v>
      </c>
      <c r="Y1153" s="205"/>
      <c r="Z1153" s="205"/>
    </row>
    <row r="1154" spans="1:26">
      <c r="A1154" s="181">
        <v>1966.06</v>
      </c>
      <c r="B1154" s="182">
        <v>86.06</v>
      </c>
      <c r="C1154" s="183">
        <v>2.83</v>
      </c>
      <c r="D1154" s="182">
        <v>5.46</v>
      </c>
      <c r="E1154" s="182">
        <v>32.4</v>
      </c>
      <c r="F1154" s="183">
        <f t="shared" si="242"/>
        <v>1966.4583333332466</v>
      </c>
      <c r="G1154" s="184">
        <v>4.8099999999999996</v>
      </c>
      <c r="H1154" s="183">
        <f t="shared" si="238"/>
        <v>834.71426759259293</v>
      </c>
      <c r="I1154" s="183">
        <f t="shared" si="239"/>
        <v>27.448772685185197</v>
      </c>
      <c r="J1154" s="185">
        <f t="shared" si="243"/>
        <v>109589.07398622633</v>
      </c>
      <c r="K1154" s="183">
        <f t="shared" si="240"/>
        <v>52.957702777777797</v>
      </c>
      <c r="L1154" s="185">
        <f t="shared" si="241"/>
        <v>6952.7811290355066</v>
      </c>
      <c r="M1154" s="204">
        <f t="shared" si="246"/>
        <v>21.555253383226258</v>
      </c>
      <c r="N1154" s="186"/>
      <c r="O1154" s="187">
        <f t="shared" si="247"/>
        <v>24.9254885708724</v>
      </c>
      <c r="P1154" s="187"/>
      <c r="Q1154" s="206">
        <f t="shared" si="248"/>
        <v>1.5940466672773559E-2</v>
      </c>
      <c r="R1154" s="184">
        <f t="shared" si="244"/>
        <v>0.98763033601551209</v>
      </c>
      <c r="S1154" s="184">
        <f t="shared" si="245"/>
        <v>11.987457157805732</v>
      </c>
      <c r="T1154" s="190">
        <f t="shared" ref="T1154:T1217" si="249">(($J1274/$J1154)^(1/10)-1)</f>
        <v>-4.853584375537956E-3</v>
      </c>
      <c r="U1154" s="190">
        <f t="shared" ref="U1154:U1217" si="250">(($S1274/$S1154)^(1/10)-1)</f>
        <v>-1.3479928932099705E-2</v>
      </c>
      <c r="V1154" s="190">
        <f t="shared" ref="V1154:V1217" si="251">T1154-U1154</f>
        <v>8.6263445565617491E-3</v>
      </c>
      <c r="Y1154" s="205"/>
      <c r="Z1154" s="205"/>
    </row>
    <row r="1155" spans="1:26">
      <c r="A1155" s="181">
        <v>1966.07</v>
      </c>
      <c r="B1155" s="182">
        <v>85.84</v>
      </c>
      <c r="C1155" s="183">
        <v>2.85</v>
      </c>
      <c r="D1155" s="182">
        <v>5.4766700000000004</v>
      </c>
      <c r="E1155" s="182">
        <v>32.5</v>
      </c>
      <c r="F1155" s="183">
        <f t="shared" si="242"/>
        <v>1966.5416666665799</v>
      </c>
      <c r="G1155" s="184">
        <v>5.0199999999999996</v>
      </c>
      <c r="H1155" s="183">
        <f t="shared" si="238"/>
        <v>830.01865476923115</v>
      </c>
      <c r="I1155" s="183">
        <f t="shared" si="239"/>
        <v>27.557702307692317</v>
      </c>
      <c r="J1155" s="185">
        <f t="shared" si="243"/>
        <v>109274.09282253901</v>
      </c>
      <c r="K1155" s="183">
        <f t="shared" si="240"/>
        <v>52.955944385076947</v>
      </c>
      <c r="L1155" s="185">
        <f t="shared" si="241"/>
        <v>6971.7864158715602</v>
      </c>
      <c r="M1155" s="204">
        <f t="shared" si="246"/>
        <v>21.381702007433415</v>
      </c>
      <c r="N1155" s="186"/>
      <c r="O1155" s="187">
        <f t="shared" si="247"/>
        <v>24.711793345102826</v>
      </c>
      <c r="P1155" s="187"/>
      <c r="Q1155" s="206">
        <f t="shared" si="248"/>
        <v>1.3785189143865235E-2</v>
      </c>
      <c r="R1155" s="184">
        <f t="shared" si="244"/>
        <v>0.98872696127512882</v>
      </c>
      <c r="S1155" s="184">
        <f t="shared" si="245"/>
        <v>11.80274810584066</v>
      </c>
      <c r="T1155" s="190">
        <f t="shared" si="249"/>
        <v>-2.4684475548129026E-3</v>
      </c>
      <c r="U1155" s="190">
        <f t="shared" si="250"/>
        <v>-1.1619750356131608E-2</v>
      </c>
      <c r="V1155" s="190">
        <f t="shared" si="251"/>
        <v>9.1513028013187059E-3</v>
      </c>
      <c r="Y1155" s="205"/>
      <c r="Z1155" s="205"/>
    </row>
    <row r="1156" spans="1:26">
      <c r="A1156" s="181">
        <v>1966.08</v>
      </c>
      <c r="B1156" s="182">
        <v>80.650000000000006</v>
      </c>
      <c r="C1156" s="183">
        <v>2.87</v>
      </c>
      <c r="D1156" s="182">
        <v>5.4933300000000003</v>
      </c>
      <c r="E1156" s="182">
        <v>32.700000000000003</v>
      </c>
      <c r="F1156" s="183">
        <f t="shared" si="242"/>
        <v>1966.6249999999131</v>
      </c>
      <c r="G1156" s="184">
        <v>5.22</v>
      </c>
      <c r="H1156" s="183">
        <f t="shared" si="238"/>
        <v>775.06499770642233</v>
      </c>
      <c r="I1156" s="183">
        <f t="shared" si="239"/>
        <v>27.581358256880744</v>
      </c>
      <c r="J1156" s="185">
        <f t="shared" si="243"/>
        <v>102341.89879144072</v>
      </c>
      <c r="K1156" s="183">
        <f t="shared" si="240"/>
        <v>52.792161238073412</v>
      </c>
      <c r="L1156" s="185">
        <f t="shared" si="241"/>
        <v>6970.8347537257905</v>
      </c>
      <c r="M1156" s="204">
        <f t="shared" si="246"/>
        <v>19.913903864009814</v>
      </c>
      <c r="N1156" s="186"/>
      <c r="O1156" s="187">
        <f t="shared" si="247"/>
        <v>23.008866665632208</v>
      </c>
      <c r="P1156" s="187"/>
      <c r="Q1156" s="206">
        <f t="shared" si="248"/>
        <v>1.6228873124906541E-2</v>
      </c>
      <c r="R1156" s="184">
        <f t="shared" si="244"/>
        <v>1.0074469142354381</v>
      </c>
      <c r="S1156" s="184">
        <f t="shared" si="245"/>
        <v>11.598320986390446</v>
      </c>
      <c r="T1156" s="190">
        <f t="shared" si="249"/>
        <v>3.003215732589215E-3</v>
      </c>
      <c r="U1156" s="190">
        <f t="shared" si="250"/>
        <v>-9.3597095052878609E-3</v>
      </c>
      <c r="V1156" s="190">
        <f t="shared" si="251"/>
        <v>1.2362925237877076E-2</v>
      </c>
      <c r="Y1156" s="205"/>
      <c r="Z1156" s="205"/>
    </row>
    <row r="1157" spans="1:26">
      <c r="A1157" s="181">
        <v>1966.09</v>
      </c>
      <c r="B1157" s="182">
        <v>77.81</v>
      </c>
      <c r="C1157" s="183">
        <v>2.89</v>
      </c>
      <c r="D1157" s="182">
        <v>5.51</v>
      </c>
      <c r="E1157" s="182">
        <v>32.700000000000003</v>
      </c>
      <c r="F1157" s="183">
        <f t="shared" si="242"/>
        <v>1966.7083333332464</v>
      </c>
      <c r="G1157" s="184">
        <v>5.18</v>
      </c>
      <c r="H1157" s="183">
        <f t="shared" si="238"/>
        <v>747.77194633027545</v>
      </c>
      <c r="I1157" s="183">
        <f t="shared" si="239"/>
        <v>27.773562844036707</v>
      </c>
      <c r="J1157" s="185">
        <f t="shared" si="243"/>
        <v>99043.651402202202</v>
      </c>
      <c r="K1157" s="183">
        <f t="shared" si="240"/>
        <v>52.952363761467907</v>
      </c>
      <c r="L1157" s="185">
        <f t="shared" si="241"/>
        <v>7013.6296006443154</v>
      </c>
      <c r="M1157" s="204">
        <f t="shared" si="246"/>
        <v>19.16167625061501</v>
      </c>
      <c r="N1157" s="186"/>
      <c r="O1157" s="187">
        <f t="shared" si="247"/>
        <v>22.136998500688097</v>
      </c>
      <c r="P1157" s="187"/>
      <c r="Q1157" s="206">
        <f t="shared" si="248"/>
        <v>1.8227981090812216E-2</v>
      </c>
      <c r="R1157" s="184">
        <f t="shared" si="244"/>
        <v>1.0175811091873184</v>
      </c>
      <c r="S1157" s="184">
        <f t="shared" si="245"/>
        <v>11.684692688051177</v>
      </c>
      <c r="T1157" s="190">
        <f t="shared" si="249"/>
        <v>8.3725961215934674E-3</v>
      </c>
      <c r="U1157" s="190">
        <f t="shared" si="250"/>
        <v>-8.5752295276819712E-3</v>
      </c>
      <c r="V1157" s="190">
        <f t="shared" si="251"/>
        <v>1.6947825649275439E-2</v>
      </c>
      <c r="Y1157" s="205"/>
      <c r="Z1157" s="205"/>
    </row>
    <row r="1158" spans="1:26">
      <c r="A1158" s="181">
        <v>1966.1</v>
      </c>
      <c r="B1158" s="182">
        <v>77.13</v>
      </c>
      <c r="C1158" s="183">
        <v>2.8833299999999999</v>
      </c>
      <c r="D1158" s="182">
        <v>5.5233299999999996</v>
      </c>
      <c r="E1158" s="182">
        <v>32.9</v>
      </c>
      <c r="F1158" s="183">
        <f t="shared" si="242"/>
        <v>1966.7916666665797</v>
      </c>
      <c r="G1158" s="184">
        <v>5.01</v>
      </c>
      <c r="H1158" s="183">
        <f t="shared" si="238"/>
        <v>736.73099042553224</v>
      </c>
      <c r="I1158" s="183">
        <f t="shared" si="239"/>
        <v>27.541016032978735</v>
      </c>
      <c r="J1158" s="185">
        <f t="shared" si="243"/>
        <v>97885.246054032308</v>
      </c>
      <c r="K1158" s="183">
        <f t="shared" si="240"/>
        <v>52.757790501063852</v>
      </c>
      <c r="L1158" s="185">
        <f t="shared" si="241"/>
        <v>7009.6268130120352</v>
      </c>
      <c r="M1158" s="204">
        <f t="shared" si="246"/>
        <v>18.825409371315686</v>
      </c>
      <c r="N1158" s="186"/>
      <c r="O1158" s="187">
        <f t="shared" si="247"/>
        <v>21.746931566579892</v>
      </c>
      <c r="P1158" s="187"/>
      <c r="Q1158" s="206">
        <f t="shared" si="248"/>
        <v>2.1110043424481015E-2</v>
      </c>
      <c r="R1158" s="184">
        <f t="shared" si="244"/>
        <v>0.99255097662632741</v>
      </c>
      <c r="S1158" s="184">
        <f t="shared" si="245"/>
        <v>11.8178421658011</v>
      </c>
      <c r="T1158" s="190">
        <f t="shared" si="249"/>
        <v>5.8597346247946103E-3</v>
      </c>
      <c r="U1158" s="190">
        <f t="shared" si="250"/>
        <v>-8.3533751848543503E-3</v>
      </c>
      <c r="V1158" s="190">
        <f t="shared" si="251"/>
        <v>1.4213109809648961E-2</v>
      </c>
      <c r="Y1158" s="205"/>
      <c r="Z1158" s="205"/>
    </row>
    <row r="1159" spans="1:26">
      <c r="A1159" s="181">
        <v>1966.11</v>
      </c>
      <c r="B1159" s="182">
        <v>80.989999999999995</v>
      </c>
      <c r="C1159" s="183">
        <v>2.8766699999999998</v>
      </c>
      <c r="D1159" s="182">
        <v>5.53667</v>
      </c>
      <c r="E1159" s="182">
        <v>32.9</v>
      </c>
      <c r="F1159" s="183">
        <f t="shared" si="242"/>
        <v>1966.8749999999129</v>
      </c>
      <c r="G1159" s="184">
        <v>5.16</v>
      </c>
      <c r="H1159" s="183">
        <f t="shared" si="238"/>
        <v>773.60097127659606</v>
      </c>
      <c r="I1159" s="183">
        <f t="shared" si="239"/>
        <v>27.477400988297884</v>
      </c>
      <c r="J1159" s="185">
        <f t="shared" si="243"/>
        <v>103088.18065361422</v>
      </c>
      <c r="K1159" s="183">
        <f t="shared" si="240"/>
        <v>52.885211626595769</v>
      </c>
      <c r="L1159" s="185">
        <f t="shared" si="241"/>
        <v>7047.3544533824715</v>
      </c>
      <c r="M1159" s="204">
        <f t="shared" si="246"/>
        <v>19.711251211928971</v>
      </c>
      <c r="N1159" s="186"/>
      <c r="O1159" s="187">
        <f t="shared" si="247"/>
        <v>22.765719180291448</v>
      </c>
      <c r="P1159" s="187"/>
      <c r="Q1159" s="206">
        <f t="shared" si="248"/>
        <v>1.7222795263778005E-2</v>
      </c>
      <c r="R1159" s="184">
        <f t="shared" si="244"/>
        <v>1.0294635264998171</v>
      </c>
      <c r="S1159" s="184">
        <f t="shared" si="245"/>
        <v>11.729810783281673</v>
      </c>
      <c r="T1159" s="190">
        <f t="shared" si="249"/>
        <v>1.2934079183080094E-4</v>
      </c>
      <c r="U1159" s="190">
        <f t="shared" si="250"/>
        <v>-6.3407983623332553E-3</v>
      </c>
      <c r="V1159" s="190">
        <f t="shared" si="251"/>
        <v>6.4701391541640563E-3</v>
      </c>
      <c r="Y1159" s="205"/>
      <c r="Z1159" s="205"/>
    </row>
    <row r="1160" spans="1:26">
      <c r="A1160" s="181">
        <v>1966.12</v>
      </c>
      <c r="B1160" s="182">
        <v>81.33</v>
      </c>
      <c r="C1160" s="183">
        <v>2.87</v>
      </c>
      <c r="D1160" s="182">
        <v>5.55</v>
      </c>
      <c r="E1160" s="182">
        <v>32.9</v>
      </c>
      <c r="F1160" s="183">
        <f t="shared" si="242"/>
        <v>1966.9583333332462</v>
      </c>
      <c r="G1160" s="184">
        <v>4.84</v>
      </c>
      <c r="H1160" s="183">
        <f t="shared" si="238"/>
        <v>776.84858617021314</v>
      </c>
      <c r="I1160" s="183">
        <f t="shared" si="239"/>
        <v>27.413690425531929</v>
      </c>
      <c r="J1160" s="185">
        <f t="shared" si="243"/>
        <v>103825.37336829363</v>
      </c>
      <c r="K1160" s="183">
        <f t="shared" si="240"/>
        <v>53.012537234042576</v>
      </c>
      <c r="L1160" s="185">
        <f t="shared" si="241"/>
        <v>7085.0955636792041</v>
      </c>
      <c r="M1160" s="204">
        <f t="shared" si="246"/>
        <v>19.736473752791973</v>
      </c>
      <c r="N1160" s="186"/>
      <c r="O1160" s="187">
        <f t="shared" si="247"/>
        <v>22.79021908113517</v>
      </c>
      <c r="P1160" s="187"/>
      <c r="Q1160" s="206">
        <f t="shared" si="248"/>
        <v>1.9988484803566048E-2</v>
      </c>
      <c r="R1160" s="184">
        <f t="shared" si="244"/>
        <v>1.0247245931872906</v>
      </c>
      <c r="S1160" s="184">
        <f t="shared" si="245"/>
        <v>12.075412374132732</v>
      </c>
      <c r="T1160" s="190">
        <f t="shared" si="249"/>
        <v>2.7983091447607578E-3</v>
      </c>
      <c r="U1160" s="190">
        <f t="shared" si="250"/>
        <v>-6.0330276215824208E-3</v>
      </c>
      <c r="V1160" s="190">
        <f t="shared" si="251"/>
        <v>8.8313367663431785E-3</v>
      </c>
      <c r="Y1160" s="205"/>
      <c r="Z1160" s="205"/>
    </row>
    <row r="1161" spans="1:26">
      <c r="A1161" s="181">
        <v>1967.01</v>
      </c>
      <c r="B1161" s="182">
        <v>84.45</v>
      </c>
      <c r="C1161" s="183">
        <v>2.88</v>
      </c>
      <c r="D1161" s="182">
        <v>5.5166700000000004</v>
      </c>
      <c r="E1161" s="182">
        <v>32.9</v>
      </c>
      <c r="F1161" s="183">
        <f t="shared" si="242"/>
        <v>1967.0416666665794</v>
      </c>
      <c r="G1161" s="184">
        <v>4.58</v>
      </c>
      <c r="H1161" s="183">
        <f t="shared" si="238"/>
        <v>806.65022872340467</v>
      </c>
      <c r="I1161" s="183">
        <f t="shared" si="239"/>
        <v>27.50920851063831</v>
      </c>
      <c r="J1161" s="185">
        <f t="shared" si="243"/>
        <v>108114.72852035888</v>
      </c>
      <c r="K1161" s="183">
        <f t="shared" si="240"/>
        <v>52.694175456383007</v>
      </c>
      <c r="L1161" s="185">
        <f t="shared" si="241"/>
        <v>7062.561034770968</v>
      </c>
      <c r="M1161" s="204">
        <f t="shared" si="246"/>
        <v>20.432242125384285</v>
      </c>
      <c r="N1161" s="186"/>
      <c r="O1161" s="187">
        <f t="shared" si="247"/>
        <v>23.586985839267925</v>
      </c>
      <c r="P1161" s="187"/>
      <c r="Q1161" s="206">
        <f t="shared" si="248"/>
        <v>2.0863127305986426E-2</v>
      </c>
      <c r="R1161" s="184">
        <f t="shared" si="244"/>
        <v>0.99984673348798547</v>
      </c>
      <c r="S1161" s="184">
        <f t="shared" si="245"/>
        <v>12.373972032651938</v>
      </c>
      <c r="T1161" s="190">
        <f t="shared" si="249"/>
        <v>-2.3003099633071011E-3</v>
      </c>
      <c r="U1161" s="190">
        <f t="shared" si="250"/>
        <v>-1.0797432825817355E-2</v>
      </c>
      <c r="V1161" s="190">
        <f t="shared" si="251"/>
        <v>8.4971228625102535E-3</v>
      </c>
      <c r="Y1161" s="205"/>
      <c r="Z1161" s="205"/>
    </row>
    <row r="1162" spans="1:26">
      <c r="A1162" s="181">
        <v>1967.02</v>
      </c>
      <c r="B1162" s="182">
        <v>87.36</v>
      </c>
      <c r="C1162" s="183">
        <v>2.89</v>
      </c>
      <c r="D1162" s="182">
        <v>5.4833299999999996</v>
      </c>
      <c r="E1162" s="182">
        <v>32.9</v>
      </c>
      <c r="F1162" s="183">
        <f t="shared" si="242"/>
        <v>1967.1249999999127</v>
      </c>
      <c r="G1162" s="184">
        <v>4.63</v>
      </c>
      <c r="H1162" s="183">
        <f t="shared" ref="H1162:H1225" si="252">B1162*$E$1852/E1162</f>
        <v>834.44599148936197</v>
      </c>
      <c r="I1162" s="183">
        <f t="shared" ref="I1162:I1225" si="253">C1162*$E$1852/E1162</f>
        <v>27.604726595744694</v>
      </c>
      <c r="J1162" s="185">
        <f t="shared" si="243"/>
        <v>112148.49394897024</v>
      </c>
      <c r="K1162" s="183">
        <f t="shared" ref="K1162:K1225" si="254">D1162*$E$1852/E1162</f>
        <v>52.375718160638321</v>
      </c>
      <c r="L1162" s="185">
        <f t="shared" ref="L1162:L1225" si="255">K1162*(J1162/H1162)</f>
        <v>7039.2307844002644</v>
      </c>
      <c r="M1162" s="204">
        <f t="shared" si="246"/>
        <v>21.074443163678438</v>
      </c>
      <c r="N1162" s="186"/>
      <c r="O1162" s="187">
        <f t="shared" si="247"/>
        <v>24.320019544824323</v>
      </c>
      <c r="P1162" s="187"/>
      <c r="Q1162" s="206">
        <f t="shared" si="248"/>
        <v>1.8503704565098984E-2</v>
      </c>
      <c r="R1162" s="184">
        <f t="shared" si="244"/>
        <v>1.0110339143296996</v>
      </c>
      <c r="S1162" s="184">
        <f t="shared" si="245"/>
        <v>12.372075517118729</v>
      </c>
      <c r="T1162" s="190">
        <f t="shared" si="249"/>
        <v>-9.3358805231842368E-3</v>
      </c>
      <c r="U1162" s="190">
        <f t="shared" si="250"/>
        <v>-1.2447113464996162E-2</v>
      </c>
      <c r="V1162" s="190">
        <f t="shared" si="251"/>
        <v>3.1112329418119256E-3</v>
      </c>
      <c r="Y1162" s="205"/>
      <c r="Z1162" s="205"/>
    </row>
    <row r="1163" spans="1:26">
      <c r="A1163" s="181">
        <v>1967.03</v>
      </c>
      <c r="B1163" s="182">
        <v>89.42</v>
      </c>
      <c r="C1163" s="183">
        <v>2.9</v>
      </c>
      <c r="D1163" s="182">
        <v>5.45</v>
      </c>
      <c r="E1163" s="182">
        <v>33</v>
      </c>
      <c r="F1163" s="183">
        <f t="shared" ref="F1163:F1226" si="256">F1162+1/12</f>
        <v>1967.2083333332459</v>
      </c>
      <c r="G1163" s="184">
        <v>4.54</v>
      </c>
      <c r="H1163" s="183">
        <f t="shared" si="252"/>
        <v>851.53446636363674</v>
      </c>
      <c r="I1163" s="183">
        <f t="shared" si="253"/>
        <v>27.616304545454554</v>
      </c>
      <c r="J1163" s="185">
        <f t="shared" ref="J1163:J1226" si="257">J1162*((H1163+(I1163/12))/H1162)</f>
        <v>114754.46324694032</v>
      </c>
      <c r="K1163" s="183">
        <f t="shared" si="254"/>
        <v>51.899606818181837</v>
      </c>
      <c r="L1163" s="185">
        <f t="shared" si="255"/>
        <v>6994.0933202395954</v>
      </c>
      <c r="M1163" s="204">
        <f t="shared" si="246"/>
        <v>21.443898602019104</v>
      </c>
      <c r="N1163" s="186"/>
      <c r="O1163" s="187">
        <f t="shared" si="247"/>
        <v>24.737345583070869</v>
      </c>
      <c r="P1163" s="187"/>
      <c r="Q1163" s="206">
        <f t="shared" si="248"/>
        <v>1.85283217665798E-2</v>
      </c>
      <c r="R1163" s="184">
        <f t="shared" ref="R1163:R1226" si="258">((G1163/G1164+G1163/1200+((1+G1164/1200)^(-119))*(1-G1163/G1164)))</f>
        <v>0.99980607830898216</v>
      </c>
      <c r="S1163" s="184">
        <f t="shared" ref="S1163:S1226" si="259">S1162*R1162*E1162/E1163</f>
        <v>12.470683126520477</v>
      </c>
      <c r="T1163" s="190">
        <f t="shared" si="249"/>
        <v>-1.2325121447545717E-2</v>
      </c>
      <c r="U1163" s="190">
        <f t="shared" si="250"/>
        <v>-1.3771681759980003E-2</v>
      </c>
      <c r="V1163" s="190">
        <f t="shared" si="251"/>
        <v>1.4465603124342863E-3</v>
      </c>
      <c r="Y1163" s="205"/>
      <c r="Z1163" s="205"/>
    </row>
    <row r="1164" spans="1:26">
      <c r="A1164" s="181">
        <v>1967.04</v>
      </c>
      <c r="B1164" s="182">
        <v>90.96</v>
      </c>
      <c r="C1164" s="183">
        <v>2.9</v>
      </c>
      <c r="D1164" s="182">
        <v>5.41</v>
      </c>
      <c r="E1164" s="182">
        <v>33.1</v>
      </c>
      <c r="F1164" s="183">
        <f t="shared" si="256"/>
        <v>1967.2916666665792</v>
      </c>
      <c r="G1164" s="184">
        <v>4.59</v>
      </c>
      <c r="H1164" s="183">
        <f t="shared" si="252"/>
        <v>863.58275891238702</v>
      </c>
      <c r="I1164" s="183">
        <f t="shared" si="253"/>
        <v>27.532871601208466</v>
      </c>
      <c r="J1164" s="185">
        <f t="shared" si="257"/>
        <v>116687.31357147206</v>
      </c>
      <c r="K1164" s="183">
        <f t="shared" si="254"/>
        <v>51.363046676737177</v>
      </c>
      <c r="L1164" s="185">
        <f t="shared" si="255"/>
        <v>6940.1755323401912</v>
      </c>
      <c r="M1164" s="204">
        <f t="shared" si="246"/>
        <v>21.686025566746249</v>
      </c>
      <c r="N1164" s="186"/>
      <c r="O1164" s="187">
        <f t="shared" si="247"/>
        <v>25.007294802946539</v>
      </c>
      <c r="P1164" s="187"/>
      <c r="Q1164" s="206">
        <f t="shared" si="248"/>
        <v>1.7450185317673485E-2</v>
      </c>
      <c r="R1164" s="184">
        <f t="shared" si="258"/>
        <v>0.98338901038643711</v>
      </c>
      <c r="S1164" s="184">
        <f t="shared" si="259"/>
        <v>12.430596316872942</v>
      </c>
      <c r="T1164" s="190">
        <f t="shared" si="249"/>
        <v>-1.5975949325964911E-2</v>
      </c>
      <c r="U1164" s="190">
        <f t="shared" si="250"/>
        <v>-1.305060279982817E-2</v>
      </c>
      <c r="V1164" s="190">
        <f t="shared" si="251"/>
        <v>-2.9253465261367406E-3</v>
      </c>
      <c r="Y1164" s="205"/>
      <c r="Z1164" s="205"/>
    </row>
    <row r="1165" spans="1:26">
      <c r="A1165" s="181">
        <v>1967.05</v>
      </c>
      <c r="B1165" s="182">
        <v>92.59</v>
      </c>
      <c r="C1165" s="183">
        <v>2.9</v>
      </c>
      <c r="D1165" s="182">
        <v>5.37</v>
      </c>
      <c r="E1165" s="182">
        <v>33.200000000000003</v>
      </c>
      <c r="F1165" s="183">
        <f t="shared" si="256"/>
        <v>1967.3749999999125</v>
      </c>
      <c r="G1165" s="184">
        <v>4.8499999999999996</v>
      </c>
      <c r="H1165" s="183">
        <f t="shared" si="252"/>
        <v>876.41036611445816</v>
      </c>
      <c r="I1165" s="183">
        <f t="shared" si="253"/>
        <v>27.449941265060247</v>
      </c>
      <c r="J1165" s="185">
        <f t="shared" si="257"/>
        <v>118729.66639106815</v>
      </c>
      <c r="K1165" s="183">
        <f t="shared" si="254"/>
        <v>50.829718825301221</v>
      </c>
      <c r="L1165" s="185">
        <f t="shared" si="255"/>
        <v>6886.0385410955387</v>
      </c>
      <c r="M1165" s="204">
        <f t="shared" si="246"/>
        <v>21.948477389658404</v>
      </c>
      <c r="N1165" s="186"/>
      <c r="O1165" s="187">
        <f t="shared" si="247"/>
        <v>25.30012903429267</v>
      </c>
      <c r="P1165" s="187"/>
      <c r="Q1165" s="206">
        <f t="shared" si="248"/>
        <v>1.4241698664414562E-2</v>
      </c>
      <c r="R1165" s="184">
        <f t="shared" si="258"/>
        <v>0.99078328788557335</v>
      </c>
      <c r="S1165" s="184">
        <f t="shared" si="259"/>
        <v>12.187292196675735</v>
      </c>
      <c r="T1165" s="190">
        <f t="shared" si="249"/>
        <v>-1.8103709951358127E-2</v>
      </c>
      <c r="U1165" s="190">
        <f t="shared" si="250"/>
        <v>-1.1605898470410048E-2</v>
      </c>
      <c r="V1165" s="190">
        <f t="shared" si="251"/>
        <v>-6.4978114809480791E-3</v>
      </c>
      <c r="Y1165" s="205"/>
      <c r="Z1165" s="205"/>
    </row>
    <row r="1166" spans="1:26">
      <c r="A1166" s="181">
        <v>1967.06</v>
      </c>
      <c r="B1166" s="182">
        <v>91.43</v>
      </c>
      <c r="C1166" s="183">
        <v>2.9</v>
      </c>
      <c r="D1166" s="182">
        <v>5.33</v>
      </c>
      <c r="E1166" s="182">
        <v>33.299999999999997</v>
      </c>
      <c r="F1166" s="183">
        <f t="shared" si="256"/>
        <v>1967.4583333332457</v>
      </c>
      <c r="G1166" s="184">
        <v>5.0199999999999996</v>
      </c>
      <c r="H1166" s="183">
        <f t="shared" si="252"/>
        <v>862.83149954955002</v>
      </c>
      <c r="I1166" s="183">
        <f t="shared" si="253"/>
        <v>27.367509009009019</v>
      </c>
      <c r="J1166" s="185">
        <f t="shared" si="257"/>
        <v>117199.06336018654</v>
      </c>
      <c r="K1166" s="183">
        <f t="shared" si="254"/>
        <v>50.299594144144166</v>
      </c>
      <c r="L1166" s="185">
        <f t="shared" si="255"/>
        <v>6832.2323931947294</v>
      </c>
      <c r="M1166" s="204">
        <f t="shared" si="246"/>
        <v>21.552097609793488</v>
      </c>
      <c r="N1166" s="186"/>
      <c r="O1166" s="187">
        <f t="shared" si="247"/>
        <v>24.8352079347131</v>
      </c>
      <c r="P1166" s="187"/>
      <c r="Q1166" s="206">
        <f t="shared" si="248"/>
        <v>1.3322936774481056E-2</v>
      </c>
      <c r="R1166" s="184">
        <f t="shared" si="258"/>
        <v>0.99333424485123878</v>
      </c>
      <c r="S1166" s="184">
        <f t="shared" si="259"/>
        <v>12.038704275587987</v>
      </c>
      <c r="T1166" s="190">
        <f t="shared" si="249"/>
        <v>-1.6593517526992896E-2</v>
      </c>
      <c r="U1166" s="190">
        <f t="shared" si="250"/>
        <v>-9.1929769882308499E-3</v>
      </c>
      <c r="V1166" s="190">
        <f t="shared" si="251"/>
        <v>-7.400540538762046E-3</v>
      </c>
      <c r="Y1166" s="205"/>
      <c r="Z1166" s="205"/>
    </row>
    <row r="1167" spans="1:26">
      <c r="A1167" s="181">
        <v>1967.07</v>
      </c>
      <c r="B1167" s="182">
        <v>93.01</v>
      </c>
      <c r="C1167" s="183">
        <v>2.9066700000000001</v>
      </c>
      <c r="D1167" s="182">
        <v>5.32</v>
      </c>
      <c r="E1167" s="182">
        <v>33.4</v>
      </c>
      <c r="F1167" s="183">
        <f t="shared" si="256"/>
        <v>1967.541666666579</v>
      </c>
      <c r="G1167" s="184">
        <v>5.16</v>
      </c>
      <c r="H1167" s="183">
        <f t="shared" si="252"/>
        <v>875.11410314371301</v>
      </c>
      <c r="I1167" s="183">
        <f t="shared" si="253"/>
        <v>27.348327171107798</v>
      </c>
      <c r="J1167" s="185">
        <f t="shared" si="257"/>
        <v>119176.98083132059</v>
      </c>
      <c r="K1167" s="183">
        <f t="shared" si="254"/>
        <v>50.054908383233553</v>
      </c>
      <c r="L1167" s="185">
        <f t="shared" si="255"/>
        <v>6816.7029139084552</v>
      </c>
      <c r="M1167" s="204">
        <f t="shared" si="246"/>
        <v>21.804196245666372</v>
      </c>
      <c r="N1167" s="186"/>
      <c r="O1167" s="187">
        <f t="shared" si="247"/>
        <v>25.117400694974119</v>
      </c>
      <c r="P1167" s="187"/>
      <c r="Q1167" s="206">
        <f t="shared" si="248"/>
        <v>1.0970175118491604E-2</v>
      </c>
      <c r="R1167" s="184">
        <f t="shared" si="258"/>
        <v>0.99505147492736934</v>
      </c>
      <c r="S1167" s="184">
        <f t="shared" si="259"/>
        <v>11.922653456445104</v>
      </c>
      <c r="T1167" s="190">
        <f t="shared" si="249"/>
        <v>-1.7466825169580424E-2</v>
      </c>
      <c r="U1167" s="190">
        <f t="shared" si="250"/>
        <v>-8.4690950527326336E-3</v>
      </c>
      <c r="V1167" s="190">
        <f t="shared" si="251"/>
        <v>-8.9977301168477908E-3</v>
      </c>
      <c r="Y1167" s="205"/>
      <c r="Z1167" s="205"/>
    </row>
    <row r="1168" spans="1:26">
      <c r="A1168" s="181">
        <v>1967.08</v>
      </c>
      <c r="B1168" s="182">
        <v>94.49</v>
      </c>
      <c r="C1168" s="183">
        <v>2.9133300000000002</v>
      </c>
      <c r="D1168" s="182">
        <v>5.31</v>
      </c>
      <c r="E1168" s="182">
        <v>33.5</v>
      </c>
      <c r="F1168" s="183">
        <f t="shared" si="256"/>
        <v>1967.6249999999122</v>
      </c>
      <c r="G1168" s="184">
        <v>5.28</v>
      </c>
      <c r="H1168" s="183">
        <f t="shared" si="252"/>
        <v>886.38530462686595</v>
      </c>
      <c r="I1168" s="183">
        <f t="shared" si="253"/>
        <v>27.329166044328371</v>
      </c>
      <c r="J1168" s="185">
        <f t="shared" si="257"/>
        <v>121022.09456995944</v>
      </c>
      <c r="K1168" s="183">
        <f t="shared" si="254"/>
        <v>49.811683432835835</v>
      </c>
      <c r="L1168" s="185">
        <f t="shared" si="255"/>
        <v>6801.0088069264966</v>
      </c>
      <c r="M1168" s="204">
        <f t="shared" si="246"/>
        <v>22.030627049126025</v>
      </c>
      <c r="N1168" s="186"/>
      <c r="O1168" s="187">
        <f t="shared" si="247"/>
        <v>25.369524753969291</v>
      </c>
      <c r="P1168" s="187"/>
      <c r="Q1168" s="206">
        <f t="shared" si="248"/>
        <v>9.6027920021897056E-3</v>
      </c>
      <c r="R1168" s="184">
        <f t="shared" si="258"/>
        <v>1.0028599810166616</v>
      </c>
      <c r="S1168" s="184">
        <f t="shared" si="259"/>
        <v>11.828240014624244</v>
      </c>
      <c r="T1168" s="190">
        <f t="shared" si="249"/>
        <v>-2.1350205562549518E-2</v>
      </c>
      <c r="U1168" s="190">
        <f t="shared" si="250"/>
        <v>-7.8862428294715903E-3</v>
      </c>
      <c r="V1168" s="190">
        <f t="shared" si="251"/>
        <v>-1.3463962733077928E-2</v>
      </c>
      <c r="Y1168" s="205"/>
      <c r="Z1168" s="205"/>
    </row>
    <row r="1169" spans="1:26">
      <c r="A1169" s="181">
        <v>1967.09</v>
      </c>
      <c r="B1169" s="182">
        <v>95.81</v>
      </c>
      <c r="C1169" s="183">
        <v>2.92</v>
      </c>
      <c r="D1169" s="182">
        <v>5.3</v>
      </c>
      <c r="E1169" s="182">
        <v>33.6</v>
      </c>
      <c r="F1169" s="183">
        <f t="shared" si="256"/>
        <v>1967.7083333332455</v>
      </c>
      <c r="G1169" s="184">
        <v>5.3</v>
      </c>
      <c r="H1169" s="183">
        <f t="shared" si="252"/>
        <v>896.09296562500037</v>
      </c>
      <c r="I1169" s="183">
        <f t="shared" si="253"/>
        <v>27.310212500000009</v>
      </c>
      <c r="J1169" s="185">
        <f t="shared" si="257"/>
        <v>122658.25631563681</v>
      </c>
      <c r="K1169" s="183">
        <f t="shared" si="254"/>
        <v>49.569906250000017</v>
      </c>
      <c r="L1169" s="185">
        <f t="shared" si="255"/>
        <v>6785.1869165314174</v>
      </c>
      <c r="M1169" s="204">
        <f t="shared" si="246"/>
        <v>22.219145488664793</v>
      </c>
      <c r="N1169" s="186"/>
      <c r="O1169" s="187">
        <f t="shared" si="247"/>
        <v>25.577428710702144</v>
      </c>
      <c r="P1169" s="187"/>
      <c r="Q1169" s="206">
        <f t="shared" si="248"/>
        <v>9.3208473238869244E-3</v>
      </c>
      <c r="R1169" s="184">
        <f t="shared" si="258"/>
        <v>0.99066932403217856</v>
      </c>
      <c r="S1169" s="184">
        <f t="shared" si="259"/>
        <v>11.826764781060733</v>
      </c>
      <c r="T1169" s="190">
        <f t="shared" si="249"/>
        <v>-2.4132878792964996E-2</v>
      </c>
      <c r="U1169" s="190">
        <f t="shared" si="250"/>
        <v>-7.1723420467514343E-3</v>
      </c>
      <c r="V1169" s="190">
        <f t="shared" si="251"/>
        <v>-1.6960536746213561E-2</v>
      </c>
      <c r="Y1169" s="205"/>
      <c r="Z1169" s="205"/>
    </row>
    <row r="1170" spans="1:26">
      <c r="A1170" s="181">
        <v>1967.1</v>
      </c>
      <c r="B1170" s="182">
        <v>95.66</v>
      </c>
      <c r="C1170" s="183">
        <v>2.92</v>
      </c>
      <c r="D1170" s="182">
        <v>5.31</v>
      </c>
      <c r="E1170" s="182">
        <v>33.700000000000003</v>
      </c>
      <c r="F1170" s="183">
        <f t="shared" si="256"/>
        <v>1967.7916666665787</v>
      </c>
      <c r="G1170" s="184">
        <v>5.48</v>
      </c>
      <c r="H1170" s="183">
        <f t="shared" si="252"/>
        <v>892.03517715133546</v>
      </c>
      <c r="I1170" s="183">
        <f t="shared" si="253"/>
        <v>27.229173293768554</v>
      </c>
      <c r="J1170" s="185">
        <f t="shared" si="257"/>
        <v>122413.41823447085</v>
      </c>
      <c r="K1170" s="183">
        <f t="shared" si="254"/>
        <v>49.516065133531171</v>
      </c>
      <c r="L1170" s="185">
        <f t="shared" si="255"/>
        <v>6795.0580266050629</v>
      </c>
      <c r="M1170" s="204">
        <f t="shared" si="246"/>
        <v>22.068199194183897</v>
      </c>
      <c r="N1170" s="186"/>
      <c r="O1170" s="187">
        <f t="shared" si="247"/>
        <v>25.39502305583051</v>
      </c>
      <c r="P1170" s="187"/>
      <c r="Q1170" s="206">
        <f t="shared" si="248"/>
        <v>8.1310570335601587E-3</v>
      </c>
      <c r="R1170" s="184">
        <f t="shared" si="258"/>
        <v>0.98419589994287426</v>
      </c>
      <c r="S1170" s="184">
        <f t="shared" si="259"/>
        <v>11.681646266775607</v>
      </c>
      <c r="T1170" s="190">
        <f t="shared" si="249"/>
        <v>-2.6416414101271268E-2</v>
      </c>
      <c r="U1170" s="190">
        <f t="shared" si="250"/>
        <v>-6.9106636236335728E-3</v>
      </c>
      <c r="V1170" s="190">
        <f t="shared" si="251"/>
        <v>-1.9505750477637696E-2</v>
      </c>
      <c r="Y1170" s="205"/>
      <c r="Z1170" s="205"/>
    </row>
    <row r="1171" spans="1:26">
      <c r="A1171" s="181">
        <v>1967.11</v>
      </c>
      <c r="B1171" s="182">
        <v>92.66</v>
      </c>
      <c r="C1171" s="183">
        <v>2.92</v>
      </c>
      <c r="D1171" s="182">
        <v>5.32</v>
      </c>
      <c r="E1171" s="182">
        <v>33.799999999999997</v>
      </c>
      <c r="F1171" s="183">
        <f t="shared" si="256"/>
        <v>1967.874999999912</v>
      </c>
      <c r="G1171" s="184">
        <v>5.75</v>
      </c>
      <c r="H1171" s="183">
        <f t="shared" si="252"/>
        <v>861.5036085798821</v>
      </c>
      <c r="I1171" s="183">
        <f t="shared" si="253"/>
        <v>27.148613609467468</v>
      </c>
      <c r="J1171" s="185">
        <f t="shared" si="257"/>
        <v>118534.05613585841</v>
      </c>
      <c r="K1171" s="183">
        <f t="shared" si="254"/>
        <v>49.462542603550318</v>
      </c>
      <c r="L1171" s="185">
        <f t="shared" si="255"/>
        <v>6805.5382974613276</v>
      </c>
      <c r="M1171" s="204">
        <f t="shared" si="246"/>
        <v>21.26310296833628</v>
      </c>
      <c r="N1171" s="186"/>
      <c r="O1171" s="187">
        <f t="shared" si="247"/>
        <v>24.462965360562393</v>
      </c>
      <c r="P1171" s="187"/>
      <c r="Q1171" s="206">
        <f t="shared" si="248"/>
        <v>7.0893778261975696E-3</v>
      </c>
      <c r="R1171" s="184">
        <f t="shared" si="258"/>
        <v>1.0085725527060585</v>
      </c>
      <c r="S1171" s="184">
        <f t="shared" si="259"/>
        <v>11.463013483537786</v>
      </c>
      <c r="T1171" s="190">
        <f t="shared" si="249"/>
        <v>-2.279195981652804E-2</v>
      </c>
      <c r="U1171" s="190">
        <f t="shared" si="250"/>
        <v>-5.307967461709362E-3</v>
      </c>
      <c r="V1171" s="190">
        <f t="shared" si="251"/>
        <v>-1.7483992354818678E-2</v>
      </c>
      <c r="Y1171" s="205"/>
      <c r="Z1171" s="205"/>
    </row>
    <row r="1172" spans="1:26">
      <c r="A1172" s="181">
        <v>1967.12</v>
      </c>
      <c r="B1172" s="182">
        <v>95.3</v>
      </c>
      <c r="C1172" s="183">
        <v>2.92</v>
      </c>
      <c r="D1172" s="182">
        <v>5.33</v>
      </c>
      <c r="E1172" s="182">
        <v>33.9</v>
      </c>
      <c r="F1172" s="183">
        <f t="shared" si="256"/>
        <v>1967.9583333332453</v>
      </c>
      <c r="G1172" s="184">
        <v>5.7</v>
      </c>
      <c r="H1172" s="183">
        <f t="shared" si="252"/>
        <v>883.43521681415962</v>
      </c>
      <c r="I1172" s="183">
        <f t="shared" si="253"/>
        <v>27.068529203539835</v>
      </c>
      <c r="J1172" s="185">
        <f t="shared" si="257"/>
        <v>121861.98302985581</v>
      </c>
      <c r="K1172" s="183">
        <f t="shared" si="254"/>
        <v>49.409335840707982</v>
      </c>
      <c r="L1172" s="185">
        <f t="shared" si="255"/>
        <v>6815.5757560244638</v>
      </c>
      <c r="M1172" s="204">
        <f t="shared" si="246"/>
        <v>21.751597808723638</v>
      </c>
      <c r="N1172" s="186"/>
      <c r="O1172" s="187">
        <f t="shared" si="247"/>
        <v>25.018284016206447</v>
      </c>
      <c r="P1172" s="187"/>
      <c r="Q1172" s="206">
        <f t="shared" si="248"/>
        <v>6.8338405886379031E-3</v>
      </c>
      <c r="R1172" s="184">
        <f t="shared" si="258"/>
        <v>1.0177042180566567</v>
      </c>
      <c r="S1172" s="184">
        <f t="shared" si="259"/>
        <v>11.527176697725478</v>
      </c>
      <c r="T1172" s="190">
        <f t="shared" si="249"/>
        <v>-2.5881512493090342E-2</v>
      </c>
      <c r="U1172" s="190">
        <f t="shared" si="250"/>
        <v>-6.3128452528026235E-3</v>
      </c>
      <c r="V1172" s="190">
        <f t="shared" si="251"/>
        <v>-1.9568667240287718E-2</v>
      </c>
      <c r="Y1172" s="205"/>
      <c r="Z1172" s="205"/>
    </row>
    <row r="1173" spans="1:26">
      <c r="A1173" s="181">
        <v>1968.01</v>
      </c>
      <c r="B1173" s="182">
        <v>95.04</v>
      </c>
      <c r="C1173" s="183">
        <v>2.93</v>
      </c>
      <c r="D1173" s="182">
        <v>5.3666700000000001</v>
      </c>
      <c r="E1173" s="182">
        <v>34.1</v>
      </c>
      <c r="F1173" s="183">
        <f t="shared" si="256"/>
        <v>1968.0416666665785</v>
      </c>
      <c r="G1173" s="184">
        <v>5.53</v>
      </c>
      <c r="H1173" s="183">
        <f t="shared" si="252"/>
        <v>875.85770322580686</v>
      </c>
      <c r="I1173" s="183">
        <f t="shared" si="253"/>
        <v>27.001926246334321</v>
      </c>
      <c r="J1173" s="185">
        <f t="shared" si="257"/>
        <v>121127.12234421722</v>
      </c>
      <c r="K1173" s="183">
        <f t="shared" si="254"/>
        <v>49.457483798093861</v>
      </c>
      <c r="L1173" s="185">
        <f t="shared" si="255"/>
        <v>6839.7442515892271</v>
      </c>
      <c r="M1173" s="204">
        <f t="shared" si="246"/>
        <v>21.511535896332187</v>
      </c>
      <c r="N1173" s="186"/>
      <c r="O1173" s="187">
        <f t="shared" si="247"/>
        <v>24.736682989926912</v>
      </c>
      <c r="P1173" s="187"/>
      <c r="Q1173" s="206">
        <f t="shared" si="248"/>
        <v>8.9313505399880797E-3</v>
      </c>
      <c r="R1173" s="184">
        <f t="shared" si="258"/>
        <v>1.0023253980989233</v>
      </c>
      <c r="S1173" s="184">
        <f t="shared" si="259"/>
        <v>11.662451324993288</v>
      </c>
      <c r="T1173" s="190">
        <f t="shared" si="249"/>
        <v>-2.9267866978391677E-2</v>
      </c>
      <c r="U1173" s="190">
        <f t="shared" si="250"/>
        <v>-9.3120270743408673E-3</v>
      </c>
      <c r="V1173" s="190">
        <f t="shared" si="251"/>
        <v>-1.9955839904050809E-2</v>
      </c>
      <c r="Y1173" s="205"/>
      <c r="Z1173" s="205"/>
    </row>
    <row r="1174" spans="1:26">
      <c r="A1174" s="181">
        <v>1968.02</v>
      </c>
      <c r="B1174" s="182">
        <v>90.75</v>
      </c>
      <c r="C1174" s="183">
        <v>2.94</v>
      </c>
      <c r="D1174" s="182">
        <v>5.4033300000000004</v>
      </c>
      <c r="E1174" s="182">
        <v>34.200000000000003</v>
      </c>
      <c r="F1174" s="183">
        <f t="shared" si="256"/>
        <v>1968.1249999999118</v>
      </c>
      <c r="G1174" s="184">
        <v>5.56</v>
      </c>
      <c r="H1174" s="183">
        <f t="shared" si="252"/>
        <v>833.8770723684213</v>
      </c>
      <c r="I1174" s="183">
        <f t="shared" si="253"/>
        <v>27.014860526315797</v>
      </c>
      <c r="J1174" s="185">
        <f t="shared" si="257"/>
        <v>115632.72871625019</v>
      </c>
      <c r="K1174" s="183">
        <f t="shared" si="254"/>
        <v>49.649730043421073</v>
      </c>
      <c r="L1174" s="185">
        <f t="shared" si="255"/>
        <v>6884.8682320041453</v>
      </c>
      <c r="M1174" s="204">
        <f t="shared" si="246"/>
        <v>20.424992376214231</v>
      </c>
      <c r="N1174" s="186"/>
      <c r="O1174" s="187">
        <f t="shared" si="247"/>
        <v>23.486290074730892</v>
      </c>
      <c r="P1174" s="187"/>
      <c r="Q1174" s="206">
        <f t="shared" si="248"/>
        <v>1.1402357531354136E-2</v>
      </c>
      <c r="R1174" s="184">
        <f t="shared" si="258"/>
        <v>0.99104669427467706</v>
      </c>
      <c r="S1174" s="184">
        <f t="shared" si="259"/>
        <v>11.655391134480777</v>
      </c>
      <c r="T1174" s="190">
        <f t="shared" si="249"/>
        <v>-2.632063769226145E-2</v>
      </c>
      <c r="U1174" s="190">
        <f t="shared" si="250"/>
        <v>-9.7000904770658813E-3</v>
      </c>
      <c r="V1174" s="190">
        <f t="shared" si="251"/>
        <v>-1.6620547215195569E-2</v>
      </c>
      <c r="Y1174" s="205"/>
      <c r="Z1174" s="205"/>
    </row>
    <row r="1175" spans="1:26">
      <c r="A1175" s="181">
        <v>1968.03</v>
      </c>
      <c r="B1175" s="182">
        <v>89.09</v>
      </c>
      <c r="C1175" s="183">
        <v>2.95</v>
      </c>
      <c r="D1175" s="182">
        <v>5.44</v>
      </c>
      <c r="E1175" s="182">
        <v>34.299999999999997</v>
      </c>
      <c r="F1175" s="183">
        <f t="shared" si="256"/>
        <v>1968.208333333245</v>
      </c>
      <c r="G1175" s="184">
        <v>5.74</v>
      </c>
      <c r="H1175" s="183">
        <f t="shared" si="252"/>
        <v>816.23712551020446</v>
      </c>
      <c r="I1175" s="183">
        <f t="shared" si="253"/>
        <v>27.027719387755116</v>
      </c>
      <c r="J1175" s="185">
        <f t="shared" si="257"/>
        <v>113498.94364975797</v>
      </c>
      <c r="K1175" s="183">
        <f t="shared" si="254"/>
        <v>49.840946938775538</v>
      </c>
      <c r="L1175" s="185">
        <f t="shared" si="255"/>
        <v>6930.4551964831453</v>
      </c>
      <c r="M1175" s="204">
        <f t="shared" si="246"/>
        <v>19.934711308295707</v>
      </c>
      <c r="N1175" s="186"/>
      <c r="O1175" s="187">
        <f t="shared" si="247"/>
        <v>22.923790260635641</v>
      </c>
      <c r="P1175" s="187"/>
      <c r="Q1175" s="206">
        <f t="shared" si="248"/>
        <v>1.0394369323284205E-2</v>
      </c>
      <c r="R1175" s="184">
        <f t="shared" si="258"/>
        <v>1.0123656295663206</v>
      </c>
      <c r="S1175" s="184">
        <f t="shared" si="259"/>
        <v>11.517360362018948</v>
      </c>
      <c r="T1175" s="190">
        <f t="shared" si="249"/>
        <v>-2.5014894991435832E-2</v>
      </c>
      <c r="U1175" s="190">
        <f t="shared" si="250"/>
        <v>-8.7105434123138092E-3</v>
      </c>
      <c r="V1175" s="190">
        <f t="shared" si="251"/>
        <v>-1.6304351579122023E-2</v>
      </c>
      <c r="Y1175" s="205"/>
      <c r="Z1175" s="205"/>
    </row>
    <row r="1176" spans="1:26">
      <c r="A1176" s="181">
        <v>1968.04</v>
      </c>
      <c r="B1176" s="182">
        <v>95.67</v>
      </c>
      <c r="C1176" s="183">
        <v>2.96333</v>
      </c>
      <c r="D1176" s="182">
        <v>5.4833299999999996</v>
      </c>
      <c r="E1176" s="182">
        <v>34.4</v>
      </c>
      <c r="F1176" s="183">
        <f t="shared" si="256"/>
        <v>1968.2916666665783</v>
      </c>
      <c r="G1176" s="184">
        <v>5.64</v>
      </c>
      <c r="H1176" s="183">
        <f t="shared" si="252"/>
        <v>873.97465159883757</v>
      </c>
      <c r="I1176" s="183">
        <f t="shared" si="253"/>
        <v>27.070924054796524</v>
      </c>
      <c r="J1176" s="185">
        <f t="shared" si="257"/>
        <v>121841.11707892436</v>
      </c>
      <c r="K1176" s="183">
        <f t="shared" si="254"/>
        <v>50.091893240843042</v>
      </c>
      <c r="L1176" s="185">
        <f t="shared" si="255"/>
        <v>6983.3286559253502</v>
      </c>
      <c r="M1176" s="204">
        <f t="shared" si="246"/>
        <v>21.277356015671749</v>
      </c>
      <c r="N1176" s="186"/>
      <c r="O1176" s="187">
        <f t="shared" si="247"/>
        <v>24.46580730498766</v>
      </c>
      <c r="P1176" s="187"/>
      <c r="Q1176" s="206">
        <f t="shared" si="248"/>
        <v>8.1724569389255847E-3</v>
      </c>
      <c r="R1176" s="184">
        <f t="shared" si="258"/>
        <v>0.98744069838917836</v>
      </c>
      <c r="S1176" s="184">
        <f t="shared" si="259"/>
        <v>11.625885065192623</v>
      </c>
      <c r="T1176" s="190">
        <f t="shared" si="249"/>
        <v>-2.8088777735389869E-2</v>
      </c>
      <c r="U1176" s="190">
        <f t="shared" si="250"/>
        <v>-1.0493246848304993E-2</v>
      </c>
      <c r="V1176" s="190">
        <f t="shared" si="251"/>
        <v>-1.7595530887084876E-2</v>
      </c>
      <c r="Y1176" s="205"/>
      <c r="Z1176" s="205"/>
    </row>
    <row r="1177" spans="1:26">
      <c r="A1177" s="181">
        <v>1968.05</v>
      </c>
      <c r="B1177" s="182">
        <v>97.87</v>
      </c>
      <c r="C1177" s="183">
        <v>2.9766699999999999</v>
      </c>
      <c r="D1177" s="182">
        <v>5.5266700000000002</v>
      </c>
      <c r="E1177" s="182">
        <v>34.5</v>
      </c>
      <c r="F1177" s="183">
        <f t="shared" si="256"/>
        <v>1968.3749999999116</v>
      </c>
      <c r="G1177" s="184">
        <v>5.87</v>
      </c>
      <c r="H1177" s="183">
        <f t="shared" si="252"/>
        <v>891.4808091304352</v>
      </c>
      <c r="I1177" s="183">
        <f t="shared" si="253"/>
        <v>27.113969348260877</v>
      </c>
      <c r="J1177" s="185">
        <f t="shared" si="257"/>
        <v>124596.65407055618</v>
      </c>
      <c r="K1177" s="183">
        <f t="shared" si="254"/>
        <v>50.341475870000025</v>
      </c>
      <c r="L1177" s="185">
        <f t="shared" si="255"/>
        <v>7035.9108015951842</v>
      </c>
      <c r="M1177" s="204">
        <f t="shared" si="246"/>
        <v>21.630227142779887</v>
      </c>
      <c r="N1177" s="186"/>
      <c r="O1177" s="187">
        <f t="shared" si="247"/>
        <v>24.869313748785803</v>
      </c>
      <c r="P1177" s="187"/>
      <c r="Q1177" s="206">
        <f t="shared" si="248"/>
        <v>5.4011560832052732E-3</v>
      </c>
      <c r="R1177" s="184">
        <f t="shared" si="258"/>
        <v>1.0162240888211822</v>
      </c>
      <c r="S1177" s="184">
        <f t="shared" si="259"/>
        <v>11.44659707666419</v>
      </c>
      <c r="T1177" s="190">
        <f t="shared" si="249"/>
        <v>-2.5957646492055564E-2</v>
      </c>
      <c r="U1177" s="190">
        <f t="shared" si="250"/>
        <v>-1.0541948226916231E-2</v>
      </c>
      <c r="V1177" s="190">
        <f t="shared" si="251"/>
        <v>-1.5415698265139333E-2</v>
      </c>
      <c r="Y1177" s="205"/>
      <c r="Z1177" s="205"/>
    </row>
    <row r="1178" spans="1:26">
      <c r="A1178" s="181">
        <v>1968.06</v>
      </c>
      <c r="B1178" s="182">
        <v>100.5</v>
      </c>
      <c r="C1178" s="183">
        <v>2.99</v>
      </c>
      <c r="D1178" s="182">
        <v>5.57</v>
      </c>
      <c r="E1178" s="182">
        <v>34.700000000000003</v>
      </c>
      <c r="F1178" s="183">
        <f t="shared" si="256"/>
        <v>1968.4583333332448</v>
      </c>
      <c r="G1178" s="184">
        <v>5.72</v>
      </c>
      <c r="H1178" s="183">
        <f t="shared" si="252"/>
        <v>910.1607276657063</v>
      </c>
      <c r="I1178" s="183">
        <f t="shared" si="253"/>
        <v>27.078413688760818</v>
      </c>
      <c r="J1178" s="185">
        <f t="shared" si="257"/>
        <v>127522.81015417731</v>
      </c>
      <c r="K1178" s="183">
        <f t="shared" si="254"/>
        <v>50.443733861671483</v>
      </c>
      <c r="L1178" s="185">
        <f t="shared" si="255"/>
        <v>7067.6821150126134</v>
      </c>
      <c r="M1178" s="204">
        <f t="shared" si="246"/>
        <v>22.004623431346538</v>
      </c>
      <c r="N1178" s="186"/>
      <c r="O1178" s="187">
        <f t="shared" si="247"/>
        <v>25.296903018034904</v>
      </c>
      <c r="P1178" s="187"/>
      <c r="Q1178" s="206">
        <f t="shared" si="248"/>
        <v>6.7030870496969583E-3</v>
      </c>
      <c r="R1178" s="184">
        <f t="shared" si="258"/>
        <v>1.0215537495838729</v>
      </c>
      <c r="S1178" s="184">
        <f t="shared" si="259"/>
        <v>11.565262683273817</v>
      </c>
      <c r="T1178" s="190">
        <f t="shared" si="249"/>
        <v>-2.8609620524990831E-2</v>
      </c>
      <c r="U1178" s="190">
        <f t="shared" si="250"/>
        <v>-1.2668593559625685E-2</v>
      </c>
      <c r="V1178" s="190">
        <f t="shared" si="251"/>
        <v>-1.5941026965365146E-2</v>
      </c>
      <c r="Y1178" s="205"/>
      <c r="Z1178" s="205"/>
    </row>
    <row r="1179" spans="1:26">
      <c r="A1179" s="181">
        <v>1968.07</v>
      </c>
      <c r="B1179" s="182">
        <v>100.3</v>
      </c>
      <c r="C1179" s="183">
        <v>3.0033300000000001</v>
      </c>
      <c r="D1179" s="182">
        <v>5.6</v>
      </c>
      <c r="E1179" s="182">
        <v>34.9</v>
      </c>
      <c r="F1179" s="183">
        <f t="shared" si="256"/>
        <v>1968.5416666665781</v>
      </c>
      <c r="G1179" s="184">
        <v>5.5</v>
      </c>
      <c r="H1179" s="183">
        <f t="shared" si="252"/>
        <v>903.14402148997169</v>
      </c>
      <c r="I1179" s="183">
        <f t="shared" si="253"/>
        <v>27.04326554398282</v>
      </c>
      <c r="J1179" s="185">
        <f t="shared" si="257"/>
        <v>126855.45111571296</v>
      </c>
      <c r="K1179" s="183">
        <f t="shared" si="254"/>
        <v>50.424790830945582</v>
      </c>
      <c r="L1179" s="185">
        <f t="shared" si="255"/>
        <v>7082.6572906081028</v>
      </c>
      <c r="M1179" s="204">
        <f t="shared" si="246"/>
        <v>21.753537415670952</v>
      </c>
      <c r="N1179" s="186"/>
      <c r="O1179" s="187">
        <f t="shared" si="247"/>
        <v>25.006714675274811</v>
      </c>
      <c r="P1179" s="187"/>
      <c r="Q1179" s="206">
        <f t="shared" si="248"/>
        <v>9.6611769330873024E-3</v>
      </c>
      <c r="R1179" s="184">
        <f t="shared" si="258"/>
        <v>1.0107099146729044</v>
      </c>
      <c r="S1179" s="184">
        <f t="shared" si="259"/>
        <v>11.746832373295765</v>
      </c>
      <c r="T1179" s="190">
        <f t="shared" si="249"/>
        <v>-2.889946510850061E-2</v>
      </c>
      <c r="U1179" s="190">
        <f t="shared" si="250"/>
        <v>-1.5443154806242365E-2</v>
      </c>
      <c r="V1179" s="190">
        <f t="shared" si="251"/>
        <v>-1.3456310302258245E-2</v>
      </c>
      <c r="Y1179" s="205"/>
      <c r="Z1179" s="205"/>
    </row>
    <row r="1180" spans="1:26">
      <c r="A1180" s="181">
        <v>1968.08</v>
      </c>
      <c r="B1180" s="182">
        <v>98.11</v>
      </c>
      <c r="C1180" s="183">
        <v>3.01667</v>
      </c>
      <c r="D1180" s="182">
        <v>5.63</v>
      </c>
      <c r="E1180" s="182">
        <v>35</v>
      </c>
      <c r="F1180" s="183">
        <f t="shared" si="256"/>
        <v>1968.6249999999113</v>
      </c>
      <c r="G1180" s="184">
        <v>5.42</v>
      </c>
      <c r="H1180" s="183">
        <f t="shared" si="252"/>
        <v>880.90025700000035</v>
      </c>
      <c r="I1180" s="183">
        <f t="shared" si="253"/>
        <v>27.08577492900001</v>
      </c>
      <c r="J1180" s="185">
        <f t="shared" si="257"/>
        <v>124048.13445070189</v>
      </c>
      <c r="K1180" s="183">
        <f t="shared" si="254"/>
        <v>50.55008100000002</v>
      </c>
      <c r="L1180" s="185">
        <f t="shared" si="255"/>
        <v>7118.4486490414001</v>
      </c>
      <c r="M1180" s="204">
        <f t="shared" si="246"/>
        <v>21.13776679361786</v>
      </c>
      <c r="N1180" s="186"/>
      <c r="O1180" s="187">
        <f t="shared" si="247"/>
        <v>24.299558060393469</v>
      </c>
      <c r="P1180" s="187"/>
      <c r="Q1180" s="206">
        <f t="shared" si="248"/>
        <v>1.2443883796378653E-2</v>
      </c>
      <c r="R1180" s="184">
        <f t="shared" si="258"/>
        <v>1.0014589299656875</v>
      </c>
      <c r="S1180" s="184">
        <f t="shared" si="259"/>
        <v>11.838718117274414</v>
      </c>
      <c r="T1180" s="190">
        <f t="shared" si="249"/>
        <v>-2.0259953645670903E-2</v>
      </c>
      <c r="U1180" s="190">
        <f t="shared" si="250"/>
        <v>-1.4454547241377402E-2</v>
      </c>
      <c r="V1180" s="190">
        <f t="shared" si="251"/>
        <v>-5.8054064042935005E-3</v>
      </c>
      <c r="Y1180" s="205"/>
      <c r="Z1180" s="205"/>
    </row>
    <row r="1181" spans="1:26">
      <c r="A1181" s="181">
        <v>1968.09</v>
      </c>
      <c r="B1181" s="182">
        <v>101.3</v>
      </c>
      <c r="C1181" s="183">
        <v>3.03</v>
      </c>
      <c r="D1181" s="182">
        <v>5.66</v>
      </c>
      <c r="E1181" s="182">
        <v>35.1</v>
      </c>
      <c r="F1181" s="183">
        <f t="shared" si="256"/>
        <v>1968.7083333332446</v>
      </c>
      <c r="G1181" s="184">
        <v>5.46</v>
      </c>
      <c r="H1181" s="183">
        <f t="shared" si="252"/>
        <v>906.95102136752166</v>
      </c>
      <c r="I1181" s="183">
        <f t="shared" si="253"/>
        <v>27.127952564102571</v>
      </c>
      <c r="J1181" s="185">
        <f t="shared" si="257"/>
        <v>128034.94190722361</v>
      </c>
      <c r="K1181" s="183">
        <f t="shared" si="254"/>
        <v>50.674657264957283</v>
      </c>
      <c r="L1181" s="185">
        <f t="shared" si="255"/>
        <v>7153.7785902752776</v>
      </c>
      <c r="M1181" s="204">
        <f t="shared" si="246"/>
        <v>21.680275633292933</v>
      </c>
      <c r="N1181" s="186"/>
      <c r="O1181" s="187">
        <f t="shared" si="247"/>
        <v>24.92246034218649</v>
      </c>
      <c r="P1181" s="187"/>
      <c r="Q1181" s="206">
        <f t="shared" si="248"/>
        <v>1.1150936161089024E-2</v>
      </c>
      <c r="R1181" s="184">
        <f t="shared" si="258"/>
        <v>0.99542652120307873</v>
      </c>
      <c r="S1181" s="184">
        <f t="shared" si="259"/>
        <v>11.822212228666272</v>
      </c>
      <c r="T1181" s="190">
        <f t="shared" si="249"/>
        <v>-2.3698916981740425E-2</v>
      </c>
      <c r="U1181" s="190">
        <f t="shared" si="250"/>
        <v>-1.4438237545495558E-2</v>
      </c>
      <c r="V1181" s="190">
        <f t="shared" si="251"/>
        <v>-9.2606794362448674E-3</v>
      </c>
      <c r="Y1181" s="205"/>
      <c r="Z1181" s="205"/>
    </row>
    <row r="1182" spans="1:26">
      <c r="A1182" s="181">
        <v>1968.1</v>
      </c>
      <c r="B1182" s="182">
        <v>103.8</v>
      </c>
      <c r="C1182" s="183">
        <v>3.0433300000000001</v>
      </c>
      <c r="D1182" s="182">
        <v>5.6933299999999996</v>
      </c>
      <c r="E1182" s="182">
        <v>35.299999999999997</v>
      </c>
      <c r="F1182" s="183">
        <f t="shared" si="256"/>
        <v>1968.7916666665778</v>
      </c>
      <c r="G1182" s="184">
        <v>5.58</v>
      </c>
      <c r="H1182" s="183">
        <f t="shared" si="252"/>
        <v>924.06847308781903</v>
      </c>
      <c r="I1182" s="183">
        <f t="shared" si="253"/>
        <v>27.092922025070834</v>
      </c>
      <c r="J1182" s="185">
        <f t="shared" si="257"/>
        <v>130770.15244924267</v>
      </c>
      <c r="K1182" s="183">
        <f t="shared" si="254"/>
        <v>50.684265509490103</v>
      </c>
      <c r="L1182" s="185">
        <f t="shared" si="255"/>
        <v>7172.616879035133</v>
      </c>
      <c r="M1182" s="204">
        <f t="shared" si="246"/>
        <v>22.004606927956885</v>
      </c>
      <c r="N1182" s="186"/>
      <c r="O1182" s="187">
        <f t="shared" si="247"/>
        <v>25.293645118119237</v>
      </c>
      <c r="P1182" s="187"/>
      <c r="Q1182" s="206">
        <f t="shared" si="248"/>
        <v>9.8505894892879434E-3</v>
      </c>
      <c r="R1182" s="184">
        <f t="shared" si="258"/>
        <v>0.99557587350545962</v>
      </c>
      <c r="S1182" s="184">
        <f t="shared" si="259"/>
        <v>11.70146855719185</v>
      </c>
      <c r="T1182" s="190">
        <f t="shared" si="249"/>
        <v>-2.9367712362797227E-2</v>
      </c>
      <c r="U1182" s="190">
        <f t="shared" si="250"/>
        <v>-1.5063763787013462E-2</v>
      </c>
      <c r="V1182" s="190">
        <f t="shared" si="251"/>
        <v>-1.4303948575783765E-2</v>
      </c>
      <c r="Y1182" s="205"/>
      <c r="Z1182" s="205"/>
    </row>
    <row r="1183" spans="1:26">
      <c r="A1183" s="181">
        <v>1968.11</v>
      </c>
      <c r="B1183" s="182">
        <v>105.4</v>
      </c>
      <c r="C1183" s="183">
        <v>3.05667</v>
      </c>
      <c r="D1183" s="182">
        <v>5.7266700000000004</v>
      </c>
      <c r="E1183" s="182">
        <v>35.4</v>
      </c>
      <c r="F1183" s="183">
        <f t="shared" si="256"/>
        <v>1968.8749999999111</v>
      </c>
      <c r="G1183" s="184">
        <v>5.7</v>
      </c>
      <c r="H1183" s="183">
        <f t="shared" si="252"/>
        <v>935.6617033898309</v>
      </c>
      <c r="I1183" s="183">
        <f t="shared" si="253"/>
        <v>27.134810805508486</v>
      </c>
      <c r="J1183" s="185">
        <f t="shared" si="257"/>
        <v>132730.77603095162</v>
      </c>
      <c r="K1183" s="183">
        <f t="shared" si="254"/>
        <v>50.837056991949183</v>
      </c>
      <c r="L1183" s="185">
        <f t="shared" si="255"/>
        <v>7211.6257416809276</v>
      </c>
      <c r="M1183" s="204">
        <f t="shared" si="246"/>
        <v>22.195529227158154</v>
      </c>
      <c r="N1183" s="186"/>
      <c r="O1183" s="187">
        <f t="shared" si="247"/>
        <v>25.511036361496668</v>
      </c>
      <c r="P1183" s="187"/>
      <c r="Q1183" s="206">
        <f t="shared" si="248"/>
        <v>8.1958793247940628E-3</v>
      </c>
      <c r="R1183" s="184">
        <f t="shared" si="258"/>
        <v>0.98016407937857886</v>
      </c>
      <c r="S1183" s="184">
        <f t="shared" si="259"/>
        <v>11.61679102368192</v>
      </c>
      <c r="T1183" s="190">
        <f t="shared" si="249"/>
        <v>-3.6643228172882791E-2</v>
      </c>
      <c r="U1183" s="190">
        <f t="shared" si="250"/>
        <v>-1.5184124813503619E-2</v>
      </c>
      <c r="V1183" s="190">
        <f t="shared" si="251"/>
        <v>-2.1459103359379172E-2</v>
      </c>
      <c r="Y1183" s="205"/>
      <c r="Z1183" s="205"/>
    </row>
    <row r="1184" spans="1:26">
      <c r="A1184" s="181">
        <v>1968.12</v>
      </c>
      <c r="B1184" s="182">
        <v>106.5</v>
      </c>
      <c r="C1184" s="183">
        <v>3.07</v>
      </c>
      <c r="D1184" s="182">
        <v>5.76</v>
      </c>
      <c r="E1184" s="182">
        <v>35.5</v>
      </c>
      <c r="F1184" s="183">
        <f t="shared" si="256"/>
        <v>1968.9583333332444</v>
      </c>
      <c r="G1184" s="184">
        <v>6.03</v>
      </c>
      <c r="H1184" s="183">
        <f t="shared" si="252"/>
        <v>942.76350000000036</v>
      </c>
      <c r="I1184" s="183">
        <f t="shared" si="253"/>
        <v>27.176375070422544</v>
      </c>
      <c r="J1184" s="185">
        <f t="shared" si="257"/>
        <v>134059.48499008873</v>
      </c>
      <c r="K1184" s="183">
        <f t="shared" si="254"/>
        <v>50.988899154929598</v>
      </c>
      <c r="L1184" s="185">
        <f t="shared" si="255"/>
        <v>7250.5411600273346</v>
      </c>
      <c r="M1184" s="204">
        <f t="shared" si="246"/>
        <v>22.27787299543489</v>
      </c>
      <c r="N1184" s="186"/>
      <c r="O1184" s="187">
        <f t="shared" si="247"/>
        <v>25.60348192501468</v>
      </c>
      <c r="P1184" s="187"/>
      <c r="Q1184" s="206">
        <f t="shared" si="248"/>
        <v>5.3697008905874005E-3</v>
      </c>
      <c r="R1184" s="184">
        <f t="shared" si="258"/>
        <v>1.0042803063246961</v>
      </c>
      <c r="S1184" s="184">
        <f t="shared" si="259"/>
        <v>11.354287021936413</v>
      </c>
      <c r="T1184" s="190">
        <f t="shared" si="249"/>
        <v>-3.6194372497889482E-2</v>
      </c>
      <c r="U1184" s="190">
        <f t="shared" si="250"/>
        <v>-1.3936881814938795E-2</v>
      </c>
      <c r="V1184" s="190">
        <f t="shared" si="251"/>
        <v>-2.2257490682950687E-2</v>
      </c>
      <c r="Y1184" s="205"/>
      <c r="Z1184" s="205"/>
    </row>
    <row r="1185" spans="1:26">
      <c r="A1185" s="181">
        <v>1969.01</v>
      </c>
      <c r="B1185" s="182">
        <v>102</v>
      </c>
      <c r="C1185" s="183">
        <v>3.08</v>
      </c>
      <c r="D1185" s="182">
        <v>5.78</v>
      </c>
      <c r="E1185" s="182">
        <v>35.6</v>
      </c>
      <c r="F1185" s="183">
        <f t="shared" si="256"/>
        <v>1969.0416666665776</v>
      </c>
      <c r="G1185" s="184">
        <v>6.04</v>
      </c>
      <c r="H1185" s="183">
        <f t="shared" si="252"/>
        <v>900.39210674157334</v>
      </c>
      <c r="I1185" s="183">
        <f t="shared" si="253"/>
        <v>27.188310674157311</v>
      </c>
      <c r="J1185" s="185">
        <f t="shared" si="257"/>
        <v>128356.51751064145</v>
      </c>
      <c r="K1185" s="183">
        <f t="shared" si="254"/>
        <v>51.022219382022492</v>
      </c>
      <c r="L1185" s="185">
        <f t="shared" si="255"/>
        <v>7273.5359922696816</v>
      </c>
      <c r="M1185" s="204">
        <f t="shared" si="246"/>
        <v>21.194968072847157</v>
      </c>
      <c r="N1185" s="186"/>
      <c r="O1185" s="187">
        <f t="shared" si="247"/>
        <v>24.359671474340775</v>
      </c>
      <c r="P1185" s="187"/>
      <c r="Q1185" s="206">
        <f t="shared" si="248"/>
        <v>7.4976621748610167E-3</v>
      </c>
      <c r="R1185" s="184">
        <f t="shared" si="258"/>
        <v>0.99393774788232392</v>
      </c>
      <c r="S1185" s="184">
        <f t="shared" si="259"/>
        <v>11.370856267453741</v>
      </c>
      <c r="T1185" s="190">
        <f t="shared" si="249"/>
        <v>-2.8872101644775272E-2</v>
      </c>
      <c r="U1185" s="190">
        <f t="shared" si="250"/>
        <v>-1.4788467462165222E-2</v>
      </c>
      <c r="V1185" s="190">
        <f t="shared" si="251"/>
        <v>-1.408363418261005E-2</v>
      </c>
      <c r="Y1185" s="205"/>
      <c r="Z1185" s="205"/>
    </row>
    <row r="1186" spans="1:26">
      <c r="A1186" s="181">
        <v>1969.02</v>
      </c>
      <c r="B1186" s="182">
        <v>101.5</v>
      </c>
      <c r="C1186" s="183">
        <v>3.09</v>
      </c>
      <c r="D1186" s="182">
        <v>5.8</v>
      </c>
      <c r="E1186" s="182">
        <v>35.799999999999997</v>
      </c>
      <c r="F1186" s="183">
        <f t="shared" si="256"/>
        <v>1969.1249999999109</v>
      </c>
      <c r="G1186" s="184">
        <v>6.19</v>
      </c>
      <c r="H1186" s="183">
        <f t="shared" si="252"/>
        <v>890.97295391061493</v>
      </c>
      <c r="I1186" s="183">
        <f t="shared" si="253"/>
        <v>27.124201256983252</v>
      </c>
      <c r="J1186" s="185">
        <f t="shared" si="257"/>
        <v>127335.98547731733</v>
      </c>
      <c r="K1186" s="183">
        <f t="shared" si="254"/>
        <v>50.912740223463707</v>
      </c>
      <c r="L1186" s="185">
        <f t="shared" si="255"/>
        <v>7276.3420272752765</v>
      </c>
      <c r="M1186" s="204">
        <f t="shared" si="246"/>
        <v>20.895729901987238</v>
      </c>
      <c r="N1186" s="186"/>
      <c r="O1186" s="187">
        <f t="shared" si="247"/>
        <v>24.016674426994673</v>
      </c>
      <c r="P1186" s="187"/>
      <c r="Q1186" s="206">
        <f t="shared" si="248"/>
        <v>7.5981495746427069E-3</v>
      </c>
      <c r="R1186" s="184">
        <f t="shared" si="258"/>
        <v>0.99706147684174262</v>
      </c>
      <c r="S1186" s="184">
        <f t="shared" si="259"/>
        <v>11.238784033821517</v>
      </c>
      <c r="T1186" s="190">
        <f t="shared" si="249"/>
        <v>-3.0255130155565468E-2</v>
      </c>
      <c r="U1186" s="190">
        <f t="shared" si="250"/>
        <v>-1.4040140079615737E-2</v>
      </c>
      <c r="V1186" s="190">
        <f t="shared" si="251"/>
        <v>-1.6214990075949731E-2</v>
      </c>
      <c r="Y1186" s="205"/>
      <c r="Z1186" s="205"/>
    </row>
    <row r="1187" spans="1:26">
      <c r="A1187" s="181">
        <v>1969.03</v>
      </c>
      <c r="B1187" s="182">
        <v>99.3</v>
      </c>
      <c r="C1187" s="183">
        <v>3.1</v>
      </c>
      <c r="D1187" s="182">
        <v>5.82</v>
      </c>
      <c r="E1187" s="182">
        <v>36.1</v>
      </c>
      <c r="F1187" s="183">
        <f t="shared" si="256"/>
        <v>1969.2083333332441</v>
      </c>
      <c r="G1187" s="184">
        <v>6.3</v>
      </c>
      <c r="H1187" s="183">
        <f t="shared" si="252"/>
        <v>864.41750277008339</v>
      </c>
      <c r="I1187" s="183">
        <f t="shared" si="253"/>
        <v>26.98584349030472</v>
      </c>
      <c r="J1187" s="185">
        <f t="shared" si="257"/>
        <v>123862.13278707398</v>
      </c>
      <c r="K1187" s="183">
        <f t="shared" si="254"/>
        <v>50.663744875346282</v>
      </c>
      <c r="L1187" s="185">
        <f t="shared" si="255"/>
        <v>7259.5932811759385</v>
      </c>
      <c r="M1187" s="204">
        <f t="shared" si="246"/>
        <v>20.202287616481655</v>
      </c>
      <c r="N1187" s="186"/>
      <c r="O1187" s="187">
        <f t="shared" si="247"/>
        <v>23.221677104407636</v>
      </c>
      <c r="P1187" s="187"/>
      <c r="Q1187" s="206">
        <f t="shared" si="248"/>
        <v>8.9937395359405356E-3</v>
      </c>
      <c r="R1187" s="184">
        <f t="shared" si="258"/>
        <v>1.0148747842994055</v>
      </c>
      <c r="S1187" s="184">
        <f t="shared" si="259"/>
        <v>11.11263595896664</v>
      </c>
      <c r="T1187" s="190">
        <f t="shared" si="249"/>
        <v>-2.6294536014482506E-2</v>
      </c>
      <c r="U1187" s="190">
        <f t="shared" si="250"/>
        <v>-1.3303355333953992E-2</v>
      </c>
      <c r="V1187" s="190">
        <f t="shared" si="251"/>
        <v>-1.2991180680528513E-2</v>
      </c>
      <c r="Y1187" s="205"/>
      <c r="Z1187" s="205"/>
    </row>
    <row r="1188" spans="1:26">
      <c r="A1188" s="181">
        <v>1969.04</v>
      </c>
      <c r="B1188" s="182">
        <v>101.3</v>
      </c>
      <c r="C1188" s="183">
        <v>3.11</v>
      </c>
      <c r="D1188" s="182">
        <v>5.82667</v>
      </c>
      <c r="E1188" s="182">
        <v>36.299999999999997</v>
      </c>
      <c r="F1188" s="183">
        <f t="shared" si="256"/>
        <v>1969.2916666665774</v>
      </c>
      <c r="G1188" s="184">
        <v>6.17</v>
      </c>
      <c r="H1188" s="183">
        <f t="shared" si="252"/>
        <v>876.969169421488</v>
      </c>
      <c r="I1188" s="183">
        <f t="shared" si="253"/>
        <v>26.92373264462811</v>
      </c>
      <c r="J1188" s="185">
        <f t="shared" si="257"/>
        <v>125982.14860651169</v>
      </c>
      <c r="K1188" s="183">
        <f t="shared" si="254"/>
        <v>50.442348967355393</v>
      </c>
      <c r="L1188" s="185">
        <f t="shared" si="255"/>
        <v>7246.3613605242199</v>
      </c>
      <c r="M1188" s="204">
        <f t="shared" si="246"/>
        <v>20.428608081932165</v>
      </c>
      <c r="N1188" s="186"/>
      <c r="O1188" s="187">
        <f t="shared" si="247"/>
        <v>23.482621868082425</v>
      </c>
      <c r="P1188" s="187"/>
      <c r="Q1188" s="206">
        <f t="shared" si="248"/>
        <v>9.9570996914371893E-3</v>
      </c>
      <c r="R1188" s="184">
        <f t="shared" si="258"/>
        <v>0.994110352163324</v>
      </c>
      <c r="S1188" s="184">
        <f t="shared" si="259"/>
        <v>11.215796644323211</v>
      </c>
      <c r="T1188" s="190">
        <f t="shared" si="249"/>
        <v>-2.6714214502781219E-2</v>
      </c>
      <c r="U1188" s="190">
        <f t="shared" si="250"/>
        <v>-1.497342443227645E-2</v>
      </c>
      <c r="V1188" s="190">
        <f t="shared" si="251"/>
        <v>-1.174079007050477E-2</v>
      </c>
      <c r="Y1188" s="205"/>
      <c r="Z1188" s="205"/>
    </row>
    <row r="1189" spans="1:26">
      <c r="A1189" s="181">
        <v>1969.05</v>
      </c>
      <c r="B1189" s="182">
        <v>104.6</v>
      </c>
      <c r="C1189" s="183">
        <v>3.12</v>
      </c>
      <c r="D1189" s="182">
        <v>5.8333300000000001</v>
      </c>
      <c r="E1189" s="182">
        <v>36.4</v>
      </c>
      <c r="F1189" s="183">
        <f t="shared" si="256"/>
        <v>1969.3749999999106</v>
      </c>
      <c r="G1189" s="184">
        <v>6.32</v>
      </c>
      <c r="H1189" s="183">
        <f t="shared" si="252"/>
        <v>903.05001923076952</v>
      </c>
      <c r="I1189" s="183">
        <f t="shared" si="253"/>
        <v>26.93610000000001</v>
      </c>
      <c r="J1189" s="185">
        <f t="shared" si="257"/>
        <v>130051.28877735075</v>
      </c>
      <c r="K1189" s="183">
        <f t="shared" si="254"/>
        <v>50.361269299038483</v>
      </c>
      <c r="L1189" s="185">
        <f t="shared" si="255"/>
        <v>7252.6967912388491</v>
      </c>
      <c r="M1189" s="204">
        <f t="shared" si="246"/>
        <v>20.972258271972102</v>
      </c>
      <c r="N1189" s="186"/>
      <c r="O1189" s="187">
        <f t="shared" si="247"/>
        <v>24.106259591810353</v>
      </c>
      <c r="P1189" s="187"/>
      <c r="Q1189" s="206">
        <f t="shared" si="248"/>
        <v>7.4695643878682633E-3</v>
      </c>
      <c r="R1189" s="184">
        <f t="shared" si="258"/>
        <v>0.98708467973815017</v>
      </c>
      <c r="S1189" s="184">
        <f t="shared" si="259"/>
        <v>11.119108399265317</v>
      </c>
      <c r="T1189" s="190">
        <f t="shared" si="249"/>
        <v>-3.2877791186195271E-2</v>
      </c>
      <c r="U1189" s="190">
        <f t="shared" si="250"/>
        <v>-1.5061774733856059E-2</v>
      </c>
      <c r="V1189" s="190">
        <f t="shared" si="251"/>
        <v>-1.7816016452339212E-2</v>
      </c>
      <c r="Y1189" s="205"/>
      <c r="Z1189" s="205"/>
    </row>
    <row r="1190" spans="1:26">
      <c r="A1190" s="181">
        <v>1969.06</v>
      </c>
      <c r="B1190" s="182">
        <v>99.14</v>
      </c>
      <c r="C1190" s="183">
        <v>3.13</v>
      </c>
      <c r="D1190" s="182">
        <v>5.84</v>
      </c>
      <c r="E1190" s="182">
        <v>36.6</v>
      </c>
      <c r="F1190" s="183">
        <f t="shared" si="256"/>
        <v>1969.4583333332439</v>
      </c>
      <c r="G1190" s="184">
        <v>6.57</v>
      </c>
      <c r="H1190" s="183">
        <f t="shared" si="252"/>
        <v>851.23473032786922</v>
      </c>
      <c r="I1190" s="183">
        <f t="shared" si="253"/>
        <v>26.87477008196722</v>
      </c>
      <c r="J1190" s="185">
        <f t="shared" si="257"/>
        <v>122911.72091750837</v>
      </c>
      <c r="K1190" s="183">
        <f t="shared" si="254"/>
        <v>50.143340983606578</v>
      </c>
      <c r="L1190" s="185">
        <f t="shared" si="255"/>
        <v>7240.3111777108015</v>
      </c>
      <c r="M1190" s="204">
        <f t="shared" si="246"/>
        <v>19.713341583757636</v>
      </c>
      <c r="N1190" s="186"/>
      <c r="O1190" s="187">
        <f t="shared" si="247"/>
        <v>22.660788139262042</v>
      </c>
      <c r="P1190" s="187"/>
      <c r="Q1190" s="206">
        <f t="shared" si="248"/>
        <v>8.2230104032739448E-3</v>
      </c>
      <c r="R1190" s="184">
        <f t="shared" si="258"/>
        <v>0.99463816126572757</v>
      </c>
      <c r="S1190" s="184">
        <f t="shared" si="259"/>
        <v>10.915526134938741</v>
      </c>
      <c r="T1190" s="190">
        <f t="shared" si="249"/>
        <v>-2.6155992087097957E-2</v>
      </c>
      <c r="U1190" s="190">
        <f t="shared" si="250"/>
        <v>-1.1415251035158724E-2</v>
      </c>
      <c r="V1190" s="190">
        <f t="shared" si="251"/>
        <v>-1.4740741051939232E-2</v>
      </c>
      <c r="Y1190" s="205"/>
      <c r="Z1190" s="205"/>
    </row>
    <row r="1191" spans="1:26">
      <c r="A1191" s="181">
        <v>1969.07</v>
      </c>
      <c r="B1191" s="182">
        <v>94.71</v>
      </c>
      <c r="C1191" s="183">
        <v>3.1366700000000001</v>
      </c>
      <c r="D1191" s="182">
        <v>5.8566700000000003</v>
      </c>
      <c r="E1191" s="182">
        <v>36.799999999999997</v>
      </c>
      <c r="F1191" s="183">
        <f t="shared" si="256"/>
        <v>1969.5416666665772</v>
      </c>
      <c r="G1191" s="184">
        <v>6.72</v>
      </c>
      <c r="H1191" s="183">
        <f t="shared" si="252"/>
        <v>808.77836127717433</v>
      </c>
      <c r="I1191" s="183">
        <f t="shared" si="253"/>
        <v>26.785670177038057</v>
      </c>
      <c r="J1191" s="185">
        <f t="shared" si="257"/>
        <v>117103.65277875919</v>
      </c>
      <c r="K1191" s="183">
        <f t="shared" si="254"/>
        <v>50.013176698777201</v>
      </c>
      <c r="L1191" s="185">
        <f t="shared" si="255"/>
        <v>7241.4470501507294</v>
      </c>
      <c r="M1191" s="204">
        <f t="shared" si="246"/>
        <v>18.681708207192766</v>
      </c>
      <c r="N1191" s="186"/>
      <c r="O1191" s="187">
        <f t="shared" si="247"/>
        <v>21.478815780067102</v>
      </c>
      <c r="P1191" s="187"/>
      <c r="Q1191" s="206">
        <f t="shared" si="248"/>
        <v>9.7308502568545993E-3</v>
      </c>
      <c r="R1191" s="184">
        <f t="shared" si="258"/>
        <v>1.007770250943413</v>
      </c>
      <c r="S1191" s="184">
        <f t="shared" si="259"/>
        <v>10.797993415602901</v>
      </c>
      <c r="T1191" s="190">
        <f t="shared" si="249"/>
        <v>-2.1122186476369875E-2</v>
      </c>
      <c r="U1191" s="190">
        <f t="shared" si="250"/>
        <v>-1.0959231654178225E-2</v>
      </c>
      <c r="V1191" s="190">
        <f t="shared" si="251"/>
        <v>-1.016295482219165E-2</v>
      </c>
      <c r="Y1191" s="205"/>
      <c r="Z1191" s="205"/>
    </row>
    <row r="1192" spans="1:26">
      <c r="A1192" s="181">
        <v>1969.08</v>
      </c>
      <c r="B1192" s="182">
        <v>94.18</v>
      </c>
      <c r="C1192" s="183">
        <v>3.1433300000000002</v>
      </c>
      <c r="D1192" s="182">
        <v>5.8733300000000002</v>
      </c>
      <c r="E1192" s="182">
        <v>37</v>
      </c>
      <c r="F1192" s="183">
        <f t="shared" si="256"/>
        <v>1969.6249999999104</v>
      </c>
      <c r="G1192" s="184">
        <v>6.69</v>
      </c>
      <c r="H1192" s="183">
        <f t="shared" si="252"/>
        <v>799.90510297297328</v>
      </c>
      <c r="I1192" s="183">
        <f t="shared" si="253"/>
        <v>26.69744858067569</v>
      </c>
      <c r="J1192" s="185">
        <f t="shared" si="257"/>
        <v>116141.01546340607</v>
      </c>
      <c r="K1192" s="183">
        <f t="shared" si="254"/>
        <v>49.884334661756775</v>
      </c>
      <c r="L1192" s="185">
        <f t="shared" si="255"/>
        <v>7242.8807639805345</v>
      </c>
      <c r="M1192" s="204">
        <f t="shared" si="246"/>
        <v>18.429515590207746</v>
      </c>
      <c r="N1192" s="186"/>
      <c r="O1192" s="187">
        <f t="shared" si="247"/>
        <v>21.19334928926968</v>
      </c>
      <c r="P1192" s="187"/>
      <c r="Q1192" s="206">
        <f t="shared" si="248"/>
        <v>1.1318181972567828E-2</v>
      </c>
      <c r="R1192" s="184">
        <f t="shared" si="258"/>
        <v>0.97227236092193536</v>
      </c>
      <c r="S1192" s="184">
        <f t="shared" si="259"/>
        <v>10.823075471780822</v>
      </c>
      <c r="T1192" s="190">
        <f t="shared" si="249"/>
        <v>-1.6442330554510831E-2</v>
      </c>
      <c r="U1192" s="190">
        <f t="shared" si="250"/>
        <v>-1.1910586002217616E-2</v>
      </c>
      <c r="V1192" s="190">
        <f t="shared" si="251"/>
        <v>-4.5317445522932154E-3</v>
      </c>
      <c r="Y1192" s="205"/>
      <c r="Z1192" s="205"/>
    </row>
    <row r="1193" spans="1:26">
      <c r="A1193" s="181">
        <v>1969.09</v>
      </c>
      <c r="B1193" s="182">
        <v>94.51</v>
      </c>
      <c r="C1193" s="183">
        <v>3.15</v>
      </c>
      <c r="D1193" s="182">
        <v>5.89</v>
      </c>
      <c r="E1193" s="182">
        <v>37.1</v>
      </c>
      <c r="F1193" s="183">
        <f t="shared" si="256"/>
        <v>1969.7083333332437</v>
      </c>
      <c r="G1193" s="184">
        <v>7.16</v>
      </c>
      <c r="H1193" s="183">
        <f t="shared" si="252"/>
        <v>800.54428018867964</v>
      </c>
      <c r="I1193" s="183">
        <f t="shared" si="253"/>
        <v>26.681985849056613</v>
      </c>
      <c r="J1193" s="185">
        <f t="shared" si="257"/>
        <v>116556.65739465723</v>
      </c>
      <c r="K1193" s="183">
        <f t="shared" si="254"/>
        <v>49.891078301886807</v>
      </c>
      <c r="L1193" s="185">
        <f t="shared" si="255"/>
        <v>7263.9796006193101</v>
      </c>
      <c r="M1193" s="204">
        <f t="shared" si="246"/>
        <v>18.398046344676981</v>
      </c>
      <c r="N1193" s="186"/>
      <c r="O1193" s="187">
        <f t="shared" si="247"/>
        <v>21.161648629370429</v>
      </c>
      <c r="P1193" s="187"/>
      <c r="Q1193" s="206">
        <f t="shared" si="248"/>
        <v>6.6372965809133114E-3</v>
      </c>
      <c r="R1193" s="184">
        <f t="shared" si="258"/>
        <v>1.0102292959873826</v>
      </c>
      <c r="S1193" s="184">
        <f t="shared" si="259"/>
        <v>10.49461332159653</v>
      </c>
      <c r="T1193" s="190">
        <f t="shared" si="249"/>
        <v>-1.6346310010965426E-2</v>
      </c>
      <c r="U1193" s="190">
        <f t="shared" si="250"/>
        <v>-1.1106974916049062E-2</v>
      </c>
      <c r="V1193" s="190">
        <f t="shared" si="251"/>
        <v>-5.2393350949163642E-3</v>
      </c>
      <c r="Y1193" s="205"/>
      <c r="Z1193" s="205"/>
    </row>
    <row r="1194" spans="1:26">
      <c r="A1194" s="181">
        <v>1969.1</v>
      </c>
      <c r="B1194" s="182">
        <v>95.52</v>
      </c>
      <c r="C1194" s="183">
        <v>3.15333</v>
      </c>
      <c r="D1194" s="182">
        <v>5.8533299999999997</v>
      </c>
      <c r="E1194" s="182">
        <v>37.299999999999997</v>
      </c>
      <c r="F1194" s="183">
        <f t="shared" si="256"/>
        <v>1969.7916666665769</v>
      </c>
      <c r="G1194" s="184">
        <v>7.1</v>
      </c>
      <c r="H1194" s="183">
        <f t="shared" si="252"/>
        <v>804.76112171581804</v>
      </c>
      <c r="I1194" s="183">
        <f t="shared" si="253"/>
        <v>26.566974329356579</v>
      </c>
      <c r="J1194" s="185">
        <f t="shared" si="257"/>
        <v>117492.95467238709</v>
      </c>
      <c r="K1194" s="183">
        <f t="shared" si="254"/>
        <v>49.314619101474555</v>
      </c>
      <c r="L1194" s="185">
        <f t="shared" si="255"/>
        <v>7199.8014695615957</v>
      </c>
      <c r="M1194" s="204">
        <f t="shared" si="246"/>
        <v>18.448662031815363</v>
      </c>
      <c r="N1194" s="186"/>
      <c r="O1194" s="187">
        <f t="shared" si="247"/>
        <v>21.223912918013699</v>
      </c>
      <c r="P1194" s="187"/>
      <c r="Q1194" s="206">
        <f t="shared" si="248"/>
        <v>7.2898151339660031E-3</v>
      </c>
      <c r="R1194" s="184">
        <f t="shared" si="258"/>
        <v>1.0030799074007841</v>
      </c>
      <c r="S1194" s="184">
        <f t="shared" si="259"/>
        <v>10.545118825780046</v>
      </c>
      <c r="T1194" s="190">
        <f t="shared" si="249"/>
        <v>-2.12596026719446E-2</v>
      </c>
      <c r="U1194" s="190">
        <f t="shared" si="250"/>
        <v>-1.7668368369158527E-2</v>
      </c>
      <c r="V1194" s="190">
        <f t="shared" si="251"/>
        <v>-3.5912343027860727E-3</v>
      </c>
      <c r="Y1194" s="205"/>
      <c r="Z1194" s="205"/>
    </row>
    <row r="1195" spans="1:26">
      <c r="A1195" s="181">
        <v>1969.11</v>
      </c>
      <c r="B1195" s="182">
        <v>96.21</v>
      </c>
      <c r="C1195" s="183">
        <v>3.1566700000000001</v>
      </c>
      <c r="D1195" s="182">
        <v>5.8166700000000002</v>
      </c>
      <c r="E1195" s="182">
        <v>37.5</v>
      </c>
      <c r="F1195" s="183">
        <f t="shared" si="256"/>
        <v>1969.8749999999102</v>
      </c>
      <c r="G1195" s="184">
        <v>7.14</v>
      </c>
      <c r="H1195" s="183">
        <f t="shared" si="252"/>
        <v>806.25134520000017</v>
      </c>
      <c r="I1195" s="183">
        <f t="shared" si="253"/>
        <v>26.453273400400011</v>
      </c>
      <c r="J1195" s="185">
        <f t="shared" si="257"/>
        <v>118032.36550244059</v>
      </c>
      <c r="K1195" s="183">
        <f t="shared" si="254"/>
        <v>48.744392600400019</v>
      </c>
      <c r="L1195" s="185">
        <f t="shared" si="255"/>
        <v>7136.0078936397585</v>
      </c>
      <c r="M1195" s="204">
        <f t="shared" si="246"/>
        <v>18.437760084691046</v>
      </c>
      <c r="N1195" s="186"/>
      <c r="O1195" s="187">
        <f t="shared" si="247"/>
        <v>21.215681439338887</v>
      </c>
      <c r="P1195" s="187"/>
      <c r="Q1195" s="206">
        <f t="shared" si="248"/>
        <v>7.46965233552533E-3</v>
      </c>
      <c r="R1195" s="184">
        <f t="shared" si="258"/>
        <v>0.97057926051089938</v>
      </c>
      <c r="S1195" s="184">
        <f t="shared" si="259"/>
        <v>10.521182965612146</v>
      </c>
      <c r="T1195" s="190">
        <f t="shared" si="249"/>
        <v>-2.2925778303101385E-2</v>
      </c>
      <c r="U1195" s="190">
        <f t="shared" si="250"/>
        <v>-1.9618585245797182E-2</v>
      </c>
      <c r="V1195" s="190">
        <f t="shared" si="251"/>
        <v>-3.307193057304203E-3</v>
      </c>
      <c r="Y1195" s="205"/>
      <c r="Z1195" s="205"/>
    </row>
    <row r="1196" spans="1:26">
      <c r="A1196" s="181">
        <v>1969.12</v>
      </c>
      <c r="B1196" s="182">
        <v>91.11</v>
      </c>
      <c r="C1196" s="183">
        <v>3.16</v>
      </c>
      <c r="D1196" s="182">
        <v>5.78</v>
      </c>
      <c r="E1196" s="182">
        <v>37.700000000000003</v>
      </c>
      <c r="F1196" s="183">
        <f t="shared" si="256"/>
        <v>1969.9583333332434</v>
      </c>
      <c r="G1196" s="184">
        <v>7.65</v>
      </c>
      <c r="H1196" s="183">
        <f t="shared" si="252"/>
        <v>759.46226777188349</v>
      </c>
      <c r="I1196" s="183">
        <f t="shared" si="253"/>
        <v>26.34069549071619</v>
      </c>
      <c r="J1196" s="185">
        <f t="shared" si="257"/>
        <v>111503.95765951656</v>
      </c>
      <c r="K1196" s="183">
        <f t="shared" si="254"/>
        <v>48.1801328912467</v>
      </c>
      <c r="L1196" s="185">
        <f t="shared" si="255"/>
        <v>7073.7885552848829</v>
      </c>
      <c r="M1196" s="204">
        <f t="shared" si="246"/>
        <v>17.326929913742688</v>
      </c>
      <c r="N1196" s="186"/>
      <c r="O1196" s="187">
        <f t="shared" si="247"/>
        <v>19.945144752472103</v>
      </c>
      <c r="P1196" s="187"/>
      <c r="Q1196" s="206">
        <f t="shared" si="248"/>
        <v>6.3919218866562086E-3</v>
      </c>
      <c r="R1196" s="184">
        <f t="shared" si="258"/>
        <v>0.99672430310805182</v>
      </c>
      <c r="S1196" s="184">
        <f t="shared" si="259"/>
        <v>10.157468815447984</v>
      </c>
      <c r="T1196" s="190">
        <f t="shared" si="249"/>
        <v>-1.4137035989234881E-2</v>
      </c>
      <c r="U1196" s="190">
        <f t="shared" si="250"/>
        <v>-1.4771464629442566E-2</v>
      </c>
      <c r="V1196" s="190">
        <f t="shared" si="251"/>
        <v>6.3442864020768486E-4</v>
      </c>
      <c r="Y1196" s="205"/>
      <c r="Z1196" s="205"/>
    </row>
    <row r="1197" spans="1:26">
      <c r="A1197" s="181">
        <v>1970.01</v>
      </c>
      <c r="B1197" s="182">
        <v>90.31</v>
      </c>
      <c r="C1197" s="183">
        <v>3.1633300000000002</v>
      </c>
      <c r="D1197" s="182">
        <v>5.73</v>
      </c>
      <c r="E1197" s="182">
        <v>37.799999999999997</v>
      </c>
      <c r="F1197" s="183">
        <f t="shared" si="256"/>
        <v>1970.0416666665767</v>
      </c>
      <c r="G1197" s="184">
        <v>7.79</v>
      </c>
      <c r="H1197" s="183">
        <f t="shared" si="252"/>
        <v>750.80221944444486</v>
      </c>
      <c r="I1197" s="183">
        <f t="shared" si="253"/>
        <v>26.298695436111124</v>
      </c>
      <c r="J1197" s="185">
        <f t="shared" si="257"/>
        <v>110554.2563939785</v>
      </c>
      <c r="K1197" s="183">
        <f t="shared" si="254"/>
        <v>47.636991666666695</v>
      </c>
      <c r="L1197" s="185">
        <f t="shared" si="255"/>
        <v>7014.4600723895119</v>
      </c>
      <c r="M1197" s="204">
        <f t="shared" si="246"/>
        <v>17.09054139514021</v>
      </c>
      <c r="N1197" s="186"/>
      <c r="O1197" s="187">
        <f t="shared" si="247"/>
        <v>19.681596538879791</v>
      </c>
      <c r="P1197" s="187"/>
      <c r="Q1197" s="206">
        <f t="shared" si="248"/>
        <v>6.4112433742651992E-3</v>
      </c>
      <c r="R1197" s="184">
        <f t="shared" si="258"/>
        <v>1.0453262030836263</v>
      </c>
      <c r="S1197" s="184">
        <f t="shared" si="259"/>
        <v>10.097412439047684</v>
      </c>
      <c r="T1197" s="190">
        <f t="shared" si="249"/>
        <v>-1.1477621398428672E-2</v>
      </c>
      <c r="U1197" s="190">
        <f t="shared" si="250"/>
        <v>-1.7199657072738628E-2</v>
      </c>
      <c r="V1197" s="190">
        <f t="shared" si="251"/>
        <v>5.7220356743099554E-3</v>
      </c>
      <c r="Y1197" s="205"/>
      <c r="Z1197" s="205"/>
    </row>
    <row r="1198" spans="1:26">
      <c r="A1198" s="181">
        <v>1970.02</v>
      </c>
      <c r="B1198" s="182">
        <v>87.16</v>
      </c>
      <c r="C1198" s="183">
        <v>3.1666699999999999</v>
      </c>
      <c r="D1198" s="182">
        <v>5.68</v>
      </c>
      <c r="E1198" s="182">
        <v>38</v>
      </c>
      <c r="F1198" s="183">
        <f t="shared" si="256"/>
        <v>1970.12499999991</v>
      </c>
      <c r="G1198" s="184">
        <v>7.24</v>
      </c>
      <c r="H1198" s="183">
        <f t="shared" si="252"/>
        <v>720.80058473684232</v>
      </c>
      <c r="I1198" s="183">
        <f t="shared" si="253"/>
        <v>26.187902566184221</v>
      </c>
      <c r="J1198" s="185">
        <f t="shared" si="257"/>
        <v>106457.91384886504</v>
      </c>
      <c r="K1198" s="183">
        <f t="shared" si="254"/>
        <v>46.972777894736858</v>
      </c>
      <c r="L1198" s="185">
        <f t="shared" si="255"/>
        <v>6937.596955731452</v>
      </c>
      <c r="M1198" s="204">
        <f t="shared" si="246"/>
        <v>16.372586787159854</v>
      </c>
      <c r="N1198" s="186"/>
      <c r="O1198" s="187">
        <f t="shared" si="247"/>
        <v>18.865300867228154</v>
      </c>
      <c r="P1198" s="187"/>
      <c r="Q1198" s="206">
        <f t="shared" si="248"/>
        <v>1.4668881693785968E-2</v>
      </c>
      <c r="R1198" s="184">
        <f t="shared" si="258"/>
        <v>1.0181267352323757</v>
      </c>
      <c r="S1198" s="184">
        <f t="shared" si="259"/>
        <v>10.499536701637624</v>
      </c>
      <c r="T1198" s="190">
        <f t="shared" si="249"/>
        <v>-4.8549116449232432E-3</v>
      </c>
      <c r="U1198" s="190">
        <f t="shared" si="250"/>
        <v>-3.079532454964351E-2</v>
      </c>
      <c r="V1198" s="190">
        <f t="shared" si="251"/>
        <v>2.5940412904720267E-2</v>
      </c>
      <c r="Y1198" s="205"/>
      <c r="Z1198" s="205"/>
    </row>
    <row r="1199" spans="1:26">
      <c r="A1199" s="181">
        <v>1970.03</v>
      </c>
      <c r="B1199" s="182">
        <v>88.65</v>
      </c>
      <c r="C1199" s="183">
        <v>3.17</v>
      </c>
      <c r="D1199" s="182">
        <v>5.63</v>
      </c>
      <c r="E1199" s="182">
        <v>38.200000000000003</v>
      </c>
      <c r="F1199" s="183">
        <f t="shared" si="256"/>
        <v>1970.2083333332432</v>
      </c>
      <c r="G1199" s="184">
        <v>7.07</v>
      </c>
      <c r="H1199" s="183">
        <f t="shared" si="252"/>
        <v>729.28433049738248</v>
      </c>
      <c r="I1199" s="183">
        <f t="shared" si="253"/>
        <v>26.078187565445035</v>
      </c>
      <c r="J1199" s="185">
        <f t="shared" si="257"/>
        <v>108031.87806737381</v>
      </c>
      <c r="K1199" s="183">
        <f t="shared" si="254"/>
        <v>46.315519240837709</v>
      </c>
      <c r="L1199" s="185">
        <f t="shared" si="255"/>
        <v>6860.9077667153351</v>
      </c>
      <c r="M1199" s="204">
        <f t="shared" si="246"/>
        <v>16.531690813943619</v>
      </c>
      <c r="N1199" s="186"/>
      <c r="O1199" s="187">
        <f t="shared" si="247"/>
        <v>19.058795732982535</v>
      </c>
      <c r="P1199" s="187"/>
      <c r="Q1199" s="206">
        <f t="shared" si="248"/>
        <v>1.6319779332802584E-2</v>
      </c>
      <c r="R1199" s="184">
        <f t="shared" si="258"/>
        <v>0.9834450156947917</v>
      </c>
      <c r="S1199" s="184">
        <f t="shared" si="259"/>
        <v>10.633891175200292</v>
      </c>
      <c r="T1199" s="190">
        <f t="shared" si="249"/>
        <v>-1.6882974241758775E-2</v>
      </c>
      <c r="U1199" s="190">
        <f t="shared" si="250"/>
        <v>-3.4335322596736328E-2</v>
      </c>
      <c r="V1199" s="190">
        <f t="shared" si="251"/>
        <v>1.7452348354977554E-2</v>
      </c>
      <c r="Y1199" s="205"/>
      <c r="Z1199" s="205"/>
    </row>
    <row r="1200" spans="1:26">
      <c r="A1200" s="181">
        <v>1970.04</v>
      </c>
      <c r="B1200" s="182">
        <v>85.95</v>
      </c>
      <c r="C1200" s="183">
        <v>3.17333</v>
      </c>
      <c r="D1200" s="182">
        <v>5.5933299999999999</v>
      </c>
      <c r="E1200" s="182">
        <v>38.5</v>
      </c>
      <c r="F1200" s="183">
        <f t="shared" si="256"/>
        <v>1970.2916666665765</v>
      </c>
      <c r="G1200" s="184">
        <v>7.39</v>
      </c>
      <c r="H1200" s="183">
        <f t="shared" si="252"/>
        <v>701.56296818181852</v>
      </c>
      <c r="I1200" s="183">
        <f t="shared" si="253"/>
        <v>25.902161882727281</v>
      </c>
      <c r="J1200" s="185">
        <f t="shared" si="257"/>
        <v>104245.14845881355</v>
      </c>
      <c r="K1200" s="183">
        <f t="shared" si="254"/>
        <v>45.655301882727294</v>
      </c>
      <c r="L1200" s="185">
        <f t="shared" si="255"/>
        <v>6783.9152557200186</v>
      </c>
      <c r="M1200" s="204">
        <f t="shared" si="246"/>
        <v>15.873067819354061</v>
      </c>
      <c r="N1200" s="186"/>
      <c r="O1200" s="187">
        <f t="shared" si="247"/>
        <v>18.311411111344047</v>
      </c>
      <c r="P1200" s="187"/>
      <c r="Q1200" s="206">
        <f t="shared" si="248"/>
        <v>1.6084252196537169E-2</v>
      </c>
      <c r="R1200" s="184">
        <f t="shared" si="258"/>
        <v>0.97049894880882093</v>
      </c>
      <c r="S1200" s="184">
        <f t="shared" si="259"/>
        <v>10.37635755467578</v>
      </c>
      <c r="T1200" s="190">
        <f t="shared" si="249"/>
        <v>-1.561819126896169E-2</v>
      </c>
      <c r="U1200" s="190">
        <f t="shared" si="250"/>
        <v>-2.5013508994320088E-2</v>
      </c>
      <c r="V1200" s="190">
        <f t="shared" si="251"/>
        <v>9.3953177253583986E-3</v>
      </c>
      <c r="Y1200" s="205"/>
      <c r="Z1200" s="205"/>
    </row>
    <row r="1201" spans="1:26">
      <c r="A1201" s="181">
        <v>1970.05</v>
      </c>
      <c r="B1201" s="182">
        <v>76.06</v>
      </c>
      <c r="C1201" s="183">
        <v>3.1766700000000001</v>
      </c>
      <c r="D1201" s="182">
        <v>5.5566700000000004</v>
      </c>
      <c r="E1201" s="182">
        <v>38.6</v>
      </c>
      <c r="F1201" s="183">
        <f t="shared" si="256"/>
        <v>1970.3749999999097</v>
      </c>
      <c r="G1201" s="184">
        <v>7.91</v>
      </c>
      <c r="H1201" s="183">
        <f t="shared" si="252"/>
        <v>619.22790854922312</v>
      </c>
      <c r="I1201" s="183">
        <f t="shared" si="253"/>
        <v>25.862249806088094</v>
      </c>
      <c r="J1201" s="185">
        <f t="shared" si="257"/>
        <v>92331.231883060856</v>
      </c>
      <c r="K1201" s="183">
        <f t="shared" si="254"/>
        <v>45.238563536658049</v>
      </c>
      <c r="L1201" s="185">
        <f t="shared" si="255"/>
        <v>6745.3876711497205</v>
      </c>
      <c r="M1201" s="204">
        <f t="shared" si="246"/>
        <v>13.983836060789194</v>
      </c>
      <c r="N1201" s="186"/>
      <c r="O1201" s="187">
        <f t="shared" si="247"/>
        <v>16.149570146153575</v>
      </c>
      <c r="P1201" s="187"/>
      <c r="Q1201" s="206">
        <f t="shared" si="248"/>
        <v>1.9662032140303598E-2</v>
      </c>
      <c r="R1201" s="184">
        <f t="shared" si="258"/>
        <v>1.0114065562340058</v>
      </c>
      <c r="S1201" s="184">
        <f t="shared" si="259"/>
        <v>10.044155383994211</v>
      </c>
      <c r="T1201" s="190">
        <f t="shared" si="249"/>
        <v>3.2911346716124612E-4</v>
      </c>
      <c r="U1201" s="190">
        <f t="shared" si="250"/>
        <v>-1.4347637263584123E-2</v>
      </c>
      <c r="V1201" s="190">
        <f t="shared" si="251"/>
        <v>1.4676750730745369E-2</v>
      </c>
      <c r="Y1201" s="205"/>
      <c r="Z1201" s="205"/>
    </row>
    <row r="1202" spans="1:26">
      <c r="A1202" s="181">
        <v>1970.06</v>
      </c>
      <c r="B1202" s="182">
        <v>75.59</v>
      </c>
      <c r="C1202" s="183">
        <v>3.18</v>
      </c>
      <c r="D1202" s="182">
        <v>5.52</v>
      </c>
      <c r="E1202" s="182">
        <v>38.799999999999997</v>
      </c>
      <c r="F1202" s="183">
        <f t="shared" si="256"/>
        <v>1970.458333333243</v>
      </c>
      <c r="G1202" s="184">
        <v>7.84</v>
      </c>
      <c r="H1202" s="183">
        <f t="shared" si="252"/>
        <v>612.22932100515493</v>
      </c>
      <c r="I1202" s="183">
        <f t="shared" si="253"/>
        <v>25.755910051546405</v>
      </c>
      <c r="J1202" s="185">
        <f t="shared" si="257"/>
        <v>91607.725570459108</v>
      </c>
      <c r="K1202" s="183">
        <f t="shared" si="254"/>
        <v>44.708372164948472</v>
      </c>
      <c r="L1202" s="185">
        <f t="shared" si="255"/>
        <v>6689.7029388667061</v>
      </c>
      <c r="M1202" s="204">
        <f t="shared" si="246"/>
        <v>13.799691797725183</v>
      </c>
      <c r="N1202" s="186"/>
      <c r="O1202" s="187">
        <f t="shared" si="247"/>
        <v>15.955062559858025</v>
      </c>
      <c r="P1202" s="187"/>
      <c r="Q1202" s="206">
        <f t="shared" si="248"/>
        <v>2.1499547604048055E-2</v>
      </c>
      <c r="R1202" s="184">
        <f t="shared" si="258"/>
        <v>1.0331072842441178</v>
      </c>
      <c r="S1202" s="184">
        <f t="shared" si="259"/>
        <v>10.106360047373879</v>
      </c>
      <c r="T1202" s="190">
        <f t="shared" si="249"/>
        <v>6.6845801773449676E-3</v>
      </c>
      <c r="U1202" s="190">
        <f t="shared" si="250"/>
        <v>-1.2755533215716874E-2</v>
      </c>
      <c r="V1202" s="190">
        <f t="shared" si="251"/>
        <v>1.9440113393061842E-2</v>
      </c>
      <c r="Y1202" s="205"/>
      <c r="Z1202" s="205"/>
    </row>
    <row r="1203" spans="1:26">
      <c r="A1203" s="181">
        <v>1970.07</v>
      </c>
      <c r="B1203" s="182">
        <v>75.72</v>
      </c>
      <c r="C1203" s="183">
        <v>3.1833300000000002</v>
      </c>
      <c r="D1203" s="182">
        <v>5.4666699999999997</v>
      </c>
      <c r="E1203" s="182">
        <v>39</v>
      </c>
      <c r="F1203" s="183">
        <f t="shared" si="256"/>
        <v>1970.5416666665762</v>
      </c>
      <c r="G1203" s="184">
        <v>7.46</v>
      </c>
      <c r="H1203" s="183">
        <f t="shared" si="252"/>
        <v>610.13719846153867</v>
      </c>
      <c r="I1203" s="183">
        <f t="shared" si="253"/>
        <v>25.650660961153857</v>
      </c>
      <c r="J1203" s="185">
        <f t="shared" si="257"/>
        <v>91614.523629929667</v>
      </c>
      <c r="K1203" s="183">
        <f t="shared" si="254"/>
        <v>44.049375577307707</v>
      </c>
      <c r="L1203" s="185">
        <f t="shared" si="255"/>
        <v>6614.1886937668733</v>
      </c>
      <c r="M1203" s="204">
        <f t="shared" si="246"/>
        <v>13.726499744359771</v>
      </c>
      <c r="N1203" s="186"/>
      <c r="O1203" s="187">
        <f t="shared" si="247"/>
        <v>15.888935332500393</v>
      </c>
      <c r="P1203" s="187"/>
      <c r="Q1203" s="206">
        <f t="shared" si="248"/>
        <v>2.621432625414058E-2</v>
      </c>
      <c r="R1203" s="184">
        <f t="shared" si="258"/>
        <v>1.0013364030516227</v>
      </c>
      <c r="S1203" s="184">
        <f t="shared" si="259"/>
        <v>10.387410827355499</v>
      </c>
      <c r="T1203" s="190">
        <f t="shared" si="249"/>
        <v>1.1574313955990734E-2</v>
      </c>
      <c r="U1203" s="190">
        <f t="shared" si="250"/>
        <v>-1.7551010788146693E-2</v>
      </c>
      <c r="V1203" s="190">
        <f t="shared" si="251"/>
        <v>2.9125324744137426E-2</v>
      </c>
      <c r="Y1203" s="205"/>
      <c r="Z1203" s="205"/>
    </row>
    <row r="1204" spans="1:26">
      <c r="A1204" s="181">
        <v>1970.08</v>
      </c>
      <c r="B1204" s="182">
        <v>77.92</v>
      </c>
      <c r="C1204" s="183">
        <v>3.1866699999999999</v>
      </c>
      <c r="D1204" s="182">
        <v>5.4133300000000002</v>
      </c>
      <c r="E1204" s="182">
        <v>39</v>
      </c>
      <c r="F1204" s="183">
        <f t="shared" si="256"/>
        <v>1970.6249999999095</v>
      </c>
      <c r="G1204" s="184">
        <v>7.53</v>
      </c>
      <c r="H1204" s="183">
        <f t="shared" si="252"/>
        <v>627.86437538461564</v>
      </c>
      <c r="I1204" s="183">
        <f t="shared" si="253"/>
        <v>25.677574038846164</v>
      </c>
      <c r="J1204" s="185">
        <f t="shared" si="257"/>
        <v>94597.628795722441</v>
      </c>
      <c r="K1204" s="183">
        <f t="shared" si="254"/>
        <v>43.619572115000018</v>
      </c>
      <c r="L1204" s="185">
        <f t="shared" si="255"/>
        <v>6571.9735868679172</v>
      </c>
      <c r="M1204" s="204">
        <f t="shared" si="246"/>
        <v>14.10045651681545</v>
      </c>
      <c r="N1204" s="186"/>
      <c r="O1204" s="187">
        <f t="shared" si="247"/>
        <v>16.339508329168655</v>
      </c>
      <c r="P1204" s="187"/>
      <c r="Q1204" s="206">
        <f t="shared" si="248"/>
        <v>2.3582231493170847E-2</v>
      </c>
      <c r="R1204" s="184">
        <f t="shared" si="258"/>
        <v>1.0160954098001953</v>
      </c>
      <c r="S1204" s="184">
        <f t="shared" si="259"/>
        <v>10.401292594883635</v>
      </c>
      <c r="T1204" s="190">
        <f t="shared" si="249"/>
        <v>1.1089305510932679E-2</v>
      </c>
      <c r="U1204" s="190">
        <f t="shared" si="250"/>
        <v>-2.2639234506384609E-2</v>
      </c>
      <c r="V1204" s="190">
        <f t="shared" si="251"/>
        <v>3.3728540017317288E-2</v>
      </c>
      <c r="Y1204" s="205"/>
      <c r="Z1204" s="205"/>
    </row>
    <row r="1205" spans="1:26">
      <c r="A1205" s="181">
        <v>1970.09</v>
      </c>
      <c r="B1205" s="182">
        <v>82.58</v>
      </c>
      <c r="C1205" s="183">
        <v>3.19</v>
      </c>
      <c r="D1205" s="182">
        <v>5.36</v>
      </c>
      <c r="E1205" s="182">
        <v>39.200000000000003</v>
      </c>
      <c r="F1205" s="183">
        <f t="shared" si="256"/>
        <v>1970.7083333332428</v>
      </c>
      <c r="G1205" s="184">
        <v>7.39</v>
      </c>
      <c r="H1205" s="183">
        <f t="shared" si="252"/>
        <v>662.01879107142872</v>
      </c>
      <c r="I1205" s="183">
        <f t="shared" si="253"/>
        <v>25.573261607142864</v>
      </c>
      <c r="J1205" s="185">
        <f t="shared" si="257"/>
        <v>100064.61237343744</v>
      </c>
      <c r="K1205" s="183">
        <f t="shared" si="254"/>
        <v>42.969492857142875</v>
      </c>
      <c r="L1205" s="185">
        <f t="shared" si="255"/>
        <v>6494.8694880312996</v>
      </c>
      <c r="M1205" s="204">
        <f t="shared" si="246"/>
        <v>14.842661145242227</v>
      </c>
      <c r="N1205" s="186"/>
      <c r="O1205" s="187">
        <f t="shared" si="247"/>
        <v>17.215125541252302</v>
      </c>
      <c r="P1205" s="187"/>
      <c r="Q1205" s="206">
        <f t="shared" si="248"/>
        <v>2.1961852727596293E-2</v>
      </c>
      <c r="R1205" s="184">
        <f t="shared" si="258"/>
        <v>1.0103781482444136</v>
      </c>
      <c r="S1205" s="184">
        <f t="shared" si="259"/>
        <v>10.514783693988544</v>
      </c>
      <c r="T1205" s="190">
        <f t="shared" si="249"/>
        <v>7.3995040543766155E-3</v>
      </c>
      <c r="U1205" s="190">
        <f t="shared" si="250"/>
        <v>-2.5982514542431612E-2</v>
      </c>
      <c r="V1205" s="190">
        <f t="shared" si="251"/>
        <v>3.3382018596808227E-2</v>
      </c>
      <c r="Y1205" s="205"/>
      <c r="Z1205" s="205"/>
    </row>
    <row r="1206" spans="1:26">
      <c r="A1206" s="181">
        <v>1970.1</v>
      </c>
      <c r="B1206" s="182">
        <v>84.37</v>
      </c>
      <c r="C1206" s="183">
        <v>3.17333</v>
      </c>
      <c r="D1206" s="182">
        <v>5.2833300000000003</v>
      </c>
      <c r="E1206" s="182">
        <v>39.4</v>
      </c>
      <c r="F1206" s="183">
        <f t="shared" si="256"/>
        <v>1970.791666666576</v>
      </c>
      <c r="G1206" s="184">
        <v>7.33</v>
      </c>
      <c r="H1206" s="183">
        <f t="shared" si="252"/>
        <v>672.93533413705609</v>
      </c>
      <c r="I1206" s="183">
        <f t="shared" si="253"/>
        <v>25.310488134137067</v>
      </c>
      <c r="J1206" s="185">
        <f t="shared" si="257"/>
        <v>102033.46383693472</v>
      </c>
      <c r="K1206" s="183">
        <f t="shared" si="254"/>
        <v>42.139853489467022</v>
      </c>
      <c r="L1206" s="185">
        <f t="shared" si="255"/>
        <v>6389.4329796561851</v>
      </c>
      <c r="M1206" s="204">
        <f t="shared" si="246"/>
        <v>15.064185404089635</v>
      </c>
      <c r="N1206" s="186"/>
      <c r="O1206" s="187">
        <f t="shared" si="247"/>
        <v>17.486678518763043</v>
      </c>
      <c r="P1206" s="187"/>
      <c r="Q1206" s="206">
        <f t="shared" si="248"/>
        <v>2.1401934611650075E-2</v>
      </c>
      <c r="R1206" s="184">
        <f t="shared" si="258"/>
        <v>1.0413211919527887</v>
      </c>
      <c r="S1206" s="184">
        <f t="shared" si="259"/>
        <v>10.569979212552536</v>
      </c>
      <c r="T1206" s="190">
        <f t="shared" si="249"/>
        <v>7.7786185512356276E-3</v>
      </c>
      <c r="U1206" s="190">
        <f t="shared" si="250"/>
        <v>-2.7846164942143425E-2</v>
      </c>
      <c r="V1206" s="190">
        <f t="shared" si="251"/>
        <v>3.5624783493379053E-2</v>
      </c>
      <c r="Y1206" s="205"/>
      <c r="Z1206" s="205"/>
    </row>
    <row r="1207" spans="1:26">
      <c r="A1207" s="181">
        <v>1970.11</v>
      </c>
      <c r="B1207" s="182">
        <v>84.28</v>
      </c>
      <c r="C1207" s="183">
        <v>3.1566700000000001</v>
      </c>
      <c r="D1207" s="182">
        <v>5.2066699999999999</v>
      </c>
      <c r="E1207" s="182">
        <v>39.6</v>
      </c>
      <c r="F1207" s="183">
        <f t="shared" si="256"/>
        <v>1970.8749999999093</v>
      </c>
      <c r="G1207" s="184">
        <v>6.84</v>
      </c>
      <c r="H1207" s="183">
        <f t="shared" si="252"/>
        <v>668.82245606060633</v>
      </c>
      <c r="I1207" s="183">
        <f t="shared" si="253"/>
        <v>25.050448295833345</v>
      </c>
      <c r="J1207" s="185">
        <f t="shared" si="257"/>
        <v>101726.37262256145</v>
      </c>
      <c r="K1207" s="183">
        <f t="shared" si="254"/>
        <v>41.318673674621223</v>
      </c>
      <c r="L1207" s="185">
        <f t="shared" si="255"/>
        <v>6284.4761810953014</v>
      </c>
      <c r="M1207" s="204">
        <f t="shared" si="246"/>
        <v>14.950761908791737</v>
      </c>
      <c r="N1207" s="186"/>
      <c r="O1207" s="187">
        <f t="shared" si="247"/>
        <v>17.369848985307847</v>
      </c>
      <c r="P1207" s="187"/>
      <c r="Q1207" s="206">
        <f t="shared" si="248"/>
        <v>2.7326345228659801E-2</v>
      </c>
      <c r="R1207" s="184">
        <f t="shared" si="258"/>
        <v>1.0386907764634588</v>
      </c>
      <c r="S1207" s="184">
        <f t="shared" si="259"/>
        <v>10.951153739639832</v>
      </c>
      <c r="T1207" s="190">
        <f t="shared" si="249"/>
        <v>1.1810279795561707E-2</v>
      </c>
      <c r="U1207" s="190">
        <f t="shared" si="250"/>
        <v>-3.6280350482559065E-2</v>
      </c>
      <c r="V1207" s="190">
        <f t="shared" si="251"/>
        <v>4.8090630278120772E-2</v>
      </c>
      <c r="Y1207" s="205"/>
      <c r="Z1207" s="205"/>
    </row>
    <row r="1208" spans="1:26">
      <c r="A1208" s="181">
        <v>1970.12</v>
      </c>
      <c r="B1208" s="182">
        <v>90.05</v>
      </c>
      <c r="C1208" s="183">
        <v>3.14</v>
      </c>
      <c r="D1208" s="182">
        <v>5.13</v>
      </c>
      <c r="E1208" s="182">
        <v>39.799999999999997</v>
      </c>
      <c r="F1208" s="183">
        <f t="shared" si="256"/>
        <v>1970.9583333332425</v>
      </c>
      <c r="G1208" s="184">
        <v>6.39</v>
      </c>
      <c r="H1208" s="183">
        <f t="shared" si="252"/>
        <v>711.02054585427163</v>
      </c>
      <c r="I1208" s="183">
        <f t="shared" si="253"/>
        <v>24.792942964824132</v>
      </c>
      <c r="J1208" s="185">
        <f t="shared" si="257"/>
        <v>108458.85184039462</v>
      </c>
      <c r="K1208" s="183">
        <f t="shared" si="254"/>
        <v>40.505667964824141</v>
      </c>
      <c r="L1208" s="185">
        <f t="shared" si="255"/>
        <v>6178.7219316071569</v>
      </c>
      <c r="M1208" s="204">
        <f t="shared" si="246"/>
        <v>15.873840687205751</v>
      </c>
      <c r="N1208" s="186"/>
      <c r="O1208" s="187">
        <f t="shared" si="247"/>
        <v>18.454515548006206</v>
      </c>
      <c r="P1208" s="187"/>
      <c r="Q1208" s="206">
        <f t="shared" si="248"/>
        <v>2.8455287421124506E-2</v>
      </c>
      <c r="R1208" s="184">
        <f t="shared" si="258"/>
        <v>1.0163958032214011</v>
      </c>
      <c r="S1208" s="184">
        <f t="shared" si="259"/>
        <v>11.317702268529887</v>
      </c>
      <c r="T1208" s="190">
        <f t="shared" si="249"/>
        <v>3.1555751529841469E-3</v>
      </c>
      <c r="U1208" s="190">
        <f t="shared" si="250"/>
        <v>-4.0187095108721205E-2</v>
      </c>
      <c r="V1208" s="190">
        <f t="shared" si="251"/>
        <v>4.3342670261705352E-2</v>
      </c>
      <c r="Y1208" s="205"/>
      <c r="Z1208" s="205"/>
    </row>
    <row r="1209" spans="1:26">
      <c r="A1209" s="181">
        <v>1971.01</v>
      </c>
      <c r="B1209" s="182">
        <v>93.49</v>
      </c>
      <c r="C1209" s="183">
        <v>3.13</v>
      </c>
      <c r="D1209" s="182">
        <v>5.16</v>
      </c>
      <c r="E1209" s="182">
        <v>39.799999999999997</v>
      </c>
      <c r="F1209" s="183">
        <f t="shared" si="256"/>
        <v>1971.0416666665758</v>
      </c>
      <c r="G1209" s="184">
        <v>6.24</v>
      </c>
      <c r="H1209" s="183">
        <f t="shared" si="252"/>
        <v>738.18224133165859</v>
      </c>
      <c r="I1209" s="183">
        <f t="shared" si="253"/>
        <v>24.713984547738704</v>
      </c>
      <c r="J1209" s="185">
        <f t="shared" si="257"/>
        <v>112916.24366922297</v>
      </c>
      <c r="K1209" s="183">
        <f t="shared" si="254"/>
        <v>40.742543216080421</v>
      </c>
      <c r="L1209" s="185">
        <f t="shared" si="255"/>
        <v>6232.1940029221369</v>
      </c>
      <c r="M1209" s="204">
        <f t="shared" si="246"/>
        <v>16.461793943491948</v>
      </c>
      <c r="N1209" s="186"/>
      <c r="O1209" s="187">
        <f t="shared" si="247"/>
        <v>19.1490027482598</v>
      </c>
      <c r="P1209" s="187"/>
      <c r="Q1209" s="206">
        <f t="shared" si="248"/>
        <v>2.7705281704982689E-2</v>
      </c>
      <c r="R1209" s="184">
        <f t="shared" si="258"/>
        <v>1.0148506806126156</v>
      </c>
      <c r="S1209" s="184">
        <f t="shared" si="259"/>
        <v>11.503265087843108</v>
      </c>
      <c r="T1209" s="190">
        <f t="shared" si="249"/>
        <v>-1.6709123430017625E-3</v>
      </c>
      <c r="U1209" s="190">
        <f t="shared" si="250"/>
        <v>-4.0063139342521037E-2</v>
      </c>
      <c r="V1209" s="190">
        <f t="shared" si="251"/>
        <v>3.8392226999519274E-2</v>
      </c>
      <c r="Y1209" s="205"/>
      <c r="Z1209" s="205"/>
    </row>
    <row r="1210" spans="1:26">
      <c r="A1210" s="181">
        <v>1971.02</v>
      </c>
      <c r="B1210" s="182">
        <v>97.11</v>
      </c>
      <c r="C1210" s="183">
        <v>3.12</v>
      </c>
      <c r="D1210" s="182">
        <v>5.19</v>
      </c>
      <c r="E1210" s="182">
        <v>39.9</v>
      </c>
      <c r="F1210" s="183">
        <f t="shared" si="256"/>
        <v>1971.1249999999091</v>
      </c>
      <c r="G1210" s="184">
        <v>6.11</v>
      </c>
      <c r="H1210" s="183">
        <f t="shared" si="252"/>
        <v>764.84347105263191</v>
      </c>
      <c r="I1210" s="183">
        <f t="shared" si="253"/>
        <v>24.573284210526328</v>
      </c>
      <c r="J1210" s="185">
        <f t="shared" si="257"/>
        <v>117307.72404153906</v>
      </c>
      <c r="K1210" s="183">
        <f t="shared" si="254"/>
        <v>40.876713157894756</v>
      </c>
      <c r="L1210" s="185">
        <f t="shared" si="255"/>
        <v>6269.4582203232185</v>
      </c>
      <c r="M1210" s="204">
        <f t="shared" si="246"/>
        <v>17.034534781502131</v>
      </c>
      <c r="N1210" s="186"/>
      <c r="O1210" s="187">
        <f t="shared" si="247"/>
        <v>19.82457423268766</v>
      </c>
      <c r="P1210" s="187"/>
      <c r="Q1210" s="206">
        <f t="shared" si="248"/>
        <v>2.7221175943178057E-2</v>
      </c>
      <c r="R1210" s="184">
        <f t="shared" si="258"/>
        <v>1.0360949321896797</v>
      </c>
      <c r="S1210" s="184">
        <f t="shared" si="259"/>
        <v>11.644838016688313</v>
      </c>
      <c r="T1210" s="190">
        <f t="shared" si="249"/>
        <v>-9.5863670714831928E-3</v>
      </c>
      <c r="U1210" s="190">
        <f t="shared" si="250"/>
        <v>-4.452039276429598E-2</v>
      </c>
      <c r="V1210" s="190">
        <f t="shared" si="251"/>
        <v>3.4934025692812787E-2</v>
      </c>
      <c r="Y1210" s="205"/>
      <c r="Z1210" s="205"/>
    </row>
    <row r="1211" spans="1:26">
      <c r="A1211" s="181">
        <v>1971.03</v>
      </c>
      <c r="B1211" s="182">
        <v>99.6</v>
      </c>
      <c r="C1211" s="183">
        <v>3.11</v>
      </c>
      <c r="D1211" s="182">
        <v>5.22</v>
      </c>
      <c r="E1211" s="182">
        <v>40</v>
      </c>
      <c r="F1211" s="183">
        <f t="shared" si="256"/>
        <v>1971.2083333332423</v>
      </c>
      <c r="G1211" s="184">
        <v>5.7</v>
      </c>
      <c r="H1211" s="183">
        <f t="shared" si="252"/>
        <v>782.4937050000002</v>
      </c>
      <c r="I1211" s="183">
        <f t="shared" si="253"/>
        <v>24.43328737500001</v>
      </c>
      <c r="J1211" s="185">
        <f t="shared" si="257"/>
        <v>120327.11293827112</v>
      </c>
      <c r="K1211" s="183">
        <f t="shared" si="254"/>
        <v>41.010212250000009</v>
      </c>
      <c r="L1211" s="185">
        <f t="shared" si="255"/>
        <v>6306.3004973672214</v>
      </c>
      <c r="M1211" s="204">
        <f t="shared" si="246"/>
        <v>17.402902607188881</v>
      </c>
      <c r="N1211" s="186"/>
      <c r="O1211" s="187">
        <f t="shared" si="247"/>
        <v>20.261603158151779</v>
      </c>
      <c r="P1211" s="187"/>
      <c r="Q1211" s="206">
        <f t="shared" si="248"/>
        <v>3.0336339371474154E-2</v>
      </c>
      <c r="R1211" s="184">
        <f t="shared" si="258"/>
        <v>0.99497715756358207</v>
      </c>
      <c r="S1211" s="184">
        <f t="shared" si="259"/>
        <v>12.034994761122331</v>
      </c>
      <c r="T1211" s="190">
        <f t="shared" si="249"/>
        <v>-8.7534280564597333E-3</v>
      </c>
      <c r="U1211" s="190">
        <f t="shared" si="250"/>
        <v>-4.6906446445454719E-2</v>
      </c>
      <c r="V1211" s="190">
        <f t="shared" si="251"/>
        <v>3.8153018388994986E-2</v>
      </c>
      <c r="Y1211" s="205"/>
      <c r="Z1211" s="205"/>
    </row>
    <row r="1212" spans="1:26">
      <c r="A1212" s="181">
        <v>1971.04</v>
      </c>
      <c r="B1212" s="182">
        <v>103</v>
      </c>
      <c r="C1212" s="183">
        <v>3.1066699999999998</v>
      </c>
      <c r="D1212" s="182">
        <v>5.2533300000000001</v>
      </c>
      <c r="E1212" s="182">
        <v>40.1</v>
      </c>
      <c r="F1212" s="183">
        <f t="shared" si="256"/>
        <v>1971.2916666665756</v>
      </c>
      <c r="G1212" s="184">
        <v>5.83</v>
      </c>
      <c r="H1212" s="183">
        <f t="shared" si="252"/>
        <v>807.18736907730704</v>
      </c>
      <c r="I1212" s="183">
        <f t="shared" si="253"/>
        <v>24.346260037780556</v>
      </c>
      <c r="J1212" s="185">
        <f t="shared" si="257"/>
        <v>124436.33905835733</v>
      </c>
      <c r="K1212" s="183">
        <f t="shared" si="254"/>
        <v>41.169141957231936</v>
      </c>
      <c r="L1212" s="185">
        <f t="shared" si="255"/>
        <v>6346.651971509129</v>
      </c>
      <c r="M1212" s="204">
        <f t="shared" si="246"/>
        <v>17.924110447959613</v>
      </c>
      <c r="N1212" s="186"/>
      <c r="O1212" s="187">
        <f t="shared" si="247"/>
        <v>20.875485334712351</v>
      </c>
      <c r="P1212" s="187"/>
      <c r="Q1212" s="206">
        <f t="shared" si="248"/>
        <v>2.762261430118261E-2</v>
      </c>
      <c r="R1212" s="184">
        <f t="shared" si="258"/>
        <v>0.9638031448454738</v>
      </c>
      <c r="S1212" s="184">
        <f t="shared" si="259"/>
        <v>11.94468317078713</v>
      </c>
      <c r="T1212" s="190">
        <f t="shared" si="249"/>
        <v>-1.1471603257818486E-2</v>
      </c>
      <c r="U1212" s="190">
        <f t="shared" si="250"/>
        <v>-4.8695950276563149E-2</v>
      </c>
      <c r="V1212" s="190">
        <f t="shared" si="251"/>
        <v>3.7224347018744663E-2</v>
      </c>
      <c r="Y1212" s="205"/>
      <c r="Z1212" s="205"/>
    </row>
    <row r="1213" spans="1:26">
      <c r="A1213" s="181">
        <v>1971.05</v>
      </c>
      <c r="B1213" s="182">
        <v>101.6</v>
      </c>
      <c r="C1213" s="183">
        <v>3.1033300000000001</v>
      </c>
      <c r="D1213" s="182">
        <v>5.28667</v>
      </c>
      <c r="E1213" s="182">
        <v>40.299999999999997</v>
      </c>
      <c r="F1213" s="183">
        <f t="shared" si="256"/>
        <v>1971.3749999999088</v>
      </c>
      <c r="G1213" s="184">
        <v>6.39</v>
      </c>
      <c r="H1213" s="183">
        <f t="shared" si="252"/>
        <v>792.26444665012434</v>
      </c>
      <c r="I1213" s="183">
        <f t="shared" si="253"/>
        <v>24.199390012034751</v>
      </c>
      <c r="J1213" s="185">
        <f t="shared" si="257"/>
        <v>122446.69748974065</v>
      </c>
      <c r="K1213" s="183">
        <f t="shared" si="254"/>
        <v>41.2248098638958</v>
      </c>
      <c r="L1213" s="185">
        <f t="shared" si="255"/>
        <v>6371.4102580520403</v>
      </c>
      <c r="M1213" s="204">
        <f t="shared" si="246"/>
        <v>17.564153279699379</v>
      </c>
      <c r="N1213" s="186"/>
      <c r="O1213" s="187">
        <f t="shared" si="247"/>
        <v>20.463891147264626</v>
      </c>
      <c r="P1213" s="187"/>
      <c r="Q1213" s="206">
        <f t="shared" si="248"/>
        <v>2.3678614175411609E-2</v>
      </c>
      <c r="R1213" s="184">
        <f t="shared" si="258"/>
        <v>0.99584933245988749</v>
      </c>
      <c r="S1213" s="184">
        <f t="shared" si="259"/>
        <v>11.455190086548795</v>
      </c>
      <c r="T1213" s="190">
        <f t="shared" si="249"/>
        <v>-1.2261023454120279E-2</v>
      </c>
      <c r="U1213" s="190">
        <f t="shared" si="250"/>
        <v>-4.6506538769724881E-2</v>
      </c>
      <c r="V1213" s="190">
        <f t="shared" si="251"/>
        <v>3.4245515315604602E-2</v>
      </c>
      <c r="Y1213" s="205"/>
      <c r="Z1213" s="205"/>
    </row>
    <row r="1214" spans="1:26">
      <c r="A1214" s="181">
        <v>1971.06</v>
      </c>
      <c r="B1214" s="182">
        <v>99.72</v>
      </c>
      <c r="C1214" s="183">
        <v>3.1</v>
      </c>
      <c r="D1214" s="182">
        <v>5.32</v>
      </c>
      <c r="E1214" s="182">
        <v>40.6</v>
      </c>
      <c r="F1214" s="183">
        <f t="shared" si="256"/>
        <v>1971.4583333332421</v>
      </c>
      <c r="G1214" s="184">
        <v>6.52</v>
      </c>
      <c r="H1214" s="183">
        <f t="shared" si="252"/>
        <v>771.85858965517275</v>
      </c>
      <c r="I1214" s="183">
        <f t="shared" si="253"/>
        <v>23.99480172413794</v>
      </c>
      <c r="J1214" s="185">
        <f t="shared" si="257"/>
        <v>119601.95359687449</v>
      </c>
      <c r="K1214" s="183">
        <f t="shared" si="254"/>
        <v>41.178175862068983</v>
      </c>
      <c r="L1214" s="185">
        <f t="shared" si="255"/>
        <v>6380.689862970039</v>
      </c>
      <c r="M1214" s="204">
        <f t="shared" si="246"/>
        <v>17.08316688007071</v>
      </c>
      <c r="N1214" s="186"/>
      <c r="O1214" s="187">
        <f t="shared" si="247"/>
        <v>19.911939063113671</v>
      </c>
      <c r="P1214" s="187"/>
      <c r="Q1214" s="206">
        <f t="shared" si="248"/>
        <v>2.4746298795041685E-2</v>
      </c>
      <c r="R1214" s="184">
        <f t="shared" si="258"/>
        <v>0.99026847808800322</v>
      </c>
      <c r="S1214" s="184">
        <f t="shared" si="259"/>
        <v>11.323350469357061</v>
      </c>
      <c r="T1214" s="190">
        <f t="shared" si="249"/>
        <v>-9.9668358478816055E-3</v>
      </c>
      <c r="U1214" s="190">
        <f t="shared" si="250"/>
        <v>-4.1937497891791575E-2</v>
      </c>
      <c r="V1214" s="190">
        <f t="shared" si="251"/>
        <v>3.197066204390997E-2</v>
      </c>
      <c r="Y1214" s="205"/>
      <c r="Z1214" s="205"/>
    </row>
    <row r="1215" spans="1:26">
      <c r="A1215" s="181">
        <v>1971.07</v>
      </c>
      <c r="B1215" s="182">
        <v>99</v>
      </c>
      <c r="C1215" s="183">
        <v>3.09667</v>
      </c>
      <c r="D1215" s="182">
        <v>5.3566700000000003</v>
      </c>
      <c r="E1215" s="182">
        <v>40.700000000000003</v>
      </c>
      <c r="F1215" s="183">
        <f t="shared" si="256"/>
        <v>1971.5416666665753</v>
      </c>
      <c r="G1215" s="184">
        <v>6.73</v>
      </c>
      <c r="H1215" s="183">
        <f t="shared" si="252"/>
        <v>764.40283783783809</v>
      </c>
      <c r="I1215" s="183">
        <f t="shared" si="253"/>
        <v>23.910134705528264</v>
      </c>
      <c r="J1215" s="185">
        <f t="shared" si="257"/>
        <v>118755.40701889343</v>
      </c>
      <c r="K1215" s="183">
        <f t="shared" si="254"/>
        <v>41.360138882432452</v>
      </c>
      <c r="L1215" s="185">
        <f t="shared" si="255"/>
        <v>6425.5911728878373</v>
      </c>
      <c r="M1215" s="204">
        <f t="shared" si="246"/>
        <v>16.889414708693362</v>
      </c>
      <c r="N1215" s="186"/>
      <c r="O1215" s="187">
        <f t="shared" si="247"/>
        <v>19.694941690150522</v>
      </c>
      <c r="P1215" s="187"/>
      <c r="Q1215" s="206">
        <f t="shared" si="248"/>
        <v>2.2881739151916651E-2</v>
      </c>
      <c r="R1215" s="184">
        <f t="shared" si="258"/>
        <v>1.0165126805988081</v>
      </c>
      <c r="S1215" s="184">
        <f t="shared" si="259"/>
        <v>11.185606281758727</v>
      </c>
      <c r="T1215" s="190">
        <f t="shared" si="249"/>
        <v>-1.2361256495427408E-2</v>
      </c>
      <c r="U1215" s="190">
        <f t="shared" si="250"/>
        <v>-4.4890131515096465E-2</v>
      </c>
      <c r="V1215" s="190">
        <f t="shared" si="251"/>
        <v>3.2528875019669057E-2</v>
      </c>
      <c r="Y1215" s="205"/>
      <c r="Z1215" s="205"/>
    </row>
    <row r="1216" spans="1:26">
      <c r="A1216" s="181">
        <v>1971.08</v>
      </c>
      <c r="B1216" s="182">
        <v>97.24</v>
      </c>
      <c r="C1216" s="183">
        <v>3.0933299999999999</v>
      </c>
      <c r="D1216" s="182">
        <v>5.3933299999999997</v>
      </c>
      <c r="E1216" s="182">
        <v>40.799999999999997</v>
      </c>
      <c r="F1216" s="183">
        <f t="shared" si="256"/>
        <v>1971.6249999999086</v>
      </c>
      <c r="G1216" s="184">
        <v>6.58</v>
      </c>
      <c r="H1216" s="183">
        <f t="shared" si="252"/>
        <v>748.9732250000003</v>
      </c>
      <c r="I1216" s="183">
        <f t="shared" si="253"/>
        <v>23.825805698161776</v>
      </c>
      <c r="J1216" s="185">
        <f t="shared" si="257"/>
        <v>116666.76614015532</v>
      </c>
      <c r="K1216" s="183">
        <f t="shared" si="254"/>
        <v>41.541132904044133</v>
      </c>
      <c r="L1216" s="185">
        <f t="shared" si="255"/>
        <v>6470.8182828741656</v>
      </c>
      <c r="M1216" s="204">
        <f t="shared" si="246"/>
        <v>16.51944944305156</v>
      </c>
      <c r="N1216" s="186"/>
      <c r="O1216" s="187">
        <f t="shared" si="247"/>
        <v>19.273018870882755</v>
      </c>
      <c r="P1216" s="187"/>
      <c r="Q1216" s="206">
        <f t="shared" si="248"/>
        <v>2.6305165708427156E-2</v>
      </c>
      <c r="R1216" s="184">
        <f t="shared" si="258"/>
        <v>1.0381033092028704</v>
      </c>
      <c r="S1216" s="184">
        <f t="shared" si="259"/>
        <v>11.34244221719737</v>
      </c>
      <c r="T1216" s="190">
        <f t="shared" si="249"/>
        <v>-1.0566792316608509E-2</v>
      </c>
      <c r="U1216" s="190">
        <f t="shared" si="250"/>
        <v>-4.9076659971994618E-2</v>
      </c>
      <c r="V1216" s="190">
        <f t="shared" si="251"/>
        <v>3.850986765538611E-2</v>
      </c>
      <c r="Y1216" s="205"/>
      <c r="Z1216" s="205"/>
    </row>
    <row r="1217" spans="1:26">
      <c r="A1217" s="181">
        <v>1971.09</v>
      </c>
      <c r="B1217" s="182">
        <v>99.4</v>
      </c>
      <c r="C1217" s="183">
        <v>3.09</v>
      </c>
      <c r="D1217" s="182">
        <v>5.43</v>
      </c>
      <c r="E1217" s="182">
        <v>40.799999999999997</v>
      </c>
      <c r="F1217" s="183">
        <f t="shared" si="256"/>
        <v>1971.7083333332419</v>
      </c>
      <c r="G1217" s="184">
        <v>6.14</v>
      </c>
      <c r="H1217" s="183">
        <f t="shared" si="252"/>
        <v>765.61022794117684</v>
      </c>
      <c r="I1217" s="183">
        <f t="shared" si="253"/>
        <v>23.800156985294127</v>
      </c>
      <c r="J1217" s="185">
        <f t="shared" si="257"/>
        <v>119567.23824159325</v>
      </c>
      <c r="K1217" s="183">
        <f t="shared" si="254"/>
        <v>41.823576838235311</v>
      </c>
      <c r="L1217" s="185">
        <f t="shared" si="255"/>
        <v>6531.6911836202344</v>
      </c>
      <c r="M1217" s="204">
        <f t="shared" ref="M1217:M1280" si="260">H1217/AVERAGE(K1097:K1216)</f>
        <v>16.856792547836001</v>
      </c>
      <c r="N1217" s="186"/>
      <c r="O1217" s="187">
        <f t="shared" ref="O1217:O1280" si="261">J1217/AVERAGE(L1097:L1216)</f>
        <v>19.674910494388268</v>
      </c>
      <c r="P1217" s="187"/>
      <c r="Q1217" s="206">
        <f t="shared" ref="Q1217:Q1280" si="262">1/M1217-(G1217/100-(((E1217/E1097)^(1/10))-1))</f>
        <v>2.9149353637379943E-2</v>
      </c>
      <c r="R1217" s="184">
        <f t="shared" si="258"/>
        <v>1.0208326848149401</v>
      </c>
      <c r="S1217" s="184">
        <f t="shared" si="259"/>
        <v>11.774626800114932</v>
      </c>
      <c r="T1217" s="190">
        <f t="shared" si="249"/>
        <v>-2.2457744157994841E-2</v>
      </c>
      <c r="U1217" s="190">
        <f t="shared" si="250"/>
        <v>-5.4197352679455246E-2</v>
      </c>
      <c r="V1217" s="190">
        <f t="shared" si="251"/>
        <v>3.1739608521460405E-2</v>
      </c>
      <c r="Y1217" s="205"/>
      <c r="Z1217" s="205"/>
    </row>
    <row r="1218" spans="1:26">
      <c r="A1218" s="181">
        <v>1971.1</v>
      </c>
      <c r="B1218" s="182">
        <v>97.29</v>
      </c>
      <c r="C1218" s="183">
        <v>3.0833300000000001</v>
      </c>
      <c r="D1218" s="182">
        <v>5.52</v>
      </c>
      <c r="E1218" s="182">
        <v>40.9</v>
      </c>
      <c r="F1218" s="183">
        <f t="shared" si="256"/>
        <v>1971.7916666665751</v>
      </c>
      <c r="G1218" s="184">
        <v>5.93</v>
      </c>
      <c r="H1218" s="183">
        <f t="shared" si="252"/>
        <v>747.52616882640621</v>
      </c>
      <c r="I1218" s="183">
        <f t="shared" si="253"/>
        <v>23.690717053422993</v>
      </c>
      <c r="J1218" s="185">
        <f t="shared" si="257"/>
        <v>117051.32592300535</v>
      </c>
      <c r="K1218" s="183">
        <f t="shared" si="254"/>
        <v>42.412832273838646</v>
      </c>
      <c r="L1218" s="185">
        <f t="shared" si="255"/>
        <v>6641.2099814471112</v>
      </c>
      <c r="M1218" s="204">
        <f t="shared" si="260"/>
        <v>16.428862709159471</v>
      </c>
      <c r="N1218" s="186"/>
      <c r="O1218" s="187">
        <f t="shared" si="261"/>
        <v>19.184397344751758</v>
      </c>
      <c r="P1218" s="187"/>
      <c r="Q1218" s="206">
        <f t="shared" si="262"/>
        <v>3.3047046104171397E-2</v>
      </c>
      <c r="R1218" s="184">
        <f t="shared" si="258"/>
        <v>1.0139708836443282</v>
      </c>
      <c r="S1218" s="184">
        <f t="shared" si="259"/>
        <v>11.990535322089366</v>
      </c>
      <c r="T1218" s="190">
        <f t="shared" ref="T1218:T1281" si="263">(($J1338/$J1218)^(1/10)-1)</f>
        <v>-1.8905454566532809E-2</v>
      </c>
      <c r="U1218" s="190">
        <f t="shared" ref="U1218:U1281" si="264">(($S1338/$S1218)^(1/10)-1)</f>
        <v>-5.4109870934527682E-2</v>
      </c>
      <c r="V1218" s="190">
        <f t="shared" ref="V1218:V1281" si="265">T1218-U1218</f>
        <v>3.5204416367994873E-2</v>
      </c>
      <c r="Y1218" s="205"/>
      <c r="Z1218" s="205"/>
    </row>
    <row r="1219" spans="1:26">
      <c r="A1219" s="181">
        <v>1971.11</v>
      </c>
      <c r="B1219" s="182">
        <v>92.78</v>
      </c>
      <c r="C1219" s="183">
        <v>3.07667</v>
      </c>
      <c r="D1219" s="182">
        <v>5.61</v>
      </c>
      <c r="E1219" s="182">
        <v>40.9</v>
      </c>
      <c r="F1219" s="183">
        <f t="shared" si="256"/>
        <v>1971.8749999999084</v>
      </c>
      <c r="G1219" s="184">
        <v>5.81</v>
      </c>
      <c r="H1219" s="183">
        <f t="shared" si="252"/>
        <v>712.87365550122286</v>
      </c>
      <c r="I1219" s="183">
        <f t="shared" si="253"/>
        <v>23.639545049266513</v>
      </c>
      <c r="J1219" s="185">
        <f t="shared" si="257"/>
        <v>111933.7312267146</v>
      </c>
      <c r="K1219" s="183">
        <f t="shared" si="254"/>
        <v>43.104345843520804</v>
      </c>
      <c r="L1219" s="185">
        <f t="shared" si="255"/>
        <v>6768.142187776125</v>
      </c>
      <c r="M1219" s="204">
        <f t="shared" si="260"/>
        <v>15.638712654326651</v>
      </c>
      <c r="N1219" s="186"/>
      <c r="O1219" s="187">
        <f t="shared" si="261"/>
        <v>18.271922182649192</v>
      </c>
      <c r="P1219" s="187"/>
      <c r="Q1219" s="206">
        <f t="shared" si="262"/>
        <v>3.7322442309907028E-2</v>
      </c>
      <c r="R1219" s="184">
        <f t="shared" si="258"/>
        <v>0.99586108486765323</v>
      </c>
      <c r="S1219" s="184">
        <f t="shared" si="259"/>
        <v>12.158053695907483</v>
      </c>
      <c r="T1219" s="190">
        <f t="shared" si="263"/>
        <v>-1.1864829171232438E-2</v>
      </c>
      <c r="U1219" s="190">
        <f t="shared" si="264"/>
        <v>-4.5906608894522138E-2</v>
      </c>
      <c r="V1219" s="190">
        <f t="shared" si="265"/>
        <v>3.40417797232897E-2</v>
      </c>
      <c r="Y1219" s="205"/>
      <c r="Z1219" s="205"/>
    </row>
    <row r="1220" spans="1:26">
      <c r="A1220" s="181">
        <v>1971.12</v>
      </c>
      <c r="B1220" s="182">
        <v>99.17</v>
      </c>
      <c r="C1220" s="183">
        <v>3.07</v>
      </c>
      <c r="D1220" s="182">
        <v>5.7</v>
      </c>
      <c r="E1220" s="182">
        <v>41.1</v>
      </c>
      <c r="F1220" s="183">
        <f t="shared" si="256"/>
        <v>1971.9583333332416</v>
      </c>
      <c r="G1220" s="184">
        <v>5.93</v>
      </c>
      <c r="H1220" s="183">
        <f t="shared" si="252"/>
        <v>758.26323029197113</v>
      </c>
      <c r="I1220" s="183">
        <f t="shared" si="253"/>
        <v>23.47351131386862</v>
      </c>
      <c r="J1220" s="185">
        <f t="shared" si="257"/>
        <v>119367.84090345082</v>
      </c>
      <c r="K1220" s="183">
        <f t="shared" si="254"/>
        <v>43.582740875912421</v>
      </c>
      <c r="L1220" s="185">
        <f t="shared" si="255"/>
        <v>6860.9125052906074</v>
      </c>
      <c r="M1220" s="204">
        <f t="shared" si="260"/>
        <v>16.603557212925335</v>
      </c>
      <c r="N1220" s="186"/>
      <c r="O1220" s="187">
        <f t="shared" si="261"/>
        <v>19.405829401067084</v>
      </c>
      <c r="P1220" s="187"/>
      <c r="Q1220" s="206">
        <f t="shared" si="262"/>
        <v>3.2909901694790147E-2</v>
      </c>
      <c r="R1220" s="184">
        <f t="shared" si="258"/>
        <v>1.003446248011016</v>
      </c>
      <c r="S1220" s="184">
        <f t="shared" si="259"/>
        <v>12.048814136947962</v>
      </c>
      <c r="T1220" s="190">
        <f t="shared" si="263"/>
        <v>-1.7358370037446225E-2</v>
      </c>
      <c r="U1220" s="190">
        <f t="shared" si="264"/>
        <v>-4.5989603996534179E-2</v>
      </c>
      <c r="V1220" s="190">
        <f t="shared" si="265"/>
        <v>2.8631233959087954E-2</v>
      </c>
      <c r="Y1220" s="205"/>
      <c r="Z1220" s="205"/>
    </row>
    <row r="1221" spans="1:26">
      <c r="A1221" s="181">
        <v>1972.01</v>
      </c>
      <c r="B1221" s="182">
        <v>103.3</v>
      </c>
      <c r="C1221" s="183">
        <v>3.07</v>
      </c>
      <c r="D1221" s="182">
        <v>5.7366700000000002</v>
      </c>
      <c r="E1221" s="182">
        <v>41.1</v>
      </c>
      <c r="F1221" s="183">
        <f t="shared" si="256"/>
        <v>1972.0416666665749</v>
      </c>
      <c r="G1221" s="184">
        <v>5.95</v>
      </c>
      <c r="H1221" s="183">
        <f t="shared" si="252"/>
        <v>789.84160218978127</v>
      </c>
      <c r="I1221" s="183">
        <f t="shared" si="253"/>
        <v>23.47351131386862</v>
      </c>
      <c r="J1221" s="185">
        <f t="shared" si="257"/>
        <v>124646.93191446607</v>
      </c>
      <c r="K1221" s="183">
        <f t="shared" si="254"/>
        <v>43.863123175547464</v>
      </c>
      <c r="L1221" s="185">
        <f t="shared" si="255"/>
        <v>6922.1521288069707</v>
      </c>
      <c r="M1221" s="204">
        <f t="shared" si="260"/>
        <v>17.262996797035175</v>
      </c>
      <c r="N1221" s="186"/>
      <c r="O1221" s="187">
        <f t="shared" si="261"/>
        <v>20.180821727051914</v>
      </c>
      <c r="P1221" s="187"/>
      <c r="Q1221" s="206">
        <f t="shared" si="262"/>
        <v>3.0409213945432362E-2</v>
      </c>
      <c r="R1221" s="184">
        <f t="shared" si="258"/>
        <v>0.99529466757156304</v>
      </c>
      <c r="S1221" s="184">
        <f t="shared" si="259"/>
        <v>12.09033733870252</v>
      </c>
      <c r="T1221" s="190">
        <f t="shared" si="263"/>
        <v>-2.6714873596010769E-2</v>
      </c>
      <c r="U1221" s="190">
        <f t="shared" si="264"/>
        <v>-4.9917893224626586E-2</v>
      </c>
      <c r="V1221" s="190">
        <f t="shared" si="265"/>
        <v>2.3203019628615817E-2</v>
      </c>
      <c r="Y1221" s="205"/>
      <c r="Z1221" s="205"/>
    </row>
    <row r="1222" spans="1:26">
      <c r="A1222" s="181">
        <v>1972.02</v>
      </c>
      <c r="B1222" s="182">
        <v>105.2</v>
      </c>
      <c r="C1222" s="183">
        <v>3.07</v>
      </c>
      <c r="D1222" s="182">
        <v>5.7733299999999996</v>
      </c>
      <c r="E1222" s="182">
        <v>41.3</v>
      </c>
      <c r="F1222" s="183">
        <f t="shared" si="256"/>
        <v>1972.1249999999081</v>
      </c>
      <c r="G1222" s="184">
        <v>6.08</v>
      </c>
      <c r="H1222" s="183">
        <f t="shared" si="252"/>
        <v>800.47393220339029</v>
      </c>
      <c r="I1222" s="183">
        <f t="shared" si="253"/>
        <v>23.359838135593229</v>
      </c>
      <c r="J1222" s="185">
        <f t="shared" si="257"/>
        <v>126632.05356048536</v>
      </c>
      <c r="K1222" s="183">
        <f t="shared" si="254"/>
        <v>43.929659382203404</v>
      </c>
      <c r="L1222" s="185">
        <f t="shared" si="255"/>
        <v>6949.5117279691713</v>
      </c>
      <c r="M1222" s="204">
        <f t="shared" si="260"/>
        <v>17.464147605486168</v>
      </c>
      <c r="N1222" s="186"/>
      <c r="O1222" s="187">
        <f t="shared" si="261"/>
        <v>20.418898605460939</v>
      </c>
      <c r="P1222" s="187"/>
      <c r="Q1222" s="206">
        <f t="shared" si="262"/>
        <v>2.8599563798766728E-2</v>
      </c>
      <c r="R1222" s="184">
        <f t="shared" si="258"/>
        <v>1.0058103589465617</v>
      </c>
      <c r="S1222" s="184">
        <f t="shared" si="259"/>
        <v>11.975174925052459</v>
      </c>
      <c r="T1222" s="190">
        <f t="shared" si="263"/>
        <v>-3.0433439385573302E-2</v>
      </c>
      <c r="U1222" s="190">
        <f t="shared" si="264"/>
        <v>-4.7372210081731425E-2</v>
      </c>
      <c r="V1222" s="190">
        <f t="shared" si="265"/>
        <v>1.6938770696158123E-2</v>
      </c>
      <c r="Y1222" s="205"/>
      <c r="Z1222" s="205"/>
    </row>
    <row r="1223" spans="1:26">
      <c r="A1223" s="181">
        <v>1972.03</v>
      </c>
      <c r="B1223" s="182">
        <v>107.7</v>
      </c>
      <c r="C1223" s="183">
        <v>3.07</v>
      </c>
      <c r="D1223" s="182">
        <v>5.81</v>
      </c>
      <c r="E1223" s="182">
        <v>41.4</v>
      </c>
      <c r="F1223" s="183">
        <f t="shared" si="256"/>
        <v>1972.2083333332414</v>
      </c>
      <c r="G1223" s="184">
        <v>6.07</v>
      </c>
      <c r="H1223" s="183">
        <f t="shared" si="252"/>
        <v>817.51714130434812</v>
      </c>
      <c r="I1223" s="183">
        <f t="shared" si="253"/>
        <v>23.303413405797109</v>
      </c>
      <c r="J1223" s="185">
        <f t="shared" si="257"/>
        <v>129635.4365925551</v>
      </c>
      <c r="K1223" s="183">
        <f t="shared" si="254"/>
        <v>44.101899637681171</v>
      </c>
      <c r="L1223" s="185">
        <f t="shared" si="255"/>
        <v>6993.3322804340305</v>
      </c>
      <c r="M1223" s="204">
        <f t="shared" si="260"/>
        <v>17.805643849614935</v>
      </c>
      <c r="N1223" s="186"/>
      <c r="O1223" s="187">
        <f t="shared" si="261"/>
        <v>20.819715240429748</v>
      </c>
      <c r="P1223" s="187"/>
      <c r="Q1223" s="206">
        <f t="shared" si="262"/>
        <v>2.785100607608848E-2</v>
      </c>
      <c r="R1223" s="184">
        <f t="shared" si="258"/>
        <v>0.99618186497252592</v>
      </c>
      <c r="S1223" s="184">
        <f t="shared" si="259"/>
        <v>12.015661378728367</v>
      </c>
      <c r="T1223" s="190">
        <f t="shared" si="263"/>
        <v>-3.5287453923462331E-2</v>
      </c>
      <c r="U1223" s="190">
        <f t="shared" si="264"/>
        <v>-4.3605540234173401E-2</v>
      </c>
      <c r="V1223" s="190">
        <f t="shared" si="265"/>
        <v>8.3180863107110703E-3</v>
      </c>
      <c r="Y1223" s="205"/>
      <c r="Z1223" s="205"/>
    </row>
    <row r="1224" spans="1:26">
      <c r="A1224" s="181">
        <v>1972.04</v>
      </c>
      <c r="B1224" s="182">
        <v>108.8</v>
      </c>
      <c r="C1224" s="183">
        <v>3.07</v>
      </c>
      <c r="D1224" s="182">
        <v>5.8633300000000004</v>
      </c>
      <c r="E1224" s="182">
        <v>41.5</v>
      </c>
      <c r="F1224" s="183">
        <f t="shared" si="256"/>
        <v>1972.2916666665747</v>
      </c>
      <c r="G1224" s="184">
        <v>6.19</v>
      </c>
      <c r="H1224" s="183">
        <f t="shared" si="252"/>
        <v>823.87685783132554</v>
      </c>
      <c r="I1224" s="183">
        <f t="shared" si="253"/>
        <v>23.247260602409646</v>
      </c>
      <c r="J1224" s="185">
        <f t="shared" si="257"/>
        <v>130951.10771313618</v>
      </c>
      <c r="K1224" s="183">
        <f t="shared" si="254"/>
        <v>44.399465963493995</v>
      </c>
      <c r="L1224" s="185">
        <f t="shared" si="255"/>
        <v>7057.0731469454313</v>
      </c>
      <c r="M1224" s="204">
        <f t="shared" si="260"/>
        <v>17.915161678498286</v>
      </c>
      <c r="N1224" s="186"/>
      <c r="O1224" s="187">
        <f t="shared" si="261"/>
        <v>20.948428276212141</v>
      </c>
      <c r="P1224" s="187"/>
      <c r="Q1224" s="206">
        <f t="shared" si="262"/>
        <v>2.6214335260434179E-2</v>
      </c>
      <c r="R1224" s="184">
        <f t="shared" si="258"/>
        <v>1.0096085045152758</v>
      </c>
      <c r="S1224" s="184">
        <f t="shared" si="259"/>
        <v>11.940941108221567</v>
      </c>
      <c r="T1224" s="190">
        <f t="shared" si="263"/>
        <v>-3.1522616565126449E-2</v>
      </c>
      <c r="U1224" s="190">
        <f t="shared" si="264"/>
        <v>-4.2364617970634733E-2</v>
      </c>
      <c r="V1224" s="190">
        <f t="shared" si="265"/>
        <v>1.0842001405508284E-2</v>
      </c>
      <c r="Y1224" s="205"/>
      <c r="Z1224" s="205"/>
    </row>
    <row r="1225" spans="1:26">
      <c r="A1225" s="181">
        <v>1972.05</v>
      </c>
      <c r="B1225" s="182">
        <v>107.7</v>
      </c>
      <c r="C1225" s="183">
        <v>3.07</v>
      </c>
      <c r="D1225" s="182">
        <v>5.9166699999999999</v>
      </c>
      <c r="E1225" s="182">
        <v>41.6</v>
      </c>
      <c r="F1225" s="183">
        <f t="shared" si="256"/>
        <v>1972.3749999999079</v>
      </c>
      <c r="G1225" s="184">
        <v>6.13</v>
      </c>
      <c r="H1225" s="183">
        <f t="shared" si="252"/>
        <v>813.58677043269256</v>
      </c>
      <c r="I1225" s="183">
        <f t="shared" si="253"/>
        <v>23.191377764423084</v>
      </c>
      <c r="J1225" s="185">
        <f t="shared" si="257"/>
        <v>129622.72922759441</v>
      </c>
      <c r="K1225" s="183">
        <f t="shared" si="254"/>
        <v>44.695677223918281</v>
      </c>
      <c r="L1225" s="185">
        <f t="shared" si="255"/>
        <v>7121.029836017</v>
      </c>
      <c r="M1225" s="204">
        <f t="shared" si="260"/>
        <v>17.662646200372553</v>
      </c>
      <c r="N1225" s="186"/>
      <c r="O1225" s="187">
        <f t="shared" si="261"/>
        <v>20.654075196229318</v>
      </c>
      <c r="P1225" s="187"/>
      <c r="Q1225" s="206">
        <f t="shared" si="262"/>
        <v>2.7860827719040644E-2</v>
      </c>
      <c r="R1225" s="184">
        <f t="shared" si="258"/>
        <v>1.0065930534275818</v>
      </c>
      <c r="S1225" s="184">
        <f t="shared" si="259"/>
        <v>12.02669570512565</v>
      </c>
      <c r="T1225" s="190">
        <f t="shared" si="263"/>
        <v>-3.0896914942138087E-2</v>
      </c>
      <c r="U1225" s="190">
        <f t="shared" si="264"/>
        <v>-4.15774270225443E-2</v>
      </c>
      <c r="V1225" s="190">
        <f t="shared" si="265"/>
        <v>1.0680512080406213E-2</v>
      </c>
      <c r="Y1225" s="205"/>
      <c r="Z1225" s="205"/>
    </row>
    <row r="1226" spans="1:26">
      <c r="A1226" s="181">
        <v>1972.06</v>
      </c>
      <c r="B1226" s="182">
        <v>108</v>
      </c>
      <c r="C1226" s="183">
        <v>3.07</v>
      </c>
      <c r="D1226" s="182">
        <v>5.97</v>
      </c>
      <c r="E1226" s="182">
        <v>41.7</v>
      </c>
      <c r="F1226" s="183">
        <f t="shared" si="256"/>
        <v>1972.4583333332412</v>
      </c>
      <c r="G1226" s="184">
        <v>6.11</v>
      </c>
      <c r="H1226" s="183">
        <f t="shared" ref="H1226:H1289" si="266">B1226*$E$1852/E1226</f>
        <v>813.89654676259011</v>
      </c>
      <c r="I1226" s="183">
        <f t="shared" ref="I1226:I1289" si="267">C1226*$E$1852/E1226</f>
        <v>23.135762949640295</v>
      </c>
      <c r="J1226" s="185">
        <f t="shared" si="257"/>
        <v>129979.2543398883</v>
      </c>
      <c r="K1226" s="183">
        <f t="shared" ref="K1226:K1289" si="268">D1226*$E$1852/E1226</f>
        <v>44.990392446043181</v>
      </c>
      <c r="L1226" s="185">
        <f t="shared" ref="L1226:L1289" si="269">K1226*(J1226/H1226)</f>
        <v>7184.9643371216043</v>
      </c>
      <c r="M1226" s="204">
        <f t="shared" si="260"/>
        <v>17.640857315740249</v>
      </c>
      <c r="N1226" s="186"/>
      <c r="O1226" s="187">
        <f t="shared" si="261"/>
        <v>20.629105958815575</v>
      </c>
      <c r="P1226" s="187"/>
      <c r="Q1226" s="206">
        <f t="shared" si="262"/>
        <v>2.8378696724454179E-2</v>
      </c>
      <c r="R1226" s="184">
        <f t="shared" si="258"/>
        <v>1.0050916666666667</v>
      </c>
      <c r="S1226" s="184">
        <f t="shared" si="259"/>
        <v>12.076957205338593</v>
      </c>
      <c r="T1226" s="190">
        <f t="shared" si="263"/>
        <v>-3.7591344064675569E-2</v>
      </c>
      <c r="U1226" s="190">
        <f t="shared" si="264"/>
        <v>-4.5548115657706001E-2</v>
      </c>
      <c r="V1226" s="190">
        <f t="shared" si="265"/>
        <v>7.9567715930304317E-3</v>
      </c>
      <c r="Y1226" s="205"/>
      <c r="Z1226" s="205"/>
    </row>
    <row r="1227" spans="1:26">
      <c r="A1227" s="181">
        <v>1972.07</v>
      </c>
      <c r="B1227" s="182">
        <v>107.2</v>
      </c>
      <c r="C1227" s="183">
        <v>3.0733299999999999</v>
      </c>
      <c r="D1227" s="182">
        <v>6.0266700000000002</v>
      </c>
      <c r="E1227" s="182">
        <v>41.9</v>
      </c>
      <c r="F1227" s="183">
        <f t="shared" ref="F1227:F1290" si="270">F1226+1/12</f>
        <v>1972.5416666665744</v>
      </c>
      <c r="G1227" s="184">
        <v>6.11</v>
      </c>
      <c r="H1227" s="183">
        <f t="shared" si="266"/>
        <v>804.01151312649199</v>
      </c>
      <c r="I1227" s="183">
        <f t="shared" si="267"/>
        <v>23.050305071241059</v>
      </c>
      <c r="J1227" s="185">
        <f t="shared" ref="J1227:J1290" si="271">J1226*((H1227+(I1227/12))/H1226)</f>
        <v>128707.37584811506</v>
      </c>
      <c r="K1227" s="183">
        <f t="shared" si="268"/>
        <v>45.200672255727945</v>
      </c>
      <c r="L1227" s="185">
        <f t="shared" si="269"/>
        <v>7235.7917985313397</v>
      </c>
      <c r="M1227" s="204">
        <f t="shared" si="260"/>
        <v>17.398690031138166</v>
      </c>
      <c r="N1227" s="186"/>
      <c r="O1227" s="187">
        <f t="shared" si="261"/>
        <v>20.346611167293183</v>
      </c>
      <c r="P1227" s="187"/>
      <c r="Q1227" s="206">
        <f t="shared" si="262"/>
        <v>2.9320452728723537E-2</v>
      </c>
      <c r="R1227" s="184">
        <f t="shared" ref="R1227:R1290" si="272">((G1227/G1228+G1227/1200+((1+G1228/1200)^(-119))*(1-G1227/G1228)))</f>
        <v>0.99770122457419719</v>
      </c>
      <c r="S1227" s="184">
        <f t="shared" ref="S1227:S1290" si="273">S1226*R1226*E1226/E1227</f>
        <v>12.080508954865152</v>
      </c>
      <c r="T1227" s="190">
        <f t="shared" si="263"/>
        <v>-3.6904166721433262E-2</v>
      </c>
      <c r="U1227" s="190">
        <f t="shared" si="264"/>
        <v>-4.3181112257929199E-2</v>
      </c>
      <c r="V1227" s="190">
        <f t="shared" si="265"/>
        <v>6.276945536495937E-3</v>
      </c>
      <c r="Y1227" s="205"/>
      <c r="Z1227" s="205"/>
    </row>
    <row r="1228" spans="1:26">
      <c r="A1228" s="181">
        <v>1972.08</v>
      </c>
      <c r="B1228" s="182">
        <v>111</v>
      </c>
      <c r="C1228" s="183">
        <v>3.07667</v>
      </c>
      <c r="D1228" s="182">
        <v>6.0833300000000001</v>
      </c>
      <c r="E1228" s="182">
        <v>42</v>
      </c>
      <c r="F1228" s="183">
        <f t="shared" si="270"/>
        <v>1972.6249999999077</v>
      </c>
      <c r="G1228" s="184">
        <v>6.21</v>
      </c>
      <c r="H1228" s="183">
        <f t="shared" si="266"/>
        <v>830.52975000000026</v>
      </c>
      <c r="I1228" s="183">
        <f t="shared" si="267"/>
        <v>23.020414107500009</v>
      </c>
      <c r="J1228" s="185">
        <f t="shared" si="271"/>
        <v>133259.55042677055</v>
      </c>
      <c r="K1228" s="183">
        <f t="shared" si="268"/>
        <v>45.51699589250002</v>
      </c>
      <c r="L1228" s="185">
        <f t="shared" si="269"/>
        <v>7303.2596477269035</v>
      </c>
      <c r="M1228" s="204">
        <f t="shared" si="260"/>
        <v>17.943404688029798</v>
      </c>
      <c r="N1228" s="186"/>
      <c r="O1228" s="187">
        <f t="shared" si="261"/>
        <v>20.982640900740659</v>
      </c>
      <c r="P1228" s="187"/>
      <c r="Q1228" s="206">
        <f t="shared" si="262"/>
        <v>2.6821906525101399E-2</v>
      </c>
      <c r="R1228" s="184">
        <f t="shared" si="272"/>
        <v>0.98042551346167606</v>
      </c>
      <c r="S1228" s="184">
        <f t="shared" si="273"/>
        <v>12.02404158113483</v>
      </c>
      <c r="T1228" s="190">
        <f t="shared" si="263"/>
        <v>-3.9682342651760072E-2</v>
      </c>
      <c r="U1228" s="190">
        <f t="shared" si="264"/>
        <v>-3.7247063348183396E-2</v>
      </c>
      <c r="V1228" s="190">
        <f t="shared" si="265"/>
        <v>-2.4352793035766762E-3</v>
      </c>
      <c r="Y1228" s="205"/>
      <c r="Z1228" s="205"/>
    </row>
    <row r="1229" spans="1:26">
      <c r="A1229" s="181">
        <v>1972.09</v>
      </c>
      <c r="B1229" s="182">
        <v>109.4</v>
      </c>
      <c r="C1229" s="183">
        <v>3.08</v>
      </c>
      <c r="D1229" s="182">
        <v>6.14</v>
      </c>
      <c r="E1229" s="182">
        <v>42.1</v>
      </c>
      <c r="F1229" s="183">
        <f t="shared" si="270"/>
        <v>1972.7083333332409</v>
      </c>
      <c r="G1229" s="184">
        <v>6.55</v>
      </c>
      <c r="H1229" s="183">
        <f t="shared" si="266"/>
        <v>816.61383135391964</v>
      </c>
      <c r="I1229" s="183">
        <f t="shared" si="267"/>
        <v>22.990590498812359</v>
      </c>
      <c r="J1229" s="185">
        <f t="shared" si="271"/>
        <v>131334.12943325116</v>
      </c>
      <c r="K1229" s="183">
        <f t="shared" si="268"/>
        <v>45.831891448931131</v>
      </c>
      <c r="L1229" s="185">
        <f t="shared" si="269"/>
        <v>7371.0379773323766</v>
      </c>
      <c r="M1229" s="204">
        <f t="shared" si="260"/>
        <v>17.613854552912112</v>
      </c>
      <c r="N1229" s="186"/>
      <c r="O1229" s="187">
        <f t="shared" si="261"/>
        <v>20.596901878448616</v>
      </c>
      <c r="P1229" s="187"/>
      <c r="Q1229" s="206">
        <f t="shared" si="262"/>
        <v>2.4369897516160755E-2</v>
      </c>
      <c r="R1229" s="184">
        <f t="shared" si="272"/>
        <v>1.010569702584494</v>
      </c>
      <c r="S1229" s="184">
        <f t="shared" si="273"/>
        <v>11.760675532657569</v>
      </c>
      <c r="T1229" s="190">
        <f t="shared" si="263"/>
        <v>-2.743704158225746E-2</v>
      </c>
      <c r="U1229" s="190">
        <f t="shared" si="264"/>
        <v>-3.0410703049408183E-2</v>
      </c>
      <c r="V1229" s="190">
        <f t="shared" si="265"/>
        <v>2.9736614671507233E-3</v>
      </c>
      <c r="Y1229" s="205"/>
      <c r="Z1229" s="205"/>
    </row>
    <row r="1230" spans="1:26">
      <c r="A1230" s="181">
        <v>1972.1</v>
      </c>
      <c r="B1230" s="182">
        <v>109.6</v>
      </c>
      <c r="C1230" s="183">
        <v>3.1033300000000001</v>
      </c>
      <c r="D1230" s="182">
        <v>6.2333299999999996</v>
      </c>
      <c r="E1230" s="182">
        <v>42.3</v>
      </c>
      <c r="F1230" s="183">
        <f t="shared" si="270"/>
        <v>1972.7916666665742</v>
      </c>
      <c r="G1230" s="184">
        <v>6.48</v>
      </c>
      <c r="H1230" s="183">
        <f t="shared" si="266"/>
        <v>814.23860992907839</v>
      </c>
      <c r="I1230" s="183">
        <f t="shared" si="267"/>
        <v>23.055210815248238</v>
      </c>
      <c r="J1230" s="185">
        <f t="shared" si="271"/>
        <v>131261.12107567716</v>
      </c>
      <c r="K1230" s="183">
        <f t="shared" si="268"/>
        <v>46.30855797836881</v>
      </c>
      <c r="L1230" s="185">
        <f t="shared" si="269"/>
        <v>7465.2726627249149</v>
      </c>
      <c r="M1230" s="204">
        <f t="shared" si="260"/>
        <v>17.533183854158555</v>
      </c>
      <c r="N1230" s="186"/>
      <c r="O1230" s="187">
        <f t="shared" si="261"/>
        <v>20.502387938457542</v>
      </c>
      <c r="P1230" s="187"/>
      <c r="Q1230" s="206">
        <f t="shared" si="262"/>
        <v>2.5820850137224773E-2</v>
      </c>
      <c r="R1230" s="184">
        <f t="shared" si="272"/>
        <v>1.0201347118183646</v>
      </c>
      <c r="S1230" s="184">
        <f t="shared" si="273"/>
        <v>11.828788605134843</v>
      </c>
      <c r="T1230" s="190">
        <f t="shared" si="263"/>
        <v>-1.9371423442052227E-2</v>
      </c>
      <c r="U1230" s="190">
        <f t="shared" si="264"/>
        <v>-2.2282554803891186E-2</v>
      </c>
      <c r="V1230" s="190">
        <f t="shared" si="265"/>
        <v>2.9111313618389589E-3</v>
      </c>
      <c r="Y1230" s="205"/>
      <c r="Z1230" s="205"/>
    </row>
    <row r="1231" spans="1:26">
      <c r="A1231" s="181">
        <v>1972.11</v>
      </c>
      <c r="B1231" s="182">
        <v>115.1</v>
      </c>
      <c r="C1231" s="183">
        <v>3.1266699999999998</v>
      </c>
      <c r="D1231" s="182">
        <v>6.32667</v>
      </c>
      <c r="E1231" s="182">
        <v>42.4</v>
      </c>
      <c r="F1231" s="183">
        <f t="shared" si="270"/>
        <v>1972.8749999999075</v>
      </c>
      <c r="G1231" s="184">
        <v>6.28</v>
      </c>
      <c r="H1231" s="183">
        <f t="shared" si="266"/>
        <v>853.08238089622671</v>
      </c>
      <c r="I1231" s="183">
        <f t="shared" si="267"/>
        <v>23.173823526297177</v>
      </c>
      <c r="J1231" s="185">
        <f t="shared" si="271"/>
        <v>137834.33196250416</v>
      </c>
      <c r="K1231" s="183">
        <f t="shared" si="268"/>
        <v>46.891144281014171</v>
      </c>
      <c r="L1231" s="185">
        <f t="shared" si="269"/>
        <v>7576.3017636595687</v>
      </c>
      <c r="M1231" s="204">
        <f t="shared" si="260"/>
        <v>18.338894714968056</v>
      </c>
      <c r="N1231" s="186"/>
      <c r="O1231" s="187">
        <f t="shared" si="261"/>
        <v>21.441895093127499</v>
      </c>
      <c r="P1231" s="187"/>
      <c r="Q1231" s="206">
        <f t="shared" si="262"/>
        <v>2.5559143714735631E-2</v>
      </c>
      <c r="R1231" s="184">
        <f t="shared" si="272"/>
        <v>0.99936045600343393</v>
      </c>
      <c r="S1231" s="184">
        <f t="shared" si="273"/>
        <v>12.038498048598125</v>
      </c>
      <c r="T1231" s="190">
        <f t="shared" si="263"/>
        <v>-1.9646452748045884E-2</v>
      </c>
      <c r="U1231" s="190">
        <f t="shared" si="264"/>
        <v>-2.0798928150206786E-2</v>
      </c>
      <c r="V1231" s="190">
        <f t="shared" si="265"/>
        <v>1.1524754021609018E-3</v>
      </c>
      <c r="Y1231" s="205"/>
      <c r="Z1231" s="205"/>
    </row>
    <row r="1232" spans="1:26">
      <c r="A1232" s="181">
        <v>1972.12</v>
      </c>
      <c r="B1232" s="182">
        <v>117.5</v>
      </c>
      <c r="C1232" s="183">
        <v>3.15</v>
      </c>
      <c r="D1232" s="182">
        <v>6.42</v>
      </c>
      <c r="E1232" s="182">
        <v>42.5</v>
      </c>
      <c r="F1232" s="183">
        <f t="shared" si="270"/>
        <v>1972.9583333332407</v>
      </c>
      <c r="G1232" s="184">
        <v>6.36</v>
      </c>
      <c r="H1232" s="183">
        <f t="shared" si="266"/>
        <v>868.82126470588264</v>
      </c>
      <c r="I1232" s="183">
        <f t="shared" si="267"/>
        <v>23.291804117647068</v>
      </c>
      <c r="J1232" s="185">
        <f t="shared" si="271"/>
        <v>140690.90569876597</v>
      </c>
      <c r="K1232" s="183">
        <f t="shared" si="268"/>
        <v>47.47091505882355</v>
      </c>
      <c r="L1232" s="185">
        <f t="shared" si="269"/>
        <v>7687.1116134985332</v>
      </c>
      <c r="M1232" s="204">
        <f t="shared" si="260"/>
        <v>18.645719442073677</v>
      </c>
      <c r="N1232" s="186"/>
      <c r="O1232" s="187">
        <f t="shared" si="261"/>
        <v>21.796816349100638</v>
      </c>
      <c r="P1232" s="187"/>
      <c r="Q1232" s="206">
        <f t="shared" si="262"/>
        <v>2.4105412407063535E-2</v>
      </c>
      <c r="R1232" s="184">
        <f t="shared" si="272"/>
        <v>0.99799154109454147</v>
      </c>
      <c r="S1232" s="184">
        <f t="shared" si="273"/>
        <v>12.002491137327134</v>
      </c>
      <c r="T1232" s="190">
        <f t="shared" si="263"/>
        <v>-1.9936100049576466E-2</v>
      </c>
      <c r="U1232" s="190">
        <f t="shared" si="264"/>
        <v>-1.9187130722097656E-2</v>
      </c>
      <c r="V1232" s="190">
        <f t="shared" si="265"/>
        <v>-7.4896932747881007E-4</v>
      </c>
      <c r="Y1232" s="205"/>
      <c r="Z1232" s="205"/>
    </row>
    <row r="1233" spans="1:26">
      <c r="A1233" s="181">
        <v>1973.01</v>
      </c>
      <c r="B1233" s="182">
        <v>118.4</v>
      </c>
      <c r="C1233" s="183">
        <v>3.1566700000000001</v>
      </c>
      <c r="D1233" s="182">
        <v>6.5466699999999998</v>
      </c>
      <c r="E1233" s="182">
        <v>42.6</v>
      </c>
      <c r="F1233" s="183">
        <f t="shared" si="270"/>
        <v>1973.041666666574</v>
      </c>
      <c r="G1233" s="184">
        <v>6.46</v>
      </c>
      <c r="H1233" s="183">
        <f t="shared" si="266"/>
        <v>873.42095774647919</v>
      </c>
      <c r="I1233" s="183">
        <f t="shared" si="267"/>
        <v>23.286332218661983</v>
      </c>
      <c r="J1233" s="185">
        <f t="shared" si="271"/>
        <v>141749.98380230411</v>
      </c>
      <c r="K1233" s="183">
        <f t="shared" si="268"/>
        <v>48.293908627112692</v>
      </c>
      <c r="L1233" s="185">
        <f t="shared" si="269"/>
        <v>7837.7564734715388</v>
      </c>
      <c r="M1233" s="204">
        <f t="shared" si="260"/>
        <v>18.712530467302436</v>
      </c>
      <c r="N1233" s="186"/>
      <c r="O1233" s="187">
        <f t="shared" si="261"/>
        <v>21.870338532710903</v>
      </c>
      <c r="P1233" s="187"/>
      <c r="Q1233" s="206">
        <f t="shared" si="262"/>
        <v>2.3156980894173076E-2</v>
      </c>
      <c r="R1233" s="184">
        <f t="shared" si="272"/>
        <v>0.99233292289622221</v>
      </c>
      <c r="S1233" s="184">
        <f t="shared" si="273"/>
        <v>11.950266353342112</v>
      </c>
      <c r="T1233" s="190">
        <f t="shared" si="263"/>
        <v>-1.7092971405117785E-2</v>
      </c>
      <c r="U1233" s="190">
        <f t="shared" si="264"/>
        <v>-1.7623536714926669E-2</v>
      </c>
      <c r="V1233" s="190">
        <f t="shared" si="265"/>
        <v>5.3056530980888361E-4</v>
      </c>
      <c r="Y1233" s="205"/>
      <c r="Z1233" s="205"/>
    </row>
    <row r="1234" spans="1:26">
      <c r="A1234" s="181">
        <v>1973.02</v>
      </c>
      <c r="B1234" s="182">
        <v>114.2</v>
      </c>
      <c r="C1234" s="183">
        <v>3.1633300000000002</v>
      </c>
      <c r="D1234" s="182">
        <v>6.67333</v>
      </c>
      <c r="E1234" s="182">
        <v>42.9</v>
      </c>
      <c r="F1234" s="183">
        <f t="shared" si="270"/>
        <v>1973.1249999999072</v>
      </c>
      <c r="G1234" s="184">
        <v>6.64</v>
      </c>
      <c r="H1234" s="183">
        <f t="shared" si="266"/>
        <v>836.54694405594432</v>
      </c>
      <c r="I1234" s="183">
        <f t="shared" si="267"/>
        <v>23.17227709755246</v>
      </c>
      <c r="J1234" s="185">
        <f t="shared" si="271"/>
        <v>136078.98597760999</v>
      </c>
      <c r="K1234" s="183">
        <f t="shared" si="268"/>
        <v>48.884008915734285</v>
      </c>
      <c r="L1234" s="185">
        <f t="shared" si="269"/>
        <v>7951.838699596884</v>
      </c>
      <c r="M1234" s="204">
        <f t="shared" si="260"/>
        <v>17.889889599193751</v>
      </c>
      <c r="N1234" s="186"/>
      <c r="O1234" s="187">
        <f t="shared" si="261"/>
        <v>20.905882678986938</v>
      </c>
      <c r="P1234" s="187"/>
      <c r="Q1234" s="206">
        <f t="shared" si="262"/>
        <v>2.4540442446005312E-2</v>
      </c>
      <c r="R1234" s="184">
        <f t="shared" si="272"/>
        <v>1.0004739008511474</v>
      </c>
      <c r="S1234" s="184">
        <f t="shared" si="273"/>
        <v>11.775715168193363</v>
      </c>
      <c r="T1234" s="190">
        <f t="shared" si="263"/>
        <v>-1.1089656938960912E-2</v>
      </c>
      <c r="U1234" s="190">
        <f t="shared" si="264"/>
        <v>-1.6980219507644834E-2</v>
      </c>
      <c r="V1234" s="190">
        <f t="shared" si="265"/>
        <v>5.8905625686839214E-3</v>
      </c>
      <c r="Y1234" s="205"/>
      <c r="Z1234" s="205"/>
    </row>
    <row r="1235" spans="1:26">
      <c r="A1235" s="181">
        <v>1973.03</v>
      </c>
      <c r="B1235" s="182">
        <v>112.4</v>
      </c>
      <c r="C1235" s="183">
        <v>3.17</v>
      </c>
      <c r="D1235" s="182">
        <v>6.8</v>
      </c>
      <c r="E1235" s="182">
        <v>43.3</v>
      </c>
      <c r="F1235" s="183">
        <f t="shared" si="270"/>
        <v>1973.2083333332405</v>
      </c>
      <c r="G1235" s="184">
        <v>6.71</v>
      </c>
      <c r="H1235" s="183">
        <f t="shared" si="266"/>
        <v>815.75533025404206</v>
      </c>
      <c r="I1235" s="183">
        <f t="shared" si="267"/>
        <v>23.006622748267908</v>
      </c>
      <c r="J1235" s="185">
        <f t="shared" si="271"/>
        <v>133008.73560685929</v>
      </c>
      <c r="K1235" s="183">
        <f t="shared" si="268"/>
        <v>49.351745958429575</v>
      </c>
      <c r="L1235" s="185">
        <f t="shared" si="269"/>
        <v>8046.7918338669297</v>
      </c>
      <c r="M1235" s="204">
        <f t="shared" si="260"/>
        <v>17.412142058290335</v>
      </c>
      <c r="N1235" s="186"/>
      <c r="O1235" s="187">
        <f t="shared" si="261"/>
        <v>20.345254441323721</v>
      </c>
      <c r="P1235" s="187"/>
      <c r="Q1235" s="206">
        <f t="shared" si="262"/>
        <v>2.5995009873511901E-2</v>
      </c>
      <c r="R1235" s="184">
        <f t="shared" si="272"/>
        <v>1.0084879014746988</v>
      </c>
      <c r="S1235" s="184">
        <f t="shared" si="273"/>
        <v>11.672461549314491</v>
      </c>
      <c r="T1235" s="190">
        <f t="shared" si="263"/>
        <v>-5.0631756542042217E-3</v>
      </c>
      <c r="U1235" s="190">
        <f t="shared" si="264"/>
        <v>-1.3986529408438031E-2</v>
      </c>
      <c r="V1235" s="190">
        <f t="shared" si="265"/>
        <v>8.9233537542338093E-3</v>
      </c>
      <c r="Y1235" s="205"/>
      <c r="Z1235" s="205"/>
    </row>
    <row r="1236" spans="1:26">
      <c r="A1236" s="181">
        <v>1973.04</v>
      </c>
      <c r="B1236" s="182">
        <v>110.3</v>
      </c>
      <c r="C1236" s="183">
        <v>3.1866699999999999</v>
      </c>
      <c r="D1236" s="182">
        <v>6.9433299999999996</v>
      </c>
      <c r="E1236" s="182">
        <v>43.6</v>
      </c>
      <c r="F1236" s="183">
        <f t="shared" si="270"/>
        <v>1973.2916666665737</v>
      </c>
      <c r="G1236" s="184">
        <v>6.67</v>
      </c>
      <c r="H1236" s="183">
        <f t="shared" si="266"/>
        <v>795.00622362385343</v>
      </c>
      <c r="I1236" s="183">
        <f t="shared" si="267"/>
        <v>22.968472190711015</v>
      </c>
      <c r="J1236" s="185">
        <f t="shared" si="271"/>
        <v>129937.68183473035</v>
      </c>
      <c r="K1236" s="183">
        <f t="shared" si="268"/>
        <v>50.04524535516056</v>
      </c>
      <c r="L1236" s="185">
        <f t="shared" si="269"/>
        <v>8179.5122793611808</v>
      </c>
      <c r="M1236" s="204">
        <f t="shared" si="260"/>
        <v>16.935740066050819</v>
      </c>
      <c r="N1236" s="186"/>
      <c r="O1236" s="187">
        <f t="shared" si="261"/>
        <v>19.787325522958451</v>
      </c>
      <c r="P1236" s="187"/>
      <c r="Q1236" s="206">
        <f t="shared" si="262"/>
        <v>2.8725870505722971E-2</v>
      </c>
      <c r="R1236" s="184">
        <f t="shared" si="272"/>
        <v>0.99262871327900482</v>
      </c>
      <c r="S1236" s="184">
        <f t="shared" si="273"/>
        <v>11.690539443832611</v>
      </c>
      <c r="T1236" s="190">
        <f t="shared" si="263"/>
        <v>6.5990840437635256E-4</v>
      </c>
      <c r="U1236" s="190">
        <f t="shared" si="264"/>
        <v>-1.3320197333000272E-2</v>
      </c>
      <c r="V1236" s="190">
        <f t="shared" si="265"/>
        <v>1.3980105737376625E-2</v>
      </c>
      <c r="Y1236" s="205"/>
      <c r="Z1236" s="205"/>
    </row>
    <row r="1237" spans="1:26">
      <c r="A1237" s="181">
        <v>1973.05</v>
      </c>
      <c r="B1237" s="182">
        <v>107.2</v>
      </c>
      <c r="C1237" s="183">
        <v>3.2033299999999998</v>
      </c>
      <c r="D1237" s="182">
        <v>7.0866699999999998</v>
      </c>
      <c r="E1237" s="182">
        <v>43.9</v>
      </c>
      <c r="F1237" s="183">
        <f t="shared" si="270"/>
        <v>1973.374999999907</v>
      </c>
      <c r="G1237" s="184">
        <v>6.85</v>
      </c>
      <c r="H1237" s="183">
        <f t="shared" si="266"/>
        <v>767.38228701594562</v>
      </c>
      <c r="I1237" s="183">
        <f t="shared" si="267"/>
        <v>22.930771468906613</v>
      </c>
      <c r="J1237" s="185">
        <f t="shared" si="271"/>
        <v>125735.08243434808</v>
      </c>
      <c r="K1237" s="183">
        <f t="shared" si="268"/>
        <v>50.729337984396381</v>
      </c>
      <c r="L1237" s="185">
        <f t="shared" si="269"/>
        <v>8311.9686253266937</v>
      </c>
      <c r="M1237" s="204">
        <f t="shared" si="260"/>
        <v>16.314338759668569</v>
      </c>
      <c r="N1237" s="186"/>
      <c r="O1237" s="187">
        <f t="shared" si="261"/>
        <v>19.06114572900686</v>
      </c>
      <c r="P1237" s="187"/>
      <c r="Q1237" s="206">
        <f t="shared" si="262"/>
        <v>2.9885823859598974E-2</v>
      </c>
      <c r="R1237" s="184">
        <f t="shared" si="272"/>
        <v>1.0021246957992085</v>
      </c>
      <c r="S1237" s="184">
        <f t="shared" si="273"/>
        <v>11.525064225038022</v>
      </c>
      <c r="T1237" s="190">
        <f t="shared" si="263"/>
        <v>7.6997385593502443E-3</v>
      </c>
      <c r="U1237" s="190">
        <f t="shared" si="264"/>
        <v>-1.1538385700090914E-2</v>
      </c>
      <c r="V1237" s="190">
        <f t="shared" si="265"/>
        <v>1.9238124259441158E-2</v>
      </c>
      <c r="Y1237" s="205"/>
      <c r="Z1237" s="205"/>
    </row>
    <row r="1238" spans="1:26">
      <c r="A1238" s="181">
        <v>1973.06</v>
      </c>
      <c r="B1238" s="182">
        <v>104.8</v>
      </c>
      <c r="C1238" s="183">
        <v>3.22</v>
      </c>
      <c r="D1238" s="182">
        <v>7.23</v>
      </c>
      <c r="E1238" s="182">
        <v>44.2</v>
      </c>
      <c r="F1238" s="183">
        <f t="shared" si="270"/>
        <v>1973.4583333332403</v>
      </c>
      <c r="G1238" s="184">
        <v>6.9</v>
      </c>
      <c r="H1238" s="183">
        <f t="shared" si="266"/>
        <v>745.1102171945704</v>
      </c>
      <c r="I1238" s="183">
        <f t="shared" si="267"/>
        <v>22.893653619909511</v>
      </c>
      <c r="J1238" s="185">
        <f t="shared" si="271"/>
        <v>122398.41096537605</v>
      </c>
      <c r="K1238" s="183">
        <f t="shared" si="268"/>
        <v>51.404073190045267</v>
      </c>
      <c r="L1238" s="185">
        <f t="shared" si="269"/>
        <v>8444.0888480884441</v>
      </c>
      <c r="M1238" s="204">
        <f t="shared" si="260"/>
        <v>15.808323047681979</v>
      </c>
      <c r="N1238" s="186"/>
      <c r="O1238" s="187">
        <f t="shared" si="261"/>
        <v>18.470601678103723</v>
      </c>
      <c r="P1238" s="187"/>
      <c r="Q1238" s="206">
        <f t="shared" si="262"/>
        <v>3.1714766309810502E-2</v>
      </c>
      <c r="R1238" s="184">
        <f t="shared" si="272"/>
        <v>0.98943146265705451</v>
      </c>
      <c r="S1238" s="184">
        <f t="shared" si="273"/>
        <v>11.471160859673637</v>
      </c>
      <c r="T1238" s="190">
        <f t="shared" si="263"/>
        <v>1.18665240778284E-2</v>
      </c>
      <c r="U1238" s="190">
        <f t="shared" si="264"/>
        <v>-1.3351240060321401E-2</v>
      </c>
      <c r="V1238" s="190">
        <f t="shared" si="265"/>
        <v>2.5217764138149801E-2</v>
      </c>
      <c r="Y1238" s="205"/>
      <c r="Z1238" s="205"/>
    </row>
    <row r="1239" spans="1:26">
      <c r="A1239" s="181">
        <v>1973.07</v>
      </c>
      <c r="B1239" s="182">
        <v>105.8</v>
      </c>
      <c r="C1239" s="183">
        <v>3.2366700000000002</v>
      </c>
      <c r="D1239" s="182">
        <v>7.3833299999999999</v>
      </c>
      <c r="E1239" s="182">
        <v>44.3</v>
      </c>
      <c r="F1239" s="183">
        <f t="shared" si="270"/>
        <v>1973.5416666665735</v>
      </c>
      <c r="G1239" s="184">
        <v>7.13</v>
      </c>
      <c r="H1239" s="183">
        <f t="shared" si="266"/>
        <v>750.52203386004544</v>
      </c>
      <c r="I1239" s="183">
        <f t="shared" si="267"/>
        <v>22.960228273476311</v>
      </c>
      <c r="J1239" s="185">
        <f t="shared" si="271"/>
        <v>123601.70817913883</v>
      </c>
      <c r="K1239" s="183">
        <f t="shared" si="268"/>
        <v>52.375726354063232</v>
      </c>
      <c r="L1239" s="185">
        <f t="shared" si="269"/>
        <v>8625.6351611557784</v>
      </c>
      <c r="M1239" s="204">
        <f t="shared" si="260"/>
        <v>15.889518573988783</v>
      </c>
      <c r="N1239" s="186"/>
      <c r="O1239" s="187">
        <f t="shared" si="261"/>
        <v>18.565516582822458</v>
      </c>
      <c r="P1239" s="187"/>
      <c r="Q1239" s="206">
        <f t="shared" si="262"/>
        <v>2.8987491947744803E-2</v>
      </c>
      <c r="R1239" s="184">
        <f t="shared" si="272"/>
        <v>0.98701058762603067</v>
      </c>
      <c r="S1239" s="184">
        <f t="shared" si="273"/>
        <v>11.324306863996544</v>
      </c>
      <c r="T1239" s="190">
        <f t="shared" si="263"/>
        <v>1.1185898648329529E-2</v>
      </c>
      <c r="U1239" s="190">
        <f t="shared" si="264"/>
        <v>-1.4708496170451557E-2</v>
      </c>
      <c r="V1239" s="190">
        <f t="shared" si="265"/>
        <v>2.5894394818781086E-2</v>
      </c>
      <c r="Y1239" s="205"/>
      <c r="Z1239" s="205"/>
    </row>
    <row r="1240" spans="1:26">
      <c r="A1240" s="181">
        <v>1973.08</v>
      </c>
      <c r="B1240" s="182">
        <v>103.8</v>
      </c>
      <c r="C1240" s="183">
        <v>3.2533300000000001</v>
      </c>
      <c r="D1240" s="182">
        <v>7.53667</v>
      </c>
      <c r="E1240" s="182">
        <v>45.1</v>
      </c>
      <c r="F1240" s="183">
        <f t="shared" si="270"/>
        <v>1973.6249999999068</v>
      </c>
      <c r="G1240" s="184">
        <v>7.4</v>
      </c>
      <c r="H1240" s="183">
        <f t="shared" si="266"/>
        <v>723.27310643015539</v>
      </c>
      <c r="I1240" s="183">
        <f t="shared" si="267"/>
        <v>22.669037527383598</v>
      </c>
      <c r="J1240" s="185">
        <f t="shared" si="271"/>
        <v>119425.25562806267</v>
      </c>
      <c r="K1240" s="183">
        <f t="shared" si="268"/>
        <v>52.515132206541033</v>
      </c>
      <c r="L1240" s="185">
        <f t="shared" si="269"/>
        <v>8671.1824791363306</v>
      </c>
      <c r="M1240" s="204">
        <f t="shared" si="260"/>
        <v>15.278501094706121</v>
      </c>
      <c r="N1240" s="186"/>
      <c r="O1240" s="187">
        <f t="shared" si="261"/>
        <v>17.852222658614036</v>
      </c>
      <c r="P1240" s="187"/>
      <c r="Q1240" s="206">
        <f t="shared" si="262"/>
        <v>3.0662641868366564E-2</v>
      </c>
      <c r="R1240" s="184">
        <f t="shared" si="272"/>
        <v>1.0281999418118777</v>
      </c>
      <c r="S1240" s="184">
        <f t="shared" si="273"/>
        <v>10.978945392737891</v>
      </c>
      <c r="T1240" s="190">
        <f t="shared" si="263"/>
        <v>1.1895906260810163E-2</v>
      </c>
      <c r="U1240" s="190">
        <f t="shared" si="264"/>
        <v>-1.3727563292538103E-2</v>
      </c>
      <c r="V1240" s="190">
        <f t="shared" si="265"/>
        <v>2.5623469553348266E-2</v>
      </c>
      <c r="Y1240" s="205"/>
      <c r="Z1240" s="205"/>
    </row>
    <row r="1241" spans="1:26">
      <c r="A1241" s="181">
        <v>1973.09</v>
      </c>
      <c r="B1241" s="182">
        <v>105.6</v>
      </c>
      <c r="C1241" s="183">
        <v>3.27</v>
      </c>
      <c r="D1241" s="182">
        <v>7.69</v>
      </c>
      <c r="E1241" s="182">
        <v>45.2</v>
      </c>
      <c r="F1241" s="183">
        <f t="shared" si="270"/>
        <v>1973.70833333324</v>
      </c>
      <c r="G1241" s="184">
        <v>7.09</v>
      </c>
      <c r="H1241" s="183">
        <f t="shared" si="266"/>
        <v>734.18750442477892</v>
      </c>
      <c r="I1241" s="183">
        <f t="shared" si="267"/>
        <v>22.734783517699121</v>
      </c>
      <c r="J1241" s="185">
        <f t="shared" si="271"/>
        <v>121540.24331580069</v>
      </c>
      <c r="K1241" s="183">
        <f t="shared" si="268"/>
        <v>53.464980199115068</v>
      </c>
      <c r="L1241" s="185">
        <f t="shared" si="269"/>
        <v>8850.7999157055638</v>
      </c>
      <c r="M1241" s="204">
        <f t="shared" si="260"/>
        <v>15.475308601805562</v>
      </c>
      <c r="N1241" s="186"/>
      <c r="O1241" s="187">
        <f t="shared" si="261"/>
        <v>18.082083727935434</v>
      </c>
      <c r="P1241" s="187"/>
      <c r="Q1241" s="206">
        <f t="shared" si="262"/>
        <v>3.3160456131076405E-2</v>
      </c>
      <c r="R1241" s="184">
        <f t="shared" si="272"/>
        <v>1.0275149478054186</v>
      </c>
      <c r="S1241" s="184">
        <f t="shared" si="273"/>
        <v>11.263576343583996</v>
      </c>
      <c r="T1241" s="190">
        <f t="shared" si="263"/>
        <v>1.2916279581847601E-2</v>
      </c>
      <c r="U1241" s="190">
        <f t="shared" si="264"/>
        <v>-1.4634266551174058E-2</v>
      </c>
      <c r="V1241" s="190">
        <f t="shared" si="265"/>
        <v>2.7550546133021658E-2</v>
      </c>
      <c r="Y1241" s="205"/>
      <c r="Z1241" s="205"/>
    </row>
    <row r="1242" spans="1:26">
      <c r="A1242" s="181">
        <v>1973.1</v>
      </c>
      <c r="B1242" s="182">
        <v>109.8</v>
      </c>
      <c r="C1242" s="183">
        <v>3.30667</v>
      </c>
      <c r="D1242" s="182">
        <v>7.8466699999999996</v>
      </c>
      <c r="E1242" s="182">
        <v>45.6</v>
      </c>
      <c r="F1242" s="183">
        <f t="shared" si="270"/>
        <v>1973.7916666665733</v>
      </c>
      <c r="G1242" s="184">
        <v>6.79</v>
      </c>
      <c r="H1242" s="183">
        <f t="shared" si="266"/>
        <v>756.69175657894766</v>
      </c>
      <c r="I1242" s="183">
        <f t="shared" si="267"/>
        <v>22.788068585855275</v>
      </c>
      <c r="J1242" s="185">
        <f t="shared" si="271"/>
        <v>125580.05314816783</v>
      </c>
      <c r="K1242" s="183">
        <f t="shared" si="268"/>
        <v>54.075687664802651</v>
      </c>
      <c r="L1242" s="185">
        <f t="shared" si="269"/>
        <v>8974.3646232799092</v>
      </c>
      <c r="M1242" s="204">
        <f t="shared" si="260"/>
        <v>15.913516308933382</v>
      </c>
      <c r="N1242" s="186"/>
      <c r="O1242" s="187">
        <f t="shared" si="261"/>
        <v>18.592078071081108</v>
      </c>
      <c r="P1242" s="187"/>
      <c r="Q1242" s="206">
        <f t="shared" si="262"/>
        <v>3.495899613495182E-2</v>
      </c>
      <c r="R1242" s="184">
        <f t="shared" si="272"/>
        <v>1.0099911491177134</v>
      </c>
      <c r="S1242" s="184">
        <f t="shared" si="273"/>
        <v>11.471971189843391</v>
      </c>
      <c r="T1242" s="190">
        <f t="shared" si="263"/>
        <v>9.9629290667921921E-3</v>
      </c>
      <c r="U1242" s="190">
        <f t="shared" si="264"/>
        <v>-1.5151288843267774E-2</v>
      </c>
      <c r="V1242" s="190">
        <f t="shared" si="265"/>
        <v>2.5114217910059966E-2</v>
      </c>
      <c r="Y1242" s="205"/>
      <c r="Z1242" s="205"/>
    </row>
    <row r="1243" spans="1:26">
      <c r="A1243" s="181">
        <v>1973.11</v>
      </c>
      <c r="B1243" s="182">
        <v>102</v>
      </c>
      <c r="C1243" s="183">
        <v>3.3433299999999999</v>
      </c>
      <c r="D1243" s="182">
        <v>8.0033300000000001</v>
      </c>
      <c r="E1243" s="182">
        <v>45.9</v>
      </c>
      <c r="F1243" s="183">
        <f t="shared" si="270"/>
        <v>1973.8749999999065</v>
      </c>
      <c r="G1243" s="184">
        <v>6.73</v>
      </c>
      <c r="H1243" s="183">
        <f t="shared" si="266"/>
        <v>698.3433333333337</v>
      </c>
      <c r="I1243" s="183">
        <f t="shared" si="267"/>
        <v>22.890119770915039</v>
      </c>
      <c r="J1243" s="185">
        <f t="shared" si="271"/>
        <v>116213.15728087658</v>
      </c>
      <c r="K1243" s="183">
        <f t="shared" si="268"/>
        <v>54.794824999673224</v>
      </c>
      <c r="L1243" s="185">
        <f t="shared" si="269"/>
        <v>9118.5514515760569</v>
      </c>
      <c r="M1243" s="204">
        <f t="shared" si="260"/>
        <v>14.651845159710566</v>
      </c>
      <c r="N1243" s="186"/>
      <c r="O1243" s="187">
        <f t="shared" si="261"/>
        <v>17.119742977139481</v>
      </c>
      <c r="P1243" s="187"/>
      <c r="Q1243" s="206">
        <f t="shared" si="262"/>
        <v>4.1652328760251142E-2</v>
      </c>
      <c r="R1243" s="184">
        <f t="shared" si="272"/>
        <v>1.0048865171192618</v>
      </c>
      <c r="S1243" s="184">
        <f t="shared" si="273"/>
        <v>11.510860022422449</v>
      </c>
      <c r="T1243" s="190">
        <f t="shared" si="263"/>
        <v>1.6454975003629801E-2</v>
      </c>
      <c r="U1243" s="190">
        <f t="shared" si="264"/>
        <v>-1.5597269561874794E-2</v>
      </c>
      <c r="V1243" s="190">
        <f t="shared" si="265"/>
        <v>3.2052244565504595E-2</v>
      </c>
      <c r="Y1243" s="205"/>
      <c r="Z1243" s="205"/>
    </row>
    <row r="1244" spans="1:26">
      <c r="A1244" s="181">
        <v>1973.12</v>
      </c>
      <c r="B1244" s="182">
        <v>94.78</v>
      </c>
      <c r="C1244" s="183">
        <v>3.38</v>
      </c>
      <c r="D1244" s="182">
        <v>8.16</v>
      </c>
      <c r="E1244" s="182">
        <v>46.2</v>
      </c>
      <c r="F1244" s="183">
        <f t="shared" si="270"/>
        <v>1973.9583333332398</v>
      </c>
      <c r="G1244" s="184">
        <v>6.74</v>
      </c>
      <c r="H1244" s="183">
        <f t="shared" si="266"/>
        <v>644.69786818181831</v>
      </c>
      <c r="I1244" s="183">
        <f t="shared" si="267"/>
        <v>22.990913636363643</v>
      </c>
      <c r="J1244" s="185">
        <f t="shared" si="271"/>
        <v>107604.70538684019</v>
      </c>
      <c r="K1244" s="183">
        <f t="shared" si="268"/>
        <v>55.504690909090932</v>
      </c>
      <c r="L1244" s="185">
        <f t="shared" si="269"/>
        <v>9264.1316306880781</v>
      </c>
      <c r="M1244" s="204">
        <f t="shared" si="260"/>
        <v>13.493329686205882</v>
      </c>
      <c r="N1244" s="186"/>
      <c r="O1244" s="187">
        <f t="shared" si="261"/>
        <v>15.771102210645216</v>
      </c>
      <c r="P1244" s="187"/>
      <c r="Q1244" s="206">
        <f t="shared" si="262"/>
        <v>4.7752928053783505E-2</v>
      </c>
      <c r="R1244" s="184">
        <f t="shared" si="272"/>
        <v>0.98776947809049742</v>
      </c>
      <c r="S1244" s="184">
        <f t="shared" si="273"/>
        <v>11.491996945830225</v>
      </c>
      <c r="T1244" s="190">
        <f t="shared" si="263"/>
        <v>2.4077050220234097E-2</v>
      </c>
      <c r="U1244" s="190">
        <f t="shared" si="264"/>
        <v>-1.5376635272250416E-2</v>
      </c>
      <c r="V1244" s="190">
        <f t="shared" si="265"/>
        <v>3.9453685492484514E-2</v>
      </c>
      <c r="Y1244" s="205"/>
      <c r="Z1244" s="205"/>
    </row>
    <row r="1245" spans="1:26">
      <c r="A1245" s="181">
        <v>1974.01</v>
      </c>
      <c r="B1245" s="182">
        <v>96.11</v>
      </c>
      <c r="C1245" s="183">
        <v>3.4</v>
      </c>
      <c r="D1245" s="182">
        <v>8.2266700000000004</v>
      </c>
      <c r="E1245" s="182">
        <v>46.6</v>
      </c>
      <c r="F1245" s="183">
        <f t="shared" si="270"/>
        <v>1974.0416666665731</v>
      </c>
      <c r="G1245" s="184">
        <v>6.99</v>
      </c>
      <c r="H1245" s="183">
        <f t="shared" si="266"/>
        <v>648.13304710300451</v>
      </c>
      <c r="I1245" s="183">
        <f t="shared" si="267"/>
        <v>22.928439914163096</v>
      </c>
      <c r="J1245" s="185">
        <f t="shared" si="271"/>
        <v>108496.97153607209</v>
      </c>
      <c r="K1245" s="183">
        <f t="shared" si="268"/>
        <v>55.477855526072979</v>
      </c>
      <c r="L1245" s="185">
        <f t="shared" si="269"/>
        <v>9286.9501698747063</v>
      </c>
      <c r="M1245" s="204">
        <f t="shared" si="260"/>
        <v>13.530721892513942</v>
      </c>
      <c r="N1245" s="186"/>
      <c r="O1245" s="187">
        <f t="shared" si="261"/>
        <v>15.819141518464644</v>
      </c>
      <c r="P1245" s="187"/>
      <c r="Q1245" s="206">
        <f t="shared" si="262"/>
        <v>4.5945965557319071E-2</v>
      </c>
      <c r="R1245" s="184">
        <f t="shared" si="272"/>
        <v>1.0079694972375672</v>
      </c>
      <c r="S1245" s="184">
        <f t="shared" si="273"/>
        <v>11.254006539345372</v>
      </c>
      <c r="T1245" s="190">
        <f t="shared" si="263"/>
        <v>2.4229443866256917E-2</v>
      </c>
      <c r="U1245" s="190">
        <f t="shared" si="264"/>
        <v>-1.2015977017232893E-2</v>
      </c>
      <c r="V1245" s="190">
        <f t="shared" si="265"/>
        <v>3.624542088348981E-2</v>
      </c>
      <c r="Y1245" s="205"/>
      <c r="Z1245" s="205"/>
    </row>
    <row r="1246" spans="1:26">
      <c r="A1246" s="181">
        <v>1974.02</v>
      </c>
      <c r="B1246" s="182">
        <v>93.45</v>
      </c>
      <c r="C1246" s="183">
        <v>3.42</v>
      </c>
      <c r="D1246" s="182">
        <v>8.2933299999999992</v>
      </c>
      <c r="E1246" s="182">
        <v>47.2</v>
      </c>
      <c r="F1246" s="183">
        <f t="shared" si="270"/>
        <v>1974.1249999999063</v>
      </c>
      <c r="G1246" s="184">
        <v>6.96</v>
      </c>
      <c r="H1246" s="183">
        <f t="shared" si="266"/>
        <v>622.18396239406798</v>
      </c>
      <c r="I1246" s="183">
        <f t="shared" si="267"/>
        <v>22.770135381355939</v>
      </c>
      <c r="J1246" s="185">
        <f t="shared" si="271"/>
        <v>104470.75671924102</v>
      </c>
      <c r="K1246" s="183">
        <f t="shared" si="268"/>
        <v>55.216446450953406</v>
      </c>
      <c r="L1246" s="185">
        <f t="shared" si="269"/>
        <v>9271.3799980993372</v>
      </c>
      <c r="M1246" s="204">
        <f t="shared" si="260"/>
        <v>12.957321280205386</v>
      </c>
      <c r="N1246" s="186"/>
      <c r="O1246" s="187">
        <f t="shared" si="261"/>
        <v>15.154292146338724</v>
      </c>
      <c r="P1246" s="187"/>
      <c r="Q1246" s="206">
        <f t="shared" si="262"/>
        <v>5.0850367922704157E-2</v>
      </c>
      <c r="R1246" s="184">
        <f t="shared" si="272"/>
        <v>0.98812468410760568</v>
      </c>
      <c r="S1246" s="184">
        <f t="shared" si="273"/>
        <v>11.199495796676839</v>
      </c>
      <c r="T1246" s="190">
        <f t="shared" si="263"/>
        <v>2.2230186502816274E-2</v>
      </c>
      <c r="U1246" s="190">
        <f t="shared" si="264"/>
        <v>-1.2036619668587267E-2</v>
      </c>
      <c r="V1246" s="190">
        <f t="shared" si="265"/>
        <v>3.4266806171403541E-2</v>
      </c>
      <c r="Y1246" s="205"/>
      <c r="Z1246" s="205"/>
    </row>
    <row r="1247" spans="1:26">
      <c r="A1247" s="181">
        <v>1974.03</v>
      </c>
      <c r="B1247" s="182">
        <v>97.44</v>
      </c>
      <c r="C1247" s="183">
        <v>3.44</v>
      </c>
      <c r="D1247" s="182">
        <v>8.36</v>
      </c>
      <c r="E1247" s="182">
        <v>47.8</v>
      </c>
      <c r="F1247" s="183">
        <f t="shared" si="270"/>
        <v>1974.2083333332396</v>
      </c>
      <c r="G1247" s="184">
        <v>7.21</v>
      </c>
      <c r="H1247" s="183">
        <f t="shared" si="266"/>
        <v>640.60582594142284</v>
      </c>
      <c r="I1247" s="183">
        <f t="shared" si="267"/>
        <v>22.615805020920511</v>
      </c>
      <c r="J1247" s="185">
        <f t="shared" si="271"/>
        <v>107880.41850507415</v>
      </c>
      <c r="K1247" s="183">
        <f t="shared" si="268"/>
        <v>54.961665690376584</v>
      </c>
      <c r="L1247" s="185">
        <f t="shared" si="269"/>
        <v>9255.7501919378064</v>
      </c>
      <c r="M1247" s="204">
        <f t="shared" si="260"/>
        <v>13.310364239140155</v>
      </c>
      <c r="N1247" s="186"/>
      <c r="O1247" s="187">
        <f t="shared" si="261"/>
        <v>15.571122142264315</v>
      </c>
      <c r="P1247" s="187"/>
      <c r="Q1247" s="206">
        <f t="shared" si="262"/>
        <v>4.7622016397860858E-2</v>
      </c>
      <c r="R1247" s="184">
        <f t="shared" si="272"/>
        <v>0.98507465515458947</v>
      </c>
      <c r="S1247" s="184">
        <f t="shared" si="273"/>
        <v>10.927588226428282</v>
      </c>
      <c r="T1247" s="190">
        <f t="shared" si="263"/>
        <v>1.9205013338245092E-2</v>
      </c>
      <c r="U1247" s="190">
        <f t="shared" si="264"/>
        <v>-1.1549315348687084E-2</v>
      </c>
      <c r="V1247" s="190">
        <f t="shared" si="265"/>
        <v>3.0754328686932175E-2</v>
      </c>
      <c r="Y1247" s="205"/>
      <c r="Z1247" s="205"/>
    </row>
    <row r="1248" spans="1:26">
      <c r="A1248" s="181">
        <v>1974.04</v>
      </c>
      <c r="B1248" s="182">
        <v>92.46</v>
      </c>
      <c r="C1248" s="183">
        <v>3.46</v>
      </c>
      <c r="D1248" s="182">
        <v>8.4866700000000002</v>
      </c>
      <c r="E1248" s="182">
        <v>48</v>
      </c>
      <c r="F1248" s="183">
        <f t="shared" si="270"/>
        <v>1974.2916666665728</v>
      </c>
      <c r="G1248" s="184">
        <v>7.51</v>
      </c>
      <c r="H1248" s="183">
        <f t="shared" si="266"/>
        <v>605.33273062500018</v>
      </c>
      <c r="I1248" s="183">
        <f t="shared" si="267"/>
        <v>22.652511875000005</v>
      </c>
      <c r="J1248" s="185">
        <f t="shared" si="271"/>
        <v>102258.19456160629</v>
      </c>
      <c r="K1248" s="183">
        <f t="shared" si="268"/>
        <v>55.561963281562527</v>
      </c>
      <c r="L1248" s="185">
        <f t="shared" si="269"/>
        <v>9386.0215448858671</v>
      </c>
      <c r="M1248" s="204">
        <f t="shared" si="260"/>
        <v>12.550411048540902</v>
      </c>
      <c r="N1248" s="186"/>
      <c r="O1248" s="187">
        <f t="shared" si="261"/>
        <v>14.688309996556294</v>
      </c>
      <c r="P1248" s="187"/>
      <c r="Q1248" s="206">
        <f t="shared" si="262"/>
        <v>4.9607504754646925E-2</v>
      </c>
      <c r="R1248" s="184">
        <f t="shared" si="272"/>
        <v>1.0013886996776262</v>
      </c>
      <c r="S1248" s="184">
        <f t="shared" si="273"/>
        <v>10.719638161304275</v>
      </c>
      <c r="T1248" s="190">
        <f t="shared" si="263"/>
        <v>2.4697271508143048E-2</v>
      </c>
      <c r="U1248" s="190">
        <f t="shared" si="264"/>
        <v>-1.0846436354005617E-2</v>
      </c>
      <c r="V1248" s="190">
        <f t="shared" si="265"/>
        <v>3.5543707862148666E-2</v>
      </c>
      <c r="Y1248" s="205"/>
      <c r="Z1248" s="205"/>
    </row>
    <row r="1249" spans="1:26">
      <c r="A1249" s="181">
        <v>1974.05</v>
      </c>
      <c r="B1249" s="182">
        <v>89.67</v>
      </c>
      <c r="C1249" s="183">
        <v>3.48</v>
      </c>
      <c r="D1249" s="182">
        <v>8.6133299999999995</v>
      </c>
      <c r="E1249" s="182">
        <v>48.6</v>
      </c>
      <c r="F1249" s="183">
        <f t="shared" si="270"/>
        <v>1974.3749999999061</v>
      </c>
      <c r="G1249" s="184">
        <v>7.58</v>
      </c>
      <c r="H1249" s="183">
        <f t="shared" si="266"/>
        <v>579.81895092592606</v>
      </c>
      <c r="I1249" s="183">
        <f t="shared" si="267"/>
        <v>22.50217407407408</v>
      </c>
      <c r="J1249" s="185">
        <f t="shared" si="271"/>
        <v>98264.952027432359</v>
      </c>
      <c r="K1249" s="183">
        <f t="shared" si="268"/>
        <v>55.695014660185201</v>
      </c>
      <c r="L1249" s="185">
        <f t="shared" si="269"/>
        <v>9438.9256077444406</v>
      </c>
      <c r="M1249" s="204">
        <f t="shared" si="260"/>
        <v>11.995436947329654</v>
      </c>
      <c r="N1249" s="186"/>
      <c r="O1249" s="187">
        <f t="shared" si="261"/>
        <v>14.0459300804447</v>
      </c>
      <c r="P1249" s="187"/>
      <c r="Q1249" s="206">
        <f t="shared" si="262"/>
        <v>5.3892868651376075E-2</v>
      </c>
      <c r="R1249" s="184">
        <f t="shared" si="272"/>
        <v>1.0091041723610832</v>
      </c>
      <c r="S1249" s="184">
        <f t="shared" si="273"/>
        <v>10.601999525296936</v>
      </c>
      <c r="T1249" s="190">
        <f t="shared" si="263"/>
        <v>2.8230560552379602E-2</v>
      </c>
      <c r="U1249" s="190">
        <f t="shared" si="264"/>
        <v>-1.3270756867215239E-2</v>
      </c>
      <c r="V1249" s="190">
        <f t="shared" si="265"/>
        <v>4.1501317419594841E-2</v>
      </c>
      <c r="Y1249" s="205"/>
      <c r="Z1249" s="205"/>
    </row>
    <row r="1250" spans="1:26">
      <c r="A1250" s="181">
        <v>1974.06</v>
      </c>
      <c r="B1250" s="182">
        <v>89.79</v>
      </c>
      <c r="C1250" s="183">
        <v>3.5</v>
      </c>
      <c r="D1250" s="182">
        <v>8.74</v>
      </c>
      <c r="E1250" s="182">
        <v>49</v>
      </c>
      <c r="F1250" s="183">
        <f t="shared" si="270"/>
        <v>1974.4583333332394</v>
      </c>
      <c r="G1250" s="184">
        <v>7.54</v>
      </c>
      <c r="H1250" s="183">
        <f t="shared" si="266"/>
        <v>575.85533785714313</v>
      </c>
      <c r="I1250" s="183">
        <f t="shared" si="267"/>
        <v>22.446750000000009</v>
      </c>
      <c r="J1250" s="185">
        <f t="shared" si="271"/>
        <v>97910.231793807703</v>
      </c>
      <c r="K1250" s="183">
        <f t="shared" si="268"/>
        <v>56.052741428571451</v>
      </c>
      <c r="L1250" s="185">
        <f t="shared" si="269"/>
        <v>9530.4090196890447</v>
      </c>
      <c r="M1250" s="204">
        <f t="shared" si="260"/>
        <v>11.888498820078995</v>
      </c>
      <c r="N1250" s="186"/>
      <c r="O1250" s="187">
        <f t="shared" si="261"/>
        <v>13.927722593419723</v>
      </c>
      <c r="P1250" s="187"/>
      <c r="Q1250" s="206">
        <f t="shared" si="262"/>
        <v>5.5562453619213123E-2</v>
      </c>
      <c r="R1250" s="184">
        <f t="shared" si="272"/>
        <v>0.98768742668372878</v>
      </c>
      <c r="S1250" s="184">
        <f t="shared" si="273"/>
        <v>10.611187083234322</v>
      </c>
      <c r="T1250" s="190">
        <f t="shared" si="263"/>
        <v>2.6390310882116186E-2</v>
      </c>
      <c r="U1250" s="190">
        <f t="shared" si="264"/>
        <v>-1.3344768012055308E-2</v>
      </c>
      <c r="V1250" s="190">
        <f t="shared" si="265"/>
        <v>3.9735078894171494E-2</v>
      </c>
      <c r="Y1250" s="205"/>
      <c r="Z1250" s="205"/>
    </row>
    <row r="1251" spans="1:26">
      <c r="A1251" s="181">
        <v>1974.07</v>
      </c>
      <c r="B1251" s="182">
        <v>79.31</v>
      </c>
      <c r="C1251" s="183">
        <v>3.53</v>
      </c>
      <c r="D1251" s="182">
        <v>8.8633299999999995</v>
      </c>
      <c r="E1251" s="182">
        <v>49.4</v>
      </c>
      <c r="F1251" s="183">
        <f t="shared" si="270"/>
        <v>1974.5416666665726</v>
      </c>
      <c r="G1251" s="184">
        <v>7.81</v>
      </c>
      <c r="H1251" s="183">
        <f t="shared" si="266"/>
        <v>504.52478532388687</v>
      </c>
      <c r="I1251" s="183">
        <f t="shared" si="267"/>
        <v>22.455837753036445</v>
      </c>
      <c r="J1251" s="185">
        <f t="shared" si="271"/>
        <v>86100.374128527852</v>
      </c>
      <c r="K1251" s="183">
        <f t="shared" si="268"/>
        <v>56.383427884311764</v>
      </c>
      <c r="L1251" s="185">
        <f t="shared" si="269"/>
        <v>9622.191766796177</v>
      </c>
      <c r="M1251" s="204">
        <f t="shared" si="260"/>
        <v>10.394141805327047</v>
      </c>
      <c r="N1251" s="186"/>
      <c r="O1251" s="187">
        <f t="shared" si="261"/>
        <v>12.188506545695988</v>
      </c>
      <c r="P1251" s="187"/>
      <c r="Q1251" s="206">
        <f t="shared" si="262"/>
        <v>6.5469660475618779E-2</v>
      </c>
      <c r="R1251" s="184">
        <f t="shared" si="272"/>
        <v>0.99082437643708132</v>
      </c>
      <c r="S1251" s="184">
        <f t="shared" si="273"/>
        <v>10.395673424102574</v>
      </c>
      <c r="T1251" s="190">
        <f t="shared" si="263"/>
        <v>3.8321555671837704E-2</v>
      </c>
      <c r="U1251" s="190">
        <f t="shared" si="264"/>
        <v>-9.520370637920994E-3</v>
      </c>
      <c r="V1251" s="190">
        <f t="shared" si="265"/>
        <v>4.7841926309758698E-2</v>
      </c>
      <c r="Y1251" s="205"/>
      <c r="Z1251" s="205"/>
    </row>
    <row r="1252" spans="1:26">
      <c r="A1252" s="181">
        <v>1974.08</v>
      </c>
      <c r="B1252" s="182">
        <v>76.03</v>
      </c>
      <c r="C1252" s="183">
        <v>3.56</v>
      </c>
      <c r="D1252" s="182">
        <v>8.9866700000000002</v>
      </c>
      <c r="E1252" s="182">
        <v>50</v>
      </c>
      <c r="F1252" s="183">
        <f t="shared" si="270"/>
        <v>1974.6249999999059</v>
      </c>
      <c r="G1252" s="184">
        <v>8.0399999999999991</v>
      </c>
      <c r="H1252" s="183">
        <f t="shared" si="266"/>
        <v>477.85539270000015</v>
      </c>
      <c r="I1252" s="183">
        <f t="shared" si="267"/>
        <v>22.374920400000011</v>
      </c>
      <c r="J1252" s="185">
        <f t="shared" si="271"/>
        <v>81867.274004685823</v>
      </c>
      <c r="K1252" s="183">
        <f t="shared" si="268"/>
        <v>56.482029750300029</v>
      </c>
      <c r="L1252" s="185">
        <f t="shared" si="269"/>
        <v>9676.6299523831385</v>
      </c>
      <c r="M1252" s="204">
        <f t="shared" si="260"/>
        <v>9.824195723141198</v>
      </c>
      <c r="N1252" s="186"/>
      <c r="O1252" s="187">
        <f t="shared" si="261"/>
        <v>11.532942434954487</v>
      </c>
      <c r="P1252" s="187"/>
      <c r="Q1252" s="206">
        <f t="shared" si="262"/>
        <v>7.0354100557487795E-2</v>
      </c>
      <c r="R1252" s="184">
        <f t="shared" si="272"/>
        <v>1.0066999999999999</v>
      </c>
      <c r="S1252" s="184">
        <f t="shared" si="273"/>
        <v>10.176683198423012</v>
      </c>
      <c r="T1252" s="190">
        <f t="shared" si="263"/>
        <v>5.2398375851310242E-2</v>
      </c>
      <c r="U1252" s="190">
        <f t="shared" si="264"/>
        <v>-3.2127273530165867E-3</v>
      </c>
      <c r="V1252" s="190">
        <f t="shared" si="265"/>
        <v>5.5611103204326828E-2</v>
      </c>
      <c r="Y1252" s="205"/>
      <c r="Z1252" s="205"/>
    </row>
    <row r="1253" spans="1:26">
      <c r="A1253" s="181">
        <v>1974.09</v>
      </c>
      <c r="B1253" s="182">
        <v>68.12</v>
      </c>
      <c r="C1253" s="183">
        <v>3.59</v>
      </c>
      <c r="D1253" s="182">
        <v>9.11</v>
      </c>
      <c r="E1253" s="182">
        <v>50.6</v>
      </c>
      <c r="F1253" s="183">
        <f t="shared" si="270"/>
        <v>1974.7083333332391</v>
      </c>
      <c r="G1253" s="184">
        <v>8.0399999999999991</v>
      </c>
      <c r="H1253" s="183">
        <f t="shared" si="266"/>
        <v>423.06356798418994</v>
      </c>
      <c r="I1253" s="183">
        <f t="shared" si="267"/>
        <v>22.295922035573128</v>
      </c>
      <c r="J1253" s="185">
        <f t="shared" si="271"/>
        <v>72798.529505363069</v>
      </c>
      <c r="K1253" s="183">
        <f t="shared" si="268"/>
        <v>56.57823112648223</v>
      </c>
      <c r="L1253" s="185">
        <f t="shared" si="269"/>
        <v>9735.6812066038965</v>
      </c>
      <c r="M1253" s="204">
        <f t="shared" si="260"/>
        <v>8.680421305646334</v>
      </c>
      <c r="N1253" s="186"/>
      <c r="O1253" s="187">
        <f t="shared" si="261"/>
        <v>10.206222645077467</v>
      </c>
      <c r="P1253" s="187"/>
      <c r="Q1253" s="206">
        <f t="shared" si="262"/>
        <v>8.4680210820316584E-2</v>
      </c>
      <c r="R1253" s="184">
        <f t="shared" si="272"/>
        <v>1.016304763687051</v>
      </c>
      <c r="S1253" s="184">
        <f t="shared" si="273"/>
        <v>10.123386339775145</v>
      </c>
      <c r="T1253" s="190">
        <f t="shared" si="263"/>
        <v>6.5807880219377113E-2</v>
      </c>
      <c r="U1253" s="190">
        <f t="shared" si="264"/>
        <v>-1.0004189719038381E-3</v>
      </c>
      <c r="V1253" s="190">
        <f t="shared" si="265"/>
        <v>6.6808299191280951E-2</v>
      </c>
      <c r="Y1253" s="205"/>
      <c r="Z1253" s="205"/>
    </row>
    <row r="1254" spans="1:26">
      <c r="A1254" s="181">
        <v>1974.1</v>
      </c>
      <c r="B1254" s="182">
        <v>69.44</v>
      </c>
      <c r="C1254" s="183">
        <v>3.5933299999999999</v>
      </c>
      <c r="D1254" s="182">
        <v>9.0366700000000009</v>
      </c>
      <c r="E1254" s="182">
        <v>51.1</v>
      </c>
      <c r="F1254" s="183">
        <f t="shared" si="270"/>
        <v>1974.7916666665724</v>
      </c>
      <c r="G1254" s="184">
        <v>7.9</v>
      </c>
      <c r="H1254" s="183">
        <f t="shared" si="266"/>
        <v>427.04173150684949</v>
      </c>
      <c r="I1254" s="183">
        <f t="shared" si="267"/>
        <v>22.098241144520557</v>
      </c>
      <c r="J1254" s="185">
        <f t="shared" si="271"/>
        <v>73799.949721237877</v>
      </c>
      <c r="K1254" s="183">
        <f t="shared" si="268"/>
        <v>55.573663650000022</v>
      </c>
      <c r="L1254" s="185">
        <f t="shared" si="269"/>
        <v>9604.0580594386338</v>
      </c>
      <c r="M1254" s="204">
        <f t="shared" si="260"/>
        <v>8.744983833809588</v>
      </c>
      <c r="N1254" s="186"/>
      <c r="O1254" s="187">
        <f t="shared" si="261"/>
        <v>10.297190694389556</v>
      </c>
      <c r="P1254" s="187"/>
      <c r="Q1254" s="206">
        <f t="shared" si="262"/>
        <v>8.626254316371848E-2</v>
      </c>
      <c r="R1254" s="184">
        <f t="shared" si="272"/>
        <v>1.0218213915607526</v>
      </c>
      <c r="S1254" s="184">
        <f t="shared" si="273"/>
        <v>10.187776038061639</v>
      </c>
      <c r="T1254" s="190">
        <f t="shared" si="263"/>
        <v>6.3612158967854437E-2</v>
      </c>
      <c r="U1254" s="190">
        <f t="shared" si="264"/>
        <v>1.1449390348712285E-3</v>
      </c>
      <c r="V1254" s="190">
        <f t="shared" si="265"/>
        <v>6.2467219932983209E-2</v>
      </c>
      <c r="Y1254" s="205"/>
      <c r="Z1254" s="205"/>
    </row>
    <row r="1255" spans="1:26">
      <c r="A1255" s="181">
        <v>1974.11</v>
      </c>
      <c r="B1255" s="182">
        <v>71.739999999999995</v>
      </c>
      <c r="C1255" s="183">
        <v>3.59667</v>
      </c>
      <c r="D1255" s="182">
        <v>8.9633299999999991</v>
      </c>
      <c r="E1255" s="182">
        <v>51.5</v>
      </c>
      <c r="F1255" s="183">
        <f t="shared" si="270"/>
        <v>1974.8749999999056</v>
      </c>
      <c r="G1255" s="184">
        <v>7.68</v>
      </c>
      <c r="H1255" s="183">
        <f t="shared" si="266"/>
        <v>437.75956951456322</v>
      </c>
      <c r="I1255" s="183">
        <f t="shared" si="267"/>
        <v>21.946985097378651</v>
      </c>
      <c r="J1255" s="185">
        <f t="shared" si="271"/>
        <v>75968.238448467499</v>
      </c>
      <c r="K1255" s="183">
        <f t="shared" si="268"/>
        <v>54.694500727864096</v>
      </c>
      <c r="L1255" s="185">
        <f t="shared" si="269"/>
        <v>9491.6140330680537</v>
      </c>
      <c r="M1255" s="204">
        <f t="shared" si="260"/>
        <v>8.9489845127556062</v>
      </c>
      <c r="N1255" s="186"/>
      <c r="O1255" s="187">
        <f t="shared" si="261"/>
        <v>10.55151501033523</v>
      </c>
      <c r="P1255" s="187"/>
      <c r="Q1255" s="206">
        <f t="shared" si="262"/>
        <v>8.6337963625103556E-2</v>
      </c>
      <c r="R1255" s="184">
        <f t="shared" si="272"/>
        <v>1.0239057981194166</v>
      </c>
      <c r="S1255" s="184">
        <f t="shared" si="273"/>
        <v>10.329232439670005</v>
      </c>
      <c r="T1255" s="190">
        <f t="shared" si="263"/>
        <v>6.1895250998547979E-2</v>
      </c>
      <c r="U1255" s="190">
        <f t="shared" si="264"/>
        <v>4.1611956541700579E-3</v>
      </c>
      <c r="V1255" s="190">
        <f t="shared" si="265"/>
        <v>5.7734055344377921E-2</v>
      </c>
      <c r="Y1255" s="205"/>
      <c r="Z1255" s="205"/>
    </row>
    <row r="1256" spans="1:26">
      <c r="A1256" s="181">
        <v>1974.12</v>
      </c>
      <c r="B1256" s="182">
        <v>67.069999999999993</v>
      </c>
      <c r="C1256" s="183">
        <v>3.6</v>
      </c>
      <c r="D1256" s="182">
        <v>8.89</v>
      </c>
      <c r="E1256" s="182">
        <v>51.9</v>
      </c>
      <c r="F1256" s="183">
        <f t="shared" si="270"/>
        <v>1974.9583333332389</v>
      </c>
      <c r="G1256" s="184">
        <v>7.43</v>
      </c>
      <c r="H1256" s="183">
        <f t="shared" si="266"/>
        <v>406.10885000000013</v>
      </c>
      <c r="I1256" s="183">
        <f t="shared" si="267"/>
        <v>21.798000000000009</v>
      </c>
      <c r="J1256" s="185">
        <f t="shared" si="271"/>
        <v>70790.84597131492</v>
      </c>
      <c r="K1256" s="183">
        <f t="shared" si="268"/>
        <v>53.82895000000002</v>
      </c>
      <c r="L1256" s="185">
        <f t="shared" si="269"/>
        <v>9383.1910046964313</v>
      </c>
      <c r="M1256" s="204">
        <f t="shared" si="260"/>
        <v>8.2890600559230858</v>
      </c>
      <c r="N1256" s="186"/>
      <c r="O1256" s="187">
        <f t="shared" si="261"/>
        <v>9.7894832311996272</v>
      </c>
      <c r="P1256" s="187"/>
      <c r="Q1256" s="206">
        <f t="shared" si="262"/>
        <v>9.8548157675612258E-2</v>
      </c>
      <c r="R1256" s="184">
        <f t="shared" si="272"/>
        <v>1.001305009112839</v>
      </c>
      <c r="S1256" s="184">
        <f t="shared" si="273"/>
        <v>10.494649147065823</v>
      </c>
      <c r="T1256" s="190">
        <f t="shared" si="263"/>
        <v>6.8660825719678797E-2</v>
      </c>
      <c r="U1256" s="190">
        <f t="shared" si="264"/>
        <v>3.9393603191506532E-3</v>
      </c>
      <c r="V1256" s="190">
        <f t="shared" si="265"/>
        <v>6.4721465400528144E-2</v>
      </c>
      <c r="Y1256" s="205"/>
      <c r="Z1256" s="205"/>
    </row>
    <row r="1257" spans="1:26">
      <c r="A1257" s="181">
        <v>1975.01</v>
      </c>
      <c r="B1257" s="182">
        <v>72.56</v>
      </c>
      <c r="C1257" s="183">
        <v>3.6233300000000002</v>
      </c>
      <c r="D1257" s="182">
        <v>8.7433300000000003</v>
      </c>
      <c r="E1257" s="182">
        <v>52.1</v>
      </c>
      <c r="F1257" s="183">
        <f t="shared" si="270"/>
        <v>1975.0416666665722</v>
      </c>
      <c r="G1257" s="184">
        <v>7.5</v>
      </c>
      <c r="H1257" s="183">
        <f t="shared" si="266"/>
        <v>437.66423262955868</v>
      </c>
      <c r="I1257" s="183">
        <f t="shared" si="267"/>
        <v>21.85504332984646</v>
      </c>
      <c r="J1257" s="185">
        <f t="shared" si="271"/>
        <v>76608.892820412846</v>
      </c>
      <c r="K1257" s="183">
        <f t="shared" si="268"/>
        <v>52.737635268426125</v>
      </c>
      <c r="L1257" s="185">
        <f t="shared" si="269"/>
        <v>9231.2132147670945</v>
      </c>
      <c r="M1257" s="204">
        <f t="shared" si="260"/>
        <v>8.9209955084042534</v>
      </c>
      <c r="N1257" s="186"/>
      <c r="O1257" s="187">
        <f t="shared" si="261"/>
        <v>10.549889518230218</v>
      </c>
      <c r="P1257" s="187"/>
      <c r="Q1257" s="206">
        <f t="shared" si="262"/>
        <v>8.9707103762060467E-2</v>
      </c>
      <c r="R1257" s="184">
        <f t="shared" si="272"/>
        <v>1.0139660362715821</v>
      </c>
      <c r="S1257" s="184">
        <f t="shared" si="273"/>
        <v>10.468005624484324</v>
      </c>
      <c r="T1257" s="190">
        <f t="shared" si="263"/>
        <v>6.4931914539633206E-2</v>
      </c>
      <c r="U1257" s="190">
        <f t="shared" si="264"/>
        <v>5.6681404395635404E-3</v>
      </c>
      <c r="V1257" s="190">
        <f t="shared" si="265"/>
        <v>5.9263774100069666E-2</v>
      </c>
      <c r="Y1257" s="205"/>
      <c r="Z1257" s="205"/>
    </row>
    <row r="1258" spans="1:26">
      <c r="A1258" s="181">
        <v>1975.02</v>
      </c>
      <c r="B1258" s="182">
        <v>80.099999999999994</v>
      </c>
      <c r="C1258" s="183">
        <v>3.6466699999999999</v>
      </c>
      <c r="D1258" s="182">
        <v>8.5966699999999996</v>
      </c>
      <c r="E1258" s="182">
        <v>52.5</v>
      </c>
      <c r="F1258" s="183">
        <f t="shared" si="270"/>
        <v>1975.1249999999054</v>
      </c>
      <c r="G1258" s="184">
        <v>7.39</v>
      </c>
      <c r="H1258" s="183">
        <f t="shared" si="266"/>
        <v>479.46258000000012</v>
      </c>
      <c r="I1258" s="183">
        <f t="shared" si="267"/>
        <v>21.828237286000007</v>
      </c>
      <c r="J1258" s="185">
        <f t="shared" si="271"/>
        <v>84243.691269873045</v>
      </c>
      <c r="K1258" s="183">
        <f t="shared" si="268"/>
        <v>51.457947286000014</v>
      </c>
      <c r="L1258" s="185">
        <f t="shared" si="269"/>
        <v>9041.3884323218408</v>
      </c>
      <c r="M1258" s="204">
        <f t="shared" si="260"/>
        <v>9.7622467161664712</v>
      </c>
      <c r="N1258" s="186"/>
      <c r="O1258" s="187">
        <f t="shared" si="261"/>
        <v>11.556048733542459</v>
      </c>
      <c r="P1258" s="187"/>
      <c r="Q1258" s="206">
        <f t="shared" si="262"/>
        <v>8.1952795686783556E-2</v>
      </c>
      <c r="R1258" s="184">
        <f t="shared" si="272"/>
        <v>0.98265975689433727</v>
      </c>
      <c r="S1258" s="184">
        <f t="shared" si="273"/>
        <v>10.53333205895003</v>
      </c>
      <c r="T1258" s="190">
        <f t="shared" si="263"/>
        <v>6.0315045360044062E-2</v>
      </c>
      <c r="U1258" s="190">
        <f t="shared" si="264"/>
        <v>4.7498443692819414E-3</v>
      </c>
      <c r="V1258" s="190">
        <f t="shared" si="265"/>
        <v>5.556520099076212E-2</v>
      </c>
      <c r="Y1258" s="205"/>
      <c r="Z1258" s="205"/>
    </row>
    <row r="1259" spans="1:26">
      <c r="A1259" s="181">
        <v>1975.03</v>
      </c>
      <c r="B1259" s="182">
        <v>83.78</v>
      </c>
      <c r="C1259" s="183">
        <v>3.67</v>
      </c>
      <c r="D1259" s="182">
        <v>8.4499999999999993</v>
      </c>
      <c r="E1259" s="182">
        <v>52.7</v>
      </c>
      <c r="F1259" s="183">
        <f t="shared" si="270"/>
        <v>1975.2083333332387</v>
      </c>
      <c r="G1259" s="184">
        <v>7.73</v>
      </c>
      <c r="H1259" s="183">
        <f t="shared" si="266"/>
        <v>499.58713491461117</v>
      </c>
      <c r="I1259" s="183">
        <f t="shared" si="267"/>
        <v>21.884516413662244</v>
      </c>
      <c r="J1259" s="185">
        <f t="shared" si="271"/>
        <v>88100.098224924019</v>
      </c>
      <c r="K1259" s="183">
        <f t="shared" si="268"/>
        <v>50.388055502846306</v>
      </c>
      <c r="L1259" s="185">
        <f t="shared" si="269"/>
        <v>8885.7224874744315</v>
      </c>
      <c r="M1259" s="204">
        <f t="shared" si="260"/>
        <v>10.163796767444042</v>
      </c>
      <c r="N1259" s="186"/>
      <c r="O1259" s="187">
        <f t="shared" si="261"/>
        <v>12.041659481362908</v>
      </c>
      <c r="P1259" s="187"/>
      <c r="Q1259" s="206">
        <f t="shared" si="262"/>
        <v>7.4569236357281521E-2</v>
      </c>
      <c r="R1259" s="184">
        <f t="shared" si="272"/>
        <v>0.97262439769767806</v>
      </c>
      <c r="S1259" s="184">
        <f t="shared" si="273"/>
        <v>10.311399996538825</v>
      </c>
      <c r="T1259" s="190">
        <f t="shared" si="263"/>
        <v>5.4678490262492829E-2</v>
      </c>
      <c r="U1259" s="190">
        <f t="shared" si="264"/>
        <v>5.4239159836235729E-3</v>
      </c>
      <c r="V1259" s="190">
        <f t="shared" si="265"/>
        <v>4.9254574278869256E-2</v>
      </c>
      <c r="Y1259" s="205"/>
      <c r="Z1259" s="205"/>
    </row>
    <row r="1260" spans="1:26">
      <c r="A1260" s="181">
        <v>1975.04</v>
      </c>
      <c r="B1260" s="182">
        <v>84.72</v>
      </c>
      <c r="C1260" s="183">
        <v>3.6833300000000002</v>
      </c>
      <c r="D1260" s="182">
        <v>8.2866700000000009</v>
      </c>
      <c r="E1260" s="182">
        <v>52.9</v>
      </c>
      <c r="F1260" s="183">
        <f t="shared" si="270"/>
        <v>1975.2916666665719</v>
      </c>
      <c r="G1260" s="184">
        <v>8.23</v>
      </c>
      <c r="H1260" s="183">
        <f t="shared" si="266"/>
        <v>503.2824431001892</v>
      </c>
      <c r="I1260" s="183">
        <f t="shared" si="267"/>
        <v>21.880964602741031</v>
      </c>
      <c r="J1260" s="185">
        <f t="shared" si="271"/>
        <v>89073.301711773238</v>
      </c>
      <c r="K1260" s="183">
        <f t="shared" si="268"/>
        <v>49.227284263043508</v>
      </c>
      <c r="L1260" s="185">
        <f t="shared" si="269"/>
        <v>8712.4770667599169</v>
      </c>
      <c r="M1260" s="204">
        <f t="shared" si="260"/>
        <v>10.233076136605922</v>
      </c>
      <c r="N1260" s="186"/>
      <c r="O1260" s="187">
        <f t="shared" si="261"/>
        <v>12.133964603730421</v>
      </c>
      <c r="P1260" s="187"/>
      <c r="Q1260" s="206">
        <f t="shared" si="262"/>
        <v>6.8966142111467621E-2</v>
      </c>
      <c r="R1260" s="184">
        <f t="shared" si="272"/>
        <v>1.0184408106982208</v>
      </c>
      <c r="S1260" s="184">
        <f t="shared" si="273"/>
        <v>9.9912019361534021</v>
      </c>
      <c r="T1260" s="190">
        <f t="shared" si="263"/>
        <v>5.4102054931585375E-2</v>
      </c>
      <c r="U1260" s="190">
        <f t="shared" si="264"/>
        <v>1.163394002838225E-2</v>
      </c>
      <c r="V1260" s="190">
        <f t="shared" si="265"/>
        <v>4.2468114903203125E-2</v>
      </c>
      <c r="Y1260" s="205"/>
      <c r="Z1260" s="205"/>
    </row>
    <row r="1261" spans="1:26">
      <c r="A1261" s="181">
        <v>1975.05</v>
      </c>
      <c r="B1261" s="182">
        <v>90.1</v>
      </c>
      <c r="C1261" s="183">
        <v>3.6966700000000001</v>
      </c>
      <c r="D1261" s="182">
        <v>8.1233299999999993</v>
      </c>
      <c r="E1261" s="182">
        <v>53.2</v>
      </c>
      <c r="F1261" s="183">
        <f t="shared" si="270"/>
        <v>1975.3749999999052</v>
      </c>
      <c r="G1261" s="184">
        <v>8.06</v>
      </c>
      <c r="H1261" s="183">
        <f t="shared" si="266"/>
        <v>532.22425657894746</v>
      </c>
      <c r="I1261" s="183">
        <f t="shared" si="267"/>
        <v>21.836375611184216</v>
      </c>
      <c r="J1261" s="185">
        <f t="shared" si="271"/>
        <v>94517.619167580167</v>
      </c>
      <c r="K1261" s="183">
        <f t="shared" si="268"/>
        <v>47.984830967763166</v>
      </c>
      <c r="L1261" s="185">
        <f t="shared" si="269"/>
        <v>8521.6183275535968</v>
      </c>
      <c r="M1261" s="204">
        <f t="shared" si="260"/>
        <v>10.818139119335813</v>
      </c>
      <c r="N1261" s="186"/>
      <c r="O1261" s="187">
        <f t="shared" si="261"/>
        <v>12.836132514309513</v>
      </c>
      <c r="P1261" s="187"/>
      <c r="Q1261" s="206">
        <f t="shared" si="262"/>
        <v>6.5977109538501527E-2</v>
      </c>
      <c r="R1261" s="184">
        <f t="shared" si="272"/>
        <v>1.0204615670414772</v>
      </c>
      <c r="S1261" s="184">
        <f t="shared" si="273"/>
        <v>10.118067454970522</v>
      </c>
      <c r="T1261" s="190">
        <f t="shared" si="263"/>
        <v>5.0307742047225323E-2</v>
      </c>
      <c r="U1261" s="190">
        <f t="shared" si="264"/>
        <v>1.440398535142684E-2</v>
      </c>
      <c r="V1261" s="190">
        <f t="shared" si="265"/>
        <v>3.5903756695798483E-2</v>
      </c>
      <c r="Y1261" s="205"/>
      <c r="Z1261" s="205"/>
    </row>
    <row r="1262" spans="1:26">
      <c r="A1262" s="181">
        <v>1975.06</v>
      </c>
      <c r="B1262" s="182">
        <v>92.4</v>
      </c>
      <c r="C1262" s="183">
        <v>3.71</v>
      </c>
      <c r="D1262" s="182">
        <v>7.96</v>
      </c>
      <c r="E1262" s="182">
        <v>53.6</v>
      </c>
      <c r="F1262" s="183">
        <f t="shared" si="270"/>
        <v>1975.4583333332384</v>
      </c>
      <c r="G1262" s="184">
        <v>7.86</v>
      </c>
      <c r="H1262" s="183">
        <f t="shared" si="266"/>
        <v>541.73723507462716</v>
      </c>
      <c r="I1262" s="183">
        <f t="shared" si="267"/>
        <v>21.751570802238817</v>
      </c>
      <c r="J1262" s="185">
        <f t="shared" si="271"/>
        <v>96528.932298251952</v>
      </c>
      <c r="K1262" s="183">
        <f t="shared" si="268"/>
        <v>46.669138432835837</v>
      </c>
      <c r="L1262" s="185">
        <f t="shared" si="269"/>
        <v>8315.6958992866385</v>
      </c>
      <c r="M1262" s="204">
        <f t="shared" si="260"/>
        <v>11.011354609247675</v>
      </c>
      <c r="N1262" s="186"/>
      <c r="O1262" s="187">
        <f t="shared" si="261"/>
        <v>13.073236851521386</v>
      </c>
      <c r="P1262" s="187"/>
      <c r="Q1262" s="206">
        <f t="shared" si="262"/>
        <v>6.6475448855364799E-2</v>
      </c>
      <c r="R1262" s="184">
        <f t="shared" si="272"/>
        <v>0.992923556041309</v>
      </c>
      <c r="S1262" s="184">
        <f t="shared" si="273"/>
        <v>10.24804599313857</v>
      </c>
      <c r="T1262" s="190">
        <f t="shared" si="263"/>
        <v>5.0408871619804785E-2</v>
      </c>
      <c r="U1262" s="190">
        <f t="shared" si="264"/>
        <v>1.797969051405679E-2</v>
      </c>
      <c r="V1262" s="190">
        <f t="shared" si="265"/>
        <v>3.2429181105747995E-2</v>
      </c>
      <c r="Y1262" s="205"/>
      <c r="Z1262" s="205"/>
    </row>
    <row r="1263" spans="1:26">
      <c r="A1263" s="181">
        <v>1975.07</v>
      </c>
      <c r="B1263" s="182">
        <v>92.49</v>
      </c>
      <c r="C1263" s="183">
        <v>3.71</v>
      </c>
      <c r="D1263" s="182">
        <v>7.8933299999999997</v>
      </c>
      <c r="E1263" s="182">
        <v>54.2</v>
      </c>
      <c r="F1263" s="183">
        <f t="shared" si="270"/>
        <v>1975.5416666665717</v>
      </c>
      <c r="G1263" s="184">
        <v>8.06</v>
      </c>
      <c r="H1263" s="183">
        <f t="shared" si="266"/>
        <v>536.26196872693743</v>
      </c>
      <c r="I1263" s="183">
        <f t="shared" si="267"/>
        <v>21.510778505535065</v>
      </c>
      <c r="J1263" s="185">
        <f t="shared" si="271"/>
        <v>95872.733650510039</v>
      </c>
      <c r="K1263" s="183">
        <f t="shared" si="268"/>
        <v>45.765949676845032</v>
      </c>
      <c r="L1263" s="185">
        <f t="shared" si="269"/>
        <v>8182.021026117206</v>
      </c>
      <c r="M1263" s="204">
        <f t="shared" si="260"/>
        <v>10.902767048238584</v>
      </c>
      <c r="N1263" s="186"/>
      <c r="O1263" s="187">
        <f t="shared" si="261"/>
        <v>12.95241203093509</v>
      </c>
      <c r="P1263" s="187"/>
      <c r="Q1263" s="206">
        <f t="shared" si="262"/>
        <v>6.6554175378377003E-2</v>
      </c>
      <c r="R1263" s="184">
        <f t="shared" si="272"/>
        <v>0.98388835997198798</v>
      </c>
      <c r="S1263" s="184">
        <f t="shared" si="273"/>
        <v>10.062882067731312</v>
      </c>
      <c r="T1263" s="190">
        <f t="shared" si="263"/>
        <v>5.3270079003936877E-2</v>
      </c>
      <c r="U1263" s="190">
        <f t="shared" si="264"/>
        <v>1.9563915986630542E-2</v>
      </c>
      <c r="V1263" s="190">
        <f t="shared" si="265"/>
        <v>3.3706163017306334E-2</v>
      </c>
      <c r="Y1263" s="205"/>
      <c r="Z1263" s="205"/>
    </row>
    <row r="1264" spans="1:26">
      <c r="A1264" s="181">
        <v>1975.08</v>
      </c>
      <c r="B1264" s="182">
        <v>85.71</v>
      </c>
      <c r="C1264" s="183">
        <v>3.71</v>
      </c>
      <c r="D1264" s="182">
        <v>7.82667</v>
      </c>
      <c r="E1264" s="182">
        <v>54.3</v>
      </c>
      <c r="F1264" s="183">
        <f t="shared" si="270"/>
        <v>1975.624999999905</v>
      </c>
      <c r="G1264" s="184">
        <v>8.4</v>
      </c>
      <c r="H1264" s="183">
        <f t="shared" si="266"/>
        <v>496.03597044198915</v>
      </c>
      <c r="I1264" s="183">
        <f t="shared" si="267"/>
        <v>21.471163812154707</v>
      </c>
      <c r="J1264" s="185">
        <f t="shared" si="271"/>
        <v>89001.027214376343</v>
      </c>
      <c r="K1264" s="183">
        <f t="shared" si="268"/>
        <v>45.295879696408861</v>
      </c>
      <c r="L1264" s="185">
        <f t="shared" si="269"/>
        <v>8127.192505751289</v>
      </c>
      <c r="M1264" s="204">
        <f t="shared" si="260"/>
        <v>10.089769593328025</v>
      </c>
      <c r="N1264" s="186"/>
      <c r="O1264" s="187">
        <f t="shared" si="261"/>
        <v>11.997338854776944</v>
      </c>
      <c r="P1264" s="187"/>
      <c r="Q1264" s="206">
        <f t="shared" si="262"/>
        <v>7.0739198937496847E-2</v>
      </c>
      <c r="R1264" s="184">
        <f t="shared" si="272"/>
        <v>1.004988328663875</v>
      </c>
      <c r="S1264" s="184">
        <f t="shared" si="273"/>
        <v>9.8825191041302691</v>
      </c>
      <c r="T1264" s="190">
        <f t="shared" si="263"/>
        <v>5.8963523143214847E-2</v>
      </c>
      <c r="U1264" s="190">
        <f t="shared" si="264"/>
        <v>2.1968778190045057E-2</v>
      </c>
      <c r="V1264" s="190">
        <f t="shared" si="265"/>
        <v>3.6994744953169789E-2</v>
      </c>
      <c r="Y1264" s="205"/>
      <c r="Z1264" s="205"/>
    </row>
    <row r="1265" spans="1:26">
      <c r="A1265" s="181">
        <v>1975.09</v>
      </c>
      <c r="B1265" s="182">
        <v>84.67</v>
      </c>
      <c r="C1265" s="183">
        <v>3.71</v>
      </c>
      <c r="D1265" s="182">
        <v>7.76</v>
      </c>
      <c r="E1265" s="182">
        <v>54.6</v>
      </c>
      <c r="F1265" s="183">
        <f t="shared" si="270"/>
        <v>1975.7083333332382</v>
      </c>
      <c r="G1265" s="184">
        <v>8.43</v>
      </c>
      <c r="H1265" s="183">
        <f t="shared" si="266"/>
        <v>487.32469807692326</v>
      </c>
      <c r="I1265" s="183">
        <f t="shared" si="267"/>
        <v>21.353190384615395</v>
      </c>
      <c r="J1265" s="185">
        <f t="shared" si="271"/>
        <v>87757.28502149845</v>
      </c>
      <c r="K1265" s="183">
        <f t="shared" si="268"/>
        <v>44.663276923076936</v>
      </c>
      <c r="L1265" s="185">
        <f t="shared" si="269"/>
        <v>8042.9494716762483</v>
      </c>
      <c r="M1265" s="204">
        <f t="shared" si="260"/>
        <v>9.9189053565594278</v>
      </c>
      <c r="N1265" s="186"/>
      <c r="O1265" s="187">
        <f t="shared" si="261"/>
        <v>11.805187590081792</v>
      </c>
      <c r="P1265" s="187"/>
      <c r="Q1265" s="206">
        <f t="shared" si="262"/>
        <v>7.2728259980148882E-2</v>
      </c>
      <c r="R1265" s="184">
        <f t="shared" si="272"/>
        <v>1.0267152349594735</v>
      </c>
      <c r="S1265" s="184">
        <f t="shared" si="273"/>
        <v>9.8772459379022717</v>
      </c>
      <c r="T1265" s="190">
        <f t="shared" si="263"/>
        <v>5.8146770807186332E-2</v>
      </c>
      <c r="U1265" s="190">
        <f t="shared" si="264"/>
        <v>2.2365128299606907E-2</v>
      </c>
      <c r="V1265" s="190">
        <f t="shared" si="265"/>
        <v>3.5781642507579425E-2</v>
      </c>
      <c r="Y1265" s="205"/>
      <c r="Z1265" s="205"/>
    </row>
    <row r="1266" spans="1:26">
      <c r="A1266" s="181">
        <v>1975.1</v>
      </c>
      <c r="B1266" s="182">
        <v>88.57</v>
      </c>
      <c r="C1266" s="183">
        <v>3.7</v>
      </c>
      <c r="D1266" s="182">
        <v>7.82667</v>
      </c>
      <c r="E1266" s="182">
        <v>54.9</v>
      </c>
      <c r="F1266" s="183">
        <f t="shared" si="270"/>
        <v>1975.7916666665715</v>
      </c>
      <c r="G1266" s="184">
        <v>8.14</v>
      </c>
      <c r="H1266" s="183">
        <f t="shared" si="266"/>
        <v>506.98581174863403</v>
      </c>
      <c r="I1266" s="183">
        <f t="shared" si="267"/>
        <v>21.179265027322412</v>
      </c>
      <c r="J1266" s="185">
        <f t="shared" si="271"/>
        <v>91615.682096133591</v>
      </c>
      <c r="K1266" s="183">
        <f t="shared" si="268"/>
        <v>44.800842759836087</v>
      </c>
      <c r="L1266" s="185">
        <f t="shared" si="269"/>
        <v>8095.8079551918927</v>
      </c>
      <c r="M1266" s="204">
        <f t="shared" si="260"/>
        <v>10.327599777501119</v>
      </c>
      <c r="N1266" s="186"/>
      <c r="O1266" s="187">
        <f t="shared" si="261"/>
        <v>12.300949653188095</v>
      </c>
      <c r="P1266" s="187"/>
      <c r="Q1266" s="206">
        <f t="shared" si="262"/>
        <v>7.1883662268419496E-2</v>
      </c>
      <c r="R1266" s="184">
        <f t="shared" si="272"/>
        <v>1.0129178826624958</v>
      </c>
      <c r="S1266" s="184">
        <f t="shared" si="273"/>
        <v>10.085702933700668</v>
      </c>
      <c r="T1266" s="190">
        <f t="shared" si="263"/>
        <v>5.4780838431220502E-2</v>
      </c>
      <c r="U1266" s="190">
        <f t="shared" si="264"/>
        <v>2.154842705265736E-2</v>
      </c>
      <c r="V1266" s="190">
        <f t="shared" si="265"/>
        <v>3.3232411378563143E-2</v>
      </c>
      <c r="Y1266" s="205"/>
      <c r="Z1266" s="205"/>
    </row>
    <row r="1267" spans="1:26">
      <c r="A1267" s="181">
        <v>1975.11</v>
      </c>
      <c r="B1267" s="182">
        <v>90.07</v>
      </c>
      <c r="C1267" s="183">
        <v>3.69</v>
      </c>
      <c r="D1267" s="182">
        <v>7.8933299999999997</v>
      </c>
      <c r="E1267" s="182">
        <v>55.3</v>
      </c>
      <c r="F1267" s="183">
        <f t="shared" si="270"/>
        <v>1975.8749999999047</v>
      </c>
      <c r="G1267" s="184">
        <v>8.0500000000000007</v>
      </c>
      <c r="H1267" s="183">
        <f t="shared" si="266"/>
        <v>511.84272721519005</v>
      </c>
      <c r="I1267" s="183">
        <f t="shared" si="267"/>
        <v>20.969242405063302</v>
      </c>
      <c r="J1267" s="185">
        <f t="shared" si="271"/>
        <v>92809.132149031793</v>
      </c>
      <c r="K1267" s="183">
        <f t="shared" si="268"/>
        <v>44.855596247468377</v>
      </c>
      <c r="L1267" s="185">
        <f t="shared" si="269"/>
        <v>8133.3752311082189</v>
      </c>
      <c r="M1267" s="204">
        <f t="shared" si="260"/>
        <v>10.435859457947902</v>
      </c>
      <c r="N1267" s="186"/>
      <c r="O1267" s="187">
        <f t="shared" si="261"/>
        <v>12.438145517109907</v>
      </c>
      <c r="P1267" s="187"/>
      <c r="Q1267" s="206">
        <f t="shared" si="262"/>
        <v>7.2546406133995656E-2</v>
      </c>
      <c r="R1267" s="184">
        <f t="shared" si="272"/>
        <v>1.010123789893028</v>
      </c>
      <c r="S1267" s="184">
        <f t="shared" si="273"/>
        <v>10.14209382379943</v>
      </c>
      <c r="T1267" s="190">
        <f t="shared" si="263"/>
        <v>5.9701009740135369E-2</v>
      </c>
      <c r="U1267" s="190">
        <f t="shared" si="264"/>
        <v>2.4478480153615312E-2</v>
      </c>
      <c r="V1267" s="190">
        <f t="shared" si="265"/>
        <v>3.5222529586520057E-2</v>
      </c>
      <c r="Y1267" s="205"/>
      <c r="Z1267" s="205"/>
    </row>
    <row r="1268" spans="1:26">
      <c r="A1268" s="181">
        <v>1975.12</v>
      </c>
      <c r="B1268" s="182">
        <v>88.7</v>
      </c>
      <c r="C1268" s="183">
        <v>3.68</v>
      </c>
      <c r="D1268" s="182">
        <v>7.96</v>
      </c>
      <c r="E1268" s="182">
        <v>55.5</v>
      </c>
      <c r="F1268" s="183">
        <f t="shared" si="270"/>
        <v>1975.958333333238</v>
      </c>
      <c r="G1268" s="184">
        <v>8</v>
      </c>
      <c r="H1268" s="183">
        <f t="shared" si="266"/>
        <v>502.24097567567588</v>
      </c>
      <c r="I1268" s="183">
        <f t="shared" si="267"/>
        <v>20.837055135135145</v>
      </c>
      <c r="J1268" s="185">
        <f t="shared" si="271"/>
        <v>91382.962666929816</v>
      </c>
      <c r="K1268" s="183">
        <f t="shared" si="268"/>
        <v>45.071456216216234</v>
      </c>
      <c r="L1268" s="185">
        <f t="shared" si="269"/>
        <v>8200.7709450818638</v>
      </c>
      <c r="M1268" s="204">
        <f t="shared" si="260"/>
        <v>10.250368416256844</v>
      </c>
      <c r="N1268" s="186"/>
      <c r="O1268" s="187">
        <f t="shared" si="261"/>
        <v>12.225327151884686</v>
      </c>
      <c r="P1268" s="187"/>
      <c r="Q1268" s="206">
        <f t="shared" si="262"/>
        <v>7.4829117279938448E-2</v>
      </c>
      <c r="R1268" s="184">
        <f t="shared" si="272"/>
        <v>1.0246283579987883</v>
      </c>
      <c r="S1268" s="184">
        <f t="shared" si="273"/>
        <v>10.207852159753267</v>
      </c>
      <c r="T1268" s="190">
        <f t="shared" si="263"/>
        <v>6.6540747241630394E-2</v>
      </c>
      <c r="U1268" s="190">
        <f t="shared" si="264"/>
        <v>2.7736080867243551E-2</v>
      </c>
      <c r="V1268" s="190">
        <f t="shared" si="265"/>
        <v>3.8804666374386843E-2</v>
      </c>
      <c r="Y1268" s="205"/>
      <c r="Z1268" s="205"/>
    </row>
    <row r="1269" spans="1:26">
      <c r="A1269" s="181">
        <v>1976.01</v>
      </c>
      <c r="B1269" s="182">
        <v>96.86</v>
      </c>
      <c r="C1269" s="183">
        <v>3.6833300000000002</v>
      </c>
      <c r="D1269" s="182">
        <v>8.1933299999999996</v>
      </c>
      <c r="E1269" s="182">
        <v>55.6</v>
      </c>
      <c r="F1269" s="183">
        <f t="shared" si="270"/>
        <v>1976.0416666665712</v>
      </c>
      <c r="G1269" s="184">
        <v>7.74</v>
      </c>
      <c r="H1269" s="183">
        <f t="shared" si="266"/>
        <v>547.45846888489234</v>
      </c>
      <c r="I1269" s="183">
        <f t="shared" si="267"/>
        <v>20.81839977491008</v>
      </c>
      <c r="J1269" s="185">
        <f t="shared" si="271"/>
        <v>99925.964842679532</v>
      </c>
      <c r="K1269" s="183">
        <f t="shared" si="268"/>
        <v>46.309187454766196</v>
      </c>
      <c r="L1269" s="185">
        <f t="shared" si="269"/>
        <v>8452.6781491273105</v>
      </c>
      <c r="M1269" s="204">
        <f t="shared" si="260"/>
        <v>11.185051362622156</v>
      </c>
      <c r="N1269" s="186"/>
      <c r="O1269" s="187">
        <f t="shared" si="261"/>
        <v>13.344852948567919</v>
      </c>
      <c r="P1269" s="187"/>
      <c r="Q1269" s="206">
        <f t="shared" si="262"/>
        <v>6.9467036472156588E-2</v>
      </c>
      <c r="R1269" s="184">
        <f t="shared" si="272"/>
        <v>1.0030033225385899</v>
      </c>
      <c r="S1269" s="184">
        <f t="shared" si="273"/>
        <v>10.440443187794996</v>
      </c>
      <c r="T1269" s="190">
        <f t="shared" si="263"/>
        <v>5.7555200461476774E-2</v>
      </c>
      <c r="U1269" s="190">
        <f t="shared" si="264"/>
        <v>2.6392245638532819E-2</v>
      </c>
      <c r="V1269" s="190">
        <f t="shared" si="265"/>
        <v>3.1162954822943956E-2</v>
      </c>
      <c r="Y1269" s="205"/>
      <c r="Z1269" s="205"/>
    </row>
    <row r="1270" spans="1:26">
      <c r="A1270" s="181">
        <v>1976.02</v>
      </c>
      <c r="B1270" s="182">
        <v>100.6</v>
      </c>
      <c r="C1270" s="183">
        <v>3.6866699999999999</v>
      </c>
      <c r="D1270" s="182">
        <v>8.4266699999999997</v>
      </c>
      <c r="E1270" s="182">
        <v>55.8</v>
      </c>
      <c r="F1270" s="183">
        <f t="shared" si="270"/>
        <v>1976.1249999999045</v>
      </c>
      <c r="G1270" s="184">
        <v>7.79</v>
      </c>
      <c r="H1270" s="183">
        <f t="shared" si="266"/>
        <v>566.55918817204326</v>
      </c>
      <c r="I1270" s="183">
        <f t="shared" si="267"/>
        <v>20.7625920701613</v>
      </c>
      <c r="J1270" s="185">
        <f t="shared" si="271"/>
        <v>103728.17345946847</v>
      </c>
      <c r="K1270" s="183">
        <f t="shared" si="268"/>
        <v>47.457329166935502</v>
      </c>
      <c r="L1270" s="185">
        <f t="shared" si="269"/>
        <v>8688.698682362814</v>
      </c>
      <c r="M1270" s="204">
        <f t="shared" si="260"/>
        <v>11.586092994449697</v>
      </c>
      <c r="N1270" s="186"/>
      <c r="O1270" s="187">
        <f t="shared" si="261"/>
        <v>13.825819214816358</v>
      </c>
      <c r="P1270" s="187"/>
      <c r="Q1270" s="206">
        <f t="shared" si="262"/>
        <v>6.5589115311616222E-2</v>
      </c>
      <c r="R1270" s="184">
        <f t="shared" si="272"/>
        <v>1.0106384742735481</v>
      </c>
      <c r="S1270" s="184">
        <f t="shared" si="273"/>
        <v>10.434265875645833</v>
      </c>
      <c r="T1270" s="190">
        <f t="shared" si="263"/>
        <v>5.9759385545582244E-2</v>
      </c>
      <c r="U1270" s="190">
        <f t="shared" si="264"/>
        <v>3.0782917131401577E-2</v>
      </c>
      <c r="V1270" s="190">
        <f t="shared" si="265"/>
        <v>2.8976468414180667E-2</v>
      </c>
      <c r="Y1270" s="205"/>
      <c r="Z1270" s="205"/>
    </row>
    <row r="1271" spans="1:26">
      <c r="A1271" s="181">
        <v>1976.03</v>
      </c>
      <c r="B1271" s="182">
        <v>101.1</v>
      </c>
      <c r="C1271" s="183">
        <v>3.69</v>
      </c>
      <c r="D1271" s="182">
        <v>8.66</v>
      </c>
      <c r="E1271" s="182">
        <v>55.9</v>
      </c>
      <c r="F1271" s="183">
        <f t="shared" si="270"/>
        <v>1976.2083333332378</v>
      </c>
      <c r="G1271" s="184">
        <v>7.73</v>
      </c>
      <c r="H1271" s="183">
        <f t="shared" si="266"/>
        <v>568.3565286225404</v>
      </c>
      <c r="I1271" s="183">
        <f t="shared" si="267"/>
        <v>20.744170035778183</v>
      </c>
      <c r="J1271" s="185">
        <f t="shared" si="271"/>
        <v>104373.73310318419</v>
      </c>
      <c r="K1271" s="183">
        <f t="shared" si="268"/>
        <v>48.684149731663709</v>
      </c>
      <c r="L1271" s="185">
        <f t="shared" si="269"/>
        <v>8940.4206594814568</v>
      </c>
      <c r="M1271" s="204">
        <f t="shared" si="260"/>
        <v>11.631754403566516</v>
      </c>
      <c r="N1271" s="186"/>
      <c r="O1271" s="187">
        <f t="shared" si="261"/>
        <v>13.881952375762481</v>
      </c>
      <c r="P1271" s="187"/>
      <c r="Q1271" s="206">
        <f t="shared" si="262"/>
        <v>6.5709741950206513E-2</v>
      </c>
      <c r="R1271" s="184">
        <f t="shared" si="272"/>
        <v>1.0182782363989127</v>
      </c>
      <c r="S1271" s="184">
        <f t="shared" si="273"/>
        <v>10.526406017813608</v>
      </c>
      <c r="T1271" s="190">
        <f t="shared" si="263"/>
        <v>6.5965076576071979E-2</v>
      </c>
      <c r="U1271" s="190">
        <f t="shared" si="264"/>
        <v>3.7411724396097856E-2</v>
      </c>
      <c r="V1271" s="190">
        <f t="shared" si="265"/>
        <v>2.8553352179974123E-2</v>
      </c>
      <c r="Y1271" s="205"/>
      <c r="Z1271" s="205"/>
    </row>
    <row r="1272" spans="1:26">
      <c r="A1272" s="181">
        <v>1976.04</v>
      </c>
      <c r="B1272" s="182">
        <v>101.9</v>
      </c>
      <c r="C1272" s="183">
        <v>3.71333</v>
      </c>
      <c r="D1272" s="182">
        <v>8.8566699999999994</v>
      </c>
      <c r="E1272" s="182">
        <v>56.1</v>
      </c>
      <c r="F1272" s="183">
        <f t="shared" si="270"/>
        <v>1976.291666666571</v>
      </c>
      <c r="G1272" s="184">
        <v>7.56</v>
      </c>
      <c r="H1272" s="183">
        <f t="shared" si="266"/>
        <v>570.81164973262059</v>
      </c>
      <c r="I1272" s="183">
        <f t="shared" si="267"/>
        <v>20.800903074598939</v>
      </c>
      <c r="J1272" s="185">
        <f t="shared" si="271"/>
        <v>105142.92015206612</v>
      </c>
      <c r="K1272" s="183">
        <f t="shared" si="268"/>
        <v>49.61227098957221</v>
      </c>
      <c r="L1272" s="185">
        <f t="shared" si="269"/>
        <v>9138.5294074896883</v>
      </c>
      <c r="M1272" s="204">
        <f t="shared" si="260"/>
        <v>11.689164132206377</v>
      </c>
      <c r="N1272" s="186"/>
      <c r="O1272" s="187">
        <f t="shared" si="261"/>
        <v>13.951298003011846</v>
      </c>
      <c r="P1272" s="187"/>
      <c r="Q1272" s="206">
        <f t="shared" si="262"/>
        <v>6.6708507735152758E-2</v>
      </c>
      <c r="R1272" s="184">
        <f t="shared" si="272"/>
        <v>0.98297414533144722</v>
      </c>
      <c r="S1272" s="184">
        <f t="shared" si="273"/>
        <v>10.680596928502533</v>
      </c>
      <c r="T1272" s="190">
        <f t="shared" si="263"/>
        <v>6.8264915193052778E-2</v>
      </c>
      <c r="U1272" s="190">
        <f t="shared" si="264"/>
        <v>4.0195100538251038E-2</v>
      </c>
      <c r="V1272" s="190">
        <f t="shared" si="265"/>
        <v>2.8069814654801739E-2</v>
      </c>
      <c r="Y1272" s="205"/>
      <c r="Z1272" s="205"/>
    </row>
    <row r="1273" spans="1:26">
      <c r="A1273" s="181">
        <v>1976.05</v>
      </c>
      <c r="B1273" s="182">
        <v>101.2</v>
      </c>
      <c r="C1273" s="183">
        <v>3.7366700000000002</v>
      </c>
      <c r="D1273" s="182">
        <v>9.0533300000000008</v>
      </c>
      <c r="E1273" s="182">
        <v>56.5</v>
      </c>
      <c r="F1273" s="183">
        <f t="shared" si="270"/>
        <v>1976.3749999999043</v>
      </c>
      <c r="G1273" s="184">
        <v>7.9</v>
      </c>
      <c r="H1273" s="183">
        <f t="shared" si="266"/>
        <v>562.87708672566396</v>
      </c>
      <c r="I1273" s="183">
        <f t="shared" si="267"/>
        <v>20.783457743628329</v>
      </c>
      <c r="J1273" s="185">
        <f t="shared" si="271"/>
        <v>104000.40608725048</v>
      </c>
      <c r="K1273" s="183">
        <f t="shared" si="268"/>
        <v>50.354861813893827</v>
      </c>
      <c r="L1273" s="185">
        <f t="shared" si="269"/>
        <v>9303.8537197814949</v>
      </c>
      <c r="M1273" s="204">
        <f t="shared" si="260"/>
        <v>11.532053585609429</v>
      </c>
      <c r="N1273" s="186"/>
      <c r="O1273" s="187">
        <f t="shared" si="261"/>
        <v>13.764637153557757</v>
      </c>
      <c r="P1273" s="187"/>
      <c r="Q1273" s="206">
        <f t="shared" si="262"/>
        <v>6.5225091420169717E-2</v>
      </c>
      <c r="R1273" s="184">
        <f t="shared" si="272"/>
        <v>1.0093323134082954</v>
      </c>
      <c r="S1273" s="184">
        <f t="shared" si="273"/>
        <v>10.4244231992834</v>
      </c>
      <c r="T1273" s="190">
        <f t="shared" si="263"/>
        <v>6.9663406403566608E-2</v>
      </c>
      <c r="U1273" s="190">
        <f t="shared" si="264"/>
        <v>4.0089934897060919E-2</v>
      </c>
      <c r="V1273" s="190">
        <f t="shared" si="265"/>
        <v>2.9573471506505689E-2</v>
      </c>
      <c r="Y1273" s="205"/>
      <c r="Z1273" s="205"/>
    </row>
    <row r="1274" spans="1:26">
      <c r="A1274" s="181">
        <v>1976.06</v>
      </c>
      <c r="B1274" s="182">
        <v>101.8</v>
      </c>
      <c r="C1274" s="183">
        <v>3.76</v>
      </c>
      <c r="D1274" s="182">
        <v>9.25</v>
      </c>
      <c r="E1274" s="182">
        <v>56.8</v>
      </c>
      <c r="F1274" s="183">
        <f t="shared" si="270"/>
        <v>1976.4583333332375</v>
      </c>
      <c r="G1274" s="184">
        <v>7.86</v>
      </c>
      <c r="H1274" s="183">
        <f t="shared" si="266"/>
        <v>563.22373415492984</v>
      </c>
      <c r="I1274" s="183">
        <f t="shared" si="267"/>
        <v>20.802762676056346</v>
      </c>
      <c r="J1274" s="185">
        <f t="shared" si="271"/>
        <v>104384.75782647025</v>
      </c>
      <c r="K1274" s="183">
        <f t="shared" si="268"/>
        <v>51.177009242957773</v>
      </c>
      <c r="L1274" s="185">
        <f t="shared" si="269"/>
        <v>9484.8625726409609</v>
      </c>
      <c r="M1274" s="204">
        <f t="shared" si="260"/>
        <v>11.543841631417109</v>
      </c>
      <c r="N1274" s="186"/>
      <c r="O1274" s="187">
        <f t="shared" si="261"/>
        <v>13.779039853350028</v>
      </c>
      <c r="P1274" s="187"/>
      <c r="Q1274" s="206">
        <f t="shared" si="262"/>
        <v>6.5769695495819042E-2</v>
      </c>
      <c r="R1274" s="184">
        <f t="shared" si="272"/>
        <v>1.0086144194586297</v>
      </c>
      <c r="S1274" s="184">
        <f t="shared" si="273"/>
        <v>10.466134786582916</v>
      </c>
      <c r="T1274" s="190">
        <f t="shared" si="263"/>
        <v>7.1984653442048296E-2</v>
      </c>
      <c r="U1274" s="190">
        <f t="shared" si="264"/>
        <v>3.9126818913099326E-2</v>
      </c>
      <c r="V1274" s="190">
        <f t="shared" si="265"/>
        <v>3.285783452894897E-2</v>
      </c>
      <c r="Y1274" s="205"/>
      <c r="Z1274" s="205"/>
    </row>
    <row r="1275" spans="1:26">
      <c r="A1275" s="181">
        <v>1976.07</v>
      </c>
      <c r="B1275" s="182">
        <v>104.2</v>
      </c>
      <c r="C1275" s="183">
        <v>3.79</v>
      </c>
      <c r="D1275" s="182">
        <v>9.35</v>
      </c>
      <c r="E1275" s="182">
        <v>57.1</v>
      </c>
      <c r="F1275" s="183">
        <f t="shared" si="270"/>
        <v>1976.5416666665708</v>
      </c>
      <c r="G1275" s="184">
        <v>7.83</v>
      </c>
      <c r="H1275" s="183">
        <f t="shared" si="266"/>
        <v>573.47318563922965</v>
      </c>
      <c r="I1275" s="183">
        <f t="shared" si="267"/>
        <v>20.858573642732058</v>
      </c>
      <c r="J1275" s="185">
        <f t="shared" si="271"/>
        <v>106606.48523546428</v>
      </c>
      <c r="K1275" s="183">
        <f t="shared" si="268"/>
        <v>51.458486427320508</v>
      </c>
      <c r="L1275" s="185">
        <f t="shared" si="269"/>
        <v>9565.9370148905091</v>
      </c>
      <c r="M1275" s="204">
        <f t="shared" si="260"/>
        <v>11.757490488689916</v>
      </c>
      <c r="N1275" s="186"/>
      <c r="O1275" s="187">
        <f t="shared" si="261"/>
        <v>14.033225918703804</v>
      </c>
      <c r="P1275" s="187"/>
      <c r="Q1275" s="206">
        <f t="shared" si="262"/>
        <v>6.472684483001663E-2</v>
      </c>
      <c r="R1275" s="184">
        <f t="shared" si="272"/>
        <v>1.0106646066851026</v>
      </c>
      <c r="S1275" s="184">
        <f t="shared" si="273"/>
        <v>10.500832319214037</v>
      </c>
      <c r="T1275" s="190">
        <f t="shared" si="263"/>
        <v>6.7785412056091454E-2</v>
      </c>
      <c r="U1275" s="190">
        <f t="shared" si="264"/>
        <v>4.3036614725714406E-2</v>
      </c>
      <c r="V1275" s="190">
        <f t="shared" si="265"/>
        <v>2.4748797330377048E-2</v>
      </c>
      <c r="Y1275" s="205"/>
      <c r="Z1275" s="205"/>
    </row>
    <row r="1276" spans="1:26">
      <c r="A1276" s="181">
        <v>1976.08</v>
      </c>
      <c r="B1276" s="182">
        <v>103.3</v>
      </c>
      <c r="C1276" s="183">
        <v>3.82</v>
      </c>
      <c r="D1276" s="182">
        <v>9.4499999999999993</v>
      </c>
      <c r="E1276" s="182">
        <v>57.4</v>
      </c>
      <c r="F1276" s="183">
        <f t="shared" si="270"/>
        <v>1976.624999999904</v>
      </c>
      <c r="G1276" s="184">
        <v>7.77</v>
      </c>
      <c r="H1276" s="183">
        <f t="shared" si="266"/>
        <v>565.54860365853688</v>
      </c>
      <c r="I1276" s="183">
        <f t="shared" si="267"/>
        <v>20.913801219512202</v>
      </c>
      <c r="J1276" s="185">
        <f t="shared" si="271"/>
        <v>105457.31858156003</v>
      </c>
      <c r="K1276" s="183">
        <f t="shared" si="268"/>
        <v>51.737021341463432</v>
      </c>
      <c r="L1276" s="185">
        <f t="shared" si="269"/>
        <v>9647.3539263866605</v>
      </c>
      <c r="M1276" s="204">
        <f t="shared" si="260"/>
        <v>11.597986002509257</v>
      </c>
      <c r="N1276" s="186"/>
      <c r="O1276" s="187">
        <f t="shared" si="261"/>
        <v>13.842562825921176</v>
      </c>
      <c r="P1276" s="187"/>
      <c r="Q1276" s="206">
        <f t="shared" si="262"/>
        <v>6.6401884511022372E-2</v>
      </c>
      <c r="R1276" s="184">
        <f t="shared" si="272"/>
        <v>1.0189914585181015</v>
      </c>
      <c r="S1276" s="184">
        <f t="shared" si="273"/>
        <v>10.55735186768576</v>
      </c>
      <c r="T1276" s="190">
        <f t="shared" si="263"/>
        <v>7.1162833541595694E-2</v>
      </c>
      <c r="U1276" s="190">
        <f t="shared" si="264"/>
        <v>4.3869515569996187E-2</v>
      </c>
      <c r="V1276" s="190">
        <f t="shared" si="265"/>
        <v>2.7293317971599507E-2</v>
      </c>
      <c r="Y1276" s="205"/>
      <c r="Z1276" s="205"/>
    </row>
    <row r="1277" spans="1:26">
      <c r="A1277" s="181">
        <v>1976.09</v>
      </c>
      <c r="B1277" s="182">
        <v>105.5</v>
      </c>
      <c r="C1277" s="183">
        <v>3.85</v>
      </c>
      <c r="D1277" s="182">
        <v>9.5500000000000007</v>
      </c>
      <c r="E1277" s="182">
        <v>57.6</v>
      </c>
      <c r="F1277" s="183">
        <f t="shared" si="270"/>
        <v>1976.7083333332373</v>
      </c>
      <c r="G1277" s="184">
        <v>7.59</v>
      </c>
      <c r="H1277" s="183">
        <f t="shared" si="266"/>
        <v>575.58766927083354</v>
      </c>
      <c r="I1277" s="183">
        <f t="shared" si="267"/>
        <v>21.004858072916672</v>
      </c>
      <c r="J1277" s="185">
        <f t="shared" si="271"/>
        <v>107655.69009780225</v>
      </c>
      <c r="K1277" s="183">
        <f t="shared" si="268"/>
        <v>52.102959635416688</v>
      </c>
      <c r="L1277" s="185">
        <f t="shared" si="269"/>
        <v>9745.1359282844678</v>
      </c>
      <c r="M1277" s="204">
        <f t="shared" si="260"/>
        <v>11.805990949539796</v>
      </c>
      <c r="N1277" s="186"/>
      <c r="O1277" s="187">
        <f t="shared" si="261"/>
        <v>14.089874827138555</v>
      </c>
      <c r="P1277" s="187"/>
      <c r="Q1277" s="206">
        <f t="shared" si="262"/>
        <v>6.7050799195108091E-2</v>
      </c>
      <c r="R1277" s="184">
        <f t="shared" si="272"/>
        <v>1.018940201004066</v>
      </c>
      <c r="S1277" s="184">
        <f t="shared" si="273"/>
        <v>10.720497727124755</v>
      </c>
      <c r="T1277" s="190">
        <f t="shared" si="263"/>
        <v>6.5816844211692205E-2</v>
      </c>
      <c r="U1277" s="190">
        <f t="shared" si="264"/>
        <v>4.0368985530300217E-2</v>
      </c>
      <c r="V1277" s="190">
        <f t="shared" si="265"/>
        <v>2.5447858681391988E-2</v>
      </c>
      <c r="Y1277" s="205"/>
      <c r="Z1277" s="205"/>
    </row>
    <row r="1278" spans="1:26">
      <c r="A1278" s="181">
        <v>1976.1</v>
      </c>
      <c r="B1278" s="182">
        <v>101.9</v>
      </c>
      <c r="C1278" s="183">
        <v>3.9166699999999999</v>
      </c>
      <c r="D1278" s="182">
        <v>9.67</v>
      </c>
      <c r="E1278" s="182">
        <v>57.9</v>
      </c>
      <c r="F1278" s="183">
        <f t="shared" si="270"/>
        <v>1976.7916666665706</v>
      </c>
      <c r="G1278" s="184">
        <v>7.41</v>
      </c>
      <c r="H1278" s="183">
        <f t="shared" si="266"/>
        <v>553.06620984455981</v>
      </c>
      <c r="I1278" s="183">
        <f t="shared" si="267"/>
        <v>21.257878627202079</v>
      </c>
      <c r="J1278" s="185">
        <f t="shared" si="271"/>
        <v>103774.69609867875</v>
      </c>
      <c r="K1278" s="183">
        <f t="shared" si="268"/>
        <v>52.484300777202094</v>
      </c>
      <c r="L1278" s="185">
        <f t="shared" si="269"/>
        <v>9847.9029565674537</v>
      </c>
      <c r="M1278" s="204">
        <f t="shared" si="260"/>
        <v>11.345696136316704</v>
      </c>
      <c r="N1278" s="186"/>
      <c r="O1278" s="187">
        <f t="shared" si="261"/>
        <v>13.541591689930137</v>
      </c>
      <c r="P1278" s="187"/>
      <c r="Q1278" s="206">
        <f t="shared" si="262"/>
        <v>7.2191659112081891E-2</v>
      </c>
      <c r="R1278" s="184">
        <f t="shared" si="272"/>
        <v>1.0146294332391081</v>
      </c>
      <c r="S1278" s="184">
        <f t="shared" si="273"/>
        <v>10.866947424437852</v>
      </c>
      <c r="T1278" s="190">
        <f t="shared" si="263"/>
        <v>6.9544710671768373E-2</v>
      </c>
      <c r="U1278" s="190">
        <f t="shared" si="264"/>
        <v>3.9651868739782214E-2</v>
      </c>
      <c r="V1278" s="190">
        <f t="shared" si="265"/>
        <v>2.9892841931986158E-2</v>
      </c>
      <c r="Y1278" s="205"/>
      <c r="Z1278" s="205"/>
    </row>
    <row r="1279" spans="1:26">
      <c r="A1279" s="181">
        <v>1976.11</v>
      </c>
      <c r="B1279" s="182">
        <v>101.2</v>
      </c>
      <c r="C1279" s="183">
        <v>3.98333</v>
      </c>
      <c r="D1279" s="182">
        <v>9.7899999999999991</v>
      </c>
      <c r="E1279" s="182">
        <v>58</v>
      </c>
      <c r="F1279" s="183">
        <f t="shared" si="270"/>
        <v>1976.8749999999038</v>
      </c>
      <c r="G1279" s="184">
        <v>7.29</v>
      </c>
      <c r="H1279" s="183">
        <f t="shared" si="266"/>
        <v>548.31992068965542</v>
      </c>
      <c r="I1279" s="183">
        <f t="shared" si="267"/>
        <v>21.582403060086214</v>
      </c>
      <c r="J1279" s="185">
        <f t="shared" si="271"/>
        <v>103221.59335501389</v>
      </c>
      <c r="K1279" s="183">
        <f t="shared" si="268"/>
        <v>53.043992327586224</v>
      </c>
      <c r="L1279" s="185">
        <f t="shared" si="269"/>
        <v>9985.5671832567768</v>
      </c>
      <c r="M1279" s="204">
        <f t="shared" si="260"/>
        <v>11.248855860507968</v>
      </c>
      <c r="N1279" s="186"/>
      <c r="O1279" s="187">
        <f t="shared" si="261"/>
        <v>13.427973102245348</v>
      </c>
      <c r="P1279" s="187"/>
      <c r="Q1279" s="206">
        <f t="shared" si="262"/>
        <v>7.4333053535413085E-2</v>
      </c>
      <c r="R1279" s="184">
        <f t="shared" si="272"/>
        <v>1.0362174650586484</v>
      </c>
      <c r="S1279" s="184">
        <f t="shared" si="273"/>
        <v>11.006914491285707</v>
      </c>
      <c r="T1279" s="190">
        <f t="shared" si="263"/>
        <v>7.3741610091351717E-2</v>
      </c>
      <c r="U1279" s="190">
        <f t="shared" si="264"/>
        <v>4.0173409496399914E-2</v>
      </c>
      <c r="V1279" s="190">
        <f t="shared" si="265"/>
        <v>3.3568200594951803E-2</v>
      </c>
      <c r="Y1279" s="205"/>
      <c r="Z1279" s="205"/>
    </row>
    <row r="1280" spans="1:26">
      <c r="A1280" s="181">
        <v>1976.12</v>
      </c>
      <c r="B1280" s="182">
        <v>104.7</v>
      </c>
      <c r="C1280" s="183">
        <v>4.05</v>
      </c>
      <c r="D1280" s="182">
        <v>9.91</v>
      </c>
      <c r="E1280" s="182">
        <v>58.2</v>
      </c>
      <c r="F1280" s="183">
        <f t="shared" si="270"/>
        <v>1976.9583333332371</v>
      </c>
      <c r="G1280" s="184">
        <v>6.87</v>
      </c>
      <c r="H1280" s="183">
        <f t="shared" si="266"/>
        <v>565.33412628865995</v>
      </c>
      <c r="I1280" s="183">
        <f t="shared" si="267"/>
        <v>21.868225515463923</v>
      </c>
      <c r="J1280" s="185">
        <f t="shared" si="271"/>
        <v>106767.58799858429</v>
      </c>
      <c r="K1280" s="183">
        <f t="shared" si="268"/>
        <v>53.509657989690744</v>
      </c>
      <c r="L1280" s="185">
        <f t="shared" si="269"/>
        <v>10105.700067487778</v>
      </c>
      <c r="M1280" s="204">
        <f t="shared" si="260"/>
        <v>11.597589726582942</v>
      </c>
      <c r="N1280" s="186"/>
      <c r="O1280" s="187">
        <f t="shared" si="261"/>
        <v>13.845167133360249</v>
      </c>
      <c r="P1280" s="187"/>
      <c r="Q1280" s="206">
        <f t="shared" si="262"/>
        <v>7.6224314233364593E-2</v>
      </c>
      <c r="R1280" s="184">
        <f t="shared" si="272"/>
        <v>0.98168657038634366</v>
      </c>
      <c r="S1280" s="184">
        <f t="shared" si="273"/>
        <v>11.366362678214569</v>
      </c>
      <c r="T1280" s="190">
        <f t="shared" si="263"/>
        <v>7.1839431937081866E-2</v>
      </c>
      <c r="U1280" s="190">
        <f t="shared" si="264"/>
        <v>3.8387610610941314E-2</v>
      </c>
      <c r="V1280" s="190">
        <f t="shared" si="265"/>
        <v>3.3451821326140552E-2</v>
      </c>
      <c r="Y1280" s="205"/>
      <c r="Z1280" s="205"/>
    </row>
    <row r="1281" spans="1:26">
      <c r="A1281" s="181">
        <v>1977.01</v>
      </c>
      <c r="B1281" s="182">
        <v>103.8</v>
      </c>
      <c r="C1281" s="183">
        <v>4.0966699999999996</v>
      </c>
      <c r="D1281" s="182">
        <v>9.9666700000000006</v>
      </c>
      <c r="E1281" s="182">
        <v>58.5</v>
      </c>
      <c r="F1281" s="183">
        <f t="shared" si="270"/>
        <v>1977.0416666665703</v>
      </c>
      <c r="G1281" s="184">
        <v>7.21</v>
      </c>
      <c r="H1281" s="183">
        <f t="shared" si="266"/>
        <v>557.60029230769248</v>
      </c>
      <c r="I1281" s="183">
        <f t="shared" si="267"/>
        <v>22.006786025897444</v>
      </c>
      <c r="J1281" s="185">
        <f t="shared" si="271"/>
        <v>105653.3410151837</v>
      </c>
      <c r="K1281" s="183">
        <f t="shared" si="268"/>
        <v>53.539673461794898</v>
      </c>
      <c r="L1281" s="185">
        <f t="shared" si="269"/>
        <v>10144.624126163788</v>
      </c>
      <c r="M1281" s="204">
        <f t="shared" ref="M1281:M1344" si="274">H1281/AVERAGE(K1161:K1280)</f>
        <v>11.437961346787553</v>
      </c>
      <c r="N1281" s="186"/>
      <c r="O1281" s="187">
        <f t="shared" ref="O1281:O1344" si="275">J1281/AVERAGE(L1161:L1280)</f>
        <v>13.656100626714075</v>
      </c>
      <c r="P1281" s="187"/>
      <c r="Q1281" s="206">
        <f t="shared" ref="Q1281:Q1344" si="276">1/M1281-(G1281/100-(((E1281/E1161)^(1/10))-1))</f>
        <v>7.4572128819871686E-2</v>
      </c>
      <c r="R1281" s="184">
        <f t="shared" si="272"/>
        <v>0.99338209216165363</v>
      </c>
      <c r="S1281" s="184">
        <f t="shared" si="273"/>
        <v>11.100984028188186</v>
      </c>
      <c r="T1281" s="190">
        <f t="shared" si="263"/>
        <v>7.9237367315651008E-2</v>
      </c>
      <c r="U1281" s="190">
        <f t="shared" si="264"/>
        <v>4.10217667319277E-2</v>
      </c>
      <c r="V1281" s="190">
        <f t="shared" si="265"/>
        <v>3.8215600583723308E-2</v>
      </c>
      <c r="Y1281" s="205"/>
      <c r="Z1281" s="205"/>
    </row>
    <row r="1282" spans="1:26">
      <c r="A1282" s="181">
        <v>1977.02</v>
      </c>
      <c r="B1282" s="182">
        <v>101</v>
      </c>
      <c r="C1282" s="183">
        <v>4.1433299999999997</v>
      </c>
      <c r="D1282" s="182">
        <v>10.023300000000001</v>
      </c>
      <c r="E1282" s="182">
        <v>59.1</v>
      </c>
      <c r="F1282" s="183">
        <f t="shared" si="270"/>
        <v>1977.1249999999036</v>
      </c>
      <c r="G1282" s="184">
        <v>7.39</v>
      </c>
      <c r="H1282" s="183">
        <f t="shared" si="266"/>
        <v>537.05083756345198</v>
      </c>
      <c r="I1282" s="183">
        <f t="shared" si="267"/>
        <v>22.031473730710665</v>
      </c>
      <c r="J1282" s="185">
        <f t="shared" si="271"/>
        <v>102107.53288622474</v>
      </c>
      <c r="K1282" s="183">
        <f t="shared" si="268"/>
        <v>53.297244159898504</v>
      </c>
      <c r="L1282" s="185">
        <f t="shared" si="269"/>
        <v>10133.212221569273</v>
      </c>
      <c r="M1282" s="204">
        <f t="shared" si="274"/>
        <v>11.014841854222778</v>
      </c>
      <c r="N1282" s="186"/>
      <c r="O1282" s="187">
        <f t="shared" si="275"/>
        <v>13.154123053942886</v>
      </c>
      <c r="P1282" s="187"/>
      <c r="Q1282" s="206">
        <f t="shared" si="276"/>
        <v>7.7211979817013096E-2</v>
      </c>
      <c r="R1282" s="184">
        <f t="shared" si="272"/>
        <v>1.0012631318497678</v>
      </c>
      <c r="S1282" s="184">
        <f t="shared" si="273"/>
        <v>10.915564234010471</v>
      </c>
      <c r="T1282" s="190">
        <f t="shared" ref="T1282:T1345" si="277">(($J1402/$J1282)^(1/10)-1)</f>
        <v>8.9339489756051327E-2</v>
      </c>
      <c r="U1282" s="190">
        <f t="shared" ref="U1282:U1345" si="278">(($S1402/$S1282)^(1/10)-1)</f>
        <v>4.1764967267658104E-2</v>
      </c>
      <c r="V1282" s="190">
        <f t="shared" ref="V1282:V1345" si="279">T1282-U1282</f>
        <v>4.7574522488393223E-2</v>
      </c>
      <c r="Y1282" s="205"/>
      <c r="Z1282" s="205"/>
    </row>
    <row r="1283" spans="1:26">
      <c r="A1283" s="181">
        <v>1977.03</v>
      </c>
      <c r="B1283" s="182">
        <v>100.6</v>
      </c>
      <c r="C1283" s="183">
        <v>4.1900000000000004</v>
      </c>
      <c r="D1283" s="182">
        <v>10.08</v>
      </c>
      <c r="E1283" s="182">
        <v>59.5</v>
      </c>
      <c r="F1283" s="183">
        <f t="shared" si="270"/>
        <v>1977.2083333332369</v>
      </c>
      <c r="G1283" s="184">
        <v>7.46</v>
      </c>
      <c r="H1283" s="183">
        <f t="shared" si="266"/>
        <v>531.32777647058845</v>
      </c>
      <c r="I1283" s="183">
        <f t="shared" si="267"/>
        <v>22.129854705882366</v>
      </c>
      <c r="J1283" s="185">
        <f t="shared" si="271"/>
        <v>101370.0504194177</v>
      </c>
      <c r="K1283" s="183">
        <f t="shared" si="268"/>
        <v>53.238409411764728</v>
      </c>
      <c r="L1283" s="185">
        <f t="shared" si="269"/>
        <v>10157.158133476447</v>
      </c>
      <c r="M1283" s="204">
        <f t="shared" si="274"/>
        <v>10.89574651166274</v>
      </c>
      <c r="N1283" s="186"/>
      <c r="O1283" s="187">
        <f t="shared" si="275"/>
        <v>13.015883122750955</v>
      </c>
      <c r="P1283" s="187"/>
      <c r="Q1283" s="206">
        <f t="shared" si="276"/>
        <v>7.7897822669790798E-2</v>
      </c>
      <c r="R1283" s="184">
        <f t="shared" si="272"/>
        <v>1.0125353142511471</v>
      </c>
      <c r="S1283" s="184">
        <f t="shared" si="273"/>
        <v>10.855877395351104</v>
      </c>
      <c r="T1283" s="190">
        <f t="shared" si="277"/>
        <v>9.4320159578388685E-2</v>
      </c>
      <c r="U1283" s="190">
        <f t="shared" si="278"/>
        <v>4.2498238359535589E-2</v>
      </c>
      <c r="V1283" s="190">
        <f t="shared" si="279"/>
        <v>5.1821921218853095E-2</v>
      </c>
      <c r="Y1283" s="205"/>
      <c r="Z1283" s="205"/>
    </row>
    <row r="1284" spans="1:26">
      <c r="A1284" s="181">
        <v>1977.04</v>
      </c>
      <c r="B1284" s="182">
        <v>99.05</v>
      </c>
      <c r="C1284" s="183">
        <v>4.2466699999999999</v>
      </c>
      <c r="D1284" s="182">
        <v>10.193300000000001</v>
      </c>
      <c r="E1284" s="182">
        <v>60</v>
      </c>
      <c r="F1284" s="183">
        <f t="shared" si="270"/>
        <v>1977.2916666665701</v>
      </c>
      <c r="G1284" s="184">
        <v>7.37</v>
      </c>
      <c r="H1284" s="183">
        <f t="shared" si="266"/>
        <v>518.78180375000022</v>
      </c>
      <c r="I1284" s="183">
        <f t="shared" si="267"/>
        <v>22.242252625250007</v>
      </c>
      <c r="J1284" s="185">
        <f t="shared" si="271"/>
        <v>99330.077331729117</v>
      </c>
      <c r="K1284" s="183">
        <f t="shared" si="268"/>
        <v>53.388173247500028</v>
      </c>
      <c r="L1284" s="185">
        <f t="shared" si="269"/>
        <v>10222.122940590756</v>
      </c>
      <c r="M1284" s="204">
        <f t="shared" si="274"/>
        <v>10.636037409141361</v>
      </c>
      <c r="N1284" s="186"/>
      <c r="O1284" s="187">
        <f t="shared" si="275"/>
        <v>12.710931427883889</v>
      </c>
      <c r="P1284" s="187"/>
      <c r="Q1284" s="206">
        <f t="shared" si="276"/>
        <v>8.1605709886888478E-2</v>
      </c>
      <c r="R1284" s="184">
        <f t="shared" si="272"/>
        <v>0.99984783618779671</v>
      </c>
      <c r="S1284" s="184">
        <f t="shared" si="273"/>
        <v>10.900359569723975</v>
      </c>
      <c r="T1284" s="190">
        <f t="shared" si="277"/>
        <v>9.5021562613185173E-2</v>
      </c>
      <c r="U1284" s="190">
        <f t="shared" si="278"/>
        <v>3.6567249736940699E-2</v>
      </c>
      <c r="V1284" s="190">
        <f t="shared" si="279"/>
        <v>5.8454312876244474E-2</v>
      </c>
      <c r="Y1284" s="205"/>
      <c r="Z1284" s="205"/>
    </row>
    <row r="1285" spans="1:26">
      <c r="A1285" s="181">
        <v>1977.05</v>
      </c>
      <c r="B1285" s="182">
        <v>98.76</v>
      </c>
      <c r="C1285" s="183">
        <v>4.3033299999999999</v>
      </c>
      <c r="D1285" s="182">
        <v>10.306699999999999</v>
      </c>
      <c r="E1285" s="182">
        <v>60.3</v>
      </c>
      <c r="F1285" s="183">
        <f t="shared" si="270"/>
        <v>1977.3749999999034</v>
      </c>
      <c r="G1285" s="184">
        <v>7.46</v>
      </c>
      <c r="H1285" s="183">
        <f t="shared" si="266"/>
        <v>514.68945970149275</v>
      </c>
      <c r="I1285" s="183">
        <f t="shared" si="267"/>
        <v>22.426879228606975</v>
      </c>
      <c r="J1285" s="185">
        <f t="shared" si="271"/>
        <v>98904.360369666698</v>
      </c>
      <c r="K1285" s="183">
        <f t="shared" si="268"/>
        <v>53.713546519900511</v>
      </c>
      <c r="L1285" s="185">
        <f t="shared" si="269"/>
        <v>10321.765603706395</v>
      </c>
      <c r="M1285" s="204">
        <f t="shared" si="274"/>
        <v>10.548486693556997</v>
      </c>
      <c r="N1285" s="186"/>
      <c r="O1285" s="187">
        <f t="shared" si="275"/>
        <v>12.612312925720722</v>
      </c>
      <c r="P1285" s="187"/>
      <c r="Q1285" s="206">
        <f t="shared" si="276"/>
        <v>8.1695254846814613E-2</v>
      </c>
      <c r="R1285" s="184">
        <f t="shared" si="272"/>
        <v>1.0189038765071172</v>
      </c>
      <c r="S1285" s="184">
        <f t="shared" si="273"/>
        <v>10.844478536773591</v>
      </c>
      <c r="T1285" s="190">
        <f t="shared" si="277"/>
        <v>9.5294936166097299E-2</v>
      </c>
      <c r="U1285" s="190">
        <f t="shared" si="278"/>
        <v>3.3304986560434235E-2</v>
      </c>
      <c r="V1285" s="190">
        <f t="shared" si="279"/>
        <v>6.1989949605663064E-2</v>
      </c>
      <c r="Y1285" s="205"/>
      <c r="Z1285" s="205"/>
    </row>
    <row r="1286" spans="1:26">
      <c r="A1286" s="181">
        <v>1977.06</v>
      </c>
      <c r="B1286" s="182">
        <v>99.29</v>
      </c>
      <c r="C1286" s="183">
        <v>4.3600000000000003</v>
      </c>
      <c r="D1286" s="182">
        <v>10.42</v>
      </c>
      <c r="E1286" s="182">
        <v>60.7</v>
      </c>
      <c r="F1286" s="183">
        <f t="shared" si="270"/>
        <v>1977.4583333332366</v>
      </c>
      <c r="G1286" s="184">
        <v>7.28</v>
      </c>
      <c r="H1286" s="183">
        <f t="shared" si="266"/>
        <v>514.04166894563446</v>
      </c>
      <c r="I1286" s="183">
        <f t="shared" si="267"/>
        <v>22.572481383855035</v>
      </c>
      <c r="J1286" s="185">
        <f t="shared" si="271"/>
        <v>99141.345481319702</v>
      </c>
      <c r="K1286" s="183">
        <f t="shared" si="268"/>
        <v>53.946159637561792</v>
      </c>
      <c r="L1286" s="185">
        <f t="shared" si="269"/>
        <v>10404.399435143026</v>
      </c>
      <c r="M1286" s="204">
        <f t="shared" si="274"/>
        <v>10.530023959090757</v>
      </c>
      <c r="N1286" s="186"/>
      <c r="O1286" s="187">
        <f t="shared" si="275"/>
        <v>12.596542842152298</v>
      </c>
      <c r="P1286" s="187"/>
      <c r="Q1286" s="206">
        <f t="shared" si="276"/>
        <v>8.4044111752430414E-2</v>
      </c>
      <c r="R1286" s="184">
        <f t="shared" si="272"/>
        <v>1.0025501542407664</v>
      </c>
      <c r="S1286" s="184">
        <f t="shared" si="273"/>
        <v>10.976667505023977</v>
      </c>
      <c r="T1286" s="190">
        <f t="shared" si="277"/>
        <v>9.9475403338105339E-2</v>
      </c>
      <c r="U1286" s="190">
        <f t="shared" si="278"/>
        <v>3.3863681104560062E-2</v>
      </c>
      <c r="V1286" s="190">
        <f t="shared" si="279"/>
        <v>6.5611722233545278E-2</v>
      </c>
      <c r="Y1286" s="205"/>
      <c r="Z1286" s="205"/>
    </row>
    <row r="1287" spans="1:26">
      <c r="A1287" s="181">
        <v>1977.07</v>
      </c>
      <c r="B1287" s="182">
        <v>100.2</v>
      </c>
      <c r="C1287" s="183">
        <v>4.4066700000000001</v>
      </c>
      <c r="D1287" s="182">
        <v>10.5167</v>
      </c>
      <c r="E1287" s="182">
        <v>61</v>
      </c>
      <c r="F1287" s="183">
        <f t="shared" si="270"/>
        <v>1977.5416666665699</v>
      </c>
      <c r="G1287" s="184">
        <v>7.33</v>
      </c>
      <c r="H1287" s="183">
        <f t="shared" si="266"/>
        <v>516.2016540983609</v>
      </c>
      <c r="I1287" s="183">
        <f t="shared" si="267"/>
        <v>22.701899631393449</v>
      </c>
      <c r="J1287" s="185">
        <f t="shared" si="271"/>
        <v>99922.80335020175</v>
      </c>
      <c r="K1287" s="183">
        <f t="shared" si="268"/>
        <v>54.179021313934449</v>
      </c>
      <c r="L1287" s="185">
        <f t="shared" si="269"/>
        <v>10487.606247435795</v>
      </c>
      <c r="M1287" s="204">
        <f t="shared" si="274"/>
        <v>10.567692447775405</v>
      </c>
      <c r="N1287" s="186"/>
      <c r="O1287" s="187">
        <f t="shared" si="275"/>
        <v>12.647994539435667</v>
      </c>
      <c r="P1287" s="187"/>
      <c r="Q1287" s="206">
        <f t="shared" si="276"/>
        <v>8.3410742744201072E-2</v>
      </c>
      <c r="R1287" s="184">
        <f t="shared" si="272"/>
        <v>1.0012002758042795</v>
      </c>
      <c r="S1287" s="184">
        <f t="shared" si="273"/>
        <v>10.950538422997242</v>
      </c>
      <c r="T1287" s="190">
        <f t="shared" si="277"/>
        <v>0.10170574691312262</v>
      </c>
      <c r="U1287" s="190">
        <f t="shared" si="278"/>
        <v>3.4213911769439331E-2</v>
      </c>
      <c r="V1287" s="190">
        <f t="shared" si="279"/>
        <v>6.7491835143683288E-2</v>
      </c>
      <c r="Y1287" s="205"/>
      <c r="Z1287" s="205"/>
    </row>
    <row r="1288" spans="1:26">
      <c r="A1288" s="181">
        <v>1977.08</v>
      </c>
      <c r="B1288" s="182">
        <v>97.75</v>
      </c>
      <c r="C1288" s="183">
        <v>4.4533300000000002</v>
      </c>
      <c r="D1288" s="182">
        <v>10.613300000000001</v>
      </c>
      <c r="E1288" s="182">
        <v>61.2</v>
      </c>
      <c r="F1288" s="183">
        <f t="shared" si="270"/>
        <v>1977.6249999999031</v>
      </c>
      <c r="G1288" s="184">
        <v>7.4</v>
      </c>
      <c r="H1288" s="183">
        <f t="shared" si="266"/>
        <v>501.93427083333347</v>
      </c>
      <c r="I1288" s="183">
        <f t="shared" si="267"/>
        <v>22.867303798774518</v>
      </c>
      <c r="J1288" s="185">
        <f t="shared" si="271"/>
        <v>97529.895144425755</v>
      </c>
      <c r="K1288" s="183">
        <f t="shared" si="268"/>
        <v>54.497994850490223</v>
      </c>
      <c r="L1288" s="185">
        <f t="shared" si="269"/>
        <v>10589.401904208022</v>
      </c>
      <c r="M1288" s="204">
        <f t="shared" si="274"/>
        <v>10.268385666710993</v>
      </c>
      <c r="N1288" s="186"/>
      <c r="O1288" s="187">
        <f t="shared" si="275"/>
        <v>12.297488474266256</v>
      </c>
      <c r="P1288" s="187"/>
      <c r="Q1288" s="206">
        <f t="shared" si="276"/>
        <v>8.549913740550609E-2</v>
      </c>
      <c r="R1288" s="184">
        <f t="shared" si="272"/>
        <v>1.0103846340465472</v>
      </c>
      <c r="S1288" s="184">
        <f t="shared" si="273"/>
        <v>10.927853062874544</v>
      </c>
      <c r="T1288" s="190">
        <f t="shared" si="277"/>
        <v>0.1107252340667737</v>
      </c>
      <c r="U1288" s="190">
        <f t="shared" si="278"/>
        <v>3.2485070408091898E-2</v>
      </c>
      <c r="V1288" s="190">
        <f t="shared" si="279"/>
        <v>7.8240163658681805E-2</v>
      </c>
      <c r="Y1288" s="205"/>
      <c r="Z1288" s="205"/>
    </row>
    <row r="1289" spans="1:26">
      <c r="A1289" s="181">
        <v>1977.09</v>
      </c>
      <c r="B1289" s="182">
        <v>96.23</v>
      </c>
      <c r="C1289" s="183">
        <v>4.5</v>
      </c>
      <c r="D1289" s="182">
        <v>10.71</v>
      </c>
      <c r="E1289" s="182">
        <v>61.4</v>
      </c>
      <c r="F1289" s="183">
        <f t="shared" si="270"/>
        <v>1977.7083333332364</v>
      </c>
      <c r="G1289" s="184">
        <v>7.34</v>
      </c>
      <c r="H1289" s="183">
        <f t="shared" si="266"/>
        <v>492.51971555374615</v>
      </c>
      <c r="I1289" s="183">
        <f t="shared" si="267"/>
        <v>23.031681596091214</v>
      </c>
      <c r="J1289" s="185">
        <f t="shared" si="271"/>
        <v>96073.507643501216</v>
      </c>
      <c r="K1289" s="183">
        <f t="shared" si="268"/>
        <v>54.815402198697093</v>
      </c>
      <c r="L1289" s="185">
        <f t="shared" si="269"/>
        <v>10692.583049588466</v>
      </c>
      <c r="M1289" s="204">
        <f t="shared" si="274"/>
        <v>10.067742820070698</v>
      </c>
      <c r="N1289" s="186"/>
      <c r="O1289" s="187">
        <f t="shared" si="275"/>
        <v>12.065823759131623</v>
      </c>
      <c r="P1289" s="187"/>
      <c r="Q1289" s="206">
        <f t="shared" si="276"/>
        <v>8.8069929756703136E-2</v>
      </c>
      <c r="R1289" s="184">
        <f t="shared" si="272"/>
        <v>0.99356194027754619</v>
      </c>
      <c r="S1289" s="184">
        <f t="shared" si="273"/>
        <v>11.00536955785395</v>
      </c>
      <c r="T1289" s="190">
        <f t="shared" si="277"/>
        <v>0.10840109360941352</v>
      </c>
      <c r="U1289" s="190">
        <f t="shared" si="278"/>
        <v>2.7534316055390695E-2</v>
      </c>
      <c r="V1289" s="190">
        <f t="shared" si="279"/>
        <v>8.0866777554022828E-2</v>
      </c>
      <c r="Y1289" s="205"/>
      <c r="Z1289" s="205"/>
    </row>
    <row r="1290" spans="1:26">
      <c r="A1290" s="181">
        <v>1977.1</v>
      </c>
      <c r="B1290" s="182">
        <v>93.74</v>
      </c>
      <c r="C1290" s="183">
        <v>4.5566700000000004</v>
      </c>
      <c r="D1290" s="182">
        <v>10.77</v>
      </c>
      <c r="E1290" s="182">
        <v>61.6</v>
      </c>
      <c r="F1290" s="183">
        <f t="shared" si="270"/>
        <v>1977.7916666665697</v>
      </c>
      <c r="G1290" s="184">
        <v>7.52</v>
      </c>
      <c r="H1290" s="183">
        <f t="shared" ref="H1290:H1353" si="280">B1290*$E$1852/E1290</f>
        <v>478.21780568181833</v>
      </c>
      <c r="I1290" s="183">
        <f t="shared" ref="I1290:I1353" si="281">C1290*$E$1852/E1290</f>
        <v>23.24600734602274</v>
      </c>
      <c r="J1290" s="185">
        <f t="shared" si="271"/>
        <v>93661.575380664159</v>
      </c>
      <c r="K1290" s="183">
        <f t="shared" ref="K1290:K1353" si="282">D1290*$E$1852/E1290</f>
        <v>54.943522159090925</v>
      </c>
      <c r="L1290" s="185">
        <f t="shared" ref="L1290:L1353" si="283">K1290*(J1290/H1290)</f>
        <v>10760.989618623351</v>
      </c>
      <c r="M1290" s="204">
        <f t="shared" si="274"/>
        <v>9.7666662995565403</v>
      </c>
      <c r="N1290" s="186"/>
      <c r="O1290" s="187">
        <f t="shared" si="275"/>
        <v>11.715003066672733</v>
      </c>
      <c r="P1290" s="187"/>
      <c r="Q1290" s="206">
        <f t="shared" si="276"/>
        <v>8.9361650655281524E-2</v>
      </c>
      <c r="R1290" s="184">
        <f t="shared" si="272"/>
        <v>1.0020926949617748</v>
      </c>
      <c r="S1290" s="184">
        <f t="shared" si="273"/>
        <v>10.89901465497225</v>
      </c>
      <c r="T1290" s="190">
        <f t="shared" si="277"/>
        <v>9.7005940139350155E-2</v>
      </c>
      <c r="U1290" s="190">
        <f t="shared" si="278"/>
        <v>2.8413459183427081E-2</v>
      </c>
      <c r="V1290" s="190">
        <f t="shared" si="279"/>
        <v>6.8592480955923074E-2</v>
      </c>
      <c r="Y1290" s="205"/>
      <c r="Z1290" s="205"/>
    </row>
    <row r="1291" spans="1:26">
      <c r="A1291" s="181">
        <v>1977.11</v>
      </c>
      <c r="B1291" s="182">
        <v>94.28</v>
      </c>
      <c r="C1291" s="183">
        <v>4.6133300000000004</v>
      </c>
      <c r="D1291" s="182">
        <v>10.83</v>
      </c>
      <c r="E1291" s="182">
        <v>61.9</v>
      </c>
      <c r="F1291" s="183">
        <f t="shared" ref="F1291:F1354" si="284">F1290+1/12</f>
        <v>1977.8749999999029</v>
      </c>
      <c r="G1291" s="184">
        <v>7.58</v>
      </c>
      <c r="H1291" s="183">
        <f t="shared" si="280"/>
        <v>478.64158739903093</v>
      </c>
      <c r="I1291" s="183">
        <f t="shared" si="281"/>
        <v>23.420996970678523</v>
      </c>
      <c r="J1291" s="185">
        <f t="shared" ref="J1291:J1354" si="285">J1290*((H1291+(I1291/12))/H1290)</f>
        <v>94126.836223554346</v>
      </c>
      <c r="K1291" s="183">
        <f t="shared" si="282"/>
        <v>54.981845476575145</v>
      </c>
      <c r="L1291" s="185">
        <f t="shared" si="283"/>
        <v>10812.405985374347</v>
      </c>
      <c r="M1291" s="204">
        <f t="shared" si="274"/>
        <v>9.7662999836601951</v>
      </c>
      <c r="N1291" s="186"/>
      <c r="O1291" s="187">
        <f t="shared" si="275"/>
        <v>11.724729783734963</v>
      </c>
      <c r="P1291" s="187"/>
      <c r="Q1291" s="206">
        <f t="shared" si="276"/>
        <v>8.8966828403053061E-2</v>
      </c>
      <c r="R1291" s="184">
        <f t="shared" ref="R1291:R1354" si="286">((G1291/G1292+G1291/1200+((1+G1292/1200)^(-119))*(1-G1291/G1292)))</f>
        <v>0.99870095138461501</v>
      </c>
      <c r="S1291" s="184">
        <f t="shared" ref="S1291:S1354" si="287">S1290*R1290*E1290/E1291</f>
        <v>10.868890061883482</v>
      </c>
      <c r="T1291" s="190">
        <f t="shared" si="277"/>
        <v>8.2069444828506422E-2</v>
      </c>
      <c r="U1291" s="190">
        <f t="shared" si="278"/>
        <v>3.3776049189570001E-2</v>
      </c>
      <c r="V1291" s="190">
        <f t="shared" si="279"/>
        <v>4.8293395638936421E-2</v>
      </c>
      <c r="Y1291" s="205"/>
      <c r="Z1291" s="205"/>
    </row>
    <row r="1292" spans="1:26">
      <c r="A1292" s="181">
        <v>1977.12</v>
      </c>
      <c r="B1292" s="182">
        <v>93.82</v>
      </c>
      <c r="C1292" s="183">
        <v>4.67</v>
      </c>
      <c r="D1292" s="182">
        <v>10.89</v>
      </c>
      <c r="E1292" s="182">
        <v>62.1</v>
      </c>
      <c r="F1292" s="183">
        <f t="shared" si="284"/>
        <v>1977.9583333332362</v>
      </c>
      <c r="G1292" s="184">
        <v>7.69</v>
      </c>
      <c r="H1292" s="183">
        <f t="shared" si="280"/>
        <v>474.77225748792284</v>
      </c>
      <c r="I1292" s="183">
        <f t="shared" si="281"/>
        <v>23.632343236714984</v>
      </c>
      <c r="J1292" s="185">
        <f t="shared" si="285"/>
        <v>93753.199709105553</v>
      </c>
      <c r="K1292" s="183">
        <f t="shared" si="282"/>
        <v>55.108397826086978</v>
      </c>
      <c r="L1292" s="185">
        <f t="shared" si="283"/>
        <v>10882.24626766318</v>
      </c>
      <c r="M1292" s="204">
        <f t="shared" si="274"/>
        <v>9.6782665825359153</v>
      </c>
      <c r="N1292" s="186"/>
      <c r="O1292" s="187">
        <f t="shared" si="275"/>
        <v>11.629817356636797</v>
      </c>
      <c r="P1292" s="187"/>
      <c r="Q1292" s="206">
        <f t="shared" si="276"/>
        <v>8.8827047432467485E-2</v>
      </c>
      <c r="R1292" s="184">
        <f t="shared" si="286"/>
        <v>0.98793292468503968</v>
      </c>
      <c r="S1292" s="184">
        <f t="shared" si="287"/>
        <v>10.819811840965137</v>
      </c>
      <c r="T1292" s="190">
        <f t="shared" si="277"/>
        <v>8.1048218319674792E-2</v>
      </c>
      <c r="U1292" s="190">
        <f t="shared" si="278"/>
        <v>3.4127278894454216E-2</v>
      </c>
      <c r="V1292" s="190">
        <f t="shared" si="279"/>
        <v>4.6920939425220576E-2</v>
      </c>
      <c r="Y1292" s="205"/>
      <c r="Z1292" s="205"/>
    </row>
    <row r="1293" spans="1:26">
      <c r="A1293" s="181">
        <v>1978.01</v>
      </c>
      <c r="B1293" s="182">
        <v>90.25</v>
      </c>
      <c r="C1293" s="183">
        <v>4.71333</v>
      </c>
      <c r="D1293" s="182">
        <v>10.9</v>
      </c>
      <c r="E1293" s="182">
        <v>62.5</v>
      </c>
      <c r="F1293" s="183">
        <f t="shared" si="284"/>
        <v>1978.0416666665694</v>
      </c>
      <c r="G1293" s="184">
        <v>7.96</v>
      </c>
      <c r="H1293" s="183">
        <f t="shared" si="280"/>
        <v>453.78349800000018</v>
      </c>
      <c r="I1293" s="183">
        <f t="shared" si="281"/>
        <v>23.698962599760009</v>
      </c>
      <c r="J1293" s="185">
        <f t="shared" si="285"/>
        <v>89998.538674591648</v>
      </c>
      <c r="K1293" s="183">
        <f t="shared" si="282"/>
        <v>54.805984800000019</v>
      </c>
      <c r="L1293" s="185">
        <f t="shared" si="283"/>
        <v>10869.629601695833</v>
      </c>
      <c r="M1293" s="204">
        <f t="shared" si="274"/>
        <v>9.2414622609346839</v>
      </c>
      <c r="N1293" s="186"/>
      <c r="O1293" s="187">
        <f t="shared" si="275"/>
        <v>11.11732706341996</v>
      </c>
      <c r="P1293" s="187"/>
      <c r="Q1293" s="206">
        <f t="shared" si="276"/>
        <v>9.1067923597768607E-2</v>
      </c>
      <c r="R1293" s="184">
        <f t="shared" si="286"/>
        <v>1.0018578918241261</v>
      </c>
      <c r="S1293" s="184">
        <f t="shared" si="287"/>
        <v>10.620837167104357</v>
      </c>
      <c r="T1293" s="190">
        <f t="shared" si="277"/>
        <v>8.9718220637121204E-2</v>
      </c>
      <c r="U1293" s="190">
        <f t="shared" si="278"/>
        <v>3.8717588187234808E-2</v>
      </c>
      <c r="V1293" s="190">
        <f t="shared" si="279"/>
        <v>5.1000632449886396E-2</v>
      </c>
      <c r="Y1293" s="205"/>
      <c r="Z1293" s="205"/>
    </row>
    <row r="1294" spans="1:26">
      <c r="A1294" s="181">
        <v>1978.02</v>
      </c>
      <c r="B1294" s="182">
        <v>88.98</v>
      </c>
      <c r="C1294" s="183">
        <v>4.7566699999999997</v>
      </c>
      <c r="D1294" s="182">
        <v>10.91</v>
      </c>
      <c r="E1294" s="182">
        <v>62.9</v>
      </c>
      <c r="F1294" s="183">
        <f t="shared" si="284"/>
        <v>1978.1249999999027</v>
      </c>
      <c r="G1294" s="184">
        <v>8.0299999999999994</v>
      </c>
      <c r="H1294" s="183">
        <f t="shared" si="280"/>
        <v>444.55270922098589</v>
      </c>
      <c r="I1294" s="183">
        <f t="shared" si="281"/>
        <v>23.764784618680451</v>
      </c>
      <c r="J1294" s="185">
        <f t="shared" si="285"/>
        <v>88560.574285917552</v>
      </c>
      <c r="K1294" s="183">
        <f t="shared" si="282"/>
        <v>54.507418044515127</v>
      </c>
      <c r="L1294" s="185">
        <f t="shared" si="283"/>
        <v>10858.573448632957</v>
      </c>
      <c r="M1294" s="204">
        <f t="shared" si="274"/>
        <v>9.0452635707047335</v>
      </c>
      <c r="N1294" s="186"/>
      <c r="O1294" s="187">
        <f t="shared" si="275"/>
        <v>10.894504079092551</v>
      </c>
      <c r="P1294" s="187"/>
      <c r="Q1294" s="206">
        <f t="shared" si="276"/>
        <v>9.3081792692157148E-2</v>
      </c>
      <c r="R1294" s="184">
        <f t="shared" si="286"/>
        <v>1.0060097554972645</v>
      </c>
      <c r="S1294" s="184">
        <f t="shared" si="287"/>
        <v>10.572902954732209</v>
      </c>
      <c r="T1294" s="190">
        <f t="shared" si="277"/>
        <v>9.477266521704375E-2</v>
      </c>
      <c r="U1294" s="190">
        <f t="shared" si="278"/>
        <v>4.2836977883915939E-2</v>
      </c>
      <c r="V1294" s="190">
        <f t="shared" si="279"/>
        <v>5.1935687333127811E-2</v>
      </c>
      <c r="Y1294" s="205"/>
      <c r="Z1294" s="205"/>
    </row>
    <row r="1295" spans="1:26">
      <c r="A1295" s="181">
        <v>1978.03</v>
      </c>
      <c r="B1295" s="182">
        <v>88.82</v>
      </c>
      <c r="C1295" s="183">
        <v>4.8</v>
      </c>
      <c r="D1295" s="182">
        <v>10.92</v>
      </c>
      <c r="E1295" s="182">
        <v>63.4</v>
      </c>
      <c r="F1295" s="183">
        <f t="shared" si="284"/>
        <v>1978.2083333332359</v>
      </c>
      <c r="G1295" s="184">
        <v>8.0399999999999991</v>
      </c>
      <c r="H1295" s="183">
        <f t="shared" si="280"/>
        <v>440.25370173501591</v>
      </c>
      <c r="I1295" s="183">
        <f t="shared" si="281"/>
        <v>23.792138801261839</v>
      </c>
      <c r="J1295" s="185">
        <f t="shared" si="285"/>
        <v>88099.131931423908</v>
      </c>
      <c r="K1295" s="183">
        <f t="shared" si="282"/>
        <v>54.127115772870681</v>
      </c>
      <c r="L1295" s="185">
        <f t="shared" si="283"/>
        <v>10831.372671595915</v>
      </c>
      <c r="M1295" s="204">
        <f t="shared" si="274"/>
        <v>8.9504200776338863</v>
      </c>
      <c r="N1295" s="186"/>
      <c r="O1295" s="187">
        <f t="shared" si="275"/>
        <v>10.793768769045755</v>
      </c>
      <c r="P1295" s="187"/>
      <c r="Q1295" s="206">
        <f t="shared" si="276"/>
        <v>9.4684626553438511E-2</v>
      </c>
      <c r="R1295" s="184">
        <f t="shared" si="286"/>
        <v>0.99923451046474232</v>
      </c>
      <c r="S1295" s="184">
        <f t="shared" si="287"/>
        <v>10.55255989244019</v>
      </c>
      <c r="T1295" s="190">
        <f t="shared" si="277"/>
        <v>9.8363580009471319E-2</v>
      </c>
      <c r="U1295" s="190">
        <f t="shared" si="278"/>
        <v>4.2180432319903316E-2</v>
      </c>
      <c r="V1295" s="190">
        <f t="shared" si="279"/>
        <v>5.6183147689568003E-2</v>
      </c>
      <c r="Y1295" s="205"/>
      <c r="Z1295" s="205"/>
    </row>
    <row r="1296" spans="1:26">
      <c r="A1296" s="181">
        <v>1978.04</v>
      </c>
      <c r="B1296" s="182">
        <v>92.71</v>
      </c>
      <c r="C1296" s="183">
        <v>4.8366699999999998</v>
      </c>
      <c r="D1296" s="182">
        <v>11.023300000000001</v>
      </c>
      <c r="E1296" s="182">
        <v>63.9</v>
      </c>
      <c r="F1296" s="183">
        <f t="shared" si="284"/>
        <v>1978.2916666665692</v>
      </c>
      <c r="G1296" s="184">
        <v>8.15</v>
      </c>
      <c r="H1296" s="183">
        <f t="shared" si="280"/>
        <v>455.93951009389684</v>
      </c>
      <c r="I1296" s="183">
        <f t="shared" si="281"/>
        <v>23.786311619953061</v>
      </c>
      <c r="J1296" s="185">
        <f t="shared" si="285"/>
        <v>91634.674152624735</v>
      </c>
      <c r="K1296" s="183">
        <f t="shared" si="282"/>
        <v>54.211606100938994</v>
      </c>
      <c r="L1296" s="185">
        <f t="shared" si="283"/>
        <v>10895.442817243322</v>
      </c>
      <c r="M1296" s="204">
        <f t="shared" si="274"/>
        <v>9.2625887208668356</v>
      </c>
      <c r="N1296" s="186"/>
      <c r="O1296" s="187">
        <f t="shared" si="275"/>
        <v>11.182400797006661</v>
      </c>
      <c r="P1296" s="187"/>
      <c r="Q1296" s="206">
        <f t="shared" si="276"/>
        <v>9.0345091115403037E-2</v>
      </c>
      <c r="R1296" s="184">
        <f t="shared" si="286"/>
        <v>0.99333439042893168</v>
      </c>
      <c r="S1296" s="184">
        <f t="shared" si="287"/>
        <v>10.461974334248307</v>
      </c>
      <c r="T1296" s="190">
        <f t="shared" si="277"/>
        <v>9.2518948888489216E-2</v>
      </c>
      <c r="U1296" s="190">
        <f t="shared" si="278"/>
        <v>4.0841713895991116E-2</v>
      </c>
      <c r="V1296" s="190">
        <f t="shared" si="279"/>
        <v>5.16772349924981E-2</v>
      </c>
      <c r="Y1296" s="205"/>
      <c r="Z1296" s="205"/>
    </row>
    <row r="1297" spans="1:26">
      <c r="A1297" s="181">
        <v>1978.05</v>
      </c>
      <c r="B1297" s="182">
        <v>97.41</v>
      </c>
      <c r="C1297" s="183">
        <v>4.8733300000000002</v>
      </c>
      <c r="D1297" s="182">
        <v>11.1267</v>
      </c>
      <c r="E1297" s="182">
        <v>64.5</v>
      </c>
      <c r="F1297" s="183">
        <f t="shared" si="284"/>
        <v>1978.3749999999025</v>
      </c>
      <c r="G1297" s="184">
        <v>8.35</v>
      </c>
      <c r="H1297" s="183">
        <f t="shared" si="280"/>
        <v>474.59737744186066</v>
      </c>
      <c r="I1297" s="183">
        <f t="shared" si="281"/>
        <v>23.743657092790709</v>
      </c>
      <c r="J1297" s="185">
        <f t="shared" si="285"/>
        <v>95782.196816683645</v>
      </c>
      <c r="K1297" s="183">
        <f t="shared" si="282"/>
        <v>54.211093723255836</v>
      </c>
      <c r="L1297" s="185">
        <f t="shared" si="283"/>
        <v>10940.763466997165</v>
      </c>
      <c r="M1297" s="204">
        <f t="shared" si="274"/>
        <v>9.6349107285984417</v>
      </c>
      <c r="N1297" s="186"/>
      <c r="O1297" s="187">
        <f t="shared" si="275"/>
        <v>11.642215937209846</v>
      </c>
      <c r="P1297" s="187"/>
      <c r="Q1297" s="206">
        <f t="shared" si="276"/>
        <v>8.4858837775058329E-2</v>
      </c>
      <c r="R1297" s="184">
        <f t="shared" si="286"/>
        <v>0.99959168787242791</v>
      </c>
      <c r="S1297" s="184">
        <f t="shared" si="287"/>
        <v>10.295566908244892</v>
      </c>
      <c r="T1297" s="190">
        <f t="shared" si="277"/>
        <v>8.4922700252628047E-2</v>
      </c>
      <c r="U1297" s="190">
        <f t="shared" si="278"/>
        <v>4.0386377893305125E-2</v>
      </c>
      <c r="V1297" s="190">
        <f t="shared" si="279"/>
        <v>4.4536322359322922E-2</v>
      </c>
      <c r="Y1297" s="205"/>
      <c r="Z1297" s="205"/>
    </row>
    <row r="1298" spans="1:26">
      <c r="A1298" s="181">
        <v>1978.06</v>
      </c>
      <c r="B1298" s="182">
        <v>97.66</v>
      </c>
      <c r="C1298" s="183">
        <v>4.91</v>
      </c>
      <c r="D1298" s="182">
        <v>11.23</v>
      </c>
      <c r="E1298" s="182">
        <v>65.2</v>
      </c>
      <c r="F1298" s="183">
        <f t="shared" si="284"/>
        <v>1978.4583333332357</v>
      </c>
      <c r="G1298" s="184">
        <v>8.4600000000000009</v>
      </c>
      <c r="H1298" s="183">
        <f t="shared" si="280"/>
        <v>470.70697039877314</v>
      </c>
      <c r="I1298" s="183">
        <f t="shared" si="281"/>
        <v>23.66548458588958</v>
      </c>
      <c r="J1298" s="185">
        <f t="shared" si="285"/>
        <v>95395.053102943799</v>
      </c>
      <c r="K1298" s="183">
        <f t="shared" si="282"/>
        <v>54.126963726993885</v>
      </c>
      <c r="L1298" s="185">
        <f t="shared" si="283"/>
        <v>10969.55197978762</v>
      </c>
      <c r="M1298" s="204">
        <f t="shared" si="274"/>
        <v>9.5496789810417297</v>
      </c>
      <c r="N1298" s="186"/>
      <c r="O1298" s="187">
        <f t="shared" si="275"/>
        <v>11.549477957050748</v>
      </c>
      <c r="P1298" s="187"/>
      <c r="Q1298" s="206">
        <f t="shared" si="276"/>
        <v>8.521906255430689E-2</v>
      </c>
      <c r="R1298" s="184">
        <f t="shared" si="286"/>
        <v>0.99508799039775164</v>
      </c>
      <c r="S1298" s="184">
        <f t="shared" si="287"/>
        <v>10.180873008747447</v>
      </c>
      <c r="T1298" s="190">
        <f t="shared" si="277"/>
        <v>9.124274461604176E-2</v>
      </c>
      <c r="U1298" s="190">
        <f t="shared" si="278"/>
        <v>4.3044982803519316E-2</v>
      </c>
      <c r="V1298" s="190">
        <f t="shared" si="279"/>
        <v>4.8197761812522444E-2</v>
      </c>
      <c r="Y1298" s="205"/>
      <c r="Z1298" s="205"/>
    </row>
    <row r="1299" spans="1:26">
      <c r="A1299" s="181">
        <v>1978.07</v>
      </c>
      <c r="B1299" s="182">
        <v>97.19</v>
      </c>
      <c r="C1299" s="183">
        <v>4.9466700000000001</v>
      </c>
      <c r="D1299" s="182">
        <v>11.343299999999999</v>
      </c>
      <c r="E1299" s="182">
        <v>65.7</v>
      </c>
      <c r="F1299" s="183">
        <f t="shared" si="284"/>
        <v>1978.541666666569</v>
      </c>
      <c r="G1299" s="184">
        <v>8.64</v>
      </c>
      <c r="H1299" s="183">
        <f t="shared" si="280"/>
        <v>464.87663401826495</v>
      </c>
      <c r="I1299" s="183">
        <f t="shared" si="281"/>
        <v>23.660780936301379</v>
      </c>
      <c r="J1299" s="185">
        <f t="shared" si="285"/>
        <v>94613.055347896472</v>
      </c>
      <c r="K1299" s="183">
        <f t="shared" si="282"/>
        <v>54.256972143835632</v>
      </c>
      <c r="L1299" s="185">
        <f t="shared" si="283"/>
        <v>11042.538025803005</v>
      </c>
      <c r="M1299" s="204">
        <f t="shared" si="274"/>
        <v>9.4255240477873485</v>
      </c>
      <c r="N1299" s="186"/>
      <c r="O1299" s="187">
        <f t="shared" si="275"/>
        <v>11.409884648364537</v>
      </c>
      <c r="P1299" s="187"/>
      <c r="Q1299" s="206">
        <f t="shared" si="276"/>
        <v>8.4999967512313215E-2</v>
      </c>
      <c r="R1299" s="184">
        <f t="shared" si="286"/>
        <v>1.0226360524630467</v>
      </c>
      <c r="S1299" s="184">
        <f t="shared" si="287"/>
        <v>10.053765037633978</v>
      </c>
      <c r="T1299" s="190">
        <f t="shared" si="277"/>
        <v>9.1346708577502822E-2</v>
      </c>
      <c r="U1299" s="190">
        <f t="shared" si="278"/>
        <v>4.3736554819766127E-2</v>
      </c>
      <c r="V1299" s="190">
        <f t="shared" si="279"/>
        <v>4.7610153757736695E-2</v>
      </c>
      <c r="Y1299" s="205"/>
      <c r="Z1299" s="205"/>
    </row>
    <row r="1300" spans="1:26">
      <c r="A1300" s="181">
        <v>1978.08</v>
      </c>
      <c r="B1300" s="182">
        <v>103.9</v>
      </c>
      <c r="C1300" s="183">
        <v>4.9833299999999996</v>
      </c>
      <c r="D1300" s="182">
        <v>11.4567</v>
      </c>
      <c r="E1300" s="182">
        <v>66</v>
      </c>
      <c r="F1300" s="183">
        <f t="shared" si="284"/>
        <v>1978.6249999999022</v>
      </c>
      <c r="G1300" s="184">
        <v>8.41</v>
      </c>
      <c r="H1300" s="183">
        <f t="shared" si="280"/>
        <v>494.7127659090911</v>
      </c>
      <c r="I1300" s="183">
        <f t="shared" si="281"/>
        <v>23.727786022500005</v>
      </c>
      <c r="J1300" s="185">
        <f t="shared" si="285"/>
        <v>101087.8214228349</v>
      </c>
      <c r="K1300" s="183">
        <f t="shared" si="282"/>
        <v>54.550295911363655</v>
      </c>
      <c r="L1300" s="185">
        <f t="shared" si="283"/>
        <v>11146.610622665952</v>
      </c>
      <c r="M1300" s="204">
        <f t="shared" si="274"/>
        <v>10.023970854003741</v>
      </c>
      <c r="N1300" s="186"/>
      <c r="O1300" s="187">
        <f t="shared" si="275"/>
        <v>12.142389731257987</v>
      </c>
      <c r="P1300" s="187"/>
      <c r="Q1300" s="206">
        <f t="shared" si="276"/>
        <v>8.1146475737117224E-2</v>
      </c>
      <c r="R1300" s="184">
        <f t="shared" si="286"/>
        <v>1.0063374885085377</v>
      </c>
      <c r="S1300" s="184">
        <f t="shared" si="287"/>
        <v>10.234609215065746</v>
      </c>
      <c r="T1300" s="190">
        <f t="shared" si="277"/>
        <v>8.1815844720131148E-2</v>
      </c>
      <c r="U1300" s="190">
        <f t="shared" si="278"/>
        <v>4.087556207648535E-2</v>
      </c>
      <c r="V1300" s="190">
        <f t="shared" si="279"/>
        <v>4.0940282643645798E-2</v>
      </c>
      <c r="Y1300" s="205"/>
      <c r="Z1300" s="205"/>
    </row>
    <row r="1301" spans="1:26">
      <c r="A1301" s="181">
        <v>1978.09</v>
      </c>
      <c r="B1301" s="182">
        <v>103.9</v>
      </c>
      <c r="C1301" s="183">
        <v>5.0199999999999996</v>
      </c>
      <c r="D1301" s="182">
        <v>11.57</v>
      </c>
      <c r="E1301" s="182">
        <v>66.5</v>
      </c>
      <c r="F1301" s="183">
        <f t="shared" si="284"/>
        <v>1978.7083333332355</v>
      </c>
      <c r="G1301" s="184">
        <v>8.42</v>
      </c>
      <c r="H1301" s="183">
        <f t="shared" si="280"/>
        <v>490.99312105263175</v>
      </c>
      <c r="I1301" s="183">
        <f t="shared" si="281"/>
        <v>23.722670526315799</v>
      </c>
      <c r="J1301" s="185">
        <f t="shared" si="285"/>
        <v>100731.71302285056</v>
      </c>
      <c r="K1301" s="183">
        <f t="shared" si="282"/>
        <v>54.675557368421075</v>
      </c>
      <c r="L1301" s="185">
        <f t="shared" si="283"/>
        <v>11217.188832284706</v>
      </c>
      <c r="M1301" s="204">
        <f t="shared" si="274"/>
        <v>9.941887473004396</v>
      </c>
      <c r="N1301" s="186"/>
      <c r="O1301" s="187">
        <f t="shared" si="275"/>
        <v>12.051024072050547</v>
      </c>
      <c r="P1301" s="187"/>
      <c r="Q1301" s="206">
        <f t="shared" si="276"/>
        <v>8.2370404038653797E-2</v>
      </c>
      <c r="R1301" s="184">
        <f t="shared" si="286"/>
        <v>0.99239643270836309</v>
      </c>
      <c r="S1301" s="184">
        <f t="shared" si="287"/>
        <v>10.222031302277738</v>
      </c>
      <c r="T1301" s="190">
        <f t="shared" si="277"/>
        <v>8.3541731911288108E-2</v>
      </c>
      <c r="U1301" s="190">
        <f t="shared" si="278"/>
        <v>4.2985741591868631E-2</v>
      </c>
      <c r="V1301" s="190">
        <f t="shared" si="279"/>
        <v>4.0555990319419477E-2</v>
      </c>
      <c r="Y1301" s="205"/>
      <c r="Z1301" s="205"/>
    </row>
    <row r="1302" spans="1:26">
      <c r="A1302" s="181">
        <v>1978.1</v>
      </c>
      <c r="B1302" s="182">
        <v>100.6</v>
      </c>
      <c r="C1302" s="183">
        <v>5.03667</v>
      </c>
      <c r="D1302" s="182">
        <v>11.8233</v>
      </c>
      <c r="E1302" s="182">
        <v>67.099999999999994</v>
      </c>
      <c r="F1302" s="183">
        <f t="shared" si="284"/>
        <v>1978.7916666665687</v>
      </c>
      <c r="G1302" s="184">
        <v>8.64</v>
      </c>
      <c r="H1302" s="183">
        <f t="shared" si="280"/>
        <v>471.14758122205683</v>
      </c>
      <c r="I1302" s="183">
        <f t="shared" si="281"/>
        <v>23.58861717608049</v>
      </c>
      <c r="J1302" s="185">
        <f t="shared" si="285"/>
        <v>97063.504662204854</v>
      </c>
      <c r="K1302" s="183">
        <f t="shared" si="282"/>
        <v>55.372954245156507</v>
      </c>
      <c r="L1302" s="185">
        <f t="shared" si="283"/>
        <v>11407.663366527302</v>
      </c>
      <c r="M1302" s="204">
        <f t="shared" si="274"/>
        <v>9.5336083582088218</v>
      </c>
      <c r="N1302" s="186"/>
      <c r="O1302" s="187">
        <f t="shared" si="275"/>
        <v>11.565326820474883</v>
      </c>
      <c r="P1302" s="187"/>
      <c r="Q1302" s="206">
        <f t="shared" si="276"/>
        <v>8.4829822270452881E-2</v>
      </c>
      <c r="R1302" s="184">
        <f t="shared" si="286"/>
        <v>0.99598416780962151</v>
      </c>
      <c r="S1302" s="184">
        <f t="shared" si="287"/>
        <v>10.053598242339907</v>
      </c>
      <c r="T1302" s="190">
        <f t="shared" si="277"/>
        <v>9.1273189175097302E-2</v>
      </c>
      <c r="U1302" s="190">
        <f t="shared" si="278"/>
        <v>4.6376801650140909E-2</v>
      </c>
      <c r="V1302" s="190">
        <f t="shared" si="279"/>
        <v>4.4896387524956394E-2</v>
      </c>
      <c r="Y1302" s="205"/>
      <c r="Z1302" s="205"/>
    </row>
    <row r="1303" spans="1:26">
      <c r="A1303" s="181">
        <v>1978.11</v>
      </c>
      <c r="B1303" s="182">
        <v>94.71</v>
      </c>
      <c r="C1303" s="183">
        <v>5.0533299999999999</v>
      </c>
      <c r="D1303" s="182">
        <v>12.076700000000001</v>
      </c>
      <c r="E1303" s="182">
        <v>67.400000000000006</v>
      </c>
      <c r="F1303" s="183">
        <f t="shared" si="284"/>
        <v>1978.874999999902</v>
      </c>
      <c r="G1303" s="184">
        <v>8.81</v>
      </c>
      <c r="H1303" s="183">
        <f t="shared" si="280"/>
        <v>441.58818538575679</v>
      </c>
      <c r="I1303" s="183">
        <f t="shared" si="281"/>
        <v>23.561301075445112</v>
      </c>
      <c r="J1303" s="185">
        <f t="shared" si="285"/>
        <v>91378.322090417656</v>
      </c>
      <c r="K1303" s="183">
        <f t="shared" si="282"/>
        <v>56.307972109050468</v>
      </c>
      <c r="L1303" s="185">
        <f t="shared" si="283"/>
        <v>11651.869732756279</v>
      </c>
      <c r="M1303" s="204">
        <f t="shared" si="274"/>
        <v>8.9284189022931404</v>
      </c>
      <c r="N1303" s="186"/>
      <c r="O1303" s="187">
        <f t="shared" si="275"/>
        <v>10.842331646474509</v>
      </c>
      <c r="P1303" s="187"/>
      <c r="Q1303" s="206">
        <f t="shared" si="276"/>
        <v>9.0413709782575305E-2</v>
      </c>
      <c r="R1303" s="184">
        <f t="shared" si="286"/>
        <v>0.99425825928905653</v>
      </c>
      <c r="S1303" s="184">
        <f t="shared" si="287"/>
        <v>9.9686554295766214</v>
      </c>
      <c r="T1303" s="190">
        <f t="shared" si="277"/>
        <v>9.5553222239581403E-2</v>
      </c>
      <c r="U1303" s="190">
        <f t="shared" si="278"/>
        <v>4.684701020306048E-2</v>
      </c>
      <c r="V1303" s="190">
        <f t="shared" si="279"/>
        <v>4.8706212036520924E-2</v>
      </c>
      <c r="Y1303" s="205"/>
      <c r="Z1303" s="205"/>
    </row>
    <row r="1304" spans="1:26">
      <c r="A1304" s="181">
        <v>1978.12</v>
      </c>
      <c r="B1304" s="182">
        <v>96.11</v>
      </c>
      <c r="C1304" s="183">
        <v>5.07</v>
      </c>
      <c r="D1304" s="182">
        <v>12.33</v>
      </c>
      <c r="E1304" s="182">
        <v>67.7</v>
      </c>
      <c r="F1304" s="183">
        <f t="shared" si="284"/>
        <v>1978.9583333332353</v>
      </c>
      <c r="G1304" s="184">
        <v>9.01</v>
      </c>
      <c r="H1304" s="183">
        <f t="shared" si="280"/>
        <v>446.12998515509616</v>
      </c>
      <c r="I1304" s="183">
        <f t="shared" si="281"/>
        <v>23.534273485967514</v>
      </c>
      <c r="J1304" s="185">
        <f t="shared" si="285"/>
        <v>92723.992703345939</v>
      </c>
      <c r="K1304" s="183">
        <f t="shared" si="282"/>
        <v>57.23423906942395</v>
      </c>
      <c r="L1304" s="185">
        <f t="shared" si="283"/>
        <v>11895.607429323229</v>
      </c>
      <c r="M1304" s="204">
        <f t="shared" si="274"/>
        <v>9.0119418191338205</v>
      </c>
      <c r="N1304" s="186"/>
      <c r="O1304" s="187">
        <f t="shared" si="275"/>
        <v>10.953907642577773</v>
      </c>
      <c r="P1304" s="187"/>
      <c r="Q1304" s="206">
        <f t="shared" si="276"/>
        <v>8.7548492443670481E-2</v>
      </c>
      <c r="R1304" s="184">
        <f t="shared" si="286"/>
        <v>1.0016432159641684</v>
      </c>
      <c r="S1304" s="184">
        <f t="shared" si="287"/>
        <v>9.8674973833645971</v>
      </c>
      <c r="T1304" s="190">
        <f t="shared" si="277"/>
        <v>9.6292541907302853E-2</v>
      </c>
      <c r="U1304" s="190">
        <f t="shared" si="278"/>
        <v>4.7499532134704703E-2</v>
      </c>
      <c r="V1304" s="190">
        <f t="shared" si="279"/>
        <v>4.879300977259815E-2</v>
      </c>
      <c r="Y1304" s="205"/>
      <c r="Z1304" s="205"/>
    </row>
    <row r="1305" spans="1:26">
      <c r="A1305" s="181">
        <v>1979.01</v>
      </c>
      <c r="B1305" s="182">
        <v>99.71</v>
      </c>
      <c r="C1305" s="183">
        <v>5.1133300000000004</v>
      </c>
      <c r="D1305" s="182">
        <v>12.6533</v>
      </c>
      <c r="E1305" s="182">
        <v>68.3</v>
      </c>
      <c r="F1305" s="183">
        <f t="shared" si="284"/>
        <v>1979.0416666665685</v>
      </c>
      <c r="G1305" s="184">
        <v>9.1</v>
      </c>
      <c r="H1305" s="183">
        <f t="shared" si="280"/>
        <v>458.77476127379225</v>
      </c>
      <c r="I1305" s="183">
        <f t="shared" si="281"/>
        <v>23.526895497584199</v>
      </c>
      <c r="J1305" s="185">
        <f t="shared" si="285"/>
        <v>95759.579821075342</v>
      </c>
      <c r="K1305" s="183">
        <f t="shared" si="282"/>
        <v>58.218981915812613</v>
      </c>
      <c r="L1305" s="185">
        <f t="shared" si="283"/>
        <v>12151.987677765646</v>
      </c>
      <c r="M1305" s="204">
        <f t="shared" si="274"/>
        <v>9.2576369191399621</v>
      </c>
      <c r="N1305" s="186"/>
      <c r="O1305" s="187">
        <f t="shared" si="275"/>
        <v>11.261020341262231</v>
      </c>
      <c r="P1305" s="187"/>
      <c r="Q1305" s="206">
        <f t="shared" si="276"/>
        <v>8.4344881137919867E-2</v>
      </c>
      <c r="R1305" s="184">
        <f t="shared" si="286"/>
        <v>1.0075833333333333</v>
      </c>
      <c r="S1305" s="184">
        <f t="shared" si="287"/>
        <v>9.7968856473269863</v>
      </c>
      <c r="T1305" s="190">
        <f t="shared" si="277"/>
        <v>9.6003361516135755E-2</v>
      </c>
      <c r="U1305" s="190">
        <f t="shared" si="278"/>
        <v>4.8659868105674908E-2</v>
      </c>
      <c r="V1305" s="190">
        <f t="shared" si="279"/>
        <v>4.7343493410460846E-2</v>
      </c>
      <c r="Y1305" s="205"/>
      <c r="Z1305" s="205"/>
    </row>
    <row r="1306" spans="1:26">
      <c r="A1306" s="181">
        <v>1979.02</v>
      </c>
      <c r="B1306" s="182">
        <v>98.23</v>
      </c>
      <c r="C1306" s="183">
        <v>5.1566700000000001</v>
      </c>
      <c r="D1306" s="182">
        <v>12.976699999999999</v>
      </c>
      <c r="E1306" s="182">
        <v>69.099999999999994</v>
      </c>
      <c r="F1306" s="183">
        <f t="shared" si="284"/>
        <v>1979.1249999999018</v>
      </c>
      <c r="G1306" s="184">
        <v>9.1</v>
      </c>
      <c r="H1306" s="183">
        <f t="shared" si="280"/>
        <v>446.73255477568767</v>
      </c>
      <c r="I1306" s="183">
        <f t="shared" si="281"/>
        <v>23.451617257814775</v>
      </c>
      <c r="J1306" s="185">
        <f t="shared" si="285"/>
        <v>93653.941866768771</v>
      </c>
      <c r="K1306" s="183">
        <f t="shared" si="282"/>
        <v>59.015721709840832</v>
      </c>
      <c r="L1306" s="185">
        <f t="shared" si="283"/>
        <v>12372.178636083661</v>
      </c>
      <c r="M1306" s="204">
        <f t="shared" si="274"/>
        <v>9.0037403710456214</v>
      </c>
      <c r="N1306" s="186"/>
      <c r="O1306" s="187">
        <f t="shared" si="275"/>
        <v>10.96100221156923</v>
      </c>
      <c r="P1306" s="187"/>
      <c r="Q1306" s="206">
        <f t="shared" si="276"/>
        <v>8.8036056601136753E-2</v>
      </c>
      <c r="R1306" s="184">
        <f t="shared" si="286"/>
        <v>1.0062810771389346</v>
      </c>
      <c r="S1306" s="184">
        <f t="shared" si="287"/>
        <v>9.7568958754378077</v>
      </c>
      <c r="T1306" s="190">
        <f t="shared" si="277"/>
        <v>0.1015635398802115</v>
      </c>
      <c r="U1306" s="190">
        <f t="shared" si="278"/>
        <v>4.8905711599098511E-2</v>
      </c>
      <c r="V1306" s="190">
        <f t="shared" si="279"/>
        <v>5.2657828281112984E-2</v>
      </c>
      <c r="Y1306" s="205"/>
      <c r="Z1306" s="205"/>
    </row>
    <row r="1307" spans="1:26">
      <c r="A1307" s="181">
        <v>1979.03</v>
      </c>
      <c r="B1307" s="182">
        <v>100.1</v>
      </c>
      <c r="C1307" s="183">
        <v>5.2</v>
      </c>
      <c r="D1307" s="182">
        <v>13.3</v>
      </c>
      <c r="E1307" s="182">
        <v>69.8</v>
      </c>
      <c r="F1307" s="183">
        <f t="shared" si="284"/>
        <v>1979.208333333235</v>
      </c>
      <c r="G1307" s="184">
        <v>9.1199999999999992</v>
      </c>
      <c r="H1307" s="183">
        <f t="shared" si="280"/>
        <v>450.67156805157612</v>
      </c>
      <c r="I1307" s="183">
        <f t="shared" si="281"/>
        <v>23.411510028653304</v>
      </c>
      <c r="J1307" s="185">
        <f t="shared" si="285"/>
        <v>94888.727939685545</v>
      </c>
      <c r="K1307" s="183">
        <f t="shared" si="282"/>
        <v>59.879439111747885</v>
      </c>
      <c r="L1307" s="185">
        <f t="shared" si="283"/>
        <v>12607.593222755424</v>
      </c>
      <c r="M1307" s="204">
        <f t="shared" si="274"/>
        <v>9.0707850296607546</v>
      </c>
      <c r="N1307" s="186"/>
      <c r="O1307" s="187">
        <f t="shared" si="275"/>
        <v>11.050596484076515</v>
      </c>
      <c r="P1307" s="187"/>
      <c r="Q1307" s="206">
        <f t="shared" si="276"/>
        <v>8.720038013463223E-2</v>
      </c>
      <c r="R1307" s="184">
        <f t="shared" si="286"/>
        <v>1.0037031360281712</v>
      </c>
      <c r="S1307" s="184">
        <f t="shared" si="287"/>
        <v>9.7197165709569884</v>
      </c>
      <c r="T1307" s="190">
        <f t="shared" si="277"/>
        <v>9.9315980743650334E-2</v>
      </c>
      <c r="U1307" s="190">
        <f t="shared" si="278"/>
        <v>4.8220175595768078E-2</v>
      </c>
      <c r="V1307" s="190">
        <f t="shared" si="279"/>
        <v>5.1095805147882256E-2</v>
      </c>
      <c r="Y1307" s="205"/>
      <c r="Z1307" s="205"/>
    </row>
    <row r="1308" spans="1:26">
      <c r="A1308" s="181">
        <v>1979.04</v>
      </c>
      <c r="B1308" s="182">
        <v>102.1</v>
      </c>
      <c r="C1308" s="183">
        <v>5.2466699999999999</v>
      </c>
      <c r="D1308" s="182">
        <v>13.5267</v>
      </c>
      <c r="E1308" s="182">
        <v>70.599999999999994</v>
      </c>
      <c r="F1308" s="183">
        <f t="shared" si="284"/>
        <v>1979.2916666665683</v>
      </c>
      <c r="G1308" s="184">
        <v>9.18</v>
      </c>
      <c r="H1308" s="183">
        <f t="shared" si="280"/>
        <v>454.46720184136001</v>
      </c>
      <c r="I1308" s="183">
        <f t="shared" si="281"/>
        <v>23.353961154603411</v>
      </c>
      <c r="J1308" s="185">
        <f t="shared" si="285"/>
        <v>96097.661169233979</v>
      </c>
      <c r="K1308" s="183">
        <f t="shared" si="282"/>
        <v>60.210004888810225</v>
      </c>
      <c r="L1308" s="185">
        <f t="shared" si="283"/>
        <v>12731.481227599188</v>
      </c>
      <c r="M1308" s="204">
        <f t="shared" si="274"/>
        <v>9.1330635662174053</v>
      </c>
      <c r="N1308" s="186"/>
      <c r="O1308" s="187">
        <f t="shared" si="275"/>
        <v>11.133601762772871</v>
      </c>
      <c r="P1308" s="187"/>
      <c r="Q1308" s="206">
        <f t="shared" si="276"/>
        <v>8.6475950262932602E-2</v>
      </c>
      <c r="R1308" s="184">
        <f t="shared" si="286"/>
        <v>1.003117086251853</v>
      </c>
      <c r="S1308" s="184">
        <f t="shared" si="287"/>
        <v>9.6451637145821678</v>
      </c>
      <c r="T1308" s="190">
        <f t="shared" si="277"/>
        <v>0.10106179802981474</v>
      </c>
      <c r="U1308" s="190">
        <f t="shared" si="278"/>
        <v>5.0369438134763911E-2</v>
      </c>
      <c r="V1308" s="190">
        <f t="shared" si="279"/>
        <v>5.0692359895050831E-2</v>
      </c>
      <c r="Y1308" s="205"/>
      <c r="Z1308" s="205"/>
    </row>
    <row r="1309" spans="1:26">
      <c r="A1309" s="181">
        <v>1979.05</v>
      </c>
      <c r="B1309" s="182">
        <v>99.73</v>
      </c>
      <c r="C1309" s="183">
        <v>5.2933300000000001</v>
      </c>
      <c r="D1309" s="182">
        <v>13.753299999999999</v>
      </c>
      <c r="E1309" s="182">
        <v>71.5</v>
      </c>
      <c r="F1309" s="183">
        <f t="shared" si="284"/>
        <v>1979.3749999999015</v>
      </c>
      <c r="G1309" s="184">
        <v>9.25</v>
      </c>
      <c r="H1309" s="183">
        <f t="shared" si="280"/>
        <v>438.33008790209806</v>
      </c>
      <c r="I1309" s="183">
        <f t="shared" si="281"/>
        <v>23.265073741048962</v>
      </c>
      <c r="J1309" s="185">
        <f t="shared" si="285"/>
        <v>93095.400563989228</v>
      </c>
      <c r="K1309" s="183">
        <f t="shared" si="282"/>
        <v>60.448061746153861</v>
      </c>
      <c r="L1309" s="185">
        <f t="shared" si="283"/>
        <v>12838.35327962211</v>
      </c>
      <c r="M1309" s="204">
        <f t="shared" si="274"/>
        <v>8.7943832898149452</v>
      </c>
      <c r="N1309" s="186"/>
      <c r="O1309" s="187">
        <f t="shared" si="275"/>
        <v>10.728950511599074</v>
      </c>
      <c r="P1309" s="187"/>
      <c r="Q1309" s="206">
        <f t="shared" si="276"/>
        <v>9.1052965524399954E-2</v>
      </c>
      <c r="R1309" s="184">
        <f t="shared" si="286"/>
        <v>1.030044769334399</v>
      </c>
      <c r="S1309" s="184">
        <f t="shared" si="287"/>
        <v>9.5534424285124437</v>
      </c>
      <c r="T1309" s="190">
        <f t="shared" si="277"/>
        <v>0.10840015297084604</v>
      </c>
      <c r="U1309" s="190">
        <f t="shared" si="278"/>
        <v>5.3756804855167539E-2</v>
      </c>
      <c r="V1309" s="190">
        <f t="shared" si="279"/>
        <v>5.4643348115678503E-2</v>
      </c>
      <c r="Y1309" s="205"/>
      <c r="Z1309" s="205"/>
    </row>
    <row r="1310" spans="1:26">
      <c r="A1310" s="181">
        <v>1979.06</v>
      </c>
      <c r="B1310" s="182">
        <v>101.7</v>
      </c>
      <c r="C1310" s="183">
        <v>5.34</v>
      </c>
      <c r="D1310" s="182">
        <v>13.98</v>
      </c>
      <c r="E1310" s="182">
        <v>72.3</v>
      </c>
      <c r="F1310" s="183">
        <f t="shared" si="284"/>
        <v>1979.4583333332348</v>
      </c>
      <c r="G1310" s="184">
        <v>8.91</v>
      </c>
      <c r="H1310" s="183">
        <f t="shared" si="280"/>
        <v>442.0426369294608</v>
      </c>
      <c r="I1310" s="183">
        <f t="shared" si="281"/>
        <v>23.210498340248972</v>
      </c>
      <c r="J1310" s="185">
        <f t="shared" si="285"/>
        <v>94294.695661483885</v>
      </c>
      <c r="K1310" s="183">
        <f t="shared" si="282"/>
        <v>60.764563070539445</v>
      </c>
      <c r="L1310" s="185">
        <f t="shared" si="283"/>
        <v>12962.043710398668</v>
      </c>
      <c r="M1310" s="204">
        <f t="shared" si="274"/>
        <v>8.8539377646939403</v>
      </c>
      <c r="N1310" s="186"/>
      <c r="O1310" s="187">
        <f t="shared" si="275"/>
        <v>10.809180598290331</v>
      </c>
      <c r="P1310" s="187"/>
      <c r="Q1310" s="206">
        <f t="shared" si="276"/>
        <v>9.4292456494697474E-2</v>
      </c>
      <c r="R1310" s="184">
        <f t="shared" si="286"/>
        <v>1.0048016460396398</v>
      </c>
      <c r="S1310" s="184">
        <f t="shared" si="287"/>
        <v>9.7315884963734316</v>
      </c>
      <c r="T1310" s="190">
        <f t="shared" si="277"/>
        <v>0.11041797916582241</v>
      </c>
      <c r="U1310" s="190">
        <f t="shared" si="278"/>
        <v>5.6350250301478111E-2</v>
      </c>
      <c r="V1310" s="190">
        <f t="shared" si="279"/>
        <v>5.40677288643443E-2</v>
      </c>
      <c r="Y1310" s="205"/>
      <c r="Z1310" s="205"/>
    </row>
    <row r="1311" spans="1:26">
      <c r="A1311" s="181">
        <v>1979.07</v>
      </c>
      <c r="B1311" s="182">
        <v>102.7</v>
      </c>
      <c r="C1311" s="183">
        <v>5.3966700000000003</v>
      </c>
      <c r="D1311" s="182">
        <v>14.1967</v>
      </c>
      <c r="E1311" s="182">
        <v>73.099999999999994</v>
      </c>
      <c r="F1311" s="183">
        <f t="shared" si="284"/>
        <v>1979.5416666665681</v>
      </c>
      <c r="G1311" s="184">
        <v>8.9499999999999993</v>
      </c>
      <c r="H1311" s="183">
        <f t="shared" si="280"/>
        <v>441.50392818057475</v>
      </c>
      <c r="I1311" s="183">
        <f t="shared" si="281"/>
        <v>23.200107147948028</v>
      </c>
      <c r="J1311" s="185">
        <f t="shared" si="285"/>
        <v>94592.193078526921</v>
      </c>
      <c r="K1311" s="183">
        <f t="shared" si="282"/>
        <v>61.031147197674443</v>
      </c>
      <c r="L1311" s="185">
        <f t="shared" si="283"/>
        <v>13075.920033864879</v>
      </c>
      <c r="M1311" s="204">
        <f t="shared" si="274"/>
        <v>8.8274980455423506</v>
      </c>
      <c r="N1311" s="186"/>
      <c r="O1311" s="187">
        <f t="shared" si="275"/>
        <v>10.784338517075032</v>
      </c>
      <c r="P1311" s="187"/>
      <c r="Q1311" s="206">
        <f t="shared" si="276"/>
        <v>9.4825501424015302E-2</v>
      </c>
      <c r="R1311" s="184">
        <f t="shared" si="286"/>
        <v>1.0022294077638916</v>
      </c>
      <c r="S1311" s="184">
        <f t="shared" si="287"/>
        <v>9.6713031040074586</v>
      </c>
      <c r="T1311" s="190">
        <f t="shared" si="277"/>
        <v>0.11287090177119929</v>
      </c>
      <c r="U1311" s="190">
        <f t="shared" si="278"/>
        <v>5.9327623602140944E-2</v>
      </c>
      <c r="V1311" s="190">
        <f t="shared" si="279"/>
        <v>5.354327816905835E-2</v>
      </c>
      <c r="Y1311" s="205"/>
      <c r="Z1311" s="205"/>
    </row>
    <row r="1312" spans="1:26">
      <c r="A1312" s="181">
        <v>1979.08</v>
      </c>
      <c r="B1312" s="182">
        <v>107.4</v>
      </c>
      <c r="C1312" s="183">
        <v>5.4533300000000002</v>
      </c>
      <c r="D1312" s="182">
        <v>14.4133</v>
      </c>
      <c r="E1312" s="182">
        <v>73.8</v>
      </c>
      <c r="F1312" s="183">
        <f t="shared" si="284"/>
        <v>1979.6249999999013</v>
      </c>
      <c r="G1312" s="184">
        <v>9.0299999999999994</v>
      </c>
      <c r="H1312" s="183">
        <f t="shared" si="280"/>
        <v>457.32971951219531</v>
      </c>
      <c r="I1312" s="183">
        <f t="shared" si="281"/>
        <v>23.221321036382122</v>
      </c>
      <c r="J1312" s="185">
        <f t="shared" si="285"/>
        <v>98397.465260593788</v>
      </c>
      <c r="K1312" s="183">
        <f t="shared" si="282"/>
        <v>61.374585160569126</v>
      </c>
      <c r="L1312" s="185">
        <f t="shared" si="283"/>
        <v>13205.141397025292</v>
      </c>
      <c r="M1312" s="204">
        <f t="shared" si="274"/>
        <v>9.1271657972150191</v>
      </c>
      <c r="N1312" s="186"/>
      <c r="O1312" s="187">
        <f t="shared" si="275"/>
        <v>11.156331375849183</v>
      </c>
      <c r="P1312" s="187"/>
      <c r="Q1312" s="206">
        <f t="shared" si="276"/>
        <v>9.0746477696884112E-2</v>
      </c>
      <c r="R1312" s="184">
        <f t="shared" si="286"/>
        <v>0.9881636923006627</v>
      </c>
      <c r="S1312" s="184">
        <f t="shared" si="287"/>
        <v>9.6009266441916079</v>
      </c>
      <c r="T1312" s="190">
        <f t="shared" si="277"/>
        <v>0.11340784433525886</v>
      </c>
      <c r="U1312" s="190">
        <f t="shared" si="278"/>
        <v>5.9991130331344067E-2</v>
      </c>
      <c r="V1312" s="190">
        <f t="shared" si="279"/>
        <v>5.3416714003914789E-2</v>
      </c>
      <c r="Y1312" s="205"/>
      <c r="Z1312" s="205"/>
    </row>
    <row r="1313" spans="1:26">
      <c r="A1313" s="181">
        <v>1979.09</v>
      </c>
      <c r="B1313" s="182">
        <v>108.6</v>
      </c>
      <c r="C1313" s="183">
        <v>5.51</v>
      </c>
      <c r="D1313" s="182">
        <v>14.63</v>
      </c>
      <c r="E1313" s="182">
        <v>74.599999999999994</v>
      </c>
      <c r="F1313" s="183">
        <f t="shared" si="284"/>
        <v>1979.7083333332346</v>
      </c>
      <c r="G1313" s="184">
        <v>9.33</v>
      </c>
      <c r="H1313" s="183">
        <f t="shared" si="280"/>
        <v>457.48041152815034</v>
      </c>
      <c r="I1313" s="183">
        <f t="shared" si="281"/>
        <v>23.211022721179635</v>
      </c>
      <c r="J1313" s="185">
        <f t="shared" si="285"/>
        <v>98846.054510627626</v>
      </c>
      <c r="K1313" s="183">
        <f t="shared" si="282"/>
        <v>61.629267225201104</v>
      </c>
      <c r="L1313" s="185">
        <f t="shared" si="283"/>
        <v>13316.001634350665</v>
      </c>
      <c r="M1313" s="204">
        <f t="shared" si="274"/>
        <v>9.1127589907409465</v>
      </c>
      <c r="N1313" s="186"/>
      <c r="O1313" s="187">
        <f t="shared" si="275"/>
        <v>11.144412105091893</v>
      </c>
      <c r="P1313" s="187"/>
      <c r="Q1313" s="206">
        <f t="shared" si="276"/>
        <v>8.8786091274876064E-2</v>
      </c>
      <c r="R1313" s="184">
        <f t="shared" si="286"/>
        <v>0.94765923764923543</v>
      </c>
      <c r="S1313" s="184">
        <f t="shared" si="287"/>
        <v>9.3855467777578525</v>
      </c>
      <c r="T1313" s="190">
        <f t="shared" si="277"/>
        <v>0.11305552603619362</v>
      </c>
      <c r="U1313" s="190">
        <f t="shared" si="278"/>
        <v>6.2200426914902129E-2</v>
      </c>
      <c r="V1313" s="190">
        <f t="shared" si="279"/>
        <v>5.0855099121291492E-2</v>
      </c>
      <c r="Y1313" s="205"/>
      <c r="Z1313" s="205"/>
    </row>
    <row r="1314" spans="1:26">
      <c r="A1314" s="181">
        <v>1979.1</v>
      </c>
      <c r="B1314" s="182">
        <v>104.5</v>
      </c>
      <c r="C1314" s="183">
        <v>5.5566700000000004</v>
      </c>
      <c r="D1314" s="182">
        <v>14.7067</v>
      </c>
      <c r="E1314" s="182">
        <v>75.2</v>
      </c>
      <c r="F1314" s="183">
        <f t="shared" si="284"/>
        <v>1979.7916666665678</v>
      </c>
      <c r="G1314" s="184">
        <v>10.3</v>
      </c>
      <c r="H1314" s="183">
        <f t="shared" si="280"/>
        <v>436.69674534574483</v>
      </c>
      <c r="I1314" s="183">
        <f t="shared" si="281"/>
        <v>23.220858411103734</v>
      </c>
      <c r="J1314" s="185">
        <f t="shared" si="285"/>
        <v>94773.510272468906</v>
      </c>
      <c r="K1314" s="183">
        <f t="shared" si="282"/>
        <v>61.45806722273938</v>
      </c>
      <c r="L1314" s="185">
        <f t="shared" si="283"/>
        <v>13337.852473915009</v>
      </c>
      <c r="M1314" s="204">
        <f t="shared" si="274"/>
        <v>8.6818433068993013</v>
      </c>
      <c r="N1314" s="186"/>
      <c r="O1314" s="187">
        <f t="shared" si="275"/>
        <v>10.624838288277683</v>
      </c>
      <c r="P1314" s="187"/>
      <c r="Q1314" s="206">
        <f t="shared" si="276"/>
        <v>8.4815287363696826E-2</v>
      </c>
      <c r="R1314" s="184">
        <f t="shared" si="286"/>
        <v>0.98720293819717986</v>
      </c>
      <c r="S1314" s="184">
        <f t="shared" si="287"/>
        <v>8.8233349439243458</v>
      </c>
      <c r="T1314" s="190">
        <f t="shared" si="277"/>
        <v>0.11753450057390236</v>
      </c>
      <c r="U1314" s="190">
        <f t="shared" si="278"/>
        <v>7.029506667040053E-2</v>
      </c>
      <c r="V1314" s="190">
        <f t="shared" si="279"/>
        <v>4.7239433903501826E-2</v>
      </c>
      <c r="Y1314" s="205"/>
      <c r="Z1314" s="205"/>
    </row>
    <row r="1315" spans="1:26">
      <c r="A1315" s="181">
        <v>1979.11</v>
      </c>
      <c r="B1315" s="182">
        <v>103.7</v>
      </c>
      <c r="C1315" s="183">
        <v>5.6033299999999997</v>
      </c>
      <c r="D1315" s="182">
        <v>14.783300000000001</v>
      </c>
      <c r="E1315" s="182">
        <v>75.900000000000006</v>
      </c>
      <c r="F1315" s="183">
        <f t="shared" si="284"/>
        <v>1979.8749999999011</v>
      </c>
      <c r="G1315" s="184">
        <v>10.65</v>
      </c>
      <c r="H1315" s="183">
        <f t="shared" si="280"/>
        <v>429.35693873517806</v>
      </c>
      <c r="I1315" s="183">
        <f t="shared" si="281"/>
        <v>23.199890217193683</v>
      </c>
      <c r="J1315" s="185">
        <f t="shared" si="285"/>
        <v>93600.175863223732</v>
      </c>
      <c r="K1315" s="183">
        <f t="shared" si="282"/>
        <v>61.208413041501998</v>
      </c>
      <c r="L1315" s="185">
        <f t="shared" si="283"/>
        <v>13343.485822939203</v>
      </c>
      <c r="M1315" s="204">
        <f t="shared" si="274"/>
        <v>8.5187843029835477</v>
      </c>
      <c r="N1315" s="186"/>
      <c r="O1315" s="187">
        <f t="shared" si="275"/>
        <v>10.433469269423099</v>
      </c>
      <c r="P1315" s="187"/>
      <c r="Q1315" s="206">
        <f t="shared" si="276"/>
        <v>8.3940339688296936E-2</v>
      </c>
      <c r="R1315" s="184">
        <f t="shared" si="286"/>
        <v>1.0249286541450782</v>
      </c>
      <c r="S1315" s="184">
        <f t="shared" si="287"/>
        <v>8.6300889069402533</v>
      </c>
      <c r="T1315" s="190">
        <f t="shared" si="277"/>
        <v>0.1166186041560251</v>
      </c>
      <c r="U1315" s="190">
        <f t="shared" si="278"/>
        <v>7.4146520468323818E-2</v>
      </c>
      <c r="V1315" s="190">
        <f t="shared" si="279"/>
        <v>4.2472083687701279E-2</v>
      </c>
      <c r="Y1315" s="205"/>
      <c r="Z1315" s="205"/>
    </row>
    <row r="1316" spans="1:26">
      <c r="A1316" s="181">
        <v>1979.12</v>
      </c>
      <c r="B1316" s="182">
        <v>107.8</v>
      </c>
      <c r="C1316" s="183">
        <v>5.65</v>
      </c>
      <c r="D1316" s="182">
        <v>14.86</v>
      </c>
      <c r="E1316" s="182">
        <v>76.7</v>
      </c>
      <c r="F1316" s="183">
        <f t="shared" si="284"/>
        <v>1979.9583333332343</v>
      </c>
      <c r="G1316" s="184">
        <v>10.39</v>
      </c>
      <c r="H1316" s="183">
        <f t="shared" si="280"/>
        <v>441.67711994784895</v>
      </c>
      <c r="I1316" s="183">
        <f t="shared" si="281"/>
        <v>23.149125488917871</v>
      </c>
      <c r="J1316" s="185">
        <f t="shared" si="285"/>
        <v>96706.529868289945</v>
      </c>
      <c r="K1316" s="183">
        <f t="shared" si="282"/>
        <v>60.884248631030005</v>
      </c>
      <c r="L1316" s="185">
        <f t="shared" si="283"/>
        <v>13330.78881115759</v>
      </c>
      <c r="M1316" s="204">
        <f t="shared" si="274"/>
        <v>8.7452044046692805</v>
      </c>
      <c r="N1316" s="186"/>
      <c r="O1316" s="187">
        <f t="shared" si="275"/>
        <v>10.717928631289347</v>
      </c>
      <c r="P1316" s="187"/>
      <c r="Q1316" s="206">
        <f t="shared" si="276"/>
        <v>8.4055550379180513E-2</v>
      </c>
      <c r="R1316" s="184">
        <f t="shared" si="286"/>
        <v>0.98376644574528849</v>
      </c>
      <c r="S1316" s="184">
        <f t="shared" si="287"/>
        <v>8.7529675164066045</v>
      </c>
      <c r="T1316" s="190">
        <f t="shared" si="277"/>
        <v>0.11581447133810352</v>
      </c>
      <c r="U1316" s="190">
        <f t="shared" si="278"/>
        <v>7.3379812698553426E-2</v>
      </c>
      <c r="V1316" s="190">
        <f t="shared" si="279"/>
        <v>4.2434658639550094E-2</v>
      </c>
      <c r="Y1316" s="205"/>
      <c r="Z1316" s="205"/>
    </row>
    <row r="1317" spans="1:26">
      <c r="A1317" s="181">
        <v>1980.01</v>
      </c>
      <c r="B1317" s="182">
        <v>110.9</v>
      </c>
      <c r="C1317" s="183">
        <v>5.7</v>
      </c>
      <c r="D1317" s="182">
        <v>15.003299999999999</v>
      </c>
      <c r="E1317" s="182">
        <v>77.8</v>
      </c>
      <c r="F1317" s="183">
        <f t="shared" si="284"/>
        <v>1980.0416666665676</v>
      </c>
      <c r="G1317" s="184">
        <v>10.8</v>
      </c>
      <c r="H1317" s="183">
        <f t="shared" si="280"/>
        <v>447.95403663239097</v>
      </c>
      <c r="I1317" s="183">
        <f t="shared" si="281"/>
        <v>23.023787275064276</v>
      </c>
      <c r="J1317" s="185">
        <f t="shared" si="285"/>
        <v>98500.973537708705</v>
      </c>
      <c r="K1317" s="183">
        <f t="shared" si="282"/>
        <v>60.602243442802084</v>
      </c>
      <c r="L1317" s="185">
        <f t="shared" si="283"/>
        <v>13325.87607103972</v>
      </c>
      <c r="M1317" s="204">
        <f t="shared" si="274"/>
        <v>8.850934180729098</v>
      </c>
      <c r="N1317" s="186"/>
      <c r="O1317" s="187">
        <f t="shared" si="275"/>
        <v>10.854081878724752</v>
      </c>
      <c r="P1317" s="187"/>
      <c r="Q1317" s="206">
        <f t="shared" si="276"/>
        <v>7.9834698453492031E-2</v>
      </c>
      <c r="R1317" s="184">
        <f t="shared" si="286"/>
        <v>0.91740152564398236</v>
      </c>
      <c r="S1317" s="184">
        <f t="shared" si="287"/>
        <v>8.4891281428550585</v>
      </c>
      <c r="T1317" s="190">
        <f t="shared" si="277"/>
        <v>0.11014020821413228</v>
      </c>
      <c r="U1317" s="190">
        <f t="shared" si="278"/>
        <v>7.3558380560686532E-2</v>
      </c>
      <c r="V1317" s="190">
        <f t="shared" si="279"/>
        <v>3.6581827653445753E-2</v>
      </c>
      <c r="Y1317" s="205"/>
      <c r="Z1317" s="205"/>
    </row>
    <row r="1318" spans="1:26">
      <c r="A1318" s="181">
        <v>1980.02</v>
      </c>
      <c r="B1318" s="182">
        <v>115.3</v>
      </c>
      <c r="C1318" s="183">
        <v>5.75</v>
      </c>
      <c r="D1318" s="182">
        <v>15.146699999999999</v>
      </c>
      <c r="E1318" s="182">
        <v>78.900000000000006</v>
      </c>
      <c r="F1318" s="183">
        <f t="shared" si="284"/>
        <v>1980.1249999999009</v>
      </c>
      <c r="G1318" s="184">
        <v>12.41</v>
      </c>
      <c r="H1318" s="183">
        <f t="shared" si="280"/>
        <v>459.23376235741461</v>
      </c>
      <c r="I1318" s="183">
        <f t="shared" si="281"/>
        <v>22.901943916349818</v>
      </c>
      <c r="J1318" s="185">
        <f t="shared" si="285"/>
        <v>101400.94207590516</v>
      </c>
      <c r="K1318" s="183">
        <f t="shared" si="282"/>
        <v>60.328499811787083</v>
      </c>
      <c r="L1318" s="185">
        <f t="shared" si="283"/>
        <v>13320.812223253361</v>
      </c>
      <c r="M1318" s="204">
        <f t="shared" si="274"/>
        <v>9.0544760921925072</v>
      </c>
      <c r="N1318" s="186"/>
      <c r="O1318" s="187">
        <f t="shared" si="275"/>
        <v>11.109252312727019</v>
      </c>
      <c r="P1318" s="187"/>
      <c r="Q1318" s="206">
        <f t="shared" si="276"/>
        <v>6.2137165228765404E-2</v>
      </c>
      <c r="R1318" s="184">
        <f t="shared" si="286"/>
        <v>0.99125648533881872</v>
      </c>
      <c r="S1318" s="184">
        <f t="shared" si="287"/>
        <v>7.6793620117894337</v>
      </c>
      <c r="T1318" s="190">
        <f t="shared" si="277"/>
        <v>0.10357782711324814</v>
      </c>
      <c r="U1318" s="190">
        <f t="shared" si="278"/>
        <v>8.2715176581483529E-2</v>
      </c>
      <c r="V1318" s="190">
        <f t="shared" si="279"/>
        <v>2.0862650531764615E-2</v>
      </c>
      <c r="Y1318" s="205"/>
      <c r="Z1318" s="205"/>
    </row>
    <row r="1319" spans="1:26">
      <c r="A1319" s="181">
        <v>1980.03</v>
      </c>
      <c r="B1319" s="182">
        <v>104.7</v>
      </c>
      <c r="C1319" s="183">
        <v>5.8</v>
      </c>
      <c r="D1319" s="182">
        <v>15.29</v>
      </c>
      <c r="E1319" s="182">
        <v>80.099999999999994</v>
      </c>
      <c r="F1319" s="183">
        <f t="shared" si="284"/>
        <v>1980.2083333332341</v>
      </c>
      <c r="G1319" s="184">
        <v>12.75</v>
      </c>
      <c r="H1319" s="183">
        <f t="shared" si="280"/>
        <v>410.76711797752824</v>
      </c>
      <c r="I1319" s="183">
        <f t="shared" si="281"/>
        <v>22.755007490636714</v>
      </c>
      <c r="J1319" s="185">
        <f t="shared" si="285"/>
        <v>91117.983402681188</v>
      </c>
      <c r="K1319" s="183">
        <f t="shared" si="282"/>
        <v>59.986907677902643</v>
      </c>
      <c r="L1319" s="185">
        <f t="shared" si="283"/>
        <v>13306.53262872011</v>
      </c>
      <c r="M1319" s="204">
        <f t="shared" si="274"/>
        <v>8.081150900785488</v>
      </c>
      <c r="N1319" s="186"/>
      <c r="O1319" s="187">
        <f t="shared" si="275"/>
        <v>9.9248356973564942</v>
      </c>
      <c r="P1319" s="187"/>
      <c r="Q1319" s="206">
        <f t="shared" si="276"/>
        <v>7.3098972741580115E-2</v>
      </c>
      <c r="R1319" s="184">
        <f t="shared" si="286"/>
        <v>1.0862448859181546</v>
      </c>
      <c r="S1319" s="184">
        <f t="shared" si="287"/>
        <v>7.4981766873766658</v>
      </c>
      <c r="T1319" s="190">
        <f t="shared" si="277"/>
        <v>0.11781757133238635</v>
      </c>
      <c r="U1319" s="190">
        <f t="shared" si="278"/>
        <v>8.461038335075366E-2</v>
      </c>
      <c r="V1319" s="190">
        <f t="shared" si="279"/>
        <v>3.3207187981632691E-2</v>
      </c>
      <c r="Y1319" s="205"/>
      <c r="Z1319" s="205"/>
    </row>
    <row r="1320" spans="1:26">
      <c r="A1320" s="181">
        <v>1980.04</v>
      </c>
      <c r="B1320" s="182">
        <v>103</v>
      </c>
      <c r="C1320" s="183">
        <v>5.8466699999999996</v>
      </c>
      <c r="D1320" s="182">
        <v>15.173299999999999</v>
      </c>
      <c r="E1320" s="182">
        <v>81</v>
      </c>
      <c r="F1320" s="183">
        <f t="shared" si="284"/>
        <v>1980.2916666665674</v>
      </c>
      <c r="G1320" s="184">
        <v>11.47</v>
      </c>
      <c r="H1320" s="183">
        <f t="shared" si="280"/>
        <v>399.60757407407425</v>
      </c>
      <c r="I1320" s="183">
        <f t="shared" si="281"/>
        <v>22.683238981666676</v>
      </c>
      <c r="J1320" s="185">
        <f t="shared" si="285"/>
        <v>89061.83646087948</v>
      </c>
      <c r="K1320" s="183">
        <f t="shared" si="282"/>
        <v>58.867627220370387</v>
      </c>
      <c r="L1320" s="185">
        <f t="shared" si="283"/>
        <v>13120.019059920993</v>
      </c>
      <c r="M1320" s="204">
        <f t="shared" si="274"/>
        <v>7.8440245047192079</v>
      </c>
      <c r="N1320" s="186"/>
      <c r="O1320" s="187">
        <f t="shared" si="275"/>
        <v>9.6444480482973152</v>
      </c>
      <c r="P1320" s="187"/>
      <c r="Q1320" s="206">
        <f t="shared" si="276"/>
        <v>9.0000669289211285E-2</v>
      </c>
      <c r="R1320" s="184">
        <f t="shared" si="286"/>
        <v>1.0899045574721604</v>
      </c>
      <c r="S1320" s="184">
        <f t="shared" si="287"/>
        <v>8.0543576794805904</v>
      </c>
      <c r="T1320" s="190">
        <f t="shared" si="277"/>
        <v>0.12042042697591238</v>
      </c>
      <c r="U1320" s="190">
        <f t="shared" si="278"/>
        <v>7.6057149488397258E-2</v>
      </c>
      <c r="V1320" s="190">
        <f t="shared" si="279"/>
        <v>4.4363277487515118E-2</v>
      </c>
      <c r="Y1320" s="205"/>
      <c r="Z1320" s="205"/>
    </row>
    <row r="1321" spans="1:26">
      <c r="A1321" s="181">
        <v>1980.05</v>
      </c>
      <c r="B1321" s="182">
        <v>107.7</v>
      </c>
      <c r="C1321" s="183">
        <v>5.8933299999999997</v>
      </c>
      <c r="D1321" s="182">
        <v>15.056699999999999</v>
      </c>
      <c r="E1321" s="182">
        <v>81.8</v>
      </c>
      <c r="F1321" s="183">
        <f t="shared" si="284"/>
        <v>1980.3749999999006</v>
      </c>
      <c r="G1321" s="184">
        <v>10.18</v>
      </c>
      <c r="H1321" s="183">
        <f t="shared" si="280"/>
        <v>413.75561919315419</v>
      </c>
      <c r="I1321" s="183">
        <f t="shared" si="281"/>
        <v>22.640653697860643</v>
      </c>
      <c r="J1321" s="185">
        <f t="shared" si="285"/>
        <v>92635.55683816754</v>
      </c>
      <c r="K1321" s="183">
        <f t="shared" si="282"/>
        <v>57.843957581295868</v>
      </c>
      <c r="L1321" s="185">
        <f t="shared" si="283"/>
        <v>12950.657276186046</v>
      </c>
      <c r="M1321" s="204">
        <f t="shared" si="274"/>
        <v>8.1042258071764834</v>
      </c>
      <c r="N1321" s="186"/>
      <c r="O1321" s="187">
        <f t="shared" si="275"/>
        <v>9.9744124837086741</v>
      </c>
      <c r="P1321" s="187"/>
      <c r="Q1321" s="206">
        <f t="shared" si="276"/>
        <v>9.958705186387147E-2</v>
      </c>
      <c r="R1321" s="184">
        <f t="shared" si="286"/>
        <v>1.0338153104575889</v>
      </c>
      <c r="S1321" s="184">
        <f t="shared" si="287"/>
        <v>8.6926280260699276</v>
      </c>
      <c r="T1321" s="190">
        <f t="shared" si="277"/>
        <v>0.11998882624858798</v>
      </c>
      <c r="U1321" s="190">
        <f t="shared" si="278"/>
        <v>6.8623577027353555E-2</v>
      </c>
      <c r="V1321" s="190">
        <f t="shared" si="279"/>
        <v>5.1365249221234421E-2</v>
      </c>
      <c r="Y1321" s="205"/>
      <c r="Z1321" s="205"/>
    </row>
    <row r="1322" spans="1:26">
      <c r="A1322" s="181">
        <v>1980.06</v>
      </c>
      <c r="B1322" s="182">
        <v>114.6</v>
      </c>
      <c r="C1322" s="183">
        <v>5.94</v>
      </c>
      <c r="D1322" s="182">
        <v>14.94</v>
      </c>
      <c r="E1322" s="182">
        <v>82.7</v>
      </c>
      <c r="F1322" s="183">
        <f t="shared" si="284"/>
        <v>1980.4583333332339</v>
      </c>
      <c r="G1322" s="184">
        <v>9.7799999999999994</v>
      </c>
      <c r="H1322" s="183">
        <f t="shared" si="280"/>
        <v>435.47237847642094</v>
      </c>
      <c r="I1322" s="183">
        <f t="shared" si="281"/>
        <v>22.571604957678367</v>
      </c>
      <c r="J1322" s="185">
        <f t="shared" si="285"/>
        <v>97918.841029016214</v>
      </c>
      <c r="K1322" s="183">
        <f t="shared" si="282"/>
        <v>56.771006408706185</v>
      </c>
      <c r="L1322" s="185">
        <f t="shared" si="283"/>
        <v>12765.33582001311</v>
      </c>
      <c r="M1322" s="204">
        <f t="shared" si="274"/>
        <v>8.5120779623067317</v>
      </c>
      <c r="N1322" s="186"/>
      <c r="O1322" s="187">
        <f t="shared" si="275"/>
        <v>10.484904625773888</v>
      </c>
      <c r="P1322" s="187"/>
      <c r="Q1322" s="206">
        <f t="shared" si="276"/>
        <v>9.8297418837549166E-2</v>
      </c>
      <c r="R1322" s="184">
        <f t="shared" si="286"/>
        <v>0.97896138321192905</v>
      </c>
      <c r="S1322" s="184">
        <f t="shared" si="287"/>
        <v>8.8887736978445044</v>
      </c>
      <c r="T1322" s="190">
        <f t="shared" si="277"/>
        <v>0.11667441295748793</v>
      </c>
      <c r="U1322" s="190">
        <f t="shared" si="278"/>
        <v>6.8408284515380169E-2</v>
      </c>
      <c r="V1322" s="190">
        <f t="shared" si="279"/>
        <v>4.8266128442107759E-2</v>
      </c>
      <c r="Y1322" s="205"/>
      <c r="Z1322" s="205"/>
    </row>
    <row r="1323" spans="1:26">
      <c r="A1323" s="181">
        <v>1980.07</v>
      </c>
      <c r="B1323" s="182">
        <v>119.8</v>
      </c>
      <c r="C1323" s="183">
        <v>5.9833299999999996</v>
      </c>
      <c r="D1323" s="182">
        <v>14.84</v>
      </c>
      <c r="E1323" s="182">
        <v>82.7</v>
      </c>
      <c r="F1323" s="183">
        <f t="shared" si="284"/>
        <v>1980.5416666665672</v>
      </c>
      <c r="G1323" s="184">
        <v>10.25</v>
      </c>
      <c r="H1323" s="183">
        <f t="shared" si="280"/>
        <v>455.23203264812588</v>
      </c>
      <c r="I1323" s="183">
        <f t="shared" si="281"/>
        <v>22.736256075997588</v>
      </c>
      <c r="J1323" s="185">
        <f t="shared" si="285"/>
        <v>102787.96291623607</v>
      </c>
      <c r="K1323" s="183">
        <f t="shared" si="282"/>
        <v>56.391013059250326</v>
      </c>
      <c r="L1323" s="185">
        <f t="shared" si="283"/>
        <v>12732.665857069645</v>
      </c>
      <c r="M1323" s="204">
        <f t="shared" si="274"/>
        <v>8.8808655272958319</v>
      </c>
      <c r="N1323" s="186"/>
      <c r="O1323" s="187">
        <f t="shared" si="275"/>
        <v>10.946930734313662</v>
      </c>
      <c r="P1323" s="187"/>
      <c r="Q1323" s="206">
        <f t="shared" si="276"/>
        <v>8.8164511549686575E-2</v>
      </c>
      <c r="R1323" s="184">
        <f t="shared" si="286"/>
        <v>0.95756531230729502</v>
      </c>
      <c r="S1323" s="184">
        <f t="shared" si="287"/>
        <v>8.7017661942996689</v>
      </c>
      <c r="T1323" s="190">
        <f t="shared" si="277"/>
        <v>0.11103166742807868</v>
      </c>
      <c r="U1323" s="190">
        <f t="shared" si="278"/>
        <v>7.1096320450743322E-2</v>
      </c>
      <c r="V1323" s="190">
        <f t="shared" si="279"/>
        <v>3.9935346977335362E-2</v>
      </c>
      <c r="Y1323" s="205"/>
      <c r="Z1323" s="205"/>
    </row>
    <row r="1324" spans="1:26">
      <c r="A1324" s="181">
        <v>1980.08</v>
      </c>
      <c r="B1324" s="182">
        <v>123.5</v>
      </c>
      <c r="C1324" s="183">
        <v>6.0266700000000002</v>
      </c>
      <c r="D1324" s="182">
        <v>14.74</v>
      </c>
      <c r="E1324" s="182">
        <v>83.3</v>
      </c>
      <c r="F1324" s="183">
        <f t="shared" si="284"/>
        <v>1980.6249999999004</v>
      </c>
      <c r="G1324" s="184">
        <v>11.1</v>
      </c>
      <c r="H1324" s="183">
        <f t="shared" si="280"/>
        <v>465.91153361344556</v>
      </c>
      <c r="I1324" s="183">
        <f t="shared" si="281"/>
        <v>22.735992407142867</v>
      </c>
      <c r="J1324" s="185">
        <f t="shared" si="285"/>
        <v>105627.1150815678</v>
      </c>
      <c r="K1324" s="183">
        <f t="shared" si="282"/>
        <v>55.607578991596661</v>
      </c>
      <c r="L1324" s="185">
        <f t="shared" si="283"/>
        <v>12606.831387063234</v>
      </c>
      <c r="M1324" s="204">
        <f t="shared" si="274"/>
        <v>9.0710059816183737</v>
      </c>
      <c r="N1324" s="186"/>
      <c r="O1324" s="187">
        <f t="shared" si="275"/>
        <v>11.188545257817426</v>
      </c>
      <c r="P1324" s="187"/>
      <c r="Q1324" s="206">
        <f t="shared" si="276"/>
        <v>7.808383787866606E-2</v>
      </c>
      <c r="R1324" s="184">
        <f t="shared" si="286"/>
        <v>0.98506715229684649</v>
      </c>
      <c r="S1324" s="184">
        <f t="shared" si="287"/>
        <v>8.2724913881024982</v>
      </c>
      <c r="T1324" s="190">
        <f t="shared" si="277"/>
        <v>9.7969185990176788E-2</v>
      </c>
      <c r="U1324" s="190">
        <f t="shared" si="278"/>
        <v>7.4303867471424034E-2</v>
      </c>
      <c r="V1324" s="190">
        <f t="shared" si="279"/>
        <v>2.3665318518752754E-2</v>
      </c>
      <c r="Y1324" s="205"/>
      <c r="Z1324" s="205"/>
    </row>
    <row r="1325" spans="1:26">
      <c r="A1325" s="181">
        <v>1980.09</v>
      </c>
      <c r="B1325" s="182">
        <v>126.5</v>
      </c>
      <c r="C1325" s="183">
        <v>6.07</v>
      </c>
      <c r="D1325" s="182">
        <v>14.64</v>
      </c>
      <c r="E1325" s="182">
        <v>84</v>
      </c>
      <c r="F1325" s="183">
        <f t="shared" si="284"/>
        <v>1980.7083333332337</v>
      </c>
      <c r="G1325" s="184">
        <v>11.51</v>
      </c>
      <c r="H1325" s="183">
        <f t="shared" si="280"/>
        <v>473.25231250000019</v>
      </c>
      <c r="I1325" s="183">
        <f t="shared" si="281"/>
        <v>22.70862875000001</v>
      </c>
      <c r="J1325" s="185">
        <f t="shared" si="285"/>
        <v>107720.37200068285</v>
      </c>
      <c r="K1325" s="183">
        <f t="shared" si="282"/>
        <v>54.770070000000018</v>
      </c>
      <c r="L1325" s="185">
        <f t="shared" si="283"/>
        <v>12466.610641027644</v>
      </c>
      <c r="M1325" s="204">
        <f t="shared" si="274"/>
        <v>9.1960401317432332</v>
      </c>
      <c r="N1325" s="186"/>
      <c r="O1325" s="187">
        <f t="shared" si="275"/>
        <v>11.349812726304927</v>
      </c>
      <c r="P1325" s="187"/>
      <c r="Q1325" s="206">
        <f t="shared" si="276"/>
        <v>7.2835959625503224E-2</v>
      </c>
      <c r="R1325" s="184">
        <f t="shared" si="286"/>
        <v>0.99557219879022962</v>
      </c>
      <c r="S1325" s="184">
        <f t="shared" si="287"/>
        <v>8.0810515379609953</v>
      </c>
      <c r="T1325" s="190">
        <f t="shared" si="277"/>
        <v>9.0057723227128017E-2</v>
      </c>
      <c r="U1325" s="190">
        <f t="shared" si="278"/>
        <v>7.5720136129266313E-2</v>
      </c>
      <c r="V1325" s="190">
        <f t="shared" si="279"/>
        <v>1.4337587097861704E-2</v>
      </c>
      <c r="Y1325" s="205"/>
      <c r="Z1325" s="205"/>
    </row>
    <row r="1326" spans="1:26">
      <c r="A1326" s="181">
        <v>1980.1</v>
      </c>
      <c r="B1326" s="182">
        <v>130.19999999999999</v>
      </c>
      <c r="C1326" s="183">
        <v>6.1</v>
      </c>
      <c r="D1326" s="182">
        <v>14.7</v>
      </c>
      <c r="E1326" s="182">
        <v>84.8</v>
      </c>
      <c r="F1326" s="183">
        <f t="shared" si="284"/>
        <v>1980.7916666665669</v>
      </c>
      <c r="G1326" s="184">
        <v>11.75</v>
      </c>
      <c r="H1326" s="183">
        <f t="shared" si="280"/>
        <v>482.49924410377372</v>
      </c>
      <c r="I1326" s="183">
        <f t="shared" si="281"/>
        <v>22.60557134433963</v>
      </c>
      <c r="J1326" s="185">
        <f t="shared" si="285"/>
        <v>110253.91755364841</v>
      </c>
      <c r="K1326" s="183">
        <f t="shared" si="282"/>
        <v>54.475721108490589</v>
      </c>
      <c r="L1326" s="185">
        <f t="shared" si="283"/>
        <v>12448.022949605467</v>
      </c>
      <c r="M1326" s="204">
        <f t="shared" si="274"/>
        <v>9.3578410467571036</v>
      </c>
      <c r="N1326" s="186"/>
      <c r="O1326" s="187">
        <f t="shared" si="275"/>
        <v>11.55616311088969</v>
      </c>
      <c r="P1326" s="187"/>
      <c r="Q1326" s="206">
        <f t="shared" si="276"/>
        <v>6.9029592685767874E-2</v>
      </c>
      <c r="R1326" s="184">
        <f t="shared" si="286"/>
        <v>0.9574436158599442</v>
      </c>
      <c r="S1326" s="184">
        <f t="shared" si="287"/>
        <v>7.9693714722587217</v>
      </c>
      <c r="T1326" s="190">
        <f t="shared" si="277"/>
        <v>8.4332377145880599E-2</v>
      </c>
      <c r="U1326" s="190">
        <f t="shared" si="278"/>
        <v>7.8563898778369445E-2</v>
      </c>
      <c r="V1326" s="190">
        <f t="shared" si="279"/>
        <v>5.7684783675111539E-3</v>
      </c>
      <c r="Y1326" s="205"/>
      <c r="Z1326" s="205"/>
    </row>
    <row r="1327" spans="1:26">
      <c r="A1327" s="181">
        <v>1980.11</v>
      </c>
      <c r="B1327" s="182">
        <v>135.69999999999999</v>
      </c>
      <c r="C1327" s="183">
        <v>6.13</v>
      </c>
      <c r="D1327" s="182">
        <v>14.76</v>
      </c>
      <c r="E1327" s="182">
        <v>85.5</v>
      </c>
      <c r="F1327" s="183">
        <f t="shared" si="284"/>
        <v>1980.8749999999002</v>
      </c>
      <c r="G1327" s="184">
        <v>12.68</v>
      </c>
      <c r="H1327" s="183">
        <f t="shared" si="280"/>
        <v>498.76415964912297</v>
      </c>
      <c r="I1327" s="183">
        <f t="shared" si="281"/>
        <v>22.530761228070183</v>
      </c>
      <c r="J1327" s="185">
        <f t="shared" si="285"/>
        <v>114399.58079817395</v>
      </c>
      <c r="K1327" s="183">
        <f t="shared" si="282"/>
        <v>54.25025052631581</v>
      </c>
      <c r="L1327" s="185">
        <f t="shared" si="283"/>
        <v>12443.167373478611</v>
      </c>
      <c r="M1327" s="204">
        <f t="shared" si="274"/>
        <v>9.6540436632333808</v>
      </c>
      <c r="N1327" s="186"/>
      <c r="O1327" s="187">
        <f t="shared" si="275"/>
        <v>11.927567744896837</v>
      </c>
      <c r="P1327" s="187"/>
      <c r="Q1327" s="206">
        <f t="shared" si="276"/>
        <v>5.6791837574995743E-2</v>
      </c>
      <c r="R1327" s="184">
        <f t="shared" si="286"/>
        <v>1.0016172099037945</v>
      </c>
      <c r="S1327" s="184">
        <f t="shared" si="287"/>
        <v>7.567754169677011</v>
      </c>
      <c r="T1327" s="190">
        <f t="shared" si="277"/>
        <v>8.3277664823952602E-2</v>
      </c>
      <c r="U1327" s="190">
        <f t="shared" si="278"/>
        <v>8.7060991725470327E-2</v>
      </c>
      <c r="V1327" s="190">
        <f t="shared" si="279"/>
        <v>-3.7833269015177251E-3</v>
      </c>
      <c r="Y1327" s="205"/>
      <c r="Z1327" s="205"/>
    </row>
    <row r="1328" spans="1:26">
      <c r="A1328" s="181">
        <v>1980.12</v>
      </c>
      <c r="B1328" s="182">
        <v>133.5</v>
      </c>
      <c r="C1328" s="183">
        <v>6.16</v>
      </c>
      <c r="D1328" s="182">
        <v>14.82</v>
      </c>
      <c r="E1328" s="182">
        <v>86.3</v>
      </c>
      <c r="F1328" s="183">
        <f t="shared" si="284"/>
        <v>1980.9583333332334</v>
      </c>
      <c r="G1328" s="184">
        <v>12.84</v>
      </c>
      <c r="H1328" s="183">
        <f t="shared" si="280"/>
        <v>486.12949884125169</v>
      </c>
      <c r="I1328" s="183">
        <f t="shared" si="281"/>
        <v>22.431143916570115</v>
      </c>
      <c r="J1328" s="185">
        <f t="shared" si="285"/>
        <v>111930.36345824441</v>
      </c>
      <c r="K1328" s="183">
        <f t="shared" si="282"/>
        <v>53.9658365005794</v>
      </c>
      <c r="L1328" s="185">
        <f t="shared" si="283"/>
        <v>12425.527988398368</v>
      </c>
      <c r="M1328" s="204">
        <f t="shared" si="274"/>
        <v>9.3899020849217383</v>
      </c>
      <c r="N1328" s="186"/>
      <c r="O1328" s="187">
        <f t="shared" si="275"/>
        <v>11.608006971345489</v>
      </c>
      <c r="P1328" s="187"/>
      <c r="Q1328" s="206">
        <f t="shared" si="276"/>
        <v>5.8567531084092503E-2</v>
      </c>
      <c r="R1328" s="184">
        <f t="shared" si="286"/>
        <v>1.0259640818205924</v>
      </c>
      <c r="S1328" s="184">
        <f t="shared" si="287"/>
        <v>7.5097263710922251</v>
      </c>
      <c r="T1328" s="190">
        <f t="shared" si="277"/>
        <v>9.0525660954746234E-2</v>
      </c>
      <c r="U1328" s="190">
        <f t="shared" si="278"/>
        <v>9.091647924203361E-2</v>
      </c>
      <c r="V1328" s="190">
        <f t="shared" si="279"/>
        <v>-3.9081828728737555E-4</v>
      </c>
      <c r="Y1328" s="205"/>
      <c r="Z1328" s="205"/>
    </row>
    <row r="1329" spans="1:26">
      <c r="A1329" s="181">
        <v>1981.01</v>
      </c>
      <c r="B1329" s="182">
        <v>133</v>
      </c>
      <c r="C1329" s="183">
        <v>6.2</v>
      </c>
      <c r="D1329" s="182">
        <v>14.74</v>
      </c>
      <c r="E1329" s="182">
        <v>87</v>
      </c>
      <c r="F1329" s="183">
        <f t="shared" si="284"/>
        <v>1981.0416666665667</v>
      </c>
      <c r="G1329" s="184">
        <v>12.57</v>
      </c>
      <c r="H1329" s="183">
        <f t="shared" si="280"/>
        <v>480.41205172413811</v>
      </c>
      <c r="I1329" s="183">
        <f t="shared" si="281"/>
        <v>22.395148275862081</v>
      </c>
      <c r="J1329" s="185">
        <f t="shared" si="285"/>
        <v>111043.63572201823</v>
      </c>
      <c r="K1329" s="183">
        <f t="shared" si="282"/>
        <v>53.242658965517258</v>
      </c>
      <c r="L1329" s="185">
        <f t="shared" si="283"/>
        <v>12306.640530395101</v>
      </c>
      <c r="M1329" s="204">
        <f t="shared" si="274"/>
        <v>9.2594045308779478</v>
      </c>
      <c r="N1329" s="186"/>
      <c r="O1329" s="187">
        <f t="shared" si="275"/>
        <v>11.45420928413118</v>
      </c>
      <c r="P1329" s="187"/>
      <c r="Q1329" s="206">
        <f t="shared" si="276"/>
        <v>6.3641666217788939E-2</v>
      </c>
      <c r="R1329" s="184">
        <f t="shared" si="286"/>
        <v>0.97626896793785978</v>
      </c>
      <c r="S1329" s="184">
        <f t="shared" si="287"/>
        <v>7.6427176053549823</v>
      </c>
      <c r="T1329" s="190">
        <f t="shared" si="277"/>
        <v>8.9993765283575167E-2</v>
      </c>
      <c r="U1329" s="190">
        <f t="shared" si="278"/>
        <v>8.9011131540330801E-2</v>
      </c>
      <c r="V1329" s="190">
        <f t="shared" si="279"/>
        <v>9.8263374324436548E-4</v>
      </c>
      <c r="Y1329" s="205"/>
      <c r="Z1329" s="205"/>
    </row>
    <row r="1330" spans="1:26">
      <c r="A1330" s="181">
        <v>1981.02</v>
      </c>
      <c r="B1330" s="182">
        <v>128.4</v>
      </c>
      <c r="C1330" s="183">
        <v>6.24</v>
      </c>
      <c r="D1330" s="182">
        <v>14.66</v>
      </c>
      <c r="E1330" s="182">
        <v>87.9</v>
      </c>
      <c r="F1330" s="183">
        <f t="shared" si="284"/>
        <v>1981.1249999999</v>
      </c>
      <c r="G1330" s="184">
        <v>13.19</v>
      </c>
      <c r="H1330" s="183">
        <f t="shared" si="280"/>
        <v>459.04752901023909</v>
      </c>
      <c r="I1330" s="183">
        <f t="shared" si="281"/>
        <v>22.308851877133115</v>
      </c>
      <c r="J1330" s="185">
        <f t="shared" si="285"/>
        <v>106535.09712879344</v>
      </c>
      <c r="K1330" s="183">
        <f t="shared" si="282"/>
        <v>52.411501365187732</v>
      </c>
      <c r="L1330" s="185">
        <f t="shared" si="283"/>
        <v>12163.586634798377</v>
      </c>
      <c r="M1330" s="204">
        <f t="shared" si="274"/>
        <v>8.8298993538313031</v>
      </c>
      <c r="N1330" s="186"/>
      <c r="O1330" s="187">
        <f t="shared" si="275"/>
        <v>10.932069150005736</v>
      </c>
      <c r="P1330" s="187"/>
      <c r="Q1330" s="206">
        <f t="shared" si="276"/>
        <v>6.3536793244894627E-2</v>
      </c>
      <c r="R1330" s="184">
        <f t="shared" si="286"/>
        <v>1.0148642333079452</v>
      </c>
      <c r="S1330" s="184">
        <f t="shared" si="287"/>
        <v>7.3849519739178211</v>
      </c>
      <c r="T1330" s="190">
        <f t="shared" si="277"/>
        <v>0.10644224411334346</v>
      </c>
      <c r="U1330" s="190">
        <f t="shared" si="278"/>
        <v>9.5104882039439342E-2</v>
      </c>
      <c r="V1330" s="190">
        <f t="shared" si="279"/>
        <v>1.1337362073904123E-2</v>
      </c>
      <c r="Y1330" s="205"/>
      <c r="Z1330" s="205"/>
    </row>
    <row r="1331" spans="1:26">
      <c r="A1331" s="181">
        <v>1981.03</v>
      </c>
      <c r="B1331" s="182">
        <v>133.19999999999999</v>
      </c>
      <c r="C1331" s="183">
        <v>6.28</v>
      </c>
      <c r="D1331" s="182">
        <v>14.58</v>
      </c>
      <c r="E1331" s="182">
        <v>88.5</v>
      </c>
      <c r="F1331" s="183">
        <f t="shared" si="284"/>
        <v>1981.2083333332332</v>
      </c>
      <c r="G1331" s="184">
        <v>13.12</v>
      </c>
      <c r="H1331" s="183">
        <f t="shared" si="280"/>
        <v>472.97965423728829</v>
      </c>
      <c r="I1331" s="183">
        <f t="shared" si="281"/>
        <v>22.299641355932213</v>
      </c>
      <c r="J1331" s="185">
        <f t="shared" si="285"/>
        <v>110199.7173393642</v>
      </c>
      <c r="K1331" s="183">
        <f t="shared" si="282"/>
        <v>51.772097288135612</v>
      </c>
      <c r="L1331" s="185">
        <f t="shared" si="283"/>
        <v>12062.401492552028</v>
      </c>
      <c r="M1331" s="204">
        <f t="shared" si="274"/>
        <v>9.0810968838546202</v>
      </c>
      <c r="N1331" s="186"/>
      <c r="O1331" s="187">
        <f t="shared" si="275"/>
        <v>11.251403769600726</v>
      </c>
      <c r="P1331" s="187"/>
      <c r="Q1331" s="206">
        <f t="shared" si="276"/>
        <v>6.1569473498460342E-2</v>
      </c>
      <c r="R1331" s="184">
        <f t="shared" si="286"/>
        <v>0.98062124254747773</v>
      </c>
      <c r="S1331" s="184">
        <f t="shared" si="287"/>
        <v>7.4439119374462681</v>
      </c>
      <c r="T1331" s="190">
        <f t="shared" si="277"/>
        <v>0.10585474086018953</v>
      </c>
      <c r="U1331" s="190">
        <f t="shared" si="278"/>
        <v>9.2847830304423562E-2</v>
      </c>
      <c r="V1331" s="190">
        <f t="shared" si="279"/>
        <v>1.3006910555765971E-2</v>
      </c>
      <c r="Y1331" s="205"/>
      <c r="Z1331" s="205"/>
    </row>
    <row r="1332" spans="1:26">
      <c r="A1332" s="181">
        <v>1981.04</v>
      </c>
      <c r="B1332" s="182">
        <v>134.4</v>
      </c>
      <c r="C1332" s="183">
        <v>6.3166700000000002</v>
      </c>
      <c r="D1332" s="182">
        <v>14.7233</v>
      </c>
      <c r="E1332" s="182">
        <v>89.1</v>
      </c>
      <c r="F1332" s="183">
        <f t="shared" si="284"/>
        <v>1981.2916666665665</v>
      </c>
      <c r="G1332" s="184">
        <v>13.68</v>
      </c>
      <c r="H1332" s="183">
        <f t="shared" si="280"/>
        <v>474.02698989899017</v>
      </c>
      <c r="I1332" s="183">
        <f t="shared" si="281"/>
        <v>22.27881001700338</v>
      </c>
      <c r="J1332" s="185">
        <f t="shared" si="285"/>
        <v>110876.29888973263</v>
      </c>
      <c r="K1332" s="183">
        <f t="shared" si="282"/>
        <v>51.928880806397331</v>
      </c>
      <c r="L1332" s="185">
        <f t="shared" si="283"/>
        <v>12146.317049428573</v>
      </c>
      <c r="M1332" s="204">
        <f t="shared" si="274"/>
        <v>9.0855612307887377</v>
      </c>
      <c r="N1332" s="186"/>
      <c r="O1332" s="187">
        <f t="shared" si="275"/>
        <v>11.265311096462016</v>
      </c>
      <c r="P1332" s="187"/>
      <c r="Q1332" s="206">
        <f t="shared" si="276"/>
        <v>5.6376661531375521E-2</v>
      </c>
      <c r="R1332" s="184">
        <f t="shared" si="286"/>
        <v>0.98903129537480927</v>
      </c>
      <c r="S1332" s="184">
        <f t="shared" si="287"/>
        <v>7.2505022262161809</v>
      </c>
      <c r="T1332" s="190">
        <f t="shared" si="277"/>
        <v>0.10748598556547928</v>
      </c>
      <c r="U1332" s="190">
        <f t="shared" si="278"/>
        <v>9.6823295677372689E-2</v>
      </c>
      <c r="V1332" s="190">
        <f t="shared" si="279"/>
        <v>1.0662689888106591E-2</v>
      </c>
      <c r="Y1332" s="205"/>
      <c r="Z1332" s="205"/>
    </row>
    <row r="1333" spans="1:26">
      <c r="A1333" s="181">
        <v>1981.05</v>
      </c>
      <c r="B1333" s="182">
        <v>131.69999999999999</v>
      </c>
      <c r="C1333" s="183">
        <v>6.3533299999999997</v>
      </c>
      <c r="D1333" s="182">
        <v>14.8667</v>
      </c>
      <c r="E1333" s="182">
        <v>89.8</v>
      </c>
      <c r="F1333" s="183">
        <f t="shared" si="284"/>
        <v>1981.3749999998997</v>
      </c>
      <c r="G1333" s="184">
        <v>14.1</v>
      </c>
      <c r="H1333" s="183">
        <f t="shared" si="280"/>
        <v>460.88327004454356</v>
      </c>
      <c r="I1333" s="183">
        <f t="shared" si="281"/>
        <v>22.233435885133638</v>
      </c>
      <c r="J1333" s="185">
        <f t="shared" si="285"/>
        <v>108235.31652465854</v>
      </c>
      <c r="K1333" s="183">
        <f t="shared" si="282"/>
        <v>52.025917317928744</v>
      </c>
      <c r="L1333" s="185">
        <f t="shared" si="283"/>
        <v>12217.934549560678</v>
      </c>
      <c r="M1333" s="204">
        <f t="shared" si="274"/>
        <v>8.8184834665480611</v>
      </c>
      <c r="N1333" s="186"/>
      <c r="O1333" s="187">
        <f t="shared" si="275"/>
        <v>10.94324378870979</v>
      </c>
      <c r="P1333" s="187"/>
      <c r="Q1333" s="206">
        <f t="shared" si="276"/>
        <v>5.5818882846930221E-2</v>
      </c>
      <c r="R1333" s="184">
        <f t="shared" si="286"/>
        <v>1.046130210601641</v>
      </c>
      <c r="S1333" s="184">
        <f t="shared" si="287"/>
        <v>7.1150751509365948</v>
      </c>
      <c r="T1333" s="190">
        <f t="shared" si="277"/>
        <v>0.10963271450133116</v>
      </c>
      <c r="U1333" s="190">
        <f t="shared" si="278"/>
        <v>9.9079237728755709E-2</v>
      </c>
      <c r="V1333" s="190">
        <f t="shared" si="279"/>
        <v>1.0553476772575454E-2</v>
      </c>
      <c r="Y1333" s="205"/>
      <c r="Z1333" s="205"/>
    </row>
    <row r="1334" spans="1:26">
      <c r="A1334" s="181">
        <v>1981.06</v>
      </c>
      <c r="B1334" s="182">
        <v>132.30000000000001</v>
      </c>
      <c r="C1334" s="183">
        <v>6.39</v>
      </c>
      <c r="D1334" s="182">
        <v>15.01</v>
      </c>
      <c r="E1334" s="182">
        <v>90.6</v>
      </c>
      <c r="F1334" s="183">
        <f t="shared" si="284"/>
        <v>1981.458333333233</v>
      </c>
      <c r="G1334" s="184">
        <v>13.47</v>
      </c>
      <c r="H1334" s="183">
        <f t="shared" si="280"/>
        <v>458.89481622516581</v>
      </c>
      <c r="I1334" s="183">
        <f t="shared" si="281"/>
        <v>22.164307450331133</v>
      </c>
      <c r="J1334" s="185">
        <f t="shared" si="285"/>
        <v>108202.10306948039</v>
      </c>
      <c r="K1334" s="183">
        <f t="shared" si="282"/>
        <v>52.063576655629163</v>
      </c>
      <c r="L1334" s="185">
        <f t="shared" si="283"/>
        <v>12275.990680823134</v>
      </c>
      <c r="M1334" s="204">
        <f t="shared" si="274"/>
        <v>8.7653407443049236</v>
      </c>
      <c r="N1334" s="186"/>
      <c r="O1334" s="187">
        <f t="shared" si="275"/>
        <v>10.886260091011927</v>
      </c>
      <c r="P1334" s="187"/>
      <c r="Q1334" s="206">
        <f t="shared" si="276"/>
        <v>6.2963789588328808E-2</v>
      </c>
      <c r="R1334" s="184">
        <f t="shared" si="286"/>
        <v>0.96838210101872668</v>
      </c>
      <c r="S1334" s="184">
        <f t="shared" si="287"/>
        <v>7.3775706063510276</v>
      </c>
      <c r="T1334" s="190">
        <f t="shared" si="277"/>
        <v>0.10972456257581187</v>
      </c>
      <c r="U1334" s="190">
        <f t="shared" si="278"/>
        <v>9.3964005375105408E-2</v>
      </c>
      <c r="V1334" s="190">
        <f t="shared" si="279"/>
        <v>1.576055720070646E-2</v>
      </c>
      <c r="Y1334" s="205"/>
      <c r="Z1334" s="205"/>
    </row>
    <row r="1335" spans="1:26">
      <c r="A1335" s="181">
        <v>1981.07</v>
      </c>
      <c r="B1335" s="182">
        <v>129.1</v>
      </c>
      <c r="C1335" s="183">
        <v>6.4333299999999998</v>
      </c>
      <c r="D1335" s="182">
        <v>15.0967</v>
      </c>
      <c r="E1335" s="182">
        <v>91.6</v>
      </c>
      <c r="F1335" s="183">
        <f t="shared" si="284"/>
        <v>1981.5416666665662</v>
      </c>
      <c r="G1335" s="184">
        <v>14.28</v>
      </c>
      <c r="H1335" s="183">
        <f t="shared" si="280"/>
        <v>442.90672434497833</v>
      </c>
      <c r="I1335" s="183">
        <f t="shared" si="281"/>
        <v>22.070992385207433</v>
      </c>
      <c r="J1335" s="185">
        <f t="shared" si="285"/>
        <v>104865.96924977731</v>
      </c>
      <c r="K1335" s="183">
        <f t="shared" si="282"/>
        <v>51.792640940502203</v>
      </c>
      <c r="L1335" s="185">
        <f t="shared" si="283"/>
        <v>12262.820123726669</v>
      </c>
      <c r="M1335" s="204">
        <f t="shared" si="274"/>
        <v>8.4453194678755104</v>
      </c>
      <c r="N1335" s="186"/>
      <c r="O1335" s="187">
        <f t="shared" si="275"/>
        <v>10.498717805693907</v>
      </c>
      <c r="P1335" s="187"/>
      <c r="Q1335" s="206">
        <f t="shared" si="276"/>
        <v>6.0110156642069035E-2</v>
      </c>
      <c r="R1335" s="184">
        <f t="shared" si="286"/>
        <v>0.97785626317232477</v>
      </c>
      <c r="S1335" s="184">
        <f t="shared" si="287"/>
        <v>7.0663127027490633</v>
      </c>
      <c r="T1335" s="190">
        <f t="shared" si="277"/>
        <v>0.11390857539913224</v>
      </c>
      <c r="U1335" s="190">
        <f t="shared" si="278"/>
        <v>9.9357671032505923E-2</v>
      </c>
      <c r="V1335" s="190">
        <f t="shared" si="279"/>
        <v>1.4550904366626316E-2</v>
      </c>
      <c r="Y1335" s="205"/>
      <c r="Z1335" s="205"/>
    </row>
    <row r="1336" spans="1:26">
      <c r="A1336" s="181">
        <v>1981.08</v>
      </c>
      <c r="B1336" s="182">
        <v>129.6</v>
      </c>
      <c r="C1336" s="183">
        <v>6.4766700000000004</v>
      </c>
      <c r="D1336" s="182">
        <v>15.183299999999999</v>
      </c>
      <c r="E1336" s="182">
        <v>92.3</v>
      </c>
      <c r="F1336" s="183">
        <f t="shared" si="284"/>
        <v>1981.6249999998995</v>
      </c>
      <c r="G1336" s="184">
        <v>14.94</v>
      </c>
      <c r="H1336" s="183">
        <f t="shared" si="280"/>
        <v>441.25008884073685</v>
      </c>
      <c r="I1336" s="183">
        <f t="shared" si="281"/>
        <v>22.051166766143023</v>
      </c>
      <c r="J1336" s="185">
        <f t="shared" si="285"/>
        <v>104908.81512630024</v>
      </c>
      <c r="K1336" s="183">
        <f t="shared" si="282"/>
        <v>51.694695014626241</v>
      </c>
      <c r="L1336" s="185">
        <f t="shared" si="283"/>
        <v>12290.601949900885</v>
      </c>
      <c r="M1336" s="204">
        <f t="shared" si="274"/>
        <v>8.3998063165664387</v>
      </c>
      <c r="N1336" s="186"/>
      <c r="O1336" s="187">
        <f t="shared" si="275"/>
        <v>10.452105800480162</v>
      </c>
      <c r="P1336" s="187"/>
      <c r="Q1336" s="206">
        <f t="shared" si="276"/>
        <v>5.4711363406107716E-2</v>
      </c>
      <c r="R1336" s="184">
        <f t="shared" si="286"/>
        <v>0.99312741007799621</v>
      </c>
      <c r="S1336" s="184">
        <f t="shared" si="287"/>
        <v>6.857434161070719</v>
      </c>
      <c r="T1336" s="190">
        <f t="shared" si="277"/>
        <v>0.11648523649205966</v>
      </c>
      <c r="U1336" s="190">
        <f t="shared" si="278"/>
        <v>0.10584521303159589</v>
      </c>
      <c r="V1336" s="190">
        <f t="shared" si="279"/>
        <v>1.0640023460463777E-2</v>
      </c>
      <c r="Y1336" s="205"/>
      <c r="Z1336" s="205"/>
    </row>
    <row r="1337" spans="1:26">
      <c r="A1337" s="181">
        <v>1981.09</v>
      </c>
      <c r="B1337" s="182">
        <v>118.3</v>
      </c>
      <c r="C1337" s="183">
        <v>6.52</v>
      </c>
      <c r="D1337" s="182">
        <v>15.27</v>
      </c>
      <c r="E1337" s="182">
        <v>93.2</v>
      </c>
      <c r="F1337" s="183">
        <f t="shared" si="284"/>
        <v>1981.7083333332328</v>
      </c>
      <c r="G1337" s="184">
        <v>15.32</v>
      </c>
      <c r="H1337" s="183">
        <f t="shared" si="280"/>
        <v>398.88741791845501</v>
      </c>
      <c r="I1337" s="183">
        <f t="shared" si="281"/>
        <v>21.984327682403443</v>
      </c>
      <c r="J1337" s="185">
        <f t="shared" si="285"/>
        <v>95272.507042667814</v>
      </c>
      <c r="K1337" s="183">
        <f t="shared" si="282"/>
        <v>51.487834924892724</v>
      </c>
      <c r="L1337" s="185">
        <f t="shared" si="283"/>
        <v>12297.643132219255</v>
      </c>
      <c r="M1337" s="204">
        <f t="shared" si="274"/>
        <v>7.5811630519231539</v>
      </c>
      <c r="N1337" s="186"/>
      <c r="O1337" s="187">
        <f t="shared" si="275"/>
        <v>9.4463927318347025</v>
      </c>
      <c r="P1337" s="187"/>
      <c r="Q1337" s="206">
        <f t="shared" si="276"/>
        <v>6.4820290137253128E-2</v>
      </c>
      <c r="R1337" s="184">
        <f t="shared" si="286"/>
        <v>1.0214663553165861</v>
      </c>
      <c r="S1337" s="184">
        <f t="shared" si="287"/>
        <v>6.7445410723131651</v>
      </c>
      <c r="T1337" s="190">
        <f t="shared" si="277"/>
        <v>0.12645967903323441</v>
      </c>
      <c r="U1337" s="190">
        <f t="shared" si="278"/>
        <v>0.10981760545027131</v>
      </c>
      <c r="V1337" s="190">
        <f t="shared" si="279"/>
        <v>1.6642073582963102E-2</v>
      </c>
      <c r="Y1337" s="205"/>
      <c r="Z1337" s="205"/>
    </row>
    <row r="1338" spans="1:26">
      <c r="A1338" s="181">
        <v>1981.1</v>
      </c>
      <c r="B1338" s="182">
        <v>119.8</v>
      </c>
      <c r="C1338" s="183">
        <v>6.5566700000000004</v>
      </c>
      <c r="D1338" s="182">
        <v>15.3</v>
      </c>
      <c r="E1338" s="182">
        <v>93.4</v>
      </c>
      <c r="F1338" s="183">
        <f t="shared" si="284"/>
        <v>1981.791666666566</v>
      </c>
      <c r="G1338" s="184">
        <v>15.15</v>
      </c>
      <c r="H1338" s="183">
        <f t="shared" si="280"/>
        <v>403.08018308351188</v>
      </c>
      <c r="I1338" s="183">
        <f t="shared" si="281"/>
        <v>22.060632253907933</v>
      </c>
      <c r="J1338" s="185">
        <f t="shared" si="285"/>
        <v>96713.02100237766</v>
      </c>
      <c r="K1338" s="183">
        <f t="shared" si="282"/>
        <v>51.478520877944341</v>
      </c>
      <c r="L1338" s="185">
        <f t="shared" si="283"/>
        <v>12351.496004477282</v>
      </c>
      <c r="M1338" s="204">
        <f t="shared" si="274"/>
        <v>7.6491417133192083</v>
      </c>
      <c r="N1338" s="186"/>
      <c r="O1338" s="187">
        <f t="shared" si="275"/>
        <v>9.5437534000171738</v>
      </c>
      <c r="P1338" s="187"/>
      <c r="Q1338" s="206">
        <f t="shared" si="276"/>
        <v>6.5314973550944094E-2</v>
      </c>
      <c r="R1338" s="184">
        <f t="shared" si="286"/>
        <v>1.108970876178851</v>
      </c>
      <c r="S1338" s="184">
        <f t="shared" si="287"/>
        <v>6.8745694923707426</v>
      </c>
      <c r="T1338" s="190">
        <f t="shared" si="277"/>
        <v>0.1248101340131702</v>
      </c>
      <c r="U1338" s="190">
        <f t="shared" si="278"/>
        <v>0.10916093562324169</v>
      </c>
      <c r="V1338" s="190">
        <f t="shared" si="279"/>
        <v>1.5649198389928509E-2</v>
      </c>
      <c r="Y1338" s="205"/>
      <c r="Z1338" s="205"/>
    </row>
    <row r="1339" spans="1:26">
      <c r="A1339" s="181">
        <v>1981.11</v>
      </c>
      <c r="B1339" s="182">
        <v>122.9</v>
      </c>
      <c r="C1339" s="183">
        <v>6.5933299999999999</v>
      </c>
      <c r="D1339" s="182">
        <v>15.33</v>
      </c>
      <c r="E1339" s="182">
        <v>93.7</v>
      </c>
      <c r="F1339" s="183">
        <f t="shared" si="284"/>
        <v>1981.8749999998993</v>
      </c>
      <c r="G1339" s="184">
        <v>13.39</v>
      </c>
      <c r="H1339" s="183">
        <f t="shared" si="280"/>
        <v>412.18653201707593</v>
      </c>
      <c r="I1339" s="183">
        <f t="shared" si="281"/>
        <v>22.112952214354333</v>
      </c>
      <c r="J1339" s="185">
        <f t="shared" si="285"/>
        <v>99340.091482235483</v>
      </c>
      <c r="K1339" s="183">
        <f t="shared" si="282"/>
        <v>51.414316808964799</v>
      </c>
      <c r="L1339" s="185">
        <f t="shared" si="283"/>
        <v>12391.241679598616</v>
      </c>
      <c r="M1339" s="204">
        <f t="shared" si="274"/>
        <v>7.8107525657161085</v>
      </c>
      <c r="N1339" s="186"/>
      <c r="O1339" s="187">
        <f t="shared" si="275"/>
        <v>9.7571778791498875</v>
      </c>
      <c r="P1339" s="187"/>
      <c r="Q1339" s="206">
        <f t="shared" si="276"/>
        <v>8.0558333298078488E-2</v>
      </c>
      <c r="R1339" s="184">
        <f t="shared" si="286"/>
        <v>0.99332349567742073</v>
      </c>
      <c r="S1339" s="184">
        <f t="shared" si="287"/>
        <v>7.5992885037230895</v>
      </c>
      <c r="T1339" s="190">
        <f t="shared" si="277"/>
        <v>0.12149055866632885</v>
      </c>
      <c r="U1339" s="190">
        <f t="shared" si="278"/>
        <v>9.9305884179993642E-2</v>
      </c>
      <c r="V1339" s="190">
        <f t="shared" si="279"/>
        <v>2.218467448633521E-2</v>
      </c>
      <c r="Y1339" s="205"/>
      <c r="Z1339" s="205"/>
    </row>
    <row r="1340" spans="1:26">
      <c r="A1340" s="181">
        <v>1981.12</v>
      </c>
      <c r="B1340" s="182">
        <v>123.8</v>
      </c>
      <c r="C1340" s="183">
        <v>6.63</v>
      </c>
      <c r="D1340" s="182">
        <v>15.36</v>
      </c>
      <c r="E1340" s="182">
        <v>94</v>
      </c>
      <c r="F1340" s="183">
        <f t="shared" si="284"/>
        <v>1981.9583333332325</v>
      </c>
      <c r="G1340" s="184">
        <v>13.72</v>
      </c>
      <c r="H1340" s="183">
        <f t="shared" si="280"/>
        <v>413.87986276595763</v>
      </c>
      <c r="I1340" s="183">
        <f t="shared" si="281"/>
        <v>22.164971648936177</v>
      </c>
      <c r="J1340" s="185">
        <f t="shared" si="285"/>
        <v>100193.35765372188</v>
      </c>
      <c r="K1340" s="183">
        <f t="shared" si="282"/>
        <v>51.35052255319151</v>
      </c>
      <c r="L1340" s="185">
        <f t="shared" si="283"/>
        <v>12431.098332481164</v>
      </c>
      <c r="M1340" s="204">
        <f t="shared" si="274"/>
        <v>7.8325621371418954</v>
      </c>
      <c r="N1340" s="186"/>
      <c r="O1340" s="187">
        <f t="shared" si="275"/>
        <v>9.7958999615754738</v>
      </c>
      <c r="P1340" s="187"/>
      <c r="Q1340" s="206">
        <f t="shared" si="276"/>
        <v>7.6719176754106111E-2</v>
      </c>
      <c r="R1340" s="184">
        <f t="shared" si="286"/>
        <v>0.96595805643577104</v>
      </c>
      <c r="S1340" s="184">
        <f t="shared" si="287"/>
        <v>7.5244606983459041</v>
      </c>
      <c r="T1340" s="190">
        <f t="shared" si="277"/>
        <v>0.1214932661158048</v>
      </c>
      <c r="U1340" s="190">
        <f t="shared" si="278"/>
        <v>0.103532845627609</v>
      </c>
      <c r="V1340" s="190">
        <f t="shared" si="279"/>
        <v>1.7960420488195794E-2</v>
      </c>
      <c r="Y1340" s="205"/>
      <c r="Z1340" s="205"/>
    </row>
    <row r="1341" spans="1:26">
      <c r="A1341" s="181">
        <v>1982.01</v>
      </c>
      <c r="B1341" s="182">
        <v>117.3</v>
      </c>
      <c r="C1341" s="183">
        <v>6.66</v>
      </c>
      <c r="D1341" s="182">
        <v>15.1767</v>
      </c>
      <c r="E1341" s="182">
        <v>94.3</v>
      </c>
      <c r="F1341" s="183">
        <f t="shared" si="284"/>
        <v>1982.0416666665658</v>
      </c>
      <c r="G1341" s="184">
        <v>14.59</v>
      </c>
      <c r="H1341" s="183">
        <f t="shared" si="280"/>
        <v>390.9019390243904</v>
      </c>
      <c r="I1341" s="183">
        <f t="shared" si="281"/>
        <v>22.194432343584314</v>
      </c>
      <c r="J1341" s="185">
        <f t="shared" si="285"/>
        <v>95078.530146480465</v>
      </c>
      <c r="K1341" s="183">
        <f t="shared" si="282"/>
        <v>50.576312514846258</v>
      </c>
      <c r="L1341" s="185">
        <f t="shared" si="283"/>
        <v>12301.605528338365</v>
      </c>
      <c r="M1341" s="204">
        <f t="shared" si="274"/>
        <v>7.3886599733759937</v>
      </c>
      <c r="N1341" s="186"/>
      <c r="O1341" s="187">
        <f t="shared" si="275"/>
        <v>9.2538268070569885</v>
      </c>
      <c r="P1341" s="187"/>
      <c r="Q1341" s="206">
        <f t="shared" si="276"/>
        <v>7.6035749513202217E-2</v>
      </c>
      <c r="R1341" s="184">
        <f t="shared" si="286"/>
        <v>1.0205727472457031</v>
      </c>
      <c r="S1341" s="184">
        <f t="shared" si="287"/>
        <v>7.2451904835497993</v>
      </c>
      <c r="T1341" s="190">
        <f t="shared" si="277"/>
        <v>0.13525435079719372</v>
      </c>
      <c r="U1341" s="190">
        <f t="shared" si="278"/>
        <v>0.10867673297263303</v>
      </c>
      <c r="V1341" s="190">
        <f t="shared" si="279"/>
        <v>2.6577617824560695E-2</v>
      </c>
      <c r="Y1341" s="205"/>
      <c r="Z1341" s="205"/>
    </row>
    <row r="1342" spans="1:26">
      <c r="A1342" s="181">
        <v>1982.02</v>
      </c>
      <c r="B1342" s="182">
        <v>114.5</v>
      </c>
      <c r="C1342" s="183">
        <v>6.69</v>
      </c>
      <c r="D1342" s="182">
        <v>14.9933</v>
      </c>
      <c r="E1342" s="182">
        <v>94.6</v>
      </c>
      <c r="F1342" s="183">
        <f t="shared" si="284"/>
        <v>1982.124999999899</v>
      </c>
      <c r="G1342" s="184">
        <v>14.43</v>
      </c>
      <c r="H1342" s="183">
        <f t="shared" si="280"/>
        <v>380.36089059196632</v>
      </c>
      <c r="I1342" s="183">
        <f t="shared" si="281"/>
        <v>22.223706183932357</v>
      </c>
      <c r="J1342" s="185">
        <f t="shared" si="285"/>
        <v>92965.099132669173</v>
      </c>
      <c r="K1342" s="183">
        <f t="shared" si="282"/>
        <v>49.806680706659634</v>
      </c>
      <c r="L1342" s="185">
        <f t="shared" si="283"/>
        <v>12173.394068348023</v>
      </c>
      <c r="M1342" s="204">
        <f t="shared" si="274"/>
        <v>7.1818234505467293</v>
      </c>
      <c r="N1342" s="186"/>
      <c r="O1342" s="187">
        <f t="shared" si="275"/>
        <v>9.0088238106911867</v>
      </c>
      <c r="P1342" s="187"/>
      <c r="Q1342" s="206">
        <f t="shared" si="276"/>
        <v>8.1351289730412696E-2</v>
      </c>
      <c r="R1342" s="184">
        <f t="shared" si="286"/>
        <v>1.0426643818639756</v>
      </c>
      <c r="S1342" s="184">
        <f t="shared" si="287"/>
        <v>7.3707949795098271</v>
      </c>
      <c r="T1342" s="190">
        <f t="shared" si="277"/>
        <v>0.13671369118165044</v>
      </c>
      <c r="U1342" s="190">
        <f t="shared" si="278"/>
        <v>0.1045971709609399</v>
      </c>
      <c r="V1342" s="190">
        <f t="shared" si="279"/>
        <v>3.2116520220710543E-2</v>
      </c>
      <c r="Y1342" s="205"/>
      <c r="Z1342" s="205"/>
    </row>
    <row r="1343" spans="1:26">
      <c r="A1343" s="181">
        <v>1982.03</v>
      </c>
      <c r="B1343" s="182">
        <v>110.8</v>
      </c>
      <c r="C1343" s="183">
        <v>6.72</v>
      </c>
      <c r="D1343" s="182">
        <v>14.81</v>
      </c>
      <c r="E1343" s="182">
        <v>94.5</v>
      </c>
      <c r="F1343" s="183">
        <f t="shared" si="284"/>
        <v>1982.2083333332323</v>
      </c>
      <c r="G1343" s="184">
        <v>13.86</v>
      </c>
      <c r="H1343" s="183">
        <f t="shared" si="280"/>
        <v>368.45924444444461</v>
      </c>
      <c r="I1343" s="183">
        <f t="shared" si="281"/>
        <v>22.346986666666673</v>
      </c>
      <c r="J1343" s="185">
        <f t="shared" si="285"/>
        <v>90511.341176827525</v>
      </c>
      <c r="K1343" s="183">
        <f t="shared" si="282"/>
        <v>49.249832222222246</v>
      </c>
      <c r="L1343" s="185">
        <f t="shared" si="283"/>
        <v>12098.131433473065</v>
      </c>
      <c r="M1343" s="204">
        <f t="shared" si="274"/>
        <v>6.9506737935360334</v>
      </c>
      <c r="N1343" s="186"/>
      <c r="O1343" s="187">
        <f t="shared" si="275"/>
        <v>8.7341959211512759</v>
      </c>
      <c r="P1343" s="187"/>
      <c r="Q1343" s="206">
        <f t="shared" si="276"/>
        <v>9.1304256301417114E-2</v>
      </c>
      <c r="R1343" s="184">
        <f t="shared" si="286"/>
        <v>1.0110126744031835</v>
      </c>
      <c r="S1343" s="184">
        <f t="shared" si="287"/>
        <v>7.6933979471261855</v>
      </c>
      <c r="T1343" s="190">
        <f t="shared" si="277"/>
        <v>0.13802666879496672</v>
      </c>
      <c r="U1343" s="190">
        <f t="shared" si="278"/>
        <v>9.8458769841764049E-2</v>
      </c>
      <c r="V1343" s="190">
        <f t="shared" si="279"/>
        <v>3.9567898953202674E-2</v>
      </c>
      <c r="Y1343" s="205"/>
      <c r="Z1343" s="205"/>
    </row>
    <row r="1344" spans="1:26">
      <c r="A1344" s="181">
        <v>1982.04</v>
      </c>
      <c r="B1344" s="182">
        <v>116.3</v>
      </c>
      <c r="C1344" s="183">
        <v>6.75</v>
      </c>
      <c r="D1344" s="182">
        <v>14.5967</v>
      </c>
      <c r="E1344" s="182">
        <v>94.9</v>
      </c>
      <c r="F1344" s="183">
        <f t="shared" si="284"/>
        <v>1982.2916666665656</v>
      </c>
      <c r="G1344" s="184">
        <v>13.87</v>
      </c>
      <c r="H1344" s="183">
        <f t="shared" si="280"/>
        <v>385.11905532139104</v>
      </c>
      <c r="I1344" s="183">
        <f t="shared" si="281"/>
        <v>22.352137776606963</v>
      </c>
      <c r="J1344" s="185">
        <f t="shared" si="285"/>
        <v>95061.356813192775</v>
      </c>
      <c r="K1344" s="183">
        <f t="shared" si="282"/>
        <v>48.335918442044274</v>
      </c>
      <c r="L1344" s="185">
        <f t="shared" si="283"/>
        <v>11931.058529622795</v>
      </c>
      <c r="M1344" s="204">
        <f t="shared" si="274"/>
        <v>7.2590726254261462</v>
      </c>
      <c r="N1344" s="186"/>
      <c r="O1344" s="187">
        <f t="shared" si="275"/>
        <v>9.1357622995118213</v>
      </c>
      <c r="P1344" s="187"/>
      <c r="Q1344" s="206">
        <f t="shared" si="276"/>
        <v>8.5288689814834423E-2</v>
      </c>
      <c r="R1344" s="184">
        <f t="shared" si="286"/>
        <v>1.0251220228422484</v>
      </c>
      <c r="S1344" s="184">
        <f t="shared" si="287"/>
        <v>7.7453383328920404</v>
      </c>
      <c r="T1344" s="190">
        <f t="shared" si="277"/>
        <v>0.13259506168701951</v>
      </c>
      <c r="U1344" s="190">
        <f t="shared" si="278"/>
        <v>9.8706801499587105E-2</v>
      </c>
      <c r="V1344" s="190">
        <f t="shared" si="279"/>
        <v>3.3888260187432406E-2</v>
      </c>
      <c r="Y1344" s="205"/>
      <c r="Z1344" s="205"/>
    </row>
    <row r="1345" spans="1:26">
      <c r="A1345" s="181">
        <v>1982.05</v>
      </c>
      <c r="B1345" s="182">
        <v>116.4</v>
      </c>
      <c r="C1345" s="183">
        <v>6.78</v>
      </c>
      <c r="D1345" s="182">
        <v>14.3833</v>
      </c>
      <c r="E1345" s="182">
        <v>95.8</v>
      </c>
      <c r="F1345" s="183">
        <f t="shared" si="284"/>
        <v>1982.3749999998988</v>
      </c>
      <c r="G1345" s="184">
        <v>13.62</v>
      </c>
      <c r="H1345" s="183">
        <f t="shared" si="280"/>
        <v>381.82905845511499</v>
      </c>
      <c r="I1345" s="183">
        <f t="shared" si="281"/>
        <v>22.240558559498965</v>
      </c>
      <c r="J1345" s="185">
        <f t="shared" si="285"/>
        <v>94706.747613639454</v>
      </c>
      <c r="K1345" s="183">
        <f t="shared" si="282"/>
        <v>47.181803234342397</v>
      </c>
      <c r="L1345" s="185">
        <f t="shared" si="283"/>
        <v>11702.711021918043</v>
      </c>
      <c r="M1345" s="204">
        <f t="shared" ref="M1345:M1408" si="288">H1345/AVERAGE(K1225:K1344)</f>
        <v>7.1926124844646226</v>
      </c>
      <c r="N1345" s="186"/>
      <c r="O1345" s="187">
        <f t="shared" ref="O1345:O1408" si="289">J1345/AVERAGE(L1225:L1344)</f>
        <v>9.0662935630478785</v>
      </c>
      <c r="P1345" s="187"/>
      <c r="Q1345" s="206">
        <f t="shared" ref="Q1345:Q1408" si="290">1/M1345-(G1345/100-(((E1345/E1225)^(1/10))-1))</f>
        <v>8.9825718986730002E-2</v>
      </c>
      <c r="R1345" s="184">
        <f t="shared" si="286"/>
        <v>0.97541064127436528</v>
      </c>
      <c r="S1345" s="184">
        <f t="shared" si="287"/>
        <v>7.8653247782274436</v>
      </c>
      <c r="T1345" s="190">
        <f t="shared" si="277"/>
        <v>0.13517772888684609</v>
      </c>
      <c r="U1345" s="190">
        <f t="shared" si="278"/>
        <v>9.8230402434277275E-2</v>
      </c>
      <c r="V1345" s="190">
        <f t="shared" si="279"/>
        <v>3.6947326452568818E-2</v>
      </c>
      <c r="Y1345" s="205"/>
      <c r="Z1345" s="205"/>
    </row>
    <row r="1346" spans="1:26">
      <c r="A1346" s="181">
        <v>1982.06</v>
      </c>
      <c r="B1346" s="182">
        <v>109.7</v>
      </c>
      <c r="C1346" s="183">
        <v>6.81</v>
      </c>
      <c r="D1346" s="182">
        <v>14.17</v>
      </c>
      <c r="E1346" s="182">
        <v>97</v>
      </c>
      <c r="F1346" s="183">
        <f t="shared" si="284"/>
        <v>1982.4583333332321</v>
      </c>
      <c r="G1346" s="184">
        <v>14.3</v>
      </c>
      <c r="H1346" s="183">
        <f t="shared" si="280"/>
        <v>355.39916134020638</v>
      </c>
      <c r="I1346" s="183">
        <f t="shared" si="281"/>
        <v>22.062609742268048</v>
      </c>
      <c r="J1346" s="185">
        <f t="shared" si="285"/>
        <v>88607.247389047145</v>
      </c>
      <c r="K1346" s="183">
        <f t="shared" si="282"/>
        <v>45.907074896907233</v>
      </c>
      <c r="L1346" s="185">
        <f t="shared" si="283"/>
        <v>11445.439339132159</v>
      </c>
      <c r="M1346" s="204">
        <f t="shared" si="288"/>
        <v>6.6921339881975896</v>
      </c>
      <c r="N1346" s="186"/>
      <c r="O1346" s="187">
        <f t="shared" si="289"/>
        <v>8.4514967536399119</v>
      </c>
      <c r="P1346" s="187"/>
      <c r="Q1346" s="206">
        <f t="shared" si="290"/>
        <v>9.4516031526627575E-2</v>
      </c>
      <c r="R1346" s="184">
        <f t="shared" si="286"/>
        <v>1.0306651376519482</v>
      </c>
      <c r="S1346" s="184">
        <f t="shared" si="287"/>
        <v>7.5770111168659611</v>
      </c>
      <c r="T1346" s="190">
        <f t="shared" ref="T1346:T1409" si="291">(($J1466/$J1346)^(1/10)-1)</f>
        <v>0.14082431267500173</v>
      </c>
      <c r="U1346" s="190">
        <f t="shared" ref="U1346:U1409" si="292">(($S1466/$S1346)^(1/10)-1)</f>
        <v>0.10362332159161558</v>
      </c>
      <c r="V1346" s="190">
        <f t="shared" ref="V1346:V1409" si="293">T1346-U1346</f>
        <v>3.7200991083386148E-2</v>
      </c>
      <c r="Y1346" s="205"/>
      <c r="Z1346" s="205"/>
    </row>
    <row r="1347" spans="1:26">
      <c r="A1347" s="181">
        <v>1982.07</v>
      </c>
      <c r="B1347" s="182">
        <v>109.4</v>
      </c>
      <c r="C1347" s="183">
        <v>6.8233300000000003</v>
      </c>
      <c r="D1347" s="182">
        <v>13.966699999999999</v>
      </c>
      <c r="E1347" s="182">
        <v>97.5</v>
      </c>
      <c r="F1347" s="183">
        <f t="shared" si="284"/>
        <v>1982.5416666665653</v>
      </c>
      <c r="G1347" s="184">
        <v>13.95</v>
      </c>
      <c r="H1347" s="183">
        <f t="shared" si="280"/>
        <v>352.60966461538482</v>
      </c>
      <c r="I1347" s="183">
        <f t="shared" si="281"/>
        <v>21.992432384461548</v>
      </c>
      <c r="J1347" s="185">
        <f t="shared" si="285"/>
        <v>88368.701848723518</v>
      </c>
      <c r="K1347" s="183">
        <f t="shared" si="282"/>
        <v>45.016393078461547</v>
      </c>
      <c r="L1347" s="185">
        <f t="shared" si="283"/>
        <v>11281.71067742748</v>
      </c>
      <c r="M1347" s="204">
        <f t="shared" si="288"/>
        <v>6.638653100208761</v>
      </c>
      <c r="N1347" s="186"/>
      <c r="O1347" s="187">
        <f t="shared" si="289"/>
        <v>8.4002969540387156</v>
      </c>
      <c r="P1347" s="187"/>
      <c r="Q1347" s="206">
        <f t="shared" si="290"/>
        <v>9.9258643505639593E-2</v>
      </c>
      <c r="R1347" s="184">
        <f t="shared" si="286"/>
        <v>1.0609778281904543</v>
      </c>
      <c r="S1347" s="184">
        <f t="shared" si="287"/>
        <v>7.7693131995716387</v>
      </c>
      <c r="T1347" s="190">
        <f t="shared" si="291"/>
        <v>0.14305152120152997</v>
      </c>
      <c r="U1347" s="190">
        <f t="shared" si="292"/>
        <v>0.10454976257346549</v>
      </c>
      <c r="V1347" s="190">
        <f t="shared" si="293"/>
        <v>3.8501758628064486E-2</v>
      </c>
      <c r="Y1347" s="205"/>
      <c r="Z1347" s="205"/>
    </row>
    <row r="1348" spans="1:26">
      <c r="A1348" s="181">
        <v>1982.08</v>
      </c>
      <c r="B1348" s="182">
        <v>109.7</v>
      </c>
      <c r="C1348" s="183">
        <v>6.8366699999999998</v>
      </c>
      <c r="D1348" s="182">
        <v>13.763299999999999</v>
      </c>
      <c r="E1348" s="182">
        <v>97.7</v>
      </c>
      <c r="F1348" s="183">
        <f t="shared" si="284"/>
        <v>1982.6249999998986</v>
      </c>
      <c r="G1348" s="184">
        <v>13.06</v>
      </c>
      <c r="H1348" s="183">
        <f t="shared" si="280"/>
        <v>352.85280092118745</v>
      </c>
      <c r="I1348" s="183">
        <f t="shared" si="281"/>
        <v>21.990320496571144</v>
      </c>
      <c r="J1348" s="185">
        <f t="shared" si="285"/>
        <v>88888.890784013856</v>
      </c>
      <c r="K1348" s="183">
        <f t="shared" si="282"/>
        <v>44.269999589048126</v>
      </c>
      <c r="L1348" s="185">
        <f t="shared" si="283"/>
        <v>11152.274116022041</v>
      </c>
      <c r="M1348" s="204">
        <f t="shared" si="288"/>
        <v>6.6434227521660896</v>
      </c>
      <c r="N1348" s="186"/>
      <c r="O1348" s="187">
        <f t="shared" si="289"/>
        <v>8.4227507585675916</v>
      </c>
      <c r="P1348" s="187"/>
      <c r="Q1348" s="206">
        <f t="shared" si="290"/>
        <v>0.10801408722100167</v>
      </c>
      <c r="R1348" s="184">
        <f t="shared" si="286"/>
        <v>1.0519607466985679</v>
      </c>
      <c r="S1348" s="184">
        <f t="shared" si="287"/>
        <v>8.2261947992708517</v>
      </c>
      <c r="T1348" s="190">
        <f t="shared" si="291"/>
        <v>0.14312759854629231</v>
      </c>
      <c r="U1348" s="190">
        <f t="shared" si="292"/>
        <v>0.1005365972969634</v>
      </c>
      <c r="V1348" s="190">
        <f t="shared" si="293"/>
        <v>4.2591001249328908E-2</v>
      </c>
      <c r="Y1348" s="205"/>
      <c r="Z1348" s="205"/>
    </row>
    <row r="1349" spans="1:26">
      <c r="A1349" s="181">
        <v>1982.09</v>
      </c>
      <c r="B1349" s="182">
        <v>122.4</v>
      </c>
      <c r="C1349" s="183">
        <v>6.85</v>
      </c>
      <c r="D1349" s="182">
        <v>13.56</v>
      </c>
      <c r="E1349" s="182">
        <v>97.9</v>
      </c>
      <c r="F1349" s="183">
        <f t="shared" si="284"/>
        <v>1982.7083333332318</v>
      </c>
      <c r="G1349" s="184">
        <v>12.34</v>
      </c>
      <c r="H1349" s="183">
        <f t="shared" si="280"/>
        <v>392.89837385086838</v>
      </c>
      <c r="I1349" s="183">
        <f t="shared" si="281"/>
        <v>21.988185137895819</v>
      </c>
      <c r="J1349" s="185">
        <f t="shared" si="285"/>
        <v>99438.564749332741</v>
      </c>
      <c r="K1349" s="183">
        <f t="shared" si="282"/>
        <v>43.526976710929532</v>
      </c>
      <c r="L1349" s="185">
        <f t="shared" si="283"/>
        <v>11016.233153602547</v>
      </c>
      <c r="M1349" s="204">
        <f t="shared" si="288"/>
        <v>7.3988382003233086</v>
      </c>
      <c r="N1349" s="186"/>
      <c r="O1349" s="187">
        <f t="shared" si="289"/>
        <v>9.3938442850122232</v>
      </c>
      <c r="P1349" s="187"/>
      <c r="Q1349" s="206">
        <f t="shared" si="290"/>
        <v>9.9809376875610326E-2</v>
      </c>
      <c r="R1349" s="184">
        <f t="shared" si="286"/>
        <v>1.0967112869231939</v>
      </c>
      <c r="S1349" s="184">
        <f t="shared" si="287"/>
        <v>8.635955506626841</v>
      </c>
      <c r="T1349" s="190">
        <f t="shared" si="291"/>
        <v>0.13048571601745795</v>
      </c>
      <c r="U1349" s="190">
        <f t="shared" si="292"/>
        <v>9.6837708603978667E-2</v>
      </c>
      <c r="V1349" s="190">
        <f t="shared" si="293"/>
        <v>3.3648007413479286E-2</v>
      </c>
      <c r="Y1349" s="205"/>
      <c r="Z1349" s="205"/>
    </row>
    <row r="1350" spans="1:26">
      <c r="A1350" s="181">
        <v>1982.1</v>
      </c>
      <c r="B1350" s="182">
        <v>132.69999999999999</v>
      </c>
      <c r="C1350" s="183">
        <v>6.8566700000000003</v>
      </c>
      <c r="D1350" s="182">
        <v>13.253299999999999</v>
      </c>
      <c r="E1350" s="182">
        <v>98.2</v>
      </c>
      <c r="F1350" s="183">
        <f t="shared" si="284"/>
        <v>1982.7916666665651</v>
      </c>
      <c r="G1350" s="184">
        <v>10.91</v>
      </c>
      <c r="H1350" s="183">
        <f t="shared" si="280"/>
        <v>424.6595941955195</v>
      </c>
      <c r="I1350" s="183">
        <f t="shared" si="281"/>
        <v>21.942356441089622</v>
      </c>
      <c r="J1350" s="185">
        <f t="shared" si="285"/>
        <v>107939.78734878598</v>
      </c>
      <c r="K1350" s="183">
        <f t="shared" si="282"/>
        <v>42.412516953666</v>
      </c>
      <c r="L1350" s="185">
        <f t="shared" si="283"/>
        <v>10780.394752597325</v>
      </c>
      <c r="M1350" s="204">
        <f t="shared" si="288"/>
        <v>7.9998409945345887</v>
      </c>
      <c r="N1350" s="186"/>
      <c r="O1350" s="187">
        <f t="shared" si="289"/>
        <v>10.167766914461479</v>
      </c>
      <c r="P1350" s="187"/>
      <c r="Q1350" s="206">
        <f t="shared" si="290"/>
        <v>0.10377276401638613</v>
      </c>
      <c r="R1350" s="184">
        <f t="shared" si="286"/>
        <v>1.0311735941154534</v>
      </c>
      <c r="S1350" s="184">
        <f t="shared" si="287"/>
        <v>9.4422156110560067</v>
      </c>
      <c r="T1350" s="190">
        <f t="shared" si="291"/>
        <v>0.11952157206408986</v>
      </c>
      <c r="U1350" s="190">
        <f t="shared" si="292"/>
        <v>8.5943969161108136E-2</v>
      </c>
      <c r="V1350" s="190">
        <f t="shared" si="293"/>
        <v>3.3577602902981729E-2</v>
      </c>
      <c r="Y1350" s="205"/>
      <c r="Z1350" s="205"/>
    </row>
    <row r="1351" spans="1:26">
      <c r="A1351" s="181">
        <v>1982.11</v>
      </c>
      <c r="B1351" s="182">
        <v>138.1</v>
      </c>
      <c r="C1351" s="183">
        <v>6.8633300000000004</v>
      </c>
      <c r="D1351" s="182">
        <v>12.9467</v>
      </c>
      <c r="E1351" s="182">
        <v>98</v>
      </c>
      <c r="F1351" s="183">
        <f t="shared" si="284"/>
        <v>1982.8749999998984</v>
      </c>
      <c r="G1351" s="184">
        <v>10.55</v>
      </c>
      <c r="H1351" s="183">
        <f t="shared" si="280"/>
        <v>442.84231071428587</v>
      </c>
      <c r="I1351" s="183">
        <f t="shared" si="281"/>
        <v>22.008493239642867</v>
      </c>
      <c r="J1351" s="185">
        <f t="shared" si="285"/>
        <v>113027.637925273</v>
      </c>
      <c r="K1351" s="183">
        <f t="shared" si="282"/>
        <v>41.515905460714301</v>
      </c>
      <c r="L1351" s="185">
        <f t="shared" si="283"/>
        <v>10596.197827133468</v>
      </c>
      <c r="M1351" s="204">
        <f t="shared" si="288"/>
        <v>8.3474769381554292</v>
      </c>
      <c r="N1351" s="186"/>
      <c r="O1351" s="187">
        <f t="shared" si="289"/>
        <v>10.61939966902232</v>
      </c>
      <c r="P1351" s="187"/>
      <c r="Q1351" s="206">
        <f t="shared" si="290"/>
        <v>0.10168839765063202</v>
      </c>
      <c r="R1351" s="184">
        <f t="shared" si="286"/>
        <v>1.0094053062237236</v>
      </c>
      <c r="S1351" s="184">
        <f t="shared" si="287"/>
        <v>9.7564339456331464</v>
      </c>
      <c r="T1351" s="190">
        <f t="shared" si="291"/>
        <v>0.1172542550530038</v>
      </c>
      <c r="U1351" s="190">
        <f t="shared" si="292"/>
        <v>8.0651341202742088E-2</v>
      </c>
      <c r="V1351" s="190">
        <f t="shared" si="293"/>
        <v>3.6602913850261709E-2</v>
      </c>
      <c r="Y1351" s="205"/>
      <c r="Z1351" s="205"/>
    </row>
    <row r="1352" spans="1:26">
      <c r="A1352" s="181">
        <v>1982.12</v>
      </c>
      <c r="B1352" s="182">
        <v>139.4</v>
      </c>
      <c r="C1352" s="183">
        <v>6.87</v>
      </c>
      <c r="D1352" s="182">
        <v>12.64</v>
      </c>
      <c r="E1352" s="182">
        <v>97.6</v>
      </c>
      <c r="F1352" s="183">
        <f t="shared" si="284"/>
        <v>1982.9583333332316</v>
      </c>
      <c r="G1352" s="184">
        <v>10.54</v>
      </c>
      <c r="H1352" s="183">
        <f t="shared" si="280"/>
        <v>448.84300512295101</v>
      </c>
      <c r="I1352" s="183">
        <f t="shared" si="281"/>
        <v>22.120168186475418</v>
      </c>
      <c r="J1352" s="185">
        <f t="shared" si="285"/>
        <v>115029.6903267513</v>
      </c>
      <c r="K1352" s="183">
        <f t="shared" si="282"/>
        <v>40.698533606557397</v>
      </c>
      <c r="L1352" s="185">
        <f t="shared" si="283"/>
        <v>10430.238778551911</v>
      </c>
      <c r="M1352" s="204">
        <f t="shared" si="288"/>
        <v>8.467738401400478</v>
      </c>
      <c r="N1352" s="186"/>
      <c r="O1352" s="187">
        <f t="shared" si="289"/>
        <v>10.782007239538869</v>
      </c>
      <c r="P1352" s="187"/>
      <c r="Q1352" s="206">
        <f t="shared" si="290"/>
        <v>9.9386333731798185E-2</v>
      </c>
      <c r="R1352" s="184">
        <f t="shared" si="286"/>
        <v>1.0137086656838108</v>
      </c>
      <c r="S1352" s="184">
        <f t="shared" si="287"/>
        <v>9.8885576543570597</v>
      </c>
      <c r="T1352" s="190">
        <f t="shared" si="291"/>
        <v>0.1189690134360597</v>
      </c>
      <c r="U1352" s="190">
        <f t="shared" si="292"/>
        <v>8.066255773650699E-2</v>
      </c>
      <c r="V1352" s="190">
        <f t="shared" si="293"/>
        <v>3.8306455699552711E-2</v>
      </c>
      <c r="Y1352" s="205"/>
      <c r="Z1352" s="205"/>
    </row>
    <row r="1353" spans="1:26">
      <c r="A1353" s="181">
        <v>1983.01</v>
      </c>
      <c r="B1353" s="182">
        <v>144.30000000000001</v>
      </c>
      <c r="C1353" s="183">
        <v>6.8833299999999999</v>
      </c>
      <c r="D1353" s="182">
        <v>12.566700000000001</v>
      </c>
      <c r="E1353" s="182">
        <v>97.8</v>
      </c>
      <c r="F1353" s="183">
        <f t="shared" si="284"/>
        <v>1983.0416666665649</v>
      </c>
      <c r="G1353" s="184">
        <v>10.46</v>
      </c>
      <c r="H1353" s="183">
        <f t="shared" si="280"/>
        <v>463.66998312883459</v>
      </c>
      <c r="I1353" s="183">
        <f t="shared" si="281"/>
        <v>22.117765107208598</v>
      </c>
      <c r="J1353" s="185">
        <f t="shared" si="285"/>
        <v>119301.91759967769</v>
      </c>
      <c r="K1353" s="183">
        <f t="shared" si="282"/>
        <v>40.379775308282227</v>
      </c>
      <c r="L1353" s="185">
        <f t="shared" si="283"/>
        <v>10389.684046430142</v>
      </c>
      <c r="M1353" s="204">
        <f t="shared" si="288"/>
        <v>8.7567832241347432</v>
      </c>
      <c r="N1353" s="186"/>
      <c r="O1353" s="187">
        <f t="shared" si="289"/>
        <v>11.158544264730377</v>
      </c>
      <c r="P1353" s="187"/>
      <c r="Q1353" s="206">
        <f t="shared" si="290"/>
        <v>9.6255295626268958E-2</v>
      </c>
      <c r="R1353" s="184">
        <f t="shared" si="286"/>
        <v>0.99287968796737325</v>
      </c>
      <c r="S1353" s="184">
        <f t="shared" si="287"/>
        <v>10.003617369414798</v>
      </c>
      <c r="T1353" s="190">
        <f t="shared" si="291"/>
        <v>0.1145070153701413</v>
      </c>
      <c r="U1353" s="190">
        <f t="shared" si="292"/>
        <v>8.0807341285989098E-2</v>
      </c>
      <c r="V1353" s="190">
        <f t="shared" si="293"/>
        <v>3.3699674084152198E-2</v>
      </c>
      <c r="Y1353" s="205"/>
      <c r="Z1353" s="205"/>
    </row>
    <row r="1354" spans="1:26">
      <c r="A1354" s="181">
        <v>1983.02</v>
      </c>
      <c r="B1354" s="182">
        <v>146.80000000000001</v>
      </c>
      <c r="C1354" s="183">
        <v>6.8966700000000003</v>
      </c>
      <c r="D1354" s="182">
        <v>12.4933</v>
      </c>
      <c r="E1354" s="182">
        <v>97.9</v>
      </c>
      <c r="F1354" s="183">
        <f t="shared" si="284"/>
        <v>1983.1249999998981</v>
      </c>
      <c r="G1354" s="184">
        <v>10.72</v>
      </c>
      <c r="H1354" s="183">
        <f t="shared" ref="H1354:H1417" si="294">B1354*$E$1852/E1354</f>
        <v>471.22125229826372</v>
      </c>
      <c r="I1354" s="183">
        <f t="shared" ref="I1354:I1417" si="295">C1354*$E$1852/E1354</f>
        <v>22.137993692696636</v>
      </c>
      <c r="J1354" s="185">
        <f t="shared" si="285"/>
        <v>121719.52715954672</v>
      </c>
      <c r="K1354" s="183">
        <f t="shared" ref="K1354:K1417" si="296">D1354*$E$1852/E1354</f>
        <v>40.102918742083766</v>
      </c>
      <c r="L1354" s="185">
        <f t="shared" ref="L1354:L1417" si="297">K1354*(J1354/H1354)</f>
        <v>10358.845835574692</v>
      </c>
      <c r="M1354" s="204">
        <f t="shared" si="288"/>
        <v>8.9104934366241224</v>
      </c>
      <c r="N1354" s="186"/>
      <c r="O1354" s="187">
        <f t="shared" si="289"/>
        <v>11.362068266848613</v>
      </c>
      <c r="P1354" s="187"/>
      <c r="Q1354" s="206">
        <f t="shared" si="290"/>
        <v>9.1034018855072132E-2</v>
      </c>
      <c r="R1354" s="184">
        <f t="shared" si="286"/>
        <v>1.0218357023839544</v>
      </c>
      <c r="S1354" s="184">
        <f t="shared" si="287"/>
        <v>9.9222430494986593</v>
      </c>
      <c r="T1354" s="190">
        <f t="shared" si="291"/>
        <v>0.11378722948097142</v>
      </c>
      <c r="U1354" s="190">
        <f t="shared" si="292"/>
        <v>8.4573040422435408E-2</v>
      </c>
      <c r="V1354" s="190">
        <f t="shared" si="293"/>
        <v>2.9214189058536011E-2</v>
      </c>
      <c r="Y1354" s="205"/>
      <c r="Z1354" s="205"/>
    </row>
    <row r="1355" spans="1:26">
      <c r="A1355" s="181">
        <v>1983.03</v>
      </c>
      <c r="B1355" s="182">
        <v>151.9</v>
      </c>
      <c r="C1355" s="183">
        <v>6.91</v>
      </c>
      <c r="D1355" s="182">
        <v>12.42</v>
      </c>
      <c r="E1355" s="182">
        <v>97.9</v>
      </c>
      <c r="F1355" s="183">
        <f t="shared" ref="F1355:F1418" si="298">F1354+1/12</f>
        <v>1983.2083333332314</v>
      </c>
      <c r="G1355" s="184">
        <v>10.51</v>
      </c>
      <c r="H1355" s="183">
        <f t="shared" si="294"/>
        <v>487.59201787538325</v>
      </c>
      <c r="I1355" s="183">
        <f t="shared" si="295"/>
        <v>22.180782379979579</v>
      </c>
      <c r="J1355" s="185">
        <f t="shared" ref="J1355:J1418" si="299">J1354*((H1355+(I1355/12))/H1354)</f>
        <v>126425.65624380915</v>
      </c>
      <c r="K1355" s="183">
        <f t="shared" si="296"/>
        <v>39.867629111338111</v>
      </c>
      <c r="L1355" s="185">
        <f t="shared" si="297"/>
        <v>10337.107640211385</v>
      </c>
      <c r="M1355" s="204">
        <f t="shared" si="288"/>
        <v>9.232829705190527</v>
      </c>
      <c r="N1355" s="186"/>
      <c r="O1355" s="187">
        <f t="shared" si="289"/>
        <v>11.779312721126253</v>
      </c>
      <c r="P1355" s="187"/>
      <c r="Q1355" s="206">
        <f t="shared" si="290"/>
        <v>8.8208510612932112E-2</v>
      </c>
      <c r="R1355" s="184">
        <f t="shared" ref="R1355:R1418" si="300">((G1355/G1356+G1355/1200+((1+G1356/1200)^(-119))*(1-G1355/G1356)))</f>
        <v>1.0155474590353635</v>
      </c>
      <c r="S1355" s="184">
        <f t="shared" ref="S1355:S1418" si="301">S1354*R1354*E1354/E1355</f>
        <v>10.138902195708772</v>
      </c>
      <c r="T1355" s="190">
        <f t="shared" si="291"/>
        <v>0.11154596523456917</v>
      </c>
      <c r="U1355" s="190">
        <f t="shared" si="292"/>
        <v>8.4648988018722671E-2</v>
      </c>
      <c r="V1355" s="190">
        <f t="shared" si="293"/>
        <v>2.6896977215846496E-2</v>
      </c>
      <c r="Y1355" s="205"/>
      <c r="Z1355" s="205"/>
    </row>
    <row r="1356" spans="1:26">
      <c r="A1356" s="181">
        <v>1983.04</v>
      </c>
      <c r="B1356" s="182">
        <v>157.69999999999999</v>
      </c>
      <c r="C1356" s="183">
        <v>6.92</v>
      </c>
      <c r="D1356" s="182">
        <v>12.476699999999999</v>
      </c>
      <c r="E1356" s="182">
        <v>98.6</v>
      </c>
      <c r="F1356" s="183">
        <f t="shared" si="298"/>
        <v>1983.2916666665647</v>
      </c>
      <c r="G1356" s="184">
        <v>10.4</v>
      </c>
      <c r="H1356" s="183">
        <f t="shared" si="294"/>
        <v>502.61597008113608</v>
      </c>
      <c r="I1356" s="183">
        <f t="shared" si="295"/>
        <v>22.055183975659236</v>
      </c>
      <c r="J1356" s="185">
        <f t="shared" si="299"/>
        <v>130797.70233523595</v>
      </c>
      <c r="K1356" s="183">
        <f t="shared" si="296"/>
        <v>39.76530547819474</v>
      </c>
      <c r="L1356" s="185">
        <f t="shared" si="297"/>
        <v>10348.279598770061</v>
      </c>
      <c r="M1356" s="204">
        <f t="shared" si="288"/>
        <v>9.5315812841604153</v>
      </c>
      <c r="N1356" s="186"/>
      <c r="O1356" s="187">
        <f t="shared" si="289"/>
        <v>12.165031590630464</v>
      </c>
      <c r="P1356" s="187"/>
      <c r="Q1356" s="206">
        <f t="shared" si="290"/>
        <v>8.5937631639212544E-2</v>
      </c>
      <c r="R1356" s="184">
        <f t="shared" si="300"/>
        <v>1.0099020734301765</v>
      </c>
      <c r="S1356" s="184">
        <f t="shared" si="301"/>
        <v>10.223437219728854</v>
      </c>
      <c r="T1356" s="190">
        <f t="shared" si="291"/>
        <v>0.1059706013415338</v>
      </c>
      <c r="U1356" s="190">
        <f t="shared" si="292"/>
        <v>8.4066606397504184E-2</v>
      </c>
      <c r="V1356" s="190">
        <f t="shared" si="293"/>
        <v>2.1903994944029614E-2</v>
      </c>
      <c r="Y1356" s="205"/>
      <c r="Z1356" s="205"/>
    </row>
    <row r="1357" spans="1:26">
      <c r="A1357" s="181">
        <v>1983.05</v>
      </c>
      <c r="B1357" s="182">
        <v>164.1</v>
      </c>
      <c r="C1357" s="183">
        <v>6.93</v>
      </c>
      <c r="D1357" s="182">
        <v>12.533300000000001</v>
      </c>
      <c r="E1357" s="182">
        <v>99.2</v>
      </c>
      <c r="F1357" s="183">
        <f t="shared" si="298"/>
        <v>1983.3749999998979</v>
      </c>
      <c r="G1357" s="184">
        <v>10.38</v>
      </c>
      <c r="H1357" s="183">
        <f t="shared" si="294"/>
        <v>519.85043800403241</v>
      </c>
      <c r="I1357" s="183">
        <f t="shared" si="295"/>
        <v>21.953464566532265</v>
      </c>
      <c r="J1357" s="185">
        <f t="shared" si="299"/>
        <v>135758.78099969358</v>
      </c>
      <c r="K1357" s="183">
        <f t="shared" si="296"/>
        <v>39.704091984375019</v>
      </c>
      <c r="L1357" s="185">
        <f t="shared" si="297"/>
        <v>10368.711333963802</v>
      </c>
      <c r="M1357" s="204">
        <f t="shared" si="288"/>
        <v>9.8744565046684016</v>
      </c>
      <c r="N1357" s="186"/>
      <c r="O1357" s="187">
        <f t="shared" si="289"/>
        <v>12.605255648355712</v>
      </c>
      <c r="P1357" s="187"/>
      <c r="Q1357" s="206">
        <f t="shared" si="290"/>
        <v>8.240888324541365E-2</v>
      </c>
      <c r="R1357" s="184">
        <f t="shared" si="300"/>
        <v>0.9801737810824116</v>
      </c>
      <c r="S1357" s="184">
        <f t="shared" si="301"/>
        <v>10.262222842284661</v>
      </c>
      <c r="T1357" s="190">
        <f t="shared" si="291"/>
        <v>0.10250417283690183</v>
      </c>
      <c r="U1357" s="190">
        <f t="shared" si="292"/>
        <v>8.3480022150906663E-2</v>
      </c>
      <c r="V1357" s="190">
        <f t="shared" si="293"/>
        <v>1.9024150685995167E-2</v>
      </c>
      <c r="Y1357" s="205"/>
      <c r="Z1357" s="205"/>
    </row>
    <row r="1358" spans="1:26">
      <c r="A1358" s="181">
        <v>1983.06</v>
      </c>
      <c r="B1358" s="182">
        <v>166.4</v>
      </c>
      <c r="C1358" s="183">
        <v>6.94</v>
      </c>
      <c r="D1358" s="182">
        <v>12.59</v>
      </c>
      <c r="E1358" s="182">
        <v>99.5</v>
      </c>
      <c r="F1358" s="183">
        <f t="shared" si="298"/>
        <v>1983.4583333332312</v>
      </c>
      <c r="G1358" s="184">
        <v>10.85</v>
      </c>
      <c r="H1358" s="183">
        <f t="shared" si="294"/>
        <v>525.54722412060323</v>
      </c>
      <c r="I1358" s="183">
        <f t="shared" si="295"/>
        <v>21.918856582914582</v>
      </c>
      <c r="J1358" s="185">
        <f t="shared" si="299"/>
        <v>137723.50348206778</v>
      </c>
      <c r="K1358" s="183">
        <f t="shared" si="296"/>
        <v>39.76345884422112</v>
      </c>
      <c r="L1358" s="185">
        <f t="shared" si="297"/>
        <v>10420.305942543469</v>
      </c>
      <c r="M1358" s="204">
        <f t="shared" si="288"/>
        <v>10.000117903130025</v>
      </c>
      <c r="N1358" s="186"/>
      <c r="O1358" s="187">
        <f t="shared" si="289"/>
        <v>12.767362769540011</v>
      </c>
      <c r="P1358" s="187"/>
      <c r="Q1358" s="206">
        <f t="shared" si="290"/>
        <v>7.6025103316231524E-2</v>
      </c>
      <c r="R1358" s="184">
        <f t="shared" si="300"/>
        <v>0.97761600247503</v>
      </c>
      <c r="S1358" s="184">
        <f t="shared" si="301"/>
        <v>10.028433840710944</v>
      </c>
      <c r="T1358" s="190">
        <f t="shared" si="291"/>
        <v>0.10171755700388485</v>
      </c>
      <c r="U1358" s="190">
        <f t="shared" si="292"/>
        <v>8.7019142722068565E-2</v>
      </c>
      <c r="V1358" s="190">
        <f t="shared" si="293"/>
        <v>1.4698414281816286E-2</v>
      </c>
      <c r="Y1358" s="205"/>
      <c r="Z1358" s="205"/>
    </row>
    <row r="1359" spans="1:26">
      <c r="A1359" s="181">
        <v>1983.07</v>
      </c>
      <c r="B1359" s="182">
        <v>167</v>
      </c>
      <c r="C1359" s="183">
        <v>6.96</v>
      </c>
      <c r="D1359" s="182">
        <v>12.826700000000001</v>
      </c>
      <c r="E1359" s="182">
        <v>99.9</v>
      </c>
      <c r="F1359" s="183">
        <f t="shared" si="298"/>
        <v>1983.5416666665644</v>
      </c>
      <c r="G1359" s="184">
        <v>11.38</v>
      </c>
      <c r="H1359" s="183">
        <f t="shared" si="294"/>
        <v>525.33034534534556</v>
      </c>
      <c r="I1359" s="183">
        <f t="shared" si="295"/>
        <v>21.894007207207213</v>
      </c>
      <c r="J1359" s="185">
        <f t="shared" si="299"/>
        <v>138144.7925687544</v>
      </c>
      <c r="K1359" s="183">
        <f t="shared" si="296"/>
        <v>40.348830782282299</v>
      </c>
      <c r="L1359" s="185">
        <f t="shared" si="297"/>
        <v>10610.430005039772</v>
      </c>
      <c r="M1359" s="204">
        <f t="shared" si="288"/>
        <v>10.014475995571026</v>
      </c>
      <c r="N1359" s="186"/>
      <c r="O1359" s="187">
        <f t="shared" si="289"/>
        <v>12.786896040903436</v>
      </c>
      <c r="P1359" s="187"/>
      <c r="Q1359" s="206">
        <f t="shared" si="290"/>
        <v>7.0771773932720231E-2</v>
      </c>
      <c r="R1359" s="184">
        <f t="shared" si="300"/>
        <v>0.98213867029786017</v>
      </c>
      <c r="S1359" s="184">
        <f t="shared" si="301"/>
        <v>9.7647023177466874</v>
      </c>
      <c r="T1359" s="190">
        <f t="shared" si="291"/>
        <v>0.10144828299634256</v>
      </c>
      <c r="U1359" s="190">
        <f t="shared" si="292"/>
        <v>9.1678594661900981E-2</v>
      </c>
      <c r="V1359" s="190">
        <f t="shared" si="293"/>
        <v>9.7696883344415841E-3</v>
      </c>
      <c r="Y1359" s="205"/>
      <c r="Z1359" s="205"/>
    </row>
    <row r="1360" spans="1:26">
      <c r="A1360" s="181">
        <v>1983.08</v>
      </c>
      <c r="B1360" s="182">
        <v>162.4</v>
      </c>
      <c r="C1360" s="183">
        <v>6.98</v>
      </c>
      <c r="D1360" s="182">
        <v>13.0633</v>
      </c>
      <c r="E1360" s="182">
        <v>100.2</v>
      </c>
      <c r="F1360" s="183">
        <f t="shared" si="298"/>
        <v>1983.6249999998977</v>
      </c>
      <c r="G1360" s="184">
        <v>11.85</v>
      </c>
      <c r="H1360" s="183">
        <f t="shared" si="294"/>
        <v>509.33064670658706</v>
      </c>
      <c r="I1360" s="183">
        <f t="shared" si="295"/>
        <v>21.891181736526956</v>
      </c>
      <c r="J1360" s="185">
        <f t="shared" si="299"/>
        <v>134417.11466672859</v>
      </c>
      <c r="K1360" s="183">
        <f t="shared" si="296"/>
        <v>40.970067962574866</v>
      </c>
      <c r="L1360" s="185">
        <f t="shared" si="297"/>
        <v>10812.383583903173</v>
      </c>
      <c r="M1360" s="204">
        <f t="shared" si="288"/>
        <v>9.7280569356652116</v>
      </c>
      <c r="N1360" s="186"/>
      <c r="O1360" s="187">
        <f t="shared" si="289"/>
        <v>12.422837481069038</v>
      </c>
      <c r="P1360" s="187"/>
      <c r="Q1360" s="206">
        <f t="shared" si="290"/>
        <v>6.739685291074507E-2</v>
      </c>
      <c r="R1360" s="184">
        <f t="shared" si="300"/>
        <v>1.0216050338528322</v>
      </c>
      <c r="S1360" s="184">
        <f t="shared" si="301"/>
        <v>9.5615783018522542</v>
      </c>
      <c r="T1360" s="190">
        <f t="shared" si="291"/>
        <v>0.10609067393765947</v>
      </c>
      <c r="U1360" s="190">
        <f t="shared" si="292"/>
        <v>9.5268371975205435E-2</v>
      </c>
      <c r="V1360" s="190">
        <f t="shared" si="293"/>
        <v>1.082230196245404E-2</v>
      </c>
      <c r="Y1360" s="205"/>
      <c r="Z1360" s="205"/>
    </row>
    <row r="1361" spans="1:26">
      <c r="A1361" s="181">
        <v>1983.09</v>
      </c>
      <c r="B1361" s="182">
        <v>167.2</v>
      </c>
      <c r="C1361" s="183">
        <v>7</v>
      </c>
      <c r="D1361" s="182">
        <v>13.3</v>
      </c>
      <c r="E1361" s="182">
        <v>100.7</v>
      </c>
      <c r="F1361" s="183">
        <f t="shared" si="298"/>
        <v>1983.7083333332309</v>
      </c>
      <c r="G1361" s="184">
        <v>11.65</v>
      </c>
      <c r="H1361" s="183">
        <f t="shared" si="294"/>
        <v>521.78105660377378</v>
      </c>
      <c r="I1361" s="183">
        <f t="shared" si="295"/>
        <v>21.844900695134072</v>
      </c>
      <c r="J1361" s="185">
        <f t="shared" si="299"/>
        <v>138183.31689836341</v>
      </c>
      <c r="K1361" s="183">
        <f t="shared" si="296"/>
        <v>41.505311320754736</v>
      </c>
      <c r="L1361" s="185">
        <f t="shared" si="297"/>
        <v>10991.854753278909</v>
      </c>
      <c r="M1361" s="204">
        <f t="shared" si="288"/>
        <v>9.9842024580287809</v>
      </c>
      <c r="N1361" s="186"/>
      <c r="O1361" s="187">
        <f t="shared" si="289"/>
        <v>12.749884493756907</v>
      </c>
      <c r="P1361" s="187"/>
      <c r="Q1361" s="206">
        <f t="shared" si="290"/>
        <v>6.7058904719817528E-2</v>
      </c>
      <c r="R1361" s="184">
        <f t="shared" si="300"/>
        <v>1.0161885537859756</v>
      </c>
      <c r="S1361" s="184">
        <f t="shared" si="301"/>
        <v>9.7196552510424805</v>
      </c>
      <c r="T1361" s="190">
        <f t="shared" si="291"/>
        <v>0.1042953585223243</v>
      </c>
      <c r="U1361" s="190">
        <f t="shared" si="292"/>
        <v>9.6410046903158131E-2</v>
      </c>
      <c r="V1361" s="190">
        <f t="shared" si="293"/>
        <v>7.8853116191661687E-3</v>
      </c>
      <c r="Y1361" s="205"/>
      <c r="Z1361" s="205"/>
    </row>
    <row r="1362" spans="1:26">
      <c r="A1362" s="181">
        <v>1983.1</v>
      </c>
      <c r="B1362" s="182">
        <v>167.7</v>
      </c>
      <c r="C1362" s="183">
        <v>7.03</v>
      </c>
      <c r="D1362" s="182">
        <v>13.5433</v>
      </c>
      <c r="E1362" s="182">
        <v>101</v>
      </c>
      <c r="F1362" s="183">
        <f t="shared" si="298"/>
        <v>1983.7916666665642</v>
      </c>
      <c r="G1362" s="184">
        <v>11.54</v>
      </c>
      <c r="H1362" s="183">
        <f t="shared" si="294"/>
        <v>521.78692722772291</v>
      </c>
      <c r="I1362" s="183">
        <f t="shared" si="295"/>
        <v>21.873357772277238</v>
      </c>
      <c r="J1362" s="185">
        <f t="shared" si="299"/>
        <v>138667.59853299658</v>
      </c>
      <c r="K1362" s="183">
        <f t="shared" si="296"/>
        <v>42.139039305445564</v>
      </c>
      <c r="L1362" s="185">
        <f t="shared" si="297"/>
        <v>11198.669571925659</v>
      </c>
      <c r="M1362" s="204">
        <f t="shared" si="288"/>
        <v>10.003391799449625</v>
      </c>
      <c r="N1362" s="186"/>
      <c r="O1362" s="187">
        <f t="shared" si="289"/>
        <v>12.773539636170556</v>
      </c>
      <c r="P1362" s="187"/>
      <c r="Q1362" s="206">
        <f t="shared" si="290"/>
        <v>6.7334694140756365E-2</v>
      </c>
      <c r="R1362" s="184">
        <f t="shared" si="300"/>
        <v>1.0008333098386939</v>
      </c>
      <c r="S1362" s="184">
        <f t="shared" si="301"/>
        <v>9.8476647819258485</v>
      </c>
      <c r="T1362" s="190">
        <f t="shared" si="291"/>
        <v>0.10481683178116641</v>
      </c>
      <c r="U1362" s="190">
        <f t="shared" si="292"/>
        <v>9.5263796768798592E-2</v>
      </c>
      <c r="V1362" s="190">
        <f t="shared" si="293"/>
        <v>9.5530350123678165E-3</v>
      </c>
      <c r="Y1362" s="205"/>
      <c r="Z1362" s="205"/>
    </row>
    <row r="1363" spans="1:26">
      <c r="A1363" s="181">
        <v>1983.11</v>
      </c>
      <c r="B1363" s="182">
        <v>165.2</v>
      </c>
      <c r="C1363" s="183">
        <v>7.06</v>
      </c>
      <c r="D1363" s="182">
        <v>13.7867</v>
      </c>
      <c r="E1363" s="182">
        <v>101.2</v>
      </c>
      <c r="F1363" s="183">
        <f t="shared" si="298"/>
        <v>1983.8749999998975</v>
      </c>
      <c r="G1363" s="184">
        <v>11.69</v>
      </c>
      <c r="H1363" s="183">
        <f t="shared" si="294"/>
        <v>512.99252371541525</v>
      </c>
      <c r="I1363" s="183">
        <f t="shared" si="295"/>
        <v>21.923288241106725</v>
      </c>
      <c r="J1363" s="185">
        <f t="shared" si="299"/>
        <v>136815.95893171328</v>
      </c>
      <c r="K1363" s="183">
        <f t="shared" si="296"/>
        <v>42.811586118083021</v>
      </c>
      <c r="L1363" s="185">
        <f t="shared" si="297"/>
        <v>11417.92119251726</v>
      </c>
      <c r="M1363" s="204">
        <f t="shared" si="288"/>
        <v>9.8535816493642852</v>
      </c>
      <c r="N1363" s="186"/>
      <c r="O1363" s="187">
        <f t="shared" si="289"/>
        <v>12.581491199513104</v>
      </c>
      <c r="P1363" s="187"/>
      <c r="Q1363" s="206">
        <f t="shared" si="290"/>
        <v>6.6858837415097891E-2</v>
      </c>
      <c r="R1363" s="184">
        <f t="shared" si="300"/>
        <v>1.0015899027226098</v>
      </c>
      <c r="S1363" s="184">
        <f t="shared" si="301"/>
        <v>9.8363929320707069</v>
      </c>
      <c r="T1363" s="190">
        <f t="shared" si="291"/>
        <v>0.10623588135321338</v>
      </c>
      <c r="U1363" s="190">
        <f t="shared" si="292"/>
        <v>9.2541965579322927E-2</v>
      </c>
      <c r="V1363" s="190">
        <f t="shared" si="293"/>
        <v>1.3693915773890453E-2</v>
      </c>
      <c r="Y1363" s="205"/>
      <c r="Z1363" s="205"/>
    </row>
    <row r="1364" spans="1:26">
      <c r="A1364" s="181">
        <v>1983.12</v>
      </c>
      <c r="B1364" s="182">
        <v>164.4</v>
      </c>
      <c r="C1364" s="183">
        <v>7.09</v>
      </c>
      <c r="D1364" s="182">
        <v>14.03</v>
      </c>
      <c r="E1364" s="182">
        <v>101.3</v>
      </c>
      <c r="F1364" s="183">
        <f t="shared" si="298"/>
        <v>1983.9583333332307</v>
      </c>
      <c r="G1364" s="184">
        <v>11.83</v>
      </c>
      <c r="H1364" s="183">
        <f t="shared" si="294"/>
        <v>510.0043415597238</v>
      </c>
      <c r="I1364" s="183">
        <f t="shared" si="295"/>
        <v>21.994712783810474</v>
      </c>
      <c r="J1364" s="185">
        <f t="shared" si="299"/>
        <v>136507.84132172671</v>
      </c>
      <c r="K1364" s="183">
        <f t="shared" si="296"/>
        <v>43.524093139190541</v>
      </c>
      <c r="L1364" s="185">
        <f t="shared" si="297"/>
        <v>11649.665533721567</v>
      </c>
      <c r="M1364" s="204">
        <f t="shared" si="288"/>
        <v>9.8150109036086732</v>
      </c>
      <c r="N1364" s="186"/>
      <c r="O1364" s="187">
        <f t="shared" si="289"/>
        <v>12.531076317323546</v>
      </c>
      <c r="P1364" s="187"/>
      <c r="Q1364" s="206">
        <f t="shared" si="290"/>
        <v>6.5259644091050825E-2</v>
      </c>
      <c r="R1364" s="184">
        <f t="shared" si="300"/>
        <v>1.0192347993297712</v>
      </c>
      <c r="S1364" s="184">
        <f t="shared" si="301"/>
        <v>9.8423062409217721</v>
      </c>
      <c r="T1364" s="190">
        <f t="shared" si="291"/>
        <v>0.10746347078169727</v>
      </c>
      <c r="U1364" s="190">
        <f t="shared" si="292"/>
        <v>9.258525518549332E-2</v>
      </c>
      <c r="V1364" s="190">
        <f t="shared" si="293"/>
        <v>1.4878215596203948E-2</v>
      </c>
      <c r="Y1364" s="205"/>
      <c r="Z1364" s="205"/>
    </row>
    <row r="1365" spans="1:26">
      <c r="A1365" s="181">
        <v>1984.01</v>
      </c>
      <c r="B1365" s="182">
        <v>166.4</v>
      </c>
      <c r="C1365" s="183">
        <v>7.12</v>
      </c>
      <c r="D1365" s="182">
        <v>14.44</v>
      </c>
      <c r="E1365" s="182">
        <v>101.9</v>
      </c>
      <c r="F1365" s="183">
        <f t="shared" si="298"/>
        <v>1984.041666666564</v>
      </c>
      <c r="G1365" s="184">
        <v>11.67</v>
      </c>
      <c r="H1365" s="183">
        <f t="shared" si="294"/>
        <v>513.16927183513269</v>
      </c>
      <c r="I1365" s="183">
        <f t="shared" si="295"/>
        <v>21.957723650637888</v>
      </c>
      <c r="J1365" s="185">
        <f t="shared" si="299"/>
        <v>137844.73436150351</v>
      </c>
      <c r="K1365" s="183">
        <f t="shared" si="296"/>
        <v>44.532237291462231</v>
      </c>
      <c r="L1365" s="185">
        <f t="shared" si="297"/>
        <v>11962.0069962747</v>
      </c>
      <c r="M1365" s="204">
        <f t="shared" si="288"/>
        <v>9.8949318092025358</v>
      </c>
      <c r="N1365" s="186"/>
      <c r="O1365" s="187">
        <f t="shared" si="289"/>
        <v>12.630750087850316</v>
      </c>
      <c r="P1365" s="187"/>
      <c r="Q1365" s="206">
        <f t="shared" si="290"/>
        <v>6.5743067613577094E-2</v>
      </c>
      <c r="R1365" s="184">
        <f t="shared" si="300"/>
        <v>0.99983040453438909</v>
      </c>
      <c r="S1365" s="184">
        <f t="shared" si="301"/>
        <v>9.9725535816990778</v>
      </c>
      <c r="T1365" s="190">
        <f t="shared" si="291"/>
        <v>0.10798763126838695</v>
      </c>
      <c r="U1365" s="190">
        <f t="shared" si="292"/>
        <v>9.1538083977128926E-2</v>
      </c>
      <c r="V1365" s="190">
        <f t="shared" si="293"/>
        <v>1.6449547291258027E-2</v>
      </c>
      <c r="Y1365" s="205"/>
      <c r="Z1365" s="205"/>
    </row>
    <row r="1366" spans="1:26">
      <c r="A1366" s="181">
        <v>1984.02</v>
      </c>
      <c r="B1366" s="182">
        <v>157.30000000000001</v>
      </c>
      <c r="C1366" s="183">
        <v>7.15</v>
      </c>
      <c r="D1366" s="182">
        <v>14.85</v>
      </c>
      <c r="E1366" s="182">
        <v>102.4</v>
      </c>
      <c r="F1366" s="183">
        <f t="shared" si="298"/>
        <v>1984.1249999998972</v>
      </c>
      <c r="G1366" s="184">
        <v>11.84</v>
      </c>
      <c r="H1366" s="183">
        <f t="shared" si="294"/>
        <v>482.73664892578142</v>
      </c>
      <c r="I1366" s="183">
        <f t="shared" si="295"/>
        <v>21.942574951171885</v>
      </c>
      <c r="J1366" s="185">
        <f t="shared" si="299"/>
        <v>130161.26355374482</v>
      </c>
      <c r="K1366" s="183">
        <f t="shared" si="296"/>
        <v>45.573040283203142</v>
      </c>
      <c r="L1366" s="185">
        <f t="shared" si="297"/>
        <v>12287.95145437451</v>
      </c>
      <c r="M1366" s="204">
        <f t="shared" si="288"/>
        <v>9.3245296457279849</v>
      </c>
      <c r="N1366" s="186"/>
      <c r="O1366" s="187">
        <f t="shared" si="289"/>
        <v>11.902399335847161</v>
      </c>
      <c r="P1366" s="187"/>
      <c r="Q1366" s="206">
        <f t="shared" si="290"/>
        <v>6.937144418105555E-2</v>
      </c>
      <c r="R1366" s="184">
        <f t="shared" si="300"/>
        <v>0.98245992906107671</v>
      </c>
      <c r="S1366" s="184">
        <f t="shared" si="301"/>
        <v>9.9221764308455569</v>
      </c>
      <c r="T1366" s="190">
        <f t="shared" si="291"/>
        <v>0.11389671711025429</v>
      </c>
      <c r="U1366" s="190">
        <f t="shared" si="292"/>
        <v>9.0440414631478117E-2</v>
      </c>
      <c r="V1366" s="190">
        <f t="shared" si="293"/>
        <v>2.345630247877617E-2</v>
      </c>
      <c r="Y1366" s="205"/>
      <c r="Z1366" s="205"/>
    </row>
    <row r="1367" spans="1:26">
      <c r="A1367" s="181">
        <v>1984.03</v>
      </c>
      <c r="B1367" s="182">
        <v>157.4</v>
      </c>
      <c r="C1367" s="183">
        <v>7.18</v>
      </c>
      <c r="D1367" s="182">
        <v>15.26</v>
      </c>
      <c r="E1367" s="182">
        <v>102.6</v>
      </c>
      <c r="F1367" s="183">
        <f t="shared" si="298"/>
        <v>1984.2083333332305</v>
      </c>
      <c r="G1367" s="184">
        <v>12.32</v>
      </c>
      <c r="H1367" s="183">
        <f t="shared" si="294"/>
        <v>482.10193274853822</v>
      </c>
      <c r="I1367" s="183">
        <f t="shared" si="295"/>
        <v>21.991689181286556</v>
      </c>
      <c r="J1367" s="185">
        <f t="shared" si="299"/>
        <v>130484.2623945112</v>
      </c>
      <c r="K1367" s="183">
        <f t="shared" si="296"/>
        <v>46.739996783625749</v>
      </c>
      <c r="L1367" s="185">
        <f t="shared" si="297"/>
        <v>12650.507268997719</v>
      </c>
      <c r="M1367" s="204">
        <f t="shared" si="288"/>
        <v>9.3267470665082453</v>
      </c>
      <c r="N1367" s="186"/>
      <c r="O1367" s="187">
        <f t="shared" si="289"/>
        <v>11.904570260565979</v>
      </c>
      <c r="P1367" s="187"/>
      <c r="Q1367" s="206">
        <f t="shared" si="290"/>
        <v>6.3392502935455938E-2</v>
      </c>
      <c r="R1367" s="184">
        <f t="shared" si="300"/>
        <v>0.99278279732954544</v>
      </c>
      <c r="S1367" s="184">
        <f t="shared" si="301"/>
        <v>9.7291385286911645</v>
      </c>
      <c r="T1367" s="190">
        <f t="shared" si="291"/>
        <v>0.11164739045242511</v>
      </c>
      <c r="U1367" s="190">
        <f t="shared" si="292"/>
        <v>8.8636951239702277E-2</v>
      </c>
      <c r="V1367" s="190">
        <f t="shared" si="293"/>
        <v>2.3010439212722833E-2</v>
      </c>
      <c r="Y1367" s="205"/>
      <c r="Z1367" s="205"/>
    </row>
    <row r="1368" spans="1:26">
      <c r="A1368" s="181">
        <v>1984.04</v>
      </c>
      <c r="B1368" s="182">
        <v>157.6</v>
      </c>
      <c r="C1368" s="183">
        <v>7.2233299999999998</v>
      </c>
      <c r="D1368" s="182">
        <v>15.5733</v>
      </c>
      <c r="E1368" s="182">
        <v>103.1</v>
      </c>
      <c r="F1368" s="183">
        <f t="shared" si="298"/>
        <v>1984.2916666665637</v>
      </c>
      <c r="G1368" s="184">
        <v>12.63</v>
      </c>
      <c r="H1368" s="183">
        <f t="shared" si="294"/>
        <v>480.37351309408359</v>
      </c>
      <c r="I1368" s="183">
        <f t="shared" si="295"/>
        <v>22.017109189961211</v>
      </c>
      <c r="J1368" s="185">
        <f t="shared" si="299"/>
        <v>130513.04390950568</v>
      </c>
      <c r="K1368" s="183">
        <f t="shared" si="296"/>
        <v>47.468279387487897</v>
      </c>
      <c r="L1368" s="185">
        <f t="shared" si="297"/>
        <v>12896.692809111071</v>
      </c>
      <c r="M1368" s="204">
        <f t="shared" si="288"/>
        <v>9.3056434045948233</v>
      </c>
      <c r="N1368" s="186"/>
      <c r="O1368" s="187">
        <f t="shared" si="289"/>
        <v>11.876543098868648</v>
      </c>
      <c r="P1368" s="187"/>
      <c r="Q1368" s="206">
        <f t="shared" si="290"/>
        <v>6.0609713794741463E-2</v>
      </c>
      <c r="R1368" s="184">
        <f t="shared" si="300"/>
        <v>0.96785950923679398</v>
      </c>
      <c r="S1368" s="184">
        <f t="shared" si="301"/>
        <v>9.6120788744789625</v>
      </c>
      <c r="T1368" s="190">
        <f t="shared" si="291"/>
        <v>0.10769621123993267</v>
      </c>
      <c r="U1368" s="190">
        <f t="shared" si="292"/>
        <v>8.6536652588257379E-2</v>
      </c>
      <c r="V1368" s="190">
        <f t="shared" si="293"/>
        <v>2.1159558651675292E-2</v>
      </c>
      <c r="Y1368" s="205"/>
      <c r="Z1368" s="205"/>
    </row>
    <row r="1369" spans="1:26">
      <c r="A1369" s="181">
        <v>1984.05</v>
      </c>
      <c r="B1369" s="182">
        <v>156.6</v>
      </c>
      <c r="C1369" s="183">
        <v>7.2666700000000004</v>
      </c>
      <c r="D1369" s="182">
        <v>15.886699999999999</v>
      </c>
      <c r="E1369" s="182">
        <v>103.4</v>
      </c>
      <c r="F1369" s="183">
        <f t="shared" si="298"/>
        <v>1984.374999999897</v>
      </c>
      <c r="G1369" s="184">
        <v>13.41</v>
      </c>
      <c r="H1369" s="183">
        <f t="shared" si="294"/>
        <v>475.94056769825937</v>
      </c>
      <c r="I1369" s="183">
        <f t="shared" si="295"/>
        <v>22.084949202272735</v>
      </c>
      <c r="J1369" s="185">
        <f t="shared" si="299"/>
        <v>129808.67666376325</v>
      </c>
      <c r="K1369" s="183">
        <f t="shared" si="296"/>
        <v>48.283046084622839</v>
      </c>
      <c r="L1369" s="185">
        <f t="shared" si="297"/>
        <v>13168.783547600304</v>
      </c>
      <c r="M1369" s="204">
        <f t="shared" si="288"/>
        <v>9.2318318168960474</v>
      </c>
      <c r="N1369" s="186"/>
      <c r="O1369" s="187">
        <f t="shared" si="289"/>
        <v>11.781082542587823</v>
      </c>
      <c r="P1369" s="187"/>
      <c r="Q1369" s="206">
        <f t="shared" si="290"/>
        <v>5.2642089353780161E-2</v>
      </c>
      <c r="R1369" s="184">
        <f t="shared" si="300"/>
        <v>1.0030178161231755</v>
      </c>
      <c r="S1369" s="184">
        <f t="shared" si="301"/>
        <v>9.2761502344358977</v>
      </c>
      <c r="T1369" s="190">
        <f t="shared" si="291"/>
        <v>0.10938875012197502</v>
      </c>
      <c r="U1369" s="190">
        <f t="shared" si="292"/>
        <v>8.9343093395080064E-2</v>
      </c>
      <c r="V1369" s="190">
        <f t="shared" si="293"/>
        <v>2.0045656726894956E-2</v>
      </c>
      <c r="Y1369" s="205"/>
      <c r="Z1369" s="205"/>
    </row>
    <row r="1370" spans="1:26">
      <c r="A1370" s="181">
        <v>1984.06</v>
      </c>
      <c r="B1370" s="182">
        <v>153.1</v>
      </c>
      <c r="C1370" s="183">
        <v>7.31</v>
      </c>
      <c r="D1370" s="182">
        <v>16.2</v>
      </c>
      <c r="E1370" s="182">
        <v>103.7</v>
      </c>
      <c r="F1370" s="183">
        <f t="shared" si="298"/>
        <v>1984.4583333332303</v>
      </c>
      <c r="G1370" s="184">
        <v>13.56</v>
      </c>
      <c r="H1370" s="183">
        <f t="shared" si="294"/>
        <v>463.95722227579569</v>
      </c>
      <c r="I1370" s="183">
        <f t="shared" si="295"/>
        <v>22.15236639344263</v>
      </c>
      <c r="J1370" s="185">
        <f t="shared" si="299"/>
        <v>127043.81163635696</v>
      </c>
      <c r="K1370" s="183">
        <f t="shared" si="296"/>
        <v>49.0927955641273</v>
      </c>
      <c r="L1370" s="185">
        <f t="shared" si="297"/>
        <v>13442.911486015562</v>
      </c>
      <c r="M1370" s="204">
        <f t="shared" si="288"/>
        <v>9.0101855122910077</v>
      </c>
      <c r="N1370" s="186"/>
      <c r="O1370" s="187">
        <f t="shared" si="289"/>
        <v>11.497716640781464</v>
      </c>
      <c r="P1370" s="187"/>
      <c r="Q1370" s="206">
        <f t="shared" si="290"/>
        <v>5.3235361198267869E-2</v>
      </c>
      <c r="R1370" s="184">
        <f t="shared" si="300"/>
        <v>1.0222612021863886</v>
      </c>
      <c r="S1370" s="184">
        <f t="shared" si="301"/>
        <v>9.2772274295856363</v>
      </c>
      <c r="T1370" s="190">
        <f t="shared" si="291"/>
        <v>0.11262994558557926</v>
      </c>
      <c r="U1370" s="190">
        <f t="shared" si="292"/>
        <v>9.0225719524183345E-2</v>
      </c>
      <c r="V1370" s="190">
        <f t="shared" si="293"/>
        <v>2.2404226061395915E-2</v>
      </c>
      <c r="Y1370" s="205"/>
      <c r="Z1370" s="205"/>
    </row>
    <row r="1371" spans="1:26">
      <c r="A1371" s="181">
        <v>1984.07</v>
      </c>
      <c r="B1371" s="182">
        <v>151.1</v>
      </c>
      <c r="C1371" s="183">
        <v>7.3333300000000001</v>
      </c>
      <c r="D1371" s="182">
        <v>16.32</v>
      </c>
      <c r="E1371" s="182">
        <v>104.1</v>
      </c>
      <c r="F1371" s="183">
        <f t="shared" si="298"/>
        <v>1984.5416666665635</v>
      </c>
      <c r="G1371" s="184">
        <v>13.36</v>
      </c>
      <c r="H1371" s="183">
        <f t="shared" si="294"/>
        <v>456.13693515850161</v>
      </c>
      <c r="I1371" s="183">
        <f t="shared" si="295"/>
        <v>22.137674855763699</v>
      </c>
      <c r="J1371" s="185">
        <f t="shared" si="299"/>
        <v>125407.56624385195</v>
      </c>
      <c r="K1371" s="183">
        <f t="shared" si="296"/>
        <v>49.266411527377549</v>
      </c>
      <c r="L1371" s="185">
        <f t="shared" si="297"/>
        <v>13545.013111182423</v>
      </c>
      <c r="M1371" s="204">
        <f t="shared" si="288"/>
        <v>8.8683022140433039</v>
      </c>
      <c r="N1371" s="186"/>
      <c r="O1371" s="187">
        <f t="shared" si="289"/>
        <v>11.316241863649706</v>
      </c>
      <c r="P1371" s="187"/>
      <c r="Q1371" s="206">
        <f t="shared" si="290"/>
        <v>5.6549760285445394E-2</v>
      </c>
      <c r="R1371" s="184">
        <f t="shared" si="300"/>
        <v>1.0471009378195517</v>
      </c>
      <c r="S1371" s="184">
        <f t="shared" si="301"/>
        <v>9.4473087442212975</v>
      </c>
      <c r="T1371" s="190">
        <f t="shared" si="291"/>
        <v>0.11319388534234909</v>
      </c>
      <c r="U1371" s="190">
        <f t="shared" si="292"/>
        <v>8.706129020049036E-2</v>
      </c>
      <c r="V1371" s="190">
        <f t="shared" si="293"/>
        <v>2.6132595141858728E-2</v>
      </c>
      <c r="Y1371" s="205"/>
      <c r="Z1371" s="205"/>
    </row>
    <row r="1372" spans="1:26">
      <c r="A1372" s="181">
        <v>1984.08</v>
      </c>
      <c r="B1372" s="182">
        <v>164.4</v>
      </c>
      <c r="C1372" s="183">
        <v>7.3566700000000003</v>
      </c>
      <c r="D1372" s="182">
        <v>16.440000000000001</v>
      </c>
      <c r="E1372" s="182">
        <v>104.5</v>
      </c>
      <c r="F1372" s="183">
        <f t="shared" si="298"/>
        <v>1984.6249999998968</v>
      </c>
      <c r="G1372" s="184">
        <v>12.72</v>
      </c>
      <c r="H1372" s="183">
        <f t="shared" si="294"/>
        <v>494.38698373205762</v>
      </c>
      <c r="I1372" s="183">
        <f t="shared" si="295"/>
        <v>22.123125861387571</v>
      </c>
      <c r="J1372" s="185">
        <f t="shared" si="299"/>
        <v>136430.67296267865</v>
      </c>
      <c r="K1372" s="183">
        <f t="shared" si="296"/>
        <v>49.438698373205767</v>
      </c>
      <c r="L1372" s="185">
        <f t="shared" si="297"/>
        <v>13643.067296267865</v>
      </c>
      <c r="M1372" s="204">
        <f t="shared" si="288"/>
        <v>9.62306325737317</v>
      </c>
      <c r="N1372" s="186"/>
      <c r="O1372" s="187">
        <f t="shared" si="289"/>
        <v>12.274711609555554</v>
      </c>
      <c r="P1372" s="187"/>
      <c r="Q1372" s="206">
        <f t="shared" si="290"/>
        <v>5.3218487566763395E-2</v>
      </c>
      <c r="R1372" s="184">
        <f t="shared" si="300"/>
        <v>1.0219291431360158</v>
      </c>
      <c r="S1372" s="184">
        <f t="shared" si="301"/>
        <v>9.854420636965278</v>
      </c>
      <c r="T1372" s="190">
        <f t="shared" si="291"/>
        <v>0.10676469503956709</v>
      </c>
      <c r="U1372" s="190">
        <f t="shared" si="292"/>
        <v>8.3159425168814138E-2</v>
      </c>
      <c r="V1372" s="190">
        <f t="shared" si="293"/>
        <v>2.3605269870752954E-2</v>
      </c>
      <c r="Y1372" s="205"/>
      <c r="Z1372" s="205"/>
    </row>
    <row r="1373" spans="1:26">
      <c r="A1373" s="181">
        <v>1984.09</v>
      </c>
      <c r="B1373" s="182">
        <v>166.1</v>
      </c>
      <c r="C1373" s="183">
        <v>7.38</v>
      </c>
      <c r="D1373" s="182">
        <v>16.559999999999999</v>
      </c>
      <c r="E1373" s="182">
        <v>105</v>
      </c>
      <c r="F1373" s="183">
        <f t="shared" si="298"/>
        <v>1984.70833333323</v>
      </c>
      <c r="G1373" s="184">
        <v>12.52</v>
      </c>
      <c r="H1373" s="183">
        <f t="shared" si="294"/>
        <v>497.1206900000002</v>
      </c>
      <c r="I1373" s="183">
        <f t="shared" si="295"/>
        <v>22.087602000000008</v>
      </c>
      <c r="J1373" s="185">
        <f t="shared" si="299"/>
        <v>137693.00444274567</v>
      </c>
      <c r="K1373" s="183">
        <f t="shared" si="296"/>
        <v>49.562424000000014</v>
      </c>
      <c r="L1373" s="185">
        <f t="shared" si="297"/>
        <v>13727.851616928767</v>
      </c>
      <c r="M1373" s="204">
        <f t="shared" si="288"/>
        <v>9.6873413136280853</v>
      </c>
      <c r="N1373" s="186"/>
      <c r="O1373" s="187">
        <f t="shared" si="289"/>
        <v>12.351552352066451</v>
      </c>
      <c r="P1373" s="187"/>
      <c r="Q1373" s="206">
        <f t="shared" si="290"/>
        <v>5.3758978119069392E-2</v>
      </c>
      <c r="R1373" s="184">
        <f t="shared" si="300"/>
        <v>1.0311198603417759</v>
      </c>
      <c r="S1373" s="184">
        <f t="shared" si="301"/>
        <v>10.022564782218485</v>
      </c>
      <c r="T1373" s="190">
        <f t="shared" si="291"/>
        <v>0.10635017945323866</v>
      </c>
      <c r="U1373" s="190">
        <f t="shared" si="292"/>
        <v>8.0023306472536415E-2</v>
      </c>
      <c r="V1373" s="190">
        <f t="shared" si="293"/>
        <v>2.6326872980702243E-2</v>
      </c>
      <c r="Y1373" s="205"/>
      <c r="Z1373" s="205"/>
    </row>
    <row r="1374" spans="1:26">
      <c r="A1374" s="181">
        <v>1984.1</v>
      </c>
      <c r="B1374" s="182">
        <v>164.8</v>
      </c>
      <c r="C1374" s="183">
        <v>7.43</v>
      </c>
      <c r="D1374" s="182">
        <v>16.5867</v>
      </c>
      <c r="E1374" s="182">
        <v>105.3</v>
      </c>
      <c r="F1374" s="183">
        <f t="shared" si="298"/>
        <v>1984.7916666665633</v>
      </c>
      <c r="G1374" s="184">
        <v>12.16</v>
      </c>
      <c r="H1374" s="183">
        <f t="shared" si="294"/>
        <v>491.8247065527068</v>
      </c>
      <c r="I1374" s="183">
        <f t="shared" si="295"/>
        <v>22.173893019943026</v>
      </c>
      <c r="J1374" s="185">
        <f t="shared" si="299"/>
        <v>136737.9297776889</v>
      </c>
      <c r="K1374" s="183">
        <f t="shared" si="296"/>
        <v>49.500903277777802</v>
      </c>
      <c r="L1374" s="185">
        <f t="shared" si="297"/>
        <v>13762.324149536362</v>
      </c>
      <c r="M1374" s="204">
        <f t="shared" si="288"/>
        <v>9.5950707030485045</v>
      </c>
      <c r="N1374" s="186"/>
      <c r="O1374" s="187">
        <f t="shared" si="289"/>
        <v>12.229383028121235</v>
      </c>
      <c r="P1374" s="187"/>
      <c r="Q1374" s="206">
        <f t="shared" si="290"/>
        <v>5.7601078518467588E-2</v>
      </c>
      <c r="R1374" s="184">
        <f t="shared" si="300"/>
        <v>1.0448487934823085</v>
      </c>
      <c r="S1374" s="184">
        <f t="shared" si="301"/>
        <v>10.305022676574456</v>
      </c>
      <c r="T1374" s="190">
        <f t="shared" si="291"/>
        <v>0.10655576733906291</v>
      </c>
      <c r="U1374" s="190">
        <f t="shared" si="292"/>
        <v>7.5531662853186132E-2</v>
      </c>
      <c r="V1374" s="190">
        <f t="shared" si="293"/>
        <v>3.102410448587678E-2</v>
      </c>
      <c r="Y1374" s="205"/>
      <c r="Z1374" s="205"/>
    </row>
    <row r="1375" spans="1:26">
      <c r="A1375" s="181">
        <v>1984.11</v>
      </c>
      <c r="B1375" s="182">
        <v>166.3</v>
      </c>
      <c r="C1375" s="183">
        <v>7.48</v>
      </c>
      <c r="D1375" s="182">
        <v>16.613299999999999</v>
      </c>
      <c r="E1375" s="182">
        <v>105.3</v>
      </c>
      <c r="F1375" s="183">
        <f t="shared" si="298"/>
        <v>1984.8749999998965</v>
      </c>
      <c r="G1375" s="184">
        <v>11.57</v>
      </c>
      <c r="H1375" s="183">
        <f t="shared" si="294"/>
        <v>496.30126638176665</v>
      </c>
      <c r="I1375" s="183">
        <f t="shared" si="295"/>
        <v>22.323111680911691</v>
      </c>
      <c r="J1375" s="185">
        <f t="shared" si="299"/>
        <v>138499.70286159642</v>
      </c>
      <c r="K1375" s="183">
        <f t="shared" si="296"/>
        <v>49.580287605413126</v>
      </c>
      <c r="L1375" s="185">
        <f t="shared" si="297"/>
        <v>13836.062017742392</v>
      </c>
      <c r="M1375" s="204">
        <f t="shared" si="288"/>
        <v>9.6919732217830887</v>
      </c>
      <c r="N1375" s="186"/>
      <c r="O1375" s="187">
        <f t="shared" si="289"/>
        <v>12.348679358880021</v>
      </c>
      <c r="P1375" s="187"/>
      <c r="Q1375" s="206">
        <f t="shared" si="290"/>
        <v>6.1621192533612007E-2</v>
      </c>
      <c r="R1375" s="184">
        <f t="shared" si="300"/>
        <v>1.0137721149498926</v>
      </c>
      <c r="S1375" s="184">
        <f t="shared" si="301"/>
        <v>10.767190510426651</v>
      </c>
      <c r="T1375" s="190">
        <f t="shared" si="291"/>
        <v>0.1045845846160276</v>
      </c>
      <c r="U1375" s="190">
        <f t="shared" si="292"/>
        <v>6.9755454413112705E-2</v>
      </c>
      <c r="V1375" s="190">
        <f t="shared" si="293"/>
        <v>3.4829130202914893E-2</v>
      </c>
      <c r="Y1375" s="205"/>
      <c r="Z1375" s="205"/>
    </row>
    <row r="1376" spans="1:26">
      <c r="A1376" s="181">
        <v>1984.12</v>
      </c>
      <c r="B1376" s="182">
        <v>164.5</v>
      </c>
      <c r="C1376" s="183">
        <v>7.53</v>
      </c>
      <c r="D1376" s="182">
        <v>16.64</v>
      </c>
      <c r="E1376" s="182">
        <v>105.3</v>
      </c>
      <c r="F1376" s="183">
        <f t="shared" si="298"/>
        <v>1984.9583333332298</v>
      </c>
      <c r="G1376" s="184">
        <v>11.5</v>
      </c>
      <c r="H1376" s="183">
        <f t="shared" si="294"/>
        <v>490.92939458689477</v>
      </c>
      <c r="I1376" s="183">
        <f t="shared" si="295"/>
        <v>22.472330341880351</v>
      </c>
      <c r="J1376" s="185">
        <f t="shared" si="299"/>
        <v>137523.20916583439</v>
      </c>
      <c r="K1376" s="183">
        <f t="shared" si="296"/>
        <v>49.659970370370388</v>
      </c>
      <c r="L1376" s="185">
        <f t="shared" si="297"/>
        <v>13911.162313188353</v>
      </c>
      <c r="M1376" s="204">
        <f t="shared" si="288"/>
        <v>9.5950548011334593</v>
      </c>
      <c r="N1376" s="186"/>
      <c r="O1376" s="187">
        <f t="shared" si="289"/>
        <v>12.222162489146147</v>
      </c>
      <c r="P1376" s="187"/>
      <c r="Q1376" s="206">
        <f t="shared" si="290"/>
        <v>6.2532640792683294E-2</v>
      </c>
      <c r="R1376" s="184">
        <f t="shared" si="300"/>
        <v>1.0166985780559679</v>
      </c>
      <c r="S1376" s="184">
        <f t="shared" si="301"/>
        <v>10.915477495823641</v>
      </c>
      <c r="T1376" s="190">
        <f t="shared" si="291"/>
        <v>0.10422883776671998</v>
      </c>
      <c r="U1376" s="190">
        <f t="shared" si="292"/>
        <v>7.0091834449807822E-2</v>
      </c>
      <c r="V1376" s="190">
        <f t="shared" si="293"/>
        <v>3.4137003316912162E-2</v>
      </c>
      <c r="Y1376" s="205"/>
      <c r="Z1376" s="205"/>
    </row>
    <row r="1377" spans="1:26">
      <c r="A1377" s="181">
        <v>1985.01</v>
      </c>
      <c r="B1377" s="182">
        <v>171.6</v>
      </c>
      <c r="C1377" s="183">
        <v>7.5733300000000003</v>
      </c>
      <c r="D1377" s="182">
        <v>16.556699999999999</v>
      </c>
      <c r="E1377" s="182">
        <v>105.5</v>
      </c>
      <c r="F1377" s="183">
        <f t="shared" si="298"/>
        <v>1985.0416666665631</v>
      </c>
      <c r="G1377" s="184">
        <v>11.38</v>
      </c>
      <c r="H1377" s="183">
        <f t="shared" si="294"/>
        <v>511.14760379146935</v>
      </c>
      <c r="I1377" s="183">
        <f t="shared" si="295"/>
        <v>22.558796516445508</v>
      </c>
      <c r="J1377" s="185">
        <f t="shared" si="299"/>
        <v>143713.51450891723</v>
      </c>
      <c r="K1377" s="183">
        <f t="shared" si="296"/>
        <v>49.317701233649302</v>
      </c>
      <c r="L1377" s="185">
        <f t="shared" si="297"/>
        <v>13866.092923483622</v>
      </c>
      <c r="M1377" s="204">
        <f t="shared" si="288"/>
        <v>9.9970011777304517</v>
      </c>
      <c r="N1377" s="186"/>
      <c r="O1377" s="187">
        <f t="shared" si="289"/>
        <v>12.729627871083467</v>
      </c>
      <c r="P1377" s="187"/>
      <c r="Q1377" s="206">
        <f t="shared" si="290"/>
        <v>5.9333156928087438E-2</v>
      </c>
      <c r="R1377" s="184">
        <f t="shared" si="300"/>
        <v>1.0018156011347725</v>
      </c>
      <c r="S1377" s="184">
        <f t="shared" si="301"/>
        <v>11.076712059329404</v>
      </c>
      <c r="T1377" s="190">
        <f t="shared" si="291"/>
        <v>0.10160266350762104</v>
      </c>
      <c r="U1377" s="190">
        <f t="shared" si="292"/>
        <v>6.9009182167030003E-2</v>
      </c>
      <c r="V1377" s="190">
        <f t="shared" si="293"/>
        <v>3.2593481340591035E-2</v>
      </c>
      <c r="Y1377" s="205"/>
      <c r="Z1377" s="205"/>
    </row>
    <row r="1378" spans="1:26">
      <c r="A1378" s="181">
        <v>1985.02</v>
      </c>
      <c r="B1378" s="182">
        <v>180.9</v>
      </c>
      <c r="C1378" s="183">
        <v>7.6166700000000001</v>
      </c>
      <c r="D1378" s="182">
        <v>16.473299999999998</v>
      </c>
      <c r="E1378" s="182">
        <v>106</v>
      </c>
      <c r="F1378" s="183">
        <f t="shared" si="298"/>
        <v>1985.1249999998963</v>
      </c>
      <c r="G1378" s="184">
        <v>11.51</v>
      </c>
      <c r="H1378" s="183">
        <f t="shared" si="294"/>
        <v>536.30791556603799</v>
      </c>
      <c r="I1378" s="183">
        <f t="shared" si="295"/>
        <v>22.580875684103784</v>
      </c>
      <c r="J1378" s="185">
        <f t="shared" si="299"/>
        <v>151316.61822991818</v>
      </c>
      <c r="K1378" s="183">
        <f t="shared" si="296"/>
        <v>48.837817498584918</v>
      </c>
      <c r="L1378" s="185">
        <f t="shared" si="297"/>
        <v>13779.347966207357</v>
      </c>
      <c r="M1378" s="204">
        <f t="shared" si="288"/>
        <v>10.494935172607079</v>
      </c>
      <c r="N1378" s="186"/>
      <c r="O1378" s="187">
        <f t="shared" si="289"/>
        <v>13.357385583224788</v>
      </c>
      <c r="P1378" s="187"/>
      <c r="Q1378" s="206">
        <f t="shared" si="290"/>
        <v>5.2973907673109E-2</v>
      </c>
      <c r="R1378" s="184">
        <f t="shared" si="300"/>
        <v>0.98923679386188013</v>
      </c>
      <c r="S1378" s="184">
        <f t="shared" si="301"/>
        <v>11.044479445831259</v>
      </c>
      <c r="T1378" s="190">
        <f t="shared" si="291"/>
        <v>9.9615297703139039E-2</v>
      </c>
      <c r="U1378" s="190">
        <f t="shared" si="292"/>
        <v>7.1866578552323146E-2</v>
      </c>
      <c r="V1378" s="190">
        <f t="shared" si="293"/>
        <v>2.7748719150815893E-2</v>
      </c>
      <c r="Y1378" s="205"/>
      <c r="Z1378" s="205"/>
    </row>
    <row r="1379" spans="1:26">
      <c r="A1379" s="181">
        <v>1985.03</v>
      </c>
      <c r="B1379" s="182">
        <v>179.4</v>
      </c>
      <c r="C1379" s="183">
        <v>7.66</v>
      </c>
      <c r="D1379" s="182">
        <v>16.39</v>
      </c>
      <c r="E1379" s="182">
        <v>106.4</v>
      </c>
      <c r="F1379" s="183">
        <f t="shared" si="298"/>
        <v>1985.2083333332296</v>
      </c>
      <c r="G1379" s="184">
        <v>11.86</v>
      </c>
      <c r="H1379" s="183">
        <f t="shared" si="294"/>
        <v>529.86144078947393</v>
      </c>
      <c r="I1379" s="183">
        <f t="shared" si="295"/>
        <v>22.623961184210536</v>
      </c>
      <c r="J1379" s="185">
        <f t="shared" si="299"/>
        <v>150029.71388284038</v>
      </c>
      <c r="K1379" s="183">
        <f t="shared" si="296"/>
        <v>48.408188486842121</v>
      </c>
      <c r="L1379" s="185">
        <f t="shared" si="297"/>
        <v>13706.728040912783</v>
      </c>
      <c r="M1379" s="204">
        <f t="shared" si="288"/>
        <v>10.373217214924734</v>
      </c>
      <c r="N1379" s="186"/>
      <c r="O1379" s="187">
        <f t="shared" si="289"/>
        <v>13.197786108739974</v>
      </c>
      <c r="P1379" s="187"/>
      <c r="Q1379" s="206">
        <f t="shared" si="290"/>
        <v>5.0588117264544777E-2</v>
      </c>
      <c r="R1379" s="184">
        <f t="shared" si="300"/>
        <v>1.0353280439322068</v>
      </c>
      <c r="S1379" s="184">
        <f t="shared" si="301"/>
        <v>10.88453173221767</v>
      </c>
      <c r="T1379" s="190">
        <f t="shared" si="291"/>
        <v>0.1029732942127608</v>
      </c>
      <c r="U1379" s="190">
        <f t="shared" si="292"/>
        <v>7.5763176881239458E-2</v>
      </c>
      <c r="V1379" s="190">
        <f t="shared" si="293"/>
        <v>2.7210117331521344E-2</v>
      </c>
      <c r="Y1379" s="205"/>
      <c r="Z1379" s="205"/>
    </row>
    <row r="1380" spans="1:26">
      <c r="A1380" s="181">
        <v>1985.04</v>
      </c>
      <c r="B1380" s="182">
        <v>180.6</v>
      </c>
      <c r="C1380" s="183">
        <v>7.6866700000000003</v>
      </c>
      <c r="D1380" s="182">
        <v>16.13</v>
      </c>
      <c r="E1380" s="182">
        <v>106.9</v>
      </c>
      <c r="F1380" s="183">
        <f t="shared" si="298"/>
        <v>1985.2916666665628</v>
      </c>
      <c r="G1380" s="184">
        <v>11.43</v>
      </c>
      <c r="H1380" s="183">
        <f t="shared" si="294"/>
        <v>530.91078297474292</v>
      </c>
      <c r="I1380" s="183">
        <f t="shared" si="295"/>
        <v>22.596544784985976</v>
      </c>
      <c r="J1380" s="185">
        <f t="shared" si="299"/>
        <v>150860.0163663883</v>
      </c>
      <c r="K1380" s="183">
        <f t="shared" si="296"/>
        <v>47.417447006548187</v>
      </c>
      <c r="L1380" s="185">
        <f t="shared" si="297"/>
        <v>13473.820952324711</v>
      </c>
      <c r="M1380" s="204">
        <f t="shared" si="288"/>
        <v>10.397118719816818</v>
      </c>
      <c r="N1380" s="186"/>
      <c r="O1380" s="187">
        <f t="shared" si="289"/>
        <v>13.224090599429939</v>
      </c>
      <c r="P1380" s="187"/>
      <c r="Q1380" s="206">
        <f t="shared" si="290"/>
        <v>5.4763095933410735E-2</v>
      </c>
      <c r="R1380" s="184">
        <f t="shared" si="300"/>
        <v>1.0446658658983008</v>
      </c>
      <c r="S1380" s="184">
        <f t="shared" si="301"/>
        <v>11.216352523920293</v>
      </c>
      <c r="T1380" s="190">
        <f t="shared" si="291"/>
        <v>0.10549595020856128</v>
      </c>
      <c r="U1380" s="190">
        <f t="shared" si="292"/>
        <v>7.3883356920591448E-2</v>
      </c>
      <c r="V1380" s="190">
        <f t="shared" si="293"/>
        <v>3.1612593287969837E-2</v>
      </c>
      <c r="Y1380" s="205"/>
      <c r="Z1380" s="205"/>
    </row>
    <row r="1381" spans="1:26">
      <c r="A1381" s="181">
        <v>1985.05</v>
      </c>
      <c r="B1381" s="182">
        <v>184.9</v>
      </c>
      <c r="C1381" s="183">
        <v>7.71333</v>
      </c>
      <c r="D1381" s="182">
        <v>15.87</v>
      </c>
      <c r="E1381" s="182">
        <v>107.3</v>
      </c>
      <c r="F1381" s="183">
        <f t="shared" si="298"/>
        <v>1985.3749999998961</v>
      </c>
      <c r="G1381" s="184">
        <v>10.85</v>
      </c>
      <c r="H1381" s="183">
        <f t="shared" si="294"/>
        <v>541.52522879776348</v>
      </c>
      <c r="I1381" s="183">
        <f t="shared" si="295"/>
        <v>22.590388280382115</v>
      </c>
      <c r="J1381" s="185">
        <f t="shared" si="299"/>
        <v>154411.07314123726</v>
      </c>
      <c r="K1381" s="183">
        <f t="shared" si="296"/>
        <v>46.479207036346708</v>
      </c>
      <c r="L1381" s="185">
        <f t="shared" si="297"/>
        <v>13253.129966205708</v>
      </c>
      <c r="M1381" s="204">
        <f t="shared" si="288"/>
        <v>10.608120467860093</v>
      </c>
      <c r="N1381" s="186"/>
      <c r="O1381" s="187">
        <f t="shared" si="289"/>
        <v>13.488455241725173</v>
      </c>
      <c r="P1381" s="187"/>
      <c r="Q1381" s="206">
        <f t="shared" si="290"/>
        <v>5.8444011517648956E-2</v>
      </c>
      <c r="R1381" s="184">
        <f t="shared" si="300"/>
        <v>1.0520532267558704</v>
      </c>
      <c r="S1381" s="184">
        <f t="shared" si="301"/>
        <v>11.673659948288618</v>
      </c>
      <c r="T1381" s="190">
        <f t="shared" si="291"/>
        <v>0.10634756155358116</v>
      </c>
      <c r="U1381" s="190">
        <f t="shared" si="292"/>
        <v>7.3289360268057546E-2</v>
      </c>
      <c r="V1381" s="190">
        <f t="shared" si="293"/>
        <v>3.3058201285523614E-2</v>
      </c>
      <c r="Y1381" s="205"/>
      <c r="Z1381" s="205"/>
    </row>
    <row r="1382" spans="1:26">
      <c r="A1382" s="181">
        <v>1985.06</v>
      </c>
      <c r="B1382" s="182">
        <v>188.9</v>
      </c>
      <c r="C1382" s="183">
        <v>7.74</v>
      </c>
      <c r="D1382" s="182">
        <v>15.61</v>
      </c>
      <c r="E1382" s="182">
        <v>107.6</v>
      </c>
      <c r="F1382" s="183">
        <f t="shared" si="298"/>
        <v>1985.4583333332293</v>
      </c>
      <c r="G1382" s="184">
        <v>10.16</v>
      </c>
      <c r="H1382" s="183">
        <f t="shared" si="294"/>
        <v>551.6977235130114</v>
      </c>
      <c r="I1382" s="183">
        <f t="shared" si="295"/>
        <v>22.605295817843878</v>
      </c>
      <c r="J1382" s="185">
        <f t="shared" si="299"/>
        <v>157848.81046536958</v>
      </c>
      <c r="K1382" s="183">
        <f t="shared" si="296"/>
        <v>45.590267146840169</v>
      </c>
      <c r="L1382" s="185">
        <f t="shared" si="297"/>
        <v>13044.044104629005</v>
      </c>
      <c r="M1382" s="204">
        <f t="shared" si="288"/>
        <v>10.810049845861215</v>
      </c>
      <c r="N1382" s="186"/>
      <c r="O1382" s="187">
        <f t="shared" si="289"/>
        <v>13.741426269246402</v>
      </c>
      <c r="P1382" s="187"/>
      <c r="Q1382" s="206">
        <f t="shared" si="290"/>
        <v>6.3079219554815144E-2</v>
      </c>
      <c r="R1382" s="184">
        <f t="shared" si="300"/>
        <v>0.99917426056111813</v>
      </c>
      <c r="S1382" s="184">
        <f t="shared" si="301"/>
        <v>12.247070041508456</v>
      </c>
      <c r="T1382" s="190">
        <f t="shared" si="291"/>
        <v>0.1071565193131705</v>
      </c>
      <c r="U1382" s="190">
        <f t="shared" si="292"/>
        <v>7.209843199589594E-2</v>
      </c>
      <c r="V1382" s="190">
        <f t="shared" si="293"/>
        <v>3.5058087317274556E-2</v>
      </c>
      <c r="Y1382" s="205"/>
      <c r="Z1382" s="205"/>
    </row>
    <row r="1383" spans="1:26">
      <c r="A1383" s="181">
        <v>1985.07</v>
      </c>
      <c r="B1383" s="182">
        <v>192.5</v>
      </c>
      <c r="C1383" s="183">
        <v>7.7733299999999996</v>
      </c>
      <c r="D1383" s="182">
        <v>15.4833</v>
      </c>
      <c r="E1383" s="182">
        <v>107.8</v>
      </c>
      <c r="F1383" s="183">
        <f t="shared" si="298"/>
        <v>1985.5416666665626</v>
      </c>
      <c r="G1383" s="184">
        <v>10.31</v>
      </c>
      <c r="H1383" s="183">
        <f t="shared" si="294"/>
        <v>561.16875000000016</v>
      </c>
      <c r="I1383" s="183">
        <f t="shared" si="295"/>
        <v>22.66051885422079</v>
      </c>
      <c r="J1383" s="185">
        <f t="shared" si="299"/>
        <v>161098.90228904397</v>
      </c>
      <c r="K1383" s="183">
        <f t="shared" si="296"/>
        <v>45.136333022727293</v>
      </c>
      <c r="L1383" s="185">
        <f t="shared" si="297"/>
        <v>12957.624071750413</v>
      </c>
      <c r="M1383" s="204">
        <f t="shared" si="288"/>
        <v>10.99756395679338</v>
      </c>
      <c r="N1383" s="186"/>
      <c r="O1383" s="187">
        <f t="shared" si="289"/>
        <v>13.976419083122837</v>
      </c>
      <c r="P1383" s="187"/>
      <c r="Q1383" s="206">
        <f t="shared" si="290"/>
        <v>5.9007975140128899E-2</v>
      </c>
      <c r="R1383" s="184">
        <f t="shared" si="300"/>
        <v>1.0073537038004854</v>
      </c>
      <c r="S1383" s="184">
        <f t="shared" si="301"/>
        <v>12.21425407826951</v>
      </c>
      <c r="T1383" s="190">
        <f t="shared" si="291"/>
        <v>0.10876208559650902</v>
      </c>
      <c r="U1383" s="190">
        <f t="shared" si="292"/>
        <v>7.2068013756902971E-2</v>
      </c>
      <c r="V1383" s="190">
        <f t="shared" si="293"/>
        <v>3.6694071839606046E-2</v>
      </c>
      <c r="Y1383" s="205"/>
      <c r="Z1383" s="205"/>
    </row>
    <row r="1384" spans="1:26">
      <c r="A1384" s="181">
        <v>1985.08</v>
      </c>
      <c r="B1384" s="182">
        <v>188.3</v>
      </c>
      <c r="C1384" s="183">
        <v>7.8066700000000004</v>
      </c>
      <c r="D1384" s="182">
        <v>15.3567</v>
      </c>
      <c r="E1384" s="182">
        <v>108</v>
      </c>
      <c r="F1384" s="183">
        <f t="shared" si="298"/>
        <v>1985.6249999998959</v>
      </c>
      <c r="G1384" s="184">
        <v>10.33</v>
      </c>
      <c r="H1384" s="183">
        <f t="shared" si="294"/>
        <v>547.908540277778</v>
      </c>
      <c r="I1384" s="183">
        <f t="shared" si="295"/>
        <v>22.715566458472235</v>
      </c>
      <c r="J1384" s="185">
        <f t="shared" si="299"/>
        <v>157835.62216413557</v>
      </c>
      <c r="K1384" s="183">
        <f t="shared" si="296"/>
        <v>44.684371112500017</v>
      </c>
      <c r="L1384" s="185">
        <f t="shared" si="297"/>
        <v>12872.194895846951</v>
      </c>
      <c r="M1384" s="204">
        <f t="shared" si="288"/>
        <v>10.73879980887728</v>
      </c>
      <c r="N1384" s="186"/>
      <c r="O1384" s="187">
        <f t="shared" si="289"/>
        <v>13.646192185229479</v>
      </c>
      <c r="P1384" s="187"/>
      <c r="Q1384" s="206">
        <f t="shared" si="290"/>
        <v>6.1000120961805016E-2</v>
      </c>
      <c r="R1384" s="184">
        <f t="shared" si="300"/>
        <v>1.0061364986054657</v>
      </c>
      <c r="S1384" s="184">
        <f t="shared" si="301"/>
        <v>12.281288762525522</v>
      </c>
      <c r="T1384" s="190">
        <f t="shared" si="291"/>
        <v>0.11131221364011323</v>
      </c>
      <c r="U1384" s="190">
        <f t="shared" si="292"/>
        <v>7.0114559329770731E-2</v>
      </c>
      <c r="V1384" s="190">
        <f t="shared" si="293"/>
        <v>4.1197654310342502E-2</v>
      </c>
      <c r="Y1384" s="205"/>
      <c r="Z1384" s="205"/>
    </row>
    <row r="1385" spans="1:26">
      <c r="A1385" s="181">
        <v>1985.09</v>
      </c>
      <c r="B1385" s="182">
        <v>184.1</v>
      </c>
      <c r="C1385" s="183">
        <v>7.84</v>
      </c>
      <c r="D1385" s="182">
        <v>15.23</v>
      </c>
      <c r="E1385" s="182">
        <v>108.3</v>
      </c>
      <c r="F1385" s="183">
        <f t="shared" si="298"/>
        <v>1985.7083333332291</v>
      </c>
      <c r="G1385" s="184">
        <v>10.37</v>
      </c>
      <c r="H1385" s="183">
        <f t="shared" si="294"/>
        <v>534.20363296398909</v>
      </c>
      <c r="I1385" s="183">
        <f t="shared" si="295"/>
        <v>22.749356232686988</v>
      </c>
      <c r="J1385" s="185">
        <f t="shared" si="299"/>
        <v>154433.77519640306</v>
      </c>
      <c r="K1385" s="183">
        <f t="shared" si="296"/>
        <v>44.192945844875368</v>
      </c>
      <c r="L1385" s="185">
        <f t="shared" si="297"/>
        <v>12775.808779148392</v>
      </c>
      <c r="M1385" s="204">
        <f t="shared" si="288"/>
        <v>10.471234661697546</v>
      </c>
      <c r="N1385" s="186"/>
      <c r="O1385" s="187">
        <f t="shared" si="289"/>
        <v>13.306583154373696</v>
      </c>
      <c r="P1385" s="187"/>
      <c r="Q1385" s="206">
        <f t="shared" si="290"/>
        <v>6.2686561547940028E-2</v>
      </c>
      <c r="R1385" s="184">
        <f t="shared" si="300"/>
        <v>1.016718459059641</v>
      </c>
      <c r="S1385" s="184">
        <f t="shared" si="301"/>
        <v>12.322423918560744</v>
      </c>
      <c r="T1385" s="190">
        <f t="shared" si="291"/>
        <v>0.11759112151323259</v>
      </c>
      <c r="U1385" s="190">
        <f t="shared" si="292"/>
        <v>7.2384761252335172E-2</v>
      </c>
      <c r="V1385" s="190">
        <f t="shared" si="293"/>
        <v>4.5206360260897416E-2</v>
      </c>
      <c r="Y1385" s="205"/>
      <c r="Z1385" s="205"/>
    </row>
    <row r="1386" spans="1:26">
      <c r="A1386" s="181">
        <v>1985.1</v>
      </c>
      <c r="B1386" s="182">
        <v>186.2</v>
      </c>
      <c r="C1386" s="183">
        <v>7.86</v>
      </c>
      <c r="D1386" s="182">
        <v>15.023300000000001</v>
      </c>
      <c r="E1386" s="182">
        <v>108.7</v>
      </c>
      <c r="F1386" s="183">
        <f t="shared" si="298"/>
        <v>1985.7916666665624</v>
      </c>
      <c r="G1386" s="184">
        <v>10.24</v>
      </c>
      <c r="H1386" s="183">
        <f t="shared" si="294"/>
        <v>538.30899632014734</v>
      </c>
      <c r="I1386" s="183">
        <f t="shared" si="295"/>
        <v>22.723462465501388</v>
      </c>
      <c r="J1386" s="185">
        <f t="shared" si="299"/>
        <v>156168.03134702289</v>
      </c>
      <c r="K1386" s="183">
        <f t="shared" si="296"/>
        <v>43.432747284728627</v>
      </c>
      <c r="L1386" s="185">
        <f t="shared" si="297"/>
        <v>12600.210447560308</v>
      </c>
      <c r="M1386" s="204">
        <f t="shared" si="288"/>
        <v>10.552516982943743</v>
      </c>
      <c r="N1386" s="186"/>
      <c r="O1386" s="187">
        <f t="shared" si="289"/>
        <v>13.410439843384859</v>
      </c>
      <c r="P1386" s="187"/>
      <c r="Q1386" s="206">
        <f t="shared" si="290"/>
        <v>6.3058986698611E-2</v>
      </c>
      <c r="R1386" s="184">
        <f t="shared" si="300"/>
        <v>1.0376651070262271</v>
      </c>
      <c r="S1386" s="184">
        <f t="shared" si="301"/>
        <v>12.482333058511974</v>
      </c>
      <c r="T1386" s="190">
        <f t="shared" si="291"/>
        <v>0.11699545839275682</v>
      </c>
      <c r="U1386" s="190">
        <f t="shared" si="292"/>
        <v>7.2469002037476082E-2</v>
      </c>
      <c r="V1386" s="190">
        <f t="shared" si="293"/>
        <v>4.4526456355280741E-2</v>
      </c>
      <c r="Y1386" s="205"/>
      <c r="Z1386" s="205"/>
    </row>
    <row r="1387" spans="1:26">
      <c r="A1387" s="181">
        <v>1985.11</v>
      </c>
      <c r="B1387" s="182">
        <v>197.5</v>
      </c>
      <c r="C1387" s="183">
        <v>7.88</v>
      </c>
      <c r="D1387" s="182">
        <v>14.816700000000001</v>
      </c>
      <c r="E1387" s="182">
        <v>109</v>
      </c>
      <c r="F1387" s="183">
        <f t="shared" si="298"/>
        <v>1985.8749999998956</v>
      </c>
      <c r="G1387" s="184">
        <v>9.7799999999999994</v>
      </c>
      <c r="H1387" s="183">
        <f t="shared" si="294"/>
        <v>569.40608944954158</v>
      </c>
      <c r="I1387" s="183">
        <f t="shared" si="295"/>
        <v>22.71858220183487</v>
      </c>
      <c r="J1387" s="185">
        <f t="shared" si="299"/>
        <v>165738.80117991238</v>
      </c>
      <c r="K1387" s="183">
        <f t="shared" si="296"/>
        <v>42.717565597706439</v>
      </c>
      <c r="L1387" s="185">
        <f t="shared" si="297"/>
        <v>12433.934660467887</v>
      </c>
      <c r="M1387" s="204">
        <f t="shared" si="288"/>
        <v>11.164611128667463</v>
      </c>
      <c r="N1387" s="186"/>
      <c r="O1387" s="187">
        <f t="shared" si="289"/>
        <v>14.186571464023922</v>
      </c>
      <c r="P1387" s="187"/>
      <c r="Q1387" s="206">
        <f t="shared" si="290"/>
        <v>6.1981515915447802E-2</v>
      </c>
      <c r="R1387" s="184">
        <f t="shared" si="300"/>
        <v>1.0418088588778152</v>
      </c>
      <c r="S1387" s="184">
        <f t="shared" si="301"/>
        <v>12.916832437531516</v>
      </c>
      <c r="T1387" s="190">
        <f t="shared" si="291"/>
        <v>0.11303605796252914</v>
      </c>
      <c r="U1387" s="190">
        <f t="shared" si="292"/>
        <v>7.0284694115039459E-2</v>
      </c>
      <c r="V1387" s="190">
        <f t="shared" si="293"/>
        <v>4.2751363847489676E-2</v>
      </c>
      <c r="Y1387" s="205"/>
      <c r="Z1387" s="205"/>
    </row>
    <row r="1388" spans="1:26">
      <c r="A1388" s="181">
        <v>1985.12</v>
      </c>
      <c r="B1388" s="182">
        <v>207.3</v>
      </c>
      <c r="C1388" s="183">
        <v>7.9</v>
      </c>
      <c r="D1388" s="182">
        <v>14.61</v>
      </c>
      <c r="E1388" s="182">
        <v>109.3</v>
      </c>
      <c r="F1388" s="183">
        <f t="shared" si="298"/>
        <v>1985.9583333332289</v>
      </c>
      <c r="G1388" s="184">
        <v>9.26</v>
      </c>
      <c r="H1388" s="183">
        <f t="shared" si="294"/>
        <v>596.01974245196732</v>
      </c>
      <c r="I1388" s="183">
        <f t="shared" si="295"/>
        <v>22.713728728270826</v>
      </c>
      <c r="J1388" s="185">
        <f t="shared" si="299"/>
        <v>174036.26622637874</v>
      </c>
      <c r="K1388" s="183">
        <f t="shared" si="296"/>
        <v>42.006022369624901</v>
      </c>
      <c r="L1388" s="185">
        <f t="shared" si="297"/>
        <v>12265.652916388775</v>
      </c>
      <c r="M1388" s="204">
        <f t="shared" si="288"/>
        <v>11.690521474467591</v>
      </c>
      <c r="N1388" s="186"/>
      <c r="O1388" s="187">
        <f t="shared" si="289"/>
        <v>14.851243444332486</v>
      </c>
      <c r="P1388" s="187"/>
      <c r="Q1388" s="206">
        <f t="shared" si="290"/>
        <v>6.3059967515150972E-2</v>
      </c>
      <c r="R1388" s="184">
        <f t="shared" si="300"/>
        <v>1.0122610862090651</v>
      </c>
      <c r="S1388" s="184">
        <f t="shared" si="301"/>
        <v>13.41993486152435</v>
      </c>
      <c r="T1388" s="190">
        <f t="shared" si="291"/>
        <v>0.11138329331321772</v>
      </c>
      <c r="U1388" s="190">
        <f t="shared" si="292"/>
        <v>6.8550312311696615E-2</v>
      </c>
      <c r="V1388" s="190">
        <f t="shared" si="293"/>
        <v>4.2832981001521109E-2</v>
      </c>
      <c r="Y1388" s="205"/>
      <c r="Z1388" s="205"/>
    </row>
    <row r="1389" spans="1:26">
      <c r="A1389" s="181">
        <v>1986.01</v>
      </c>
      <c r="B1389" s="182">
        <v>208.2</v>
      </c>
      <c r="C1389" s="183">
        <v>7.94</v>
      </c>
      <c r="D1389" s="182">
        <v>14.58</v>
      </c>
      <c r="E1389" s="182">
        <v>109.6</v>
      </c>
      <c r="F1389" s="183">
        <f t="shared" si="298"/>
        <v>1986.0416666665622</v>
      </c>
      <c r="G1389" s="184">
        <v>9.19</v>
      </c>
      <c r="H1389" s="183">
        <f t="shared" si="294"/>
        <v>596.96885857664256</v>
      </c>
      <c r="I1389" s="183">
        <f t="shared" si="295"/>
        <v>22.766247536496362</v>
      </c>
      <c r="J1389" s="185">
        <f t="shared" si="299"/>
        <v>174867.37966839154</v>
      </c>
      <c r="K1389" s="183">
        <f t="shared" si="296"/>
        <v>41.80502381386863</v>
      </c>
      <c r="L1389" s="185">
        <f t="shared" si="297"/>
        <v>12245.755982541539</v>
      </c>
      <c r="M1389" s="204">
        <f t="shared" si="288"/>
        <v>11.715007584487982</v>
      </c>
      <c r="N1389" s="186"/>
      <c r="O1389" s="187">
        <f t="shared" si="289"/>
        <v>14.879155972876084</v>
      </c>
      <c r="P1389" s="187"/>
      <c r="Q1389" s="206">
        <f t="shared" si="290"/>
        <v>6.368185902322783E-2</v>
      </c>
      <c r="R1389" s="184">
        <f t="shared" si="300"/>
        <v>1.0401382661479719</v>
      </c>
      <c r="S1389" s="184">
        <f t="shared" si="301"/>
        <v>13.547294050074107</v>
      </c>
      <c r="T1389" s="190">
        <f t="shared" si="291"/>
        <v>0.11038663398724546</v>
      </c>
      <c r="U1389" s="190">
        <f t="shared" si="292"/>
        <v>6.7906278066288239E-2</v>
      </c>
      <c r="V1389" s="190">
        <f t="shared" si="293"/>
        <v>4.2480355920957225E-2</v>
      </c>
      <c r="Y1389" s="205"/>
      <c r="Z1389" s="205"/>
    </row>
    <row r="1390" spans="1:26">
      <c r="A1390" s="181">
        <v>1986.02</v>
      </c>
      <c r="B1390" s="182">
        <v>219.4</v>
      </c>
      <c r="C1390" s="183">
        <v>7.98</v>
      </c>
      <c r="D1390" s="182">
        <v>14.55</v>
      </c>
      <c r="E1390" s="182">
        <v>109.3</v>
      </c>
      <c r="F1390" s="183">
        <f t="shared" si="298"/>
        <v>1986.1249999998954</v>
      </c>
      <c r="G1390" s="184">
        <v>8.6999999999999993</v>
      </c>
      <c r="H1390" s="183">
        <f t="shared" si="294"/>
        <v>630.80912442817964</v>
      </c>
      <c r="I1390" s="183">
        <f t="shared" si="295"/>
        <v>22.943741171088757</v>
      </c>
      <c r="J1390" s="185">
        <f t="shared" si="299"/>
        <v>185340.12240047418</v>
      </c>
      <c r="K1390" s="183">
        <f t="shared" si="296"/>
        <v>41.833513037511452</v>
      </c>
      <c r="L1390" s="185">
        <f t="shared" si="297"/>
        <v>12291.243304133541</v>
      </c>
      <c r="M1390" s="204">
        <f t="shared" si="288"/>
        <v>12.388219099418121</v>
      </c>
      <c r="N1390" s="186"/>
      <c r="O1390" s="187">
        <f t="shared" si="289"/>
        <v>15.727961947238795</v>
      </c>
      <c r="P1390" s="187"/>
      <c r="Q1390" s="206">
        <f t="shared" si="290"/>
        <v>6.3265706562706359E-2</v>
      </c>
      <c r="R1390" s="184">
        <f t="shared" si="300"/>
        <v>1.0706964086423971</v>
      </c>
      <c r="S1390" s="184">
        <f t="shared" si="301"/>
        <v>14.129735226795914</v>
      </c>
      <c r="T1390" s="190">
        <f t="shared" si="291"/>
        <v>0.10994055977766304</v>
      </c>
      <c r="U1390" s="190">
        <f t="shared" si="292"/>
        <v>6.2294770018033185E-2</v>
      </c>
      <c r="V1390" s="190">
        <f t="shared" si="293"/>
        <v>4.7645789759629853E-2</v>
      </c>
      <c r="Y1390" s="205"/>
      <c r="Z1390" s="205"/>
    </row>
    <row r="1391" spans="1:26">
      <c r="A1391" s="181">
        <v>1986.03</v>
      </c>
      <c r="B1391" s="182">
        <v>232.3</v>
      </c>
      <c r="C1391" s="183">
        <v>8.02</v>
      </c>
      <c r="D1391" s="182">
        <v>14.52</v>
      </c>
      <c r="E1391" s="182">
        <v>108.8</v>
      </c>
      <c r="F1391" s="183">
        <f t="shared" si="298"/>
        <v>1986.2083333332287</v>
      </c>
      <c r="G1391" s="184">
        <v>7.78</v>
      </c>
      <c r="H1391" s="183">
        <f t="shared" si="294"/>
        <v>670.9680179227945</v>
      </c>
      <c r="I1391" s="183">
        <f t="shared" si="295"/>
        <v>23.164715900735303</v>
      </c>
      <c r="J1391" s="185">
        <f t="shared" si="299"/>
        <v>197706.51535047905</v>
      </c>
      <c r="K1391" s="183">
        <f t="shared" si="296"/>
        <v>41.939111580882368</v>
      </c>
      <c r="L1391" s="185">
        <f t="shared" si="297"/>
        <v>12357.721062802217</v>
      </c>
      <c r="M1391" s="204">
        <f t="shared" si="288"/>
        <v>13.189022981532711</v>
      </c>
      <c r="N1391" s="186"/>
      <c r="O1391" s="187">
        <f t="shared" si="289"/>
        <v>16.734740582959414</v>
      </c>
      <c r="P1391" s="187"/>
      <c r="Q1391" s="206">
        <f t="shared" si="290"/>
        <v>6.6882803250395972E-2</v>
      </c>
      <c r="R1391" s="184">
        <f t="shared" si="300"/>
        <v>1.0402862489588924</v>
      </c>
      <c r="S1391" s="184">
        <f t="shared" si="301"/>
        <v>15.198181839431431</v>
      </c>
      <c r="T1391" s="190">
        <f t="shared" si="291"/>
        <v>0.10200655087375909</v>
      </c>
      <c r="U1391" s="190">
        <f t="shared" si="292"/>
        <v>5.0932090972658495E-2</v>
      </c>
      <c r="V1391" s="190">
        <f t="shared" si="293"/>
        <v>5.10744599011006E-2</v>
      </c>
      <c r="Y1391" s="205"/>
      <c r="Z1391" s="205"/>
    </row>
    <row r="1392" spans="1:26">
      <c r="A1392" s="181">
        <v>1986.04</v>
      </c>
      <c r="B1392" s="182">
        <v>238</v>
      </c>
      <c r="C1392" s="183">
        <v>8.0466700000000007</v>
      </c>
      <c r="D1392" s="182">
        <v>14.583299999999999</v>
      </c>
      <c r="E1392" s="182">
        <v>108.6</v>
      </c>
      <c r="F1392" s="183">
        <f t="shared" si="298"/>
        <v>1986.2916666665619</v>
      </c>
      <c r="G1392" s="184">
        <v>7.3</v>
      </c>
      <c r="H1392" s="183">
        <f t="shared" si="294"/>
        <v>688.69770718232076</v>
      </c>
      <c r="I1392" s="183">
        <f t="shared" si="295"/>
        <v>23.284551174171284</v>
      </c>
      <c r="J1392" s="185">
        <f t="shared" si="299"/>
        <v>203502.47074732877</v>
      </c>
      <c r="K1392" s="183">
        <f t="shared" si="296"/>
        <v>42.19951795441991</v>
      </c>
      <c r="L1392" s="185">
        <f t="shared" si="297"/>
        <v>12469.485637182855</v>
      </c>
      <c r="M1392" s="204">
        <f t="shared" si="288"/>
        <v>13.552504172869471</v>
      </c>
      <c r="N1392" s="186"/>
      <c r="O1392" s="187">
        <f t="shared" si="289"/>
        <v>17.18391435558792</v>
      </c>
      <c r="P1392" s="187"/>
      <c r="Q1392" s="206">
        <f t="shared" si="290"/>
        <v>6.9071033811458488E-2</v>
      </c>
      <c r="R1392" s="184">
        <f t="shared" si="300"/>
        <v>0.97772216546289359</v>
      </c>
      <c r="S1392" s="184">
        <f t="shared" si="301"/>
        <v>15.839576445202729</v>
      </c>
      <c r="T1392" s="190">
        <f t="shared" si="291"/>
        <v>9.8621454047865598E-2</v>
      </c>
      <c r="U1392" s="190">
        <f t="shared" si="292"/>
        <v>4.4902987607793987E-2</v>
      </c>
      <c r="V1392" s="190">
        <f t="shared" si="293"/>
        <v>5.3718466440071611E-2</v>
      </c>
      <c r="Y1392" s="205"/>
      <c r="Z1392" s="205"/>
    </row>
    <row r="1393" spans="1:26">
      <c r="A1393" s="181">
        <v>1986.05</v>
      </c>
      <c r="B1393" s="182">
        <v>238.5</v>
      </c>
      <c r="C1393" s="183">
        <v>8.0733300000000003</v>
      </c>
      <c r="D1393" s="182">
        <v>14.646699999999999</v>
      </c>
      <c r="E1393" s="182">
        <v>108.9</v>
      </c>
      <c r="F1393" s="183">
        <f t="shared" si="298"/>
        <v>1986.3749999998952</v>
      </c>
      <c r="G1393" s="184">
        <v>7.71</v>
      </c>
      <c r="H1393" s="183">
        <f t="shared" si="294"/>
        <v>688.24332644628123</v>
      </c>
      <c r="I1393" s="183">
        <f t="shared" si="295"/>
        <v>23.297339600413231</v>
      </c>
      <c r="J1393" s="185">
        <f t="shared" si="299"/>
        <v>203941.88159760984</v>
      </c>
      <c r="K1393" s="183">
        <f t="shared" si="296"/>
        <v>42.26622024931131</v>
      </c>
      <c r="L1393" s="185">
        <f t="shared" si="297"/>
        <v>12524.425816334224</v>
      </c>
      <c r="M1393" s="204">
        <f t="shared" si="288"/>
        <v>13.560046199232328</v>
      </c>
      <c r="N1393" s="186"/>
      <c r="O1393" s="187">
        <f t="shared" si="289"/>
        <v>17.180748515167284</v>
      </c>
      <c r="P1393" s="187"/>
      <c r="Q1393" s="206">
        <f t="shared" si="290"/>
        <v>6.4465796792934821E-2</v>
      </c>
      <c r="R1393" s="184">
        <f t="shared" si="300"/>
        <v>1.0002236733487426</v>
      </c>
      <c r="S1393" s="184">
        <f t="shared" si="301"/>
        <v>15.444041882894634</v>
      </c>
      <c r="T1393" s="190">
        <f t="shared" si="291"/>
        <v>0.10073370689638605</v>
      </c>
      <c r="U1393" s="190">
        <f t="shared" si="292"/>
        <v>4.6171339837853154E-2</v>
      </c>
      <c r="V1393" s="190">
        <f t="shared" si="293"/>
        <v>5.4562367058532901E-2</v>
      </c>
      <c r="Y1393" s="205"/>
      <c r="Z1393" s="205"/>
    </row>
    <row r="1394" spans="1:26">
      <c r="A1394" s="181">
        <v>1986.06</v>
      </c>
      <c r="B1394" s="182">
        <v>245.3</v>
      </c>
      <c r="C1394" s="183">
        <v>8.1</v>
      </c>
      <c r="D1394" s="182">
        <v>14.71</v>
      </c>
      <c r="E1394" s="182">
        <v>109.5</v>
      </c>
      <c r="F1394" s="183">
        <f t="shared" si="298"/>
        <v>1986.4583333332284</v>
      </c>
      <c r="G1394" s="184">
        <v>7.8</v>
      </c>
      <c r="H1394" s="183">
        <f t="shared" si="294"/>
        <v>703.98747808219207</v>
      </c>
      <c r="I1394" s="183">
        <f t="shared" si="295"/>
        <v>23.246223287671238</v>
      </c>
      <c r="J1394" s="185">
        <f t="shared" si="299"/>
        <v>209181.25694641587</v>
      </c>
      <c r="K1394" s="183">
        <f t="shared" si="296"/>
        <v>42.216289452054816</v>
      </c>
      <c r="L1394" s="185">
        <f t="shared" si="297"/>
        <v>12544.053361931423</v>
      </c>
      <c r="M1394" s="204">
        <f t="shared" si="288"/>
        <v>13.888688626457107</v>
      </c>
      <c r="N1394" s="186"/>
      <c r="O1394" s="187">
        <f t="shared" si="289"/>
        <v>17.582378520821567</v>
      </c>
      <c r="P1394" s="187"/>
      <c r="Q1394" s="206">
        <f t="shared" si="290"/>
        <v>6.1842005395504066E-2</v>
      </c>
      <c r="R1394" s="184">
        <f t="shared" si="300"/>
        <v>1.0417113704432905</v>
      </c>
      <c r="S1394" s="184">
        <f t="shared" si="301"/>
        <v>15.362852488099275</v>
      </c>
      <c r="T1394" s="190">
        <f t="shared" si="291"/>
        <v>9.9271528248184859E-2</v>
      </c>
      <c r="U1394" s="190">
        <f t="shared" si="292"/>
        <v>4.5967205214896945E-2</v>
      </c>
      <c r="V1394" s="190">
        <f t="shared" si="293"/>
        <v>5.3304323033287915E-2</v>
      </c>
      <c r="Y1394" s="205"/>
      <c r="Z1394" s="205"/>
    </row>
    <row r="1395" spans="1:26">
      <c r="A1395" s="181">
        <v>1986.07</v>
      </c>
      <c r="B1395" s="182">
        <v>240.2</v>
      </c>
      <c r="C1395" s="183">
        <v>8.1433300000000006</v>
      </c>
      <c r="D1395" s="182">
        <v>14.7567</v>
      </c>
      <c r="E1395" s="182">
        <v>109.5</v>
      </c>
      <c r="F1395" s="183">
        <f t="shared" si="298"/>
        <v>1986.5416666665617</v>
      </c>
      <c r="G1395" s="184">
        <v>7.3</v>
      </c>
      <c r="H1395" s="183">
        <f t="shared" si="294"/>
        <v>689.35096712328789</v>
      </c>
      <c r="I1395" s="183">
        <f t="shared" si="295"/>
        <v>23.370576232739737</v>
      </c>
      <c r="J1395" s="185">
        <f t="shared" si="299"/>
        <v>205410.88701843948</v>
      </c>
      <c r="K1395" s="183">
        <f t="shared" si="296"/>
        <v>42.350313973972618</v>
      </c>
      <c r="L1395" s="185">
        <f t="shared" si="297"/>
        <v>12619.428961136577</v>
      </c>
      <c r="M1395" s="204">
        <f t="shared" si="288"/>
        <v>13.619995534083802</v>
      </c>
      <c r="N1395" s="186"/>
      <c r="O1395" s="187">
        <f t="shared" si="289"/>
        <v>17.228549210852695</v>
      </c>
      <c r="P1395" s="187"/>
      <c r="Q1395" s="206">
        <f t="shared" si="290"/>
        <v>6.7700062192951299E-2</v>
      </c>
      <c r="R1395" s="184">
        <f t="shared" si="300"/>
        <v>1.0152906557195402</v>
      </c>
      <c r="S1395" s="184">
        <f t="shared" si="301"/>
        <v>16.003658119296013</v>
      </c>
      <c r="T1395" s="190">
        <f t="shared" si="291"/>
        <v>9.7174868748354237E-2</v>
      </c>
      <c r="U1395" s="190">
        <f t="shared" si="292"/>
        <v>4.2397614911459325E-2</v>
      </c>
      <c r="V1395" s="190">
        <f t="shared" si="293"/>
        <v>5.4777253836894912E-2</v>
      </c>
      <c r="Y1395" s="205"/>
      <c r="Z1395" s="205"/>
    </row>
    <row r="1396" spans="1:26">
      <c r="A1396" s="181">
        <v>1986.08</v>
      </c>
      <c r="B1396" s="182">
        <v>245</v>
      </c>
      <c r="C1396" s="183">
        <v>8.1866699999999994</v>
      </c>
      <c r="D1396" s="182">
        <v>14.8033</v>
      </c>
      <c r="E1396" s="182">
        <v>109.7</v>
      </c>
      <c r="F1396" s="183">
        <f t="shared" si="298"/>
        <v>1986.624999999895</v>
      </c>
      <c r="G1396" s="184">
        <v>7.17</v>
      </c>
      <c r="H1396" s="183">
        <f t="shared" si="294"/>
        <v>701.84459890610776</v>
      </c>
      <c r="I1396" s="183">
        <f t="shared" si="295"/>
        <v>23.45212294908843</v>
      </c>
      <c r="J1396" s="185">
        <f t="shared" si="299"/>
        <v>209716.05459816355</v>
      </c>
      <c r="K1396" s="183">
        <f t="shared" si="296"/>
        <v>42.406596534639938</v>
      </c>
      <c r="L1396" s="185">
        <f t="shared" si="297"/>
        <v>12671.386412379568</v>
      </c>
      <c r="M1396" s="204">
        <f t="shared" si="288"/>
        <v>13.887667550866048</v>
      </c>
      <c r="N1396" s="186"/>
      <c r="O1396" s="187">
        <f t="shared" si="289"/>
        <v>17.552178737142754</v>
      </c>
      <c r="P1396" s="187"/>
      <c r="Q1396" s="206">
        <f t="shared" si="290"/>
        <v>6.7220478286354163E-2</v>
      </c>
      <c r="R1396" s="184">
        <f t="shared" si="300"/>
        <v>0.98638563676862145</v>
      </c>
      <c r="S1396" s="184">
        <f t="shared" si="301"/>
        <v>16.218741274117846</v>
      </c>
      <c r="T1396" s="190">
        <f t="shared" si="291"/>
        <v>9.8015529275469859E-2</v>
      </c>
      <c r="U1396" s="190">
        <f t="shared" si="292"/>
        <v>4.3116512363074566E-2</v>
      </c>
      <c r="V1396" s="190">
        <f t="shared" si="293"/>
        <v>5.4899016912395293E-2</v>
      </c>
      <c r="Y1396" s="205"/>
      <c r="Z1396" s="205"/>
    </row>
    <row r="1397" spans="1:26">
      <c r="A1397" s="181">
        <v>1986.09</v>
      </c>
      <c r="B1397" s="182">
        <v>238.3</v>
      </c>
      <c r="C1397" s="183">
        <v>8.23</v>
      </c>
      <c r="D1397" s="182">
        <v>14.85</v>
      </c>
      <c r="E1397" s="182">
        <v>110.2</v>
      </c>
      <c r="F1397" s="183">
        <f t="shared" si="298"/>
        <v>1986.7083333332282</v>
      </c>
      <c r="G1397" s="184">
        <v>7.45</v>
      </c>
      <c r="H1397" s="183">
        <f t="shared" si="294"/>
        <v>679.55396869328513</v>
      </c>
      <c r="I1397" s="183">
        <f t="shared" si="295"/>
        <v>23.469278901996383</v>
      </c>
      <c r="J1397" s="185">
        <f t="shared" si="299"/>
        <v>203639.85770013143</v>
      </c>
      <c r="K1397" s="183">
        <f t="shared" si="296"/>
        <v>42.347362295825789</v>
      </c>
      <c r="L1397" s="185">
        <f t="shared" si="297"/>
        <v>12690.104434943149</v>
      </c>
      <c r="M1397" s="204">
        <f t="shared" si="288"/>
        <v>13.467314312977125</v>
      </c>
      <c r="N1397" s="186"/>
      <c r="O1397" s="187">
        <f t="shared" si="289"/>
        <v>17.007759947928381</v>
      </c>
      <c r="P1397" s="187"/>
      <c r="Q1397" s="206">
        <f t="shared" si="290"/>
        <v>6.6782088500137962E-2</v>
      </c>
      <c r="R1397" s="184">
        <f t="shared" si="300"/>
        <v>1.0076087971828867</v>
      </c>
      <c r="S1397" s="184">
        <f t="shared" si="301"/>
        <v>15.925347534359448</v>
      </c>
      <c r="T1397" s="190">
        <f t="shared" si="291"/>
        <v>0.10310882358663087</v>
      </c>
      <c r="U1397" s="190">
        <f t="shared" si="292"/>
        <v>4.383880223172576E-2</v>
      </c>
      <c r="V1397" s="190">
        <f t="shared" si="293"/>
        <v>5.9270021354905111E-2</v>
      </c>
      <c r="Y1397" s="205"/>
      <c r="Z1397" s="205"/>
    </row>
    <row r="1398" spans="1:26">
      <c r="A1398" s="181">
        <v>1986.1</v>
      </c>
      <c r="B1398" s="182">
        <v>237.4</v>
      </c>
      <c r="C1398" s="183">
        <v>8.2466699999999999</v>
      </c>
      <c r="D1398" s="182">
        <v>14.726699999999999</v>
      </c>
      <c r="E1398" s="182">
        <v>110.3</v>
      </c>
      <c r="F1398" s="183">
        <f t="shared" si="298"/>
        <v>1986.7916666665615</v>
      </c>
      <c r="G1398" s="184">
        <v>7.43</v>
      </c>
      <c r="H1398" s="183">
        <f t="shared" si="294"/>
        <v>676.37369265639188</v>
      </c>
      <c r="I1398" s="183">
        <f t="shared" si="295"/>
        <v>23.49549553504081</v>
      </c>
      <c r="J1398" s="185">
        <f t="shared" si="299"/>
        <v>203273.56938389037</v>
      </c>
      <c r="K1398" s="183">
        <f t="shared" si="296"/>
        <v>41.9576767466002</v>
      </c>
      <c r="L1398" s="185">
        <f t="shared" si="297"/>
        <v>12609.725670790813</v>
      </c>
      <c r="M1398" s="204">
        <f t="shared" si="288"/>
        <v>13.425918860857358</v>
      </c>
      <c r="N1398" s="186"/>
      <c r="O1398" s="187">
        <f t="shared" si="289"/>
        <v>16.942441583196953</v>
      </c>
      <c r="P1398" s="187"/>
      <c r="Q1398" s="206">
        <f t="shared" si="290"/>
        <v>6.6753610688413595E-2</v>
      </c>
      <c r="R1398" s="184">
        <f t="shared" si="300"/>
        <v>1.0188955773741608</v>
      </c>
      <c r="S1398" s="184">
        <f t="shared" si="301"/>
        <v>16.031972204664136</v>
      </c>
      <c r="T1398" s="190">
        <f t="shared" si="291"/>
        <v>0.10742104525516805</v>
      </c>
      <c r="U1398" s="190">
        <f t="shared" si="292"/>
        <v>4.565035799543482E-2</v>
      </c>
      <c r="V1398" s="190">
        <f t="shared" si="293"/>
        <v>6.1770687259733226E-2</v>
      </c>
      <c r="Y1398" s="205"/>
      <c r="Z1398" s="205"/>
    </row>
    <row r="1399" spans="1:26">
      <c r="A1399" s="181">
        <v>1986.11</v>
      </c>
      <c r="B1399" s="182">
        <v>245.1</v>
      </c>
      <c r="C1399" s="183">
        <v>8.2633299999999998</v>
      </c>
      <c r="D1399" s="182">
        <v>14.603300000000001</v>
      </c>
      <c r="E1399" s="182">
        <v>110.4</v>
      </c>
      <c r="F1399" s="183">
        <f t="shared" si="298"/>
        <v>1986.8749999998947</v>
      </c>
      <c r="G1399" s="184">
        <v>7.25</v>
      </c>
      <c r="H1399" s="183">
        <f t="shared" si="294"/>
        <v>697.67914809782633</v>
      </c>
      <c r="I1399" s="183">
        <f t="shared" si="295"/>
        <v>23.521636209103267</v>
      </c>
      <c r="J1399" s="185">
        <f t="shared" si="299"/>
        <v>210265.68031128883</v>
      </c>
      <c r="K1399" s="183">
        <f t="shared" si="296"/>
        <v>41.568412498641322</v>
      </c>
      <c r="L1399" s="185">
        <f t="shared" si="297"/>
        <v>12527.836839207852</v>
      </c>
      <c r="M1399" s="204">
        <f t="shared" si="288"/>
        <v>13.8729855961386</v>
      </c>
      <c r="N1399" s="186"/>
      <c r="O1399" s="187">
        <f t="shared" si="289"/>
        <v>17.491666180642547</v>
      </c>
      <c r="P1399" s="187"/>
      <c r="Q1399" s="206">
        <f t="shared" si="290"/>
        <v>6.606595685814573E-2</v>
      </c>
      <c r="R1399" s="184">
        <f t="shared" si="300"/>
        <v>1.0159834282206941</v>
      </c>
      <c r="S1399" s="184">
        <f t="shared" si="301"/>
        <v>16.320109465794648</v>
      </c>
      <c r="T1399" s="190">
        <f t="shared" si="291"/>
        <v>0.10892623208224261</v>
      </c>
      <c r="U1399" s="190">
        <f t="shared" si="292"/>
        <v>4.666492670886746E-2</v>
      </c>
      <c r="V1399" s="190">
        <f t="shared" si="293"/>
        <v>6.2261305373375153E-2</v>
      </c>
      <c r="Y1399" s="205"/>
      <c r="Z1399" s="205"/>
    </row>
    <row r="1400" spans="1:26">
      <c r="A1400" s="181">
        <v>1986.12</v>
      </c>
      <c r="B1400" s="182">
        <v>248.6</v>
      </c>
      <c r="C1400" s="183">
        <v>8.2799999999999994</v>
      </c>
      <c r="D1400" s="182">
        <v>14.48</v>
      </c>
      <c r="E1400" s="182">
        <v>110.5</v>
      </c>
      <c r="F1400" s="183">
        <f t="shared" si="298"/>
        <v>1986.958333333228</v>
      </c>
      <c r="G1400" s="184">
        <v>7.11</v>
      </c>
      <c r="H1400" s="183">
        <f t="shared" si="294"/>
        <v>707.0015266968328</v>
      </c>
      <c r="I1400" s="183">
        <f t="shared" si="295"/>
        <v>23.54775800904978</v>
      </c>
      <c r="J1400" s="185">
        <f t="shared" si="299"/>
        <v>213666.64678397222</v>
      </c>
      <c r="K1400" s="183">
        <f t="shared" si="296"/>
        <v>41.180137194570158</v>
      </c>
      <c r="L1400" s="185">
        <f t="shared" si="297"/>
        <v>12445.265669476743</v>
      </c>
      <c r="M1400" s="204">
        <f t="shared" si="288"/>
        <v>14.085139814743307</v>
      </c>
      <c r="N1400" s="186"/>
      <c r="O1400" s="187">
        <f t="shared" si="289"/>
        <v>17.743316425436962</v>
      </c>
      <c r="P1400" s="187"/>
      <c r="Q1400" s="206">
        <f t="shared" si="290"/>
        <v>6.610970206910384E-2</v>
      </c>
      <c r="R1400" s="184">
        <f t="shared" si="300"/>
        <v>1.0080581907954413</v>
      </c>
      <c r="S1400" s="184">
        <f t="shared" si="301"/>
        <v>16.565955369638491</v>
      </c>
      <c r="T1400" s="190">
        <f t="shared" si="291"/>
        <v>0.10846887333722854</v>
      </c>
      <c r="U1400" s="190">
        <f t="shared" si="292"/>
        <v>4.4871625548176919E-2</v>
      </c>
      <c r="V1400" s="190">
        <f t="shared" si="293"/>
        <v>6.3597247789051625E-2</v>
      </c>
      <c r="Y1400" s="205"/>
      <c r="Z1400" s="205"/>
    </row>
    <row r="1401" spans="1:26">
      <c r="A1401" s="181">
        <v>1987.01</v>
      </c>
      <c r="B1401" s="182">
        <v>264.5</v>
      </c>
      <c r="C1401" s="183">
        <v>8.3000000000000007</v>
      </c>
      <c r="D1401" s="182">
        <v>14.6867</v>
      </c>
      <c r="E1401" s="182">
        <v>111.2</v>
      </c>
      <c r="F1401" s="183">
        <f t="shared" si="298"/>
        <v>1987.0416666665612</v>
      </c>
      <c r="G1401" s="184">
        <v>7.08</v>
      </c>
      <c r="H1401" s="183">
        <f t="shared" si="294"/>
        <v>747.48484937050387</v>
      </c>
      <c r="I1401" s="183">
        <f t="shared" si="295"/>
        <v>23.456046312949649</v>
      </c>
      <c r="J1401" s="185">
        <f t="shared" si="299"/>
        <v>226492.05572699968</v>
      </c>
      <c r="K1401" s="183">
        <f t="shared" si="296"/>
        <v>41.505050046312967</v>
      </c>
      <c r="L1401" s="185">
        <f t="shared" si="297"/>
        <v>12576.260396392161</v>
      </c>
      <c r="M1401" s="204">
        <f t="shared" si="288"/>
        <v>14.922208103718942</v>
      </c>
      <c r="N1401" s="186"/>
      <c r="O1401" s="187">
        <f t="shared" si="289"/>
        <v>18.777962794262134</v>
      </c>
      <c r="P1401" s="187"/>
      <c r="Q1401" s="206">
        <f t="shared" si="290"/>
        <v>6.255222587187366E-2</v>
      </c>
      <c r="R1401" s="184">
        <f t="shared" si="300"/>
        <v>0.99390186210958875</v>
      </c>
      <c r="S1401" s="184">
        <f t="shared" si="301"/>
        <v>16.594324580558418</v>
      </c>
      <c r="T1401" s="190">
        <f t="shared" si="291"/>
        <v>0.10521712997774313</v>
      </c>
      <c r="U1401" s="190">
        <f t="shared" si="292"/>
        <v>4.2775765751370098E-2</v>
      </c>
      <c r="V1401" s="190">
        <f t="shared" si="293"/>
        <v>6.2441364226373031E-2</v>
      </c>
      <c r="Y1401" s="205"/>
      <c r="Z1401" s="205"/>
    </row>
    <row r="1402" spans="1:26">
      <c r="A1402" s="181">
        <v>1987.02</v>
      </c>
      <c r="B1402" s="182">
        <v>280.89999999999998</v>
      </c>
      <c r="C1402" s="183">
        <v>8.32</v>
      </c>
      <c r="D1402" s="182">
        <v>14.8933</v>
      </c>
      <c r="E1402" s="182">
        <v>111.6</v>
      </c>
      <c r="F1402" s="183">
        <f t="shared" si="298"/>
        <v>1987.1249999998945</v>
      </c>
      <c r="G1402" s="184">
        <v>7.25</v>
      </c>
      <c r="H1402" s="183">
        <f t="shared" si="294"/>
        <v>790.98646102150565</v>
      </c>
      <c r="I1402" s="183">
        <f t="shared" si="295"/>
        <v>23.42829247311829</v>
      </c>
      <c r="J1402" s="185">
        <f t="shared" si="299"/>
        <v>240264.86057958019</v>
      </c>
      <c r="K1402" s="183">
        <f t="shared" si="296"/>
        <v>41.938051477150552</v>
      </c>
      <c r="L1402" s="185">
        <f t="shared" si="297"/>
        <v>12738.827511818659</v>
      </c>
      <c r="M1402" s="204">
        <f t="shared" si="288"/>
        <v>15.822318142836449</v>
      </c>
      <c r="N1402" s="186"/>
      <c r="O1402" s="187">
        <f t="shared" si="289"/>
        <v>19.886426559991143</v>
      </c>
      <c r="P1402" s="187"/>
      <c r="Q1402" s="206">
        <f t="shared" si="290"/>
        <v>5.6334889356184428E-2</v>
      </c>
      <c r="R1402" s="184">
        <f t="shared" si="300"/>
        <v>1.0060416666666667</v>
      </c>
      <c r="S1402" s="184">
        <f t="shared" si="301"/>
        <v>16.434014939415359</v>
      </c>
      <c r="T1402" s="190">
        <f t="shared" si="291"/>
        <v>0.10306661670050477</v>
      </c>
      <c r="U1402" s="190">
        <f t="shared" si="292"/>
        <v>4.5241842361098072E-2</v>
      </c>
      <c r="V1402" s="190">
        <f t="shared" si="293"/>
        <v>5.7824774339406693E-2</v>
      </c>
      <c r="Y1402" s="205"/>
      <c r="Z1402" s="205"/>
    </row>
    <row r="1403" spans="1:26">
      <c r="A1403" s="181">
        <v>1987.03</v>
      </c>
      <c r="B1403" s="182">
        <v>292.5</v>
      </c>
      <c r="C1403" s="183">
        <v>8.34</v>
      </c>
      <c r="D1403" s="182">
        <v>15.1</v>
      </c>
      <c r="E1403" s="182">
        <v>112.1</v>
      </c>
      <c r="F1403" s="183">
        <f t="shared" si="298"/>
        <v>1987.2083333332278</v>
      </c>
      <c r="G1403" s="184">
        <v>7.25</v>
      </c>
      <c r="H1403" s="183">
        <f t="shared" si="294"/>
        <v>819.97717439785936</v>
      </c>
      <c r="I1403" s="183">
        <f t="shared" si="295"/>
        <v>23.379861998215887</v>
      </c>
      <c r="J1403" s="185">
        <f t="shared" si="299"/>
        <v>249662.69903497741</v>
      </c>
      <c r="K1403" s="183">
        <f t="shared" si="296"/>
        <v>42.330445584299753</v>
      </c>
      <c r="L1403" s="185">
        <f t="shared" si="297"/>
        <v>12888.570104027896</v>
      </c>
      <c r="M1403" s="204">
        <f t="shared" si="288"/>
        <v>16.433343976069924</v>
      </c>
      <c r="N1403" s="186"/>
      <c r="O1403" s="187">
        <f t="shared" si="289"/>
        <v>20.627202938129219</v>
      </c>
      <c r="P1403" s="187"/>
      <c r="Q1403" s="206">
        <f t="shared" si="290"/>
        <v>5.374249744226315E-2</v>
      </c>
      <c r="R1403" s="184">
        <f t="shared" si="300"/>
        <v>0.95348909939056448</v>
      </c>
      <c r="S1403" s="184">
        <f t="shared" si="301"/>
        <v>16.459560230255619</v>
      </c>
      <c r="T1403" s="190">
        <f t="shared" si="291"/>
        <v>9.78808838023979E-2</v>
      </c>
      <c r="U1403" s="190">
        <f t="shared" si="292"/>
        <v>4.3326612376116236E-2</v>
      </c>
      <c r="V1403" s="190">
        <f t="shared" si="293"/>
        <v>5.4554271426281664E-2</v>
      </c>
      <c r="Y1403" s="205"/>
      <c r="Z1403" s="205"/>
    </row>
    <row r="1404" spans="1:26">
      <c r="A1404" s="181">
        <v>1987.04</v>
      </c>
      <c r="B1404" s="182">
        <v>289.3</v>
      </c>
      <c r="C1404" s="183">
        <v>8.4</v>
      </c>
      <c r="D1404" s="182">
        <v>14.8733</v>
      </c>
      <c r="E1404" s="182">
        <v>112.7</v>
      </c>
      <c r="F1404" s="183">
        <f t="shared" si="298"/>
        <v>1987.291666666561</v>
      </c>
      <c r="G1404" s="184">
        <v>8.02</v>
      </c>
      <c r="H1404" s="183">
        <f t="shared" si="294"/>
        <v>806.68879192546615</v>
      </c>
      <c r="I1404" s="183">
        <f t="shared" si="295"/>
        <v>23.422695652173925</v>
      </c>
      <c r="J1404" s="185">
        <f t="shared" si="299"/>
        <v>246211.01882853897</v>
      </c>
      <c r="K1404" s="183">
        <f t="shared" si="296"/>
        <v>41.472949909937903</v>
      </c>
      <c r="L1404" s="185">
        <f t="shared" si="297"/>
        <v>12658.03783734016</v>
      </c>
      <c r="M1404" s="204">
        <f t="shared" si="288"/>
        <v>16.196534453220877</v>
      </c>
      <c r="N1404" s="186"/>
      <c r="O1404" s="187">
        <f t="shared" si="289"/>
        <v>20.303841071051384</v>
      </c>
      <c r="P1404" s="187"/>
      <c r="Q1404" s="206">
        <f t="shared" si="290"/>
        <v>4.6609431506182797E-2</v>
      </c>
      <c r="R1404" s="184">
        <f t="shared" si="300"/>
        <v>0.96742422509917603</v>
      </c>
      <c r="S1404" s="184">
        <f t="shared" si="301"/>
        <v>15.610458405331707</v>
      </c>
      <c r="T1404" s="190">
        <f t="shared" si="291"/>
        <v>9.5471540307972669E-2</v>
      </c>
      <c r="U1404" s="190">
        <f t="shared" si="292"/>
        <v>4.7813316678601669E-2</v>
      </c>
      <c r="V1404" s="190">
        <f t="shared" si="293"/>
        <v>4.7658223629370999E-2</v>
      </c>
      <c r="Y1404" s="205"/>
      <c r="Z1404" s="205"/>
    </row>
    <row r="1405" spans="1:26">
      <c r="A1405" s="181">
        <v>1987.05</v>
      </c>
      <c r="B1405" s="182">
        <v>289.10000000000002</v>
      </c>
      <c r="C1405" s="183">
        <v>8.4600000000000009</v>
      </c>
      <c r="D1405" s="182">
        <v>14.646699999999999</v>
      </c>
      <c r="E1405" s="182">
        <v>113.1</v>
      </c>
      <c r="F1405" s="183">
        <f t="shared" si="298"/>
        <v>1987.3749999998943</v>
      </c>
      <c r="G1405" s="184">
        <v>8.61</v>
      </c>
      <c r="H1405" s="183">
        <f t="shared" si="294"/>
        <v>803.28007029177752</v>
      </c>
      <c r="I1405" s="183">
        <f t="shared" si="295"/>
        <v>23.50657002652521</v>
      </c>
      <c r="J1405" s="185">
        <f t="shared" si="299"/>
        <v>245768.51016395426</v>
      </c>
      <c r="K1405" s="183">
        <f t="shared" si="296"/>
        <v>40.696652388594181</v>
      </c>
      <c r="L1405" s="185">
        <f t="shared" si="297"/>
        <v>12451.392728531266</v>
      </c>
      <c r="M1405" s="204">
        <f t="shared" si="288"/>
        <v>16.160311952655739</v>
      </c>
      <c r="N1405" s="186"/>
      <c r="O1405" s="187">
        <f t="shared" si="289"/>
        <v>20.233478963142396</v>
      </c>
      <c r="P1405" s="187"/>
      <c r="Q1405" s="206">
        <f t="shared" si="290"/>
        <v>4.0693975709329595E-2</v>
      </c>
      <c r="R1405" s="184">
        <f t="shared" si="300"/>
        <v>1.0212748364878896</v>
      </c>
      <c r="S1405" s="184">
        <f t="shared" si="301"/>
        <v>15.0485247133077</v>
      </c>
      <c r="T1405" s="190">
        <f t="shared" si="291"/>
        <v>0.10544169617241894</v>
      </c>
      <c r="U1405" s="190">
        <f t="shared" si="292"/>
        <v>5.3683153601261413E-2</v>
      </c>
      <c r="V1405" s="190">
        <f t="shared" si="293"/>
        <v>5.1758542571157529E-2</v>
      </c>
      <c r="Y1405" s="205"/>
      <c r="Z1405" s="205"/>
    </row>
    <row r="1406" spans="1:26">
      <c r="A1406" s="181">
        <v>1987.06</v>
      </c>
      <c r="B1406" s="182">
        <v>301.39999999999998</v>
      </c>
      <c r="C1406" s="183">
        <v>8.52</v>
      </c>
      <c r="D1406" s="182">
        <v>14.42</v>
      </c>
      <c r="E1406" s="182">
        <v>113.5</v>
      </c>
      <c r="F1406" s="183">
        <f t="shared" si="298"/>
        <v>1987.4583333332275</v>
      </c>
      <c r="G1406" s="184">
        <v>8.4</v>
      </c>
      <c r="H1406" s="183">
        <f t="shared" si="294"/>
        <v>834.50490132158609</v>
      </c>
      <c r="I1406" s="183">
        <f t="shared" si="295"/>
        <v>23.589853215859037</v>
      </c>
      <c r="J1406" s="185">
        <f t="shared" si="299"/>
        <v>255923.39564825982</v>
      </c>
      <c r="K1406" s="183">
        <f t="shared" si="296"/>
        <v>39.925549691629975</v>
      </c>
      <c r="L1406" s="185">
        <f t="shared" si="297"/>
        <v>12244.244742030218</v>
      </c>
      <c r="M1406" s="204">
        <f t="shared" si="288"/>
        <v>16.825207307878721</v>
      </c>
      <c r="N1406" s="186"/>
      <c r="O1406" s="187">
        <f t="shared" si="289"/>
        <v>21.038765339298095</v>
      </c>
      <c r="P1406" s="187"/>
      <c r="Q1406" s="206">
        <f t="shared" si="290"/>
        <v>4.0020549424348593E-2</v>
      </c>
      <c r="R1406" s="184">
        <f t="shared" si="300"/>
        <v>1.0036500888963857</v>
      </c>
      <c r="S1406" s="184">
        <f t="shared" si="301"/>
        <v>15.314516868422027</v>
      </c>
      <c r="T1406" s="190">
        <f t="shared" si="291"/>
        <v>0.10657640898187104</v>
      </c>
      <c r="U1406" s="190">
        <f t="shared" si="292"/>
        <v>5.3962220978424069E-2</v>
      </c>
      <c r="V1406" s="190">
        <f t="shared" si="293"/>
        <v>5.2614188003446971E-2</v>
      </c>
      <c r="Y1406" s="205"/>
      <c r="Z1406" s="205"/>
    </row>
    <row r="1407" spans="1:26">
      <c r="A1407" s="181">
        <v>1987.07</v>
      </c>
      <c r="B1407" s="182">
        <v>310.10000000000002</v>
      </c>
      <c r="C1407" s="183">
        <v>8.5666700000000002</v>
      </c>
      <c r="D1407" s="182">
        <v>14.9</v>
      </c>
      <c r="E1407" s="182">
        <v>113.8</v>
      </c>
      <c r="F1407" s="183">
        <f t="shared" si="298"/>
        <v>1987.5416666665608</v>
      </c>
      <c r="G1407" s="184">
        <v>8.4499999999999993</v>
      </c>
      <c r="H1407" s="183">
        <f t="shared" si="294"/>
        <v>856.32970518453465</v>
      </c>
      <c r="I1407" s="183">
        <f t="shared" si="295"/>
        <v>23.656543036159942</v>
      </c>
      <c r="J1407" s="185">
        <f t="shared" si="299"/>
        <v>263221.1356690129</v>
      </c>
      <c r="K1407" s="183">
        <f t="shared" si="296"/>
        <v>41.145800087873482</v>
      </c>
      <c r="L1407" s="185">
        <f t="shared" si="297"/>
        <v>12647.516676776177</v>
      </c>
      <c r="M1407" s="204">
        <f t="shared" si="288"/>
        <v>17.306004390512225</v>
      </c>
      <c r="N1407" s="186"/>
      <c r="O1407" s="187">
        <f t="shared" si="289"/>
        <v>21.611453473791176</v>
      </c>
      <c r="P1407" s="187"/>
      <c r="Q1407" s="206">
        <f t="shared" si="290"/>
        <v>3.7625517261062211E-2</v>
      </c>
      <c r="R1407" s="184">
        <f t="shared" si="300"/>
        <v>0.9865456526552201</v>
      </c>
      <c r="S1407" s="184">
        <f t="shared" si="301"/>
        <v>15.329896665738627</v>
      </c>
      <c r="T1407" s="190">
        <f t="shared" si="291"/>
        <v>0.10950345027898201</v>
      </c>
      <c r="U1407" s="190">
        <f t="shared" si="292"/>
        <v>5.6366611728344118E-2</v>
      </c>
      <c r="V1407" s="190">
        <f t="shared" si="293"/>
        <v>5.3136838550637888E-2</v>
      </c>
      <c r="Y1407" s="205"/>
      <c r="Z1407" s="205"/>
    </row>
    <row r="1408" spans="1:26">
      <c r="A1408" s="181">
        <v>1987.08</v>
      </c>
      <c r="B1408" s="182">
        <v>329.4</v>
      </c>
      <c r="C1408" s="183">
        <v>8.6133299999999995</v>
      </c>
      <c r="D1408" s="182">
        <v>15.38</v>
      </c>
      <c r="E1408" s="182">
        <v>114.4</v>
      </c>
      <c r="F1408" s="183">
        <f t="shared" si="298"/>
        <v>1987.624999999894</v>
      </c>
      <c r="G1408" s="184">
        <v>8.76</v>
      </c>
      <c r="H1408" s="183">
        <f t="shared" si="294"/>
        <v>904.85517744755271</v>
      </c>
      <c r="I1408" s="183">
        <f t="shared" si="295"/>
        <v>23.660644339903854</v>
      </c>
      <c r="J1408" s="185">
        <f t="shared" si="299"/>
        <v>278743.11080346175</v>
      </c>
      <c r="K1408" s="183">
        <f t="shared" si="296"/>
        <v>42.248550786713302</v>
      </c>
      <c r="L1408" s="185">
        <f t="shared" si="297"/>
        <v>13014.781554818586</v>
      </c>
      <c r="M1408" s="204">
        <f t="shared" si="288"/>
        <v>18.326907245856344</v>
      </c>
      <c r="N1408" s="186"/>
      <c r="O1408" s="187">
        <f t="shared" si="289"/>
        <v>22.852095511377343</v>
      </c>
      <c r="P1408" s="187"/>
      <c r="Q1408" s="206">
        <f t="shared" si="290"/>
        <v>3.151800196062856E-2</v>
      </c>
      <c r="R1408" s="184">
        <f t="shared" si="300"/>
        <v>0.96486630767468584</v>
      </c>
      <c r="S1408" s="184">
        <f t="shared" si="301"/>
        <v>15.044323105759673</v>
      </c>
      <c r="T1408" s="190">
        <f t="shared" si="291"/>
        <v>0.10334217533778389</v>
      </c>
      <c r="U1408" s="190">
        <f t="shared" si="292"/>
        <v>5.8082622427089392E-2</v>
      </c>
      <c r="V1408" s="190">
        <f t="shared" si="293"/>
        <v>4.52595529106945E-2</v>
      </c>
      <c r="Y1408" s="205"/>
      <c r="Z1408" s="205"/>
    </row>
    <row r="1409" spans="1:26">
      <c r="A1409" s="181">
        <v>1987.09</v>
      </c>
      <c r="B1409" s="182">
        <v>318.7</v>
      </c>
      <c r="C1409" s="183">
        <v>8.66</v>
      </c>
      <c r="D1409" s="182">
        <v>15.86</v>
      </c>
      <c r="E1409" s="182">
        <v>115</v>
      </c>
      <c r="F1409" s="183">
        <f t="shared" si="298"/>
        <v>1987.7083333332273</v>
      </c>
      <c r="G1409" s="184">
        <v>9.42</v>
      </c>
      <c r="H1409" s="183">
        <f t="shared" si="294"/>
        <v>870.89486217391334</v>
      </c>
      <c r="I1409" s="183">
        <f t="shared" si="295"/>
        <v>23.664730173913053</v>
      </c>
      <c r="J1409" s="185">
        <f t="shared" si="299"/>
        <v>268889.04158878833</v>
      </c>
      <c r="K1409" s="183">
        <f t="shared" si="296"/>
        <v>43.339794521739144</v>
      </c>
      <c r="L1409" s="185">
        <f t="shared" si="297"/>
        <v>13381.174143703114</v>
      </c>
      <c r="M1409" s="204">
        <f t="shared" ref="M1409:M1472" si="302">H1409/AVERAGE(K1289:K1408)</f>
        <v>17.675620449938226</v>
      </c>
      <c r="N1409" s="186"/>
      <c r="O1409" s="187">
        <f t="shared" ref="O1409:O1472" si="303">J1409/AVERAGE(L1289:L1408)</f>
        <v>22.007766234206713</v>
      </c>
      <c r="P1409" s="187"/>
      <c r="Q1409" s="206">
        <f t="shared" ref="Q1409:Q1472" si="304">1/M1409-(G1409/100-(((E1409/E1289)^(1/10))-1))</f>
        <v>2.7138089806860208E-2</v>
      </c>
      <c r="R1409" s="184">
        <f t="shared" si="300"/>
        <v>1.0014476306327</v>
      </c>
      <c r="S1409" s="184">
        <f t="shared" si="301"/>
        <v>14.440026083980936</v>
      </c>
      <c r="T1409" s="190">
        <f t="shared" si="291"/>
        <v>0.10835852021718662</v>
      </c>
      <c r="U1409" s="190">
        <f t="shared" si="292"/>
        <v>6.342280497439301E-2</v>
      </c>
      <c r="V1409" s="190">
        <f t="shared" si="293"/>
        <v>4.4935715242793606E-2</v>
      </c>
      <c r="Y1409" s="205"/>
      <c r="Z1409" s="205"/>
    </row>
    <row r="1410" spans="1:26">
      <c r="A1410" s="181">
        <v>1987.1</v>
      </c>
      <c r="B1410" s="182">
        <v>280.2</v>
      </c>
      <c r="C1410" s="183">
        <v>8.7100000000000009</v>
      </c>
      <c r="D1410" s="182">
        <v>16.406700000000001</v>
      </c>
      <c r="E1410" s="182">
        <v>115.3</v>
      </c>
      <c r="F1410" s="183">
        <f t="shared" si="298"/>
        <v>1987.7916666665606</v>
      </c>
      <c r="G1410" s="184">
        <v>9.52</v>
      </c>
      <c r="H1410" s="183">
        <f t="shared" si="294"/>
        <v>763.6956712922813</v>
      </c>
      <c r="I1410" s="183">
        <f t="shared" si="295"/>
        <v>23.739433607979198</v>
      </c>
      <c r="J1410" s="185">
        <f t="shared" si="299"/>
        <v>236402.05669365125</v>
      </c>
      <c r="K1410" s="183">
        <f t="shared" si="296"/>
        <v>44.717079836513463</v>
      </c>
      <c r="L1410" s="185">
        <f t="shared" si="297"/>
        <v>13842.175672932648</v>
      </c>
      <c r="M1410" s="204">
        <f t="shared" si="302"/>
        <v>15.530055563627313</v>
      </c>
      <c r="N1410" s="186"/>
      <c r="O1410" s="187">
        <f t="shared" si="303"/>
        <v>19.313386963315381</v>
      </c>
      <c r="P1410" s="187"/>
      <c r="Q1410" s="206">
        <f t="shared" si="304"/>
        <v>3.3885399558438362E-2</v>
      </c>
      <c r="R1410" s="184">
        <f t="shared" si="300"/>
        <v>1.0513845824386956</v>
      </c>
      <c r="S1410" s="184">
        <f t="shared" si="301"/>
        <v>14.423303897908639</v>
      </c>
      <c r="T1410" s="190">
        <f t="shared" ref="T1410:T1473" si="305">(($J1530/$J1410)^(1/10)-1)</f>
        <v>0.12427821516317117</v>
      </c>
      <c r="U1410" s="190">
        <f t="shared" ref="U1410:U1473" si="306">(($S1530/$S1410)^(1/10)-1)</f>
        <v>6.5242313112665595E-2</v>
      </c>
      <c r="V1410" s="190">
        <f t="shared" ref="V1410:V1473" si="307">T1410-U1410</f>
        <v>5.9035902050505573E-2</v>
      </c>
      <c r="Y1410" s="205"/>
      <c r="Z1410" s="205"/>
    </row>
    <row r="1411" spans="1:26">
      <c r="A1411" s="181">
        <v>1987.11</v>
      </c>
      <c r="B1411" s="182">
        <v>245</v>
      </c>
      <c r="C1411" s="183">
        <v>8.76</v>
      </c>
      <c r="D1411" s="182">
        <v>16.953299999999999</v>
      </c>
      <c r="E1411" s="182">
        <v>115.4</v>
      </c>
      <c r="F1411" s="183">
        <f t="shared" si="298"/>
        <v>1987.8749999998938</v>
      </c>
      <c r="G1411" s="184">
        <v>8.86</v>
      </c>
      <c r="H1411" s="183">
        <f t="shared" si="294"/>
        <v>667.17809792027742</v>
      </c>
      <c r="I1411" s="183">
        <f t="shared" si="295"/>
        <v>23.855020970537268</v>
      </c>
      <c r="J1411" s="185">
        <f t="shared" si="299"/>
        <v>207140.39437108103</v>
      </c>
      <c r="K1411" s="183">
        <f t="shared" si="296"/>
        <v>46.166818152946284</v>
      </c>
      <c r="L1411" s="185">
        <f t="shared" si="297"/>
        <v>14333.523460780603</v>
      </c>
      <c r="M1411" s="204">
        <f t="shared" si="302"/>
        <v>13.590885143189082</v>
      </c>
      <c r="N1411" s="186"/>
      <c r="O1411" s="187">
        <f t="shared" si="303"/>
        <v>16.887366309768471</v>
      </c>
      <c r="P1411" s="187"/>
      <c r="Q1411" s="206">
        <f t="shared" si="304"/>
        <v>4.9247979245253995E-2</v>
      </c>
      <c r="R1411" s="184">
        <f t="shared" si="300"/>
        <v>0.99887189891126138</v>
      </c>
      <c r="S1411" s="184">
        <f t="shared" si="301"/>
        <v>15.151298584090739</v>
      </c>
      <c r="T1411" s="190">
        <f t="shared" si="305"/>
        <v>0.1379844068422762</v>
      </c>
      <c r="U1411" s="190">
        <f t="shared" si="306"/>
        <v>6.1788332359404174E-2</v>
      </c>
      <c r="V1411" s="190">
        <f t="shared" si="307"/>
        <v>7.6196074482872023E-2</v>
      </c>
      <c r="Y1411" s="205"/>
      <c r="Z1411" s="205"/>
    </row>
    <row r="1412" spans="1:26">
      <c r="A1412" s="181">
        <v>1987.12</v>
      </c>
      <c r="B1412" s="182">
        <v>241</v>
      </c>
      <c r="C1412" s="183">
        <v>8.81</v>
      </c>
      <c r="D1412" s="182">
        <v>17.5</v>
      </c>
      <c r="E1412" s="182">
        <v>115.4</v>
      </c>
      <c r="F1412" s="183">
        <f t="shared" si="298"/>
        <v>1987.9583333332271</v>
      </c>
      <c r="G1412" s="184">
        <v>8.99</v>
      </c>
      <c r="H1412" s="183">
        <f t="shared" si="294"/>
        <v>656.28539428076272</v>
      </c>
      <c r="I1412" s="183">
        <f t="shared" si="295"/>
        <v>23.991179766031205</v>
      </c>
      <c r="J1412" s="185">
        <f t="shared" si="299"/>
        <v>204379.22700529784</v>
      </c>
      <c r="K1412" s="183">
        <f t="shared" si="296"/>
        <v>47.655578422876971</v>
      </c>
      <c r="L1412" s="185">
        <f t="shared" si="297"/>
        <v>14840.815238973912</v>
      </c>
      <c r="M1412" s="204">
        <f t="shared" si="302"/>
        <v>13.389028514426961</v>
      </c>
      <c r="N1412" s="186"/>
      <c r="O1412" s="187">
        <f t="shared" si="303"/>
        <v>16.62249463399986</v>
      </c>
      <c r="P1412" s="187"/>
      <c r="Q1412" s="206">
        <f t="shared" si="304"/>
        <v>4.8714014484914497E-2</v>
      </c>
      <c r="R1412" s="184">
        <f t="shared" si="300"/>
        <v>1.028730231232527</v>
      </c>
      <c r="S1412" s="184">
        <f t="shared" si="301"/>
        <v>15.134206387662223</v>
      </c>
      <c r="T1412" s="190">
        <f t="shared" si="305"/>
        <v>0.14262186698497015</v>
      </c>
      <c r="U1412" s="190">
        <f t="shared" si="306"/>
        <v>6.3114654338094267E-2</v>
      </c>
      <c r="V1412" s="190">
        <f t="shared" si="307"/>
        <v>7.950721264687588E-2</v>
      </c>
      <c r="Y1412" s="205"/>
      <c r="Z1412" s="205"/>
    </row>
    <row r="1413" spans="1:26">
      <c r="A1413" s="181">
        <v>1988.01</v>
      </c>
      <c r="B1413" s="182">
        <v>250.5</v>
      </c>
      <c r="C1413" s="183">
        <v>8.8566699999999994</v>
      </c>
      <c r="D1413" s="182">
        <v>17.863299999999999</v>
      </c>
      <c r="E1413" s="182">
        <v>115.7</v>
      </c>
      <c r="F1413" s="183">
        <f t="shared" si="298"/>
        <v>1988.0416666665603</v>
      </c>
      <c r="G1413" s="184">
        <v>8.67</v>
      </c>
      <c r="H1413" s="183">
        <f t="shared" si="294"/>
        <v>680.38679559204866</v>
      </c>
      <c r="I1413" s="183">
        <f t="shared" si="295"/>
        <v>24.055733816032852</v>
      </c>
      <c r="J1413" s="185">
        <f t="shared" si="299"/>
        <v>212509.12522707615</v>
      </c>
      <c r="K1413" s="183">
        <f t="shared" si="296"/>
        <v>48.518776230337089</v>
      </c>
      <c r="L1413" s="185">
        <f t="shared" si="297"/>
        <v>15154.148729216882</v>
      </c>
      <c r="M1413" s="204">
        <f t="shared" si="302"/>
        <v>13.898336683569136</v>
      </c>
      <c r="N1413" s="186"/>
      <c r="O1413" s="187">
        <f t="shared" si="303"/>
        <v>17.237464801757401</v>
      </c>
      <c r="P1413" s="187"/>
      <c r="Q1413" s="206">
        <f t="shared" si="304"/>
        <v>4.8770254494573992E-2</v>
      </c>
      <c r="R1413" s="184">
        <f t="shared" si="300"/>
        <v>1.0383636955621693</v>
      </c>
      <c r="S1413" s="184">
        <f t="shared" si="301"/>
        <v>15.528646538247564</v>
      </c>
      <c r="T1413" s="190">
        <f t="shared" si="305"/>
        <v>0.13823197341745086</v>
      </c>
      <c r="U1413" s="190">
        <f t="shared" si="306"/>
        <v>6.284914000079489E-2</v>
      </c>
      <c r="V1413" s="190">
        <f t="shared" si="307"/>
        <v>7.538283341665597E-2</v>
      </c>
      <c r="Y1413" s="205"/>
      <c r="Z1413" s="205"/>
    </row>
    <row r="1414" spans="1:26">
      <c r="A1414" s="181">
        <v>1988.02</v>
      </c>
      <c r="B1414" s="182">
        <v>258.10000000000002</v>
      </c>
      <c r="C1414" s="183">
        <v>8.9033300000000004</v>
      </c>
      <c r="D1414" s="182">
        <v>18.226700000000001</v>
      </c>
      <c r="E1414" s="182">
        <v>116</v>
      </c>
      <c r="F1414" s="183">
        <f t="shared" si="298"/>
        <v>1988.1249999998936</v>
      </c>
      <c r="G1414" s="184">
        <v>8.2100000000000009</v>
      </c>
      <c r="H1414" s="183">
        <f t="shared" si="294"/>
        <v>699.21626250000031</v>
      </c>
      <c r="I1414" s="183">
        <f t="shared" si="295"/>
        <v>24.1199268748707</v>
      </c>
      <c r="J1414" s="185">
        <f t="shared" si="299"/>
        <v>219018.03400737373</v>
      </c>
      <c r="K1414" s="183">
        <f t="shared" si="296"/>
        <v>49.377780130603469</v>
      </c>
      <c r="L1414" s="185">
        <f t="shared" si="297"/>
        <v>15466.7803194196</v>
      </c>
      <c r="M1414" s="204">
        <f t="shared" si="302"/>
        <v>14.298270962469523</v>
      </c>
      <c r="N1414" s="186"/>
      <c r="O1414" s="187">
        <f t="shared" si="303"/>
        <v>17.714126170441723</v>
      </c>
      <c r="P1414" s="187"/>
      <c r="Q1414" s="206">
        <f t="shared" si="304"/>
        <v>5.0954722160582042E-2</v>
      </c>
      <c r="R1414" s="184">
        <f t="shared" si="300"/>
        <v>0.99608508963190345</v>
      </c>
      <c r="S1414" s="184">
        <f t="shared" si="301"/>
        <v>16.082681816516534</v>
      </c>
      <c r="T1414" s="190">
        <f t="shared" si="305"/>
        <v>0.1416558931135905</v>
      </c>
      <c r="U1414" s="190">
        <f t="shared" si="306"/>
        <v>5.918023773368275E-2</v>
      </c>
      <c r="V1414" s="190">
        <f t="shared" si="307"/>
        <v>8.2475655379907753E-2</v>
      </c>
      <c r="Y1414" s="205"/>
      <c r="Z1414" s="205"/>
    </row>
    <row r="1415" spans="1:26">
      <c r="A1415" s="181">
        <v>1988.03</v>
      </c>
      <c r="B1415" s="182">
        <v>265.7</v>
      </c>
      <c r="C1415" s="183">
        <v>8.9499999999999993</v>
      </c>
      <c r="D1415" s="182">
        <v>18.59</v>
      </c>
      <c r="E1415" s="182">
        <v>116.5</v>
      </c>
      <c r="F1415" s="183">
        <f t="shared" si="298"/>
        <v>1988.2083333332268</v>
      </c>
      <c r="G1415" s="184">
        <v>8.3699999999999992</v>
      </c>
      <c r="H1415" s="183">
        <f t="shared" si="294"/>
        <v>716.71605708154527</v>
      </c>
      <c r="I1415" s="183">
        <f t="shared" si="295"/>
        <v>24.142298497854082</v>
      </c>
      <c r="J1415" s="185">
        <f t="shared" si="299"/>
        <v>225129.73944591032</v>
      </c>
      <c r="K1415" s="183">
        <f t="shared" si="296"/>
        <v>50.145846824034358</v>
      </c>
      <c r="L1415" s="185">
        <f t="shared" si="297"/>
        <v>15751.455989083452</v>
      </c>
      <c r="M1415" s="204">
        <f t="shared" si="302"/>
        <v>14.668946811103464</v>
      </c>
      <c r="N1415" s="186"/>
      <c r="O1415" s="187">
        <f t="shared" si="303"/>
        <v>18.152060554951028</v>
      </c>
      <c r="P1415" s="187"/>
      <c r="Q1415" s="206">
        <f t="shared" si="304"/>
        <v>4.7202997059628812E-2</v>
      </c>
      <c r="R1415" s="184">
        <f t="shared" si="300"/>
        <v>0.98379483607185603</v>
      </c>
      <c r="S1415" s="184">
        <f t="shared" si="301"/>
        <v>15.950965397530005</v>
      </c>
      <c r="T1415" s="190">
        <f t="shared" si="305"/>
        <v>0.14421543923692326</v>
      </c>
      <c r="U1415" s="190">
        <f t="shared" si="306"/>
        <v>5.9704656860496863E-2</v>
      </c>
      <c r="V1415" s="190">
        <f t="shared" si="307"/>
        <v>8.4510782376426397E-2</v>
      </c>
      <c r="Y1415" s="205"/>
      <c r="Z1415" s="205"/>
    </row>
    <row r="1416" spans="1:26">
      <c r="A1416" s="181">
        <v>1988.04</v>
      </c>
      <c r="B1416" s="182">
        <v>262.60000000000002</v>
      </c>
      <c r="C1416" s="183">
        <v>9.0433299999999992</v>
      </c>
      <c r="D1416" s="182">
        <v>19.616700000000002</v>
      </c>
      <c r="E1416" s="182">
        <v>117.1</v>
      </c>
      <c r="F1416" s="183">
        <f t="shared" si="298"/>
        <v>1988.2916666665601</v>
      </c>
      <c r="G1416" s="184">
        <v>8.7200000000000006</v>
      </c>
      <c r="H1416" s="183">
        <f t="shared" si="294"/>
        <v>704.72443808710534</v>
      </c>
      <c r="I1416" s="183">
        <f t="shared" si="295"/>
        <v>24.2690618914176</v>
      </c>
      <c r="J1416" s="185">
        <f t="shared" si="299"/>
        <v>221998.28628642493</v>
      </c>
      <c r="K1416" s="183">
        <f t="shared" si="296"/>
        <v>52.644203673356131</v>
      </c>
      <c r="L1416" s="185">
        <f t="shared" si="297"/>
        <v>16583.677770734626</v>
      </c>
      <c r="M1416" s="204">
        <f t="shared" si="302"/>
        <v>14.433316420838944</v>
      </c>
      <c r="N1416" s="186"/>
      <c r="O1416" s="187">
        <f t="shared" si="303"/>
        <v>17.840595093043472</v>
      </c>
      <c r="P1416" s="187"/>
      <c r="Q1416" s="206">
        <f t="shared" si="304"/>
        <v>4.4527058308336573E-2</v>
      </c>
      <c r="R1416" s="184">
        <f t="shared" si="300"/>
        <v>0.98314430327257019</v>
      </c>
      <c r="S1416" s="184">
        <f t="shared" si="301"/>
        <v>15.61207186810015</v>
      </c>
      <c r="T1416" s="190">
        <f t="shared" si="305"/>
        <v>0.14945155386379438</v>
      </c>
      <c r="U1416" s="190">
        <f t="shared" si="306"/>
        <v>6.2365595392906759E-2</v>
      </c>
      <c r="V1416" s="190">
        <f t="shared" si="307"/>
        <v>8.7085958470887626E-2</v>
      </c>
      <c r="Y1416" s="205"/>
      <c r="Z1416" s="205"/>
    </row>
    <row r="1417" spans="1:26">
      <c r="A1417" s="181">
        <v>1988.05</v>
      </c>
      <c r="B1417" s="182">
        <v>256.10000000000002</v>
      </c>
      <c r="C1417" s="183">
        <v>9.1366700000000005</v>
      </c>
      <c r="D1417" s="182">
        <v>20.6433</v>
      </c>
      <c r="E1417" s="182">
        <v>117.5</v>
      </c>
      <c r="F1417" s="183">
        <f t="shared" si="298"/>
        <v>1988.3749999998934</v>
      </c>
      <c r="G1417" s="184">
        <v>9.09</v>
      </c>
      <c r="H1417" s="183">
        <f t="shared" si="294"/>
        <v>684.94108468085142</v>
      </c>
      <c r="I1417" s="183">
        <f t="shared" si="295"/>
        <v>24.436082234170225</v>
      </c>
      <c r="J1417" s="185">
        <f t="shared" si="299"/>
        <v>216407.72306961226</v>
      </c>
      <c r="K1417" s="183">
        <f t="shared" si="296"/>
        <v>55.210637615744702</v>
      </c>
      <c r="L1417" s="185">
        <f t="shared" si="297"/>
        <v>17443.848300050475</v>
      </c>
      <c r="M1417" s="204">
        <f t="shared" si="302"/>
        <v>14.031891348027772</v>
      </c>
      <c r="N1417" s="186"/>
      <c r="O1417" s="187">
        <f t="shared" si="303"/>
        <v>17.325317986212728</v>
      </c>
      <c r="P1417" s="187"/>
      <c r="Q1417" s="206">
        <f t="shared" si="304"/>
        <v>4.2178685061003071E-2</v>
      </c>
      <c r="R1417" s="184">
        <f t="shared" si="300"/>
        <v>1.0187384727016691</v>
      </c>
      <c r="S1417" s="184">
        <f t="shared" si="301"/>
        <v>15.296667878487494</v>
      </c>
      <c r="T1417" s="190">
        <f t="shared" si="305"/>
        <v>0.15191947926139204</v>
      </c>
      <c r="U1417" s="190">
        <f t="shared" si="306"/>
        <v>6.4758539388930059E-2</v>
      </c>
      <c r="V1417" s="190">
        <f t="shared" si="307"/>
        <v>8.7160939872461984E-2</v>
      </c>
      <c r="Y1417" s="205"/>
      <c r="Z1417" s="205"/>
    </row>
    <row r="1418" spans="1:26">
      <c r="A1418" s="181">
        <v>1988.06</v>
      </c>
      <c r="B1418" s="182">
        <v>270.7</v>
      </c>
      <c r="C1418" s="183">
        <v>9.23</v>
      </c>
      <c r="D1418" s="182">
        <v>21.67</v>
      </c>
      <c r="E1418" s="182">
        <v>118</v>
      </c>
      <c r="F1418" s="183">
        <f t="shared" si="298"/>
        <v>1988.4583333332266</v>
      </c>
      <c r="G1418" s="184">
        <v>8.92</v>
      </c>
      <c r="H1418" s="183">
        <f t="shared" ref="H1418:H1481" si="308">B1418*$E$1852/E1418</f>
        <v>720.92112838983076</v>
      </c>
      <c r="I1418" s="183">
        <f t="shared" ref="I1418:I1481" si="309">C1418*$E$1852/E1418</f>
        <v>24.581093516949164</v>
      </c>
      <c r="J1418" s="185">
        <f t="shared" si="299"/>
        <v>228422.85019847128</v>
      </c>
      <c r="K1418" s="183">
        <f t="shared" ref="K1418:K1481" si="310">D1418*$E$1852/E1418</f>
        <v>57.710974703389851</v>
      </c>
      <c r="L1418" s="185">
        <f t="shared" ref="L1418:L1481" si="311">K1418*(J1418/H1418)</f>
        <v>18285.641536020958</v>
      </c>
      <c r="M1418" s="204">
        <f t="shared" si="302"/>
        <v>14.766468647879618</v>
      </c>
      <c r="N1418" s="186"/>
      <c r="O1418" s="187">
        <f t="shared" si="303"/>
        <v>18.208235569514841</v>
      </c>
      <c r="P1418" s="187"/>
      <c r="Q1418" s="206">
        <f t="shared" si="304"/>
        <v>3.9638410850633049E-2</v>
      </c>
      <c r="R1418" s="184">
        <f t="shared" si="300"/>
        <v>0.99829434380981263</v>
      </c>
      <c r="S1418" s="184">
        <f t="shared" si="301"/>
        <v>15.517273122497594</v>
      </c>
      <c r="T1418" s="190">
        <f t="shared" si="305"/>
        <v>0.14570549563330748</v>
      </c>
      <c r="U1418" s="190">
        <f t="shared" si="306"/>
        <v>6.4809484650063309E-2</v>
      </c>
      <c r="V1418" s="190">
        <f t="shared" si="307"/>
        <v>8.0896010983244171E-2</v>
      </c>
      <c r="Y1418" s="205"/>
      <c r="Z1418" s="205"/>
    </row>
    <row r="1419" spans="1:26">
      <c r="A1419" s="181">
        <v>1988.07</v>
      </c>
      <c r="B1419" s="182">
        <v>269.10000000000002</v>
      </c>
      <c r="C1419" s="183">
        <v>9.3066700000000004</v>
      </c>
      <c r="D1419" s="182">
        <v>22.023299999999999</v>
      </c>
      <c r="E1419" s="182">
        <v>118.5</v>
      </c>
      <c r="F1419" s="183">
        <f t="shared" ref="F1419:F1482" si="312">F1418+1/12</f>
        <v>1988.5416666665599</v>
      </c>
      <c r="G1419" s="184">
        <v>9.06</v>
      </c>
      <c r="H1419" s="183">
        <f t="shared" si="308"/>
        <v>713.63616835443077</v>
      </c>
      <c r="I1419" s="183">
        <f t="shared" si="309"/>
        <v>24.680699810253174</v>
      </c>
      <c r="J1419" s="185">
        <f t="shared" ref="J1419:J1482" si="313">J1418*((H1419+(I1419/12))/H1418)</f>
        <v>226766.29124233028</v>
      </c>
      <c r="K1419" s="183">
        <f t="shared" si="310"/>
        <v>58.404397720253186</v>
      </c>
      <c r="L1419" s="185">
        <f t="shared" si="311"/>
        <v>18558.684733991868</v>
      </c>
      <c r="M1419" s="204">
        <f t="shared" si="302"/>
        <v>14.608315717522101</v>
      </c>
      <c r="N1419" s="186"/>
      <c r="O1419" s="187">
        <f t="shared" si="303"/>
        <v>17.98876320102843</v>
      </c>
      <c r="P1419" s="187"/>
      <c r="Q1419" s="206">
        <f t="shared" si="304"/>
        <v>3.8609675495086232E-2</v>
      </c>
      <c r="R1419" s="184">
        <f t="shared" ref="R1419:R1482" si="314">((G1419/G1420+G1419/1200+((1+G1420/1200)^(-119))*(1-G1419/G1420)))</f>
        <v>0.99460428504699416</v>
      </c>
      <c r="S1419" s="184">
        <f t="shared" ref="S1419:S1482" si="315">S1418*R1418*E1418/E1419</f>
        <v>15.425443938952597</v>
      </c>
      <c r="T1419" s="190">
        <f t="shared" si="305"/>
        <v>0.1514212597730793</v>
      </c>
      <c r="U1419" s="190">
        <f t="shared" si="306"/>
        <v>6.6122269687267643E-2</v>
      </c>
      <c r="V1419" s="190">
        <f t="shared" si="307"/>
        <v>8.5298990085811655E-2</v>
      </c>
      <c r="Y1419" s="205"/>
      <c r="Z1419" s="205"/>
    </row>
    <row r="1420" spans="1:26">
      <c r="A1420" s="181">
        <v>1988.08</v>
      </c>
      <c r="B1420" s="182">
        <v>263.7</v>
      </c>
      <c r="C1420" s="183">
        <v>9.3833300000000008</v>
      </c>
      <c r="D1420" s="182">
        <v>22.3767</v>
      </c>
      <c r="E1420" s="182">
        <v>119</v>
      </c>
      <c r="F1420" s="183">
        <f t="shared" si="312"/>
        <v>1988.6249999998931</v>
      </c>
      <c r="G1420" s="184">
        <v>9.26</v>
      </c>
      <c r="H1420" s="183">
        <f t="shared" si="308"/>
        <v>696.37740882352966</v>
      </c>
      <c r="I1420" s="183">
        <f t="shared" si="309"/>
        <v>24.77944266794119</v>
      </c>
      <c r="J1420" s="185">
        <f t="shared" si="313"/>
        <v>221938.28057856948</v>
      </c>
      <c r="K1420" s="183">
        <f t="shared" si="310"/>
        <v>59.092257732352962</v>
      </c>
      <c r="L1420" s="185">
        <f t="shared" si="311"/>
        <v>18832.940170733695</v>
      </c>
      <c r="M1420" s="204">
        <f t="shared" si="302"/>
        <v>14.244946310675651</v>
      </c>
      <c r="N1420" s="186"/>
      <c r="O1420" s="187">
        <f t="shared" si="303"/>
        <v>17.518725933895691</v>
      </c>
      <c r="P1420" s="187"/>
      <c r="Q1420" s="206">
        <f t="shared" si="304"/>
        <v>3.8319223452196433E-2</v>
      </c>
      <c r="R1420" s="184">
        <f t="shared" si="314"/>
        <v>1.0260567691250402</v>
      </c>
      <c r="S1420" s="184">
        <f t="shared" si="315"/>
        <v>15.277749562113286</v>
      </c>
      <c r="T1420" s="190">
        <f t="shared" si="305"/>
        <v>0.14545422414527631</v>
      </c>
      <c r="U1420" s="190">
        <f t="shared" si="306"/>
        <v>6.8478382298141849E-2</v>
      </c>
      <c r="V1420" s="190">
        <f t="shared" si="307"/>
        <v>7.6975841847134463E-2</v>
      </c>
      <c r="Y1420" s="205"/>
      <c r="Z1420" s="205"/>
    </row>
    <row r="1421" spans="1:26">
      <c r="A1421" s="181">
        <v>1988.09</v>
      </c>
      <c r="B1421" s="182">
        <v>268</v>
      </c>
      <c r="C1421" s="183">
        <v>9.4600000000000009</v>
      </c>
      <c r="D1421" s="182">
        <v>22.73</v>
      </c>
      <c r="E1421" s="182">
        <v>119.8</v>
      </c>
      <c r="F1421" s="183">
        <f t="shared" si="312"/>
        <v>1988.7083333332264</v>
      </c>
      <c r="G1421" s="184">
        <v>8.98</v>
      </c>
      <c r="H1421" s="183">
        <f t="shared" si="308"/>
        <v>703.0067278798</v>
      </c>
      <c r="I1421" s="183">
        <f t="shared" si="309"/>
        <v>24.815088230383985</v>
      </c>
      <c r="J1421" s="185">
        <f t="shared" si="313"/>
        <v>224710.12692149502</v>
      </c>
      <c r="K1421" s="183">
        <f t="shared" si="310"/>
        <v>59.624413898163631</v>
      </c>
      <c r="L1421" s="185">
        <f t="shared" si="311"/>
        <v>19058.437257185007</v>
      </c>
      <c r="M1421" s="204">
        <f t="shared" si="302"/>
        <v>14.369428776140163</v>
      </c>
      <c r="N1421" s="186"/>
      <c r="O1421" s="187">
        <f t="shared" si="303"/>
        <v>17.648292003694422</v>
      </c>
      <c r="P1421" s="187"/>
      <c r="Q1421" s="206">
        <f t="shared" si="304"/>
        <v>4.0421236973085847E-2</v>
      </c>
      <c r="R1421" s="184">
        <f t="shared" si="314"/>
        <v>1.019363978978598</v>
      </c>
      <c r="S1421" s="184">
        <f t="shared" si="315"/>
        <v>15.57115829940911</v>
      </c>
      <c r="T1421" s="190">
        <f t="shared" si="305"/>
        <v>0.1381631772933567</v>
      </c>
      <c r="U1421" s="190">
        <f t="shared" si="306"/>
        <v>7.1142595418593579E-2</v>
      </c>
      <c r="V1421" s="190">
        <f t="shared" si="307"/>
        <v>6.7020581874763119E-2</v>
      </c>
      <c r="Y1421" s="205"/>
      <c r="Z1421" s="205"/>
    </row>
    <row r="1422" spans="1:26">
      <c r="A1422" s="181">
        <v>1988.1</v>
      </c>
      <c r="B1422" s="182">
        <v>277.39999999999998</v>
      </c>
      <c r="C1422" s="183">
        <v>9.5500000000000007</v>
      </c>
      <c r="D1422" s="182">
        <v>23.0733</v>
      </c>
      <c r="E1422" s="182">
        <v>120.2</v>
      </c>
      <c r="F1422" s="183">
        <f t="shared" si="312"/>
        <v>1988.7916666665596</v>
      </c>
      <c r="G1422" s="184">
        <v>8.8000000000000007</v>
      </c>
      <c r="H1422" s="183">
        <f t="shared" si="308"/>
        <v>725.24291430948449</v>
      </c>
      <c r="I1422" s="183">
        <f t="shared" si="309"/>
        <v>24.967807612312821</v>
      </c>
      <c r="J1422" s="185">
        <f t="shared" si="313"/>
        <v>232482.79726203388</v>
      </c>
      <c r="K1422" s="183">
        <f t="shared" si="310"/>
        <v>60.323530406406007</v>
      </c>
      <c r="L1422" s="185">
        <f t="shared" si="311"/>
        <v>19337.221795479763</v>
      </c>
      <c r="M1422" s="204">
        <f t="shared" si="302"/>
        <v>14.811450153277729</v>
      </c>
      <c r="N1422" s="186"/>
      <c r="O1422" s="187">
        <f t="shared" si="303"/>
        <v>18.16551739794118</v>
      </c>
      <c r="P1422" s="187"/>
      <c r="Q1422" s="206">
        <f t="shared" si="304"/>
        <v>3.9545427218485293E-2</v>
      </c>
      <c r="R1422" s="184">
        <f t="shared" si="314"/>
        <v>0.99684437266514558</v>
      </c>
      <c r="S1422" s="184">
        <f t="shared" si="315"/>
        <v>15.819856989939071</v>
      </c>
      <c r="T1422" s="190">
        <f t="shared" si="305"/>
        <v>0.13547813605330106</v>
      </c>
      <c r="U1422" s="190">
        <f t="shared" si="306"/>
        <v>7.1969206543410325E-2</v>
      </c>
      <c r="V1422" s="190">
        <f t="shared" si="307"/>
        <v>6.3508929509890732E-2</v>
      </c>
      <c r="Y1422" s="205"/>
      <c r="Z1422" s="205"/>
    </row>
    <row r="1423" spans="1:26">
      <c r="A1423" s="181">
        <v>1988.11</v>
      </c>
      <c r="B1423" s="182">
        <v>271</v>
      </c>
      <c r="C1423" s="183">
        <v>9.64</v>
      </c>
      <c r="D1423" s="182">
        <v>23.416699999999999</v>
      </c>
      <c r="E1423" s="182">
        <v>120.3</v>
      </c>
      <c r="F1423" s="183">
        <f t="shared" si="312"/>
        <v>1988.8749999998929</v>
      </c>
      <c r="G1423" s="184">
        <v>8.9600000000000009</v>
      </c>
      <c r="H1423" s="183">
        <f t="shared" si="308"/>
        <v>707.92160847880325</v>
      </c>
      <c r="I1423" s="183">
        <f t="shared" si="309"/>
        <v>25.182156109725696</v>
      </c>
      <c r="J1423" s="185">
        <f t="shared" si="313"/>
        <v>227603.00128269501</v>
      </c>
      <c r="K1423" s="183">
        <f t="shared" si="310"/>
        <v>61.170435163341665</v>
      </c>
      <c r="L1423" s="185">
        <f t="shared" si="311"/>
        <v>19666.830996813595</v>
      </c>
      <c r="M1423" s="204">
        <f t="shared" si="302"/>
        <v>14.445530680872892</v>
      </c>
      <c r="N1423" s="186"/>
      <c r="O1423" s="187">
        <f t="shared" si="303"/>
        <v>17.692871543397214</v>
      </c>
      <c r="P1423" s="187"/>
      <c r="Q1423" s="206">
        <f t="shared" si="304"/>
        <v>3.9271002237617855E-2</v>
      </c>
      <c r="R1423" s="184">
        <f t="shared" si="314"/>
        <v>0.99769560940182367</v>
      </c>
      <c r="S1423" s="184">
        <f t="shared" si="315"/>
        <v>15.756826576042673</v>
      </c>
      <c r="T1423" s="190">
        <f t="shared" si="305"/>
        <v>0.14980021837972379</v>
      </c>
      <c r="U1423" s="190">
        <f t="shared" si="306"/>
        <v>7.0251831338317583E-2</v>
      </c>
      <c r="V1423" s="190">
        <f t="shared" si="307"/>
        <v>7.954838704140621E-2</v>
      </c>
      <c r="Y1423" s="205"/>
      <c r="Z1423" s="205"/>
    </row>
    <row r="1424" spans="1:26">
      <c r="A1424" s="181">
        <v>1988.12</v>
      </c>
      <c r="B1424" s="182">
        <v>276.5</v>
      </c>
      <c r="C1424" s="183">
        <v>9.75</v>
      </c>
      <c r="D1424" s="182">
        <v>23.75</v>
      </c>
      <c r="E1424" s="182">
        <v>120.5</v>
      </c>
      <c r="F1424" s="183">
        <f t="shared" si="312"/>
        <v>1988.9583333332262</v>
      </c>
      <c r="G1424" s="184">
        <v>9.11</v>
      </c>
      <c r="H1424" s="183">
        <f t="shared" si="308"/>
        <v>721.09020124481356</v>
      </c>
      <c r="I1424" s="183">
        <f t="shared" si="309"/>
        <v>25.42723132780084</v>
      </c>
      <c r="J1424" s="185">
        <f t="shared" si="313"/>
        <v>232518.07574138645</v>
      </c>
      <c r="K1424" s="183">
        <f t="shared" si="310"/>
        <v>61.938127593361024</v>
      </c>
      <c r="L1424" s="185">
        <f t="shared" si="311"/>
        <v>19972.167446140793</v>
      </c>
      <c r="M1424" s="204">
        <f t="shared" si="302"/>
        <v>14.702086748571997</v>
      </c>
      <c r="N1424" s="186"/>
      <c r="O1424" s="187">
        <f t="shared" si="303"/>
        <v>17.981586492014173</v>
      </c>
      <c r="P1424" s="187"/>
      <c r="Q1424" s="206">
        <f t="shared" si="304"/>
        <v>3.6268450358792836E-2</v>
      </c>
      <c r="R1424" s="184">
        <f t="shared" si="314"/>
        <v>1.0088955782014826</v>
      </c>
      <c r="S1424" s="184">
        <f t="shared" si="315"/>
        <v>15.694424549134908</v>
      </c>
      <c r="T1424" s="190">
        <f t="shared" si="305"/>
        <v>0.15204074375042187</v>
      </c>
      <c r="U1424" s="190">
        <f t="shared" si="306"/>
        <v>7.2685803796633142E-2</v>
      </c>
      <c r="V1424" s="190">
        <f t="shared" si="307"/>
        <v>7.9354939953788728E-2</v>
      </c>
      <c r="Y1424" s="205"/>
      <c r="Z1424" s="205"/>
    </row>
    <row r="1425" spans="1:26">
      <c r="A1425" s="181">
        <v>1989.01</v>
      </c>
      <c r="B1425" s="182">
        <v>285.39999999999998</v>
      </c>
      <c r="C1425" s="183">
        <v>9.8133300000000006</v>
      </c>
      <c r="D1425" s="182">
        <v>24.16</v>
      </c>
      <c r="E1425" s="182">
        <v>121.1</v>
      </c>
      <c r="F1425" s="183">
        <f t="shared" si="312"/>
        <v>1989.0416666665594</v>
      </c>
      <c r="G1425" s="184">
        <v>9.09</v>
      </c>
      <c r="H1425" s="183">
        <f t="shared" si="308"/>
        <v>740.61300000000028</v>
      </c>
      <c r="I1425" s="183">
        <f t="shared" si="309"/>
        <v>25.465591350000011</v>
      </c>
      <c r="J1425" s="185">
        <f t="shared" si="313"/>
        <v>239497.56011446589</v>
      </c>
      <c r="K1425" s="183">
        <f t="shared" si="310"/>
        <v>62.695200000000028</v>
      </c>
      <c r="L1425" s="185">
        <f t="shared" si="311"/>
        <v>20274.215320131381</v>
      </c>
      <c r="M1425" s="204">
        <f t="shared" si="302"/>
        <v>15.088072442713292</v>
      </c>
      <c r="N1425" s="186"/>
      <c r="O1425" s="187">
        <f t="shared" si="303"/>
        <v>18.425435496743219</v>
      </c>
      <c r="P1425" s="187"/>
      <c r="Q1425" s="206">
        <f t="shared" si="304"/>
        <v>3.4319933499708757E-2</v>
      </c>
      <c r="R1425" s="184">
        <f t="shared" si="314"/>
        <v>1.0023769837262066</v>
      </c>
      <c r="S1425" s="184">
        <f t="shared" si="315"/>
        <v>15.755584486950456</v>
      </c>
      <c r="T1425" s="190">
        <f t="shared" si="305"/>
        <v>0.15402822616148049</v>
      </c>
      <c r="U1425" s="190">
        <f t="shared" si="306"/>
        <v>7.182926250160282E-2</v>
      </c>
      <c r="V1425" s="190">
        <f t="shared" si="307"/>
        <v>8.2198963659877666E-2</v>
      </c>
      <c r="Y1425" s="205"/>
      <c r="Z1425" s="205"/>
    </row>
    <row r="1426" spans="1:26">
      <c r="A1426" s="181">
        <v>1989.02</v>
      </c>
      <c r="B1426" s="182">
        <v>294</v>
      </c>
      <c r="C1426" s="183">
        <v>9.8966700000000003</v>
      </c>
      <c r="D1426" s="182">
        <v>24.56</v>
      </c>
      <c r="E1426" s="182">
        <v>121.6</v>
      </c>
      <c r="F1426" s="183">
        <f t="shared" si="312"/>
        <v>1989.1249999998927</v>
      </c>
      <c r="G1426" s="184">
        <v>9.17</v>
      </c>
      <c r="H1426" s="183">
        <f t="shared" si="308"/>
        <v>759.79295230263187</v>
      </c>
      <c r="I1426" s="183">
        <f t="shared" si="309"/>
        <v>25.576258902261525</v>
      </c>
      <c r="J1426" s="185">
        <f t="shared" si="313"/>
        <v>246389.15677820396</v>
      </c>
      <c r="K1426" s="183">
        <f t="shared" si="310"/>
        <v>63.471139144736867</v>
      </c>
      <c r="L1426" s="185">
        <f t="shared" si="311"/>
        <v>20582.713232900303</v>
      </c>
      <c r="M1426" s="204">
        <f t="shared" si="302"/>
        <v>15.467060462734754</v>
      </c>
      <c r="N1426" s="186"/>
      <c r="O1426" s="187">
        <f t="shared" si="303"/>
        <v>18.857435717731349</v>
      </c>
      <c r="P1426" s="187"/>
      <c r="Q1426" s="206">
        <f t="shared" si="304"/>
        <v>3.1099424417409927E-2</v>
      </c>
      <c r="R1426" s="184">
        <f t="shared" si="314"/>
        <v>0.99539500079332033</v>
      </c>
      <c r="S1426" s="184">
        <f t="shared" si="315"/>
        <v>15.728096787541919</v>
      </c>
      <c r="T1426" s="190">
        <f t="shared" si="305"/>
        <v>0.15054287629968632</v>
      </c>
      <c r="U1426" s="190">
        <f t="shared" si="306"/>
        <v>6.9949108517790792E-2</v>
      </c>
      <c r="V1426" s="190">
        <f t="shared" si="307"/>
        <v>8.0593767781895531E-2</v>
      </c>
      <c r="Y1426" s="205"/>
      <c r="Z1426" s="205"/>
    </row>
    <row r="1427" spans="1:26">
      <c r="A1427" s="181">
        <v>1989.03</v>
      </c>
      <c r="B1427" s="182">
        <v>292.7</v>
      </c>
      <c r="C1427" s="183">
        <v>10.01</v>
      </c>
      <c r="D1427" s="182">
        <v>24.96</v>
      </c>
      <c r="E1427" s="182">
        <v>122.3</v>
      </c>
      <c r="F1427" s="183">
        <f t="shared" si="312"/>
        <v>1989.2083333332259</v>
      </c>
      <c r="G1427" s="184">
        <v>9.36</v>
      </c>
      <c r="H1427" s="183">
        <f t="shared" si="308"/>
        <v>752.10377882256773</v>
      </c>
      <c r="I1427" s="183">
        <f t="shared" si="309"/>
        <v>25.721075592804588</v>
      </c>
      <c r="J1427" s="185">
        <f t="shared" si="313"/>
        <v>244590.75526802285</v>
      </c>
      <c r="K1427" s="183">
        <f t="shared" si="310"/>
        <v>64.135669010629627</v>
      </c>
      <c r="L1427" s="185">
        <f t="shared" si="311"/>
        <v>20857.482922753163</v>
      </c>
      <c r="M1427" s="204">
        <f t="shared" si="302"/>
        <v>15.298969108882361</v>
      </c>
      <c r="N1427" s="186"/>
      <c r="O1427" s="187">
        <f t="shared" si="303"/>
        <v>18.622276927610898</v>
      </c>
      <c r="P1427" s="187"/>
      <c r="Q1427" s="206">
        <f t="shared" si="304"/>
        <v>2.9450727706516786E-2</v>
      </c>
      <c r="R1427" s="184">
        <f t="shared" si="314"/>
        <v>1.019490591915486</v>
      </c>
      <c r="S1427" s="184">
        <f t="shared" si="315"/>
        <v>15.566061651516151</v>
      </c>
      <c r="T1427" s="190">
        <f t="shared" si="305"/>
        <v>0.15435889228086808</v>
      </c>
      <c r="U1427" s="190">
        <f t="shared" si="306"/>
        <v>6.9267490958713207E-2</v>
      </c>
      <c r="V1427" s="190">
        <f t="shared" si="307"/>
        <v>8.5091401322154869E-2</v>
      </c>
      <c r="Y1427" s="205"/>
      <c r="Z1427" s="205"/>
    </row>
    <row r="1428" spans="1:26">
      <c r="A1428" s="181">
        <v>1989.04</v>
      </c>
      <c r="B1428" s="182">
        <v>302.3</v>
      </c>
      <c r="C1428" s="183">
        <v>10.0867</v>
      </c>
      <c r="D1428" s="182">
        <v>25.046700000000001</v>
      </c>
      <c r="E1428" s="182">
        <v>123.1</v>
      </c>
      <c r="F1428" s="183">
        <f t="shared" si="312"/>
        <v>1989.2916666665592</v>
      </c>
      <c r="G1428" s="184">
        <v>9.18</v>
      </c>
      <c r="H1428" s="183">
        <f t="shared" si="308"/>
        <v>771.72327660438702</v>
      </c>
      <c r="I1428" s="183">
        <f t="shared" si="309"/>
        <v>25.749722706336325</v>
      </c>
      <c r="J1428" s="185">
        <f t="shared" si="313"/>
        <v>251669.02461602748</v>
      </c>
      <c r="K1428" s="183">
        <f t="shared" si="310"/>
        <v>63.940196467506119</v>
      </c>
      <c r="L1428" s="185">
        <f t="shared" si="311"/>
        <v>20851.731918128531</v>
      </c>
      <c r="M1428" s="204">
        <f t="shared" si="302"/>
        <v>15.686742656144586</v>
      </c>
      <c r="N1428" s="186"/>
      <c r="O1428" s="187">
        <f t="shared" si="303"/>
        <v>19.061417959765521</v>
      </c>
      <c r="P1428" s="187"/>
      <c r="Q1428" s="206">
        <f t="shared" si="304"/>
        <v>2.9119326302348036E-2</v>
      </c>
      <c r="R1428" s="184">
        <f t="shared" si="314"/>
        <v>1.028717272293509</v>
      </c>
      <c r="S1428" s="184">
        <f t="shared" si="315"/>
        <v>15.766321297022916</v>
      </c>
      <c r="T1428" s="190">
        <f t="shared" si="305"/>
        <v>0.15503405201669507</v>
      </c>
      <c r="U1428" s="190">
        <f t="shared" si="306"/>
        <v>6.8002900034639602E-2</v>
      </c>
      <c r="V1428" s="190">
        <f t="shared" si="307"/>
        <v>8.7031151982055466E-2</v>
      </c>
      <c r="Y1428" s="205"/>
      <c r="Z1428" s="205"/>
    </row>
    <row r="1429" spans="1:26">
      <c r="A1429" s="181">
        <v>1989.05</v>
      </c>
      <c r="B1429" s="182">
        <v>313.89999999999998</v>
      </c>
      <c r="C1429" s="183">
        <v>10.193300000000001</v>
      </c>
      <c r="D1429" s="182">
        <v>25.133299999999998</v>
      </c>
      <c r="E1429" s="182">
        <v>123.8</v>
      </c>
      <c r="F1429" s="183">
        <f t="shared" si="312"/>
        <v>1989.3749999998925</v>
      </c>
      <c r="G1429" s="184">
        <v>8.86</v>
      </c>
      <c r="H1429" s="183">
        <f t="shared" si="308"/>
        <v>796.80523061389363</v>
      </c>
      <c r="I1429" s="183">
        <f t="shared" si="309"/>
        <v>25.874720475363503</v>
      </c>
      <c r="J1429" s="185">
        <f t="shared" si="313"/>
        <v>260551.75056310464</v>
      </c>
      <c r="K1429" s="183">
        <f t="shared" si="310"/>
        <v>63.798486468901473</v>
      </c>
      <c r="L1429" s="185">
        <f t="shared" si="311"/>
        <v>20861.820045962653</v>
      </c>
      <c r="M1429" s="204">
        <f t="shared" si="302"/>
        <v>16.186353538544555</v>
      </c>
      <c r="N1429" s="186"/>
      <c r="O1429" s="187">
        <f t="shared" si="303"/>
        <v>19.633569215559813</v>
      </c>
      <c r="P1429" s="187"/>
      <c r="Q1429" s="206">
        <f t="shared" si="304"/>
        <v>2.9612224452634339E-2</v>
      </c>
      <c r="R1429" s="184">
        <f t="shared" si="314"/>
        <v>1.046527044792438</v>
      </c>
      <c r="S1429" s="184">
        <f t="shared" si="315"/>
        <v>16.127379761497444</v>
      </c>
      <c r="T1429" s="190">
        <f t="shared" si="305"/>
        <v>0.15092075456629983</v>
      </c>
      <c r="U1429" s="190">
        <f t="shared" si="306"/>
        <v>6.3099585755091114E-2</v>
      </c>
      <c r="V1429" s="190">
        <f t="shared" si="307"/>
        <v>8.7821168811208716E-2</v>
      </c>
      <c r="Y1429" s="205"/>
      <c r="Z1429" s="205"/>
    </row>
    <row r="1430" spans="1:26">
      <c r="A1430" s="181">
        <v>1989.06</v>
      </c>
      <c r="B1430" s="182">
        <v>323.7</v>
      </c>
      <c r="C1430" s="183">
        <v>10.37</v>
      </c>
      <c r="D1430" s="182">
        <v>25.22</v>
      </c>
      <c r="E1430" s="182">
        <v>124.1</v>
      </c>
      <c r="F1430" s="183">
        <f t="shared" si="312"/>
        <v>1989.4583333332257</v>
      </c>
      <c r="G1430" s="184">
        <v>8.2799999999999994</v>
      </c>
      <c r="H1430" s="183">
        <f t="shared" si="308"/>
        <v>819.69525906527031</v>
      </c>
      <c r="I1430" s="183">
        <f t="shared" si="309"/>
        <v>26.259622602739732</v>
      </c>
      <c r="J1430" s="185">
        <f t="shared" si="313"/>
        <v>268752.25254140334</v>
      </c>
      <c r="K1430" s="183">
        <f t="shared" si="310"/>
        <v>63.863807332796156</v>
      </c>
      <c r="L1430" s="185">
        <f t="shared" si="311"/>
        <v>20938.930519290057</v>
      </c>
      <c r="M1430" s="204">
        <f t="shared" si="302"/>
        <v>16.641904235808589</v>
      </c>
      <c r="N1430" s="186"/>
      <c r="O1430" s="187">
        <f t="shared" si="303"/>
        <v>20.149986195019594</v>
      </c>
      <c r="P1430" s="187"/>
      <c r="Q1430" s="206">
        <f t="shared" si="304"/>
        <v>3.2801698589948143E-2</v>
      </c>
      <c r="R1430" s="184">
        <f t="shared" si="314"/>
        <v>1.0246450227166057</v>
      </c>
      <c r="S1430" s="184">
        <f t="shared" si="315"/>
        <v>16.836938745827617</v>
      </c>
      <c r="T1430" s="190">
        <f t="shared" si="305"/>
        <v>0.14665589177332139</v>
      </c>
      <c r="U1430" s="190">
        <f t="shared" si="306"/>
        <v>5.6140869351618328E-2</v>
      </c>
      <c r="V1430" s="190">
        <f t="shared" si="307"/>
        <v>9.0515022421703062E-2</v>
      </c>
      <c r="Y1430" s="205"/>
      <c r="Z1430" s="205"/>
    </row>
    <row r="1431" spans="1:26">
      <c r="A1431" s="181">
        <v>1989.07</v>
      </c>
      <c r="B1431" s="182">
        <v>331.9</v>
      </c>
      <c r="C1431" s="183">
        <v>10.423299999999999</v>
      </c>
      <c r="D1431" s="182">
        <v>24.71</v>
      </c>
      <c r="E1431" s="182">
        <v>124.4</v>
      </c>
      <c r="F1431" s="183">
        <f t="shared" si="312"/>
        <v>1989.541666666559</v>
      </c>
      <c r="G1431" s="184">
        <v>8.02</v>
      </c>
      <c r="H1431" s="183">
        <f t="shared" si="308"/>
        <v>838.43302692926068</v>
      </c>
      <c r="I1431" s="183">
        <f t="shared" si="309"/>
        <v>26.330939950562708</v>
      </c>
      <c r="J1431" s="185">
        <f t="shared" si="313"/>
        <v>275615.20013577014</v>
      </c>
      <c r="K1431" s="183">
        <f t="shared" si="310"/>
        <v>62.421452532154369</v>
      </c>
      <c r="L1431" s="185">
        <f t="shared" si="311"/>
        <v>20519.58901884568</v>
      </c>
      <c r="M1431" s="204">
        <f t="shared" si="302"/>
        <v>17.013407650499133</v>
      </c>
      <c r="N1431" s="186"/>
      <c r="O1431" s="187">
        <f t="shared" si="303"/>
        <v>20.562062434197973</v>
      </c>
      <c r="P1431" s="187"/>
      <c r="Q1431" s="206">
        <f t="shared" si="304"/>
        <v>3.3183324471873207E-2</v>
      </c>
      <c r="R1431" s="184">
        <f t="shared" si="314"/>
        <v>1.0005646566168747</v>
      </c>
      <c r="S1431" s="184">
        <f t="shared" si="315"/>
        <v>17.210281258253637</v>
      </c>
      <c r="T1431" s="190">
        <f t="shared" si="305"/>
        <v>0.14849376415557325</v>
      </c>
      <c r="U1431" s="190">
        <f t="shared" si="306"/>
        <v>5.4893130935193657E-2</v>
      </c>
      <c r="V1431" s="190">
        <f t="shared" si="307"/>
        <v>9.3600633220379592E-2</v>
      </c>
      <c r="Y1431" s="205"/>
      <c r="Z1431" s="205"/>
    </row>
    <row r="1432" spans="1:26">
      <c r="A1432" s="181">
        <v>1989.08</v>
      </c>
      <c r="B1432" s="182">
        <v>346.6</v>
      </c>
      <c r="C1432" s="183">
        <v>10.5467</v>
      </c>
      <c r="D1432" s="182">
        <v>24.2</v>
      </c>
      <c r="E1432" s="182">
        <v>124.6</v>
      </c>
      <c r="F1432" s="183">
        <f t="shared" si="312"/>
        <v>1989.6249999998922</v>
      </c>
      <c r="G1432" s="184">
        <v>8.11</v>
      </c>
      <c r="H1432" s="183">
        <f t="shared" si="308"/>
        <v>874.16219662921389</v>
      </c>
      <c r="I1432" s="183">
        <f t="shared" si="309"/>
        <v>26.599903171348323</v>
      </c>
      <c r="J1432" s="185">
        <f t="shared" si="313"/>
        <v>288089.00153032504</v>
      </c>
      <c r="K1432" s="183">
        <f t="shared" si="310"/>
        <v>61.034983146067439</v>
      </c>
      <c r="L1432" s="185">
        <f t="shared" si="311"/>
        <v>20114.696586941329</v>
      </c>
      <c r="M1432" s="204">
        <f t="shared" si="302"/>
        <v>17.734251436577328</v>
      </c>
      <c r="N1432" s="186"/>
      <c r="O1432" s="187">
        <f t="shared" si="303"/>
        <v>21.393656539479537</v>
      </c>
      <c r="P1432" s="187"/>
      <c r="Q1432" s="206">
        <f t="shared" si="304"/>
        <v>2.9058877372121789E-2</v>
      </c>
      <c r="R1432" s="184">
        <f t="shared" si="314"/>
        <v>1.0013382399471198</v>
      </c>
      <c r="S1432" s="184">
        <f t="shared" si="315"/>
        <v>17.192358709358597</v>
      </c>
      <c r="T1432" s="190">
        <f t="shared" si="305"/>
        <v>0.13875801545657551</v>
      </c>
      <c r="U1432" s="190">
        <f t="shared" si="306"/>
        <v>5.4073698343590992E-2</v>
      </c>
      <c r="V1432" s="190">
        <f t="shared" si="307"/>
        <v>8.468431711298452E-2</v>
      </c>
      <c r="Y1432" s="205"/>
      <c r="Z1432" s="205"/>
    </row>
    <row r="1433" spans="1:26">
      <c r="A1433" s="181">
        <v>1989.09</v>
      </c>
      <c r="B1433" s="182">
        <v>347.3</v>
      </c>
      <c r="C1433" s="183">
        <v>10.73</v>
      </c>
      <c r="D1433" s="182">
        <v>23.69</v>
      </c>
      <c r="E1433" s="182">
        <v>125</v>
      </c>
      <c r="F1433" s="183">
        <f t="shared" si="312"/>
        <v>1989.7083333332255</v>
      </c>
      <c r="G1433" s="184">
        <v>8.19</v>
      </c>
      <c r="H1433" s="183">
        <f t="shared" si="308"/>
        <v>873.12470280000036</v>
      </c>
      <c r="I1433" s="183">
        <f t="shared" si="309"/>
        <v>26.975606280000012</v>
      </c>
      <c r="J1433" s="185">
        <f t="shared" si="313"/>
        <v>288487.92528066883</v>
      </c>
      <c r="K1433" s="183">
        <f t="shared" si="310"/>
        <v>59.557512840000022</v>
      </c>
      <c r="L1433" s="185">
        <f t="shared" si="311"/>
        <v>19678.315433052241</v>
      </c>
      <c r="M1433" s="204">
        <f t="shared" si="302"/>
        <v>17.714220678979082</v>
      </c>
      <c r="N1433" s="186"/>
      <c r="O1433" s="187">
        <f t="shared" si="303"/>
        <v>21.332067137506499</v>
      </c>
      <c r="P1433" s="187"/>
      <c r="Q1433" s="206">
        <f t="shared" si="304"/>
        <v>2.7524537130818809E-2</v>
      </c>
      <c r="R1433" s="184">
        <f t="shared" si="314"/>
        <v>1.0191153280183949</v>
      </c>
      <c r="S1433" s="184">
        <f t="shared" si="315"/>
        <v>17.160277038694854</v>
      </c>
      <c r="T1433" s="190">
        <f t="shared" si="305"/>
        <v>0.13737480809721969</v>
      </c>
      <c r="U1433" s="190">
        <f t="shared" si="306"/>
        <v>5.4444628685262897E-2</v>
      </c>
      <c r="V1433" s="190">
        <f t="shared" si="307"/>
        <v>8.2930179411956795E-2</v>
      </c>
      <c r="Y1433" s="205"/>
      <c r="Z1433" s="205"/>
    </row>
    <row r="1434" spans="1:26">
      <c r="A1434" s="181">
        <v>1989.1</v>
      </c>
      <c r="B1434" s="182">
        <v>347.4</v>
      </c>
      <c r="C1434" s="183">
        <v>10.7967</v>
      </c>
      <c r="D1434" s="182">
        <v>23.4267</v>
      </c>
      <c r="E1434" s="182">
        <v>125.6</v>
      </c>
      <c r="F1434" s="183">
        <f t="shared" si="312"/>
        <v>1989.7916666665587</v>
      </c>
      <c r="G1434" s="184">
        <v>8.01</v>
      </c>
      <c r="H1434" s="183">
        <f t="shared" si="308"/>
        <v>869.20392754777106</v>
      </c>
      <c r="I1434" s="183">
        <f t="shared" si="309"/>
        <v>27.013627071257972</v>
      </c>
      <c r="J1434" s="185">
        <f t="shared" si="313"/>
        <v>287936.26194920158</v>
      </c>
      <c r="K1434" s="183">
        <f t="shared" si="310"/>
        <v>58.614218910429962</v>
      </c>
      <c r="L1434" s="185">
        <f t="shared" si="311"/>
        <v>19416.800310320556</v>
      </c>
      <c r="M1434" s="204">
        <f t="shared" si="302"/>
        <v>17.640853852797953</v>
      </c>
      <c r="N1434" s="186"/>
      <c r="O1434" s="187">
        <f t="shared" si="303"/>
        <v>21.208128697438624</v>
      </c>
      <c r="P1434" s="187"/>
      <c r="Q1434" s="206">
        <f t="shared" si="304"/>
        <v>2.9220080548534873E-2</v>
      </c>
      <c r="R1434" s="184">
        <f t="shared" si="314"/>
        <v>1.0162922597252051</v>
      </c>
      <c r="S1434" s="184">
        <f t="shared" si="315"/>
        <v>17.404758522269141</v>
      </c>
      <c r="T1434" s="190">
        <f t="shared" si="305"/>
        <v>0.13593394065898257</v>
      </c>
      <c r="U1434" s="190">
        <f t="shared" si="306"/>
        <v>5.179651449017264E-2</v>
      </c>
      <c r="V1434" s="190">
        <f t="shared" si="307"/>
        <v>8.4137426168809926E-2</v>
      </c>
      <c r="Y1434" s="205"/>
      <c r="Z1434" s="205"/>
    </row>
    <row r="1435" spans="1:26">
      <c r="A1435" s="181">
        <v>1989.11</v>
      </c>
      <c r="B1435" s="182">
        <v>340.2</v>
      </c>
      <c r="C1435" s="183">
        <v>10.923299999999999</v>
      </c>
      <c r="D1435" s="182">
        <v>23.1633</v>
      </c>
      <c r="E1435" s="182">
        <v>125.9</v>
      </c>
      <c r="F1435" s="183">
        <f t="shared" si="312"/>
        <v>1989.874999999892</v>
      </c>
      <c r="G1435" s="184">
        <v>7.87</v>
      </c>
      <c r="H1435" s="183">
        <f t="shared" si="308"/>
        <v>849.16108737092952</v>
      </c>
      <c r="I1435" s="183">
        <f t="shared" si="309"/>
        <v>27.265259569896749</v>
      </c>
      <c r="J1435" s="185">
        <f t="shared" si="313"/>
        <v>282049.45114789176</v>
      </c>
      <c r="K1435" s="183">
        <f t="shared" si="310"/>
        <v>57.817087052025435</v>
      </c>
      <c r="L1435" s="185">
        <f t="shared" si="311"/>
        <v>19203.986042839391</v>
      </c>
      <c r="M1435" s="204">
        <f t="shared" si="302"/>
        <v>17.242369266947424</v>
      </c>
      <c r="N1435" s="186"/>
      <c r="O1435" s="187">
        <f t="shared" si="303"/>
        <v>20.697305291068083</v>
      </c>
      <c r="P1435" s="187"/>
      <c r="Q1435" s="206">
        <f t="shared" si="304"/>
        <v>3.1206213805868237E-2</v>
      </c>
      <c r="R1435" s="184">
        <f t="shared" si="314"/>
        <v>1.0086218574336216</v>
      </c>
      <c r="S1435" s="184">
        <f t="shared" si="315"/>
        <v>17.646172866498762</v>
      </c>
      <c r="T1435" s="190">
        <f t="shared" si="305"/>
        <v>0.14605583554374513</v>
      </c>
      <c r="U1435" s="190">
        <f t="shared" si="306"/>
        <v>5.1441238974060166E-2</v>
      </c>
      <c r="V1435" s="190">
        <f t="shared" si="307"/>
        <v>9.4614596569684961E-2</v>
      </c>
      <c r="Y1435" s="205"/>
      <c r="Z1435" s="205"/>
    </row>
    <row r="1436" spans="1:26">
      <c r="A1436" s="181">
        <v>1989.12</v>
      </c>
      <c r="B1436" s="182">
        <v>348.6</v>
      </c>
      <c r="C1436" s="183">
        <v>11.06</v>
      </c>
      <c r="D1436" s="182">
        <v>22.87</v>
      </c>
      <c r="E1436" s="182">
        <v>126.1</v>
      </c>
      <c r="F1436" s="183">
        <f t="shared" si="312"/>
        <v>1989.9583333332253</v>
      </c>
      <c r="G1436" s="184">
        <v>7.84</v>
      </c>
      <c r="H1436" s="183">
        <f t="shared" si="308"/>
        <v>868.74796748612255</v>
      </c>
      <c r="I1436" s="183">
        <f t="shared" si="309"/>
        <v>27.562686518636017</v>
      </c>
      <c r="J1436" s="185">
        <f t="shared" si="313"/>
        <v>289318.16093105148</v>
      </c>
      <c r="K1436" s="183">
        <f t="shared" si="310"/>
        <v>56.994452141157836</v>
      </c>
      <c r="L1436" s="185">
        <f t="shared" si="311"/>
        <v>18980.798452361294</v>
      </c>
      <c r="M1436" s="204">
        <f t="shared" si="302"/>
        <v>17.650212904947324</v>
      </c>
      <c r="N1436" s="186"/>
      <c r="O1436" s="187">
        <f t="shared" si="303"/>
        <v>21.154881971751603</v>
      </c>
      <c r="P1436" s="187"/>
      <c r="Q1436" s="206">
        <f t="shared" si="304"/>
        <v>2.9230540597029113E-2</v>
      </c>
      <c r="R1436" s="184">
        <f t="shared" si="314"/>
        <v>0.9814869912507187</v>
      </c>
      <c r="S1436" s="184">
        <f t="shared" si="315"/>
        <v>17.770086762396726</v>
      </c>
      <c r="T1436" s="190">
        <f t="shared" si="305"/>
        <v>0.1463144713868969</v>
      </c>
      <c r="U1436" s="190">
        <f t="shared" si="306"/>
        <v>4.92899345246125E-2</v>
      </c>
      <c r="V1436" s="190">
        <f t="shared" si="307"/>
        <v>9.7024536862284405E-2</v>
      </c>
      <c r="Y1436" s="205"/>
      <c r="Z1436" s="205"/>
    </row>
    <row r="1437" spans="1:26">
      <c r="A1437" s="181">
        <v>1990.01</v>
      </c>
      <c r="B1437" s="182">
        <v>339.97</v>
      </c>
      <c r="C1437" s="183">
        <v>11.14</v>
      </c>
      <c r="D1437" s="182">
        <v>22.49</v>
      </c>
      <c r="E1437" s="182">
        <v>127.4</v>
      </c>
      <c r="F1437" s="183">
        <f t="shared" si="312"/>
        <v>1990.0416666665585</v>
      </c>
      <c r="G1437" s="184">
        <v>8.2100000000000009</v>
      </c>
      <c r="H1437" s="183">
        <f t="shared" si="308"/>
        <v>838.59577994505526</v>
      </c>
      <c r="I1437" s="183">
        <f t="shared" si="309"/>
        <v>27.478768681318691</v>
      </c>
      <c r="J1437" s="185">
        <f t="shared" si="313"/>
        <v>280039.21370182402</v>
      </c>
      <c r="K1437" s="183">
        <f t="shared" si="310"/>
        <v>55.475539285714298</v>
      </c>
      <c r="L1437" s="185">
        <f t="shared" si="311"/>
        <v>18525.404936182669</v>
      </c>
      <c r="M1437" s="204">
        <f t="shared" si="302"/>
        <v>17.048843606878268</v>
      </c>
      <c r="N1437" s="186"/>
      <c r="O1437" s="187">
        <f t="shared" si="303"/>
        <v>20.406154475024756</v>
      </c>
      <c r="P1437" s="187"/>
      <c r="Q1437" s="206">
        <f t="shared" si="304"/>
        <v>2.7110461834883491E-2</v>
      </c>
      <c r="R1437" s="184">
        <f t="shared" si="314"/>
        <v>0.98943705760592193</v>
      </c>
      <c r="S1437" s="184">
        <f t="shared" si="315"/>
        <v>17.263138490783998</v>
      </c>
      <c r="T1437" s="190">
        <f t="shared" si="305"/>
        <v>0.14957948186985748</v>
      </c>
      <c r="U1437" s="190">
        <f t="shared" si="306"/>
        <v>4.9650027587865075E-2</v>
      </c>
      <c r="V1437" s="190">
        <f t="shared" si="307"/>
        <v>9.9929454281992403E-2</v>
      </c>
      <c r="Y1437" s="205"/>
      <c r="Z1437" s="205"/>
    </row>
    <row r="1438" spans="1:26">
      <c r="A1438" s="181">
        <v>1990.02</v>
      </c>
      <c r="B1438" s="182">
        <v>330.45</v>
      </c>
      <c r="C1438" s="183">
        <v>11.23</v>
      </c>
      <c r="D1438" s="182">
        <v>22.08</v>
      </c>
      <c r="E1438" s="182">
        <v>128</v>
      </c>
      <c r="F1438" s="183">
        <f t="shared" si="312"/>
        <v>1990.1249999998918</v>
      </c>
      <c r="G1438" s="184">
        <v>8.4700000000000006</v>
      </c>
      <c r="H1438" s="183">
        <f t="shared" si="308"/>
        <v>811.29218378906273</v>
      </c>
      <c r="I1438" s="183">
        <f t="shared" si="309"/>
        <v>27.570922148437511</v>
      </c>
      <c r="J1438" s="185">
        <f t="shared" si="313"/>
        <v>271688.7471803673</v>
      </c>
      <c r="K1438" s="183">
        <f t="shared" si="310"/>
        <v>54.208901250000018</v>
      </c>
      <c r="L1438" s="185">
        <f t="shared" si="311"/>
        <v>18153.69204945532</v>
      </c>
      <c r="M1438" s="204">
        <f t="shared" si="302"/>
        <v>16.50809351649028</v>
      </c>
      <c r="N1438" s="186"/>
      <c r="O1438" s="187">
        <f t="shared" si="303"/>
        <v>19.735353262096393</v>
      </c>
      <c r="P1438" s="187"/>
      <c r="Q1438" s="206">
        <f t="shared" si="304"/>
        <v>2.5450909551060039E-2</v>
      </c>
      <c r="R1438" s="184">
        <f t="shared" si="314"/>
        <v>0.99906659921708174</v>
      </c>
      <c r="S1438" s="184">
        <f t="shared" si="315"/>
        <v>17.000722755145958</v>
      </c>
      <c r="T1438" s="190">
        <f t="shared" si="305"/>
        <v>0.1494960558769185</v>
      </c>
      <c r="U1438" s="190">
        <f t="shared" si="306"/>
        <v>5.2281929357698598E-2</v>
      </c>
      <c r="V1438" s="190">
        <f t="shared" si="307"/>
        <v>9.7214126519219901E-2</v>
      </c>
      <c r="Y1438" s="205"/>
      <c r="Z1438" s="205"/>
    </row>
    <row r="1439" spans="1:26">
      <c r="A1439" s="181">
        <v>1990.03</v>
      </c>
      <c r="B1439" s="182">
        <v>338.46</v>
      </c>
      <c r="C1439" s="183">
        <v>11.32</v>
      </c>
      <c r="D1439" s="182">
        <v>21.67</v>
      </c>
      <c r="E1439" s="182">
        <v>128.69999999999999</v>
      </c>
      <c r="F1439" s="183">
        <f t="shared" si="312"/>
        <v>1990.208333333225</v>
      </c>
      <c r="G1439" s="184">
        <v>8.59</v>
      </c>
      <c r="H1439" s="183">
        <f t="shared" si="308"/>
        <v>826.43805804195836</v>
      </c>
      <c r="I1439" s="183">
        <f t="shared" si="309"/>
        <v>27.640722144522158</v>
      </c>
      <c r="J1439" s="185">
        <f t="shared" si="313"/>
        <v>277532.22723970888</v>
      </c>
      <c r="K1439" s="183">
        <f t="shared" si="310"/>
        <v>52.912937179487209</v>
      </c>
      <c r="L1439" s="185">
        <f t="shared" si="311"/>
        <v>17769.081617575172</v>
      </c>
      <c r="M1439" s="204">
        <f t="shared" si="302"/>
        <v>16.833748233480947</v>
      </c>
      <c r="N1439" s="186"/>
      <c r="O1439" s="187">
        <f t="shared" si="303"/>
        <v>20.101015892206537</v>
      </c>
      <c r="P1439" s="187"/>
      <c r="Q1439" s="206">
        <f t="shared" si="304"/>
        <v>2.2067655369177076E-2</v>
      </c>
      <c r="R1439" s="184">
        <f t="shared" si="314"/>
        <v>0.99395199179252658</v>
      </c>
      <c r="S1439" s="184">
        <f t="shared" si="315"/>
        <v>16.892473552476027</v>
      </c>
      <c r="T1439" s="190">
        <f t="shared" si="305"/>
        <v>0.15054982110228909</v>
      </c>
      <c r="U1439" s="190">
        <f t="shared" si="306"/>
        <v>5.4650566873104767E-2</v>
      </c>
      <c r="V1439" s="190">
        <f t="shared" si="307"/>
        <v>9.5899254229184328E-2</v>
      </c>
      <c r="Y1439" s="205"/>
      <c r="Z1439" s="205"/>
    </row>
    <row r="1440" spans="1:26">
      <c r="A1440" s="181">
        <v>1990.04</v>
      </c>
      <c r="B1440" s="182">
        <v>338.18</v>
      </c>
      <c r="C1440" s="183">
        <v>11.4367</v>
      </c>
      <c r="D1440" s="182">
        <v>21.533300000000001</v>
      </c>
      <c r="E1440" s="182">
        <v>128.9</v>
      </c>
      <c r="F1440" s="183">
        <f t="shared" si="312"/>
        <v>1990.2916666665583</v>
      </c>
      <c r="G1440" s="184">
        <v>8.7899999999999991</v>
      </c>
      <c r="H1440" s="183">
        <f t="shared" si="308"/>
        <v>824.4731327385573</v>
      </c>
      <c r="I1440" s="183">
        <f t="shared" si="309"/>
        <v>27.882346316136552</v>
      </c>
      <c r="J1440" s="185">
        <f t="shared" si="313"/>
        <v>277652.652530753</v>
      </c>
      <c r="K1440" s="183">
        <f t="shared" si="310"/>
        <v>52.497567299069061</v>
      </c>
      <c r="L1440" s="185">
        <f t="shared" si="311"/>
        <v>17679.276902065358</v>
      </c>
      <c r="M1440" s="204">
        <f t="shared" si="302"/>
        <v>16.813913898735766</v>
      </c>
      <c r="N1440" s="186"/>
      <c r="O1440" s="187">
        <f t="shared" si="303"/>
        <v>20.055719260909889</v>
      </c>
      <c r="P1440" s="187"/>
      <c r="Q1440" s="206">
        <f t="shared" si="304"/>
        <v>1.9129445488778159E-2</v>
      </c>
      <c r="R1440" s="184">
        <f t="shared" si="314"/>
        <v>1.0093084852269141</v>
      </c>
      <c r="S1440" s="184">
        <f t="shared" si="315"/>
        <v>16.764256053826799</v>
      </c>
      <c r="T1440" s="190">
        <f t="shared" si="305"/>
        <v>0.15206116521608437</v>
      </c>
      <c r="U1440" s="190">
        <f t="shared" si="306"/>
        <v>5.804009692346046E-2</v>
      </c>
      <c r="V1440" s="190">
        <f t="shared" si="307"/>
        <v>9.4021068292623911E-2</v>
      </c>
      <c r="Y1440" s="205"/>
      <c r="Z1440" s="205"/>
    </row>
    <row r="1441" spans="1:26">
      <c r="A1441" s="181">
        <v>1990.05</v>
      </c>
      <c r="B1441" s="182">
        <v>350.25</v>
      </c>
      <c r="C1441" s="183">
        <v>11.5533</v>
      </c>
      <c r="D1441" s="182">
        <v>21.396699999999999</v>
      </c>
      <c r="E1441" s="182">
        <v>129.19999999999999</v>
      </c>
      <c r="F1441" s="183">
        <f t="shared" si="312"/>
        <v>1990.3749999998915</v>
      </c>
      <c r="G1441" s="184">
        <v>8.76</v>
      </c>
      <c r="H1441" s="183">
        <f t="shared" si="308"/>
        <v>851.91670762383933</v>
      </c>
      <c r="I1441" s="183">
        <f t="shared" si="309"/>
        <v>28.10121141524769</v>
      </c>
      <c r="J1441" s="185">
        <f t="shared" si="313"/>
        <v>287683.27575444296</v>
      </c>
      <c r="K1441" s="183">
        <f t="shared" si="310"/>
        <v>52.043415326238417</v>
      </c>
      <c r="L1441" s="185">
        <f t="shared" si="311"/>
        <v>17574.511766838234</v>
      </c>
      <c r="M1441" s="204">
        <f t="shared" si="302"/>
        <v>17.392413588644999</v>
      </c>
      <c r="N1441" s="186"/>
      <c r="O1441" s="187">
        <f t="shared" si="303"/>
        <v>20.723389021046007</v>
      </c>
      <c r="P1441" s="187"/>
      <c r="Q1441" s="206">
        <f t="shared" si="304"/>
        <v>1.6665497777807646E-2</v>
      </c>
      <c r="R1441" s="184">
        <f t="shared" si="314"/>
        <v>1.0260353940840221</v>
      </c>
      <c r="S1441" s="184">
        <f t="shared" si="315"/>
        <v>16.881017247691318</v>
      </c>
      <c r="T1441" s="190">
        <f t="shared" si="305"/>
        <v>0.14454486427415203</v>
      </c>
      <c r="U1441" s="190">
        <f t="shared" si="306"/>
        <v>5.4192601372310412E-2</v>
      </c>
      <c r="V1441" s="190">
        <f t="shared" si="307"/>
        <v>9.0352262901841618E-2</v>
      </c>
      <c r="Y1441" s="205"/>
      <c r="Z1441" s="205"/>
    </row>
    <row r="1442" spans="1:26">
      <c r="A1442" s="181">
        <v>1990.06</v>
      </c>
      <c r="B1442" s="182">
        <v>360.39</v>
      </c>
      <c r="C1442" s="183">
        <v>11.66</v>
      </c>
      <c r="D1442" s="182">
        <v>21.26</v>
      </c>
      <c r="E1442" s="182">
        <v>129.9</v>
      </c>
      <c r="F1442" s="183">
        <f t="shared" si="312"/>
        <v>1990.4583333332248</v>
      </c>
      <c r="G1442" s="184">
        <v>8.48</v>
      </c>
      <c r="H1442" s="183">
        <f t="shared" si="308"/>
        <v>871.85665323325657</v>
      </c>
      <c r="I1442" s="183">
        <f t="shared" si="309"/>
        <v>28.207909699769065</v>
      </c>
      <c r="J1442" s="185">
        <f t="shared" si="313"/>
        <v>295210.57758565125</v>
      </c>
      <c r="K1442" s="183">
        <f t="shared" si="310"/>
        <v>51.432260739030049</v>
      </c>
      <c r="L1442" s="185">
        <f t="shared" si="311"/>
        <v>17414.958460198526</v>
      </c>
      <c r="M1442" s="204">
        <f t="shared" si="302"/>
        <v>17.817082821653003</v>
      </c>
      <c r="N1442" s="186"/>
      <c r="O1442" s="187">
        <f t="shared" si="303"/>
        <v>21.206758327830471</v>
      </c>
      <c r="P1442" s="187"/>
      <c r="Q1442" s="206">
        <f t="shared" si="304"/>
        <v>1.7515428083203034E-2</v>
      </c>
      <c r="R1442" s="184">
        <f t="shared" si="314"/>
        <v>1.0077360747074646</v>
      </c>
      <c r="S1442" s="184">
        <f t="shared" si="315"/>
        <v>17.227185042403523</v>
      </c>
      <c r="T1442" s="190">
        <f t="shared" si="305"/>
        <v>0.14455410232536181</v>
      </c>
      <c r="U1442" s="190">
        <f t="shared" si="306"/>
        <v>5.4680366240974498E-2</v>
      </c>
      <c r="V1442" s="190">
        <f t="shared" si="307"/>
        <v>8.9873736084387312E-2</v>
      </c>
      <c r="Y1442" s="205"/>
      <c r="Z1442" s="205"/>
    </row>
    <row r="1443" spans="1:26">
      <c r="A1443" s="181">
        <v>1990.07</v>
      </c>
      <c r="B1443" s="182">
        <v>360.03</v>
      </c>
      <c r="C1443" s="183">
        <v>11.726699999999999</v>
      </c>
      <c r="D1443" s="182">
        <v>21.42</v>
      </c>
      <c r="E1443" s="182">
        <v>130.4</v>
      </c>
      <c r="F1443" s="183">
        <f t="shared" si="312"/>
        <v>1990.5416666665581</v>
      </c>
      <c r="G1443" s="184">
        <v>8.4700000000000006</v>
      </c>
      <c r="H1443" s="183">
        <f t="shared" si="308"/>
        <v>867.64607082055238</v>
      </c>
      <c r="I1443" s="183">
        <f t="shared" si="309"/>
        <v>28.260492677530682</v>
      </c>
      <c r="J1443" s="185">
        <f t="shared" si="313"/>
        <v>294582.2914637535</v>
      </c>
      <c r="K1443" s="183">
        <f t="shared" si="310"/>
        <v>51.620639493865049</v>
      </c>
      <c r="L1443" s="185">
        <f t="shared" si="311"/>
        <v>17526.185826607787</v>
      </c>
      <c r="M1443" s="204">
        <f t="shared" si="302"/>
        <v>17.747171587070241</v>
      </c>
      <c r="N1443" s="186"/>
      <c r="O1443" s="187">
        <f t="shared" si="303"/>
        <v>21.102886533307014</v>
      </c>
      <c r="P1443" s="187"/>
      <c r="Q1443" s="206">
        <f t="shared" si="304"/>
        <v>1.8238518796174517E-2</v>
      </c>
      <c r="R1443" s="184">
        <f t="shared" si="314"/>
        <v>0.98853791127221025</v>
      </c>
      <c r="S1443" s="184">
        <f t="shared" si="315"/>
        <v>17.293889667887459</v>
      </c>
      <c r="T1443" s="190">
        <f t="shared" si="305"/>
        <v>0.14550148844307653</v>
      </c>
      <c r="U1443" s="190">
        <f t="shared" si="306"/>
        <v>5.4952985244988373E-2</v>
      </c>
      <c r="V1443" s="190">
        <f t="shared" si="307"/>
        <v>9.0548503198088159E-2</v>
      </c>
      <c r="Y1443" s="205"/>
      <c r="Z1443" s="205"/>
    </row>
    <row r="1444" spans="1:26">
      <c r="A1444" s="181">
        <v>1990.08</v>
      </c>
      <c r="B1444" s="182">
        <v>330.75</v>
      </c>
      <c r="C1444" s="183">
        <v>11.783300000000001</v>
      </c>
      <c r="D1444" s="182">
        <v>21.58</v>
      </c>
      <c r="E1444" s="182">
        <v>131.6</v>
      </c>
      <c r="F1444" s="183">
        <f t="shared" si="312"/>
        <v>1990.6249999998913</v>
      </c>
      <c r="G1444" s="184">
        <v>8.75</v>
      </c>
      <c r="H1444" s="183">
        <f t="shared" si="308"/>
        <v>789.81516622340462</v>
      </c>
      <c r="I1444" s="183">
        <f t="shared" si="309"/>
        <v>28.137956305851077</v>
      </c>
      <c r="J1444" s="185">
        <f t="shared" si="313"/>
        <v>268953.33783051959</v>
      </c>
      <c r="K1444" s="183">
        <f t="shared" si="310"/>
        <v>51.532006914893635</v>
      </c>
      <c r="L1444" s="185">
        <f t="shared" si="311"/>
        <v>17548.036373038889</v>
      </c>
      <c r="M1444" s="204">
        <f t="shared" si="302"/>
        <v>16.168334756508969</v>
      </c>
      <c r="N1444" s="186"/>
      <c r="O1444" s="187">
        <f t="shared" si="303"/>
        <v>19.211937494842864</v>
      </c>
      <c r="P1444" s="187"/>
      <c r="Q1444" s="206">
        <f t="shared" si="304"/>
        <v>2.1142960868162981E-2</v>
      </c>
      <c r="R1444" s="184">
        <f t="shared" si="314"/>
        <v>0.99808648765267027</v>
      </c>
      <c r="S1444" s="184">
        <f t="shared" si="315"/>
        <v>16.939778042071008</v>
      </c>
      <c r="T1444" s="190">
        <f t="shared" si="305"/>
        <v>0.15705645456359418</v>
      </c>
      <c r="U1444" s="190">
        <f t="shared" si="306"/>
        <v>5.9397281524164791E-2</v>
      </c>
      <c r="V1444" s="190">
        <f t="shared" si="307"/>
        <v>9.7659173039429392E-2</v>
      </c>
      <c r="Y1444" s="205"/>
      <c r="Z1444" s="205"/>
    </row>
    <row r="1445" spans="1:26">
      <c r="A1445" s="181">
        <v>1990.09</v>
      </c>
      <c r="B1445" s="182">
        <v>315.41000000000003</v>
      </c>
      <c r="C1445" s="183">
        <v>11.83</v>
      </c>
      <c r="D1445" s="182">
        <v>21.74</v>
      </c>
      <c r="E1445" s="182">
        <v>132.69999999999999</v>
      </c>
      <c r="F1445" s="183">
        <f t="shared" si="312"/>
        <v>1990.7083333332246</v>
      </c>
      <c r="G1445" s="184">
        <v>8.89</v>
      </c>
      <c r="H1445" s="183">
        <f t="shared" si="308"/>
        <v>746.94055648078415</v>
      </c>
      <c r="I1445" s="183">
        <f t="shared" si="309"/>
        <v>28.0153032027129</v>
      </c>
      <c r="J1445" s="185">
        <f t="shared" si="313"/>
        <v>255148.37549352649</v>
      </c>
      <c r="K1445" s="183">
        <f t="shared" si="310"/>
        <v>51.483744009042979</v>
      </c>
      <c r="L1445" s="185">
        <f t="shared" si="311"/>
        <v>17586.397651403779</v>
      </c>
      <c r="M1445" s="204">
        <f t="shared" si="302"/>
        <v>15.301285443522616</v>
      </c>
      <c r="N1445" s="186"/>
      <c r="O1445" s="187">
        <f t="shared" si="303"/>
        <v>18.172367021965119</v>
      </c>
      <c r="P1445" s="187"/>
      <c r="Q1445" s="206">
        <f t="shared" si="304"/>
        <v>2.3243018638749627E-2</v>
      </c>
      <c r="R1445" s="184">
        <f t="shared" si="314"/>
        <v>1.0186672700984318</v>
      </c>
      <c r="S1445" s="184">
        <f t="shared" si="315"/>
        <v>16.767212098716239</v>
      </c>
      <c r="T1445" s="190">
        <f t="shared" si="305"/>
        <v>0.16130322271491093</v>
      </c>
      <c r="U1445" s="190">
        <f t="shared" si="306"/>
        <v>6.0683736154611978E-2</v>
      </c>
      <c r="V1445" s="190">
        <f t="shared" si="307"/>
        <v>0.10061948656029895</v>
      </c>
      <c r="Y1445" s="205"/>
      <c r="Z1445" s="205"/>
    </row>
    <row r="1446" spans="1:26">
      <c r="A1446" s="181">
        <v>1990.1</v>
      </c>
      <c r="B1446" s="182">
        <v>307.12</v>
      </c>
      <c r="C1446" s="183">
        <v>11.9267</v>
      </c>
      <c r="D1446" s="182">
        <v>21.6067</v>
      </c>
      <c r="E1446" s="182">
        <v>133.5</v>
      </c>
      <c r="F1446" s="183">
        <f t="shared" si="312"/>
        <v>1990.7916666665578</v>
      </c>
      <c r="G1446" s="184">
        <v>8.7200000000000006</v>
      </c>
      <c r="H1446" s="183">
        <f t="shared" si="308"/>
        <v>722.95012764044964</v>
      </c>
      <c r="I1446" s="183">
        <f t="shared" si="309"/>
        <v>28.075049776404505</v>
      </c>
      <c r="J1446" s="185">
        <f t="shared" si="313"/>
        <v>247752.63703364719</v>
      </c>
      <c r="K1446" s="183">
        <f t="shared" si="310"/>
        <v>50.861443484269685</v>
      </c>
      <c r="L1446" s="185">
        <f t="shared" si="311"/>
        <v>17430.049826110007</v>
      </c>
      <c r="M1446" s="204">
        <f t="shared" si="302"/>
        <v>14.818147965500792</v>
      </c>
      <c r="N1446" s="186"/>
      <c r="O1446" s="187">
        <f t="shared" si="303"/>
        <v>17.592164749355891</v>
      </c>
      <c r="P1446" s="187"/>
      <c r="Q1446" s="206">
        <f t="shared" si="304"/>
        <v>2.67108638346088E-2</v>
      </c>
      <c r="R1446" s="184">
        <f t="shared" si="314"/>
        <v>1.0294330647551313</v>
      </c>
      <c r="S1446" s="184">
        <f t="shared" si="315"/>
        <v>16.977856856355363</v>
      </c>
      <c r="T1446" s="190">
        <f t="shared" si="305"/>
        <v>0.15830354482523679</v>
      </c>
      <c r="U1446" s="190">
        <f t="shared" si="306"/>
        <v>6.0165018410009319E-2</v>
      </c>
      <c r="V1446" s="190">
        <f t="shared" si="307"/>
        <v>9.8138526415227467E-2</v>
      </c>
      <c r="Y1446" s="205"/>
      <c r="Z1446" s="205"/>
    </row>
    <row r="1447" spans="1:26">
      <c r="A1447" s="181">
        <v>1990.11</v>
      </c>
      <c r="B1447" s="182">
        <v>315.29000000000002</v>
      </c>
      <c r="C1447" s="183">
        <v>12.013299999999999</v>
      </c>
      <c r="D1447" s="182">
        <v>21.473299999999998</v>
      </c>
      <c r="E1447" s="182">
        <v>133.80000000000001</v>
      </c>
      <c r="F1447" s="183">
        <f t="shared" si="312"/>
        <v>1990.8749999998911</v>
      </c>
      <c r="G1447" s="184">
        <v>8.39</v>
      </c>
      <c r="H1447" s="183">
        <f t="shared" si="308"/>
        <v>740.51794697309447</v>
      </c>
      <c r="I1447" s="183">
        <f t="shared" si="309"/>
        <v>28.215497644618839</v>
      </c>
      <c r="J1447" s="185">
        <f t="shared" si="313"/>
        <v>254578.85095925067</v>
      </c>
      <c r="K1447" s="183">
        <f t="shared" si="310"/>
        <v>50.434089348654723</v>
      </c>
      <c r="L1447" s="185">
        <f t="shared" si="311"/>
        <v>17338.475816877402</v>
      </c>
      <c r="M1447" s="204">
        <f t="shared" si="302"/>
        <v>15.187607599503181</v>
      </c>
      <c r="N1447" s="186"/>
      <c r="O1447" s="187">
        <f t="shared" si="303"/>
        <v>18.023739754098457</v>
      </c>
      <c r="P1447" s="187"/>
      <c r="Q1447" s="206">
        <f t="shared" si="304"/>
        <v>2.7744027536762139E-2</v>
      </c>
      <c r="R1447" s="184">
        <f t="shared" si="314"/>
        <v>1.0280944193724111</v>
      </c>
      <c r="S1447" s="184">
        <f t="shared" si="315"/>
        <v>17.438379846170985</v>
      </c>
      <c r="T1447" s="190">
        <f t="shared" si="305"/>
        <v>0.1541975191319529</v>
      </c>
      <c r="U1447" s="190">
        <f t="shared" si="306"/>
        <v>5.7934289000677541E-2</v>
      </c>
      <c r="V1447" s="190">
        <f t="shared" si="307"/>
        <v>9.6263230131275357E-2</v>
      </c>
      <c r="Y1447" s="205"/>
      <c r="Z1447" s="205"/>
    </row>
    <row r="1448" spans="1:26">
      <c r="A1448" s="181">
        <v>1990.12</v>
      </c>
      <c r="B1448" s="182">
        <v>328.75</v>
      </c>
      <c r="C1448" s="183">
        <v>12.09</v>
      </c>
      <c r="D1448" s="182">
        <v>21.34</v>
      </c>
      <c r="E1448" s="182">
        <v>133.80000000000001</v>
      </c>
      <c r="F1448" s="183">
        <f t="shared" si="312"/>
        <v>1990.9583333332243</v>
      </c>
      <c r="G1448" s="184">
        <v>8.08</v>
      </c>
      <c r="H1448" s="183">
        <f t="shared" si="308"/>
        <v>772.13129204035897</v>
      </c>
      <c r="I1448" s="183">
        <f t="shared" si="309"/>
        <v>28.395642040358752</v>
      </c>
      <c r="J1448" s="185">
        <f t="shared" si="313"/>
        <v>266260.53932949062</v>
      </c>
      <c r="K1448" s="183">
        <f t="shared" si="310"/>
        <v>50.121009192825127</v>
      </c>
      <c r="L1448" s="185">
        <f t="shared" si="311"/>
        <v>17283.64991419416</v>
      </c>
      <c r="M1448" s="204">
        <f t="shared" si="302"/>
        <v>15.846314974728758</v>
      </c>
      <c r="N1448" s="186"/>
      <c r="O1448" s="187">
        <f t="shared" si="303"/>
        <v>18.796495662019172</v>
      </c>
      <c r="P1448" s="187"/>
      <c r="Q1448" s="206">
        <f t="shared" si="304"/>
        <v>2.7133502870889892E-2</v>
      </c>
      <c r="R1448" s="184">
        <f t="shared" si="314"/>
        <v>1.006052893220839</v>
      </c>
      <c r="S1448" s="184">
        <f t="shared" si="315"/>
        <v>17.928301002744714</v>
      </c>
      <c r="T1448" s="190">
        <f t="shared" si="305"/>
        <v>0.1452233619885599</v>
      </c>
      <c r="U1448" s="190">
        <f t="shared" si="306"/>
        <v>5.9399968703881978E-2</v>
      </c>
      <c r="V1448" s="190">
        <f t="shared" si="307"/>
        <v>8.5823393284677918E-2</v>
      </c>
      <c r="Y1448" s="205"/>
      <c r="Z1448" s="205"/>
    </row>
    <row r="1449" spans="1:26">
      <c r="A1449" s="181">
        <v>1991.01</v>
      </c>
      <c r="B1449" s="182">
        <v>325.49</v>
      </c>
      <c r="C1449" s="183">
        <v>12.1067</v>
      </c>
      <c r="D1449" s="182">
        <v>21.183299999999999</v>
      </c>
      <c r="E1449" s="182">
        <v>134.6</v>
      </c>
      <c r="F1449" s="183">
        <f t="shared" si="312"/>
        <v>1991.0416666665576</v>
      </c>
      <c r="G1449" s="184">
        <v>8.09</v>
      </c>
      <c r="H1449" s="183">
        <f t="shared" si="308"/>
        <v>759.93088562407172</v>
      </c>
      <c r="I1449" s="183">
        <f t="shared" si="309"/>
        <v>28.265861479569104</v>
      </c>
      <c r="J1449" s="185">
        <f t="shared" si="313"/>
        <v>262865.63331724249</v>
      </c>
      <c r="K1449" s="183">
        <f t="shared" si="310"/>
        <v>49.45726114301636</v>
      </c>
      <c r="L1449" s="185">
        <f t="shared" si="311"/>
        <v>17107.627178251689</v>
      </c>
      <c r="M1449" s="204">
        <f t="shared" si="302"/>
        <v>15.606190118802358</v>
      </c>
      <c r="N1449" s="186"/>
      <c r="O1449" s="187">
        <f t="shared" si="303"/>
        <v>18.503950717933993</v>
      </c>
      <c r="P1449" s="187"/>
      <c r="Q1449" s="206">
        <f t="shared" si="304"/>
        <v>2.7783293808916698E-2</v>
      </c>
      <c r="R1449" s="184">
        <f t="shared" si="314"/>
        <v>1.02324270106363</v>
      </c>
      <c r="S1449" s="184">
        <f t="shared" si="315"/>
        <v>17.929616603442895</v>
      </c>
      <c r="T1449" s="190">
        <f t="shared" si="305"/>
        <v>0.14649112480055981</v>
      </c>
      <c r="U1449" s="190">
        <f t="shared" si="306"/>
        <v>5.9838163099276143E-2</v>
      </c>
      <c r="V1449" s="190">
        <f t="shared" si="307"/>
        <v>8.6652961701283671E-2</v>
      </c>
      <c r="Y1449" s="205"/>
      <c r="Z1449" s="205"/>
    </row>
    <row r="1450" spans="1:26">
      <c r="A1450" s="181">
        <v>1991.02</v>
      </c>
      <c r="B1450" s="182">
        <v>362.26</v>
      </c>
      <c r="C1450" s="183">
        <v>12.113300000000001</v>
      </c>
      <c r="D1450" s="182">
        <v>21.026700000000002</v>
      </c>
      <c r="E1450" s="182">
        <v>134.80000000000001</v>
      </c>
      <c r="F1450" s="183">
        <f t="shared" si="312"/>
        <v>1991.1249999998909</v>
      </c>
      <c r="G1450" s="184">
        <v>7.85</v>
      </c>
      <c r="H1450" s="183">
        <f t="shared" si="308"/>
        <v>844.52399977744824</v>
      </c>
      <c r="I1450" s="183">
        <f t="shared" si="309"/>
        <v>28.239310347551939</v>
      </c>
      <c r="J1450" s="185">
        <f t="shared" si="313"/>
        <v>292941.02347242553</v>
      </c>
      <c r="K1450" s="183">
        <f t="shared" si="310"/>
        <v>49.018806343842748</v>
      </c>
      <c r="L1450" s="185">
        <f t="shared" si="311"/>
        <v>17003.210451740877</v>
      </c>
      <c r="M1450" s="204">
        <f t="shared" si="302"/>
        <v>17.354664745205103</v>
      </c>
      <c r="N1450" s="186"/>
      <c r="O1450" s="187">
        <f t="shared" si="303"/>
        <v>20.56314129301618</v>
      </c>
      <c r="P1450" s="187"/>
      <c r="Q1450" s="206">
        <f t="shared" si="304"/>
        <v>2.280798140761623E-2</v>
      </c>
      <c r="R1450" s="184">
        <f t="shared" si="314"/>
        <v>0.98886548948578612</v>
      </c>
      <c r="S1450" s="184">
        <f t="shared" si="315"/>
        <v>18.319129219490076</v>
      </c>
      <c r="T1450" s="190">
        <f t="shared" si="305"/>
        <v>0.13123983886399682</v>
      </c>
      <c r="U1450" s="190">
        <f t="shared" si="306"/>
        <v>5.8084604399085915E-2</v>
      </c>
      <c r="V1450" s="190">
        <f t="shared" si="307"/>
        <v>7.3155234464910901E-2</v>
      </c>
      <c r="Y1450" s="205"/>
      <c r="Z1450" s="205"/>
    </row>
    <row r="1451" spans="1:26">
      <c r="A1451" s="181">
        <v>1991.03</v>
      </c>
      <c r="B1451" s="182">
        <v>372.28</v>
      </c>
      <c r="C1451" s="183">
        <v>12.11</v>
      </c>
      <c r="D1451" s="182">
        <v>20.94</v>
      </c>
      <c r="E1451" s="182">
        <v>135</v>
      </c>
      <c r="F1451" s="183">
        <f t="shared" si="312"/>
        <v>1991.2083333332241</v>
      </c>
      <c r="G1451" s="184">
        <v>8.11</v>
      </c>
      <c r="H1451" s="183">
        <f t="shared" si="308"/>
        <v>866.59752044444474</v>
      </c>
      <c r="I1451" s="183">
        <f t="shared" si="309"/>
        <v>28.189792555555567</v>
      </c>
      <c r="J1451" s="185">
        <f t="shared" si="313"/>
        <v>301412.54347810132</v>
      </c>
      <c r="K1451" s="183">
        <f t="shared" si="310"/>
        <v>48.744364666666691</v>
      </c>
      <c r="L1451" s="185">
        <f t="shared" si="311"/>
        <v>16953.84834111809</v>
      </c>
      <c r="M1451" s="204">
        <f t="shared" si="302"/>
        <v>17.818620083397366</v>
      </c>
      <c r="N1451" s="186"/>
      <c r="O1451" s="187">
        <f t="shared" si="303"/>
        <v>21.098075248981402</v>
      </c>
      <c r="P1451" s="187"/>
      <c r="Q1451" s="206">
        <f t="shared" si="304"/>
        <v>1.8152543511216666E-2</v>
      </c>
      <c r="R1451" s="184">
        <f t="shared" si="314"/>
        <v>1.0115317115191491</v>
      </c>
      <c r="S1451" s="184">
        <f t="shared" si="315"/>
        <v>18.088317416388001</v>
      </c>
      <c r="T1451" s="190">
        <f t="shared" si="305"/>
        <v>0.11707815588530557</v>
      </c>
      <c r="U1451" s="190">
        <f t="shared" si="306"/>
        <v>6.1361340287137134E-2</v>
      </c>
      <c r="V1451" s="190">
        <f t="shared" si="307"/>
        <v>5.5716815598168434E-2</v>
      </c>
      <c r="Y1451" s="205"/>
      <c r="Z1451" s="205"/>
    </row>
    <row r="1452" spans="1:26">
      <c r="A1452" s="181">
        <v>1991.04</v>
      </c>
      <c r="B1452" s="182">
        <v>379.68</v>
      </c>
      <c r="C1452" s="183">
        <v>12.13</v>
      </c>
      <c r="D1452" s="182">
        <v>20.363299999999999</v>
      </c>
      <c r="E1452" s="182">
        <v>135.19999999999999</v>
      </c>
      <c r="F1452" s="183">
        <f t="shared" si="312"/>
        <v>1991.2916666665574</v>
      </c>
      <c r="G1452" s="184">
        <v>8.0399999999999991</v>
      </c>
      <c r="H1452" s="183">
        <f t="shared" si="308"/>
        <v>882.51589171597675</v>
      </c>
      <c r="I1452" s="183">
        <f t="shared" si="309"/>
        <v>28.194579031065103</v>
      </c>
      <c r="J1452" s="185">
        <f t="shared" si="313"/>
        <v>307766.3351263795</v>
      </c>
      <c r="K1452" s="183">
        <f t="shared" si="310"/>
        <v>47.331794821375759</v>
      </c>
      <c r="L1452" s="185">
        <f t="shared" si="311"/>
        <v>16506.36907943269</v>
      </c>
      <c r="M1452" s="204">
        <f t="shared" si="302"/>
        <v>18.15534589519801</v>
      </c>
      <c r="N1452" s="186"/>
      <c r="O1452" s="187">
        <f t="shared" si="303"/>
        <v>21.481531873630122</v>
      </c>
      <c r="P1452" s="187"/>
      <c r="Q1452" s="206">
        <f t="shared" si="304"/>
        <v>1.7261417915378878E-2</v>
      </c>
      <c r="R1452" s="184">
        <f t="shared" si="314"/>
        <v>1.0046569160399428</v>
      </c>
      <c r="S1452" s="184">
        <f t="shared" si="315"/>
        <v>18.269840244708426</v>
      </c>
      <c r="T1452" s="190">
        <f t="shared" si="305"/>
        <v>0.11480660490880812</v>
      </c>
      <c r="U1452" s="190">
        <f t="shared" si="306"/>
        <v>5.8247130448033646E-2</v>
      </c>
      <c r="V1452" s="190">
        <f t="shared" si="307"/>
        <v>5.6559474460774473E-2</v>
      </c>
      <c r="Y1452" s="205"/>
      <c r="Z1452" s="205"/>
    </row>
    <row r="1453" spans="1:26">
      <c r="A1453" s="181">
        <v>1991.05</v>
      </c>
      <c r="B1453" s="182">
        <v>377.99</v>
      </c>
      <c r="C1453" s="183">
        <v>12.14</v>
      </c>
      <c r="D1453" s="182">
        <v>19.8567</v>
      </c>
      <c r="E1453" s="182">
        <v>135.6</v>
      </c>
      <c r="F1453" s="183">
        <f t="shared" si="312"/>
        <v>1991.3749999998906</v>
      </c>
      <c r="G1453" s="184">
        <v>8.07</v>
      </c>
      <c r="H1453" s="183">
        <f t="shared" si="308"/>
        <v>875.99600630531017</v>
      </c>
      <c r="I1453" s="183">
        <f t="shared" si="309"/>
        <v>28.134584292035413</v>
      </c>
      <c r="J1453" s="185">
        <f t="shared" si="313"/>
        <v>306310.2388767915</v>
      </c>
      <c r="K1453" s="183">
        <f t="shared" si="310"/>
        <v>46.018121903761084</v>
      </c>
      <c r="L1453" s="185">
        <f t="shared" si="311"/>
        <v>16091.19426520486</v>
      </c>
      <c r="M1453" s="204">
        <f t="shared" si="302"/>
        <v>18.035430911004045</v>
      </c>
      <c r="N1453" s="186"/>
      <c r="O1453" s="187">
        <f t="shared" si="303"/>
        <v>21.325816065887047</v>
      </c>
      <c r="P1453" s="187"/>
      <c r="Q1453" s="206">
        <f t="shared" si="304"/>
        <v>1.681987585994045E-2</v>
      </c>
      <c r="R1453" s="184">
        <f t="shared" si="314"/>
        <v>0.99255227688549663</v>
      </c>
      <c r="S1453" s="184">
        <f t="shared" si="315"/>
        <v>18.300777046004207</v>
      </c>
      <c r="T1453" s="190">
        <f t="shared" si="305"/>
        <v>0.1222733275116743</v>
      </c>
      <c r="U1453" s="190">
        <f t="shared" si="306"/>
        <v>5.6005569106184705E-2</v>
      </c>
      <c r="V1453" s="190">
        <f t="shared" si="307"/>
        <v>6.6267758405489596E-2</v>
      </c>
      <c r="Y1453" s="205"/>
      <c r="Z1453" s="205"/>
    </row>
    <row r="1454" spans="1:26">
      <c r="A1454" s="181">
        <v>1991.06</v>
      </c>
      <c r="B1454" s="182">
        <v>378.29</v>
      </c>
      <c r="C1454" s="183">
        <v>12.15</v>
      </c>
      <c r="D1454" s="182">
        <v>19.41</v>
      </c>
      <c r="E1454" s="182">
        <v>136</v>
      </c>
      <c r="F1454" s="183">
        <f t="shared" si="312"/>
        <v>1991.4583333332239</v>
      </c>
      <c r="G1454" s="184">
        <v>8.2799999999999994</v>
      </c>
      <c r="H1454" s="183">
        <f t="shared" si="308"/>
        <v>874.11275591911806</v>
      </c>
      <c r="I1454" s="183">
        <f t="shared" si="309"/>
        <v>28.074942463235306</v>
      </c>
      <c r="J1454" s="185">
        <f t="shared" si="313"/>
        <v>306469.80351448973</v>
      </c>
      <c r="K1454" s="183">
        <f t="shared" si="310"/>
        <v>44.850587095588253</v>
      </c>
      <c r="L1454" s="185">
        <f t="shared" si="311"/>
        <v>15724.917090634817</v>
      </c>
      <c r="M1454" s="204">
        <f t="shared" si="302"/>
        <v>18.015227044688316</v>
      </c>
      <c r="N1454" s="186"/>
      <c r="O1454" s="187">
        <f t="shared" si="303"/>
        <v>21.289084627258898</v>
      </c>
      <c r="P1454" s="187"/>
      <c r="Q1454" s="206">
        <f t="shared" si="304"/>
        <v>1.4164945242447387E-2</v>
      </c>
      <c r="R1454" s="184">
        <f t="shared" si="314"/>
        <v>1.0075751819767564</v>
      </c>
      <c r="S1454" s="184">
        <f t="shared" si="315"/>
        <v>18.111052990709467</v>
      </c>
      <c r="T1454" s="190">
        <f t="shared" si="305"/>
        <v>0.11931551815623931</v>
      </c>
      <c r="U1454" s="190">
        <f t="shared" si="306"/>
        <v>5.8291164082351576E-2</v>
      </c>
      <c r="V1454" s="190">
        <f t="shared" si="307"/>
        <v>6.1024354073887732E-2</v>
      </c>
      <c r="Y1454" s="205"/>
      <c r="Z1454" s="205"/>
    </row>
    <row r="1455" spans="1:26">
      <c r="A1455" s="181">
        <v>1991.07</v>
      </c>
      <c r="B1455" s="182">
        <v>380.23</v>
      </c>
      <c r="C1455" s="183">
        <v>12.193300000000001</v>
      </c>
      <c r="D1455" s="182">
        <v>18.84</v>
      </c>
      <c r="E1455" s="182">
        <v>136.19999999999999</v>
      </c>
      <c r="F1455" s="183">
        <f t="shared" si="312"/>
        <v>1991.5416666665571</v>
      </c>
      <c r="G1455" s="184">
        <v>8.27</v>
      </c>
      <c r="H1455" s="183">
        <f t="shared" si="308"/>
        <v>877.30534900881105</v>
      </c>
      <c r="I1455" s="183">
        <f t="shared" si="309"/>
        <v>28.133622575991204</v>
      </c>
      <c r="J1455" s="185">
        <f t="shared" si="313"/>
        <v>308411.13451630867</v>
      </c>
      <c r="K1455" s="183">
        <f t="shared" si="310"/>
        <v>43.469565198237902</v>
      </c>
      <c r="L1455" s="185">
        <f t="shared" si="311"/>
        <v>15281.450107269953</v>
      </c>
      <c r="M1455" s="204">
        <f t="shared" si="302"/>
        <v>18.103452345519738</v>
      </c>
      <c r="N1455" s="186"/>
      <c r="O1455" s="187">
        <f t="shared" si="303"/>
        <v>21.381252264915339</v>
      </c>
      <c r="P1455" s="187"/>
      <c r="Q1455" s="206">
        <f t="shared" si="304"/>
        <v>1.3004730493853943E-2</v>
      </c>
      <c r="R1455" s="184">
        <f t="shared" si="314"/>
        <v>1.0322756849824446</v>
      </c>
      <c r="S1455" s="184">
        <f t="shared" si="315"/>
        <v>18.221451261050287</v>
      </c>
      <c r="T1455" s="190">
        <f t="shared" si="305"/>
        <v>0.11591094263251844</v>
      </c>
      <c r="U1455" s="190">
        <f t="shared" si="306"/>
        <v>5.8735355995332084E-2</v>
      </c>
      <c r="V1455" s="190">
        <f t="shared" si="307"/>
        <v>5.717558663718636E-2</v>
      </c>
      <c r="Y1455" s="205"/>
      <c r="Z1455" s="205"/>
    </row>
    <row r="1456" spans="1:26">
      <c r="A1456" s="181">
        <v>1991.08</v>
      </c>
      <c r="B1456" s="182">
        <v>389.4</v>
      </c>
      <c r="C1456" s="183">
        <v>12.236700000000001</v>
      </c>
      <c r="D1456" s="182">
        <v>18.329999999999998</v>
      </c>
      <c r="E1456" s="182">
        <v>136.6</v>
      </c>
      <c r="F1456" s="183">
        <f t="shared" si="312"/>
        <v>1991.6249999998904</v>
      </c>
      <c r="G1456" s="184">
        <v>7.9</v>
      </c>
      <c r="H1456" s="183">
        <f t="shared" si="308"/>
        <v>895.83237408491971</v>
      </c>
      <c r="I1456" s="183">
        <f t="shared" si="309"/>
        <v>28.151083749267947</v>
      </c>
      <c r="J1456" s="185">
        <f t="shared" si="313"/>
        <v>315748.88733326021</v>
      </c>
      <c r="K1456" s="183">
        <f t="shared" si="310"/>
        <v>42.16899696193267</v>
      </c>
      <c r="L1456" s="185">
        <f t="shared" si="311"/>
        <v>14863.063956904625</v>
      </c>
      <c r="M1456" s="204">
        <f t="shared" si="302"/>
        <v>18.512258455337705</v>
      </c>
      <c r="N1456" s="186"/>
      <c r="O1456" s="187">
        <f t="shared" si="303"/>
        <v>21.851849122501907</v>
      </c>
      <c r="P1456" s="187"/>
      <c r="Q1456" s="206">
        <f t="shared" si="304"/>
        <v>1.4998050819334155E-2</v>
      </c>
      <c r="R1456" s="184">
        <f t="shared" si="314"/>
        <v>1.0239219311221082</v>
      </c>
      <c r="S1456" s="184">
        <f t="shared" si="315"/>
        <v>18.754481840053902</v>
      </c>
      <c r="T1456" s="190">
        <f t="shared" si="305"/>
        <v>0.11099140275102326</v>
      </c>
      <c r="U1456" s="190">
        <f t="shared" si="306"/>
        <v>5.834582142913658E-2</v>
      </c>
      <c r="V1456" s="190">
        <f t="shared" si="307"/>
        <v>5.2645581321886681E-2</v>
      </c>
      <c r="Y1456" s="205"/>
      <c r="Z1456" s="205"/>
    </row>
    <row r="1457" spans="1:26">
      <c r="A1457" s="181">
        <v>1991.09</v>
      </c>
      <c r="B1457" s="182">
        <v>387.2</v>
      </c>
      <c r="C1457" s="183">
        <v>12.28</v>
      </c>
      <c r="D1457" s="182">
        <v>17.82</v>
      </c>
      <c r="E1457" s="182">
        <v>137.19999999999999</v>
      </c>
      <c r="F1457" s="183">
        <f t="shared" si="312"/>
        <v>1991.7083333332237</v>
      </c>
      <c r="G1457" s="184">
        <v>7.65</v>
      </c>
      <c r="H1457" s="183">
        <f t="shared" si="308"/>
        <v>886.87567346938806</v>
      </c>
      <c r="I1457" s="183">
        <f t="shared" si="309"/>
        <v>28.127152040816338</v>
      </c>
      <c r="J1457" s="185">
        <f t="shared" si="313"/>
        <v>313418.12185316434</v>
      </c>
      <c r="K1457" s="183">
        <f t="shared" si="310"/>
        <v>40.816437244897976</v>
      </c>
      <c r="L1457" s="185">
        <f t="shared" si="311"/>
        <v>14424.356744378589</v>
      </c>
      <c r="M1457" s="204">
        <f t="shared" si="302"/>
        <v>18.357282591774315</v>
      </c>
      <c r="N1457" s="186"/>
      <c r="O1457" s="187">
        <f t="shared" si="303"/>
        <v>21.658412976072643</v>
      </c>
      <c r="P1457" s="187"/>
      <c r="Q1457" s="206">
        <f t="shared" si="304"/>
        <v>1.7400877305726425E-2</v>
      </c>
      <c r="R1457" s="184">
        <f t="shared" si="314"/>
        <v>1.0147411661972181</v>
      </c>
      <c r="S1457" s="184">
        <f t="shared" si="315"/>
        <v>19.119146580954936</v>
      </c>
      <c r="T1457" s="190">
        <f t="shared" si="305"/>
        <v>9.8134093264454103E-2</v>
      </c>
      <c r="U1457" s="190">
        <f t="shared" si="306"/>
        <v>5.8249776345245863E-2</v>
      </c>
      <c r="V1457" s="190">
        <f t="shared" si="307"/>
        <v>3.988431691920824E-2</v>
      </c>
      <c r="Y1457" s="205"/>
      <c r="Z1457" s="205"/>
    </row>
    <row r="1458" spans="1:26">
      <c r="A1458" s="181">
        <v>1991.1</v>
      </c>
      <c r="B1458" s="182">
        <v>386.88</v>
      </c>
      <c r="C1458" s="183">
        <v>12.253299999999999</v>
      </c>
      <c r="D1458" s="182">
        <v>17.203299999999999</v>
      </c>
      <c r="E1458" s="182">
        <v>137.4</v>
      </c>
      <c r="F1458" s="183">
        <f t="shared" si="312"/>
        <v>1991.7916666665569</v>
      </c>
      <c r="G1458" s="184">
        <v>7.53</v>
      </c>
      <c r="H1458" s="183">
        <f t="shared" si="308"/>
        <v>884.85284541484748</v>
      </c>
      <c r="I1458" s="183">
        <f t="shared" si="309"/>
        <v>28.025143121179045</v>
      </c>
      <c r="J1458" s="185">
        <f t="shared" si="313"/>
        <v>313528.59356495034</v>
      </c>
      <c r="K1458" s="183">
        <f t="shared" si="310"/>
        <v>39.346538863537127</v>
      </c>
      <c r="L1458" s="185">
        <f t="shared" si="311"/>
        <v>13941.600635018378</v>
      </c>
      <c r="M1458" s="204">
        <f t="shared" si="302"/>
        <v>18.349187992001969</v>
      </c>
      <c r="N1458" s="186"/>
      <c r="O1458" s="187">
        <f t="shared" si="303"/>
        <v>21.63954501585911</v>
      </c>
      <c r="P1458" s="187"/>
      <c r="Q1458" s="206">
        <f t="shared" si="304"/>
        <v>1.8553506314309777E-2</v>
      </c>
      <c r="R1458" s="184">
        <f t="shared" si="314"/>
        <v>1.0139809192833882</v>
      </c>
      <c r="S1458" s="184">
        <f t="shared" si="315"/>
        <v>19.37274494527232</v>
      </c>
      <c r="T1458" s="190">
        <f t="shared" si="305"/>
        <v>0.10191402515917081</v>
      </c>
      <c r="U1458" s="190">
        <f t="shared" si="306"/>
        <v>5.8962949864526548E-2</v>
      </c>
      <c r="V1458" s="190">
        <f t="shared" si="307"/>
        <v>4.2951075294644259E-2</v>
      </c>
      <c r="Y1458" s="205"/>
      <c r="Z1458" s="205"/>
    </row>
    <row r="1459" spans="1:26">
      <c r="A1459" s="181">
        <v>1991.11</v>
      </c>
      <c r="B1459" s="182">
        <v>385.92</v>
      </c>
      <c r="C1459" s="183">
        <v>12.226699999999999</v>
      </c>
      <c r="D1459" s="182">
        <v>16.5867</v>
      </c>
      <c r="E1459" s="182">
        <v>137.80000000000001</v>
      </c>
      <c r="F1459" s="183">
        <f t="shared" si="312"/>
        <v>1991.8749999998902</v>
      </c>
      <c r="G1459" s="184">
        <v>7.42</v>
      </c>
      <c r="H1459" s="183">
        <f t="shared" si="308"/>
        <v>880.09504092888267</v>
      </c>
      <c r="I1459" s="183">
        <f t="shared" si="309"/>
        <v>27.883131314586365</v>
      </c>
      <c r="J1459" s="185">
        <f t="shared" si="313"/>
        <v>312666.08347928029</v>
      </c>
      <c r="K1459" s="183">
        <f t="shared" si="310"/>
        <v>37.826161938679263</v>
      </c>
      <c r="L1459" s="185">
        <f t="shared" si="311"/>
        <v>13438.273545931228</v>
      </c>
      <c r="M1459" s="204">
        <f t="shared" si="302"/>
        <v>18.288868169301328</v>
      </c>
      <c r="N1459" s="186"/>
      <c r="O1459" s="187">
        <f t="shared" si="303"/>
        <v>21.560296784423315</v>
      </c>
      <c r="P1459" s="187"/>
      <c r="Q1459" s="206">
        <f t="shared" si="304"/>
        <v>1.9802084951974351E-2</v>
      </c>
      <c r="R1459" s="184">
        <f t="shared" si="314"/>
        <v>1.0296381101008161</v>
      </c>
      <c r="S1459" s="184">
        <f t="shared" si="315"/>
        <v>19.58657313727495</v>
      </c>
      <c r="T1459" s="190">
        <f t="shared" si="305"/>
        <v>0.10785172037249713</v>
      </c>
      <c r="U1459" s="190">
        <f t="shared" si="306"/>
        <v>5.7711108473060824E-2</v>
      </c>
      <c r="V1459" s="190">
        <f t="shared" si="307"/>
        <v>5.0140611899436305E-2</v>
      </c>
      <c r="Y1459" s="205"/>
      <c r="Z1459" s="205"/>
    </row>
    <row r="1460" spans="1:26">
      <c r="A1460" s="181">
        <v>1991.12</v>
      </c>
      <c r="B1460" s="182">
        <v>388.51</v>
      </c>
      <c r="C1460" s="183">
        <v>12.2</v>
      </c>
      <c r="D1460" s="182">
        <v>15.97</v>
      </c>
      <c r="E1460" s="182">
        <v>137.9</v>
      </c>
      <c r="F1460" s="183">
        <f t="shared" si="312"/>
        <v>1991.9583333332234</v>
      </c>
      <c r="G1460" s="184">
        <v>7.09</v>
      </c>
      <c r="H1460" s="183">
        <f t="shared" si="308"/>
        <v>885.35907030456883</v>
      </c>
      <c r="I1460" s="183">
        <f t="shared" si="309"/>
        <v>27.802065989847723</v>
      </c>
      <c r="J1460" s="185">
        <f t="shared" si="313"/>
        <v>315359.29303255823</v>
      </c>
      <c r="K1460" s="183">
        <f t="shared" si="310"/>
        <v>36.393360152284274</v>
      </c>
      <c r="L1460" s="185">
        <f t="shared" si="311"/>
        <v>12963.084372937517</v>
      </c>
      <c r="M1460" s="204">
        <f t="shared" si="302"/>
        <v>18.441652313512712</v>
      </c>
      <c r="N1460" s="186"/>
      <c r="O1460" s="187">
        <f t="shared" si="303"/>
        <v>21.732934673031167</v>
      </c>
      <c r="P1460" s="187"/>
      <c r="Q1460" s="206">
        <f t="shared" si="304"/>
        <v>2.2392289241092503E-2</v>
      </c>
      <c r="R1460" s="184">
        <f t="shared" si="314"/>
        <v>1.0101841162442249</v>
      </c>
      <c r="S1460" s="184">
        <f t="shared" si="315"/>
        <v>20.152457723361952</v>
      </c>
      <c r="T1460" s="190">
        <f t="shared" si="305"/>
        <v>0.1089524690551531</v>
      </c>
      <c r="U1460" s="190">
        <f t="shared" si="306"/>
        <v>5.1875057805703229E-2</v>
      </c>
      <c r="V1460" s="190">
        <f t="shared" si="307"/>
        <v>5.7077411249449872E-2</v>
      </c>
      <c r="Y1460" s="205"/>
      <c r="Z1460" s="205"/>
    </row>
    <row r="1461" spans="1:26">
      <c r="A1461" s="181">
        <v>1992.01</v>
      </c>
      <c r="B1461" s="182">
        <v>416.08</v>
      </c>
      <c r="C1461" s="183">
        <v>12.24</v>
      </c>
      <c r="D1461" s="182">
        <v>16.046700000000001</v>
      </c>
      <c r="E1461" s="182">
        <v>138.1</v>
      </c>
      <c r="F1461" s="183">
        <f t="shared" si="312"/>
        <v>1992.0416666665567</v>
      </c>
      <c r="G1461" s="184">
        <v>7.03</v>
      </c>
      <c r="H1461" s="183">
        <f t="shared" si="308"/>
        <v>946.81399246922558</v>
      </c>
      <c r="I1461" s="183">
        <f t="shared" si="309"/>
        <v>27.852824619840707</v>
      </c>
      <c r="J1461" s="185">
        <f t="shared" si="313"/>
        <v>338075.89703186858</v>
      </c>
      <c r="K1461" s="183">
        <f t="shared" si="310"/>
        <v>36.515189610065185</v>
      </c>
      <c r="L1461" s="185">
        <f t="shared" si="311"/>
        <v>13038.364009087882</v>
      </c>
      <c r="M1461" s="204">
        <f t="shared" si="302"/>
        <v>19.773068211462625</v>
      </c>
      <c r="N1461" s="186"/>
      <c r="O1461" s="187">
        <f t="shared" si="303"/>
        <v>23.291329926002028</v>
      </c>
      <c r="P1461" s="187"/>
      <c r="Q1461" s="206">
        <f t="shared" si="304"/>
        <v>1.9160569763829391E-2</v>
      </c>
      <c r="R1461" s="184">
        <f t="shared" si="314"/>
        <v>0.98406550187061759</v>
      </c>
      <c r="S1461" s="184">
        <f t="shared" si="315"/>
        <v>20.328210157124552</v>
      </c>
      <c r="T1461" s="190">
        <f t="shared" si="305"/>
        <v>0.10068838924166124</v>
      </c>
      <c r="U1461" s="190">
        <f t="shared" si="306"/>
        <v>5.15763884232876E-2</v>
      </c>
      <c r="V1461" s="190">
        <f t="shared" si="307"/>
        <v>4.9112000818373636E-2</v>
      </c>
      <c r="Y1461" s="205"/>
      <c r="Z1461" s="205"/>
    </row>
    <row r="1462" spans="1:26">
      <c r="A1462" s="181">
        <v>1992.02</v>
      </c>
      <c r="B1462" s="182">
        <v>412.56</v>
      </c>
      <c r="C1462" s="183">
        <v>12.28</v>
      </c>
      <c r="D1462" s="182">
        <v>16.1233</v>
      </c>
      <c r="E1462" s="182">
        <v>138.6</v>
      </c>
      <c r="F1462" s="183">
        <f t="shared" si="312"/>
        <v>1992.12499999989</v>
      </c>
      <c r="G1462" s="184">
        <v>7.34</v>
      </c>
      <c r="H1462" s="183">
        <f t="shared" si="308"/>
        <v>935.41729090909132</v>
      </c>
      <c r="I1462" s="183">
        <f t="shared" si="309"/>
        <v>27.843039393939403</v>
      </c>
      <c r="J1462" s="185">
        <f t="shared" si="313"/>
        <v>334834.99816723407</v>
      </c>
      <c r="K1462" s="183">
        <f t="shared" si="310"/>
        <v>36.557139825757588</v>
      </c>
      <c r="L1462" s="185">
        <f t="shared" si="311"/>
        <v>13085.721170132259</v>
      </c>
      <c r="M1462" s="204">
        <f t="shared" si="302"/>
        <v>19.58298297038673</v>
      </c>
      <c r="N1462" s="186"/>
      <c r="O1462" s="187">
        <f t="shared" si="303"/>
        <v>23.058298827241998</v>
      </c>
      <c r="P1462" s="187"/>
      <c r="Q1462" s="206">
        <f t="shared" si="304"/>
        <v>1.6596949753805788E-2</v>
      </c>
      <c r="R1462" s="184">
        <f t="shared" si="314"/>
        <v>0.99217913819458503</v>
      </c>
      <c r="S1462" s="184">
        <f t="shared" si="315"/>
        <v>19.932124780869682</v>
      </c>
      <c r="T1462" s="190">
        <f t="shared" si="305"/>
        <v>9.756520998755569E-2</v>
      </c>
      <c r="U1462" s="190">
        <f t="shared" si="306"/>
        <v>5.4737905223336547E-2</v>
      </c>
      <c r="V1462" s="190">
        <f t="shared" si="307"/>
        <v>4.2827304764219143E-2</v>
      </c>
      <c r="Y1462" s="205"/>
      <c r="Z1462" s="205"/>
    </row>
    <row r="1463" spans="1:26">
      <c r="A1463" s="181">
        <v>1992.03</v>
      </c>
      <c r="B1463" s="182">
        <v>407.36</v>
      </c>
      <c r="C1463" s="183">
        <v>12.32</v>
      </c>
      <c r="D1463" s="182">
        <v>16.190000000000001</v>
      </c>
      <c r="E1463" s="182">
        <v>139.30000000000001</v>
      </c>
      <c r="F1463" s="183">
        <f t="shared" si="312"/>
        <v>1992.2083333332232</v>
      </c>
      <c r="G1463" s="184">
        <v>7.54</v>
      </c>
      <c r="H1463" s="183">
        <f t="shared" si="308"/>
        <v>918.98573668341749</v>
      </c>
      <c r="I1463" s="183">
        <f t="shared" si="309"/>
        <v>27.79336281407036</v>
      </c>
      <c r="J1463" s="185">
        <f t="shared" si="313"/>
        <v>329782.34028638346</v>
      </c>
      <c r="K1463" s="183">
        <f t="shared" si="310"/>
        <v>36.52390778894474</v>
      </c>
      <c r="L1463" s="185">
        <f t="shared" si="311"/>
        <v>13106.775552917685</v>
      </c>
      <c r="M1463" s="204">
        <f t="shared" si="302"/>
        <v>19.283561861298541</v>
      </c>
      <c r="N1463" s="186"/>
      <c r="O1463" s="187">
        <f t="shared" si="303"/>
        <v>22.698465263289933</v>
      </c>
      <c r="P1463" s="187"/>
      <c r="Q1463" s="206">
        <f t="shared" si="304"/>
        <v>1.6023313388901048E-2</v>
      </c>
      <c r="R1463" s="184">
        <f t="shared" si="314"/>
        <v>1.0104755563451913</v>
      </c>
      <c r="S1463" s="184">
        <f t="shared" si="315"/>
        <v>19.676860305121114</v>
      </c>
      <c r="T1463" s="190">
        <f t="shared" si="305"/>
        <v>0.10393468426540986</v>
      </c>
      <c r="U1463" s="190">
        <f t="shared" si="306"/>
        <v>5.28993096145427E-2</v>
      </c>
      <c r="V1463" s="190">
        <f t="shared" si="307"/>
        <v>5.103537465086716E-2</v>
      </c>
      <c r="Y1463" s="205"/>
      <c r="Z1463" s="205"/>
    </row>
    <row r="1464" spans="1:26">
      <c r="A1464" s="181">
        <v>1992.04</v>
      </c>
      <c r="B1464" s="182">
        <v>407.41</v>
      </c>
      <c r="C1464" s="183">
        <v>12.32</v>
      </c>
      <c r="D1464" s="182">
        <v>16.4833</v>
      </c>
      <c r="E1464" s="182">
        <v>139.5</v>
      </c>
      <c r="F1464" s="183">
        <f t="shared" si="312"/>
        <v>1992.2916666665565</v>
      </c>
      <c r="G1464" s="184">
        <v>7.48</v>
      </c>
      <c r="H1464" s="183">
        <f t="shared" si="308"/>
        <v>917.78083043010793</v>
      </c>
      <c r="I1464" s="183">
        <f t="shared" si="309"/>
        <v>27.75351569892474</v>
      </c>
      <c r="J1464" s="185">
        <f t="shared" si="313"/>
        <v>330179.91063077236</v>
      </c>
      <c r="K1464" s="183">
        <f t="shared" si="310"/>
        <v>37.132266665591409</v>
      </c>
      <c r="L1464" s="185">
        <f t="shared" si="311"/>
        <v>13358.666996146902</v>
      </c>
      <c r="M1464" s="204">
        <f t="shared" si="302"/>
        <v>19.301229507881029</v>
      </c>
      <c r="N1464" s="186"/>
      <c r="O1464" s="187">
        <f t="shared" si="303"/>
        <v>22.712689513614713</v>
      </c>
      <c r="P1464" s="187"/>
      <c r="Q1464" s="206">
        <f t="shared" si="304"/>
        <v>1.6285934688981242E-2</v>
      </c>
      <c r="R1464" s="184">
        <f t="shared" si="314"/>
        <v>1.0125464539191733</v>
      </c>
      <c r="S1464" s="184">
        <f t="shared" si="315"/>
        <v>19.854480290303808</v>
      </c>
      <c r="T1464" s="190">
        <f t="shared" si="305"/>
        <v>9.9247300865846988E-2</v>
      </c>
      <c r="U1464" s="190">
        <f t="shared" si="306"/>
        <v>5.2394119366989456E-2</v>
      </c>
      <c r="V1464" s="190">
        <f t="shared" si="307"/>
        <v>4.6853181498857532E-2</v>
      </c>
      <c r="Y1464" s="205"/>
      <c r="Z1464" s="205"/>
    </row>
    <row r="1465" spans="1:26">
      <c r="A1465" s="181">
        <v>1992.05</v>
      </c>
      <c r="B1465" s="182">
        <v>414.81</v>
      </c>
      <c r="C1465" s="183">
        <v>12.32</v>
      </c>
      <c r="D1465" s="182">
        <v>16.7667</v>
      </c>
      <c r="E1465" s="182">
        <v>139.69999999999999</v>
      </c>
      <c r="F1465" s="183">
        <f t="shared" si="312"/>
        <v>1992.3749999998897</v>
      </c>
      <c r="G1465" s="184">
        <v>7.39</v>
      </c>
      <c r="H1465" s="183">
        <f t="shared" si="308"/>
        <v>933.11316496063034</v>
      </c>
      <c r="I1465" s="183">
        <f t="shared" si="309"/>
        <v>27.713782677165366</v>
      </c>
      <c r="J1465" s="185">
        <f t="shared" si="313"/>
        <v>336526.71280388464</v>
      </c>
      <c r="K1465" s="183">
        <f t="shared" si="310"/>
        <v>37.716613637437383</v>
      </c>
      <c r="L1465" s="185">
        <f t="shared" si="311"/>
        <v>13602.474471610842</v>
      </c>
      <c r="M1465" s="204">
        <f t="shared" si="302"/>
        <v>19.662279795641673</v>
      </c>
      <c r="N1465" s="186"/>
      <c r="O1465" s="187">
        <f t="shared" si="303"/>
        <v>23.130349591325846</v>
      </c>
      <c r="P1465" s="187"/>
      <c r="Q1465" s="206">
        <f t="shared" si="304"/>
        <v>1.540282216906335E-2</v>
      </c>
      <c r="R1465" s="184">
        <f t="shared" si="314"/>
        <v>1.0153293568561221</v>
      </c>
      <c r="S1465" s="184">
        <f t="shared" si="315"/>
        <v>20.074802533454232</v>
      </c>
      <c r="T1465" s="190">
        <f t="shared" si="305"/>
        <v>9.4022837076815913E-2</v>
      </c>
      <c r="U1465" s="190">
        <f t="shared" si="306"/>
        <v>5.2093917979996407E-2</v>
      </c>
      <c r="V1465" s="190">
        <f t="shared" si="307"/>
        <v>4.1928919096819506E-2</v>
      </c>
      <c r="Y1465" s="205"/>
      <c r="Z1465" s="205"/>
    </row>
    <row r="1466" spans="1:26">
      <c r="A1466" s="181">
        <v>1992.06</v>
      </c>
      <c r="B1466" s="182">
        <v>408.27</v>
      </c>
      <c r="C1466" s="183">
        <v>12.32</v>
      </c>
      <c r="D1466" s="182">
        <v>17.05</v>
      </c>
      <c r="E1466" s="182">
        <v>140.19999999999999</v>
      </c>
      <c r="F1466" s="183">
        <f t="shared" si="312"/>
        <v>1992.458333333223</v>
      </c>
      <c r="G1466" s="184">
        <v>7.26</v>
      </c>
      <c r="H1466" s="183">
        <f t="shared" si="308"/>
        <v>915.12613919400894</v>
      </c>
      <c r="I1466" s="183">
        <f t="shared" si="309"/>
        <v>27.614946077032823</v>
      </c>
      <c r="J1466" s="185">
        <f t="shared" si="313"/>
        <v>330869.64540096943</v>
      </c>
      <c r="K1466" s="183">
        <f t="shared" si="310"/>
        <v>38.217112874465066</v>
      </c>
      <c r="L1466" s="185">
        <f t="shared" si="311"/>
        <v>13817.63894992659</v>
      </c>
      <c r="M1466" s="204">
        <f t="shared" si="302"/>
        <v>19.315365967644585</v>
      </c>
      <c r="N1466" s="186"/>
      <c r="O1466" s="187">
        <f t="shared" si="303"/>
        <v>22.716805900471655</v>
      </c>
      <c r="P1466" s="187"/>
      <c r="Q1466" s="206">
        <f t="shared" si="304"/>
        <v>1.6695001272217173E-2</v>
      </c>
      <c r="R1466" s="184">
        <f t="shared" si="314"/>
        <v>1.0362324502452476</v>
      </c>
      <c r="S1466" s="184">
        <f t="shared" si="315"/>
        <v>20.309845416827471</v>
      </c>
      <c r="T1466" s="190">
        <f t="shared" si="305"/>
        <v>8.9151160617102931E-2</v>
      </c>
      <c r="U1466" s="190">
        <f t="shared" si="306"/>
        <v>5.3132868783135168E-2</v>
      </c>
      <c r="V1466" s="190">
        <f t="shared" si="307"/>
        <v>3.6018291833967764E-2</v>
      </c>
      <c r="Y1466" s="205"/>
      <c r="Z1466" s="205"/>
    </row>
    <row r="1467" spans="1:26">
      <c r="A1467" s="181">
        <v>1992.07</v>
      </c>
      <c r="B1467" s="182">
        <v>415.05</v>
      </c>
      <c r="C1467" s="183">
        <v>12.343299999999999</v>
      </c>
      <c r="D1467" s="182">
        <v>17.38</v>
      </c>
      <c r="E1467" s="182">
        <v>140.5</v>
      </c>
      <c r="F1467" s="183">
        <f t="shared" si="312"/>
        <v>1992.5416666665562</v>
      </c>
      <c r="G1467" s="184">
        <v>6.84</v>
      </c>
      <c r="H1467" s="183">
        <f t="shared" si="308"/>
        <v>928.33686992882599</v>
      </c>
      <c r="I1467" s="183">
        <f t="shared" si="309"/>
        <v>27.608096582562286</v>
      </c>
      <c r="J1467" s="185">
        <f t="shared" si="313"/>
        <v>336477.89217823063</v>
      </c>
      <c r="K1467" s="183">
        <f t="shared" si="310"/>
        <v>38.873617153024924</v>
      </c>
      <c r="L1467" s="185">
        <f t="shared" si="311"/>
        <v>14089.834395994816</v>
      </c>
      <c r="M1467" s="204">
        <f t="shared" si="302"/>
        <v>19.620740694824391</v>
      </c>
      <c r="N1467" s="186"/>
      <c r="O1467" s="187">
        <f t="shared" si="303"/>
        <v>23.070543662535297</v>
      </c>
      <c r="P1467" s="187"/>
      <c r="Q1467" s="206">
        <f t="shared" si="304"/>
        <v>1.9777611352638669E-2</v>
      </c>
      <c r="R1467" s="184">
        <f t="shared" si="314"/>
        <v>1.0238658423844582</v>
      </c>
      <c r="S1467" s="184">
        <f t="shared" si="315"/>
        <v>21.000783398074475</v>
      </c>
      <c r="T1467" s="190">
        <f t="shared" si="305"/>
        <v>7.4895659986007779E-2</v>
      </c>
      <c r="U1467" s="190">
        <f t="shared" si="306"/>
        <v>5.2229038110436443E-2</v>
      </c>
      <c r="V1467" s="190">
        <f t="shared" si="307"/>
        <v>2.2666621875571336E-2</v>
      </c>
      <c r="Y1467" s="205"/>
      <c r="Z1467" s="205"/>
    </row>
    <row r="1468" spans="1:26">
      <c r="A1468" s="181">
        <v>1992.08</v>
      </c>
      <c r="B1468" s="182">
        <v>417.93</v>
      </c>
      <c r="C1468" s="183">
        <v>12.3667</v>
      </c>
      <c r="D1468" s="182">
        <v>17.71</v>
      </c>
      <c r="E1468" s="182">
        <v>140.9</v>
      </c>
      <c r="F1468" s="183">
        <f t="shared" si="312"/>
        <v>1992.6249999998895</v>
      </c>
      <c r="G1468" s="184">
        <v>6.59</v>
      </c>
      <c r="H1468" s="183">
        <f t="shared" si="308"/>
        <v>932.12479194464186</v>
      </c>
      <c r="I1468" s="183">
        <f t="shared" si="309"/>
        <v>27.581910043647987</v>
      </c>
      <c r="J1468" s="185">
        <f t="shared" si="313"/>
        <v>338683.92750308599</v>
      </c>
      <c r="K1468" s="183">
        <f t="shared" si="310"/>
        <v>39.499270369056084</v>
      </c>
      <c r="L1468" s="185">
        <f t="shared" si="311"/>
        <v>14351.906673556945</v>
      </c>
      <c r="M1468" s="204">
        <f t="shared" si="302"/>
        <v>19.722137498351515</v>
      </c>
      <c r="N1468" s="186"/>
      <c r="O1468" s="187">
        <f t="shared" si="303"/>
        <v>23.184600663955536</v>
      </c>
      <c r="P1468" s="187"/>
      <c r="Q1468" s="206">
        <f t="shared" si="304"/>
        <v>2.2097910826092276E-2</v>
      </c>
      <c r="R1468" s="184">
        <f t="shared" si="314"/>
        <v>1.0179381983966895</v>
      </c>
      <c r="S1468" s="184">
        <f t="shared" si="315"/>
        <v>21.44094295412868</v>
      </c>
      <c r="T1468" s="190">
        <f t="shared" si="305"/>
        <v>7.505211772335052E-2</v>
      </c>
      <c r="U1468" s="190">
        <f t="shared" si="306"/>
        <v>5.3354955817823901E-2</v>
      </c>
      <c r="V1468" s="190">
        <f t="shared" si="307"/>
        <v>2.1697161905526618E-2</v>
      </c>
      <c r="Y1468" s="205"/>
      <c r="Z1468" s="205"/>
    </row>
    <row r="1469" spans="1:26">
      <c r="A1469" s="181">
        <v>1992.09</v>
      </c>
      <c r="B1469" s="182">
        <v>418.48</v>
      </c>
      <c r="C1469" s="183">
        <v>12.4</v>
      </c>
      <c r="D1469" s="182">
        <v>18.04</v>
      </c>
      <c r="E1469" s="182">
        <v>141.30000000000001</v>
      </c>
      <c r="F1469" s="183">
        <f t="shared" si="312"/>
        <v>1992.7083333332228</v>
      </c>
      <c r="G1469" s="184">
        <v>6.42</v>
      </c>
      <c r="H1469" s="183">
        <f t="shared" si="308"/>
        <v>930.70929341825934</v>
      </c>
      <c r="I1469" s="183">
        <f t="shared" si="309"/>
        <v>27.577889596602983</v>
      </c>
      <c r="J1469" s="185">
        <f t="shared" si="313"/>
        <v>339004.6382051601</v>
      </c>
      <c r="K1469" s="183">
        <f t="shared" si="310"/>
        <v>40.121381316348206</v>
      </c>
      <c r="L1469" s="185">
        <f t="shared" si="311"/>
        <v>14613.944927406537</v>
      </c>
      <c r="M1469" s="204">
        <f t="shared" si="302"/>
        <v>19.708766424745289</v>
      </c>
      <c r="N1469" s="186"/>
      <c r="O1469" s="187">
        <f t="shared" si="303"/>
        <v>23.164274166851889</v>
      </c>
      <c r="P1469" s="187"/>
      <c r="Q1469" s="206">
        <f t="shared" si="304"/>
        <v>2.3914247386812491E-2</v>
      </c>
      <c r="R1469" s="184">
        <f t="shared" si="314"/>
        <v>0.99299722717856842</v>
      </c>
      <c r="S1469" s="184">
        <f t="shared" si="315"/>
        <v>21.76376983248166</v>
      </c>
      <c r="T1469" s="190">
        <f t="shared" si="305"/>
        <v>6.9544877641060321E-2</v>
      </c>
      <c r="U1469" s="190">
        <f t="shared" si="306"/>
        <v>5.5295238713414685E-2</v>
      </c>
      <c r="V1469" s="190">
        <f t="shared" si="307"/>
        <v>1.4249638927645636E-2</v>
      </c>
      <c r="Y1469" s="205"/>
      <c r="Z1469" s="205"/>
    </row>
    <row r="1470" spans="1:26">
      <c r="A1470" s="181">
        <v>1992.1</v>
      </c>
      <c r="B1470" s="182">
        <v>412.5</v>
      </c>
      <c r="C1470" s="183">
        <v>12.386699999999999</v>
      </c>
      <c r="D1470" s="182">
        <v>18.39</v>
      </c>
      <c r="E1470" s="182">
        <v>141.80000000000001</v>
      </c>
      <c r="F1470" s="183">
        <f t="shared" si="312"/>
        <v>1992.791666666556</v>
      </c>
      <c r="G1470" s="184">
        <v>6.59</v>
      </c>
      <c r="H1470" s="183">
        <f t="shared" si="308"/>
        <v>914.1747619887168</v>
      </c>
      <c r="I1470" s="183">
        <f t="shared" si="309"/>
        <v>27.451172180183363</v>
      </c>
      <c r="J1470" s="185">
        <f t="shared" si="313"/>
        <v>333815.28783025645</v>
      </c>
      <c r="K1470" s="183">
        <f t="shared" si="310"/>
        <v>40.755573025387882</v>
      </c>
      <c r="L1470" s="185">
        <f t="shared" si="311"/>
        <v>14882.092468359795</v>
      </c>
      <c r="M1470" s="204">
        <f t="shared" si="302"/>
        <v>19.370271076906956</v>
      </c>
      <c r="N1470" s="186"/>
      <c r="O1470" s="187">
        <f t="shared" si="303"/>
        <v>22.763052023573373</v>
      </c>
      <c r="P1470" s="187"/>
      <c r="Q1470" s="206">
        <f t="shared" si="304"/>
        <v>2.3149941896531773E-2</v>
      </c>
      <c r="R1470" s="184">
        <f t="shared" si="314"/>
        <v>0.98539668996090102</v>
      </c>
      <c r="S1470" s="184">
        <f t="shared" si="315"/>
        <v>21.535159418551128</v>
      </c>
      <c r="T1470" s="190">
        <f t="shared" si="305"/>
        <v>6.9546367268539244E-2</v>
      </c>
      <c r="U1470" s="190">
        <f t="shared" si="306"/>
        <v>5.5969470126490783E-2</v>
      </c>
      <c r="V1470" s="190">
        <f t="shared" si="307"/>
        <v>1.3576897142048461E-2</v>
      </c>
      <c r="Y1470" s="205"/>
      <c r="Z1470" s="205"/>
    </row>
    <row r="1471" spans="1:26">
      <c r="A1471" s="181">
        <v>1992.11</v>
      </c>
      <c r="B1471" s="182">
        <v>422.84</v>
      </c>
      <c r="C1471" s="183">
        <v>12.3833</v>
      </c>
      <c r="D1471" s="182">
        <v>18.739999999999998</v>
      </c>
      <c r="E1471" s="182">
        <v>142</v>
      </c>
      <c r="F1471" s="183">
        <f t="shared" si="312"/>
        <v>1992.8749999998893</v>
      </c>
      <c r="G1471" s="184">
        <v>6.87</v>
      </c>
      <c r="H1471" s="183">
        <f t="shared" si="308"/>
        <v>935.77023084507061</v>
      </c>
      <c r="I1471" s="183">
        <f t="shared" si="309"/>
        <v>27.404984153873247</v>
      </c>
      <c r="J1471" s="185">
        <f t="shared" si="313"/>
        <v>342534.89835368417</v>
      </c>
      <c r="K1471" s="183">
        <f t="shared" si="310"/>
        <v>41.472741760563395</v>
      </c>
      <c r="L1471" s="185">
        <f t="shared" si="311"/>
        <v>15180.928945104632</v>
      </c>
      <c r="M1471" s="204">
        <f t="shared" si="302"/>
        <v>19.833656038801216</v>
      </c>
      <c r="N1471" s="186"/>
      <c r="O1471" s="187">
        <f t="shared" si="303"/>
        <v>23.303331550784897</v>
      </c>
      <c r="P1471" s="187"/>
      <c r="Q1471" s="206">
        <f t="shared" si="304"/>
        <v>1.9501570278503709E-2</v>
      </c>
      <c r="R1471" s="184">
        <f t="shared" si="314"/>
        <v>1.0129335817200111</v>
      </c>
      <c r="S1471" s="184">
        <f t="shared" si="315"/>
        <v>21.190786534441987</v>
      </c>
      <c r="T1471" s="190">
        <f t="shared" si="305"/>
        <v>7.3658714499208244E-2</v>
      </c>
      <c r="U1471" s="190">
        <f t="shared" si="306"/>
        <v>5.7069939844241357E-2</v>
      </c>
      <c r="V1471" s="190">
        <f t="shared" si="307"/>
        <v>1.6588774654966887E-2</v>
      </c>
      <c r="Y1471" s="205"/>
      <c r="Z1471" s="205"/>
    </row>
    <row r="1472" spans="1:26">
      <c r="A1472" s="181">
        <v>1992.12</v>
      </c>
      <c r="B1472" s="182">
        <v>435.64</v>
      </c>
      <c r="C1472" s="183">
        <v>12.39</v>
      </c>
      <c r="D1472" s="182">
        <v>19.09</v>
      </c>
      <c r="E1472" s="182">
        <v>141.9</v>
      </c>
      <c r="F1472" s="183">
        <f t="shared" si="312"/>
        <v>1992.9583333332225</v>
      </c>
      <c r="G1472" s="184">
        <v>6.77</v>
      </c>
      <c r="H1472" s="183">
        <f t="shared" si="308"/>
        <v>964.77681733615259</v>
      </c>
      <c r="I1472" s="183">
        <f t="shared" si="309"/>
        <v>27.439134989429185</v>
      </c>
      <c r="J1472" s="185">
        <f t="shared" si="313"/>
        <v>353989.64038849593</v>
      </c>
      <c r="K1472" s="183">
        <f t="shared" si="310"/>
        <v>42.277085306553921</v>
      </c>
      <c r="L1472" s="185">
        <f t="shared" si="311"/>
        <v>15512.033410651882</v>
      </c>
      <c r="M1472" s="204">
        <f t="shared" si="302"/>
        <v>20.44860672124295</v>
      </c>
      <c r="N1472" s="186"/>
      <c r="O1472" s="187">
        <f t="shared" si="303"/>
        <v>24.020186324731146</v>
      </c>
      <c r="P1472" s="187"/>
      <c r="Q1472" s="206">
        <f t="shared" si="304"/>
        <v>1.9336711772753944E-2</v>
      </c>
      <c r="R1472" s="184">
        <f t="shared" si="314"/>
        <v>1.0179889555372019</v>
      </c>
      <c r="S1472" s="184">
        <f t="shared" si="315"/>
        <v>21.479986054539136</v>
      </c>
      <c r="T1472" s="190">
        <f t="shared" si="305"/>
        <v>6.9257000163746918E-2</v>
      </c>
      <c r="U1472" s="190">
        <f t="shared" si="306"/>
        <v>5.6398787313599597E-2</v>
      </c>
      <c r="V1472" s="190">
        <f t="shared" si="307"/>
        <v>1.2858212850147321E-2</v>
      </c>
      <c r="Y1472" s="205"/>
      <c r="Z1472" s="205"/>
    </row>
    <row r="1473" spans="1:26">
      <c r="A1473" s="181">
        <v>1993.01</v>
      </c>
      <c r="B1473" s="182">
        <v>435.23</v>
      </c>
      <c r="C1473" s="183">
        <v>12.4133</v>
      </c>
      <c r="D1473" s="182">
        <v>19.34</v>
      </c>
      <c r="E1473" s="182">
        <v>142.6</v>
      </c>
      <c r="F1473" s="183">
        <f t="shared" si="312"/>
        <v>1993.0416666665558</v>
      </c>
      <c r="G1473" s="184">
        <v>6.6</v>
      </c>
      <c r="H1473" s="183">
        <f t="shared" si="308"/>
        <v>959.13734947405385</v>
      </c>
      <c r="I1473" s="183">
        <f t="shared" si="309"/>
        <v>27.355788112552606</v>
      </c>
      <c r="J1473" s="185">
        <f t="shared" si="313"/>
        <v>352756.8774882342</v>
      </c>
      <c r="K1473" s="183">
        <f t="shared" si="310"/>
        <v>42.620491093969164</v>
      </c>
      <c r="L1473" s="185">
        <f t="shared" si="311"/>
        <v>15675.201641942074</v>
      </c>
      <c r="M1473" s="204">
        <f t="shared" ref="M1473:M1536" si="316">H1473/AVERAGE(K1353:K1472)</f>
        <v>20.323410802995696</v>
      </c>
      <c r="N1473" s="186"/>
      <c r="O1473" s="187">
        <f t="shared" ref="O1473:O1536" si="317">J1473/AVERAGE(L1353:L1472)</f>
        <v>23.867950224169586</v>
      </c>
      <c r="P1473" s="187"/>
      <c r="Q1473" s="206">
        <f t="shared" ref="Q1473:Q1536" si="318">1/M1473-(G1473/100-(((E1473/E1353)^(1/10))-1))</f>
        <v>2.1636349599386005E-2</v>
      </c>
      <c r="R1473" s="184">
        <f t="shared" si="314"/>
        <v>1.0305714011765221</v>
      </c>
      <c r="S1473" s="184">
        <f t="shared" si="315"/>
        <v>21.759050055303792</v>
      </c>
      <c r="T1473" s="190">
        <f t="shared" si="305"/>
        <v>6.892055442254974E-2</v>
      </c>
      <c r="U1473" s="190">
        <f t="shared" si="306"/>
        <v>5.4752609652403361E-2</v>
      </c>
      <c r="V1473" s="190">
        <f t="shared" si="307"/>
        <v>1.4167944770146379E-2</v>
      </c>
      <c r="Y1473" s="205"/>
      <c r="Z1473" s="205"/>
    </row>
    <row r="1474" spans="1:26">
      <c r="A1474" s="181">
        <v>1993.02</v>
      </c>
      <c r="B1474" s="182">
        <v>441.7</v>
      </c>
      <c r="C1474" s="183">
        <v>12.4467</v>
      </c>
      <c r="D1474" s="182">
        <v>19.59</v>
      </c>
      <c r="E1474" s="182">
        <v>143.1</v>
      </c>
      <c r="F1474" s="183">
        <f t="shared" si="312"/>
        <v>1993.124999999889</v>
      </c>
      <c r="G1474" s="184">
        <v>6.26</v>
      </c>
      <c r="H1474" s="183">
        <f t="shared" si="308"/>
        <v>969.99449790356437</v>
      </c>
      <c r="I1474" s="183">
        <f t="shared" si="309"/>
        <v>27.333553355345924</v>
      </c>
      <c r="J1474" s="185">
        <f t="shared" si="313"/>
        <v>357587.72056333569</v>
      </c>
      <c r="K1474" s="183">
        <f t="shared" si="310"/>
        <v>43.020584591194989</v>
      </c>
      <c r="L1474" s="185">
        <f t="shared" si="311"/>
        <v>15859.50519772639</v>
      </c>
      <c r="M1474" s="204">
        <f t="shared" si="316"/>
        <v>20.545336792900436</v>
      </c>
      <c r="N1474" s="186"/>
      <c r="O1474" s="187">
        <f t="shared" si="317"/>
        <v>24.122919609042611</v>
      </c>
      <c r="P1474" s="187"/>
      <c r="Q1474" s="206">
        <f t="shared" si="318"/>
        <v>2.4762232417321658E-2</v>
      </c>
      <c r="R1474" s="184">
        <f t="shared" si="314"/>
        <v>1.0261243281280923</v>
      </c>
      <c r="S1474" s="184">
        <f t="shared" si="315"/>
        <v>22.345903010180429</v>
      </c>
      <c r="T1474" s="190">
        <f t="shared" ref="T1474:T1537" si="319">(($J1594/$J1474)^(1/10)-1)</f>
        <v>5.9600835986601153E-2</v>
      </c>
      <c r="U1474" s="190">
        <f t="shared" ref="U1474:U1537" si="320">(($S1594/$S1474)^(1/10)-1)</f>
        <v>5.2780395368372313E-2</v>
      </c>
      <c r="V1474" s="190">
        <f t="shared" ref="V1474:V1537" si="321">T1474-U1474</f>
        <v>6.8204406182288402E-3</v>
      </c>
      <c r="Y1474" s="205"/>
      <c r="Z1474" s="205"/>
    </row>
    <row r="1475" spans="1:26">
      <c r="A1475" s="181">
        <v>1993.03</v>
      </c>
      <c r="B1475" s="182">
        <v>450.16</v>
      </c>
      <c r="C1475" s="183">
        <v>12.48</v>
      </c>
      <c r="D1475" s="182">
        <v>19.84</v>
      </c>
      <c r="E1475" s="182">
        <v>143.6</v>
      </c>
      <c r="F1475" s="183">
        <f t="shared" si="312"/>
        <v>1993.2083333332223</v>
      </c>
      <c r="G1475" s="184">
        <v>5.98</v>
      </c>
      <c r="H1475" s="183">
        <f t="shared" si="308"/>
        <v>985.13095905292528</v>
      </c>
      <c r="I1475" s="183">
        <f t="shared" si="309"/>
        <v>27.311254596100291</v>
      </c>
      <c r="J1475" s="185">
        <f t="shared" si="313"/>
        <v>364006.7879838018</v>
      </c>
      <c r="K1475" s="183">
        <f t="shared" si="310"/>
        <v>43.417891922005587</v>
      </c>
      <c r="L1475" s="185">
        <f t="shared" si="311"/>
        <v>16042.950669980955</v>
      </c>
      <c r="M1475" s="204">
        <f t="shared" si="316"/>
        <v>20.855200148690898</v>
      </c>
      <c r="N1475" s="186"/>
      <c r="O1475" s="187">
        <f t="shared" si="317"/>
        <v>24.480250697934434</v>
      </c>
      <c r="P1475" s="187"/>
      <c r="Q1475" s="206">
        <f t="shared" si="318"/>
        <v>2.7201413706418591E-2</v>
      </c>
      <c r="R1475" s="184">
        <f t="shared" si="314"/>
        <v>1.0057303710261363</v>
      </c>
      <c r="S1475" s="184">
        <f t="shared" si="315"/>
        <v>22.849836012483646</v>
      </c>
      <c r="T1475" s="190">
        <f t="shared" si="319"/>
        <v>5.8458949850014097E-2</v>
      </c>
      <c r="U1475" s="190">
        <f t="shared" si="320"/>
        <v>5.0921333723028761E-2</v>
      </c>
      <c r="V1475" s="190">
        <f t="shared" si="321"/>
        <v>7.5376161269853359E-3</v>
      </c>
      <c r="Y1475" s="205"/>
      <c r="Z1475" s="205"/>
    </row>
    <row r="1476" spans="1:26">
      <c r="A1476" s="181">
        <v>1993.04</v>
      </c>
      <c r="B1476" s="182">
        <v>443.08</v>
      </c>
      <c r="C1476" s="183">
        <v>12.4933</v>
      </c>
      <c r="D1476" s="182">
        <v>19.670000000000002</v>
      </c>
      <c r="E1476" s="182">
        <v>144</v>
      </c>
      <c r="F1476" s="183">
        <f t="shared" si="312"/>
        <v>1993.2916666665556</v>
      </c>
      <c r="G1476" s="184">
        <v>5.97</v>
      </c>
      <c r="H1476" s="183">
        <f t="shared" si="308"/>
        <v>966.94363791666706</v>
      </c>
      <c r="I1476" s="183">
        <f t="shared" si="309"/>
        <v>27.264414894791674</v>
      </c>
      <c r="J1476" s="185">
        <f t="shared" si="313"/>
        <v>358126.07508169912</v>
      </c>
      <c r="K1476" s="183">
        <f t="shared" si="310"/>
        <v>42.926291770833352</v>
      </c>
      <c r="L1476" s="185">
        <f t="shared" si="311"/>
        <v>15898.573388230167</v>
      </c>
      <c r="M1476" s="204">
        <f t="shared" si="316"/>
        <v>20.457362016642172</v>
      </c>
      <c r="N1476" s="186"/>
      <c r="O1476" s="187">
        <f t="shared" si="317"/>
        <v>24.007988301251153</v>
      </c>
      <c r="P1476" s="187"/>
      <c r="Q1476" s="206">
        <f t="shared" si="318"/>
        <v>2.7782730536251458E-2</v>
      </c>
      <c r="R1476" s="184">
        <f t="shared" si="314"/>
        <v>0.99976214427287224</v>
      </c>
      <c r="S1476" s="184">
        <f t="shared" si="315"/>
        <v>22.916938567247321</v>
      </c>
      <c r="T1476" s="190">
        <f t="shared" si="319"/>
        <v>6.5890820412883855E-2</v>
      </c>
      <c r="U1476" s="190">
        <f t="shared" si="320"/>
        <v>4.9880332575390929E-2</v>
      </c>
      <c r="V1476" s="190">
        <f t="shared" si="321"/>
        <v>1.6010487837492926E-2</v>
      </c>
      <c r="Y1476" s="205"/>
      <c r="Z1476" s="205"/>
    </row>
    <row r="1477" spans="1:26">
      <c r="A1477" s="181">
        <v>1993.05</v>
      </c>
      <c r="B1477" s="182">
        <v>445.25</v>
      </c>
      <c r="C1477" s="183">
        <v>12.5067</v>
      </c>
      <c r="D1477" s="182">
        <v>19.5</v>
      </c>
      <c r="E1477" s="182">
        <v>144.19999999999999</v>
      </c>
      <c r="F1477" s="183">
        <f t="shared" si="312"/>
        <v>1993.3749999998888</v>
      </c>
      <c r="G1477" s="184">
        <v>6.04</v>
      </c>
      <c r="H1477" s="183">
        <f t="shared" si="308"/>
        <v>970.3315958737868</v>
      </c>
      <c r="I1477" s="183">
        <f t="shared" si="309"/>
        <v>27.255802740291276</v>
      </c>
      <c r="J1477" s="185">
        <f t="shared" si="313"/>
        <v>360222.09579183441</v>
      </c>
      <c r="K1477" s="183">
        <f t="shared" si="310"/>
        <v>42.496274271844683</v>
      </c>
      <c r="L1477" s="185">
        <f t="shared" si="311"/>
        <v>15776.150180664283</v>
      </c>
      <c r="M1477" s="204">
        <f t="shared" si="316"/>
        <v>20.517605633764852</v>
      </c>
      <c r="N1477" s="186"/>
      <c r="O1477" s="187">
        <f t="shared" si="317"/>
        <v>24.07385603006243</v>
      </c>
      <c r="P1477" s="187"/>
      <c r="Q1477" s="206">
        <f t="shared" si="318"/>
        <v>2.6453373546910609E-2</v>
      </c>
      <c r="R1477" s="184">
        <f t="shared" si="314"/>
        <v>1.011012320562737</v>
      </c>
      <c r="S1477" s="184">
        <f t="shared" si="315"/>
        <v>22.879710266790326</v>
      </c>
      <c r="T1477" s="190">
        <f t="shared" si="319"/>
        <v>7.0971797155078731E-2</v>
      </c>
      <c r="U1477" s="190">
        <f t="shared" si="320"/>
        <v>5.3926187685223281E-2</v>
      </c>
      <c r="V1477" s="190">
        <f t="shared" si="321"/>
        <v>1.7045609469855449E-2</v>
      </c>
      <c r="Y1477" s="205"/>
      <c r="Z1477" s="205"/>
    </row>
    <row r="1478" spans="1:26">
      <c r="A1478" s="181">
        <v>1993.06</v>
      </c>
      <c r="B1478" s="182">
        <v>448.06</v>
      </c>
      <c r="C1478" s="183">
        <v>12.52</v>
      </c>
      <c r="D1478" s="182">
        <v>19.329999999999998</v>
      </c>
      <c r="E1478" s="182">
        <v>144.4</v>
      </c>
      <c r="F1478" s="183">
        <f t="shared" si="312"/>
        <v>1993.4583333332221</v>
      </c>
      <c r="G1478" s="184">
        <v>5.96</v>
      </c>
      <c r="H1478" s="183">
        <f t="shared" si="308"/>
        <v>975.10298663434946</v>
      </c>
      <c r="I1478" s="183">
        <f t="shared" si="309"/>
        <v>27.24699681440444</v>
      </c>
      <c r="J1478" s="185">
        <f t="shared" si="313"/>
        <v>362836.33053568396</v>
      </c>
      <c r="K1478" s="183">
        <f t="shared" si="310"/>
        <v>42.067447957063727</v>
      </c>
      <c r="L1478" s="185">
        <f t="shared" si="311"/>
        <v>15653.319352887494</v>
      </c>
      <c r="M1478" s="204">
        <f t="shared" si="316"/>
        <v>20.608357012960187</v>
      </c>
      <c r="N1478" s="186"/>
      <c r="O1478" s="187">
        <f t="shared" si="317"/>
        <v>24.17576111023973</v>
      </c>
      <c r="P1478" s="187"/>
      <c r="Q1478" s="206">
        <f t="shared" si="318"/>
        <v>2.686917161722039E-2</v>
      </c>
      <c r="R1478" s="184">
        <f t="shared" si="314"/>
        <v>1.0162531878887435</v>
      </c>
      <c r="S1478" s="184">
        <f t="shared" si="315"/>
        <v>23.099630647956758</v>
      </c>
      <c r="T1478" s="190">
        <f t="shared" si="319"/>
        <v>7.6033620472631291E-2</v>
      </c>
      <c r="U1478" s="190">
        <f t="shared" si="320"/>
        <v>5.5223289231552286E-2</v>
      </c>
      <c r="V1478" s="190">
        <f t="shared" si="321"/>
        <v>2.0810331241079005E-2</v>
      </c>
      <c r="Y1478" s="205"/>
      <c r="Z1478" s="205"/>
    </row>
    <row r="1479" spans="1:26">
      <c r="A1479" s="181">
        <v>1993.07</v>
      </c>
      <c r="B1479" s="182">
        <v>447.29</v>
      </c>
      <c r="C1479" s="183">
        <v>12.52</v>
      </c>
      <c r="D1479" s="182">
        <v>19.690000000000001</v>
      </c>
      <c r="E1479" s="182">
        <v>144.4</v>
      </c>
      <c r="F1479" s="183">
        <f t="shared" si="312"/>
        <v>1993.5416666665553</v>
      </c>
      <c r="G1479" s="184">
        <v>5.81</v>
      </c>
      <c r="H1479" s="183">
        <f t="shared" si="308"/>
        <v>973.42725280470961</v>
      </c>
      <c r="I1479" s="183">
        <f t="shared" si="309"/>
        <v>27.24699681440444</v>
      </c>
      <c r="J1479" s="185">
        <f t="shared" si="313"/>
        <v>363057.67424786481</v>
      </c>
      <c r="K1479" s="183">
        <f t="shared" si="310"/>
        <v>42.850907929362897</v>
      </c>
      <c r="L1479" s="185">
        <f t="shared" si="311"/>
        <v>15982.037617519858</v>
      </c>
      <c r="M1479" s="204">
        <f t="shared" si="316"/>
        <v>20.564596413297135</v>
      </c>
      <c r="N1479" s="186"/>
      <c r="O1479" s="187">
        <f t="shared" si="317"/>
        <v>24.120424250680525</v>
      </c>
      <c r="P1479" s="187"/>
      <c r="Q1479" s="206">
        <f t="shared" si="318"/>
        <v>2.8056084282618209E-2</v>
      </c>
      <c r="R1479" s="184">
        <f t="shared" si="314"/>
        <v>1.0146808528422979</v>
      </c>
      <c r="S1479" s="184">
        <f t="shared" si="315"/>
        <v>23.475073285038576</v>
      </c>
      <c r="T1479" s="190">
        <f t="shared" si="319"/>
        <v>7.6491577847394243E-2</v>
      </c>
      <c r="U1479" s="190">
        <f t="shared" si="320"/>
        <v>4.7973867483517729E-2</v>
      </c>
      <c r="V1479" s="190">
        <f t="shared" si="321"/>
        <v>2.8517710363876514E-2</v>
      </c>
      <c r="Y1479" s="205"/>
      <c r="Z1479" s="205"/>
    </row>
    <row r="1480" spans="1:26">
      <c r="A1480" s="181">
        <v>1993.08</v>
      </c>
      <c r="B1480" s="182">
        <v>454.13</v>
      </c>
      <c r="C1480" s="183">
        <v>12.52</v>
      </c>
      <c r="D1480" s="182">
        <v>20.05</v>
      </c>
      <c r="E1480" s="182">
        <v>144.80000000000001</v>
      </c>
      <c r="F1480" s="183">
        <f t="shared" si="312"/>
        <v>1993.6249999998886</v>
      </c>
      <c r="G1480" s="184">
        <v>5.68</v>
      </c>
      <c r="H1480" s="183">
        <f t="shared" si="308"/>
        <v>985.58284589088419</v>
      </c>
      <c r="I1480" s="183">
        <f t="shared" si="309"/>
        <v>27.171728867403321</v>
      </c>
      <c r="J1480" s="185">
        <f t="shared" si="313"/>
        <v>368435.84373155609</v>
      </c>
      <c r="K1480" s="183">
        <f t="shared" si="310"/>
        <v>43.513830973756917</v>
      </c>
      <c r="L1480" s="185">
        <f t="shared" si="311"/>
        <v>16266.572714459957</v>
      </c>
      <c r="M1480" s="204">
        <f t="shared" si="316"/>
        <v>20.812227546627383</v>
      </c>
      <c r="N1480" s="186"/>
      <c r="O1480" s="187">
        <f t="shared" si="317"/>
        <v>24.405153638797525</v>
      </c>
      <c r="P1480" s="187"/>
      <c r="Q1480" s="206">
        <f t="shared" si="318"/>
        <v>2.8753403914616532E-2</v>
      </c>
      <c r="R1480" s="184">
        <f t="shared" si="314"/>
        <v>1.0293065194781301</v>
      </c>
      <c r="S1480" s="184">
        <f t="shared" si="315"/>
        <v>23.753907084764691</v>
      </c>
      <c r="T1480" s="190">
        <f t="shared" si="319"/>
        <v>7.432388632524578E-2</v>
      </c>
      <c r="U1480" s="190">
        <f t="shared" si="320"/>
        <v>4.2692712610931327E-2</v>
      </c>
      <c r="V1480" s="190">
        <f t="shared" si="321"/>
        <v>3.1631173714314453E-2</v>
      </c>
      <c r="Y1480" s="205"/>
      <c r="Z1480" s="205"/>
    </row>
    <row r="1481" spans="1:26">
      <c r="A1481" s="181">
        <v>1993.09</v>
      </c>
      <c r="B1481" s="182">
        <v>459.24</v>
      </c>
      <c r="C1481" s="183">
        <v>12.52</v>
      </c>
      <c r="D1481" s="182">
        <v>20.41</v>
      </c>
      <c r="E1481" s="182">
        <v>145.1</v>
      </c>
      <c r="F1481" s="183">
        <f t="shared" si="312"/>
        <v>1993.7083333332218</v>
      </c>
      <c r="G1481" s="184">
        <v>5.36</v>
      </c>
      <c r="H1481" s="183">
        <f t="shared" si="308"/>
        <v>994.61224383184049</v>
      </c>
      <c r="I1481" s="183">
        <f t="shared" si="309"/>
        <v>27.115550241212965</v>
      </c>
      <c r="J1481" s="185">
        <f t="shared" si="313"/>
        <v>372655.9681503732</v>
      </c>
      <c r="K1481" s="183">
        <f t="shared" si="310"/>
        <v>44.203544762232958</v>
      </c>
      <c r="L1481" s="185">
        <f t="shared" si="311"/>
        <v>16561.946498452042</v>
      </c>
      <c r="M1481" s="204">
        <f t="shared" si="316"/>
        <v>20.99350100522912</v>
      </c>
      <c r="N1481" s="186"/>
      <c r="O1481" s="187">
        <f t="shared" si="317"/>
        <v>24.610598936385493</v>
      </c>
      <c r="P1481" s="187"/>
      <c r="Q1481" s="206">
        <f t="shared" si="318"/>
        <v>3.1236860631154613E-2</v>
      </c>
      <c r="R1481" s="184">
        <f t="shared" si="314"/>
        <v>1.0067735459886391</v>
      </c>
      <c r="S1481" s="184">
        <f t="shared" si="315"/>
        <v>24.399499975201177</v>
      </c>
      <c r="T1481" s="190">
        <f t="shared" si="319"/>
        <v>7.6097963468300778E-2</v>
      </c>
      <c r="U1481" s="190">
        <f t="shared" si="320"/>
        <v>4.144377535130328E-2</v>
      </c>
      <c r="V1481" s="190">
        <f t="shared" si="321"/>
        <v>3.4654188116997497E-2</v>
      </c>
      <c r="Y1481" s="205"/>
      <c r="Z1481" s="205"/>
    </row>
    <row r="1482" spans="1:26">
      <c r="A1482" s="181">
        <v>1993.1</v>
      </c>
      <c r="B1482" s="182">
        <v>463.9</v>
      </c>
      <c r="C1482" s="183">
        <v>12.54</v>
      </c>
      <c r="D1482" s="182">
        <v>20.9</v>
      </c>
      <c r="E1482" s="182">
        <v>145.69999999999999</v>
      </c>
      <c r="F1482" s="183">
        <f t="shared" si="312"/>
        <v>1993.7916666665551</v>
      </c>
      <c r="G1482" s="184">
        <v>5.33</v>
      </c>
      <c r="H1482" s="183">
        <f t="shared" ref="H1482:H1545" si="322">B1482*$E$1852/E1482</f>
        <v>1000.5673476321211</v>
      </c>
      <c r="I1482" s="183">
        <f t="shared" ref="I1482:I1545" si="323">C1482*$E$1852/E1482</f>
        <v>27.047024227865489</v>
      </c>
      <c r="J1482" s="185">
        <f t="shared" si="313"/>
        <v>375731.68056094943</v>
      </c>
      <c r="K1482" s="183">
        <f t="shared" ref="K1482:K1545" si="324">D1482*$E$1852/E1482</f>
        <v>45.078373713109144</v>
      </c>
      <c r="L1482" s="185">
        <f t="shared" ref="L1482:L1545" si="325">K1482*(J1482/H1482)</f>
        <v>16927.769182418288</v>
      </c>
      <c r="M1482" s="204">
        <f t="shared" si="316"/>
        <v>21.109178247475118</v>
      </c>
      <c r="N1482" s="186"/>
      <c r="O1482" s="187">
        <f t="shared" si="317"/>
        <v>24.737889343598052</v>
      </c>
      <c r="P1482" s="187"/>
      <c r="Q1482" s="206">
        <f t="shared" si="318"/>
        <v>3.1395305530902258E-2</v>
      </c>
      <c r="R1482" s="184">
        <f t="shared" si="314"/>
        <v>0.9749773690649266</v>
      </c>
      <c r="S1482" s="184">
        <f t="shared" si="315"/>
        <v>24.463612135323089</v>
      </c>
      <c r="T1482" s="190">
        <f t="shared" si="319"/>
        <v>7.7493239381001056E-2</v>
      </c>
      <c r="U1482" s="190">
        <f t="shared" si="320"/>
        <v>4.1485400178090881E-2</v>
      </c>
      <c r="V1482" s="190">
        <f t="shared" si="321"/>
        <v>3.6007839202910175E-2</v>
      </c>
      <c r="Y1482" s="205"/>
      <c r="Z1482" s="205"/>
    </row>
    <row r="1483" spans="1:26">
      <c r="A1483" s="181">
        <v>1993.11</v>
      </c>
      <c r="B1483" s="182">
        <v>462.89</v>
      </c>
      <c r="C1483" s="183">
        <v>12.56</v>
      </c>
      <c r="D1483" s="182">
        <v>21.39</v>
      </c>
      <c r="E1483" s="182">
        <v>145.80000000000001</v>
      </c>
      <c r="F1483" s="183">
        <f t="shared" ref="F1483:F1546" si="326">F1482+1/12</f>
        <v>1993.8749999998884</v>
      </c>
      <c r="G1483" s="184">
        <v>5.72</v>
      </c>
      <c r="H1483" s="183">
        <f t="shared" si="322"/>
        <v>997.7041529835393</v>
      </c>
      <c r="I1483" s="183">
        <f t="shared" si="323"/>
        <v>27.071581069958857</v>
      </c>
      <c r="J1483" s="185">
        <f t="shared" ref="J1483:J1546" si="327">J1482*((H1483+(I1483/12))/H1482)</f>
        <v>375503.65454812127</v>
      </c>
      <c r="K1483" s="183">
        <f t="shared" si="324"/>
        <v>46.103592283950633</v>
      </c>
      <c r="L1483" s="185">
        <f t="shared" si="325"/>
        <v>17351.904709076272</v>
      </c>
      <c r="M1483" s="204">
        <f t="shared" si="316"/>
        <v>21.037901189606373</v>
      </c>
      <c r="N1483" s="186"/>
      <c r="O1483" s="187">
        <f t="shared" si="317"/>
        <v>24.645407638434449</v>
      </c>
      <c r="P1483" s="187"/>
      <c r="Q1483" s="206">
        <f t="shared" si="318"/>
        <v>2.7521778620273898E-2</v>
      </c>
      <c r="R1483" s="184">
        <f t="shared" ref="R1483:R1546" si="328">((G1483/G1484+G1483/1200+((1+G1484/1200)^(-119))*(1-G1483/G1484)))</f>
        <v>1.0009977036045139</v>
      </c>
      <c r="S1483" s="184">
        <f t="shared" ref="S1483:S1546" si="329">S1482*R1482*E1482/E1483</f>
        <v>23.83510916583657</v>
      </c>
      <c r="T1483" s="190">
        <f t="shared" si="319"/>
        <v>7.9150376069160977E-2</v>
      </c>
      <c r="U1483" s="190">
        <f t="shared" si="320"/>
        <v>4.4771092884486663E-2</v>
      </c>
      <c r="V1483" s="190">
        <f t="shared" si="321"/>
        <v>3.4379283184674314E-2</v>
      </c>
      <c r="Y1483" s="205"/>
      <c r="Z1483" s="205"/>
    </row>
    <row r="1484" spans="1:26">
      <c r="A1484" s="181">
        <v>1993.12</v>
      </c>
      <c r="B1484" s="182">
        <v>465.95</v>
      </c>
      <c r="C1484" s="183">
        <v>12.58</v>
      </c>
      <c r="D1484" s="182">
        <v>21.89</v>
      </c>
      <c r="E1484" s="182">
        <v>145.80000000000001</v>
      </c>
      <c r="F1484" s="183">
        <f t="shared" si="326"/>
        <v>1993.9583333332216</v>
      </c>
      <c r="G1484" s="184">
        <v>5.77</v>
      </c>
      <c r="H1484" s="183">
        <f t="shared" si="322"/>
        <v>1004.2996177983541</v>
      </c>
      <c r="I1484" s="183">
        <f t="shared" si="323"/>
        <v>27.114688683127579</v>
      </c>
      <c r="J1484" s="185">
        <f t="shared" si="327"/>
        <v>378836.3992191414</v>
      </c>
      <c r="K1484" s="183">
        <f t="shared" si="324"/>
        <v>47.18128261316874</v>
      </c>
      <c r="L1484" s="185">
        <f t="shared" si="325"/>
        <v>17797.464918783146</v>
      </c>
      <c r="M1484" s="204">
        <f t="shared" si="316"/>
        <v>21.164732079814641</v>
      </c>
      <c r="N1484" s="186"/>
      <c r="O1484" s="187">
        <f t="shared" si="317"/>
        <v>24.783708947329515</v>
      </c>
      <c r="P1484" s="187"/>
      <c r="Q1484" s="206">
        <f t="shared" si="318"/>
        <v>2.6634499475645647E-2</v>
      </c>
      <c r="R1484" s="184">
        <f t="shared" si="328"/>
        <v>1.0063172790165771</v>
      </c>
      <c r="S1484" s="184">
        <f t="shared" si="329"/>
        <v>23.858889540165308</v>
      </c>
      <c r="T1484" s="190">
        <f t="shared" si="319"/>
        <v>8.1575467808096214E-2</v>
      </c>
      <c r="U1484" s="190">
        <f t="shared" si="320"/>
        <v>4.5405950157139996E-2</v>
      </c>
      <c r="V1484" s="190">
        <f t="shared" si="321"/>
        <v>3.6169517650956218E-2</v>
      </c>
      <c r="Y1484" s="205"/>
      <c r="Z1484" s="205"/>
    </row>
    <row r="1485" spans="1:26">
      <c r="A1485" s="181">
        <v>1994.01</v>
      </c>
      <c r="B1485" s="182">
        <v>472.99</v>
      </c>
      <c r="C1485" s="183">
        <v>12.6233</v>
      </c>
      <c r="D1485" s="182">
        <v>22.156700000000001</v>
      </c>
      <c r="E1485" s="182">
        <v>146.19999999999999</v>
      </c>
      <c r="F1485" s="183">
        <f t="shared" si="326"/>
        <v>1994.0416666665549</v>
      </c>
      <c r="G1485" s="184">
        <v>5.75</v>
      </c>
      <c r="H1485" s="183">
        <f t="shared" si="322"/>
        <v>1016.6842404582769</v>
      </c>
      <c r="I1485" s="183">
        <f t="shared" si="323"/>
        <v>27.133576127564993</v>
      </c>
      <c r="J1485" s="185">
        <f t="shared" si="327"/>
        <v>384360.99029968452</v>
      </c>
      <c r="K1485" s="183">
        <f t="shared" si="324"/>
        <v>47.625462928522595</v>
      </c>
      <c r="L1485" s="185">
        <f t="shared" si="325"/>
        <v>18004.970831884435</v>
      </c>
      <c r="M1485" s="204">
        <f t="shared" si="316"/>
        <v>21.411974913826537</v>
      </c>
      <c r="N1485" s="186"/>
      <c r="O1485" s="187">
        <f t="shared" si="317"/>
        <v>25.061136005191315</v>
      </c>
      <c r="P1485" s="187"/>
      <c r="Q1485" s="206">
        <f t="shared" si="318"/>
        <v>2.5960655912227626E-2</v>
      </c>
      <c r="R1485" s="184">
        <f t="shared" si="328"/>
        <v>0.98835683742500158</v>
      </c>
      <c r="S1485" s="184">
        <f t="shared" si="329"/>
        <v>23.943923027307019</v>
      </c>
      <c r="T1485" s="190">
        <f t="shared" si="319"/>
        <v>8.469888550467819E-2</v>
      </c>
      <c r="U1485" s="190">
        <f t="shared" si="320"/>
        <v>4.5906114053420266E-2</v>
      </c>
      <c r="V1485" s="190">
        <f t="shared" si="321"/>
        <v>3.8792771451257924E-2</v>
      </c>
      <c r="Y1485" s="205"/>
      <c r="Z1485" s="205"/>
    </row>
    <row r="1486" spans="1:26">
      <c r="A1486" s="181">
        <v>1994.02</v>
      </c>
      <c r="B1486" s="182">
        <v>471.58</v>
      </c>
      <c r="C1486" s="183">
        <v>12.666700000000001</v>
      </c>
      <c r="D1486" s="182">
        <v>22.433299999999999</v>
      </c>
      <c r="E1486" s="182">
        <v>146.69999999999999</v>
      </c>
      <c r="F1486" s="183">
        <f t="shared" si="326"/>
        <v>1994.1249999998881</v>
      </c>
      <c r="G1486" s="184">
        <v>5.97</v>
      </c>
      <c r="H1486" s="183">
        <f t="shared" si="322"/>
        <v>1010.1986169734155</v>
      </c>
      <c r="I1486" s="183">
        <f t="shared" si="323"/>
        <v>27.134065951942755</v>
      </c>
      <c r="J1486" s="185">
        <f t="shared" si="327"/>
        <v>382763.92187956074</v>
      </c>
      <c r="K1486" s="183">
        <f t="shared" si="324"/>
        <v>48.055661041922313</v>
      </c>
      <c r="L1486" s="185">
        <f t="shared" si="325"/>
        <v>18208.274075874189</v>
      </c>
      <c r="M1486" s="204">
        <f t="shared" si="316"/>
        <v>21.263840187313019</v>
      </c>
      <c r="N1486" s="186"/>
      <c r="O1486" s="187">
        <f t="shared" si="317"/>
        <v>24.875326969291891</v>
      </c>
      <c r="P1486" s="187"/>
      <c r="Q1486" s="206">
        <f t="shared" si="318"/>
        <v>2.3932517058300323E-2</v>
      </c>
      <c r="R1486" s="184">
        <f t="shared" si="328"/>
        <v>0.96773502402725808</v>
      </c>
      <c r="S1486" s="184">
        <f t="shared" si="329"/>
        <v>23.584481756475945</v>
      </c>
      <c r="T1486" s="190">
        <f t="shared" si="319"/>
        <v>8.5740916893514818E-2</v>
      </c>
      <c r="U1486" s="190">
        <f t="shared" si="320"/>
        <v>4.7880387204005226E-2</v>
      </c>
      <c r="V1486" s="190">
        <f t="shared" si="321"/>
        <v>3.7860529689509592E-2</v>
      </c>
      <c r="Y1486" s="205"/>
      <c r="Z1486" s="205"/>
    </row>
    <row r="1487" spans="1:26">
      <c r="A1487" s="181">
        <v>1994.03</v>
      </c>
      <c r="B1487" s="182">
        <v>463.81</v>
      </c>
      <c r="C1487" s="183">
        <v>12.71</v>
      </c>
      <c r="D1487" s="182">
        <v>22.71</v>
      </c>
      <c r="E1487" s="182">
        <v>147.19999999999999</v>
      </c>
      <c r="F1487" s="183">
        <f t="shared" si="326"/>
        <v>1994.2083333332214</v>
      </c>
      <c r="G1487" s="184">
        <v>6.48</v>
      </c>
      <c r="H1487" s="183">
        <f t="shared" si="322"/>
        <v>990.17920954483748</v>
      </c>
      <c r="I1487" s="183">
        <f t="shared" si="323"/>
        <v>27.134338960597841</v>
      </c>
      <c r="J1487" s="185">
        <f t="shared" si="327"/>
        <v>376035.34103052801</v>
      </c>
      <c r="K1487" s="183">
        <f t="shared" si="324"/>
        <v>48.483150101902204</v>
      </c>
      <c r="L1487" s="185">
        <f t="shared" si="325"/>
        <v>18412.200243210136</v>
      </c>
      <c r="M1487" s="204">
        <f t="shared" si="316"/>
        <v>20.833375889460413</v>
      </c>
      <c r="N1487" s="186"/>
      <c r="O1487" s="187">
        <f t="shared" si="317"/>
        <v>24.359940418108938</v>
      </c>
      <c r="P1487" s="187"/>
      <c r="Q1487" s="206">
        <f t="shared" si="318"/>
        <v>1.9954678488364866E-2</v>
      </c>
      <c r="R1487" s="184">
        <f t="shared" si="328"/>
        <v>0.97038865435690924</v>
      </c>
      <c r="S1487" s="184">
        <f t="shared" si="329"/>
        <v>22.746003445159296</v>
      </c>
      <c r="T1487" s="190">
        <f t="shared" si="319"/>
        <v>8.5257985518339074E-2</v>
      </c>
      <c r="U1487" s="190">
        <f t="shared" si="320"/>
        <v>5.3500739833072242E-2</v>
      </c>
      <c r="V1487" s="190">
        <f t="shared" si="321"/>
        <v>3.1757245685266833E-2</v>
      </c>
      <c r="Y1487" s="205"/>
      <c r="Z1487" s="205"/>
    </row>
    <row r="1488" spans="1:26">
      <c r="A1488" s="181">
        <v>1994.04</v>
      </c>
      <c r="B1488" s="182">
        <v>447.23</v>
      </c>
      <c r="C1488" s="183">
        <v>12.753299999999999</v>
      </c>
      <c r="D1488" s="182">
        <v>23.54</v>
      </c>
      <c r="E1488" s="182">
        <v>147.4</v>
      </c>
      <c r="F1488" s="183">
        <f t="shared" si="326"/>
        <v>1994.2916666665546</v>
      </c>
      <c r="G1488" s="184">
        <v>6.97</v>
      </c>
      <c r="H1488" s="183">
        <f t="shared" si="322"/>
        <v>953.48738151289058</v>
      </c>
      <c r="I1488" s="183">
        <f t="shared" si="323"/>
        <v>27.189836600067849</v>
      </c>
      <c r="J1488" s="185">
        <f t="shared" si="327"/>
        <v>362961.55029409681</v>
      </c>
      <c r="K1488" s="183">
        <f t="shared" si="324"/>
        <v>50.186912686567176</v>
      </c>
      <c r="L1488" s="185">
        <f t="shared" si="325"/>
        <v>19104.520926420493</v>
      </c>
      <c r="M1488" s="204">
        <f t="shared" si="316"/>
        <v>20.05525008506385</v>
      </c>
      <c r="N1488" s="186"/>
      <c r="O1488" s="187">
        <f t="shared" si="317"/>
        <v>23.440099239459403</v>
      </c>
      <c r="P1488" s="187"/>
      <c r="Q1488" s="206">
        <f t="shared" si="318"/>
        <v>1.6553849274837031E-2</v>
      </c>
      <c r="R1488" s="184">
        <f t="shared" si="328"/>
        <v>0.99094149793811337</v>
      </c>
      <c r="S1488" s="184">
        <f t="shared" si="329"/>
        <v>22.042514606387069</v>
      </c>
      <c r="T1488" s="190">
        <f t="shared" si="319"/>
        <v>8.9808068518690165E-2</v>
      </c>
      <c r="U1488" s="190">
        <f t="shared" si="320"/>
        <v>5.232368303426016E-2</v>
      </c>
      <c r="V1488" s="190">
        <f t="shared" si="321"/>
        <v>3.7484385484430005E-2</v>
      </c>
      <c r="Y1488" s="205"/>
      <c r="Z1488" s="205"/>
    </row>
    <row r="1489" spans="1:26">
      <c r="A1489" s="181">
        <v>1994.05</v>
      </c>
      <c r="B1489" s="182">
        <v>450.9</v>
      </c>
      <c r="C1489" s="183">
        <v>12.7967</v>
      </c>
      <c r="D1489" s="182">
        <v>24.37</v>
      </c>
      <c r="E1489" s="182">
        <v>147.5</v>
      </c>
      <c r="F1489" s="183">
        <f t="shared" si="326"/>
        <v>1994.3749999998879</v>
      </c>
      <c r="G1489" s="184">
        <v>7.18</v>
      </c>
      <c r="H1489" s="183">
        <f t="shared" si="322"/>
        <v>960.66002745762751</v>
      </c>
      <c r="I1489" s="183">
        <f t="shared" si="323"/>
        <v>27.263868204406791</v>
      </c>
      <c r="J1489" s="185">
        <f t="shared" si="327"/>
        <v>366556.81480850169</v>
      </c>
      <c r="K1489" s="183">
        <f t="shared" si="324"/>
        <v>51.921235016949176</v>
      </c>
      <c r="L1489" s="185">
        <f t="shared" si="325"/>
        <v>19811.46501859212</v>
      </c>
      <c r="M1489" s="204">
        <f t="shared" si="316"/>
        <v>20.196492421281452</v>
      </c>
      <c r="N1489" s="186"/>
      <c r="O1489" s="187">
        <f t="shared" si="317"/>
        <v>23.593459579735022</v>
      </c>
      <c r="P1489" s="187"/>
      <c r="Q1489" s="206">
        <f t="shared" si="318"/>
        <v>1.3874324550450672E-2</v>
      </c>
      <c r="R1489" s="184">
        <f t="shared" si="328"/>
        <v>1.0116668390942878</v>
      </c>
      <c r="S1489" s="184">
        <f t="shared" si="329"/>
        <v>21.828033735635355</v>
      </c>
      <c r="T1489" s="190">
        <f t="shared" si="319"/>
        <v>8.5278123057876964E-2</v>
      </c>
      <c r="U1489" s="190">
        <f t="shared" si="320"/>
        <v>5.0008874729805752E-2</v>
      </c>
      <c r="V1489" s="190">
        <f t="shared" si="321"/>
        <v>3.5269248328071212E-2</v>
      </c>
      <c r="Y1489" s="205"/>
      <c r="Z1489" s="205"/>
    </row>
    <row r="1490" spans="1:26">
      <c r="A1490" s="181">
        <v>1994.06</v>
      </c>
      <c r="B1490" s="182">
        <v>454.83</v>
      </c>
      <c r="C1490" s="183">
        <v>12.84</v>
      </c>
      <c r="D1490" s="182">
        <v>25.2</v>
      </c>
      <c r="E1490" s="182">
        <v>148</v>
      </c>
      <c r="F1490" s="183">
        <f t="shared" si="326"/>
        <v>1994.4583333332212</v>
      </c>
      <c r="G1490" s="184">
        <v>7.1</v>
      </c>
      <c r="H1490" s="183">
        <f t="shared" si="322"/>
        <v>965.75928537162201</v>
      </c>
      <c r="I1490" s="183">
        <f t="shared" si="323"/>
        <v>27.263701216216226</v>
      </c>
      <c r="J1490" s="185">
        <f t="shared" si="327"/>
        <v>369369.43906483427</v>
      </c>
      <c r="K1490" s="183">
        <f t="shared" si="324"/>
        <v>53.508198648648673</v>
      </c>
      <c r="L1490" s="185">
        <f t="shared" si="325"/>
        <v>20465.030592603442</v>
      </c>
      <c r="M1490" s="204">
        <f t="shared" si="316"/>
        <v>20.290763690670317</v>
      </c>
      <c r="N1490" s="186"/>
      <c r="O1490" s="187">
        <f t="shared" si="317"/>
        <v>23.690087234431964</v>
      </c>
      <c r="P1490" s="187"/>
      <c r="Q1490" s="206">
        <f t="shared" si="318"/>
        <v>1.4494740216395283E-2</v>
      </c>
      <c r="R1490" s="184">
        <f t="shared" si="328"/>
        <v>0.99183211848935038</v>
      </c>
      <c r="S1490" s="184">
        <f t="shared" si="329"/>
        <v>22.008094183875812</v>
      </c>
      <c r="T1490" s="190">
        <f t="shared" si="319"/>
        <v>8.7165820727450605E-2</v>
      </c>
      <c r="U1490" s="190">
        <f t="shared" si="320"/>
        <v>4.9143494253137465E-2</v>
      </c>
      <c r="V1490" s="190">
        <f t="shared" si="321"/>
        <v>3.8022326474313139E-2</v>
      </c>
      <c r="Y1490" s="205"/>
      <c r="Z1490" s="205"/>
    </row>
    <row r="1491" spans="1:26">
      <c r="A1491" s="181">
        <v>1994.07</v>
      </c>
      <c r="B1491" s="182">
        <v>451.4</v>
      </c>
      <c r="C1491" s="183">
        <v>12.87</v>
      </c>
      <c r="D1491" s="182">
        <v>25.91</v>
      </c>
      <c r="E1491" s="182">
        <v>148.4</v>
      </c>
      <c r="F1491" s="183">
        <f t="shared" si="326"/>
        <v>1994.5416666665544</v>
      </c>
      <c r="G1491" s="184">
        <v>7.3</v>
      </c>
      <c r="H1491" s="183">
        <f t="shared" si="322"/>
        <v>955.89273113207571</v>
      </c>
      <c r="I1491" s="183">
        <f t="shared" si="323"/>
        <v>27.253742688679253</v>
      </c>
      <c r="J1491" s="185">
        <f t="shared" si="327"/>
        <v>366464.45848632511</v>
      </c>
      <c r="K1491" s="183">
        <f t="shared" si="324"/>
        <v>54.867480424528317</v>
      </c>
      <c r="L1491" s="185">
        <f t="shared" si="325"/>
        <v>21034.76765480878</v>
      </c>
      <c r="M1491" s="204">
        <f t="shared" si="316"/>
        <v>20.067951816142152</v>
      </c>
      <c r="N1491" s="186"/>
      <c r="O1491" s="187">
        <f t="shared" si="317"/>
        <v>23.415889076109899</v>
      </c>
      <c r="P1491" s="187"/>
      <c r="Q1491" s="206">
        <f t="shared" si="318"/>
        <v>1.2922687944643275E-2</v>
      </c>
      <c r="R1491" s="184">
        <f t="shared" si="328"/>
        <v>1.0103198282151835</v>
      </c>
      <c r="S1491" s="184">
        <f t="shared" si="329"/>
        <v>21.769498196694009</v>
      </c>
      <c r="T1491" s="190">
        <f t="shared" si="319"/>
        <v>8.5737172821608088E-2</v>
      </c>
      <c r="U1491" s="190">
        <f t="shared" si="320"/>
        <v>5.2774661185686522E-2</v>
      </c>
      <c r="V1491" s="190">
        <f t="shared" si="321"/>
        <v>3.2962511635921565E-2</v>
      </c>
      <c r="Y1491" s="205"/>
      <c r="Z1491" s="205"/>
    </row>
    <row r="1492" spans="1:26">
      <c r="A1492" s="181">
        <v>1994.08</v>
      </c>
      <c r="B1492" s="182">
        <v>464.24</v>
      </c>
      <c r="C1492" s="183">
        <v>12.9</v>
      </c>
      <c r="D1492" s="182">
        <v>26.62</v>
      </c>
      <c r="E1492" s="182">
        <v>149</v>
      </c>
      <c r="F1492" s="183">
        <f t="shared" si="326"/>
        <v>1994.6249999998877</v>
      </c>
      <c r="G1492" s="184">
        <v>7.24</v>
      </c>
      <c r="H1492" s="183">
        <f t="shared" si="322"/>
        <v>979.12422201342315</v>
      </c>
      <c r="I1492" s="183">
        <f t="shared" si="323"/>
        <v>27.207268791946319</v>
      </c>
      <c r="J1492" s="185">
        <f t="shared" si="327"/>
        <v>376240.0223894603</v>
      </c>
      <c r="K1492" s="183">
        <f t="shared" si="324"/>
        <v>56.143991879194651</v>
      </c>
      <c r="L1492" s="185">
        <f t="shared" si="325"/>
        <v>21573.990599705827</v>
      </c>
      <c r="M1492" s="204">
        <f t="shared" si="316"/>
        <v>20.535549404755642</v>
      </c>
      <c r="N1492" s="186"/>
      <c r="O1492" s="187">
        <f t="shared" si="317"/>
        <v>23.945020932611584</v>
      </c>
      <c r="P1492" s="187"/>
      <c r="Q1492" s="206">
        <f t="shared" si="318"/>
        <v>1.2408744966443182E-2</v>
      </c>
      <c r="R1492" s="184">
        <f t="shared" si="328"/>
        <v>0.99064841438498441</v>
      </c>
      <c r="S1492" s="184">
        <f t="shared" si="329"/>
        <v>21.905588608568678</v>
      </c>
      <c r="T1492" s="190">
        <f t="shared" si="319"/>
        <v>8.1315070024978064E-2</v>
      </c>
      <c r="U1492" s="190">
        <f t="shared" si="320"/>
        <v>5.4303842134975744E-2</v>
      </c>
      <c r="V1492" s="190">
        <f t="shared" si="321"/>
        <v>2.7011227890002321E-2</v>
      </c>
      <c r="Y1492" s="205"/>
      <c r="Z1492" s="205"/>
    </row>
    <row r="1493" spans="1:26">
      <c r="A1493" s="181">
        <v>1994.09</v>
      </c>
      <c r="B1493" s="182">
        <v>466.96</v>
      </c>
      <c r="C1493" s="183">
        <v>12.92</v>
      </c>
      <c r="D1493" s="182">
        <v>27.33</v>
      </c>
      <c r="E1493" s="182">
        <v>149.4</v>
      </c>
      <c r="F1493" s="183">
        <f t="shared" si="326"/>
        <v>1994.7083333332209</v>
      </c>
      <c r="G1493" s="184">
        <v>7.46</v>
      </c>
      <c r="H1493" s="183">
        <f t="shared" si="322"/>
        <v>982.22410522088376</v>
      </c>
      <c r="I1493" s="183">
        <f t="shared" si="323"/>
        <v>27.176493574297197</v>
      </c>
      <c r="J1493" s="185">
        <f t="shared" si="327"/>
        <v>378301.42971099599</v>
      </c>
      <c r="K1493" s="183">
        <f t="shared" si="324"/>
        <v>57.487118373493992</v>
      </c>
      <c r="L1493" s="185">
        <f t="shared" si="325"/>
        <v>22141.035793218947</v>
      </c>
      <c r="M1493" s="204">
        <f t="shared" si="316"/>
        <v>20.576450100818874</v>
      </c>
      <c r="N1493" s="186"/>
      <c r="O1493" s="187">
        <f t="shared" si="317"/>
        <v>23.975369102753444</v>
      </c>
      <c r="P1493" s="187"/>
      <c r="Q1493" s="206">
        <f t="shared" si="318"/>
        <v>9.8951853180564292E-3</v>
      </c>
      <c r="R1493" s="184">
        <f t="shared" si="328"/>
        <v>0.98687330677053553</v>
      </c>
      <c r="S1493" s="184">
        <f t="shared" si="329"/>
        <v>21.642635586117823</v>
      </c>
      <c r="T1493" s="190">
        <f t="shared" si="319"/>
        <v>8.3467666640532956E-2</v>
      </c>
      <c r="U1493" s="190">
        <f t="shared" si="320"/>
        <v>5.7006347749036346E-2</v>
      </c>
      <c r="V1493" s="190">
        <f t="shared" si="321"/>
        <v>2.646131889149661E-2</v>
      </c>
      <c r="Y1493" s="205"/>
      <c r="Z1493" s="205"/>
    </row>
    <row r="1494" spans="1:26">
      <c r="A1494" s="181">
        <v>1994.1</v>
      </c>
      <c r="B1494" s="182">
        <v>463.81</v>
      </c>
      <c r="C1494" s="183">
        <v>13.013299999999999</v>
      </c>
      <c r="D1494" s="182">
        <v>28.42</v>
      </c>
      <c r="E1494" s="182">
        <v>149.5</v>
      </c>
      <c r="F1494" s="183">
        <f t="shared" si="326"/>
        <v>1994.7916666665542</v>
      </c>
      <c r="G1494" s="184">
        <v>7.74</v>
      </c>
      <c r="H1494" s="183">
        <f t="shared" si="322"/>
        <v>974.94568324414763</v>
      </c>
      <c r="I1494" s="183">
        <f t="shared" si="323"/>
        <v>27.354435350167236</v>
      </c>
      <c r="J1494" s="185">
        <f t="shared" si="327"/>
        <v>376376.12000184174</v>
      </c>
      <c r="K1494" s="183">
        <f t="shared" si="324"/>
        <v>59.739885551839492</v>
      </c>
      <c r="L1494" s="185">
        <f t="shared" si="325"/>
        <v>23062.481038469075</v>
      </c>
      <c r="M1494" s="204">
        <f t="shared" si="316"/>
        <v>20.395759282410268</v>
      </c>
      <c r="N1494" s="186"/>
      <c r="O1494" s="187">
        <f t="shared" si="317"/>
        <v>23.747831033857782</v>
      </c>
      <c r="P1494" s="187"/>
      <c r="Q1494" s="206">
        <f t="shared" si="318"/>
        <v>7.2995277900826661E-3</v>
      </c>
      <c r="R1494" s="184">
        <f t="shared" si="328"/>
        <v>0.99139596332361246</v>
      </c>
      <c r="S1494" s="184">
        <f t="shared" si="329"/>
        <v>21.344252699708385</v>
      </c>
      <c r="T1494" s="190">
        <f t="shared" si="319"/>
        <v>8.3563299276743441E-2</v>
      </c>
      <c r="U1494" s="190">
        <f t="shared" si="320"/>
        <v>5.8539710698669367E-2</v>
      </c>
      <c r="V1494" s="190">
        <f t="shared" si="321"/>
        <v>2.5023588578074074E-2</v>
      </c>
      <c r="Y1494" s="205"/>
      <c r="Z1494" s="205"/>
    </row>
    <row r="1495" spans="1:26">
      <c r="A1495" s="181">
        <v>1994.11</v>
      </c>
      <c r="B1495" s="182">
        <v>461.01</v>
      </c>
      <c r="C1495" s="183">
        <v>13.0967</v>
      </c>
      <c r="D1495" s="182">
        <v>29.51</v>
      </c>
      <c r="E1495" s="182">
        <v>149.69999999999999</v>
      </c>
      <c r="F1495" s="183">
        <f t="shared" si="326"/>
        <v>1994.8749999998875</v>
      </c>
      <c r="G1495" s="184">
        <v>7.96</v>
      </c>
      <c r="H1495" s="183">
        <f t="shared" si="322"/>
        <v>967.76531092184416</v>
      </c>
      <c r="I1495" s="183">
        <f t="shared" si="323"/>
        <v>27.492965331663338</v>
      </c>
      <c r="J1495" s="185">
        <f t="shared" si="327"/>
        <v>374488.61720222514</v>
      </c>
      <c r="K1495" s="183">
        <f t="shared" si="324"/>
        <v>61.94823176352709</v>
      </c>
      <c r="L1495" s="185">
        <f t="shared" si="325"/>
        <v>23971.625547466789</v>
      </c>
      <c r="M1495" s="204">
        <f t="shared" si="316"/>
        <v>20.209473020394057</v>
      </c>
      <c r="N1495" s="186"/>
      <c r="O1495" s="187">
        <f t="shared" si="317"/>
        <v>23.513754336451797</v>
      </c>
      <c r="P1495" s="187"/>
      <c r="Q1495" s="206">
        <f t="shared" si="318"/>
        <v>5.6899409769841092E-3</v>
      </c>
      <c r="R1495" s="184">
        <f t="shared" si="328"/>
        <v>1.0169643925831136</v>
      </c>
      <c r="S1495" s="184">
        <f t="shared" si="329"/>
        <v>21.132335283995836</v>
      </c>
      <c r="T1495" s="190">
        <f t="shared" si="319"/>
        <v>8.9119377079032391E-2</v>
      </c>
      <c r="U1495" s="190">
        <f t="shared" si="320"/>
        <v>5.9129573012722814E-2</v>
      </c>
      <c r="V1495" s="190">
        <f t="shared" si="321"/>
        <v>2.9989804066309578E-2</v>
      </c>
      <c r="Y1495" s="205"/>
      <c r="Z1495" s="205"/>
    </row>
    <row r="1496" spans="1:26">
      <c r="A1496" s="181">
        <v>1994.12</v>
      </c>
      <c r="B1496" s="182">
        <v>455.19</v>
      </c>
      <c r="C1496" s="183">
        <v>13.17</v>
      </c>
      <c r="D1496" s="182">
        <v>30.6</v>
      </c>
      <c r="E1496" s="182">
        <v>149.69999999999999</v>
      </c>
      <c r="F1496" s="183">
        <f t="shared" si="326"/>
        <v>1994.9583333332207</v>
      </c>
      <c r="G1496" s="184">
        <v>7.81</v>
      </c>
      <c r="H1496" s="183">
        <f t="shared" si="322"/>
        <v>955.54780130260565</v>
      </c>
      <c r="I1496" s="183">
        <f t="shared" si="323"/>
        <v>27.646838777555121</v>
      </c>
      <c r="J1496" s="185">
        <f t="shared" si="327"/>
        <v>370652.42602472898</v>
      </c>
      <c r="K1496" s="183">
        <f t="shared" si="324"/>
        <v>64.236390781563159</v>
      </c>
      <c r="L1496" s="185">
        <f t="shared" si="325"/>
        <v>24916.989029540866</v>
      </c>
      <c r="M1496" s="204">
        <f t="shared" si="316"/>
        <v>19.911484108090338</v>
      </c>
      <c r="N1496" s="186"/>
      <c r="O1496" s="187">
        <f t="shared" si="317"/>
        <v>23.150110785223823</v>
      </c>
      <c r="P1496" s="187"/>
      <c r="Q1496" s="206">
        <f t="shared" si="318"/>
        <v>7.9304689773230658E-3</v>
      </c>
      <c r="R1496" s="184">
        <f t="shared" si="328"/>
        <v>1.0085772379629767</v>
      </c>
      <c r="S1496" s="184">
        <f t="shared" si="329"/>
        <v>21.490832515951524</v>
      </c>
      <c r="T1496" s="190">
        <f t="shared" si="319"/>
        <v>9.358123920192174E-2</v>
      </c>
      <c r="U1496" s="190">
        <f t="shared" si="320"/>
        <v>5.7764808949848812E-2</v>
      </c>
      <c r="V1496" s="190">
        <f t="shared" si="321"/>
        <v>3.5816430252072928E-2</v>
      </c>
      <c r="Y1496" s="205"/>
      <c r="Z1496" s="205"/>
    </row>
    <row r="1497" spans="1:26">
      <c r="A1497" s="181">
        <v>1995.01</v>
      </c>
      <c r="B1497" s="182">
        <v>465.25</v>
      </c>
      <c r="C1497" s="183">
        <v>13.18</v>
      </c>
      <c r="D1497" s="182">
        <v>31.25</v>
      </c>
      <c r="E1497" s="182">
        <v>150.30000000000001</v>
      </c>
      <c r="F1497" s="183">
        <f t="shared" si="326"/>
        <v>1995.041666666554</v>
      </c>
      <c r="G1497" s="184">
        <v>7.78</v>
      </c>
      <c r="H1497" s="183">
        <f t="shared" si="322"/>
        <v>972.76717315369297</v>
      </c>
      <c r="I1497" s="183">
        <f t="shared" si="323"/>
        <v>27.557380638722559</v>
      </c>
      <c r="J1497" s="185">
        <f t="shared" si="327"/>
        <v>378222.51943825127</v>
      </c>
      <c r="K1497" s="183">
        <f t="shared" si="324"/>
        <v>65.339009481037948</v>
      </c>
      <c r="L1497" s="185">
        <f t="shared" si="325"/>
        <v>25404.521724761638</v>
      </c>
      <c r="M1497" s="204">
        <f t="shared" si="316"/>
        <v>20.219119422457307</v>
      </c>
      <c r="N1497" s="186"/>
      <c r="O1497" s="187">
        <f t="shared" si="317"/>
        <v>23.488372636558672</v>
      </c>
      <c r="P1497" s="187"/>
      <c r="Q1497" s="206">
        <f t="shared" si="318"/>
        <v>7.6841322003244963E-3</v>
      </c>
      <c r="R1497" s="184">
        <f t="shared" si="328"/>
        <v>1.0281526145343234</v>
      </c>
      <c r="S1497" s="184">
        <f t="shared" si="329"/>
        <v>21.588636897667055</v>
      </c>
      <c r="T1497" s="190">
        <f t="shared" si="319"/>
        <v>8.9664153638161048E-2</v>
      </c>
      <c r="U1497" s="190">
        <f t="shared" si="320"/>
        <v>5.751990297624876E-2</v>
      </c>
      <c r="V1497" s="190">
        <f t="shared" si="321"/>
        <v>3.2144250661912288E-2</v>
      </c>
      <c r="Y1497" s="205"/>
      <c r="Z1497" s="205"/>
    </row>
    <row r="1498" spans="1:26">
      <c r="A1498" s="181">
        <v>1995.02</v>
      </c>
      <c r="B1498" s="182">
        <v>481.92</v>
      </c>
      <c r="C1498" s="183">
        <v>13.18</v>
      </c>
      <c r="D1498" s="182">
        <v>31.9</v>
      </c>
      <c r="E1498" s="182">
        <v>150.9</v>
      </c>
      <c r="F1498" s="183">
        <f t="shared" si="326"/>
        <v>1995.1249999998872</v>
      </c>
      <c r="G1498" s="184">
        <v>7.47</v>
      </c>
      <c r="H1498" s="183">
        <f t="shared" si="322"/>
        <v>1003.615166600398</v>
      </c>
      <c r="I1498" s="183">
        <f t="shared" si="323"/>
        <v>27.447808548707759</v>
      </c>
      <c r="J1498" s="185">
        <f t="shared" si="327"/>
        <v>391105.89080270618</v>
      </c>
      <c r="K1498" s="183">
        <f t="shared" si="324"/>
        <v>66.432859840954293</v>
      </c>
      <c r="L1498" s="185">
        <f t="shared" si="325"/>
        <v>25888.690896012464</v>
      </c>
      <c r="M1498" s="204">
        <f t="shared" si="316"/>
        <v>20.802571764332683</v>
      </c>
      <c r="N1498" s="186"/>
      <c r="O1498" s="187">
        <f t="shared" si="317"/>
        <v>24.144282243906428</v>
      </c>
      <c r="P1498" s="187"/>
      <c r="Q1498" s="206">
        <f t="shared" si="318"/>
        <v>9.3198886486230773E-3</v>
      </c>
      <c r="R1498" s="184">
        <f t="shared" si="328"/>
        <v>1.0253227230664379</v>
      </c>
      <c r="S1498" s="184">
        <f t="shared" si="329"/>
        <v>22.108157353389348</v>
      </c>
      <c r="T1498" s="190">
        <f t="shared" si="319"/>
        <v>8.7208998858727238E-2</v>
      </c>
      <c r="U1498" s="190">
        <f t="shared" si="320"/>
        <v>5.5197207419650729E-2</v>
      </c>
      <c r="V1498" s="190">
        <f t="shared" si="321"/>
        <v>3.2011791439076509E-2</v>
      </c>
      <c r="Y1498" s="205"/>
      <c r="Z1498" s="205"/>
    </row>
    <row r="1499" spans="1:26">
      <c r="A1499" s="181">
        <v>1995.03</v>
      </c>
      <c r="B1499" s="182">
        <v>493.15</v>
      </c>
      <c r="C1499" s="183">
        <v>13.17</v>
      </c>
      <c r="D1499" s="182">
        <v>32.549999999999997</v>
      </c>
      <c r="E1499" s="182">
        <v>151.4</v>
      </c>
      <c r="F1499" s="183">
        <f t="shared" si="326"/>
        <v>1995.2083333332205</v>
      </c>
      <c r="G1499" s="184">
        <v>7.2</v>
      </c>
      <c r="H1499" s="183">
        <f t="shared" si="322"/>
        <v>1023.610347919419</v>
      </c>
      <c r="I1499" s="183">
        <f t="shared" si="323"/>
        <v>27.33640531704096</v>
      </c>
      <c r="J1499" s="185">
        <f t="shared" si="327"/>
        <v>399785.69748642814</v>
      </c>
      <c r="K1499" s="183">
        <f t="shared" si="324"/>
        <v>67.562641842800545</v>
      </c>
      <c r="L1499" s="185">
        <f t="shared" si="325"/>
        <v>26387.558457230527</v>
      </c>
      <c r="M1499" s="204">
        <f t="shared" si="316"/>
        <v>21.152737302036989</v>
      </c>
      <c r="N1499" s="186"/>
      <c r="O1499" s="187">
        <f t="shared" si="317"/>
        <v>24.527320822094769</v>
      </c>
      <c r="P1499" s="187"/>
      <c r="Q1499" s="206">
        <f t="shared" si="318"/>
        <v>1.117661660186179E-2</v>
      </c>
      <c r="R1499" s="184">
        <f t="shared" si="328"/>
        <v>1.0159636566781896</v>
      </c>
      <c r="S1499" s="184">
        <f t="shared" si="329"/>
        <v>22.59313481785582</v>
      </c>
      <c r="T1499" s="190">
        <f t="shared" si="319"/>
        <v>8.3705001216804131E-2</v>
      </c>
      <c r="U1499" s="190">
        <f t="shared" si="320"/>
        <v>4.9657281417052834E-2</v>
      </c>
      <c r="V1499" s="190">
        <f t="shared" si="321"/>
        <v>3.4047719799751297E-2</v>
      </c>
      <c r="Y1499" s="205"/>
      <c r="Z1499" s="205"/>
    </row>
    <row r="1500" spans="1:26">
      <c r="A1500" s="181">
        <v>1995.04</v>
      </c>
      <c r="B1500" s="182">
        <v>507.91</v>
      </c>
      <c r="C1500" s="183">
        <v>13.2433</v>
      </c>
      <c r="D1500" s="182">
        <v>33.176699999999997</v>
      </c>
      <c r="E1500" s="182">
        <v>151.9</v>
      </c>
      <c r="F1500" s="183">
        <f t="shared" si="326"/>
        <v>1995.2916666665537</v>
      </c>
      <c r="G1500" s="184">
        <v>7.06</v>
      </c>
      <c r="H1500" s="183">
        <f t="shared" si="322"/>
        <v>1050.7768472350235</v>
      </c>
      <c r="I1500" s="183">
        <f t="shared" si="323"/>
        <v>27.398068596774205</v>
      </c>
      <c r="J1500" s="185">
        <f t="shared" si="327"/>
        <v>411287.6890056908</v>
      </c>
      <c r="K1500" s="183">
        <f t="shared" si="324"/>
        <v>68.636782555299561</v>
      </c>
      <c r="L1500" s="185">
        <f t="shared" si="325"/>
        <v>26865.327069431787</v>
      </c>
      <c r="M1500" s="204">
        <f t="shared" si="316"/>
        <v>21.642739261879658</v>
      </c>
      <c r="N1500" s="186"/>
      <c r="O1500" s="187">
        <f t="shared" si="317"/>
        <v>25.070444808546696</v>
      </c>
      <c r="P1500" s="187"/>
      <c r="Q1500" s="206">
        <f t="shared" si="318"/>
        <v>1.1362181625356529E-2</v>
      </c>
      <c r="R1500" s="184">
        <f t="shared" si="328"/>
        <v>1.0370731500299206</v>
      </c>
      <c r="S1500" s="184">
        <f t="shared" si="329"/>
        <v>22.878248223945615</v>
      </c>
      <c r="T1500" s="190">
        <f t="shared" si="319"/>
        <v>7.7283159829842463E-2</v>
      </c>
      <c r="U1500" s="190">
        <f t="shared" si="320"/>
        <v>4.9368146274700875E-2</v>
      </c>
      <c r="V1500" s="190">
        <f t="shared" si="321"/>
        <v>2.7915013555141588E-2</v>
      </c>
      <c r="Y1500" s="205"/>
      <c r="Z1500" s="205"/>
    </row>
    <row r="1501" spans="1:26">
      <c r="A1501" s="181">
        <v>1995.05</v>
      </c>
      <c r="B1501" s="182">
        <v>523.80999999999995</v>
      </c>
      <c r="C1501" s="183">
        <v>13.306699999999999</v>
      </c>
      <c r="D1501" s="182">
        <v>33.8033</v>
      </c>
      <c r="E1501" s="182">
        <v>152.19999999999999</v>
      </c>
      <c r="F1501" s="183">
        <f t="shared" si="326"/>
        <v>1995.374999999887</v>
      </c>
      <c r="G1501" s="184">
        <v>6.63</v>
      </c>
      <c r="H1501" s="183">
        <f t="shared" si="322"/>
        <v>1081.5351487844946</v>
      </c>
      <c r="I1501" s="183">
        <f t="shared" si="323"/>
        <v>27.474969481931684</v>
      </c>
      <c r="J1501" s="185">
        <f t="shared" si="327"/>
        <v>424223.05886063684</v>
      </c>
      <c r="K1501" s="183">
        <f t="shared" si="324"/>
        <v>69.795263730946161</v>
      </c>
      <c r="L1501" s="185">
        <f t="shared" si="325"/>
        <v>27376.604733746524</v>
      </c>
      <c r="M1501" s="204">
        <f t="shared" si="316"/>
        <v>22.195426698019954</v>
      </c>
      <c r="N1501" s="186"/>
      <c r="O1501" s="187">
        <f t="shared" si="317"/>
        <v>25.68421771112795</v>
      </c>
      <c r="P1501" s="187"/>
      <c r="Q1501" s="206">
        <f t="shared" si="318"/>
        <v>1.432917273293545E-2</v>
      </c>
      <c r="R1501" s="184">
        <f t="shared" si="328"/>
        <v>1.0395819290594353</v>
      </c>
      <c r="S1501" s="184">
        <f t="shared" si="329"/>
        <v>23.679650033681522</v>
      </c>
      <c r="T1501" s="190">
        <f t="shared" si="319"/>
        <v>7.5490821436598354E-2</v>
      </c>
      <c r="U1501" s="190">
        <f t="shared" si="320"/>
        <v>4.792778951194876E-2</v>
      </c>
      <c r="V1501" s="190">
        <f t="shared" si="321"/>
        <v>2.7563031924649595E-2</v>
      </c>
      <c r="Y1501" s="205"/>
      <c r="Z1501" s="205"/>
    </row>
    <row r="1502" spans="1:26">
      <c r="A1502" s="181">
        <v>1995.06</v>
      </c>
      <c r="B1502" s="182">
        <v>539.35</v>
      </c>
      <c r="C1502" s="183">
        <v>13.36</v>
      </c>
      <c r="D1502" s="182">
        <v>34.43</v>
      </c>
      <c r="E1502" s="182">
        <v>152.5</v>
      </c>
      <c r="F1502" s="183">
        <f t="shared" si="326"/>
        <v>1995.4583333332203</v>
      </c>
      <c r="G1502" s="184">
        <v>6.17</v>
      </c>
      <c r="H1502" s="183">
        <f t="shared" si="322"/>
        <v>1111.4305873770495</v>
      </c>
      <c r="I1502" s="183">
        <f t="shared" si="323"/>
        <v>27.530754885245909</v>
      </c>
      <c r="J1502" s="185">
        <f t="shared" si="327"/>
        <v>436849.18525937159</v>
      </c>
      <c r="K1502" s="183">
        <f t="shared" si="324"/>
        <v>70.949393016393472</v>
      </c>
      <c r="L1502" s="185">
        <f t="shared" si="325"/>
        <v>27886.747841809894</v>
      </c>
      <c r="M1502" s="204">
        <f t="shared" si="316"/>
        <v>22.71835675952061</v>
      </c>
      <c r="N1502" s="186"/>
      <c r="O1502" s="187">
        <f t="shared" si="317"/>
        <v>26.261521783971119</v>
      </c>
      <c r="P1502" s="187"/>
      <c r="Q1502" s="206">
        <f t="shared" si="318"/>
        <v>1.7806905868943394E-2</v>
      </c>
      <c r="R1502" s="184">
        <f t="shared" si="328"/>
        <v>0.99703757516656621</v>
      </c>
      <c r="S1502" s="184">
        <f t="shared" si="329"/>
        <v>24.568509501608332</v>
      </c>
      <c r="T1502" s="190">
        <f t="shared" si="319"/>
        <v>7.460346255810002E-2</v>
      </c>
      <c r="U1502" s="190">
        <f t="shared" si="320"/>
        <v>4.5564377019249314E-2</v>
      </c>
      <c r="V1502" s="190">
        <f t="shared" si="321"/>
        <v>2.9039085538850706E-2</v>
      </c>
      <c r="Y1502" s="205"/>
      <c r="Z1502" s="205"/>
    </row>
    <row r="1503" spans="1:26">
      <c r="A1503" s="181">
        <v>1995.07</v>
      </c>
      <c r="B1503" s="182">
        <v>557.37</v>
      </c>
      <c r="C1503" s="183">
        <v>13.44</v>
      </c>
      <c r="D1503" s="182">
        <v>34.68</v>
      </c>
      <c r="E1503" s="182">
        <v>152.5</v>
      </c>
      <c r="F1503" s="183">
        <f t="shared" si="326"/>
        <v>1995.5416666665535</v>
      </c>
      <c r="G1503" s="184">
        <v>6.28</v>
      </c>
      <c r="H1503" s="183">
        <f t="shared" si="322"/>
        <v>1148.5641355081971</v>
      </c>
      <c r="I1503" s="183">
        <f t="shared" si="323"/>
        <v>27.695609704918041</v>
      </c>
      <c r="J1503" s="185">
        <f t="shared" si="327"/>
        <v>452351.72239826911</v>
      </c>
      <c r="K1503" s="183">
        <f t="shared" si="324"/>
        <v>71.464564327868871</v>
      </c>
      <c r="L1503" s="185">
        <f t="shared" si="325"/>
        <v>28145.680127692503</v>
      </c>
      <c r="M1503" s="204">
        <f t="shared" si="316"/>
        <v>23.376412691512122</v>
      </c>
      <c r="N1503" s="186"/>
      <c r="O1503" s="187">
        <f t="shared" si="317"/>
        <v>26.992759359536361</v>
      </c>
      <c r="P1503" s="187"/>
      <c r="Q1503" s="206">
        <f t="shared" si="318"/>
        <v>1.5275527417729695E-2</v>
      </c>
      <c r="R1503" s="184">
        <f t="shared" si="328"/>
        <v>0.98990604708569518</v>
      </c>
      <c r="S1503" s="184">
        <f t="shared" si="329"/>
        <v>24.495727138940314</v>
      </c>
      <c r="T1503" s="190">
        <f t="shared" si="319"/>
        <v>7.2289126458986441E-2</v>
      </c>
      <c r="U1503" s="190">
        <f t="shared" si="320"/>
        <v>4.4208894671601051E-2</v>
      </c>
      <c r="V1503" s="190">
        <f t="shared" si="321"/>
        <v>2.808023178738539E-2</v>
      </c>
      <c r="Y1503" s="205"/>
      <c r="Z1503" s="205"/>
    </row>
    <row r="1504" spans="1:26">
      <c r="A1504" s="181">
        <v>1995.08</v>
      </c>
      <c r="B1504" s="182">
        <v>559.11</v>
      </c>
      <c r="C1504" s="183">
        <v>13.51</v>
      </c>
      <c r="D1504" s="182">
        <v>34.93</v>
      </c>
      <c r="E1504" s="182">
        <v>152.9</v>
      </c>
      <c r="F1504" s="183">
        <f t="shared" si="326"/>
        <v>1995.6249999998868</v>
      </c>
      <c r="G1504" s="184">
        <v>6.49</v>
      </c>
      <c r="H1504" s="183">
        <f t="shared" si="322"/>
        <v>1149.1356016677573</v>
      </c>
      <c r="I1504" s="183">
        <f t="shared" si="323"/>
        <v>27.767026128188366</v>
      </c>
      <c r="J1504" s="185">
        <f t="shared" si="327"/>
        <v>453488.1055011354</v>
      </c>
      <c r="K1504" s="183">
        <f t="shared" si="324"/>
        <v>71.791430248528471</v>
      </c>
      <c r="L1504" s="185">
        <f t="shared" si="325"/>
        <v>28331.347185982464</v>
      </c>
      <c r="M1504" s="204">
        <f t="shared" si="316"/>
        <v>23.284070256230532</v>
      </c>
      <c r="N1504" s="186"/>
      <c r="O1504" s="187">
        <f t="shared" si="317"/>
        <v>26.857726122313156</v>
      </c>
      <c r="P1504" s="187"/>
      <c r="Q1504" s="206">
        <f t="shared" si="318"/>
        <v>1.3424483051002786E-2</v>
      </c>
      <c r="R1504" s="184">
        <f t="shared" si="328"/>
        <v>1.0268502039316021</v>
      </c>
      <c r="S1504" s="184">
        <f t="shared" si="329"/>
        <v>24.185032272375565</v>
      </c>
      <c r="T1504" s="190">
        <f t="shared" si="319"/>
        <v>7.1806056237028626E-2</v>
      </c>
      <c r="U1504" s="190">
        <f t="shared" si="320"/>
        <v>4.4697445527743351E-2</v>
      </c>
      <c r="V1504" s="190">
        <f t="shared" si="321"/>
        <v>2.7108610709285275E-2</v>
      </c>
      <c r="Y1504" s="205"/>
      <c r="Z1504" s="205"/>
    </row>
    <row r="1505" spans="1:26">
      <c r="A1505" s="181">
        <v>1995.09</v>
      </c>
      <c r="B1505" s="182">
        <v>578.77</v>
      </c>
      <c r="C1505" s="183">
        <v>13.58</v>
      </c>
      <c r="D1505" s="182">
        <v>35.18</v>
      </c>
      <c r="E1505" s="182">
        <v>153.19999999999999</v>
      </c>
      <c r="F1505" s="183">
        <f t="shared" si="326"/>
        <v>1995.70833333322</v>
      </c>
      <c r="G1505" s="184">
        <v>6.2</v>
      </c>
      <c r="H1505" s="183">
        <f t="shared" si="322"/>
        <v>1187.2132961161885</v>
      </c>
      <c r="I1505" s="183">
        <f t="shared" si="323"/>
        <v>27.856240926892966</v>
      </c>
      <c r="J1505" s="185">
        <f t="shared" si="327"/>
        <v>469430.94780020037</v>
      </c>
      <c r="K1505" s="183">
        <f t="shared" si="324"/>
        <v>72.163663903394294</v>
      </c>
      <c r="L1505" s="185">
        <f t="shared" si="325"/>
        <v>28533.926678319625</v>
      </c>
      <c r="M1505" s="204">
        <f t="shared" si="316"/>
        <v>23.946007075299864</v>
      </c>
      <c r="N1505" s="186"/>
      <c r="O1505" s="187">
        <f t="shared" si="317"/>
        <v>27.591422770766521</v>
      </c>
      <c r="P1505" s="187"/>
      <c r="Q1505" s="206">
        <f t="shared" si="318"/>
        <v>1.5053027578776024E-2</v>
      </c>
      <c r="R1505" s="184">
        <f t="shared" si="328"/>
        <v>1.0170817654715301</v>
      </c>
      <c r="S1505" s="184">
        <f t="shared" si="329"/>
        <v>24.785773978968862</v>
      </c>
      <c r="T1505" s="190">
        <f t="shared" si="319"/>
        <v>6.7111903472969248E-2</v>
      </c>
      <c r="U1505" s="190">
        <f t="shared" si="320"/>
        <v>4.1744359265578401E-2</v>
      </c>
      <c r="V1505" s="190">
        <f t="shared" si="321"/>
        <v>2.5367544207390846E-2</v>
      </c>
      <c r="Y1505" s="205"/>
      <c r="Z1505" s="205"/>
    </row>
    <row r="1506" spans="1:26">
      <c r="A1506" s="181">
        <v>1995.1</v>
      </c>
      <c r="B1506" s="182">
        <v>582.91999999999996</v>
      </c>
      <c r="C1506" s="183">
        <v>13.65</v>
      </c>
      <c r="D1506" s="182">
        <v>34.773299999999999</v>
      </c>
      <c r="E1506" s="182">
        <v>153.69999999999999</v>
      </c>
      <c r="F1506" s="183">
        <f t="shared" si="326"/>
        <v>1995.7916666665533</v>
      </c>
      <c r="G1506" s="184">
        <v>6.04</v>
      </c>
      <c r="H1506" s="183">
        <f t="shared" si="322"/>
        <v>1191.8362598568644</v>
      </c>
      <c r="I1506" s="183">
        <f t="shared" si="323"/>
        <v>27.908743819128183</v>
      </c>
      <c r="J1506" s="185">
        <f t="shared" si="327"/>
        <v>472178.50063366874</v>
      </c>
      <c r="K1506" s="183">
        <f t="shared" si="324"/>
        <v>71.097371534482789</v>
      </c>
      <c r="L1506" s="185">
        <f t="shared" si="325"/>
        <v>28167.166431216556</v>
      </c>
      <c r="M1506" s="204">
        <f t="shared" si="316"/>
        <v>23.926762764083271</v>
      </c>
      <c r="N1506" s="186"/>
      <c r="O1506" s="187">
        <f t="shared" si="317"/>
        <v>27.540347277091737</v>
      </c>
      <c r="P1506" s="187"/>
      <c r="Q1506" s="206">
        <f t="shared" si="318"/>
        <v>1.6642280544388342E-2</v>
      </c>
      <c r="R1506" s="184">
        <f t="shared" si="328"/>
        <v>1.0132655333157623</v>
      </c>
      <c r="S1506" s="184">
        <f t="shared" si="329"/>
        <v>25.127151083857772</v>
      </c>
      <c r="T1506" s="190">
        <f t="shared" si="319"/>
        <v>6.3445096153219804E-2</v>
      </c>
      <c r="U1506" s="190">
        <f t="shared" si="320"/>
        <v>3.8297024880978858E-2</v>
      </c>
      <c r="V1506" s="190">
        <f t="shared" si="321"/>
        <v>2.5148071272240946E-2</v>
      </c>
      <c r="Y1506" s="205"/>
      <c r="Z1506" s="205"/>
    </row>
    <row r="1507" spans="1:26">
      <c r="A1507" s="181">
        <v>1995.11</v>
      </c>
      <c r="B1507" s="182">
        <v>595.53</v>
      </c>
      <c r="C1507" s="183">
        <v>13.72</v>
      </c>
      <c r="D1507" s="182">
        <v>34.366700000000002</v>
      </c>
      <c r="E1507" s="182">
        <v>153.6</v>
      </c>
      <c r="F1507" s="183">
        <f t="shared" si="326"/>
        <v>1995.8749999998865</v>
      </c>
      <c r="G1507" s="184">
        <v>5.93</v>
      </c>
      <c r="H1507" s="183">
        <f t="shared" si="322"/>
        <v>1218.4113436523442</v>
      </c>
      <c r="I1507" s="183">
        <f t="shared" si="323"/>
        <v>28.070128515625015</v>
      </c>
      <c r="J1507" s="185">
        <f t="shared" si="327"/>
        <v>483633.67526366521</v>
      </c>
      <c r="K1507" s="183">
        <f t="shared" si="324"/>
        <v>70.31178466894535</v>
      </c>
      <c r="L1507" s="185">
        <f t="shared" si="325"/>
        <v>27909.41418179404</v>
      </c>
      <c r="M1507" s="204">
        <f t="shared" si="316"/>
        <v>24.347586881114815</v>
      </c>
      <c r="N1507" s="186"/>
      <c r="O1507" s="187">
        <f t="shared" si="317"/>
        <v>27.996651260629221</v>
      </c>
      <c r="P1507" s="187"/>
      <c r="Q1507" s="206">
        <f t="shared" si="318"/>
        <v>1.6667268345671435E-2</v>
      </c>
      <c r="R1507" s="184">
        <f t="shared" si="328"/>
        <v>1.0215700564770209</v>
      </c>
      <c r="S1507" s="184">
        <f t="shared" si="329"/>
        <v>25.477051974513593</v>
      </c>
      <c r="T1507" s="190">
        <f t="shared" si="319"/>
        <v>6.588973904291473E-2</v>
      </c>
      <c r="U1507" s="190">
        <f t="shared" si="320"/>
        <v>3.7422133948774805E-2</v>
      </c>
      <c r="V1507" s="190">
        <f t="shared" si="321"/>
        <v>2.8467605094139925E-2</v>
      </c>
      <c r="Y1507" s="205"/>
      <c r="Z1507" s="205"/>
    </row>
    <row r="1508" spans="1:26">
      <c r="A1508" s="181">
        <v>1995.12</v>
      </c>
      <c r="B1508" s="182">
        <v>614.57000000000005</v>
      </c>
      <c r="C1508" s="183">
        <v>13.79</v>
      </c>
      <c r="D1508" s="182">
        <v>33.96</v>
      </c>
      <c r="E1508" s="182">
        <v>153.5</v>
      </c>
      <c r="F1508" s="183">
        <f t="shared" si="326"/>
        <v>1995.9583333332198</v>
      </c>
      <c r="G1508" s="184">
        <v>5.71</v>
      </c>
      <c r="H1508" s="183">
        <f t="shared" si="322"/>
        <v>1258.1849385342025</v>
      </c>
      <c r="I1508" s="183">
        <f t="shared" si="323"/>
        <v>28.231723485342027</v>
      </c>
      <c r="J1508" s="185">
        <f t="shared" si="327"/>
        <v>500355.17712726584</v>
      </c>
      <c r="K1508" s="183">
        <f t="shared" si="324"/>
        <v>69.524969511400684</v>
      </c>
      <c r="L1508" s="185">
        <f t="shared" si="325"/>
        <v>27648.700416945096</v>
      </c>
      <c r="M1508" s="204">
        <f t="shared" si="316"/>
        <v>25.027380664939109</v>
      </c>
      <c r="N1508" s="186"/>
      <c r="O1508" s="187">
        <f t="shared" si="317"/>
        <v>28.74999790154536</v>
      </c>
      <c r="P1508" s="187"/>
      <c r="Q1508" s="206">
        <f t="shared" si="318"/>
        <v>1.7399894631425286E-2</v>
      </c>
      <c r="R1508" s="184">
        <f t="shared" si="328"/>
        <v>1.0093056553879096</v>
      </c>
      <c r="S1508" s="184">
        <f t="shared" si="329"/>
        <v>26.04354885992753</v>
      </c>
      <c r="T1508" s="190">
        <f t="shared" si="319"/>
        <v>6.4962553366826992E-2</v>
      </c>
      <c r="U1508" s="190">
        <f t="shared" si="320"/>
        <v>3.6530696378202165E-2</v>
      </c>
      <c r="V1508" s="190">
        <f t="shared" si="321"/>
        <v>2.8431856988624826E-2</v>
      </c>
      <c r="Y1508" s="205"/>
      <c r="Z1508" s="205"/>
    </row>
    <row r="1509" spans="1:26">
      <c r="A1509" s="181">
        <v>1996.01</v>
      </c>
      <c r="B1509" s="182">
        <v>614.41999999999996</v>
      </c>
      <c r="C1509" s="183">
        <v>13.8933</v>
      </c>
      <c r="D1509" s="182">
        <v>33.986699999999999</v>
      </c>
      <c r="E1509" s="182">
        <v>154.4</v>
      </c>
      <c r="F1509" s="183">
        <f t="shared" si="326"/>
        <v>1996.0416666665531</v>
      </c>
      <c r="G1509" s="184">
        <v>5.65</v>
      </c>
      <c r="H1509" s="183">
        <f t="shared" si="322"/>
        <v>1250.5456599093268</v>
      </c>
      <c r="I1509" s="183">
        <f t="shared" si="323"/>
        <v>28.277409616904155</v>
      </c>
      <c r="J1509" s="185">
        <f t="shared" si="327"/>
        <v>498254.30135742621</v>
      </c>
      <c r="K1509" s="183">
        <f t="shared" si="324"/>
        <v>69.174050616256494</v>
      </c>
      <c r="L1509" s="185">
        <f t="shared" si="325"/>
        <v>27560.983470499719</v>
      </c>
      <c r="M1509" s="204">
        <f t="shared" si="316"/>
        <v>24.76246519464403</v>
      </c>
      <c r="N1509" s="186"/>
      <c r="O1509" s="187">
        <f t="shared" si="317"/>
        <v>28.41994735083723</v>
      </c>
      <c r="P1509" s="187"/>
      <c r="Q1509" s="206">
        <f t="shared" si="318"/>
        <v>1.8748642274762389E-2</v>
      </c>
      <c r="R1509" s="184">
        <f t="shared" si="328"/>
        <v>0.99266937736311789</v>
      </c>
      <c r="S1509" s="184">
        <f t="shared" si="329"/>
        <v>26.132680224299655</v>
      </c>
      <c r="T1509" s="190">
        <f t="shared" si="319"/>
        <v>6.6154687065707707E-2</v>
      </c>
      <c r="U1509" s="190">
        <f t="shared" si="320"/>
        <v>3.618809963758407E-2</v>
      </c>
      <c r="V1509" s="190">
        <f t="shared" si="321"/>
        <v>2.9966587428123637E-2</v>
      </c>
      <c r="Y1509" s="205"/>
      <c r="Z1509" s="205"/>
    </row>
    <row r="1510" spans="1:26">
      <c r="A1510" s="181">
        <v>1996.02</v>
      </c>
      <c r="B1510" s="182">
        <v>649.54</v>
      </c>
      <c r="C1510" s="183">
        <v>13.996700000000001</v>
      </c>
      <c r="D1510" s="182">
        <v>34.013300000000001</v>
      </c>
      <c r="E1510" s="182">
        <v>154.9</v>
      </c>
      <c r="F1510" s="183">
        <f t="shared" si="326"/>
        <v>1996.1249999998863</v>
      </c>
      <c r="G1510" s="184">
        <v>5.81</v>
      </c>
      <c r="H1510" s="183">
        <f t="shared" si="322"/>
        <v>1317.7589924467402</v>
      </c>
      <c r="I1510" s="183">
        <f t="shared" si="323"/>
        <v>28.395906779535196</v>
      </c>
      <c r="J1510" s="185">
        <f t="shared" si="327"/>
        <v>525976.89082209312</v>
      </c>
      <c r="K1510" s="183">
        <f t="shared" si="324"/>
        <v>69.004729405100093</v>
      </c>
      <c r="L1510" s="185">
        <f t="shared" si="325"/>
        <v>27542.891554945196</v>
      </c>
      <c r="M1510" s="204">
        <f t="shared" si="316"/>
        <v>25.97606555059339</v>
      </c>
      <c r="N1510" s="186"/>
      <c r="O1510" s="187">
        <f t="shared" si="317"/>
        <v>29.784395328216391</v>
      </c>
      <c r="P1510" s="187"/>
      <c r="Q1510" s="206">
        <f t="shared" si="318"/>
        <v>1.588034021383869E-2</v>
      </c>
      <c r="R1510" s="184">
        <f t="shared" si="328"/>
        <v>0.97093668736869509</v>
      </c>
      <c r="S1510" s="184">
        <f t="shared" si="329"/>
        <v>25.857376379947866</v>
      </c>
      <c r="T1510" s="190">
        <f t="shared" si="319"/>
        <v>6.0167400392254766E-2</v>
      </c>
      <c r="U1510" s="190">
        <f t="shared" si="320"/>
        <v>3.6217308702400697E-2</v>
      </c>
      <c r="V1510" s="190">
        <f t="shared" si="321"/>
        <v>2.3950091689854069E-2</v>
      </c>
      <c r="Y1510" s="205"/>
      <c r="Z1510" s="205"/>
    </row>
    <row r="1511" spans="1:26">
      <c r="A1511" s="181">
        <v>1996.03</v>
      </c>
      <c r="B1511" s="182">
        <v>647.07000000000005</v>
      </c>
      <c r="C1511" s="183">
        <v>14.1</v>
      </c>
      <c r="D1511" s="182">
        <v>34.04</v>
      </c>
      <c r="E1511" s="182">
        <v>155.69999999999999</v>
      </c>
      <c r="F1511" s="183">
        <f t="shared" si="326"/>
        <v>1996.2083333332196</v>
      </c>
      <c r="G1511" s="184">
        <v>6.27</v>
      </c>
      <c r="H1511" s="183">
        <f t="shared" si="322"/>
        <v>1306.0029500000007</v>
      </c>
      <c r="I1511" s="183">
        <f t="shared" si="323"/>
        <v>28.458500000000011</v>
      </c>
      <c r="J1511" s="185">
        <f t="shared" si="327"/>
        <v>522231.11441645824</v>
      </c>
      <c r="K1511" s="183">
        <f t="shared" si="324"/>
        <v>68.704066666666705</v>
      </c>
      <c r="L1511" s="185">
        <f t="shared" si="325"/>
        <v>27472.680134662769</v>
      </c>
      <c r="M1511" s="204">
        <f t="shared" si="316"/>
        <v>25.62993039521611</v>
      </c>
      <c r="N1511" s="186"/>
      <c r="O1511" s="187">
        <f t="shared" si="317"/>
        <v>29.360970049382324</v>
      </c>
      <c r="P1511" s="187"/>
      <c r="Q1511" s="206">
        <f t="shared" si="318"/>
        <v>1.2808924489647419E-2</v>
      </c>
      <c r="R1511" s="184">
        <f t="shared" si="328"/>
        <v>0.9877236786783421</v>
      </c>
      <c r="S1511" s="184">
        <f t="shared" si="329"/>
        <v>24.976879218074121</v>
      </c>
      <c r="T1511" s="190">
        <f t="shared" si="319"/>
        <v>6.1906477646145541E-2</v>
      </c>
      <c r="U1511" s="190">
        <f t="shared" si="320"/>
        <v>3.8399782951773709E-2</v>
      </c>
      <c r="V1511" s="190">
        <f t="shared" si="321"/>
        <v>2.3506694694371832E-2</v>
      </c>
      <c r="Y1511" s="205"/>
      <c r="Z1511" s="205"/>
    </row>
    <row r="1512" spans="1:26">
      <c r="A1512" s="181">
        <v>1996.04</v>
      </c>
      <c r="B1512" s="182">
        <v>647.16999999999996</v>
      </c>
      <c r="C1512" s="183">
        <v>14.156700000000001</v>
      </c>
      <c r="D1512" s="182">
        <v>34.33</v>
      </c>
      <c r="E1512" s="182">
        <v>156.30000000000001</v>
      </c>
      <c r="F1512" s="183">
        <f t="shared" si="326"/>
        <v>1996.2916666665528</v>
      </c>
      <c r="G1512" s="184">
        <v>6.51</v>
      </c>
      <c r="H1512" s="183">
        <f t="shared" si="322"/>
        <v>1301.190561516315</v>
      </c>
      <c r="I1512" s="183">
        <f t="shared" si="323"/>
        <v>28.463254511516325</v>
      </c>
      <c r="J1512" s="185">
        <f t="shared" si="327"/>
        <v>521255.25196488335</v>
      </c>
      <c r="K1512" s="183">
        <f t="shared" si="324"/>
        <v>69.023397216890615</v>
      </c>
      <c r="L1512" s="185">
        <f t="shared" si="325"/>
        <v>27650.683437048145</v>
      </c>
      <c r="M1512" s="204">
        <f t="shared" si="316"/>
        <v>25.424203848381524</v>
      </c>
      <c r="N1512" s="186"/>
      <c r="O1512" s="187">
        <f t="shared" si="317"/>
        <v>29.100029225042814</v>
      </c>
      <c r="P1512" s="187"/>
      <c r="Q1512" s="206">
        <f t="shared" si="318"/>
        <v>1.1314165557100117E-2</v>
      </c>
      <c r="R1512" s="184">
        <f t="shared" si="328"/>
        <v>0.98882322707635373</v>
      </c>
      <c r="S1512" s="184">
        <f t="shared" si="329"/>
        <v>24.575551549003521</v>
      </c>
      <c r="T1512" s="190">
        <f t="shared" si="319"/>
        <v>6.2051283649494859E-2</v>
      </c>
      <c r="U1512" s="190">
        <f t="shared" si="320"/>
        <v>3.7405899927943409E-2</v>
      </c>
      <c r="V1512" s="190">
        <f t="shared" si="321"/>
        <v>2.464538372155145E-2</v>
      </c>
      <c r="Y1512" s="205"/>
      <c r="Z1512" s="205"/>
    </row>
    <row r="1513" spans="1:26">
      <c r="A1513" s="181">
        <v>1996.05</v>
      </c>
      <c r="B1513" s="182">
        <v>661.23</v>
      </c>
      <c r="C1513" s="183">
        <v>14.2133</v>
      </c>
      <c r="D1513" s="182">
        <v>34.619999999999997</v>
      </c>
      <c r="E1513" s="182">
        <v>156.6</v>
      </c>
      <c r="F1513" s="183">
        <f t="shared" si="326"/>
        <v>1996.3749999998861</v>
      </c>
      <c r="G1513" s="184">
        <v>6.74</v>
      </c>
      <c r="H1513" s="183">
        <f t="shared" si="322"/>
        <v>1326.9125353448283</v>
      </c>
      <c r="I1513" s="183">
        <f t="shared" si="323"/>
        <v>28.522308332375491</v>
      </c>
      <c r="J1513" s="185">
        <f t="shared" si="327"/>
        <v>532511.60797726887</v>
      </c>
      <c r="K1513" s="183">
        <f t="shared" si="324"/>
        <v>69.473121264367848</v>
      </c>
      <c r="L1513" s="185">
        <f t="shared" si="325"/>
        <v>27880.694868915576</v>
      </c>
      <c r="M1513" s="204">
        <f t="shared" si="316"/>
        <v>25.81404382769902</v>
      </c>
      <c r="N1513" s="186"/>
      <c r="O1513" s="187">
        <f t="shared" si="317"/>
        <v>29.519946822343119</v>
      </c>
      <c r="P1513" s="187"/>
      <c r="Q1513" s="206">
        <f t="shared" si="318"/>
        <v>8.3329475039432346E-3</v>
      </c>
      <c r="R1513" s="184">
        <f t="shared" si="328"/>
        <v>0.99343767693066021</v>
      </c>
      <c r="S1513" s="184">
        <f t="shared" si="329"/>
        <v>24.254322787204366</v>
      </c>
      <c r="T1513" s="190">
        <f t="shared" si="319"/>
        <v>5.8425418169186116E-2</v>
      </c>
      <c r="U1513" s="190">
        <f t="shared" si="320"/>
        <v>3.7720411327503145E-2</v>
      </c>
      <c r="V1513" s="190">
        <f t="shared" si="321"/>
        <v>2.0705006841682971E-2</v>
      </c>
      <c r="Y1513" s="205"/>
      <c r="Z1513" s="205"/>
    </row>
    <row r="1514" spans="1:26">
      <c r="A1514" s="181">
        <v>1996.06</v>
      </c>
      <c r="B1514" s="182">
        <v>668.5</v>
      </c>
      <c r="C1514" s="183">
        <v>14.27</v>
      </c>
      <c r="D1514" s="182">
        <v>34.909999999999997</v>
      </c>
      <c r="E1514" s="182">
        <v>156.69999999999999</v>
      </c>
      <c r="F1514" s="183">
        <f t="shared" si="326"/>
        <v>1996.4583333332193</v>
      </c>
      <c r="G1514" s="184">
        <v>6.91</v>
      </c>
      <c r="H1514" s="183">
        <f t="shared" si="322"/>
        <v>1340.6453940650931</v>
      </c>
      <c r="I1514" s="183">
        <f t="shared" si="323"/>
        <v>28.617815666879402</v>
      </c>
      <c r="J1514" s="185">
        <f t="shared" si="327"/>
        <v>538979.89409542887</v>
      </c>
      <c r="K1514" s="183">
        <f t="shared" si="324"/>
        <v>70.010367549457584</v>
      </c>
      <c r="L1514" s="185">
        <f t="shared" si="325"/>
        <v>28146.279884624411</v>
      </c>
      <c r="M1514" s="204">
        <f t="shared" si="316"/>
        <v>25.966673558333834</v>
      </c>
      <c r="N1514" s="186"/>
      <c r="O1514" s="187">
        <f t="shared" si="317"/>
        <v>29.668053217608318</v>
      </c>
      <c r="P1514" s="187"/>
      <c r="Q1514" s="206">
        <f t="shared" si="318"/>
        <v>5.9017874206194545E-3</v>
      </c>
      <c r="R1514" s="184">
        <f t="shared" si="328"/>
        <v>1.0086290442912997</v>
      </c>
      <c r="S1514" s="184">
        <f t="shared" si="329"/>
        <v>24.079781468727699</v>
      </c>
      <c r="T1514" s="190">
        <f t="shared" si="319"/>
        <v>5.404594800314011E-2</v>
      </c>
      <c r="U1514" s="190">
        <f t="shared" si="320"/>
        <v>3.8706532113629066E-2</v>
      </c>
      <c r="V1514" s="190">
        <f t="shared" si="321"/>
        <v>1.5339415889511043E-2</v>
      </c>
      <c r="Y1514" s="205"/>
      <c r="Z1514" s="205"/>
    </row>
    <row r="1515" spans="1:26">
      <c r="A1515" s="181">
        <v>1996.07</v>
      </c>
      <c r="B1515" s="182">
        <v>644.07000000000005</v>
      </c>
      <c r="C1515" s="183">
        <v>14.4</v>
      </c>
      <c r="D1515" s="182">
        <v>35.273299999999999</v>
      </c>
      <c r="E1515" s="182">
        <v>157</v>
      </c>
      <c r="F1515" s="183">
        <f t="shared" si="326"/>
        <v>1996.5416666665526</v>
      </c>
      <c r="G1515" s="184">
        <v>6.87</v>
      </c>
      <c r="H1515" s="183">
        <f t="shared" si="322"/>
        <v>1289.1840497770706</v>
      </c>
      <c r="I1515" s="183">
        <f t="shared" si="323"/>
        <v>28.823342675159246</v>
      </c>
      <c r="J1515" s="185">
        <f t="shared" si="327"/>
        <v>519256.53560738632</v>
      </c>
      <c r="K1515" s="183">
        <f t="shared" si="324"/>
        <v>70.603778693312137</v>
      </c>
      <c r="L1515" s="185">
        <f t="shared" si="325"/>
        <v>28437.734341670966</v>
      </c>
      <c r="M1515" s="204">
        <f t="shared" si="316"/>
        <v>24.858411332348378</v>
      </c>
      <c r="N1515" s="186"/>
      <c r="O1515" s="187">
        <f t="shared" si="317"/>
        <v>28.379278236095768</v>
      </c>
      <c r="P1515" s="187"/>
      <c r="Q1515" s="206">
        <f t="shared" si="318"/>
        <v>8.2169824330316638E-3</v>
      </c>
      <c r="R1515" s="184">
        <f t="shared" si="328"/>
        <v>1.0224005244474197</v>
      </c>
      <c r="S1515" s="184">
        <f t="shared" si="329"/>
        <v>24.24115760591009</v>
      </c>
      <c r="T1515" s="190">
        <f t="shared" si="319"/>
        <v>5.8431084138947487E-2</v>
      </c>
      <c r="U1515" s="190">
        <f t="shared" si="320"/>
        <v>3.8308181626259152E-2</v>
      </c>
      <c r="V1515" s="190">
        <f t="shared" si="321"/>
        <v>2.0122902512688334E-2</v>
      </c>
      <c r="Y1515" s="205"/>
      <c r="Z1515" s="205"/>
    </row>
    <row r="1516" spans="1:26">
      <c r="A1516" s="181">
        <v>1996.08</v>
      </c>
      <c r="B1516" s="182">
        <v>662.68</v>
      </c>
      <c r="C1516" s="183">
        <v>14.53</v>
      </c>
      <c r="D1516" s="182">
        <v>35.636699999999998</v>
      </c>
      <c r="E1516" s="182">
        <v>157.30000000000001</v>
      </c>
      <c r="F1516" s="183">
        <f t="shared" si="326"/>
        <v>1996.6249999998859</v>
      </c>
      <c r="G1516" s="184">
        <v>6.64</v>
      </c>
      <c r="H1516" s="183">
        <f t="shared" si="322"/>
        <v>1323.9044631913544</v>
      </c>
      <c r="I1516" s="183">
        <f t="shared" si="323"/>
        <v>29.028085727908461</v>
      </c>
      <c r="J1516" s="185">
        <f t="shared" si="327"/>
        <v>534215.52215154271</v>
      </c>
      <c r="K1516" s="183">
        <f t="shared" si="324"/>
        <v>71.195126129370649</v>
      </c>
      <c r="L1516" s="185">
        <f t="shared" si="325"/>
        <v>28728.312757677741</v>
      </c>
      <c r="M1516" s="204">
        <f t="shared" si="316"/>
        <v>25.412529121454941</v>
      </c>
      <c r="N1516" s="186"/>
      <c r="O1516" s="187">
        <f t="shared" si="317"/>
        <v>28.988000554261912</v>
      </c>
      <c r="P1516" s="187"/>
      <c r="Q1516" s="206">
        <f t="shared" si="318"/>
        <v>9.6485459439073912E-3</v>
      </c>
      <c r="R1516" s="184">
        <f t="shared" si="328"/>
        <v>0.99187333063962624</v>
      </c>
      <c r="S1516" s="184">
        <f t="shared" si="329"/>
        <v>24.736904279534137</v>
      </c>
      <c r="T1516" s="190">
        <f t="shared" si="319"/>
        <v>5.7617269958821105E-2</v>
      </c>
      <c r="U1516" s="190">
        <f t="shared" si="320"/>
        <v>3.8132218214649516E-2</v>
      </c>
      <c r="V1516" s="190">
        <f t="shared" si="321"/>
        <v>1.9485051744171589E-2</v>
      </c>
      <c r="Y1516" s="205"/>
      <c r="Z1516" s="205"/>
    </row>
    <row r="1517" spans="1:26">
      <c r="A1517" s="181">
        <v>1996.09</v>
      </c>
      <c r="B1517" s="182">
        <v>674.88</v>
      </c>
      <c r="C1517" s="183">
        <v>14.66</v>
      </c>
      <c r="D1517" s="182">
        <v>36</v>
      </c>
      <c r="E1517" s="182">
        <v>157.80000000000001</v>
      </c>
      <c r="F1517" s="183">
        <f t="shared" si="326"/>
        <v>1996.7083333332191</v>
      </c>
      <c r="G1517" s="184">
        <v>6.83</v>
      </c>
      <c r="H1517" s="183">
        <f t="shared" si="322"/>
        <v>1344.0055574144492</v>
      </c>
      <c r="I1517" s="183">
        <f t="shared" si="323"/>
        <v>29.194999809885942</v>
      </c>
      <c r="J1517" s="185">
        <f t="shared" si="327"/>
        <v>543308.33716944861</v>
      </c>
      <c r="K1517" s="183">
        <f t="shared" si="324"/>
        <v>71.693041825095079</v>
      </c>
      <c r="L1517" s="185">
        <f t="shared" si="325"/>
        <v>28981.596932936445</v>
      </c>
      <c r="M1517" s="204">
        <f t="shared" si="316"/>
        <v>25.680115512876753</v>
      </c>
      <c r="N1517" s="186"/>
      <c r="O1517" s="187">
        <f t="shared" si="317"/>
        <v>29.268886878274611</v>
      </c>
      <c r="P1517" s="187"/>
      <c r="Q1517" s="206">
        <f t="shared" si="318"/>
        <v>7.1960872533973902E-3</v>
      </c>
      <c r="R1517" s="184">
        <f t="shared" si="328"/>
        <v>1.027548871340334</v>
      </c>
      <c r="S1517" s="184">
        <f t="shared" si="329"/>
        <v>24.458132051785139</v>
      </c>
      <c r="T1517" s="190">
        <f t="shared" si="319"/>
        <v>5.8998295684820956E-2</v>
      </c>
      <c r="U1517" s="190">
        <f t="shared" si="320"/>
        <v>4.1545970350526984E-2</v>
      </c>
      <c r="V1517" s="190">
        <f t="shared" si="321"/>
        <v>1.7452325334293972E-2</v>
      </c>
      <c r="Y1517" s="205"/>
      <c r="Z1517" s="205"/>
    </row>
    <row r="1518" spans="1:26">
      <c r="A1518" s="181">
        <v>1996.1</v>
      </c>
      <c r="B1518" s="182">
        <v>701.46</v>
      </c>
      <c r="C1518" s="183">
        <v>14.74</v>
      </c>
      <c r="D1518" s="182">
        <v>36.909999999999997</v>
      </c>
      <c r="E1518" s="182">
        <v>158.30000000000001</v>
      </c>
      <c r="F1518" s="183">
        <f t="shared" si="326"/>
        <v>1996.7916666665524</v>
      </c>
      <c r="G1518" s="184">
        <v>6.53</v>
      </c>
      <c r="H1518" s="183">
        <f t="shared" si="322"/>
        <v>1392.5266049905249</v>
      </c>
      <c r="I1518" s="183">
        <f t="shared" si="323"/>
        <v>29.261600315855976</v>
      </c>
      <c r="J1518" s="185">
        <f t="shared" si="327"/>
        <v>563908.49675044802</v>
      </c>
      <c r="K1518" s="183">
        <f t="shared" si="324"/>
        <v>73.273111781427687</v>
      </c>
      <c r="L1518" s="185">
        <f t="shared" si="325"/>
        <v>29672.201715078598</v>
      </c>
      <c r="M1518" s="204">
        <f t="shared" si="316"/>
        <v>26.483467720897192</v>
      </c>
      <c r="N1518" s="186"/>
      <c r="O1518" s="187">
        <f t="shared" si="317"/>
        <v>30.15808199565625</v>
      </c>
      <c r="P1518" s="187"/>
      <c r="Q1518" s="206">
        <f t="shared" si="318"/>
        <v>9.2487861991769546E-3</v>
      </c>
      <c r="R1518" s="184">
        <f t="shared" si="328"/>
        <v>1.0298410366578001</v>
      </c>
      <c r="S1518" s="184">
        <f t="shared" si="329"/>
        <v>25.052545296386334</v>
      </c>
      <c r="T1518" s="190">
        <f t="shared" si="319"/>
        <v>5.9396314599529543E-2</v>
      </c>
      <c r="U1518" s="190">
        <f t="shared" si="320"/>
        <v>3.9939223342557728E-2</v>
      </c>
      <c r="V1518" s="190">
        <f t="shared" si="321"/>
        <v>1.9457091256971815E-2</v>
      </c>
      <c r="Y1518" s="205"/>
      <c r="Z1518" s="205"/>
    </row>
    <row r="1519" spans="1:26">
      <c r="A1519" s="181">
        <v>1996.11</v>
      </c>
      <c r="B1519" s="182">
        <v>735.67</v>
      </c>
      <c r="C1519" s="183">
        <v>14.82</v>
      </c>
      <c r="D1519" s="182">
        <v>37.82</v>
      </c>
      <c r="E1519" s="182">
        <v>158.6</v>
      </c>
      <c r="F1519" s="183">
        <f t="shared" si="326"/>
        <v>1996.8749999998856</v>
      </c>
      <c r="G1519" s="184">
        <v>6.2</v>
      </c>
      <c r="H1519" s="183">
        <f t="shared" si="322"/>
        <v>1457.6772258196727</v>
      </c>
      <c r="I1519" s="183">
        <f t="shared" si="323"/>
        <v>29.364764754098374</v>
      </c>
      <c r="J1519" s="185">
        <f t="shared" si="327"/>
        <v>591282.41445275431</v>
      </c>
      <c r="K1519" s="183">
        <f t="shared" si="324"/>
        <v>74.937611538461567</v>
      </c>
      <c r="L1519" s="185">
        <f t="shared" si="325"/>
        <v>30397.19020022995</v>
      </c>
      <c r="M1519" s="204">
        <f t="shared" si="316"/>
        <v>27.585612049012788</v>
      </c>
      <c r="N1519" s="186"/>
      <c r="O1519" s="187">
        <f t="shared" si="317"/>
        <v>31.383404541507371</v>
      </c>
      <c r="P1519" s="187"/>
      <c r="Q1519" s="206">
        <f t="shared" si="318"/>
        <v>1.1142512391144312E-2</v>
      </c>
      <c r="R1519" s="184">
        <f t="shared" si="328"/>
        <v>0.99780588803794779</v>
      </c>
      <c r="S1519" s="184">
        <f t="shared" si="329"/>
        <v>25.751336937952779</v>
      </c>
      <c r="T1519" s="190">
        <f t="shared" si="319"/>
        <v>5.6637038066564394E-2</v>
      </c>
      <c r="U1519" s="190">
        <f t="shared" si="320"/>
        <v>3.8707979471459319E-2</v>
      </c>
      <c r="V1519" s="190">
        <f t="shared" si="321"/>
        <v>1.7929058595105074E-2</v>
      </c>
      <c r="Y1519" s="205"/>
      <c r="Z1519" s="205"/>
    </row>
    <row r="1520" spans="1:26">
      <c r="A1520" s="181">
        <v>1996.12</v>
      </c>
      <c r="B1520" s="182">
        <v>743.25</v>
      </c>
      <c r="C1520" s="183">
        <v>14.9</v>
      </c>
      <c r="D1520" s="182">
        <v>38.729999999999997</v>
      </c>
      <c r="E1520" s="182">
        <v>158.6</v>
      </c>
      <c r="F1520" s="183">
        <f t="shared" si="326"/>
        <v>1996.9583333332189</v>
      </c>
      <c r="G1520" s="184">
        <v>6.3</v>
      </c>
      <c r="H1520" s="183">
        <f t="shared" si="322"/>
        <v>1472.696450977302</v>
      </c>
      <c r="I1520" s="183">
        <f t="shared" si="323"/>
        <v>29.523279003783117</v>
      </c>
      <c r="J1520" s="185">
        <f t="shared" si="327"/>
        <v>598372.68096649565</v>
      </c>
      <c r="K1520" s="183">
        <f t="shared" si="324"/>
        <v>76.740711128625492</v>
      </c>
      <c r="L1520" s="185">
        <f t="shared" si="325"/>
        <v>31180.590560151188</v>
      </c>
      <c r="M1520" s="204">
        <f t="shared" si="316"/>
        <v>27.723946163893956</v>
      </c>
      <c r="N1520" s="186"/>
      <c r="O1520" s="187">
        <f t="shared" si="317"/>
        <v>31.510681258371882</v>
      </c>
      <c r="P1520" s="187"/>
      <c r="Q1520" s="206">
        <f t="shared" si="318"/>
        <v>9.8677573517688758E-3</v>
      </c>
      <c r="R1520" s="184">
        <f t="shared" si="328"/>
        <v>0.98489521843778038</v>
      </c>
      <c r="S1520" s="184">
        <f t="shared" si="329"/>
        <v>25.694835621538381</v>
      </c>
      <c r="T1520" s="190">
        <f t="shared" si="319"/>
        <v>5.746816547889666E-2</v>
      </c>
      <c r="U1520" s="190">
        <f t="shared" si="320"/>
        <v>3.9508489099098876E-2</v>
      </c>
      <c r="V1520" s="190">
        <f t="shared" si="321"/>
        <v>1.7959676379797784E-2</v>
      </c>
      <c r="Y1520" s="205"/>
      <c r="Z1520" s="205"/>
    </row>
    <row r="1521" spans="1:26">
      <c r="A1521" s="181">
        <v>1997.01</v>
      </c>
      <c r="B1521" s="182">
        <v>766.22</v>
      </c>
      <c r="C1521" s="183">
        <v>14.9533</v>
      </c>
      <c r="D1521" s="182">
        <v>39.2333</v>
      </c>
      <c r="E1521" s="182">
        <v>159.1</v>
      </c>
      <c r="F1521" s="183">
        <f t="shared" si="326"/>
        <v>1997.0416666665521</v>
      </c>
      <c r="G1521" s="184">
        <v>6.58</v>
      </c>
      <c r="H1521" s="183">
        <f t="shared" si="322"/>
        <v>1513.4386108736651</v>
      </c>
      <c r="I1521" s="183">
        <f t="shared" si="323"/>
        <v>29.535775077624148</v>
      </c>
      <c r="J1521" s="185">
        <f t="shared" si="327"/>
        <v>615926.72534420737</v>
      </c>
      <c r="K1521" s="183">
        <f t="shared" si="324"/>
        <v>77.4936585471402</v>
      </c>
      <c r="L1521" s="185">
        <f t="shared" si="325"/>
        <v>31537.728059104291</v>
      </c>
      <c r="M1521" s="204">
        <f t="shared" si="316"/>
        <v>28.332870129950358</v>
      </c>
      <c r="N1521" s="186"/>
      <c r="O1521" s="187">
        <f t="shared" si="317"/>
        <v>32.170588658522391</v>
      </c>
      <c r="P1521" s="187"/>
      <c r="Q1521" s="206">
        <f t="shared" si="318"/>
        <v>5.9642245539042876E-3</v>
      </c>
      <c r="R1521" s="184">
        <f t="shared" si="328"/>
        <v>1.0171977161380608</v>
      </c>
      <c r="S1521" s="184">
        <f t="shared" si="329"/>
        <v>25.22718987877176</v>
      </c>
      <c r="T1521" s="190">
        <f t="shared" si="319"/>
        <v>5.4822960083678485E-2</v>
      </c>
      <c r="U1521" s="190">
        <f t="shared" si="320"/>
        <v>3.9847663434690705E-2</v>
      </c>
      <c r="V1521" s="190">
        <f t="shared" si="321"/>
        <v>1.4975296648987779E-2</v>
      </c>
      <c r="Y1521" s="205"/>
      <c r="Z1521" s="205"/>
    </row>
    <row r="1522" spans="1:26">
      <c r="A1522" s="181">
        <v>1997.02</v>
      </c>
      <c r="B1522" s="182">
        <v>798.39</v>
      </c>
      <c r="C1522" s="183">
        <v>15.0067</v>
      </c>
      <c r="D1522" s="182">
        <v>39.736699999999999</v>
      </c>
      <c r="E1522" s="182">
        <v>159.6</v>
      </c>
      <c r="F1522" s="183">
        <f t="shared" si="326"/>
        <v>1997.1249999998854</v>
      </c>
      <c r="G1522" s="184">
        <v>6.42</v>
      </c>
      <c r="H1522" s="183">
        <f t="shared" si="322"/>
        <v>1572.0404151315797</v>
      </c>
      <c r="I1522" s="183">
        <f t="shared" si="323"/>
        <v>29.54838975657896</v>
      </c>
      <c r="J1522" s="185">
        <f t="shared" si="327"/>
        <v>640778.11610260641</v>
      </c>
      <c r="K1522" s="183">
        <f t="shared" si="324"/>
        <v>78.24208515131582</v>
      </c>
      <c r="L1522" s="185">
        <f t="shared" si="325"/>
        <v>31892.192745568504</v>
      </c>
      <c r="M1522" s="204">
        <f t="shared" si="316"/>
        <v>29.265634883575942</v>
      </c>
      <c r="N1522" s="186"/>
      <c r="O1522" s="187">
        <f t="shared" si="317"/>
        <v>33.194645513976035</v>
      </c>
      <c r="P1522" s="187"/>
      <c r="Q1522" s="206">
        <f t="shared" si="318"/>
        <v>6.3923569015587323E-3</v>
      </c>
      <c r="R1522" s="184">
        <f t="shared" si="328"/>
        <v>0.98581774150928392</v>
      </c>
      <c r="S1522" s="184">
        <f t="shared" si="329"/>
        <v>25.58064820016612</v>
      </c>
      <c r="T1522" s="190">
        <f t="shared" si="319"/>
        <v>5.1763652515825376E-2</v>
      </c>
      <c r="U1522" s="190">
        <f t="shared" si="320"/>
        <v>3.8585465380945649E-2</v>
      </c>
      <c r="V1522" s="190">
        <f t="shared" si="321"/>
        <v>1.3178187134879726E-2</v>
      </c>
      <c r="Y1522" s="205"/>
      <c r="Z1522" s="205"/>
    </row>
    <row r="1523" spans="1:26">
      <c r="A1523" s="181">
        <v>1997.03</v>
      </c>
      <c r="B1523" s="182">
        <v>792.16</v>
      </c>
      <c r="C1523" s="183">
        <v>15.06</v>
      </c>
      <c r="D1523" s="182">
        <v>40.24</v>
      </c>
      <c r="E1523" s="182">
        <v>160</v>
      </c>
      <c r="F1523" s="183">
        <f t="shared" si="326"/>
        <v>1997.2083333332187</v>
      </c>
      <c r="G1523" s="184">
        <v>6.69</v>
      </c>
      <c r="H1523" s="183">
        <f t="shared" si="322"/>
        <v>1555.8740295000005</v>
      </c>
      <c r="I1523" s="183">
        <f t="shared" si="323"/>
        <v>29.579204812500013</v>
      </c>
      <c r="J1523" s="185">
        <f t="shared" si="327"/>
        <v>635193.27842918946</v>
      </c>
      <c r="K1523" s="183">
        <f t="shared" si="324"/>
        <v>79.035006750000036</v>
      </c>
      <c r="L1523" s="185">
        <f t="shared" si="325"/>
        <v>32266.432947877434</v>
      </c>
      <c r="M1523" s="204">
        <f t="shared" si="316"/>
        <v>28.802458591871641</v>
      </c>
      <c r="N1523" s="186"/>
      <c r="O1523" s="187">
        <f t="shared" si="317"/>
        <v>32.635485590380668</v>
      </c>
      <c r="P1523" s="187"/>
      <c r="Q1523" s="206">
        <f t="shared" si="318"/>
        <v>4.0379858495369209E-3</v>
      </c>
      <c r="R1523" s="184">
        <f t="shared" si="328"/>
        <v>0.99123411896438607</v>
      </c>
      <c r="S1523" s="184">
        <f t="shared" si="329"/>
        <v>25.154812192943712</v>
      </c>
      <c r="T1523" s="190">
        <f t="shared" si="319"/>
        <v>4.9100954367880423E-2</v>
      </c>
      <c r="U1523" s="190">
        <f t="shared" si="320"/>
        <v>4.1108448696112854E-2</v>
      </c>
      <c r="V1523" s="190">
        <f t="shared" si="321"/>
        <v>7.9925056717675691E-3</v>
      </c>
      <c r="Y1523" s="205"/>
      <c r="Z1523" s="205"/>
    </row>
    <row r="1524" spans="1:26">
      <c r="A1524" s="181">
        <v>1997.04</v>
      </c>
      <c r="B1524" s="182">
        <v>763.93</v>
      </c>
      <c r="C1524" s="183">
        <v>15.093299999999999</v>
      </c>
      <c r="D1524" s="182">
        <v>40.343299999999999</v>
      </c>
      <c r="E1524" s="182">
        <v>160.19999999999999</v>
      </c>
      <c r="F1524" s="183">
        <f t="shared" si="326"/>
        <v>1997.2916666665519</v>
      </c>
      <c r="G1524" s="184">
        <v>6.89</v>
      </c>
      <c r="H1524" s="183">
        <f t="shared" si="322"/>
        <v>1498.554557958802</v>
      </c>
      <c r="I1524" s="183">
        <f t="shared" si="323"/>
        <v>29.607599530898892</v>
      </c>
      <c r="J1524" s="185">
        <f t="shared" si="327"/>
        <v>612799.60771136032</v>
      </c>
      <c r="K1524" s="183">
        <f t="shared" si="324"/>
        <v>79.138973594569322</v>
      </c>
      <c r="L1524" s="185">
        <f t="shared" si="325"/>
        <v>32362.072982841</v>
      </c>
      <c r="M1524" s="204">
        <f t="shared" si="316"/>
        <v>27.585160338136525</v>
      </c>
      <c r="N1524" s="186"/>
      <c r="O1524" s="187">
        <f t="shared" si="317"/>
        <v>31.22585148750581</v>
      </c>
      <c r="P1524" s="187"/>
      <c r="Q1524" s="206">
        <f t="shared" si="318"/>
        <v>3.1464929094217886E-3</v>
      </c>
      <c r="R1524" s="184">
        <f t="shared" si="328"/>
        <v>1.0187516359065731</v>
      </c>
      <c r="S1524" s="184">
        <f t="shared" si="329"/>
        <v>24.903179127877312</v>
      </c>
      <c r="T1524" s="190">
        <f t="shared" si="319"/>
        <v>5.6510735968787751E-2</v>
      </c>
      <c r="U1524" s="190">
        <f t="shared" si="320"/>
        <v>4.0802830040608917E-2</v>
      </c>
      <c r="V1524" s="190">
        <f t="shared" si="321"/>
        <v>1.5707905928178834E-2</v>
      </c>
      <c r="Y1524" s="205"/>
      <c r="Z1524" s="205"/>
    </row>
    <row r="1525" spans="1:26">
      <c r="A1525" s="181">
        <v>1997.05</v>
      </c>
      <c r="B1525" s="182">
        <v>833.09</v>
      </c>
      <c r="C1525" s="183">
        <v>15.1267</v>
      </c>
      <c r="D1525" s="182">
        <v>40.4467</v>
      </c>
      <c r="E1525" s="182">
        <v>160.1</v>
      </c>
      <c r="F1525" s="183">
        <f t="shared" si="326"/>
        <v>1997.3749999998852</v>
      </c>
      <c r="G1525" s="184">
        <v>6.71</v>
      </c>
      <c r="H1525" s="183">
        <f t="shared" si="322"/>
        <v>1635.2422323860094</v>
      </c>
      <c r="I1525" s="183">
        <f t="shared" si="323"/>
        <v>29.691652374453479</v>
      </c>
      <c r="J1525" s="185">
        <f t="shared" si="327"/>
        <v>669706.71567016351</v>
      </c>
      <c r="K1525" s="183">
        <f t="shared" si="324"/>
        <v>79.391364679262992</v>
      </c>
      <c r="L1525" s="185">
        <f t="shared" si="325"/>
        <v>32514.406146630499</v>
      </c>
      <c r="M1525" s="204">
        <f t="shared" si="316"/>
        <v>29.928362224688758</v>
      </c>
      <c r="N1525" s="186"/>
      <c r="O1525" s="187">
        <f t="shared" si="317"/>
        <v>33.842453512139883</v>
      </c>
      <c r="P1525" s="187"/>
      <c r="Q1525" s="206">
        <f t="shared" si="318"/>
        <v>1.676674089687448E-3</v>
      </c>
      <c r="R1525" s="184">
        <f t="shared" si="328"/>
        <v>1.0216488236880017</v>
      </c>
      <c r="S1525" s="184">
        <f t="shared" si="329"/>
        <v>25.386000918320235</v>
      </c>
      <c r="T1525" s="190">
        <f t="shared" si="319"/>
        <v>5.0030348621763254E-2</v>
      </c>
      <c r="U1525" s="190">
        <f t="shared" si="320"/>
        <v>3.8087360566939399E-2</v>
      </c>
      <c r="V1525" s="190">
        <f t="shared" si="321"/>
        <v>1.1942988054823855E-2</v>
      </c>
      <c r="Y1525" s="205"/>
      <c r="Z1525" s="205"/>
    </row>
    <row r="1526" spans="1:26">
      <c r="A1526" s="181">
        <v>1997.06</v>
      </c>
      <c r="B1526" s="182">
        <v>876.29</v>
      </c>
      <c r="C1526" s="183">
        <v>15.16</v>
      </c>
      <c r="D1526" s="182">
        <v>40.549999999999997</v>
      </c>
      <c r="E1526" s="182">
        <v>160.30000000000001</v>
      </c>
      <c r="F1526" s="183">
        <f t="shared" si="326"/>
        <v>1997.4583333332184</v>
      </c>
      <c r="G1526" s="184">
        <v>6.49</v>
      </c>
      <c r="H1526" s="183">
        <f t="shared" si="322"/>
        <v>1717.8919264192143</v>
      </c>
      <c r="I1526" s="183">
        <f t="shared" si="323"/>
        <v>29.719889082969441</v>
      </c>
      <c r="J1526" s="185">
        <f t="shared" si="327"/>
        <v>704569.86201143928</v>
      </c>
      <c r="K1526" s="183">
        <f t="shared" si="324"/>
        <v>79.494822052401773</v>
      </c>
      <c r="L1526" s="185">
        <f t="shared" si="325"/>
        <v>32603.713273646699</v>
      </c>
      <c r="M1526" s="204">
        <f t="shared" si="316"/>
        <v>31.256560616381247</v>
      </c>
      <c r="N1526" s="186"/>
      <c r="O1526" s="187">
        <f t="shared" si="317"/>
        <v>35.305910855546173</v>
      </c>
      <c r="P1526" s="187"/>
      <c r="Q1526" s="206">
        <f t="shared" si="318"/>
        <v>2.2205915643269056E-3</v>
      </c>
      <c r="R1526" s="184">
        <f t="shared" si="328"/>
        <v>1.0253536053844921</v>
      </c>
      <c r="S1526" s="184">
        <f t="shared" si="329"/>
        <v>25.903219176623441</v>
      </c>
      <c r="T1526" s="190">
        <f t="shared" si="319"/>
        <v>4.4873943246061643E-2</v>
      </c>
      <c r="U1526" s="190">
        <f t="shared" si="320"/>
        <v>3.3362547263680487E-2</v>
      </c>
      <c r="V1526" s="190">
        <f t="shared" si="321"/>
        <v>1.1511395982381156E-2</v>
      </c>
      <c r="Y1526" s="205"/>
      <c r="Z1526" s="205"/>
    </row>
    <row r="1527" spans="1:26">
      <c r="A1527" s="181">
        <v>1997.07</v>
      </c>
      <c r="B1527" s="182">
        <v>925.29</v>
      </c>
      <c r="C1527" s="183">
        <v>15.216699999999999</v>
      </c>
      <c r="D1527" s="182">
        <v>40.58</v>
      </c>
      <c r="E1527" s="182">
        <v>160.5</v>
      </c>
      <c r="F1527" s="183">
        <f t="shared" si="326"/>
        <v>1997.5416666665517</v>
      </c>
      <c r="G1527" s="184">
        <v>6.22</v>
      </c>
      <c r="H1527" s="183">
        <f t="shared" si="322"/>
        <v>1811.6918772897202</v>
      </c>
      <c r="I1527" s="183">
        <f t="shared" si="323"/>
        <v>29.793871963551414</v>
      </c>
      <c r="J1527" s="185">
        <f t="shared" si="327"/>
        <v>744058.92382013309</v>
      </c>
      <c r="K1527" s="183">
        <f t="shared" si="324"/>
        <v>79.454502242990685</v>
      </c>
      <c r="L1527" s="185">
        <f t="shared" si="325"/>
        <v>32631.835563575747</v>
      </c>
      <c r="M1527" s="204">
        <f t="shared" si="316"/>
        <v>32.766637689669921</v>
      </c>
      <c r="N1527" s="186"/>
      <c r="O1527" s="187">
        <f t="shared" si="317"/>
        <v>36.970389812777476</v>
      </c>
      <c r="P1527" s="187"/>
      <c r="Q1527" s="206">
        <f t="shared" si="318"/>
        <v>3.301992473765742E-3</v>
      </c>
      <c r="R1527" s="184">
        <f t="shared" si="328"/>
        <v>0.99929471043035822</v>
      </c>
      <c r="S1527" s="184">
        <f t="shared" si="329"/>
        <v>26.526862651480588</v>
      </c>
      <c r="T1527" s="190">
        <f t="shared" si="319"/>
        <v>3.9815058756798916E-2</v>
      </c>
      <c r="U1527" s="190">
        <f t="shared" si="320"/>
        <v>3.2169479999760497E-2</v>
      </c>
      <c r="V1527" s="190">
        <f t="shared" si="321"/>
        <v>7.6455787570384182E-3</v>
      </c>
      <c r="Y1527" s="205"/>
      <c r="Z1527" s="205"/>
    </row>
    <row r="1528" spans="1:26">
      <c r="A1528" s="181">
        <v>1997.08</v>
      </c>
      <c r="B1528" s="182">
        <v>927.24</v>
      </c>
      <c r="C1528" s="183">
        <v>15.273300000000001</v>
      </c>
      <c r="D1528" s="182">
        <v>40.61</v>
      </c>
      <c r="E1528" s="182">
        <v>160.80000000000001</v>
      </c>
      <c r="F1528" s="183">
        <f t="shared" si="326"/>
        <v>1997.6249999998849</v>
      </c>
      <c r="G1528" s="184">
        <v>6.3</v>
      </c>
      <c r="H1528" s="183">
        <f t="shared" si="322"/>
        <v>1812.1227772388065</v>
      </c>
      <c r="I1528" s="183">
        <f t="shared" si="323"/>
        <v>29.848900838619414</v>
      </c>
      <c r="J1528" s="185">
        <f t="shared" si="327"/>
        <v>745257.46834042948</v>
      </c>
      <c r="K1528" s="183">
        <f t="shared" si="324"/>
        <v>79.364895802238834</v>
      </c>
      <c r="L1528" s="185">
        <f t="shared" si="325"/>
        <v>32639.775882516762</v>
      </c>
      <c r="M1528" s="204">
        <f t="shared" si="316"/>
        <v>32.58628348671315</v>
      </c>
      <c r="N1528" s="186"/>
      <c r="O1528" s="187">
        <f t="shared" si="317"/>
        <v>36.726043656284531</v>
      </c>
      <c r="P1528" s="187"/>
      <c r="Q1528" s="206">
        <f t="shared" si="318"/>
        <v>2.3199860163870024E-3</v>
      </c>
      <c r="R1528" s="184">
        <f t="shared" si="328"/>
        <v>1.0119013978832225</v>
      </c>
      <c r="S1528" s="184">
        <f t="shared" si="329"/>
        <v>26.458698021616399</v>
      </c>
      <c r="T1528" s="190">
        <f t="shared" si="319"/>
        <v>3.5386838015265543E-2</v>
      </c>
      <c r="U1528" s="190">
        <f t="shared" si="320"/>
        <v>3.5713621066946422E-2</v>
      </c>
      <c r="V1528" s="190">
        <f t="shared" si="321"/>
        <v>-3.2678305168087896E-4</v>
      </c>
      <c r="Y1528" s="205"/>
      <c r="Z1528" s="205"/>
    </row>
    <row r="1529" spans="1:26">
      <c r="A1529" s="181">
        <v>1997.09</v>
      </c>
      <c r="B1529" s="182">
        <v>937.02</v>
      </c>
      <c r="C1529" s="183">
        <v>15.33</v>
      </c>
      <c r="D1529" s="182">
        <v>40.64</v>
      </c>
      <c r="E1529" s="182">
        <v>161.19999999999999</v>
      </c>
      <c r="F1529" s="183">
        <f t="shared" si="326"/>
        <v>1997.7083333332182</v>
      </c>
      <c r="G1529" s="184">
        <v>6.21</v>
      </c>
      <c r="H1529" s="183">
        <f t="shared" si="322"/>
        <v>1826.6920073821348</v>
      </c>
      <c r="I1529" s="183">
        <f t="shared" si="323"/>
        <v>29.885369013647658</v>
      </c>
      <c r="J1529" s="185">
        <f t="shared" si="327"/>
        <v>752273.46762569086</v>
      </c>
      <c r="K1529" s="183">
        <f t="shared" si="324"/>
        <v>79.226444665012437</v>
      </c>
      <c r="L1529" s="185">
        <f t="shared" si="325"/>
        <v>32627.258462261292</v>
      </c>
      <c r="M1529" s="204">
        <f t="shared" si="316"/>
        <v>32.6665813417086</v>
      </c>
      <c r="N1529" s="186"/>
      <c r="O1529" s="187">
        <f t="shared" si="317"/>
        <v>36.77540659801317</v>
      </c>
      <c r="P1529" s="187"/>
      <c r="Q1529" s="206">
        <f t="shared" si="318"/>
        <v>2.8604217209560537E-3</v>
      </c>
      <c r="R1529" s="184">
        <f t="shared" si="328"/>
        <v>1.0185855021571386</v>
      </c>
      <c r="S1529" s="184">
        <f t="shared" si="329"/>
        <v>26.707157798327454</v>
      </c>
      <c r="T1529" s="190">
        <f t="shared" si="319"/>
        <v>3.7270565491730023E-2</v>
      </c>
      <c r="U1529" s="190">
        <f t="shared" si="320"/>
        <v>3.6090559327574212E-2</v>
      </c>
      <c r="V1529" s="190">
        <f t="shared" si="321"/>
        <v>1.1800061641558113E-3</v>
      </c>
      <c r="Y1529" s="205"/>
      <c r="Z1529" s="205"/>
    </row>
    <row r="1530" spans="1:26">
      <c r="A1530" s="181">
        <v>1997.1</v>
      </c>
      <c r="B1530" s="182">
        <v>951.16</v>
      </c>
      <c r="C1530" s="183">
        <v>15.386699999999999</v>
      </c>
      <c r="D1530" s="182">
        <v>40.333300000000001</v>
      </c>
      <c r="E1530" s="182">
        <v>161.6</v>
      </c>
      <c r="F1530" s="183">
        <f t="shared" si="326"/>
        <v>1997.7916666665515</v>
      </c>
      <c r="G1530" s="184">
        <v>6.03</v>
      </c>
      <c r="H1530" s="183">
        <f t="shared" si="322"/>
        <v>1849.6677612623769</v>
      </c>
      <c r="I1530" s="183">
        <f t="shared" si="323"/>
        <v>29.921656653155949</v>
      </c>
      <c r="J1530" s="185">
        <f t="shared" si="327"/>
        <v>762762.27599222038</v>
      </c>
      <c r="K1530" s="183">
        <f t="shared" si="324"/>
        <v>78.433917232982708</v>
      </c>
      <c r="L1530" s="185">
        <f t="shared" si="325"/>
        <v>32344.421239620071</v>
      </c>
      <c r="M1530" s="204">
        <f t="shared" si="316"/>
        <v>32.901498179798089</v>
      </c>
      <c r="N1530" s="186"/>
      <c r="O1530" s="187">
        <f t="shared" si="317"/>
        <v>36.998076390873607</v>
      </c>
      <c r="P1530" s="187"/>
      <c r="Q1530" s="206">
        <f t="shared" si="318"/>
        <v>4.4287152217845106E-3</v>
      </c>
      <c r="R1530" s="184">
        <f t="shared" si="328"/>
        <v>1.0162760017275136</v>
      </c>
      <c r="S1530" s="184">
        <f t="shared" si="329"/>
        <v>27.136188282404262</v>
      </c>
      <c r="T1530" s="190">
        <f t="shared" si="319"/>
        <v>3.8672622302991844E-2</v>
      </c>
      <c r="U1530" s="190">
        <f t="shared" si="320"/>
        <v>3.4526324570650857E-2</v>
      </c>
      <c r="V1530" s="190">
        <f t="shared" si="321"/>
        <v>4.1462977323409866E-3</v>
      </c>
      <c r="Y1530" s="205"/>
      <c r="Z1530" s="205"/>
    </row>
    <row r="1531" spans="1:26">
      <c r="A1531" s="181">
        <v>1997.11</v>
      </c>
      <c r="B1531" s="182">
        <v>938.92</v>
      </c>
      <c r="C1531" s="183">
        <v>15.443300000000001</v>
      </c>
      <c r="D1531" s="182">
        <v>40.026699999999998</v>
      </c>
      <c r="E1531" s="182">
        <v>161.5</v>
      </c>
      <c r="F1531" s="183">
        <f t="shared" si="326"/>
        <v>1997.8749999998847</v>
      </c>
      <c r="G1531" s="184">
        <v>5.88</v>
      </c>
      <c r="H1531" s="183">
        <f t="shared" si="322"/>
        <v>1826.9958832198149</v>
      </c>
      <c r="I1531" s="183">
        <f t="shared" si="323"/>
        <v>30.050319008359146</v>
      </c>
      <c r="J1531" s="185">
        <f t="shared" si="327"/>
        <v>754445.56664824707</v>
      </c>
      <c r="K1531" s="183">
        <f t="shared" si="324"/>
        <v>77.885886038080514</v>
      </c>
      <c r="L1531" s="185">
        <f t="shared" si="325"/>
        <v>32162.448731052049</v>
      </c>
      <c r="M1531" s="204">
        <f t="shared" si="316"/>
        <v>32.336600532812653</v>
      </c>
      <c r="N1531" s="186"/>
      <c r="O1531" s="187">
        <f t="shared" si="317"/>
        <v>36.323017872736003</v>
      </c>
      <c r="P1531" s="187"/>
      <c r="Q1531" s="206">
        <f t="shared" si="318"/>
        <v>6.3059891455735026E-3</v>
      </c>
      <c r="R1531" s="184">
        <f t="shared" si="328"/>
        <v>1.0101670432369692</v>
      </c>
      <c r="S1531" s="184">
        <f t="shared" si="329"/>
        <v>27.594933002169142</v>
      </c>
      <c r="T1531" s="190">
        <f t="shared" si="319"/>
        <v>3.4091709184776997E-2</v>
      </c>
      <c r="U1531" s="190">
        <f t="shared" si="320"/>
        <v>3.5701372442022317E-2</v>
      </c>
      <c r="V1531" s="190">
        <f t="shared" si="321"/>
        <v>-1.6096632572453196E-3</v>
      </c>
      <c r="Y1531" s="205"/>
      <c r="Z1531" s="205"/>
    </row>
    <row r="1532" spans="1:26">
      <c r="A1532" s="181">
        <v>1997.12</v>
      </c>
      <c r="B1532" s="182">
        <v>962.37</v>
      </c>
      <c r="C1532" s="183">
        <v>15.5</v>
      </c>
      <c r="D1532" s="182">
        <v>39.72</v>
      </c>
      <c r="E1532" s="182">
        <v>161.30000000000001</v>
      </c>
      <c r="F1532" s="183">
        <f t="shared" si="326"/>
        <v>1997.958333333218</v>
      </c>
      <c r="G1532" s="184">
        <v>5.81</v>
      </c>
      <c r="H1532" s="183">
        <f t="shared" si="322"/>
        <v>1874.9479427464357</v>
      </c>
      <c r="I1532" s="183">
        <f t="shared" si="323"/>
        <v>30.198045567265972</v>
      </c>
      <c r="J1532" s="185">
        <f t="shared" si="327"/>
        <v>775286.21779832756</v>
      </c>
      <c r="K1532" s="183">
        <f t="shared" si="324"/>
        <v>77.384927092374483</v>
      </c>
      <c r="L1532" s="185">
        <f t="shared" si="325"/>
        <v>31998.471036035589</v>
      </c>
      <c r="M1532" s="204">
        <f t="shared" si="316"/>
        <v>33.030789042905404</v>
      </c>
      <c r="N1532" s="186"/>
      <c r="O1532" s="187">
        <f t="shared" si="317"/>
        <v>37.061292194911459</v>
      </c>
      <c r="P1532" s="187"/>
      <c r="Q1532" s="206">
        <f t="shared" si="318"/>
        <v>6.2279194336666739E-3</v>
      </c>
      <c r="R1532" s="184">
        <f t="shared" si="328"/>
        <v>1.0254066973154938</v>
      </c>
      <c r="S1532" s="184">
        <f t="shared" si="329"/>
        <v>27.910055415241409</v>
      </c>
      <c r="T1532" s="190">
        <f t="shared" si="319"/>
        <v>3.2618370675246089E-2</v>
      </c>
      <c r="U1532" s="190">
        <f t="shared" si="320"/>
        <v>3.5371540550024783E-2</v>
      </c>
      <c r="V1532" s="190">
        <f t="shared" si="321"/>
        <v>-2.7531698747786937E-3</v>
      </c>
      <c r="Y1532" s="205"/>
      <c r="Z1532" s="205"/>
    </row>
    <row r="1533" spans="1:26">
      <c r="A1533" s="181">
        <v>1998.01</v>
      </c>
      <c r="B1533" s="182">
        <v>963.36</v>
      </c>
      <c r="C1533" s="183">
        <v>15.55</v>
      </c>
      <c r="D1533" s="182">
        <v>39.659999999999997</v>
      </c>
      <c r="E1533" s="182">
        <v>161.6</v>
      </c>
      <c r="F1533" s="183">
        <f t="shared" si="326"/>
        <v>1998.0416666665512</v>
      </c>
      <c r="G1533" s="184">
        <v>5.54</v>
      </c>
      <c r="H1533" s="183">
        <f t="shared" si="322"/>
        <v>1873.3924202970306</v>
      </c>
      <c r="I1533" s="183">
        <f t="shared" si="323"/>
        <v>30.239217048267339</v>
      </c>
      <c r="J1533" s="185">
        <f t="shared" si="327"/>
        <v>775684.99983968365</v>
      </c>
      <c r="K1533" s="183">
        <f t="shared" si="324"/>
        <v>77.124588304455472</v>
      </c>
      <c r="L1533" s="185">
        <f t="shared" si="325"/>
        <v>31933.718540983482</v>
      </c>
      <c r="M1533" s="204">
        <f t="shared" si="316"/>
        <v>32.859968415052215</v>
      </c>
      <c r="N1533" s="186"/>
      <c r="O1533" s="187">
        <f t="shared" si="317"/>
        <v>36.82863353355588</v>
      </c>
      <c r="P1533" s="187"/>
      <c r="Q1533" s="206">
        <f t="shared" si="318"/>
        <v>9.0089785032593482E-3</v>
      </c>
      <c r="R1533" s="184">
        <f t="shared" si="328"/>
        <v>1.002334764529083</v>
      </c>
      <c r="S1533" s="184">
        <f t="shared" si="329"/>
        <v>28.566028120708065</v>
      </c>
      <c r="T1533" s="190">
        <f t="shared" si="319"/>
        <v>2.4993227029100673E-2</v>
      </c>
      <c r="U1533" s="190">
        <f t="shared" si="320"/>
        <v>3.583519172047267E-2</v>
      </c>
      <c r="V1533" s="190">
        <f t="shared" si="321"/>
        <v>-1.0841964691371997E-2</v>
      </c>
      <c r="Y1533" s="205"/>
      <c r="Z1533" s="205"/>
    </row>
    <row r="1534" spans="1:26">
      <c r="A1534" s="181">
        <v>1998.02</v>
      </c>
      <c r="B1534" s="182">
        <v>1023.74</v>
      </c>
      <c r="C1534" s="183">
        <v>15.6</v>
      </c>
      <c r="D1534" s="182">
        <v>39.6</v>
      </c>
      <c r="E1534" s="182">
        <v>161.9</v>
      </c>
      <c r="F1534" s="183">
        <f t="shared" si="326"/>
        <v>1998.1249999998845</v>
      </c>
      <c r="G1534" s="184">
        <v>5.57</v>
      </c>
      <c r="H1534" s="183">
        <f t="shared" si="322"/>
        <v>1987.1210736874621</v>
      </c>
      <c r="I1534" s="183">
        <f t="shared" si="323"/>
        <v>30.280235948116133</v>
      </c>
      <c r="J1534" s="185">
        <f t="shared" si="327"/>
        <v>823819.56928598974</v>
      </c>
      <c r="K1534" s="183">
        <f t="shared" si="324"/>
        <v>76.865214329833265</v>
      </c>
      <c r="L1534" s="185">
        <f t="shared" si="325"/>
        <v>31866.738570071695</v>
      </c>
      <c r="M1534" s="204">
        <f t="shared" si="316"/>
        <v>34.709677782269949</v>
      </c>
      <c r="N1534" s="186"/>
      <c r="O1534" s="187">
        <f t="shared" si="317"/>
        <v>38.856044080604235</v>
      </c>
      <c r="P1534" s="187"/>
      <c r="Q1534" s="206">
        <f t="shared" si="318"/>
        <v>7.0112433373187982E-3</v>
      </c>
      <c r="R1534" s="184">
        <f t="shared" si="328"/>
        <v>0.99857857059389832</v>
      </c>
      <c r="S1534" s="184">
        <f t="shared" si="329"/>
        <v>28.579666757850617</v>
      </c>
      <c r="T1534" s="190">
        <f t="shared" si="319"/>
        <v>1.694227331025111E-2</v>
      </c>
      <c r="U1534" s="190">
        <f t="shared" si="320"/>
        <v>3.5807699768704015E-2</v>
      </c>
      <c r="V1534" s="190">
        <f t="shared" si="321"/>
        <v>-1.8865426458452905E-2</v>
      </c>
      <c r="Y1534" s="205"/>
      <c r="Z1534" s="205"/>
    </row>
    <row r="1535" spans="1:26">
      <c r="A1535" s="181">
        <v>1998.03</v>
      </c>
      <c r="B1535" s="182">
        <v>1076.83</v>
      </c>
      <c r="C1535" s="183">
        <v>15.64</v>
      </c>
      <c r="D1535" s="182">
        <v>39.54</v>
      </c>
      <c r="E1535" s="182">
        <v>162.19999999999999</v>
      </c>
      <c r="F1535" s="183">
        <f t="shared" si="326"/>
        <v>1998.2083333332178</v>
      </c>
      <c r="G1535" s="184">
        <v>5.65</v>
      </c>
      <c r="H1535" s="183">
        <f t="shared" si="322"/>
        <v>2086.3050137792857</v>
      </c>
      <c r="I1535" s="183">
        <f t="shared" si="323"/>
        <v>30.301728606658461</v>
      </c>
      <c r="J1535" s="185">
        <f t="shared" si="327"/>
        <v>865986.06583225168</v>
      </c>
      <c r="K1535" s="183">
        <f t="shared" si="324"/>
        <v>76.606799815043189</v>
      </c>
      <c r="L1535" s="185">
        <f t="shared" si="325"/>
        <v>31798.045228130006</v>
      </c>
      <c r="M1535" s="204">
        <f t="shared" si="316"/>
        <v>36.296927736425062</v>
      </c>
      <c r="N1535" s="186"/>
      <c r="O1535" s="187">
        <f t="shared" si="317"/>
        <v>40.583259011780491</v>
      </c>
      <c r="P1535" s="187"/>
      <c r="Q1535" s="206">
        <f t="shared" si="318"/>
        <v>4.6981217356415542E-3</v>
      </c>
      <c r="R1535" s="184">
        <f t="shared" si="328"/>
        <v>1.0054665629566322</v>
      </c>
      <c r="S1535" s="184">
        <f t="shared" si="329"/>
        <v>28.486257866442703</v>
      </c>
      <c r="T1535" s="190">
        <f t="shared" si="319"/>
        <v>8.3194071987044982E-3</v>
      </c>
      <c r="U1535" s="190">
        <f t="shared" si="320"/>
        <v>3.7544313327913637E-2</v>
      </c>
      <c r="V1535" s="190">
        <f t="shared" si="321"/>
        <v>-2.9224906129209138E-2</v>
      </c>
      <c r="Y1535" s="205"/>
      <c r="Z1535" s="205"/>
    </row>
    <row r="1536" spans="1:26">
      <c r="A1536" s="181">
        <v>1998.04</v>
      </c>
      <c r="B1536" s="182">
        <v>1112.2</v>
      </c>
      <c r="C1536" s="183">
        <v>15.75</v>
      </c>
      <c r="D1536" s="182">
        <v>39.35</v>
      </c>
      <c r="E1536" s="182">
        <v>162.5</v>
      </c>
      <c r="F1536" s="183">
        <f>F1535+1/12</f>
        <v>1998.291666666551</v>
      </c>
      <c r="G1536" s="184">
        <v>5.64</v>
      </c>
      <c r="H1536" s="183">
        <f t="shared" si="322"/>
        <v>2150.8544916923088</v>
      </c>
      <c r="I1536" s="183">
        <f t="shared" si="323"/>
        <v>30.45851307692309</v>
      </c>
      <c r="J1536" s="185">
        <f t="shared" si="327"/>
        <v>893832.90607769217</v>
      </c>
      <c r="K1536" s="183">
        <f t="shared" si="324"/>
        <v>76.097935846153874</v>
      </c>
      <c r="L1536" s="185">
        <f t="shared" si="325"/>
        <v>31624.100750006459</v>
      </c>
      <c r="M1536" s="204">
        <f t="shared" si="316"/>
        <v>37.276934043028731</v>
      </c>
      <c r="N1536" s="186"/>
      <c r="O1536" s="187">
        <f t="shared" si="317"/>
        <v>41.627397728141126</v>
      </c>
      <c r="P1536" s="187"/>
      <c r="Q1536" s="206">
        <f t="shared" si="318"/>
        <v>3.7338961830541001E-3</v>
      </c>
      <c r="R1536" s="184">
        <f t="shared" si="328"/>
        <v>1.0039421129909039</v>
      </c>
      <c r="S1536" s="184">
        <f t="shared" si="329"/>
        <v>28.589102287320525</v>
      </c>
      <c r="T1536" s="190">
        <f t="shared" si="319"/>
        <v>8.7101083986695915E-3</v>
      </c>
      <c r="U1536" s="190">
        <f t="shared" si="320"/>
        <v>3.5378628329629347E-2</v>
      </c>
      <c r="V1536" s="190">
        <f t="shared" si="321"/>
        <v>-2.6668519930959755E-2</v>
      </c>
      <c r="Y1536" s="205"/>
      <c r="Z1536" s="205"/>
    </row>
    <row r="1537" spans="1:26">
      <c r="A1537" s="181">
        <v>1998.05</v>
      </c>
      <c r="B1537" s="182">
        <v>1108.42</v>
      </c>
      <c r="C1537" s="183">
        <v>15.85</v>
      </c>
      <c r="D1537" s="182">
        <v>39.159999999999997</v>
      </c>
      <c r="E1537" s="182">
        <v>162.80000000000001</v>
      </c>
      <c r="F1537" s="183">
        <f t="shared" si="326"/>
        <v>1998.3749999998843</v>
      </c>
      <c r="G1537" s="184">
        <v>5.65</v>
      </c>
      <c r="H1537" s="183">
        <f t="shared" si="322"/>
        <v>2139.5944280712538</v>
      </c>
      <c r="I1537" s="183">
        <f t="shared" si="323"/>
        <v>30.595416615479124</v>
      </c>
      <c r="J1537" s="185">
        <f t="shared" si="327"/>
        <v>890213.09687770833</v>
      </c>
      <c r="K1537" s="183">
        <f t="shared" si="324"/>
        <v>75.590947297297319</v>
      </c>
      <c r="L1537" s="185">
        <f t="shared" si="325"/>
        <v>31450.84433132843</v>
      </c>
      <c r="M1537" s="204">
        <f t="shared" ref="M1537:M1600" si="330">H1537/AVERAGE(K1417:K1536)</f>
        <v>36.956598518968974</v>
      </c>
      <c r="N1537" s="186"/>
      <c r="O1537" s="187">
        <f t="shared" ref="O1537:O1600" si="331">J1537/AVERAGE(L1417:L1536)</f>
        <v>41.218219323965222</v>
      </c>
      <c r="P1537" s="187"/>
      <c r="Q1537" s="206">
        <f t="shared" ref="Q1537:Q1600" si="332">1/M1537-(G1537/100-(((E1537/E1417)^(1/10))-1))</f>
        <v>3.7046597965648409E-3</v>
      </c>
      <c r="R1537" s="184">
        <f t="shared" si="328"/>
        <v>1.016154071685974</v>
      </c>
      <c r="S1537" s="184">
        <f t="shared" si="329"/>
        <v>28.648913457078731</v>
      </c>
      <c r="T1537" s="190">
        <f t="shared" si="319"/>
        <v>1.0828973340422543E-2</v>
      </c>
      <c r="U1537" s="190">
        <f t="shared" si="320"/>
        <v>3.2902816741121388E-2</v>
      </c>
      <c r="V1537" s="190">
        <f t="shared" si="321"/>
        <v>-2.2073843400698845E-2</v>
      </c>
      <c r="Y1537" s="205"/>
      <c r="Z1537" s="205"/>
    </row>
    <row r="1538" spans="1:26">
      <c r="A1538" s="181">
        <v>1998.06</v>
      </c>
      <c r="B1538" s="182">
        <v>1108.3900000000001</v>
      </c>
      <c r="C1538" s="183">
        <v>15.95</v>
      </c>
      <c r="D1538" s="182">
        <v>38.97</v>
      </c>
      <c r="E1538" s="182">
        <v>163</v>
      </c>
      <c r="F1538" s="183">
        <f t="shared" si="326"/>
        <v>1998.4583333332175</v>
      </c>
      <c r="G1538" s="184">
        <v>5.5</v>
      </c>
      <c r="H1538" s="183">
        <f t="shared" si="322"/>
        <v>2136.911320582823</v>
      </c>
      <c r="I1538" s="183">
        <f t="shared" si="323"/>
        <v>30.750670398773018</v>
      </c>
      <c r="J1538" s="185">
        <f t="shared" si="327"/>
        <v>890162.93941271061</v>
      </c>
      <c r="K1538" s="183">
        <f t="shared" si="324"/>
        <v>75.131888742331313</v>
      </c>
      <c r="L1538" s="185">
        <f t="shared" si="325"/>
        <v>31297.331939942913</v>
      </c>
      <c r="M1538" s="204">
        <f t="shared" si="330"/>
        <v>36.802293460092002</v>
      </c>
      <c r="N1538" s="186"/>
      <c r="O1538" s="187">
        <f t="shared" si="331"/>
        <v>40.994341261980487</v>
      </c>
      <c r="P1538" s="187"/>
      <c r="Q1538" s="206">
        <f t="shared" si="332"/>
        <v>5.0062995590904116E-3</v>
      </c>
      <c r="R1538" s="184">
        <f t="shared" si="328"/>
        <v>1.0076410700343126</v>
      </c>
      <c r="S1538" s="184">
        <f t="shared" si="329"/>
        <v>29.075990169146962</v>
      </c>
      <c r="T1538" s="190">
        <f t="shared" ref="T1538:T1601" si="333">(($J1658/$J1538)^(1/10)-1)</f>
        <v>5.4499970153116806E-3</v>
      </c>
      <c r="U1538" s="190">
        <f t="shared" ref="U1538:U1601" si="334">(($S1658/$S1538)^(1/10)-1)</f>
        <v>2.8820559133440282E-2</v>
      </c>
      <c r="V1538" s="190">
        <f t="shared" ref="V1538:V1601" si="335">T1538-U1538</f>
        <v>-2.3370562118128602E-2</v>
      </c>
      <c r="Y1538" s="205"/>
      <c r="Z1538" s="205"/>
    </row>
    <row r="1539" spans="1:26">
      <c r="A1539" s="181">
        <v>1998.07</v>
      </c>
      <c r="B1539" s="182">
        <v>1156.58</v>
      </c>
      <c r="C1539" s="183">
        <v>16.0167</v>
      </c>
      <c r="D1539" s="182">
        <v>38.676699999999997</v>
      </c>
      <c r="E1539" s="182">
        <v>163.19999999999999</v>
      </c>
      <c r="F1539" s="183">
        <f t="shared" si="326"/>
        <v>1998.5416666665508</v>
      </c>
      <c r="G1539" s="184">
        <v>5.46</v>
      </c>
      <c r="H1539" s="183">
        <f t="shared" si="322"/>
        <v>2227.0862108455894</v>
      </c>
      <c r="I1539" s="183">
        <f t="shared" si="323"/>
        <v>30.841421875919135</v>
      </c>
      <c r="J1539" s="185">
        <f t="shared" si="327"/>
        <v>928797.28460603405</v>
      </c>
      <c r="K1539" s="183">
        <f t="shared" si="324"/>
        <v>74.475043015625033</v>
      </c>
      <c r="L1539" s="185">
        <f t="shared" si="325"/>
        <v>31059.515068151097</v>
      </c>
      <c r="M1539" s="204">
        <f t="shared" si="330"/>
        <v>38.259645085248543</v>
      </c>
      <c r="N1539" s="186"/>
      <c r="O1539" s="187">
        <f t="shared" si="331"/>
        <v>42.561024955704234</v>
      </c>
      <c r="P1539" s="187"/>
      <c r="Q1539" s="206">
        <f t="shared" si="332"/>
        <v>4.0612600659240966E-3</v>
      </c>
      <c r="R1539" s="184">
        <f t="shared" si="328"/>
        <v>1.0137733237817153</v>
      </c>
      <c r="S1539" s="184">
        <f t="shared" si="329"/>
        <v>29.262257236240583</v>
      </c>
      <c r="T1539" s="190">
        <f t="shared" si="333"/>
        <v>-5.592178187346919E-3</v>
      </c>
      <c r="U1539" s="190">
        <f t="shared" si="334"/>
        <v>2.8726945828110084E-2</v>
      </c>
      <c r="V1539" s="190">
        <f t="shared" si="335"/>
        <v>-3.4319124015457003E-2</v>
      </c>
      <c r="Y1539" s="205"/>
      <c r="Z1539" s="205"/>
    </row>
    <row r="1540" spans="1:26">
      <c r="A1540" s="181">
        <v>1998.08</v>
      </c>
      <c r="B1540" s="182">
        <v>1074.6199999999999</v>
      </c>
      <c r="C1540" s="183">
        <v>16.083300000000001</v>
      </c>
      <c r="D1540" s="182">
        <v>38.383299999999998</v>
      </c>
      <c r="E1540" s="182">
        <v>163.4</v>
      </c>
      <c r="F1540" s="183">
        <f t="shared" si="326"/>
        <v>1998.624999999884</v>
      </c>
      <c r="G1540" s="184">
        <v>5.34</v>
      </c>
      <c r="H1540" s="183">
        <f t="shared" si="322"/>
        <v>2066.7329913708695</v>
      </c>
      <c r="I1540" s="183">
        <f t="shared" si="323"/>
        <v>30.931758873011027</v>
      </c>
      <c r="J1540" s="185">
        <f t="shared" si="327"/>
        <v>862997.62091323477</v>
      </c>
      <c r="K1540" s="183">
        <f t="shared" si="324"/>
        <v>73.819612912178727</v>
      </c>
      <c r="L1540" s="185">
        <f t="shared" si="325"/>
        <v>30824.567365951654</v>
      </c>
      <c r="M1540" s="204">
        <f t="shared" si="330"/>
        <v>35.423401024878309</v>
      </c>
      <c r="N1540" s="186"/>
      <c r="O1540" s="187">
        <f t="shared" si="331"/>
        <v>39.35795373766053</v>
      </c>
      <c r="P1540" s="187"/>
      <c r="Q1540" s="206">
        <f t="shared" si="332"/>
        <v>7.0457419884922511E-3</v>
      </c>
      <c r="R1540" s="184">
        <f t="shared" si="328"/>
        <v>1.0461845002815953</v>
      </c>
      <c r="S1540" s="184">
        <f t="shared" si="329"/>
        <v>29.628985748185016</v>
      </c>
      <c r="T1540" s="190">
        <f t="shared" si="333"/>
        <v>4.237767867738107E-3</v>
      </c>
      <c r="U1540" s="190">
        <f t="shared" si="334"/>
        <v>2.9206508183019952E-2</v>
      </c>
      <c r="V1540" s="190">
        <f t="shared" si="335"/>
        <v>-2.4968740315281845E-2</v>
      </c>
      <c r="Y1540" s="205"/>
      <c r="Z1540" s="205"/>
    </row>
    <row r="1541" spans="1:26">
      <c r="A1541" s="181">
        <v>1998.09</v>
      </c>
      <c r="B1541" s="182">
        <v>1020.64</v>
      </c>
      <c r="C1541" s="183">
        <v>16.14</v>
      </c>
      <c r="D1541" s="182">
        <v>38.090000000000003</v>
      </c>
      <c r="E1541" s="182">
        <v>163.6</v>
      </c>
      <c r="F1541" s="183">
        <f t="shared" si="326"/>
        <v>1998.7083333332173</v>
      </c>
      <c r="G1541" s="184">
        <v>4.8099999999999996</v>
      </c>
      <c r="H1541" s="183">
        <f t="shared" si="322"/>
        <v>1960.5178048899763</v>
      </c>
      <c r="I1541" s="183">
        <f t="shared" si="323"/>
        <v>31.002858374083143</v>
      </c>
      <c r="J1541" s="185">
        <f t="shared" si="327"/>
        <v>819724.57232572336</v>
      </c>
      <c r="K1541" s="183">
        <f t="shared" si="324"/>
        <v>73.16597741442547</v>
      </c>
      <c r="L1541" s="185">
        <f t="shared" si="325"/>
        <v>30591.892302757882</v>
      </c>
      <c r="M1541" s="204">
        <f t="shared" si="330"/>
        <v>33.532356980834891</v>
      </c>
      <c r="N1541" s="186"/>
      <c r="O1541" s="187">
        <f t="shared" si="331"/>
        <v>37.214834941350439</v>
      </c>
      <c r="P1541" s="187"/>
      <c r="Q1541" s="206">
        <f t="shared" si="332"/>
        <v>1.337257280766781E-2</v>
      </c>
      <c r="R1541" s="184">
        <f t="shared" si="328"/>
        <v>1.0263426633029713</v>
      </c>
      <c r="S1541" s="184">
        <f t="shared" si="329"/>
        <v>30.959491534330347</v>
      </c>
      <c r="T1541" s="190">
        <f t="shared" si="333"/>
        <v>4.5532489155912792E-3</v>
      </c>
      <c r="U1541" s="190">
        <f t="shared" si="334"/>
        <v>2.6851652004713733E-2</v>
      </c>
      <c r="V1541" s="190">
        <f t="shared" si="335"/>
        <v>-2.2298403089122454E-2</v>
      </c>
      <c r="Y1541" s="205"/>
      <c r="Z1541" s="205"/>
    </row>
    <row r="1542" spans="1:26">
      <c r="A1542" s="181">
        <v>1998.1</v>
      </c>
      <c r="B1542" s="182">
        <v>1032.47</v>
      </c>
      <c r="C1542" s="183">
        <v>16.166699999999999</v>
      </c>
      <c r="D1542" s="182">
        <v>37.963299999999997</v>
      </c>
      <c r="E1542" s="182">
        <v>164</v>
      </c>
      <c r="F1542" s="183">
        <f t="shared" si="326"/>
        <v>1998.7916666665506</v>
      </c>
      <c r="G1542" s="184">
        <v>4.53</v>
      </c>
      <c r="H1542" s="183">
        <f t="shared" si="322"/>
        <v>1978.4045342378058</v>
      </c>
      <c r="I1542" s="183">
        <f t="shared" si="323"/>
        <v>30.978403811890253</v>
      </c>
      <c r="J1542" s="185">
        <f t="shared" si="327"/>
        <v>828282.68798838637</v>
      </c>
      <c r="K1542" s="183">
        <f t="shared" si="324"/>
        <v>72.744743047865867</v>
      </c>
      <c r="L1542" s="185">
        <f t="shared" si="325"/>
        <v>30455.455527918002</v>
      </c>
      <c r="M1542" s="204">
        <f t="shared" si="330"/>
        <v>33.773102879048132</v>
      </c>
      <c r="N1542" s="186"/>
      <c r="O1542" s="187">
        <f t="shared" si="331"/>
        <v>37.440000309890827</v>
      </c>
      <c r="P1542" s="187"/>
      <c r="Q1542" s="206">
        <f t="shared" si="332"/>
        <v>1.5868041795129767E-2</v>
      </c>
      <c r="R1542" s="184">
        <f t="shared" si="328"/>
        <v>0.9801733688787897</v>
      </c>
      <c r="S1542" s="184">
        <f t="shared" si="329"/>
        <v>31.697546881226376</v>
      </c>
      <c r="T1542" s="190">
        <f t="shared" si="333"/>
        <v>-1.7876654765095035E-2</v>
      </c>
      <c r="U1542" s="190">
        <f t="shared" si="334"/>
        <v>2.4774110136735361E-2</v>
      </c>
      <c r="V1542" s="190">
        <f t="shared" si="335"/>
        <v>-4.2650764901830396E-2</v>
      </c>
      <c r="Y1542" s="205"/>
      <c r="Z1542" s="205"/>
    </row>
    <row r="1543" spans="1:26">
      <c r="A1543" s="181">
        <v>1998.11</v>
      </c>
      <c r="B1543" s="182">
        <v>1144.43</v>
      </c>
      <c r="C1543" s="183">
        <v>16.183299999999999</v>
      </c>
      <c r="D1543" s="182">
        <v>37.8367</v>
      </c>
      <c r="E1543" s="182">
        <v>164</v>
      </c>
      <c r="F1543" s="183">
        <f t="shared" si="326"/>
        <v>1998.8749999998838</v>
      </c>
      <c r="G1543" s="184">
        <v>4.83</v>
      </c>
      <c r="H1543" s="183">
        <f t="shared" si="322"/>
        <v>2192.9407160670744</v>
      </c>
      <c r="I1543" s="183">
        <f t="shared" si="323"/>
        <v>31.010212499085377</v>
      </c>
      <c r="J1543" s="185">
        <f t="shared" si="327"/>
        <v>919182.72254876769</v>
      </c>
      <c r="K1543" s="183">
        <f t="shared" si="324"/>
        <v>72.502153903353687</v>
      </c>
      <c r="L1543" s="185">
        <f t="shared" si="325"/>
        <v>30389.662031108019</v>
      </c>
      <c r="M1543" s="204">
        <f t="shared" si="330"/>
        <v>37.36939188392094</v>
      </c>
      <c r="N1543" s="186"/>
      <c r="O1543" s="187">
        <f t="shared" si="331"/>
        <v>41.375577000544361</v>
      </c>
      <c r="P1543" s="187"/>
      <c r="Q1543" s="206">
        <f t="shared" si="332"/>
        <v>9.9327678693949539E-3</v>
      </c>
      <c r="R1543" s="184">
        <f t="shared" si="328"/>
        <v>1.0183036055450048</v>
      </c>
      <c r="S1543" s="184">
        <f t="shared" si="329"/>
        <v>31.069091311765035</v>
      </c>
      <c r="T1543" s="190">
        <f t="shared" si="333"/>
        <v>-3.4893972974395338E-2</v>
      </c>
      <c r="U1543" s="190">
        <f t="shared" si="334"/>
        <v>3.1517825110099373E-2</v>
      </c>
      <c r="V1543" s="190">
        <f t="shared" si="335"/>
        <v>-6.6411798084494711E-2</v>
      </c>
      <c r="Y1543" s="205"/>
      <c r="Z1543" s="205"/>
    </row>
    <row r="1544" spans="1:26">
      <c r="A1544" s="181">
        <v>1998.12</v>
      </c>
      <c r="B1544" s="182">
        <v>1190.05</v>
      </c>
      <c r="C1544" s="183">
        <v>16.2</v>
      </c>
      <c r="D1544" s="182">
        <v>37.71</v>
      </c>
      <c r="E1544" s="182">
        <v>163.9</v>
      </c>
      <c r="F1544" s="183">
        <f t="shared" si="326"/>
        <v>1998.9583333332171</v>
      </c>
      <c r="G1544" s="184">
        <v>4.6500000000000004</v>
      </c>
      <c r="H1544" s="183">
        <f t="shared" si="322"/>
        <v>2281.7484302928624</v>
      </c>
      <c r="I1544" s="183">
        <f t="shared" si="323"/>
        <v>31.061152532031734</v>
      </c>
      <c r="J1544" s="185">
        <f t="shared" si="327"/>
        <v>957491.90049068269</v>
      </c>
      <c r="K1544" s="183">
        <f t="shared" si="324"/>
        <v>72.30346061622943</v>
      </c>
      <c r="L1544" s="185">
        <f t="shared" si="325"/>
        <v>30340.758428220361</v>
      </c>
      <c r="M1544" s="204">
        <f t="shared" si="330"/>
        <v>38.820274780098138</v>
      </c>
      <c r="N1544" s="186"/>
      <c r="O1544" s="187">
        <f t="shared" si="331"/>
        <v>42.927339874933118</v>
      </c>
      <c r="P1544" s="187"/>
      <c r="Q1544" s="206">
        <f t="shared" si="332"/>
        <v>1.0498406616905279E-2</v>
      </c>
      <c r="R1544" s="184">
        <f t="shared" si="328"/>
        <v>0.99834006113103491</v>
      </c>
      <c r="S1544" s="184">
        <f t="shared" si="329"/>
        <v>31.657070795725929</v>
      </c>
      <c r="T1544" s="190">
        <f t="shared" si="333"/>
        <v>-3.8166768158641728E-2</v>
      </c>
      <c r="U1544" s="190">
        <f t="shared" si="334"/>
        <v>4.0594708274683811E-2</v>
      </c>
      <c r="V1544" s="190">
        <f t="shared" si="335"/>
        <v>-7.8761476433325539E-2</v>
      </c>
      <c r="Y1544" s="205"/>
      <c r="Z1544" s="205"/>
    </row>
    <row r="1545" spans="1:26">
      <c r="A1545" s="181">
        <v>1999.01</v>
      </c>
      <c r="B1545" s="182">
        <v>1248.77</v>
      </c>
      <c r="C1545" s="183">
        <v>16.283333330000001</v>
      </c>
      <c r="D1545" s="182">
        <v>37.933333330000004</v>
      </c>
      <c r="E1545" s="182">
        <v>164.3</v>
      </c>
      <c r="F1545" s="183">
        <f t="shared" si="326"/>
        <v>1999.0416666665503</v>
      </c>
      <c r="G1545" s="184">
        <v>4.72</v>
      </c>
      <c r="H1545" s="183">
        <f t="shared" si="322"/>
        <v>2388.5063418441882</v>
      </c>
      <c r="I1545" s="183">
        <f t="shared" si="323"/>
        <v>31.144922543837417</v>
      </c>
      <c r="J1545" s="185">
        <f t="shared" si="327"/>
        <v>1003379.9214881088</v>
      </c>
      <c r="K1545" s="183">
        <f t="shared" si="324"/>
        <v>72.554599506710233</v>
      </c>
      <c r="L1545" s="185">
        <f t="shared" si="325"/>
        <v>30479.227574683624</v>
      </c>
      <c r="M1545" s="204">
        <f t="shared" si="330"/>
        <v>40.576957677208107</v>
      </c>
      <c r="N1545" s="186"/>
      <c r="O1545" s="187">
        <f t="shared" si="331"/>
        <v>44.811053449635239</v>
      </c>
      <c r="P1545" s="187"/>
      <c r="Q1545" s="206">
        <f t="shared" si="332"/>
        <v>8.4223959044217415E-3</v>
      </c>
      <c r="R1545" s="184">
        <f t="shared" si="328"/>
        <v>0.98207602249948156</v>
      </c>
      <c r="S1545" s="184">
        <f t="shared" si="329"/>
        <v>31.527578543663534</v>
      </c>
      <c r="T1545" s="190">
        <f t="shared" si="333"/>
        <v>-4.4131510629577209E-2</v>
      </c>
      <c r="U1545" s="190">
        <f t="shared" si="334"/>
        <v>3.9864790661499283E-2</v>
      </c>
      <c r="V1545" s="190">
        <f t="shared" si="335"/>
        <v>-8.3996301291076492E-2</v>
      </c>
      <c r="Y1545" s="205"/>
      <c r="Z1545" s="205"/>
    </row>
    <row r="1546" spans="1:26">
      <c r="A1546" s="181">
        <v>1999.02</v>
      </c>
      <c r="B1546" s="182">
        <v>1246.58</v>
      </c>
      <c r="C1546" s="183">
        <v>16.366666670000001</v>
      </c>
      <c r="D1546" s="182">
        <v>38.15666667</v>
      </c>
      <c r="E1546" s="182">
        <v>164.5</v>
      </c>
      <c r="F1546" s="183">
        <f t="shared" si="326"/>
        <v>1999.1249999998836</v>
      </c>
      <c r="G1546" s="184">
        <v>5</v>
      </c>
      <c r="H1546" s="183">
        <f t="shared" ref="H1546:H1609" si="336">B1546*$E$1852/E1546</f>
        <v>2381.4186906382984</v>
      </c>
      <c r="I1546" s="183">
        <f t="shared" ref="I1546:I1609" si="337">C1546*$E$1852/E1546</f>
        <v>31.26625319785725</v>
      </c>
      <c r="J1546" s="185">
        <f t="shared" si="327"/>
        <v>1001497.0379155854</v>
      </c>
      <c r="K1546" s="183">
        <f t="shared" ref="K1546:K1609" si="338">D1546*$E$1852/E1546</f>
        <v>72.893034687218972</v>
      </c>
      <c r="L1546" s="185">
        <f t="shared" ref="L1546:L1609" si="339">K1546*(J1546/H1546)</f>
        <v>30654.90273126262</v>
      </c>
      <c r="M1546" s="204">
        <f t="shared" si="330"/>
        <v>40.400159229259927</v>
      </c>
      <c r="N1546" s="186"/>
      <c r="O1546" s="187">
        <f t="shared" si="331"/>
        <v>44.557734535378316</v>
      </c>
      <c r="P1546" s="187"/>
      <c r="Q1546" s="206">
        <f t="shared" si="332"/>
        <v>5.4309156548103185E-3</v>
      </c>
      <c r="R1546" s="184">
        <f t="shared" si="328"/>
        <v>0.98639993308584573</v>
      </c>
      <c r="S1546" s="184">
        <f t="shared" si="329"/>
        <v>30.924834583912087</v>
      </c>
      <c r="T1546" s="190">
        <f t="shared" si="333"/>
        <v>-5.1036317712708779E-2</v>
      </c>
      <c r="U1546" s="190">
        <f t="shared" si="334"/>
        <v>3.8396062874973103E-2</v>
      </c>
      <c r="V1546" s="190">
        <f t="shared" si="335"/>
        <v>-8.9432380587681881E-2</v>
      </c>
      <c r="Y1546" s="205"/>
      <c r="Z1546" s="205"/>
    </row>
    <row r="1547" spans="1:26">
      <c r="A1547" s="181">
        <v>1999.03</v>
      </c>
      <c r="B1547" s="182">
        <v>1281.6600000000001</v>
      </c>
      <c r="C1547" s="183">
        <v>16.45</v>
      </c>
      <c r="D1547" s="182">
        <v>38.380000000000003</v>
      </c>
      <c r="E1547" s="182">
        <v>165</v>
      </c>
      <c r="F1547" s="183">
        <f t="shared" ref="F1547:F1610" si="340">F1546+1/12</f>
        <v>1999.2083333332168</v>
      </c>
      <c r="G1547" s="184">
        <v>5.23</v>
      </c>
      <c r="H1547" s="183">
        <f t="shared" si="336"/>
        <v>2441.0146816363645</v>
      </c>
      <c r="I1547" s="183">
        <f t="shared" si="337"/>
        <v>31.330221363636376</v>
      </c>
      <c r="J1547" s="185">
        <f t="shared" ref="J1547:J1610" si="341">J1546*((H1547+(I1547/12))/H1546)</f>
        <v>1027657.90119659</v>
      </c>
      <c r="K1547" s="183">
        <f t="shared" si="338"/>
        <v>73.0975012727273</v>
      </c>
      <c r="L1547" s="185">
        <f t="shared" si="339"/>
        <v>30773.770148030777</v>
      </c>
      <c r="M1547" s="204">
        <f t="shared" si="330"/>
        <v>41.356103632712987</v>
      </c>
      <c r="N1547" s="186"/>
      <c r="O1547" s="187">
        <f t="shared" si="331"/>
        <v>45.551555032014996</v>
      </c>
      <c r="P1547" s="187"/>
      <c r="Q1547" s="206">
        <f t="shared" si="332"/>
        <v>2.2799872986621547E-3</v>
      </c>
      <c r="R1547" s="184">
        <f t="shared" ref="R1547:R1610" si="342">((G1547/G1548+G1547/1200+((1+G1548/1200)^(-119))*(1-G1547/G1548)))</f>
        <v>1.0082294761276307</v>
      </c>
      <c r="S1547" s="184">
        <f t="shared" ref="S1547:S1610" si="343">S1546*R1546*E1546/E1547</f>
        <v>30.41181762861245</v>
      </c>
      <c r="T1547" s="190">
        <f t="shared" si="333"/>
        <v>-5.9238835834665604E-2</v>
      </c>
      <c r="U1547" s="190">
        <f t="shared" si="334"/>
        <v>4.0577916699655603E-2</v>
      </c>
      <c r="V1547" s="190">
        <f t="shared" si="335"/>
        <v>-9.9816752534321207E-2</v>
      </c>
      <c r="Y1547" s="205"/>
      <c r="Z1547" s="205"/>
    </row>
    <row r="1548" spans="1:26">
      <c r="A1548" s="181">
        <v>1999.04</v>
      </c>
      <c r="B1548" s="182">
        <v>1334.76</v>
      </c>
      <c r="C1548" s="183">
        <f>C1547*2/3+C1550/3</f>
        <v>16.45</v>
      </c>
      <c r="D1548" s="182">
        <v>39.26</v>
      </c>
      <c r="E1548" s="182">
        <v>166.2</v>
      </c>
      <c r="F1548" s="183">
        <f t="shared" si="340"/>
        <v>1999.2916666665501</v>
      </c>
      <c r="G1548" s="184">
        <v>5.18</v>
      </c>
      <c r="H1548" s="183">
        <f t="shared" si="336"/>
        <v>2523.7926379061382</v>
      </c>
      <c r="I1548" s="183">
        <f t="shared" si="337"/>
        <v>31.104010379061386</v>
      </c>
      <c r="J1548" s="185">
        <f t="shared" si="341"/>
        <v>1063598.3286074866</v>
      </c>
      <c r="K1548" s="183">
        <f t="shared" si="338"/>
        <v>74.233644223826744</v>
      </c>
      <c r="L1548" s="185">
        <f t="shared" si="339"/>
        <v>31284.178714622794</v>
      </c>
      <c r="M1548" s="204">
        <f t="shared" si="330"/>
        <v>42.704509516892145</v>
      </c>
      <c r="N1548" s="186"/>
      <c r="O1548" s="187">
        <f t="shared" si="331"/>
        <v>46.972581259880641</v>
      </c>
      <c r="P1548" s="187"/>
      <c r="Q1548" s="206">
        <f t="shared" si="332"/>
        <v>2.09134319912848E-3</v>
      </c>
      <c r="R1548" s="184">
        <f t="shared" si="342"/>
        <v>0.97689662580156367</v>
      </c>
      <c r="S1548" s="184">
        <f t="shared" si="343"/>
        <v>30.440704017476065</v>
      </c>
      <c r="T1548" s="190">
        <f t="shared" si="333"/>
        <v>-5.1751402296686067E-2</v>
      </c>
      <c r="U1548" s="190">
        <f t="shared" si="334"/>
        <v>3.9478127632609272E-2</v>
      </c>
      <c r="V1548" s="190">
        <f t="shared" si="335"/>
        <v>-9.1229529929295339E-2</v>
      </c>
      <c r="Y1548" s="205"/>
      <c r="Z1548" s="205"/>
    </row>
    <row r="1549" spans="1:26">
      <c r="A1549" s="181">
        <v>1999.05</v>
      </c>
      <c r="B1549" s="182">
        <v>1332.07</v>
      </c>
      <c r="C1549" s="183">
        <f>C1547/3+C1550*2/3</f>
        <v>16.45</v>
      </c>
      <c r="D1549" s="182">
        <v>40.14</v>
      </c>
      <c r="E1549" s="182">
        <v>166.2</v>
      </c>
      <c r="F1549" s="183">
        <f t="shared" si="340"/>
        <v>1999.3749999998834</v>
      </c>
      <c r="G1549" s="184">
        <v>5.54</v>
      </c>
      <c r="H1549" s="183">
        <f t="shared" si="336"/>
        <v>2518.7063286101093</v>
      </c>
      <c r="I1549" s="183">
        <f t="shared" si="337"/>
        <v>31.104010379061386</v>
      </c>
      <c r="J1549" s="185">
        <f t="shared" si="341"/>
        <v>1062547.1557660608</v>
      </c>
      <c r="K1549" s="183">
        <f t="shared" si="338"/>
        <v>75.897566967509064</v>
      </c>
      <c r="L1549" s="185">
        <f t="shared" si="339"/>
        <v>32018.319482046503</v>
      </c>
      <c r="M1549" s="204">
        <f t="shared" si="330"/>
        <v>42.55667670951803</v>
      </c>
      <c r="N1549" s="186"/>
      <c r="O1549" s="187">
        <f t="shared" si="331"/>
        <v>46.74667480085207</v>
      </c>
      <c r="P1549" s="187"/>
      <c r="Q1549" s="206">
        <f t="shared" si="332"/>
        <v>-2.0114592557857018E-3</v>
      </c>
      <c r="R1549" s="184">
        <f t="shared" si="342"/>
        <v>0.97763854915039472</v>
      </c>
      <c r="S1549" s="184">
        <f t="shared" si="343"/>
        <v>29.737421041696468</v>
      </c>
      <c r="T1549" s="190">
        <f t="shared" si="333"/>
        <v>-4.5803686968186819E-2</v>
      </c>
      <c r="U1549" s="190">
        <f t="shared" si="334"/>
        <v>3.8657947073440502E-2</v>
      </c>
      <c r="V1549" s="190">
        <f t="shared" si="335"/>
        <v>-8.446163404162732E-2</v>
      </c>
      <c r="Y1549" s="205"/>
      <c r="Z1549" s="205"/>
    </row>
    <row r="1550" spans="1:26">
      <c r="A1550" s="181">
        <v>1999.06</v>
      </c>
      <c r="B1550" s="182">
        <v>1322.55</v>
      </c>
      <c r="C1550" s="183">
        <v>16.45</v>
      </c>
      <c r="D1550" s="182">
        <v>41.02</v>
      </c>
      <c r="E1550" s="182">
        <v>166.2</v>
      </c>
      <c r="F1550" s="183">
        <f t="shared" si="340"/>
        <v>1999.4583333332166</v>
      </c>
      <c r="G1550" s="184">
        <v>5.9</v>
      </c>
      <c r="H1550" s="183">
        <f t="shared" si="336"/>
        <v>2500.7057098375462</v>
      </c>
      <c r="I1550" s="183">
        <f t="shared" si="337"/>
        <v>31.104010379061386</v>
      </c>
      <c r="J1550" s="185">
        <f t="shared" si="341"/>
        <v>1056046.841320476</v>
      </c>
      <c r="K1550" s="183">
        <f t="shared" si="338"/>
        <v>77.561489711191371</v>
      </c>
      <c r="L1550" s="185">
        <f t="shared" si="339"/>
        <v>32754.180508083573</v>
      </c>
      <c r="M1550" s="204">
        <f t="shared" si="330"/>
        <v>42.180675911746917</v>
      </c>
      <c r="N1550" s="186"/>
      <c r="O1550" s="187">
        <f t="shared" si="331"/>
        <v>46.271432553211696</v>
      </c>
      <c r="P1550" s="187"/>
      <c r="Q1550" s="206">
        <f t="shared" si="332"/>
        <v>-5.65123367409677E-3</v>
      </c>
      <c r="R1550" s="184">
        <f t="shared" si="342"/>
        <v>1.0132009123986316</v>
      </c>
      <c r="S1550" s="184">
        <f t="shared" si="343"/>
        <v>29.072449162678552</v>
      </c>
      <c r="T1550" s="190">
        <f t="shared" si="333"/>
        <v>-4.3336952718496136E-2</v>
      </c>
      <c r="U1550" s="190">
        <f t="shared" si="334"/>
        <v>3.6648666554767173E-2</v>
      </c>
      <c r="V1550" s="190">
        <f t="shared" si="335"/>
        <v>-7.9985619273263309E-2</v>
      </c>
      <c r="Y1550" s="205"/>
      <c r="Z1550" s="205"/>
    </row>
    <row r="1551" spans="1:26">
      <c r="A1551" s="181">
        <v>1999.07</v>
      </c>
      <c r="B1551" s="182">
        <v>1380.99</v>
      </c>
      <c r="C1551" s="183">
        <f>C1550*2/3+C1553/3</f>
        <v>16.513333333333335</v>
      </c>
      <c r="D1551" s="182">
        <v>42</v>
      </c>
      <c r="E1551" s="182">
        <v>166.7</v>
      </c>
      <c r="F1551" s="183">
        <f t="shared" si="340"/>
        <v>1999.5416666665499</v>
      </c>
      <c r="G1551" s="184">
        <v>5.79</v>
      </c>
      <c r="H1551" s="183">
        <f t="shared" si="336"/>
        <v>2603.3732570785855</v>
      </c>
      <c r="I1551" s="183">
        <f t="shared" si="337"/>
        <v>31.130109838032411</v>
      </c>
      <c r="J1551" s="185">
        <f t="shared" si="341"/>
        <v>1100498.817301932</v>
      </c>
      <c r="K1551" s="183">
        <f t="shared" si="338"/>
        <v>79.176298740251994</v>
      </c>
      <c r="L1551" s="185">
        <f t="shared" si="339"/>
        <v>33469.431586529332</v>
      </c>
      <c r="M1551" s="204">
        <f t="shared" si="330"/>
        <v>43.828035992805397</v>
      </c>
      <c r="N1551" s="186"/>
      <c r="O1551" s="187">
        <f t="shared" si="331"/>
        <v>48.01199789380167</v>
      </c>
      <c r="P1551" s="187"/>
      <c r="Q1551" s="206">
        <f t="shared" si="332"/>
        <v>-5.381635771489271E-3</v>
      </c>
      <c r="R1551" s="184">
        <f t="shared" si="342"/>
        <v>0.99360431801886107</v>
      </c>
      <c r="S1551" s="184">
        <f t="shared" si="343"/>
        <v>29.367880991442046</v>
      </c>
      <c r="T1551" s="190">
        <f t="shared" si="333"/>
        <v>-4.5916336862990903E-2</v>
      </c>
      <c r="U1551" s="190">
        <f t="shared" si="334"/>
        <v>3.7456967290067089E-2</v>
      </c>
      <c r="V1551" s="190">
        <f t="shared" si="335"/>
        <v>-8.3373304153057992E-2</v>
      </c>
      <c r="Y1551" s="205"/>
      <c r="Z1551" s="205"/>
    </row>
    <row r="1552" spans="1:26">
      <c r="A1552" s="181">
        <v>1999.08</v>
      </c>
      <c r="B1552" s="182">
        <v>1327.49</v>
      </c>
      <c r="C1552" s="183">
        <f>C1550/3+C1553*2/3</f>
        <v>16.576666666666668</v>
      </c>
      <c r="D1552" s="182">
        <v>42.98</v>
      </c>
      <c r="E1552" s="182">
        <v>167.1</v>
      </c>
      <c r="F1552" s="183">
        <f t="shared" si="340"/>
        <v>1999.6249999998831</v>
      </c>
      <c r="G1552" s="184">
        <v>5.94</v>
      </c>
      <c r="H1552" s="183">
        <f t="shared" si="336"/>
        <v>2496.5272663375235</v>
      </c>
      <c r="I1552" s="183">
        <f t="shared" si="337"/>
        <v>31.174698354278892</v>
      </c>
      <c r="J1552" s="185">
        <f t="shared" si="341"/>
        <v>1056431.0258024477</v>
      </c>
      <c r="K1552" s="183">
        <f t="shared" si="338"/>
        <v>80.829792998204695</v>
      </c>
      <c r="L1552" s="185">
        <f t="shared" si="339"/>
        <v>34203.952940503659</v>
      </c>
      <c r="M1552" s="204">
        <f t="shared" si="330"/>
        <v>41.930712159940448</v>
      </c>
      <c r="N1552" s="186"/>
      <c r="O1552" s="187">
        <f t="shared" si="331"/>
        <v>45.873455189594431</v>
      </c>
      <c r="P1552" s="187"/>
      <c r="Q1552" s="206">
        <f t="shared" si="332"/>
        <v>-5.7678415593804613E-3</v>
      </c>
      <c r="R1552" s="184">
        <f t="shared" si="342"/>
        <v>1.0064474367630161</v>
      </c>
      <c r="S1552" s="184">
        <f t="shared" si="343"/>
        <v>29.110202847430358</v>
      </c>
      <c r="T1552" s="190">
        <f t="shared" si="333"/>
        <v>-3.4720920127680577E-2</v>
      </c>
      <c r="U1552" s="190">
        <f t="shared" si="334"/>
        <v>3.8187504413065954E-2</v>
      </c>
      <c r="V1552" s="190">
        <f t="shared" si="335"/>
        <v>-7.290842454074653E-2</v>
      </c>
      <c r="Y1552" s="205"/>
      <c r="Z1552" s="205"/>
    </row>
    <row r="1553" spans="1:26">
      <c r="A1553" s="181">
        <v>1999.09</v>
      </c>
      <c r="B1553" s="182">
        <v>1318.17</v>
      </c>
      <c r="C1553" s="183">
        <v>16.64</v>
      </c>
      <c r="D1553" s="182">
        <v>43.96</v>
      </c>
      <c r="E1553" s="182">
        <v>167.9</v>
      </c>
      <c r="F1553" s="183">
        <f t="shared" si="340"/>
        <v>1999.7083333332164</v>
      </c>
      <c r="G1553" s="184">
        <v>5.92</v>
      </c>
      <c r="H1553" s="183">
        <f t="shared" si="336"/>
        <v>2467.1879348719485</v>
      </c>
      <c r="I1553" s="183">
        <f t="shared" si="337"/>
        <v>31.144698511018472</v>
      </c>
      <c r="J1553" s="185">
        <f t="shared" si="341"/>
        <v>1045114.0543165758</v>
      </c>
      <c r="K1553" s="183">
        <f t="shared" si="338"/>
        <v>82.278903037522369</v>
      </c>
      <c r="L1553" s="185">
        <f t="shared" si="339"/>
        <v>34853.785041198535</v>
      </c>
      <c r="M1553" s="204">
        <f t="shared" si="330"/>
        <v>41.323451334715017</v>
      </c>
      <c r="N1553" s="186"/>
      <c r="O1553" s="187">
        <f t="shared" si="331"/>
        <v>45.151839247065318</v>
      </c>
      <c r="P1553" s="187"/>
      <c r="Q1553" s="206">
        <f t="shared" si="332"/>
        <v>-5.0555837075532753E-3</v>
      </c>
      <c r="R1553" s="184">
        <f t="shared" si="342"/>
        <v>0.990828492437972</v>
      </c>
      <c r="S1553" s="184">
        <f t="shared" si="343"/>
        <v>29.158292188753521</v>
      </c>
      <c r="T1553" s="190">
        <f t="shared" si="333"/>
        <v>-3.0274958780496797E-2</v>
      </c>
      <c r="U1553" s="190">
        <f t="shared" si="334"/>
        <v>3.990330227619121E-2</v>
      </c>
      <c r="V1553" s="190">
        <f t="shared" si="335"/>
        <v>-7.0178261056688007E-2</v>
      </c>
      <c r="Y1553" s="205"/>
      <c r="Z1553" s="205"/>
    </row>
    <row r="1554" spans="1:26">
      <c r="A1554" s="181">
        <v>1999.1</v>
      </c>
      <c r="B1554" s="182">
        <v>1300.01</v>
      </c>
      <c r="C1554" s="183">
        <f>C1553*2/3+C1556/3</f>
        <v>16.656666666666666</v>
      </c>
      <c r="D1554" s="182">
        <f>(2*D1553+D1556)/3</f>
        <v>45.363333333333337</v>
      </c>
      <c r="E1554" s="182">
        <v>168.2</v>
      </c>
      <c r="F1554" s="183">
        <f t="shared" si="340"/>
        <v>1999.7916666665496</v>
      </c>
      <c r="G1554" s="184">
        <v>6.11</v>
      </c>
      <c r="H1554" s="183">
        <f t="shared" si="336"/>
        <v>2428.8584574613565</v>
      </c>
      <c r="I1554" s="183">
        <f t="shared" si="337"/>
        <v>31.120288079667077</v>
      </c>
      <c r="J1554" s="185">
        <f t="shared" si="341"/>
        <v>1029976.0420052079</v>
      </c>
      <c r="K1554" s="183">
        <f t="shared" si="338"/>
        <v>84.75405252675391</v>
      </c>
      <c r="L1554" s="185">
        <f t="shared" si="339"/>
        <v>35940.605471365285</v>
      </c>
      <c r="M1554" s="204">
        <f t="shared" si="330"/>
        <v>40.552854399539875</v>
      </c>
      <c r="N1554" s="186"/>
      <c r="O1554" s="187">
        <f t="shared" si="331"/>
        <v>44.256041105624902</v>
      </c>
      <c r="P1554" s="187"/>
      <c r="Q1554" s="206">
        <f t="shared" si="332"/>
        <v>-6.8050214315522051E-3</v>
      </c>
      <c r="R1554" s="184">
        <f t="shared" si="342"/>
        <v>1.0110518898476173</v>
      </c>
      <c r="S1554" s="184">
        <f t="shared" si="343"/>
        <v>28.839337202700428</v>
      </c>
      <c r="T1554" s="190">
        <f t="shared" si="333"/>
        <v>-2.6647623354783878E-2</v>
      </c>
      <c r="U1554" s="190">
        <f t="shared" si="334"/>
        <v>4.1329379205632177E-2</v>
      </c>
      <c r="V1554" s="190">
        <f t="shared" si="335"/>
        <v>-6.7977002560416055E-2</v>
      </c>
      <c r="Y1554" s="205"/>
      <c r="Z1554" s="205"/>
    </row>
    <row r="1555" spans="1:26">
      <c r="A1555" s="181">
        <v>1999.11</v>
      </c>
      <c r="B1555" s="182">
        <v>1391</v>
      </c>
      <c r="C1555" s="183">
        <f>C1553/3+C1556*2/3</f>
        <v>16.673333333333332</v>
      </c>
      <c r="D1555" s="182">
        <f>(D1553+2*D1556)/3</f>
        <v>46.766666666666673</v>
      </c>
      <c r="E1555" s="182">
        <v>168.3</v>
      </c>
      <c r="F1555" s="183">
        <f t="shared" si="340"/>
        <v>1999.8749999998829</v>
      </c>
      <c r="G1555" s="184">
        <v>6.03</v>
      </c>
      <c r="H1555" s="183">
        <f t="shared" si="336"/>
        <v>2597.3143761140827</v>
      </c>
      <c r="I1555" s="183">
        <f t="shared" si="337"/>
        <v>31.132917587641128</v>
      </c>
      <c r="J1555" s="185">
        <f t="shared" si="341"/>
        <v>1102511.2445984911</v>
      </c>
      <c r="K1555" s="183">
        <f t="shared" si="338"/>
        <v>87.324037136066579</v>
      </c>
      <c r="L1555" s="185">
        <f t="shared" si="339"/>
        <v>37067.416155563944</v>
      </c>
      <c r="M1555" s="204">
        <f t="shared" si="330"/>
        <v>43.208290714613909</v>
      </c>
      <c r="N1555" s="186"/>
      <c r="O1555" s="187">
        <f t="shared" si="331"/>
        <v>47.094097588396941</v>
      </c>
      <c r="P1555" s="187"/>
      <c r="Q1555" s="206">
        <f t="shared" si="332"/>
        <v>-7.7049171202844616E-3</v>
      </c>
      <c r="R1555" s="184">
        <f t="shared" si="342"/>
        <v>0.98660661022704421</v>
      </c>
      <c r="S1555" s="184">
        <f t="shared" si="343"/>
        <v>29.140741326446619</v>
      </c>
      <c r="T1555" s="190">
        <f t="shared" si="333"/>
        <v>-3.1315639368536319E-2</v>
      </c>
      <c r="U1555" s="190">
        <f t="shared" si="334"/>
        <v>4.0379893697501723E-2</v>
      </c>
      <c r="V1555" s="190">
        <f t="shared" si="335"/>
        <v>-7.1695533066038042E-2</v>
      </c>
      <c r="Y1555" s="205"/>
      <c r="Z1555" s="205"/>
    </row>
    <row r="1556" spans="1:26">
      <c r="A1556" s="181">
        <v>1999.12</v>
      </c>
      <c r="B1556" s="182">
        <v>1428.68</v>
      </c>
      <c r="C1556" s="183">
        <v>16.690000000000001</v>
      </c>
      <c r="D1556" s="182">
        <v>48.17</v>
      </c>
      <c r="E1556" s="182">
        <v>168.3</v>
      </c>
      <c r="F1556" s="183">
        <f t="shared" si="340"/>
        <v>1999.9583333332162</v>
      </c>
      <c r="G1556" s="184">
        <v>6.28</v>
      </c>
      <c r="H1556" s="183">
        <f t="shared" si="336"/>
        <v>2667.6715333333341</v>
      </c>
      <c r="I1556" s="183">
        <f t="shared" si="337"/>
        <v>31.164038057041008</v>
      </c>
      <c r="J1556" s="185">
        <f t="shared" si="341"/>
        <v>1133478.9175573937</v>
      </c>
      <c r="K1556" s="183">
        <f t="shared" si="338"/>
        <v>89.944380659536577</v>
      </c>
      <c r="L1556" s="185">
        <f t="shared" si="339"/>
        <v>38216.871138911207</v>
      </c>
      <c r="M1556" s="204">
        <f t="shared" si="330"/>
        <v>44.197939761040558</v>
      </c>
      <c r="N1556" s="186"/>
      <c r="O1556" s="187">
        <f t="shared" si="331"/>
        <v>48.1109686829952</v>
      </c>
      <c r="P1556" s="187"/>
      <c r="Q1556" s="206">
        <f t="shared" si="332"/>
        <v>-1.0886526695300772E-2</v>
      </c>
      <c r="R1556" s="184">
        <f t="shared" si="342"/>
        <v>0.97770689842364</v>
      </c>
      <c r="S1556" s="184">
        <f t="shared" si="343"/>
        <v>28.750448019588639</v>
      </c>
      <c r="T1556" s="190">
        <f t="shared" si="333"/>
        <v>-3.1699264549284289E-2</v>
      </c>
      <c r="U1556" s="190">
        <f t="shared" si="334"/>
        <v>4.0604818376882568E-2</v>
      </c>
      <c r="V1556" s="190">
        <f t="shared" si="335"/>
        <v>-7.2304082926166857E-2</v>
      </c>
      <c r="Y1556" s="205"/>
      <c r="Z1556" s="205"/>
    </row>
    <row r="1557" spans="1:26">
      <c r="A1557" s="181">
        <v>2000.01</v>
      </c>
      <c r="B1557" s="182">
        <v>1425.59</v>
      </c>
      <c r="C1557" s="183">
        <f>C1556*2/3+C1559/3</f>
        <v>16.713333333333335</v>
      </c>
      <c r="D1557" s="182">
        <f>(2*D1556+D1559)/3</f>
        <v>49.096666666666671</v>
      </c>
      <c r="E1557" s="182">
        <v>168.8</v>
      </c>
      <c r="F1557" s="183">
        <f t="shared" si="340"/>
        <v>2000.0416666665494</v>
      </c>
      <c r="G1557" s="184">
        <v>6.66</v>
      </c>
      <c r="H1557" s="183">
        <f t="shared" si="336"/>
        <v>2654.0170180983419</v>
      </c>
      <c r="I1557" s="183">
        <f t="shared" si="337"/>
        <v>31.115167120853094</v>
      </c>
      <c r="J1557" s="185">
        <f t="shared" si="341"/>
        <v>1128778.9112675078</v>
      </c>
      <c r="K1557" s="183">
        <f t="shared" si="338"/>
        <v>91.403130539099564</v>
      </c>
      <c r="L1557" s="185">
        <f t="shared" si="339"/>
        <v>38874.628712928512</v>
      </c>
      <c r="M1557" s="204">
        <f t="shared" si="330"/>
        <v>43.772578146938002</v>
      </c>
      <c r="N1557" s="186"/>
      <c r="O1557" s="187">
        <f t="shared" si="331"/>
        <v>47.587687272921549</v>
      </c>
      <c r="P1557" s="187"/>
      <c r="Q1557" s="206">
        <f t="shared" si="332"/>
        <v>-1.5216742165251387E-2</v>
      </c>
      <c r="R1557" s="184">
        <f t="shared" si="342"/>
        <v>1.0157545650431981</v>
      </c>
      <c r="S1557" s="184">
        <f t="shared" si="343"/>
        <v>28.026248590901467</v>
      </c>
      <c r="T1557" s="190">
        <f t="shared" si="333"/>
        <v>-3.0322393887708188E-2</v>
      </c>
      <c r="U1557" s="190">
        <f t="shared" si="334"/>
        <v>4.200688755726012E-2</v>
      </c>
      <c r="V1557" s="190">
        <f t="shared" si="335"/>
        <v>-7.2329281444968307E-2</v>
      </c>
      <c r="Y1557" s="205"/>
      <c r="Z1557" s="205"/>
    </row>
    <row r="1558" spans="1:26">
      <c r="A1558" s="181">
        <v>2000.02</v>
      </c>
      <c r="B1558" s="182">
        <v>1388.87</v>
      </c>
      <c r="C1558" s="183">
        <f>C1556/3+C1559*2/3</f>
        <v>16.736666666666668</v>
      </c>
      <c r="D1558" s="182">
        <f>(D1556+2*D1559)/3</f>
        <v>50.023333333333333</v>
      </c>
      <c r="E1558" s="182">
        <v>169.8</v>
      </c>
      <c r="F1558" s="183">
        <f t="shared" si="340"/>
        <v>2000.1249999998827</v>
      </c>
      <c r="G1558" s="184">
        <v>6.52</v>
      </c>
      <c r="H1558" s="183">
        <f t="shared" si="336"/>
        <v>2570.4278410777392</v>
      </c>
      <c r="I1558" s="183">
        <f t="shared" si="337"/>
        <v>30.97510491755007</v>
      </c>
      <c r="J1558" s="185">
        <f t="shared" si="341"/>
        <v>1094325.4661035382</v>
      </c>
      <c r="K1558" s="183">
        <f t="shared" si="338"/>
        <v>92.579844552414627</v>
      </c>
      <c r="L1558" s="185">
        <f t="shared" si="339"/>
        <v>39414.637486627726</v>
      </c>
      <c r="M1558" s="204">
        <f t="shared" si="330"/>
        <v>42.185635887917321</v>
      </c>
      <c r="N1558" s="186"/>
      <c r="O1558" s="187">
        <f t="shared" si="331"/>
        <v>45.807695321871776</v>
      </c>
      <c r="P1558" s="187"/>
      <c r="Q1558" s="206">
        <f t="shared" si="332"/>
        <v>-1.2833071579527889E-2</v>
      </c>
      <c r="R1558" s="184">
        <f t="shared" si="342"/>
        <v>1.0246055812918504</v>
      </c>
      <c r="S1558" s="184">
        <f t="shared" si="343"/>
        <v>28.300135118343523</v>
      </c>
      <c r="T1558" s="190">
        <f t="shared" si="333"/>
        <v>-3.0194094269185734E-2</v>
      </c>
      <c r="U1558" s="190">
        <f t="shared" si="334"/>
        <v>4.1635084203392791E-2</v>
      </c>
      <c r="V1558" s="190">
        <f t="shared" si="335"/>
        <v>-7.1829178472578525E-2</v>
      </c>
      <c r="Y1558" s="205"/>
      <c r="Z1558" s="205"/>
    </row>
    <row r="1559" spans="1:26">
      <c r="A1559" s="181">
        <v>2000.03</v>
      </c>
      <c r="B1559" s="182">
        <v>1442.21</v>
      </c>
      <c r="C1559" s="207">
        <v>16.760000000000002</v>
      </c>
      <c r="D1559" s="182">
        <v>50.95</v>
      </c>
      <c r="E1559" s="182">
        <v>171.2</v>
      </c>
      <c r="F1559" s="183">
        <f t="shared" si="340"/>
        <v>2000.2083333332159</v>
      </c>
      <c r="G1559" s="184">
        <v>6.26</v>
      </c>
      <c r="H1559" s="183">
        <f t="shared" si="336"/>
        <v>2647.3188226927582</v>
      </c>
      <c r="I1559" s="183">
        <f t="shared" si="337"/>
        <v>30.76463446261684</v>
      </c>
      <c r="J1559" s="185">
        <f t="shared" si="341"/>
        <v>1128152.2483552983</v>
      </c>
      <c r="K1559" s="183">
        <f t="shared" si="338"/>
        <v>93.523754526869212</v>
      </c>
      <c r="L1559" s="185">
        <f t="shared" si="339"/>
        <v>39855.05373954033</v>
      </c>
      <c r="M1559" s="204">
        <f t="shared" si="330"/>
        <v>43.220748439965874</v>
      </c>
      <c r="N1559" s="186"/>
      <c r="O1559" s="187">
        <f t="shared" si="331"/>
        <v>46.876009335888156</v>
      </c>
      <c r="P1559" s="187"/>
      <c r="Q1559" s="206">
        <f t="shared" si="332"/>
        <v>-1.0517110844577907E-2</v>
      </c>
      <c r="R1559" s="184">
        <f t="shared" si="342"/>
        <v>1.025368573243759</v>
      </c>
      <c r="S1559" s="184">
        <f t="shared" si="343"/>
        <v>28.759355675396574</v>
      </c>
      <c r="T1559" s="190">
        <f t="shared" si="333"/>
        <v>-2.7943646299565028E-2</v>
      </c>
      <c r="U1559" s="190">
        <f t="shared" si="334"/>
        <v>3.9509100222647753E-2</v>
      </c>
      <c r="V1559" s="190">
        <f t="shared" si="335"/>
        <v>-6.7452746522212781E-2</v>
      </c>
      <c r="Y1559" s="205"/>
      <c r="Z1559" s="205"/>
    </row>
    <row r="1560" spans="1:26">
      <c r="A1560" s="181">
        <v>2000.04</v>
      </c>
      <c r="B1560" s="182">
        <v>1461.36</v>
      </c>
      <c r="C1560" s="183">
        <f>C1559*2/3+C1562/3</f>
        <v>16.740000000000002</v>
      </c>
      <c r="D1560" s="182">
        <f>(2*D1559+D1562)/3</f>
        <v>51.273333333333333</v>
      </c>
      <c r="E1560" s="182">
        <v>171.3</v>
      </c>
      <c r="F1560" s="183">
        <f t="shared" si="340"/>
        <v>2000.2916666665492</v>
      </c>
      <c r="G1560" s="184">
        <v>5.99</v>
      </c>
      <c r="H1560" s="183">
        <f t="shared" si="336"/>
        <v>2680.9045891418573</v>
      </c>
      <c r="I1560" s="183">
        <f t="shared" si="337"/>
        <v>30.709984413309996</v>
      </c>
      <c r="J1560" s="185">
        <f t="shared" si="341"/>
        <v>1143555.3746226437</v>
      </c>
      <c r="K1560" s="183">
        <f t="shared" si="338"/>
        <v>94.06232183304148</v>
      </c>
      <c r="L1560" s="185">
        <f t="shared" si="339"/>
        <v>40122.827987731762</v>
      </c>
      <c r="M1560" s="204">
        <f t="shared" si="330"/>
        <v>43.528574288507748</v>
      </c>
      <c r="N1560" s="186"/>
      <c r="O1560" s="187">
        <f t="shared" si="331"/>
        <v>47.155406855244721</v>
      </c>
      <c r="P1560" s="187"/>
      <c r="Q1560" s="206">
        <f t="shared" si="332"/>
        <v>-8.0804165599423113E-3</v>
      </c>
      <c r="R1560" s="184">
        <f t="shared" si="342"/>
        <v>0.97207430184040122</v>
      </c>
      <c r="S1560" s="184">
        <f t="shared" si="343"/>
        <v>29.471724703823998</v>
      </c>
      <c r="T1560" s="190">
        <f t="shared" si="333"/>
        <v>-2.5532618944741459E-2</v>
      </c>
      <c r="U1560" s="190">
        <f t="shared" si="334"/>
        <v>3.6084676941174454E-2</v>
      </c>
      <c r="V1560" s="190">
        <f t="shared" si="335"/>
        <v>-6.1617295885915913E-2</v>
      </c>
      <c r="Y1560" s="205"/>
      <c r="Z1560" s="205"/>
    </row>
    <row r="1561" spans="1:26">
      <c r="A1561" s="181">
        <v>2000.05</v>
      </c>
      <c r="B1561" s="182">
        <v>1418.48</v>
      </c>
      <c r="C1561" s="183">
        <f>C1559/3+C1562*2/3</f>
        <v>16.72</v>
      </c>
      <c r="D1561" s="182">
        <f>(D1559+2*D1562)/3</f>
        <v>51.596666666666671</v>
      </c>
      <c r="E1561" s="182">
        <v>171.5</v>
      </c>
      <c r="F1561" s="183">
        <f t="shared" si="340"/>
        <v>2000.3749999998824</v>
      </c>
      <c r="G1561" s="184">
        <v>6.44</v>
      </c>
      <c r="H1561" s="183">
        <f t="shared" si="336"/>
        <v>2599.2053828571438</v>
      </c>
      <c r="I1561" s="183">
        <f t="shared" si="337"/>
        <v>30.637523265306129</v>
      </c>
      <c r="J1561" s="185">
        <f t="shared" si="341"/>
        <v>1109795.1562310865</v>
      </c>
      <c r="K1561" s="183">
        <f t="shared" si="338"/>
        <v>94.545100204081677</v>
      </c>
      <c r="L1561" s="185">
        <f t="shared" si="339"/>
        <v>40368.373712943874</v>
      </c>
      <c r="M1561" s="204">
        <f t="shared" si="330"/>
        <v>41.966050503324311</v>
      </c>
      <c r="N1561" s="186"/>
      <c r="O1561" s="187">
        <f t="shared" si="331"/>
        <v>45.413038105009925</v>
      </c>
      <c r="P1561" s="187"/>
      <c r="Q1561" s="206">
        <f t="shared" si="332"/>
        <v>-1.1844161384851965E-2</v>
      </c>
      <c r="R1561" s="184">
        <f t="shared" si="342"/>
        <v>1.0306182214763959</v>
      </c>
      <c r="S1561" s="184">
        <f t="shared" si="343"/>
        <v>28.615296645571608</v>
      </c>
      <c r="T1561" s="190">
        <f t="shared" si="333"/>
        <v>-2.8590545078801655E-2</v>
      </c>
      <c r="U1561" s="190">
        <f t="shared" si="334"/>
        <v>4.3079974604339544E-2</v>
      </c>
      <c r="V1561" s="190">
        <f t="shared" si="335"/>
        <v>-7.1670519683141198E-2</v>
      </c>
      <c r="Y1561" s="205"/>
      <c r="Z1561" s="205"/>
    </row>
    <row r="1562" spans="1:26">
      <c r="A1562" s="181">
        <v>2000.06</v>
      </c>
      <c r="B1562" s="182">
        <v>1461.96</v>
      </c>
      <c r="C1562" s="183">
        <v>16.7</v>
      </c>
      <c r="D1562" s="182">
        <v>51.92</v>
      </c>
      <c r="E1562" s="182">
        <v>172.4</v>
      </c>
      <c r="F1562" s="183">
        <f t="shared" si="340"/>
        <v>2000.4583333332157</v>
      </c>
      <c r="G1562" s="184">
        <v>6.1</v>
      </c>
      <c r="H1562" s="183">
        <f t="shared" si="336"/>
        <v>2664.8927425754068</v>
      </c>
      <c r="I1562" s="183">
        <f t="shared" si="337"/>
        <v>30.441126160092818</v>
      </c>
      <c r="J1562" s="185">
        <f t="shared" si="341"/>
        <v>1138925.13521256</v>
      </c>
      <c r="K1562" s="183">
        <f t="shared" si="338"/>
        <v>94.64091438515085</v>
      </c>
      <c r="L1562" s="185">
        <f t="shared" si="339"/>
        <v>40447.750294287202</v>
      </c>
      <c r="M1562" s="204">
        <f t="shared" si="330"/>
        <v>42.781971567071444</v>
      </c>
      <c r="N1562" s="186"/>
      <c r="O1562" s="187">
        <f t="shared" si="331"/>
        <v>46.24558748583614</v>
      </c>
      <c r="P1562" s="187"/>
      <c r="Q1562" s="206">
        <f t="shared" si="332"/>
        <v>-8.9160247760850936E-3</v>
      </c>
      <c r="R1562" s="184">
        <f t="shared" si="342"/>
        <v>1.008805131658411</v>
      </c>
      <c r="S1562" s="184">
        <f t="shared" si="343"/>
        <v>29.337488470435968</v>
      </c>
      <c r="T1562" s="190">
        <f t="shared" si="333"/>
        <v>-3.4498868432314311E-2</v>
      </c>
      <c r="U1562" s="190">
        <f t="shared" si="334"/>
        <v>4.280322546387505E-2</v>
      </c>
      <c r="V1562" s="190">
        <f t="shared" si="335"/>
        <v>-7.7302093896189361E-2</v>
      </c>
      <c r="Y1562" s="205"/>
      <c r="Z1562" s="205"/>
    </row>
    <row r="1563" spans="1:26">
      <c r="A1563" s="181">
        <v>2000.07</v>
      </c>
      <c r="B1563" s="182">
        <v>1473</v>
      </c>
      <c r="C1563" s="183">
        <f>C1562*2/3+C1565/3</f>
        <v>16.583333333333332</v>
      </c>
      <c r="D1563" s="182">
        <f>(2*D1562+D1565)/3</f>
        <v>52.513333333333343</v>
      </c>
      <c r="E1563" s="182">
        <v>172.8</v>
      </c>
      <c r="F1563" s="183">
        <f t="shared" si="340"/>
        <v>2000.541666666549</v>
      </c>
      <c r="G1563" s="184">
        <v>6.05</v>
      </c>
      <c r="H1563" s="183">
        <f t="shared" si="336"/>
        <v>2678.8013802083342</v>
      </c>
      <c r="I1563" s="183">
        <f t="shared" si="337"/>
        <v>30.158490306712974</v>
      </c>
      <c r="J1563" s="185">
        <f t="shared" si="341"/>
        <v>1145943.5235772242</v>
      </c>
      <c r="K1563" s="183">
        <f t="shared" si="338"/>
        <v>95.500875636574122</v>
      </c>
      <c r="L1563" s="185">
        <f t="shared" si="339"/>
        <v>40853.573818591518</v>
      </c>
      <c r="M1563" s="204">
        <f t="shared" si="330"/>
        <v>42.758093618269591</v>
      </c>
      <c r="N1563" s="186"/>
      <c r="O1563" s="187">
        <f t="shared" si="331"/>
        <v>46.170728131840363</v>
      </c>
      <c r="P1563" s="187"/>
      <c r="Q1563" s="206">
        <f t="shared" si="332"/>
        <v>-8.5597583707810489E-3</v>
      </c>
      <c r="R1563" s="184">
        <f t="shared" si="342"/>
        <v>1.0215803230975278</v>
      </c>
      <c r="S1563" s="184">
        <f t="shared" si="343"/>
        <v>29.52730010200327</v>
      </c>
      <c r="T1563" s="190">
        <f t="shared" si="333"/>
        <v>-3.5265021397115182E-2</v>
      </c>
      <c r="U1563" s="190">
        <f t="shared" si="334"/>
        <v>4.4065954567946708E-2</v>
      </c>
      <c r="V1563" s="190">
        <f t="shared" si="335"/>
        <v>-7.933097596506189E-2</v>
      </c>
      <c r="Y1563" s="205"/>
      <c r="Z1563" s="205"/>
    </row>
    <row r="1564" spans="1:26">
      <c r="A1564" s="181">
        <v>2000.08</v>
      </c>
      <c r="B1564" s="182">
        <v>1485.46</v>
      </c>
      <c r="C1564" s="183">
        <f>C1562/3+C1565*2/3</f>
        <v>16.466666666666669</v>
      </c>
      <c r="D1564" s="182">
        <f>(D1562+2*D1565)/3</f>
        <v>53.106666666666662</v>
      </c>
      <c r="E1564" s="182">
        <v>172.8</v>
      </c>
      <c r="F1564" s="183">
        <f t="shared" si="340"/>
        <v>2000.6249999998822</v>
      </c>
      <c r="G1564" s="184">
        <v>5.83</v>
      </c>
      <c r="H1564" s="183">
        <f t="shared" si="336"/>
        <v>2701.4611664930567</v>
      </c>
      <c r="I1564" s="183">
        <f t="shared" si="337"/>
        <v>29.946320023148157</v>
      </c>
      <c r="J1564" s="185">
        <f t="shared" si="341"/>
        <v>1156704.5184667264</v>
      </c>
      <c r="K1564" s="183">
        <f t="shared" si="338"/>
        <v>96.579913078703726</v>
      </c>
      <c r="L1564" s="185">
        <f t="shared" si="339"/>
        <v>41353.332499050535</v>
      </c>
      <c r="M1564" s="204">
        <f t="shared" si="330"/>
        <v>42.869565494419504</v>
      </c>
      <c r="N1564" s="186"/>
      <c r="O1564" s="187">
        <f t="shared" si="331"/>
        <v>46.242113523646942</v>
      </c>
      <c r="P1564" s="187"/>
      <c r="Q1564" s="206">
        <f t="shared" si="332"/>
        <v>-7.3623325775988638E-3</v>
      </c>
      <c r="R1564" s="184">
        <f t="shared" si="342"/>
        <v>1.0071166550043771</v>
      </c>
      <c r="S1564" s="184">
        <f t="shared" si="343"/>
        <v>30.164508778402165</v>
      </c>
      <c r="T1564" s="190">
        <f t="shared" si="333"/>
        <v>-3.5469471616875858E-2</v>
      </c>
      <c r="U1564" s="190">
        <f t="shared" si="334"/>
        <v>4.472352262242163E-2</v>
      </c>
      <c r="V1564" s="190">
        <f t="shared" si="335"/>
        <v>-8.0192994239297488E-2</v>
      </c>
      <c r="Y1564" s="205"/>
      <c r="Z1564" s="205"/>
    </row>
    <row r="1565" spans="1:26">
      <c r="A1565" s="181">
        <v>2000.09</v>
      </c>
      <c r="B1565" s="182">
        <v>1468.05</v>
      </c>
      <c r="C1565" s="183">
        <v>16.350000000000001</v>
      </c>
      <c r="D1565" s="182">
        <v>53.7</v>
      </c>
      <c r="E1565" s="182">
        <v>173.7</v>
      </c>
      <c r="F1565" s="183">
        <f t="shared" si="340"/>
        <v>2000.7083333332155</v>
      </c>
      <c r="G1565" s="184">
        <v>5.8</v>
      </c>
      <c r="H1565" s="183">
        <f t="shared" si="336"/>
        <v>2655.9661411917109</v>
      </c>
      <c r="I1565" s="183">
        <f t="shared" si="337"/>
        <v>29.580086787564781</v>
      </c>
      <c r="J1565" s="185">
        <f t="shared" si="341"/>
        <v>1138280.0388008622</v>
      </c>
      <c r="K1565" s="183">
        <f t="shared" si="338"/>
        <v>97.152945595854959</v>
      </c>
      <c r="L1565" s="185">
        <f t="shared" si="339"/>
        <v>41637.299876439014</v>
      </c>
      <c r="M1565" s="204">
        <f t="shared" si="330"/>
        <v>41.898007924884737</v>
      </c>
      <c r="N1565" s="186"/>
      <c r="O1565" s="187">
        <f t="shared" si="331"/>
        <v>45.147501501623005</v>
      </c>
      <c r="P1565" s="187"/>
      <c r="Q1565" s="206">
        <f t="shared" si="332"/>
        <v>-6.8429212984665762E-3</v>
      </c>
      <c r="R1565" s="184">
        <f t="shared" si="342"/>
        <v>1.0093622130195519</v>
      </c>
      <c r="S1565" s="184">
        <f t="shared" si="343"/>
        <v>30.221774107279153</v>
      </c>
      <c r="T1565" s="190">
        <f t="shared" si="333"/>
        <v>-3.0766711712898798E-2</v>
      </c>
      <c r="U1565" s="190">
        <f t="shared" si="334"/>
        <v>4.5152595927564709E-2</v>
      </c>
      <c r="V1565" s="190">
        <f t="shared" si="335"/>
        <v>-7.5919307640463507E-2</v>
      </c>
      <c r="Y1565" s="205"/>
      <c r="Z1565" s="205"/>
    </row>
    <row r="1566" spans="1:26">
      <c r="A1566" s="181">
        <v>2000.1</v>
      </c>
      <c r="B1566" s="182">
        <v>1390.14</v>
      </c>
      <c r="C1566" s="183">
        <f>C1565*2/3+C1568/3</f>
        <v>16.323333333333334</v>
      </c>
      <c r="D1566" s="182">
        <f>(2*D1565+D1568)/3</f>
        <v>52.466666666666669</v>
      </c>
      <c r="E1566" s="182">
        <v>174</v>
      </c>
      <c r="F1566" s="183">
        <f t="shared" si="340"/>
        <v>2000.7916666665487</v>
      </c>
      <c r="G1566" s="184">
        <v>5.74</v>
      </c>
      <c r="H1566" s="183">
        <f t="shared" si="336"/>
        <v>2510.6767277586218</v>
      </c>
      <c r="I1566" s="183">
        <f t="shared" si="337"/>
        <v>29.480925028735648</v>
      </c>
      <c r="J1566" s="185">
        <f t="shared" si="341"/>
        <v>1077065.5623568131</v>
      </c>
      <c r="K1566" s="183">
        <f t="shared" si="338"/>
        <v>94.75796609195406</v>
      </c>
      <c r="L1566" s="185">
        <f t="shared" si="339"/>
        <v>40650.610613550285</v>
      </c>
      <c r="M1566" s="204">
        <f t="shared" si="330"/>
        <v>39.369699044201376</v>
      </c>
      <c r="N1566" s="186"/>
      <c r="O1566" s="187">
        <f t="shared" si="331"/>
        <v>42.382640229890029</v>
      </c>
      <c r="P1566" s="187"/>
      <c r="Q1566" s="206">
        <f t="shared" si="332"/>
        <v>-5.1502496321646739E-3</v>
      </c>
      <c r="R1566" s="184">
        <f t="shared" si="342"/>
        <v>1.0062943229539354</v>
      </c>
      <c r="S1566" s="184">
        <f t="shared" si="343"/>
        <v>30.452122454999756</v>
      </c>
      <c r="T1566" s="190">
        <f t="shared" si="333"/>
        <v>-2.1143194194269355E-2</v>
      </c>
      <c r="U1566" s="190">
        <f t="shared" si="334"/>
        <v>4.5459424163707851E-2</v>
      </c>
      <c r="V1566" s="190">
        <f t="shared" si="335"/>
        <v>-6.6602618357977206E-2</v>
      </c>
      <c r="Y1566" s="205"/>
      <c r="Z1566" s="205"/>
    </row>
    <row r="1567" spans="1:26">
      <c r="A1567" s="181">
        <v>2000.11</v>
      </c>
      <c r="B1567" s="182">
        <v>1378.04</v>
      </c>
      <c r="C1567" s="183">
        <f>C1565/3+C1568*2/3</f>
        <v>16.296666666666667</v>
      </c>
      <c r="D1567" s="182">
        <f>(D1565+2*D1568)/3</f>
        <v>51.233333333333327</v>
      </c>
      <c r="E1567" s="182">
        <v>174.1</v>
      </c>
      <c r="F1567" s="183">
        <f t="shared" si="340"/>
        <v>2000.874999999882</v>
      </c>
      <c r="G1567" s="184">
        <v>5.72</v>
      </c>
      <c r="H1567" s="183">
        <f t="shared" si="336"/>
        <v>2487.3938608845501</v>
      </c>
      <c r="I1567" s="183">
        <f t="shared" si="337"/>
        <v>29.415857754164286</v>
      </c>
      <c r="J1567" s="185">
        <f t="shared" si="341"/>
        <v>1068128.9517979613</v>
      </c>
      <c r="K1567" s="183">
        <f t="shared" si="338"/>
        <v>92.477343767949478</v>
      </c>
      <c r="L1567" s="185">
        <f t="shared" si="339"/>
        <v>39711.333945639366</v>
      </c>
      <c r="M1567" s="204">
        <f t="shared" si="330"/>
        <v>38.782142456784783</v>
      </c>
      <c r="N1567" s="186"/>
      <c r="O1567" s="187">
        <f t="shared" si="331"/>
        <v>41.713360280388052</v>
      </c>
      <c r="P1567" s="187"/>
      <c r="Q1567" s="206">
        <f t="shared" si="332"/>
        <v>-4.7369133566432069E-3</v>
      </c>
      <c r="R1567" s="184">
        <f t="shared" si="342"/>
        <v>1.0418281855632676</v>
      </c>
      <c r="S1567" s="184">
        <f t="shared" si="343"/>
        <v>30.626196685901153</v>
      </c>
      <c r="T1567" s="190">
        <f t="shared" si="333"/>
        <v>-1.7954377618989881E-2</v>
      </c>
      <c r="U1567" s="190">
        <f t="shared" si="334"/>
        <v>4.3035104829429294E-2</v>
      </c>
      <c r="V1567" s="190">
        <f t="shared" si="335"/>
        <v>-6.0989482448419174E-2</v>
      </c>
      <c r="Y1567" s="205"/>
      <c r="Z1567" s="205"/>
    </row>
    <row r="1568" spans="1:26">
      <c r="A1568" s="181">
        <v>2000.12</v>
      </c>
      <c r="B1568" s="182">
        <v>1330.93</v>
      </c>
      <c r="C1568" s="207">
        <v>16.27</v>
      </c>
      <c r="D1568" s="182">
        <v>50</v>
      </c>
      <c r="E1568" s="182">
        <v>174</v>
      </c>
      <c r="F1568" s="183">
        <f t="shared" si="340"/>
        <v>2000.9583333332153</v>
      </c>
      <c r="G1568" s="184">
        <v>5.24</v>
      </c>
      <c r="H1568" s="183">
        <f t="shared" si="336"/>
        <v>2403.7398947413803</v>
      </c>
      <c r="I1568" s="183">
        <f t="shared" si="337"/>
        <v>29.38460181034484</v>
      </c>
      <c r="J1568" s="185">
        <f t="shared" si="341"/>
        <v>1033258.0456633598</v>
      </c>
      <c r="K1568" s="183">
        <f t="shared" si="338"/>
        <v>90.303017241379351</v>
      </c>
      <c r="L1568" s="185">
        <f t="shared" si="339"/>
        <v>38817.144615545512</v>
      </c>
      <c r="M1568" s="204">
        <f t="shared" si="330"/>
        <v>37.274238004497199</v>
      </c>
      <c r="N1568" s="186"/>
      <c r="O1568" s="187">
        <f t="shared" si="331"/>
        <v>40.059879473596077</v>
      </c>
      <c r="P1568" s="187"/>
      <c r="Q1568" s="206">
        <f t="shared" si="332"/>
        <v>1.0472183525711345E-3</v>
      </c>
      <c r="R1568" s="184">
        <f t="shared" si="342"/>
        <v>1.010566145799292</v>
      </c>
      <c r="S1568" s="184">
        <f t="shared" si="343"/>
        <v>31.925572415311777</v>
      </c>
      <c r="T1568" s="190">
        <f t="shared" si="333"/>
        <v>-1.1258910007135969E-2</v>
      </c>
      <c r="U1568" s="190">
        <f t="shared" si="334"/>
        <v>3.4031954457221625E-2</v>
      </c>
      <c r="V1568" s="190">
        <f t="shared" si="335"/>
        <v>-4.5290864464357594E-2</v>
      </c>
      <c r="Y1568" s="205"/>
      <c r="Z1568" s="205"/>
    </row>
    <row r="1569" spans="1:26">
      <c r="A1569" s="181">
        <v>2001.01</v>
      </c>
      <c r="B1569" s="182">
        <v>1335.63</v>
      </c>
      <c r="C1569" s="183">
        <f>C1568*2/3+C1571/3</f>
        <v>16.169999999999998</v>
      </c>
      <c r="D1569" s="182">
        <f>(2*D1568+D1571)/3</f>
        <v>48.48</v>
      </c>
      <c r="E1569" s="182">
        <v>175.1</v>
      </c>
      <c r="F1569" s="183">
        <f t="shared" si="340"/>
        <v>2001.0416666665485</v>
      </c>
      <c r="G1569" s="184">
        <v>5.16</v>
      </c>
      <c r="H1569" s="183">
        <f t="shared" si="336"/>
        <v>2397.0744593660779</v>
      </c>
      <c r="I1569" s="183">
        <f t="shared" si="337"/>
        <v>29.020532638492298</v>
      </c>
      <c r="J1569" s="185">
        <f t="shared" si="341"/>
        <v>1031432.4294631764</v>
      </c>
      <c r="K1569" s="183">
        <f t="shared" si="338"/>
        <v>87.007756482010308</v>
      </c>
      <c r="L1569" s="185">
        <f t="shared" si="339"/>
        <v>37438.395499033999</v>
      </c>
      <c r="M1569" s="204">
        <f t="shared" si="330"/>
        <v>36.97886799702983</v>
      </c>
      <c r="N1569" s="186"/>
      <c r="O1569" s="187">
        <f t="shared" si="331"/>
        <v>39.712809789447171</v>
      </c>
      <c r="P1569" s="187"/>
      <c r="Q1569" s="206">
        <f t="shared" si="332"/>
        <v>2.0964838742171636E-3</v>
      </c>
      <c r="R1569" s="184">
        <f t="shared" si="342"/>
        <v>1.0089623559485503</v>
      </c>
      <c r="S1569" s="184">
        <f t="shared" si="343"/>
        <v>32.060223096875731</v>
      </c>
      <c r="T1569" s="190">
        <f t="shared" si="333"/>
        <v>-8.1823413419263025E-3</v>
      </c>
      <c r="U1569" s="190">
        <f t="shared" si="334"/>
        <v>3.2518510247690147E-2</v>
      </c>
      <c r="V1569" s="190">
        <f t="shared" si="335"/>
        <v>-4.0700851589616449E-2</v>
      </c>
      <c r="Y1569" s="205"/>
      <c r="Z1569" s="205"/>
    </row>
    <row r="1570" spans="1:26">
      <c r="A1570" s="181">
        <v>2001.02</v>
      </c>
      <c r="B1570" s="182">
        <v>1305.75</v>
      </c>
      <c r="C1570" s="183">
        <f>C1568/3+C1571*2/3</f>
        <v>16.07</v>
      </c>
      <c r="D1570" s="182">
        <f>(D1568+2*D1571)/3</f>
        <v>46.96</v>
      </c>
      <c r="E1570" s="182">
        <v>175.8</v>
      </c>
      <c r="F1570" s="183">
        <f t="shared" si="340"/>
        <v>2001.1249999998818</v>
      </c>
      <c r="G1570" s="184">
        <v>5.0999999999999996</v>
      </c>
      <c r="H1570" s="183">
        <f t="shared" si="336"/>
        <v>2334.1172546928333</v>
      </c>
      <c r="I1570" s="183">
        <f t="shared" si="337"/>
        <v>28.726221928327654</v>
      </c>
      <c r="J1570" s="185">
        <f t="shared" si="341"/>
        <v>1005372.744117071</v>
      </c>
      <c r="K1570" s="183">
        <f t="shared" si="338"/>
        <v>83.944205460750879</v>
      </c>
      <c r="L1570" s="185">
        <f t="shared" si="339"/>
        <v>36157.230759132806</v>
      </c>
      <c r="M1570" s="204">
        <f t="shared" si="330"/>
        <v>35.834662651431294</v>
      </c>
      <c r="N1570" s="186"/>
      <c r="O1570" s="187">
        <f t="shared" si="331"/>
        <v>38.458570743648096</v>
      </c>
      <c r="P1570" s="187"/>
      <c r="Q1570" s="206">
        <f t="shared" si="332"/>
        <v>3.817158867903292E-3</v>
      </c>
      <c r="R1570" s="184">
        <f t="shared" si="342"/>
        <v>1.0207257495686799</v>
      </c>
      <c r="S1570" s="184">
        <f t="shared" si="343"/>
        <v>32.21875680166827</v>
      </c>
      <c r="T1570" s="190">
        <f t="shared" si="333"/>
        <v>-3.040562320055451E-3</v>
      </c>
      <c r="U1570" s="190">
        <f t="shared" si="334"/>
        <v>3.0151305495649705E-2</v>
      </c>
      <c r="V1570" s="190">
        <f t="shared" si="335"/>
        <v>-3.3191867815705156E-2</v>
      </c>
      <c r="Y1570" s="205"/>
      <c r="Z1570" s="205"/>
    </row>
    <row r="1571" spans="1:26">
      <c r="A1571" s="181">
        <v>2001.03</v>
      </c>
      <c r="B1571" s="182">
        <v>1185.8499999999999</v>
      </c>
      <c r="C1571" s="183">
        <v>15.97</v>
      </c>
      <c r="D1571" s="182">
        <v>45.44</v>
      </c>
      <c r="E1571" s="182">
        <v>176.2</v>
      </c>
      <c r="F1571" s="183">
        <f t="shared" si="340"/>
        <v>2001.208333333215</v>
      </c>
      <c r="G1571" s="184">
        <v>4.8899999999999997</v>
      </c>
      <c r="H1571" s="183">
        <f t="shared" si="336"/>
        <v>2114.9755892451767</v>
      </c>
      <c r="I1571" s="183">
        <f t="shared" si="337"/>
        <v>28.482658144154382</v>
      </c>
      <c r="J1571" s="185">
        <f t="shared" si="341"/>
        <v>912004.36266358767</v>
      </c>
      <c r="K1571" s="183">
        <f t="shared" si="338"/>
        <v>81.042704199773013</v>
      </c>
      <c r="L1571" s="185">
        <f t="shared" si="339"/>
        <v>34946.644381189377</v>
      </c>
      <c r="M1571" s="204">
        <f t="shared" si="330"/>
        <v>32.325837236178764</v>
      </c>
      <c r="N1571" s="186"/>
      <c r="O1571" s="187">
        <f t="shared" si="331"/>
        <v>34.675224630315967</v>
      </c>
      <c r="P1571" s="187"/>
      <c r="Q1571" s="206">
        <f t="shared" si="332"/>
        <v>9.0273687409000332E-3</v>
      </c>
      <c r="R1571" s="184">
        <f t="shared" si="342"/>
        <v>0.98468394676896842</v>
      </c>
      <c r="S1571" s="184">
        <f t="shared" si="343"/>
        <v>32.811857445494709</v>
      </c>
      <c r="T1571" s="190">
        <f t="shared" si="333"/>
        <v>4.6247634573561847E-3</v>
      </c>
      <c r="U1571" s="190">
        <f t="shared" si="334"/>
        <v>2.9037043477599056E-2</v>
      </c>
      <c r="V1571" s="190">
        <f t="shared" si="335"/>
        <v>-2.4412280020242871E-2</v>
      </c>
      <c r="Y1571" s="205"/>
      <c r="Z1571" s="205"/>
    </row>
    <row r="1572" spans="1:26">
      <c r="A1572" s="181">
        <v>2001.04</v>
      </c>
      <c r="B1572" s="182">
        <v>1189.8399999999999</v>
      </c>
      <c r="C1572" s="183">
        <f>C1571*2/3+C1574/3</f>
        <v>15.876666666666665</v>
      </c>
      <c r="D1572" s="182">
        <f>(2*D1571+D1574)/3</f>
        <v>42.556666666666665</v>
      </c>
      <c r="E1572" s="182">
        <v>176.9</v>
      </c>
      <c r="F1572" s="183">
        <f t="shared" si="340"/>
        <v>2001.2916666665483</v>
      </c>
      <c r="G1572" s="184">
        <v>5.14</v>
      </c>
      <c r="H1572" s="183">
        <f t="shared" si="336"/>
        <v>2113.6945973996612</v>
      </c>
      <c r="I1572" s="183">
        <f t="shared" si="337"/>
        <v>28.204148925946871</v>
      </c>
      <c r="J1572" s="185">
        <f t="shared" si="341"/>
        <v>912465.48165968969</v>
      </c>
      <c r="K1572" s="183">
        <f t="shared" si="338"/>
        <v>75.599909581684599</v>
      </c>
      <c r="L1572" s="185">
        <f t="shared" si="339"/>
        <v>32635.891672687812</v>
      </c>
      <c r="M1572" s="204">
        <f t="shared" si="330"/>
        <v>32.1739011683607</v>
      </c>
      <c r="N1572" s="186"/>
      <c r="O1572" s="187">
        <f t="shared" si="331"/>
        <v>34.496099624617557</v>
      </c>
      <c r="P1572" s="187"/>
      <c r="Q1572" s="206">
        <f t="shared" si="332"/>
        <v>6.9286425381250225E-3</v>
      </c>
      <c r="R1572" s="184">
        <f t="shared" si="342"/>
        <v>0.98511167417526413</v>
      </c>
      <c r="S1572" s="184">
        <f t="shared" si="343"/>
        <v>32.18146012968986</v>
      </c>
      <c r="T1572" s="190">
        <f t="shared" si="333"/>
        <v>6.1390162450449814E-3</v>
      </c>
      <c r="U1572" s="190">
        <f t="shared" si="334"/>
        <v>3.0234437620741295E-2</v>
      </c>
      <c r="V1572" s="190">
        <f t="shared" si="335"/>
        <v>-2.4095421375696313E-2</v>
      </c>
      <c r="Y1572" s="205"/>
      <c r="Z1572" s="205"/>
    </row>
    <row r="1573" spans="1:26">
      <c r="A1573" s="181">
        <v>2001.05</v>
      </c>
      <c r="B1573" s="182">
        <v>1270.3699999999999</v>
      </c>
      <c r="C1573" s="183">
        <f>C1571/3+C1574*2/3</f>
        <v>15.783333333333331</v>
      </c>
      <c r="D1573" s="182">
        <f>(D1571+2*D1574)/3</f>
        <v>39.673333333333332</v>
      </c>
      <c r="E1573" s="182">
        <v>177.7</v>
      </c>
      <c r="F1573" s="183">
        <f t="shared" si="340"/>
        <v>2001.3749999998815</v>
      </c>
      <c r="G1573" s="184">
        <v>5.39</v>
      </c>
      <c r="H1573" s="183">
        <f t="shared" si="336"/>
        <v>2246.5925107765906</v>
      </c>
      <c r="I1573" s="183">
        <f t="shared" si="337"/>
        <v>27.912118880135068</v>
      </c>
      <c r="J1573" s="185">
        <f t="shared" si="341"/>
        <v>970840.59528428072</v>
      </c>
      <c r="K1573" s="183">
        <f t="shared" si="338"/>
        <v>70.16051508159822</v>
      </c>
      <c r="L1573" s="185">
        <f t="shared" si="339"/>
        <v>30319.105890602761</v>
      </c>
      <c r="M1573" s="204">
        <f t="shared" si="330"/>
        <v>34.07464321714005</v>
      </c>
      <c r="N1573" s="186"/>
      <c r="O1573" s="187">
        <f t="shared" si="331"/>
        <v>36.517428561211993</v>
      </c>
      <c r="P1573" s="187"/>
      <c r="Q1573" s="206">
        <f t="shared" si="332"/>
        <v>2.8549355130883282E-3</v>
      </c>
      <c r="R1573" s="184">
        <f t="shared" si="342"/>
        <v>1.0129694813165779</v>
      </c>
      <c r="S1573" s="184">
        <f t="shared" si="343"/>
        <v>31.559609130183045</v>
      </c>
      <c r="T1573" s="190">
        <f t="shared" si="333"/>
        <v>1.0869349603415124E-4</v>
      </c>
      <c r="U1573" s="190">
        <f t="shared" si="334"/>
        <v>3.456839659122668E-2</v>
      </c>
      <c r="V1573" s="190">
        <f t="shared" si="335"/>
        <v>-3.4459703095192529E-2</v>
      </c>
      <c r="Y1573" s="205"/>
      <c r="Z1573" s="205"/>
    </row>
    <row r="1574" spans="1:26">
      <c r="A1574" s="181">
        <v>2001.06</v>
      </c>
      <c r="B1574" s="182">
        <v>1238.71</v>
      </c>
      <c r="C1574" s="183">
        <v>15.69</v>
      </c>
      <c r="D1574" s="182">
        <v>36.79</v>
      </c>
      <c r="E1574" s="182">
        <v>178</v>
      </c>
      <c r="F1574" s="183">
        <f t="shared" si="340"/>
        <v>2001.4583333332148</v>
      </c>
      <c r="G1574" s="184">
        <v>5.28</v>
      </c>
      <c r="H1574" s="183">
        <f t="shared" si="336"/>
        <v>2186.9111892977539</v>
      </c>
      <c r="I1574" s="183">
        <f t="shared" si="337"/>
        <v>27.700298342696641</v>
      </c>
      <c r="J1574" s="185">
        <f t="shared" si="341"/>
        <v>946047.49125660316</v>
      </c>
      <c r="K1574" s="183">
        <f t="shared" si="338"/>
        <v>64.951814915730367</v>
      </c>
      <c r="L1574" s="185">
        <f t="shared" si="339"/>
        <v>28097.849539706975</v>
      </c>
      <c r="M1574" s="204">
        <f t="shared" si="330"/>
        <v>33.068534411112786</v>
      </c>
      <c r="N1574" s="186"/>
      <c r="O1574" s="187">
        <f t="shared" si="331"/>
        <v>35.426859322674531</v>
      </c>
      <c r="P1574" s="187"/>
      <c r="Q1574" s="206">
        <f t="shared" si="332"/>
        <v>4.7185158539475199E-3</v>
      </c>
      <c r="R1574" s="184">
        <f t="shared" si="342"/>
        <v>1.00748845990805</v>
      </c>
      <c r="S1574" s="184">
        <f t="shared" si="343"/>
        <v>31.915040687406314</v>
      </c>
      <c r="T1574" s="190">
        <f t="shared" si="333"/>
        <v>-9.2617412017781398E-4</v>
      </c>
      <c r="U1574" s="190">
        <f t="shared" si="334"/>
        <v>3.5285994928146991E-2</v>
      </c>
      <c r="V1574" s="190">
        <f t="shared" si="335"/>
        <v>-3.6212169048324805E-2</v>
      </c>
      <c r="Y1574" s="205"/>
      <c r="Z1574" s="205"/>
    </row>
    <row r="1575" spans="1:26">
      <c r="A1575" s="181">
        <v>2001.07</v>
      </c>
      <c r="B1575" s="182">
        <v>1204.45</v>
      </c>
      <c r="C1575" s="183">
        <f>C1574*2/3+C1577/3</f>
        <v>15.706666666666667</v>
      </c>
      <c r="D1575" s="182">
        <f>(2*D1574+D1577)/3</f>
        <v>33.963333333333331</v>
      </c>
      <c r="E1575" s="182">
        <v>177.5</v>
      </c>
      <c r="F1575" s="183">
        <f t="shared" si="340"/>
        <v>2001.5416666665481</v>
      </c>
      <c r="G1575" s="184">
        <v>5.24</v>
      </c>
      <c r="H1575" s="183">
        <f t="shared" si="336"/>
        <v>2132.4159578873246</v>
      </c>
      <c r="I1575" s="183">
        <f t="shared" si="337"/>
        <v>27.807834816901423</v>
      </c>
      <c r="J1575" s="185">
        <f t="shared" si="341"/>
        <v>923475.57208629674</v>
      </c>
      <c r="K1575" s="183">
        <f t="shared" si="338"/>
        <v>60.130311746478895</v>
      </c>
      <c r="L1575" s="185">
        <f t="shared" si="339"/>
        <v>26040.357573961224</v>
      </c>
      <c r="M1575" s="204">
        <f t="shared" si="330"/>
        <v>32.163038687444356</v>
      </c>
      <c r="N1575" s="186"/>
      <c r="O1575" s="187">
        <f t="shared" si="331"/>
        <v>34.448593957650367</v>
      </c>
      <c r="P1575" s="187"/>
      <c r="Q1575" s="206">
        <f t="shared" si="332"/>
        <v>5.5300455517572171E-3</v>
      </c>
      <c r="R1575" s="184">
        <f t="shared" si="342"/>
        <v>1.0254723068263334</v>
      </c>
      <c r="S1575" s="184">
        <f t="shared" si="343"/>
        <v>32.244609937071992</v>
      </c>
      <c r="T1575" s="190">
        <f t="shared" si="333"/>
        <v>4.4659785179836931E-3</v>
      </c>
      <c r="U1575" s="190">
        <f t="shared" si="334"/>
        <v>3.4389590017319671E-2</v>
      </c>
      <c r="V1575" s="190">
        <f t="shared" si="335"/>
        <v>-2.9923611499335978E-2</v>
      </c>
      <c r="Y1575" s="205"/>
      <c r="Z1575" s="205"/>
    </row>
    <row r="1576" spans="1:26">
      <c r="A1576" s="181">
        <v>2001.08</v>
      </c>
      <c r="B1576" s="182">
        <v>1178.5</v>
      </c>
      <c r="C1576" s="183">
        <f>C1574/3+C1577*2/3</f>
        <v>15.723333333333333</v>
      </c>
      <c r="D1576" s="182">
        <f>(D1574+2*D1577)/3</f>
        <v>31.136666666666667</v>
      </c>
      <c r="E1576" s="182">
        <v>177.5</v>
      </c>
      <c r="F1576" s="183">
        <f t="shared" si="340"/>
        <v>2001.6249999998813</v>
      </c>
      <c r="G1576" s="184">
        <v>4.97</v>
      </c>
      <c r="H1576" s="183">
        <f t="shared" si="336"/>
        <v>2086.4728352112684</v>
      </c>
      <c r="I1576" s="183">
        <f t="shared" si="337"/>
        <v>27.837342281690148</v>
      </c>
      <c r="J1576" s="185">
        <f t="shared" si="341"/>
        <v>904583.81105411274</v>
      </c>
      <c r="K1576" s="183">
        <f t="shared" si="338"/>
        <v>55.125845718309883</v>
      </c>
      <c r="L1576" s="185">
        <f t="shared" si="339"/>
        <v>23899.639029999908</v>
      </c>
      <c r="M1576" s="204">
        <f t="shared" si="330"/>
        <v>31.404318760780153</v>
      </c>
      <c r="N1576" s="186"/>
      <c r="O1576" s="187">
        <f t="shared" si="331"/>
        <v>33.631390163183092</v>
      </c>
      <c r="P1576" s="187"/>
      <c r="Q1576" s="206">
        <f t="shared" si="332"/>
        <v>8.6801283126884399E-3</v>
      </c>
      <c r="R1576" s="184">
        <f t="shared" si="342"/>
        <v>1.0231098784795749</v>
      </c>
      <c r="S1576" s="184">
        <f t="shared" si="343"/>
        <v>33.065954534884526</v>
      </c>
      <c r="T1576" s="190">
        <f t="shared" si="333"/>
        <v>-4.721467214606756E-3</v>
      </c>
      <c r="U1576" s="190">
        <f t="shared" si="334"/>
        <v>3.7976183851412326E-2</v>
      </c>
      <c r="V1576" s="190">
        <f t="shared" si="335"/>
        <v>-4.2697651066019082E-2</v>
      </c>
      <c r="Y1576" s="205"/>
      <c r="Z1576" s="205"/>
    </row>
    <row r="1577" spans="1:26">
      <c r="A1577" s="181">
        <v>2001.09</v>
      </c>
      <c r="B1577" s="182">
        <v>1044.6400000000001</v>
      </c>
      <c r="C1577" s="183">
        <v>15.74</v>
      </c>
      <c r="D1577" s="182">
        <v>28.31</v>
      </c>
      <c r="E1577" s="182">
        <v>178.3</v>
      </c>
      <c r="F1577" s="183">
        <f t="shared" si="340"/>
        <v>2001.7083333332146</v>
      </c>
      <c r="G1577" s="184">
        <v>4.7300000000000004</v>
      </c>
      <c r="H1577" s="183">
        <f t="shared" si="336"/>
        <v>1841.1823941671346</v>
      </c>
      <c r="I1577" s="183">
        <f t="shared" si="337"/>
        <v>27.741816208637136</v>
      </c>
      <c r="J1577" s="185">
        <f t="shared" si="341"/>
        <v>799241.18443900987</v>
      </c>
      <c r="K1577" s="183">
        <f t="shared" si="338"/>
        <v>49.896494083006182</v>
      </c>
      <c r="L1577" s="185">
        <f t="shared" si="339"/>
        <v>21659.631960740895</v>
      </c>
      <c r="M1577" s="204">
        <f t="shared" si="330"/>
        <v>27.667392586862501</v>
      </c>
      <c r="N1577" s="186"/>
      <c r="O1577" s="187">
        <f t="shared" si="331"/>
        <v>29.631910124299601</v>
      </c>
      <c r="P1577" s="187"/>
      <c r="Q1577" s="206">
        <f t="shared" si="332"/>
        <v>1.5392721950809533E-2</v>
      </c>
      <c r="R1577" s="184">
        <f t="shared" si="342"/>
        <v>1.0166806203414818</v>
      </c>
      <c r="S1577" s="184">
        <f t="shared" si="343"/>
        <v>33.678315136648578</v>
      </c>
      <c r="T1577" s="190">
        <f t="shared" si="333"/>
        <v>6.7289873996549954E-3</v>
      </c>
      <c r="U1577" s="190">
        <f t="shared" si="334"/>
        <v>3.9053959337747912E-2</v>
      </c>
      <c r="V1577" s="190">
        <f t="shared" si="335"/>
        <v>-3.2324971938092917E-2</v>
      </c>
      <c r="Y1577" s="205"/>
      <c r="Z1577" s="205"/>
    </row>
    <row r="1578" spans="1:26">
      <c r="A1578" s="181">
        <v>2001.1</v>
      </c>
      <c r="B1578" s="182">
        <v>1076.5899999999999</v>
      </c>
      <c r="C1578" s="183">
        <f>C1577*2/3+C1580/3</f>
        <v>15.740000000000002</v>
      </c>
      <c r="D1578" s="182">
        <f>(2*D1577+D1580)/3</f>
        <v>27.103333333333335</v>
      </c>
      <c r="E1578" s="182">
        <v>177.7</v>
      </c>
      <c r="F1578" s="183">
        <f t="shared" si="340"/>
        <v>2001.7916666665478</v>
      </c>
      <c r="G1578" s="184">
        <v>4.57</v>
      </c>
      <c r="H1578" s="183">
        <f t="shared" si="336"/>
        <v>1903.9012501688246</v>
      </c>
      <c r="I1578" s="183">
        <f t="shared" si="337"/>
        <v>27.835485818795739</v>
      </c>
      <c r="J1578" s="185">
        <f t="shared" si="341"/>
        <v>827473.82005950296</v>
      </c>
      <c r="K1578" s="183">
        <f t="shared" si="338"/>
        <v>47.931032442318539</v>
      </c>
      <c r="L1578" s="185">
        <f t="shared" si="339"/>
        <v>20831.791833176416</v>
      </c>
      <c r="M1578" s="204">
        <f t="shared" si="330"/>
        <v>28.577373113360114</v>
      </c>
      <c r="N1578" s="186"/>
      <c r="O1578" s="187">
        <f t="shared" si="331"/>
        <v>30.610210495719652</v>
      </c>
      <c r="P1578" s="187"/>
      <c r="Q1578" s="206">
        <f t="shared" si="332"/>
        <v>1.5346369150707008E-2</v>
      </c>
      <c r="R1578" s="184">
        <f t="shared" si="342"/>
        <v>0.99746228642444223</v>
      </c>
      <c r="S1578" s="184">
        <f t="shared" si="343"/>
        <v>34.35570120979331</v>
      </c>
      <c r="T1578" s="190">
        <f t="shared" si="333"/>
        <v>6.4392071284102848E-3</v>
      </c>
      <c r="U1578" s="190">
        <f t="shared" si="334"/>
        <v>3.5790086566631629E-2</v>
      </c>
      <c r="V1578" s="190">
        <f t="shared" si="335"/>
        <v>-2.9350879438221344E-2</v>
      </c>
      <c r="Y1578" s="205"/>
      <c r="Z1578" s="205"/>
    </row>
    <row r="1579" spans="1:26">
      <c r="A1579" s="181">
        <v>2001.11</v>
      </c>
      <c r="B1579" s="182">
        <v>1129.68</v>
      </c>
      <c r="C1579" s="183">
        <f>C1577/3+C1580*2/3</f>
        <v>15.740000000000002</v>
      </c>
      <c r="D1579" s="182">
        <f>(D1577+2*D1580)/3</f>
        <v>25.896666666666665</v>
      </c>
      <c r="E1579" s="182">
        <v>177.4</v>
      </c>
      <c r="F1579" s="183">
        <f t="shared" si="340"/>
        <v>2001.8749999998811</v>
      </c>
      <c r="G1579" s="184">
        <v>4.6500000000000004</v>
      </c>
      <c r="H1579" s="183">
        <f t="shared" si="336"/>
        <v>2001.1669873731689</v>
      </c>
      <c r="I1579" s="183">
        <f t="shared" si="337"/>
        <v>27.882558229988739</v>
      </c>
      <c r="J1579" s="185">
        <f t="shared" si="341"/>
        <v>870757.32808407885</v>
      </c>
      <c r="K1579" s="183">
        <f t="shared" si="338"/>
        <v>45.87454360202932</v>
      </c>
      <c r="L1579" s="185">
        <f t="shared" si="339"/>
        <v>19961.15030181174</v>
      </c>
      <c r="M1579" s="204">
        <f t="shared" si="330"/>
        <v>30.005103811056824</v>
      </c>
      <c r="N1579" s="186"/>
      <c r="O1579" s="187">
        <f t="shared" si="331"/>
        <v>32.143096534852369</v>
      </c>
      <c r="P1579" s="187"/>
      <c r="Q1579" s="206">
        <f t="shared" si="332"/>
        <v>1.2409781134990854E-2</v>
      </c>
      <c r="R1579" s="184">
        <f t="shared" si="342"/>
        <v>0.96966877558180731</v>
      </c>
      <c r="S1579" s="184">
        <f t="shared" si="343"/>
        <v>34.326467548102443</v>
      </c>
      <c r="T1579" s="190">
        <f t="shared" si="333"/>
        <v>3.1638813101841912E-3</v>
      </c>
      <c r="U1579" s="190">
        <f t="shared" si="334"/>
        <v>3.7444765406320579E-2</v>
      </c>
      <c r="V1579" s="190">
        <f t="shared" si="335"/>
        <v>-3.4280884096136388E-2</v>
      </c>
      <c r="Y1579" s="205"/>
      <c r="Z1579" s="205"/>
    </row>
    <row r="1580" spans="1:26">
      <c r="A1580" s="181">
        <v>2001.12</v>
      </c>
      <c r="B1580" s="182">
        <v>1144.93</v>
      </c>
      <c r="C1580" s="183">
        <v>15.74</v>
      </c>
      <c r="D1580" s="182">
        <v>24.69</v>
      </c>
      <c r="E1580" s="182">
        <v>176.7</v>
      </c>
      <c r="F1580" s="183">
        <f t="shared" si="340"/>
        <v>2001.9583333332143</v>
      </c>
      <c r="G1580" s="184">
        <v>5.09</v>
      </c>
      <c r="H1580" s="183">
        <f t="shared" si="336"/>
        <v>2036.2162121392198</v>
      </c>
      <c r="I1580" s="183">
        <f t="shared" si="337"/>
        <v>27.99301544991512</v>
      </c>
      <c r="J1580" s="185">
        <f t="shared" si="341"/>
        <v>887023.15187203488</v>
      </c>
      <c r="K1580" s="183">
        <f t="shared" si="338"/>
        <v>43.910263752122262</v>
      </c>
      <c r="L1580" s="185">
        <f t="shared" si="339"/>
        <v>19128.332404357072</v>
      </c>
      <c r="M1580" s="204">
        <f t="shared" si="330"/>
        <v>30.499953255020461</v>
      </c>
      <c r="N1580" s="186"/>
      <c r="O1580" s="187">
        <f t="shared" si="331"/>
        <v>32.677962674930107</v>
      </c>
      <c r="P1580" s="187"/>
      <c r="Q1580" s="206">
        <f t="shared" si="332"/>
        <v>6.9892836391996088E-3</v>
      </c>
      <c r="R1580" s="184">
        <f t="shared" si="342"/>
        <v>1.008137626359966</v>
      </c>
      <c r="S1580" s="184">
        <f t="shared" si="343"/>
        <v>33.417164043949072</v>
      </c>
      <c r="T1580" s="190">
        <f t="shared" si="333"/>
        <v>3.1054556620517815E-3</v>
      </c>
      <c r="U1580" s="190">
        <f t="shared" si="334"/>
        <v>4.0944894595170922E-2</v>
      </c>
      <c r="V1580" s="190">
        <f t="shared" si="335"/>
        <v>-3.7839438933119141E-2</v>
      </c>
      <c r="Y1580" s="205"/>
      <c r="Z1580" s="205"/>
    </row>
    <row r="1581" spans="1:26">
      <c r="A1581" s="181">
        <v>2002.01</v>
      </c>
      <c r="B1581" s="182">
        <v>1140.21</v>
      </c>
      <c r="C1581" s="183">
        <f>C1580*2/3+C1583/3</f>
        <v>15.736666666666668</v>
      </c>
      <c r="D1581" s="182">
        <f>(2*D1580+D1583)/3</f>
        <v>24.693333333333332</v>
      </c>
      <c r="E1581" s="182">
        <v>177.1</v>
      </c>
      <c r="F1581" s="183">
        <f t="shared" si="340"/>
        <v>2002.0416666665476</v>
      </c>
      <c r="G1581" s="184">
        <v>5.04</v>
      </c>
      <c r="H1581" s="183">
        <f t="shared" si="336"/>
        <v>2023.2418037549417</v>
      </c>
      <c r="I1581" s="183">
        <f t="shared" si="337"/>
        <v>27.923875296442702</v>
      </c>
      <c r="J1581" s="185">
        <f t="shared" si="341"/>
        <v>882384.88855505607</v>
      </c>
      <c r="K1581" s="183">
        <f t="shared" si="338"/>
        <v>43.81700237154152</v>
      </c>
      <c r="L1581" s="185">
        <f t="shared" si="339"/>
        <v>19109.658906154287</v>
      </c>
      <c r="M1581" s="204">
        <f t="shared" si="330"/>
        <v>30.277204433096006</v>
      </c>
      <c r="N1581" s="186"/>
      <c r="O1581" s="187">
        <f t="shared" si="331"/>
        <v>32.44567789769129</v>
      </c>
      <c r="P1581" s="187"/>
      <c r="Q1581" s="206">
        <f t="shared" si="332"/>
        <v>7.8137269027388351E-3</v>
      </c>
      <c r="R1581" s="184">
        <f t="shared" si="342"/>
        <v>1.0143899309217241</v>
      </c>
      <c r="S1581" s="184">
        <f t="shared" si="343"/>
        <v>33.61300986765773</v>
      </c>
      <c r="T1581" s="190">
        <f t="shared" si="333"/>
        <v>7.8905068108026111E-3</v>
      </c>
      <c r="U1581" s="190">
        <f t="shared" si="334"/>
        <v>4.0145010048437957E-2</v>
      </c>
      <c r="V1581" s="190">
        <f t="shared" si="335"/>
        <v>-3.2254503237635346E-2</v>
      </c>
      <c r="Y1581" s="205"/>
      <c r="Z1581" s="205"/>
    </row>
    <row r="1582" spans="1:26">
      <c r="A1582" s="181">
        <v>2002.02</v>
      </c>
      <c r="B1582" s="182">
        <v>1100.67</v>
      </c>
      <c r="C1582" s="183">
        <f>C1580/3+C1583*2/3</f>
        <v>15.733333333333334</v>
      </c>
      <c r="D1582" s="182">
        <f>(D1580+2*D1583)/3</f>
        <v>24.696666666666669</v>
      </c>
      <c r="E1582" s="182">
        <v>177.8</v>
      </c>
      <c r="F1582" s="183">
        <f t="shared" si="340"/>
        <v>2002.1249999998809</v>
      </c>
      <c r="G1582" s="184">
        <v>4.91</v>
      </c>
      <c r="H1582" s="183">
        <f t="shared" si="336"/>
        <v>1945.3908915354336</v>
      </c>
      <c r="I1582" s="183">
        <f t="shared" si="337"/>
        <v>27.808047244094499</v>
      </c>
      <c r="J1582" s="185">
        <f t="shared" si="341"/>
        <v>849442.86205580609</v>
      </c>
      <c r="K1582" s="183">
        <f t="shared" si="338"/>
        <v>43.650386023622062</v>
      </c>
      <c r="L1582" s="185">
        <f t="shared" si="339"/>
        <v>19059.670215933533</v>
      </c>
      <c r="M1582" s="204">
        <f t="shared" si="330"/>
        <v>29.085704152008432</v>
      </c>
      <c r="N1582" s="186"/>
      <c r="O1582" s="187">
        <f t="shared" si="331"/>
        <v>31.1763856379747</v>
      </c>
      <c r="P1582" s="187"/>
      <c r="Q1582" s="206">
        <f t="shared" si="332"/>
        <v>1.0500638782444588E-2</v>
      </c>
      <c r="R1582" s="184">
        <f t="shared" si="342"/>
        <v>0.97557538102605568</v>
      </c>
      <c r="S1582" s="184">
        <f t="shared" si="343"/>
        <v>33.962459786237453</v>
      </c>
      <c r="T1582" s="190">
        <f t="shared" si="333"/>
        <v>1.5422889034006682E-2</v>
      </c>
      <c r="U1582" s="190">
        <f t="shared" si="334"/>
        <v>3.8783770458147959E-2</v>
      </c>
      <c r="V1582" s="190">
        <f t="shared" si="335"/>
        <v>-2.3360881424141278E-2</v>
      </c>
      <c r="Y1582" s="205"/>
      <c r="Z1582" s="205"/>
    </row>
    <row r="1583" spans="1:26">
      <c r="A1583" s="181">
        <v>2002.03</v>
      </c>
      <c r="B1583" s="182">
        <v>1153.79</v>
      </c>
      <c r="C1583" s="183">
        <v>15.73</v>
      </c>
      <c r="D1583" s="182">
        <v>24.7</v>
      </c>
      <c r="E1583" s="182">
        <v>178.8</v>
      </c>
      <c r="F1583" s="183">
        <f t="shared" si="340"/>
        <v>2002.2083333332141</v>
      </c>
      <c r="G1583" s="184">
        <v>5.28</v>
      </c>
      <c r="H1583" s="183">
        <f t="shared" si="336"/>
        <v>2027.873040016779</v>
      </c>
      <c r="I1583" s="183">
        <f t="shared" si="337"/>
        <v>27.646662667785243</v>
      </c>
      <c r="J1583" s="185">
        <f t="shared" si="341"/>
        <v>886464.15904883889</v>
      </c>
      <c r="K1583" s="183">
        <f t="shared" si="338"/>
        <v>43.41211493288592</v>
      </c>
      <c r="L1583" s="185">
        <f t="shared" si="339"/>
        <v>18977.166320133059</v>
      </c>
      <c r="M1583" s="204">
        <f t="shared" si="330"/>
        <v>30.292130640918693</v>
      </c>
      <c r="N1583" s="186"/>
      <c r="O1583" s="187">
        <f t="shared" si="331"/>
        <v>32.475809252848016</v>
      </c>
      <c r="P1583" s="187"/>
      <c r="Q1583" s="206">
        <f t="shared" si="332"/>
        <v>5.4898769415986162E-3</v>
      </c>
      <c r="R1583" s="184">
        <f t="shared" si="342"/>
        <v>1.0098121952753996</v>
      </c>
      <c r="S1583" s="184">
        <f t="shared" si="343"/>
        <v>32.947632377824029</v>
      </c>
      <c r="T1583" s="190">
        <f t="shared" si="333"/>
        <v>1.3213994035882193E-2</v>
      </c>
      <c r="U1583" s="190">
        <f t="shared" si="334"/>
        <v>3.9453964822458554E-2</v>
      </c>
      <c r="V1583" s="190">
        <f t="shared" si="335"/>
        <v>-2.6239970786576361E-2</v>
      </c>
      <c r="Y1583" s="205"/>
      <c r="Z1583" s="205"/>
    </row>
    <row r="1584" spans="1:26">
      <c r="A1584" s="181">
        <v>2002.04</v>
      </c>
      <c r="B1584" s="182">
        <v>1111.93</v>
      </c>
      <c r="C1584" s="183">
        <f>C1583*2/3+C1586/3</f>
        <v>15.833333333333332</v>
      </c>
      <c r="D1584" s="182">
        <f>(2*D1583+D1586)/3</f>
        <v>25.38</v>
      </c>
      <c r="E1584" s="182">
        <v>179.8</v>
      </c>
      <c r="F1584" s="183">
        <f t="shared" si="340"/>
        <v>2002.2916666665474</v>
      </c>
      <c r="G1584" s="184">
        <v>5.21</v>
      </c>
      <c r="H1584" s="183">
        <f t="shared" si="336"/>
        <v>1943.4316250556183</v>
      </c>
      <c r="I1584" s="183">
        <f t="shared" si="337"/>
        <v>27.673505283648506</v>
      </c>
      <c r="J1584" s="185">
        <f t="shared" si="341"/>
        <v>850559.54918591725</v>
      </c>
      <c r="K1584" s="183">
        <f t="shared" si="338"/>
        <v>44.359172469410467</v>
      </c>
      <c r="L1584" s="185">
        <f t="shared" si="339"/>
        <v>19414.172977020651</v>
      </c>
      <c r="M1584" s="204">
        <f t="shared" si="330"/>
        <v>29.005883253118707</v>
      </c>
      <c r="N1584" s="186"/>
      <c r="O1584" s="187">
        <f t="shared" si="331"/>
        <v>31.104690399704168</v>
      </c>
      <c r="P1584" s="187"/>
      <c r="Q1584" s="206">
        <f t="shared" si="332"/>
        <v>8.0785808107926918E-3</v>
      </c>
      <c r="R1584" s="184">
        <f t="shared" si="342"/>
        <v>1.0082163411245575</v>
      </c>
      <c r="S1584" s="184">
        <f t="shared" si="343"/>
        <v>33.085876926180333</v>
      </c>
      <c r="T1584" s="190">
        <f t="shared" si="333"/>
        <v>1.7068177540057627E-2</v>
      </c>
      <c r="U1584" s="190">
        <f t="shared" si="334"/>
        <v>4.000361897021687E-2</v>
      </c>
      <c r="V1584" s="190">
        <f t="shared" si="335"/>
        <v>-2.2935441430159242E-2</v>
      </c>
      <c r="Y1584" s="205"/>
      <c r="Z1584" s="205"/>
    </row>
    <row r="1585" spans="1:26">
      <c r="A1585" s="181">
        <v>2002.05</v>
      </c>
      <c r="B1585" s="182">
        <v>1079.25</v>
      </c>
      <c r="C1585" s="183">
        <f>C1583/3+C1586*2/3</f>
        <v>15.936666666666667</v>
      </c>
      <c r="D1585" s="182">
        <f>(D1583+2*D1586)/3</f>
        <v>26.06</v>
      </c>
      <c r="E1585" s="182">
        <v>179.8</v>
      </c>
      <c r="F1585" s="183">
        <f t="shared" si="340"/>
        <v>2002.3749999998806</v>
      </c>
      <c r="G1585" s="184">
        <v>5.16</v>
      </c>
      <c r="H1585" s="183">
        <f t="shared" si="336"/>
        <v>1886.3135101501675</v>
      </c>
      <c r="I1585" s="183">
        <f t="shared" si="337"/>
        <v>27.854111318131263</v>
      </c>
      <c r="J1585" s="185">
        <f t="shared" si="341"/>
        <v>826577.19801923528</v>
      </c>
      <c r="K1585" s="183">
        <f t="shared" si="338"/>
        <v>45.547676696329269</v>
      </c>
      <c r="L1585" s="185">
        <f t="shared" si="339"/>
        <v>19958.861969313199</v>
      </c>
      <c r="M1585" s="204">
        <f t="shared" si="330"/>
        <v>28.128107508688352</v>
      </c>
      <c r="N1585" s="186"/>
      <c r="O1585" s="187">
        <f t="shared" si="331"/>
        <v>30.171984137541539</v>
      </c>
      <c r="P1585" s="187"/>
      <c r="Q1585" s="206">
        <f t="shared" si="332"/>
        <v>9.5075054739182513E-3</v>
      </c>
      <c r="R1585" s="184">
        <f t="shared" si="342"/>
        <v>1.0223118312731163</v>
      </c>
      <c r="S1585" s="184">
        <f t="shared" si="343"/>
        <v>33.357721777410958</v>
      </c>
      <c r="T1585" s="190">
        <f t="shared" si="333"/>
        <v>1.6905259625435543E-2</v>
      </c>
      <c r="U1585" s="190">
        <f t="shared" si="334"/>
        <v>4.1783162308777655E-2</v>
      </c>
      <c r="V1585" s="190">
        <f t="shared" si="335"/>
        <v>-2.4877902683342112E-2</v>
      </c>
      <c r="Y1585" s="205"/>
      <c r="Z1585" s="205"/>
    </row>
    <row r="1586" spans="1:26">
      <c r="A1586" s="181">
        <v>2002.06</v>
      </c>
      <c r="B1586" s="182">
        <v>1014.02</v>
      </c>
      <c r="C1586" s="183">
        <v>16.04</v>
      </c>
      <c r="D1586" s="182">
        <v>26.74</v>
      </c>
      <c r="E1586" s="182">
        <v>179.9</v>
      </c>
      <c r="F1586" s="183">
        <f t="shared" si="340"/>
        <v>2002.4583333332139</v>
      </c>
      <c r="G1586" s="184">
        <v>4.93</v>
      </c>
      <c r="H1586" s="183">
        <f t="shared" si="336"/>
        <v>1771.3193334630355</v>
      </c>
      <c r="I1586" s="183">
        <f t="shared" si="337"/>
        <v>28.019133852140087</v>
      </c>
      <c r="J1586" s="185">
        <f t="shared" si="341"/>
        <v>777210.23661137465</v>
      </c>
      <c r="K1586" s="183">
        <f t="shared" si="338"/>
        <v>46.710201945525313</v>
      </c>
      <c r="L1586" s="185">
        <f t="shared" si="339"/>
        <v>20495.258206927047</v>
      </c>
      <c r="M1586" s="204">
        <f t="shared" si="330"/>
        <v>26.387672541183367</v>
      </c>
      <c r="N1586" s="186"/>
      <c r="O1586" s="187">
        <f t="shared" si="331"/>
        <v>28.315227417431359</v>
      </c>
      <c r="P1586" s="187"/>
      <c r="Q1586" s="206">
        <f t="shared" si="332"/>
        <v>1.3843029904263129E-2</v>
      </c>
      <c r="R1586" s="184">
        <f t="shared" si="342"/>
        <v>1.0263194975144518</v>
      </c>
      <c r="S1586" s="184">
        <f t="shared" si="343"/>
        <v>34.083037554186035</v>
      </c>
      <c r="T1586" s="190">
        <f t="shared" si="333"/>
        <v>2.2153703784095979E-2</v>
      </c>
      <c r="U1586" s="190">
        <f t="shared" si="334"/>
        <v>4.1551593814674881E-2</v>
      </c>
      <c r="V1586" s="190">
        <f t="shared" si="335"/>
        <v>-1.9397890030578901E-2</v>
      </c>
      <c r="Y1586" s="205"/>
      <c r="Z1586" s="205"/>
    </row>
    <row r="1587" spans="1:26">
      <c r="A1587" s="181">
        <v>2002.07</v>
      </c>
      <c r="B1587" s="182">
        <v>903.59</v>
      </c>
      <c r="C1587" s="183">
        <f>C1586*2/3+C1589/3</f>
        <v>15.96</v>
      </c>
      <c r="D1587" s="182">
        <f>(2*D1586+D1589)/3</f>
        <v>27.84</v>
      </c>
      <c r="E1587" s="182">
        <v>180.1</v>
      </c>
      <c r="F1587" s="183">
        <f t="shared" si="340"/>
        <v>2002.5416666665471</v>
      </c>
      <c r="G1587" s="184">
        <v>4.6500000000000004</v>
      </c>
      <c r="H1587" s="183">
        <f t="shared" si="336"/>
        <v>1576.6642068573021</v>
      </c>
      <c r="I1587" s="183">
        <f t="shared" si="337"/>
        <v>27.848427651304846</v>
      </c>
      <c r="J1587" s="185">
        <f t="shared" si="341"/>
        <v>692818.74344814138</v>
      </c>
      <c r="K1587" s="183">
        <f t="shared" si="338"/>
        <v>48.577708384231002</v>
      </c>
      <c r="L1587" s="185">
        <f t="shared" si="339"/>
        <v>21346.046124454959</v>
      </c>
      <c r="M1587" s="204">
        <f t="shared" si="330"/>
        <v>23.463120467431455</v>
      </c>
      <c r="N1587" s="186"/>
      <c r="O1587" s="187">
        <f t="shared" si="331"/>
        <v>25.189619576345283</v>
      </c>
      <c r="P1587" s="187"/>
      <c r="Q1587" s="206">
        <f t="shared" si="332"/>
        <v>2.1261397043573486E-2</v>
      </c>
      <c r="R1587" s="184">
        <f t="shared" si="342"/>
        <v>1.0353744093209243</v>
      </c>
      <c r="S1587" s="184">
        <f t="shared" si="343"/>
        <v>34.941240794838841</v>
      </c>
      <c r="T1587" s="190">
        <f t="shared" si="333"/>
        <v>3.7123546768372595E-2</v>
      </c>
      <c r="U1587" s="190">
        <f t="shared" si="334"/>
        <v>4.0130129867655073E-2</v>
      </c>
      <c r="V1587" s="190">
        <f t="shared" si="335"/>
        <v>-3.0065830992824782E-3</v>
      </c>
      <c r="Y1587" s="205"/>
      <c r="Z1587" s="205"/>
    </row>
    <row r="1588" spans="1:26">
      <c r="A1588" s="181">
        <v>2002.08</v>
      </c>
      <c r="B1588" s="182">
        <v>912.55</v>
      </c>
      <c r="C1588" s="183">
        <f>C1586/3+C1589*2/3</f>
        <v>15.879999999999999</v>
      </c>
      <c r="D1588" s="182">
        <f>(D1586+2*D1589)/3</f>
        <v>28.939999999999998</v>
      </c>
      <c r="E1588" s="182">
        <v>180.7</v>
      </c>
      <c r="F1588" s="183">
        <f t="shared" si="340"/>
        <v>2002.6249999998804</v>
      </c>
      <c r="G1588" s="184">
        <v>4.26</v>
      </c>
      <c r="H1588" s="183">
        <f t="shared" si="336"/>
        <v>1587.0113114277817</v>
      </c>
      <c r="I1588" s="183">
        <f t="shared" si="337"/>
        <v>27.616831543995584</v>
      </c>
      <c r="J1588" s="185">
        <f t="shared" si="341"/>
        <v>698376.75816433388</v>
      </c>
      <c r="K1588" s="183">
        <f t="shared" si="338"/>
        <v>50.329414665190946</v>
      </c>
      <c r="L1588" s="185">
        <f t="shared" si="339"/>
        <v>22147.853138212504</v>
      </c>
      <c r="M1588" s="204">
        <f t="shared" si="330"/>
        <v>23.588713528842387</v>
      </c>
      <c r="N1588" s="186"/>
      <c r="O1588" s="187">
        <f t="shared" si="331"/>
        <v>25.335997073986583</v>
      </c>
      <c r="P1588" s="187"/>
      <c r="Q1588" s="206">
        <f t="shared" si="332"/>
        <v>2.4983992645496826E-2</v>
      </c>
      <c r="R1588" s="184">
        <f t="shared" si="342"/>
        <v>1.0356261870042687</v>
      </c>
      <c r="S1588" s="184">
        <f t="shared" si="343"/>
        <v>36.057142808280304</v>
      </c>
      <c r="T1588" s="190">
        <f t="shared" si="333"/>
        <v>3.9179176192103871E-2</v>
      </c>
      <c r="U1588" s="190">
        <f t="shared" si="334"/>
        <v>3.4995989194479771E-2</v>
      </c>
      <c r="V1588" s="190">
        <f t="shared" si="335"/>
        <v>4.1831869976240998E-3</v>
      </c>
      <c r="Y1588" s="205"/>
      <c r="Z1588" s="205"/>
    </row>
    <row r="1589" spans="1:26">
      <c r="A1589" s="181">
        <v>2002.09</v>
      </c>
      <c r="B1589" s="182">
        <v>867.81</v>
      </c>
      <c r="C1589" s="183">
        <v>15.8</v>
      </c>
      <c r="D1589" s="182">
        <v>30.04</v>
      </c>
      <c r="E1589" s="182">
        <v>181</v>
      </c>
      <c r="F1589" s="183">
        <f t="shared" si="340"/>
        <v>2002.7083333332137</v>
      </c>
      <c r="G1589" s="184">
        <v>3.87</v>
      </c>
      <c r="H1589" s="183">
        <f t="shared" si="336"/>
        <v>1506.7027494198899</v>
      </c>
      <c r="I1589" s="183">
        <f t="shared" si="337"/>
        <v>27.432160773480678</v>
      </c>
      <c r="J1589" s="185">
        <f t="shared" si="341"/>
        <v>664042.32452187932</v>
      </c>
      <c r="K1589" s="183">
        <f t="shared" si="338"/>
        <v>52.155829723756923</v>
      </c>
      <c r="L1589" s="185">
        <f t="shared" si="339"/>
        <v>22986.404199810164</v>
      </c>
      <c r="M1589" s="204">
        <f t="shared" si="330"/>
        <v>22.365036801224342</v>
      </c>
      <c r="N1589" s="186"/>
      <c r="O1589" s="187">
        <f t="shared" si="331"/>
        <v>24.033754017347945</v>
      </c>
      <c r="P1589" s="187"/>
      <c r="Q1589" s="206">
        <f t="shared" si="332"/>
        <v>3.1082925210663741E-2</v>
      </c>
      <c r="R1589" s="184">
        <f t="shared" si="342"/>
        <v>0.99748650991017018</v>
      </c>
      <c r="S1589" s="184">
        <f t="shared" si="343"/>
        <v>37.279828965027377</v>
      </c>
      <c r="T1589" s="190">
        <f t="shared" si="333"/>
        <v>4.7080767227534182E-2</v>
      </c>
      <c r="U1589" s="190">
        <f t="shared" si="334"/>
        <v>3.0859464967863071E-2</v>
      </c>
      <c r="V1589" s="190">
        <f t="shared" si="335"/>
        <v>1.6221302259671111E-2</v>
      </c>
      <c r="Y1589" s="205"/>
      <c r="Z1589" s="205"/>
    </row>
    <row r="1590" spans="1:26">
      <c r="A1590" s="181">
        <v>2002.1</v>
      </c>
      <c r="B1590" s="182">
        <v>854.63</v>
      </c>
      <c r="C1590" s="183">
        <f>C1589*2/3+C1592/3</f>
        <v>15.89</v>
      </c>
      <c r="D1590" s="182">
        <f>(2*D1589+D1592)/3</f>
        <v>29.223333333333333</v>
      </c>
      <c r="E1590" s="182">
        <v>181.3</v>
      </c>
      <c r="F1590" s="183">
        <f t="shared" si="340"/>
        <v>2002.7916666665469</v>
      </c>
      <c r="G1590" s="184">
        <v>3.94</v>
      </c>
      <c r="H1590" s="183">
        <f t="shared" si="336"/>
        <v>1481.3641662162165</v>
      </c>
      <c r="I1590" s="183">
        <f t="shared" si="337"/>
        <v>27.542768918918931</v>
      </c>
      <c r="J1590" s="185">
        <f t="shared" si="341"/>
        <v>653886.53145752579</v>
      </c>
      <c r="K1590" s="183">
        <f t="shared" si="338"/>
        <v>50.653965830115851</v>
      </c>
      <c r="L1590" s="185">
        <f t="shared" si="339"/>
        <v>22359.084131098174</v>
      </c>
      <c r="M1590" s="204">
        <f t="shared" si="330"/>
        <v>21.95623386365909</v>
      </c>
      <c r="N1590" s="186"/>
      <c r="O1590" s="187">
        <f t="shared" si="331"/>
        <v>23.60657275199441</v>
      </c>
      <c r="P1590" s="187"/>
      <c r="Q1590" s="206">
        <f t="shared" si="332"/>
        <v>3.1023120090339078E-2</v>
      </c>
      <c r="R1590" s="184">
        <f t="shared" si="342"/>
        <v>0.99431179749023912</v>
      </c>
      <c r="S1590" s="184">
        <f t="shared" si="343"/>
        <v>37.124594008116681</v>
      </c>
      <c r="T1590" s="190">
        <f t="shared" si="333"/>
        <v>4.851198970971593E-2</v>
      </c>
      <c r="U1590" s="190">
        <f t="shared" si="334"/>
        <v>3.1196084467564056E-2</v>
      </c>
      <c r="V1590" s="190">
        <f t="shared" si="335"/>
        <v>1.7315905242151874E-2</v>
      </c>
      <c r="Y1590" s="205"/>
      <c r="Z1590" s="205"/>
    </row>
    <row r="1591" spans="1:26">
      <c r="A1591" s="181">
        <v>2002.11</v>
      </c>
      <c r="B1591" s="182">
        <v>909.93</v>
      </c>
      <c r="C1591" s="183">
        <f>C1589/3+C1592*2/3</f>
        <v>15.98</v>
      </c>
      <c r="D1591" s="182">
        <f>(D1589+2*D1592)/3</f>
        <v>28.406666666666666</v>
      </c>
      <c r="E1591" s="182">
        <v>181.3</v>
      </c>
      <c r="F1591" s="183">
        <f t="shared" si="340"/>
        <v>2002.8749999998802</v>
      </c>
      <c r="G1591" s="184">
        <v>4.05</v>
      </c>
      <c r="H1591" s="183">
        <f t="shared" si="336"/>
        <v>1577.2178554054058</v>
      </c>
      <c r="I1591" s="183">
        <f t="shared" si="337"/>
        <v>27.698769498069506</v>
      </c>
      <c r="J1591" s="185">
        <f t="shared" si="341"/>
        <v>697216.02385461633</v>
      </c>
      <c r="K1591" s="183">
        <f t="shared" si="338"/>
        <v>49.238405019305034</v>
      </c>
      <c r="L1591" s="185">
        <f t="shared" si="339"/>
        <v>21766.051437249902</v>
      </c>
      <c r="M1591" s="204">
        <f t="shared" si="330"/>
        <v>23.348396502725137</v>
      </c>
      <c r="N1591" s="186"/>
      <c r="O1591" s="187">
        <f t="shared" si="331"/>
        <v>25.114358041300353</v>
      </c>
      <c r="P1591" s="187"/>
      <c r="Q1591" s="206">
        <f t="shared" si="332"/>
        <v>2.7063021565630258E-2</v>
      </c>
      <c r="R1591" s="184">
        <f t="shared" si="342"/>
        <v>1.0050077075830828</v>
      </c>
      <c r="S1591" s="184">
        <f t="shared" si="343"/>
        <v>36.913421799305858</v>
      </c>
      <c r="T1591" s="190">
        <f t="shared" si="333"/>
        <v>3.9308477859257396E-2</v>
      </c>
      <c r="U1591" s="190">
        <f t="shared" si="334"/>
        <v>3.3363706824877992E-2</v>
      </c>
      <c r="V1591" s="190">
        <f t="shared" si="335"/>
        <v>5.9447710343794036E-3</v>
      </c>
      <c r="Y1591" s="205"/>
      <c r="Z1591" s="205"/>
    </row>
    <row r="1592" spans="1:26">
      <c r="A1592" s="181">
        <v>2002.12</v>
      </c>
      <c r="B1592" s="182">
        <v>899.18</v>
      </c>
      <c r="C1592" s="183">
        <v>16.07</v>
      </c>
      <c r="D1592" s="182">
        <v>27.59</v>
      </c>
      <c r="E1592" s="182">
        <v>180.9</v>
      </c>
      <c r="F1592" s="183">
        <f t="shared" si="340"/>
        <v>2002.9583333332134</v>
      </c>
      <c r="G1592" s="184">
        <v>4.03</v>
      </c>
      <c r="H1592" s="183">
        <f t="shared" si="336"/>
        <v>1562.0307424543951</v>
      </c>
      <c r="I1592" s="183">
        <f t="shared" si="337"/>
        <v>27.916361608623557</v>
      </c>
      <c r="J1592" s="185">
        <f t="shared" si="341"/>
        <v>691530.87351978268</v>
      </c>
      <c r="K1592" s="183">
        <f t="shared" si="338"/>
        <v>47.928588474295204</v>
      </c>
      <c r="L1592" s="185">
        <f t="shared" si="339"/>
        <v>21218.595609789812</v>
      </c>
      <c r="M1592" s="204">
        <f t="shared" si="330"/>
        <v>23.101442537685642</v>
      </c>
      <c r="N1592" s="186"/>
      <c r="O1592" s="187">
        <f t="shared" si="331"/>
        <v>24.860432504266168</v>
      </c>
      <c r="P1592" s="187"/>
      <c r="Q1592" s="206">
        <f t="shared" si="332"/>
        <v>2.756673386302394E-2</v>
      </c>
      <c r="R1592" s="184">
        <f t="shared" si="342"/>
        <v>1.0017271449982252</v>
      </c>
      <c r="S1592" s="184">
        <f t="shared" si="343"/>
        <v>37.180303876894627</v>
      </c>
      <c r="T1592" s="190">
        <f t="shared" si="333"/>
        <v>4.2685327215542523E-2</v>
      </c>
      <c r="U1592" s="190">
        <f t="shared" si="334"/>
        <v>3.2380151210893438E-2</v>
      </c>
      <c r="V1592" s="190">
        <f t="shared" si="335"/>
        <v>1.0305176004649086E-2</v>
      </c>
      <c r="Y1592" s="205"/>
      <c r="Z1592" s="205"/>
    </row>
    <row r="1593" spans="1:26">
      <c r="A1593" s="181">
        <v>2003.01</v>
      </c>
      <c r="B1593" s="182">
        <v>895.84</v>
      </c>
      <c r="C1593" s="183">
        <f>C1592*2/3+C1595/3</f>
        <v>16.119999999999997</v>
      </c>
      <c r="D1593" s="182">
        <f>(2*D1592+D1595)/3</f>
        <v>28.5</v>
      </c>
      <c r="E1593" s="182">
        <v>181.7</v>
      </c>
      <c r="F1593" s="183">
        <f t="shared" si="340"/>
        <v>2003.0416666665467</v>
      </c>
      <c r="G1593" s="184">
        <v>4.05</v>
      </c>
      <c r="H1593" s="183">
        <f t="shared" si="336"/>
        <v>1549.376726912494</v>
      </c>
      <c r="I1593" s="183">
        <f t="shared" si="337"/>
        <v>27.87992592184921</v>
      </c>
      <c r="J1593" s="185">
        <f t="shared" si="341"/>
        <v>686957.34640119027</v>
      </c>
      <c r="K1593" s="183">
        <f t="shared" si="338"/>
        <v>49.291432305998924</v>
      </c>
      <c r="L1593" s="185">
        <f t="shared" si="339"/>
        <v>21854.666427524917</v>
      </c>
      <c r="M1593" s="204">
        <f t="shared" si="330"/>
        <v>22.898348576613227</v>
      </c>
      <c r="N1593" s="186"/>
      <c r="O1593" s="187">
        <f t="shared" si="331"/>
        <v>24.653867027835677</v>
      </c>
      <c r="P1593" s="187"/>
      <c r="Q1593" s="206">
        <f t="shared" si="332"/>
        <v>2.7698583136729467E-2</v>
      </c>
      <c r="R1593" s="184">
        <f t="shared" si="342"/>
        <v>1.0156947309972999</v>
      </c>
      <c r="S1593" s="184">
        <f t="shared" si="343"/>
        <v>37.08053717768712</v>
      </c>
      <c r="T1593" s="190">
        <f t="shared" si="333"/>
        <v>4.7440395385840217E-2</v>
      </c>
      <c r="U1593" s="190">
        <f t="shared" si="334"/>
        <v>3.0718331825776879E-2</v>
      </c>
      <c r="V1593" s="190">
        <f t="shared" si="335"/>
        <v>1.6722063560063338E-2</v>
      </c>
      <c r="Y1593" s="205"/>
      <c r="Z1593" s="205"/>
    </row>
    <row r="1594" spans="1:26">
      <c r="A1594" s="181">
        <v>2003.02</v>
      </c>
      <c r="B1594" s="182">
        <v>837.03</v>
      </c>
      <c r="C1594" s="183">
        <f>C1592/3+C1595*2/3</f>
        <v>16.169999999999998</v>
      </c>
      <c r="D1594" s="182">
        <f>(D1592+2*D1595)/3</f>
        <v>29.41</v>
      </c>
      <c r="E1594" s="182">
        <v>183.1</v>
      </c>
      <c r="F1594" s="183">
        <f t="shared" si="340"/>
        <v>2003.1249999998799</v>
      </c>
      <c r="G1594" s="184">
        <v>3.9</v>
      </c>
      <c r="H1594" s="183">
        <f t="shared" si="336"/>
        <v>1436.5944518569095</v>
      </c>
      <c r="I1594" s="183">
        <f t="shared" si="337"/>
        <v>27.752568350628081</v>
      </c>
      <c r="J1594" s="185">
        <f t="shared" si="341"/>
        <v>637977.73080311599</v>
      </c>
      <c r="K1594" s="183">
        <f t="shared" si="338"/>
        <v>50.476378181321707</v>
      </c>
      <c r="L1594" s="185">
        <f t="shared" si="339"/>
        <v>22416.07237843284</v>
      </c>
      <c r="M1594" s="204">
        <f t="shared" si="330"/>
        <v>21.214102123415294</v>
      </c>
      <c r="N1594" s="186"/>
      <c r="O1594" s="187">
        <f t="shared" si="331"/>
        <v>22.853826114365592</v>
      </c>
      <c r="P1594" s="187"/>
      <c r="Q1594" s="206">
        <f t="shared" si="332"/>
        <v>3.3093626579452098E-2</v>
      </c>
      <c r="R1594" s="184">
        <f t="shared" si="342"/>
        <v>1.0106729743502778</v>
      </c>
      <c r="S1594" s="184">
        <f t="shared" si="343"/>
        <v>37.374535132192285</v>
      </c>
      <c r="T1594" s="190">
        <f t="shared" si="333"/>
        <v>5.6792613215519427E-2</v>
      </c>
      <c r="U1594" s="190">
        <f t="shared" si="334"/>
        <v>2.8579602659118741E-2</v>
      </c>
      <c r="V1594" s="190">
        <f t="shared" si="335"/>
        <v>2.8213010556400686E-2</v>
      </c>
      <c r="Y1594" s="205"/>
      <c r="Z1594" s="205"/>
    </row>
    <row r="1595" spans="1:26">
      <c r="A1595" s="181">
        <v>2003.03</v>
      </c>
      <c r="B1595" s="182">
        <v>846.63</v>
      </c>
      <c r="C1595" s="183">
        <v>16.22</v>
      </c>
      <c r="D1595" s="182">
        <v>30.32</v>
      </c>
      <c r="E1595" s="182">
        <v>184.2</v>
      </c>
      <c r="F1595" s="183">
        <f t="shared" si="340"/>
        <v>2003.2083333332132</v>
      </c>
      <c r="G1595" s="184">
        <v>3.81</v>
      </c>
      <c r="H1595" s="183">
        <f t="shared" si="336"/>
        <v>1444.3935251628673</v>
      </c>
      <c r="I1595" s="183">
        <f t="shared" si="337"/>
        <v>27.672138925081445</v>
      </c>
      <c r="J1595" s="185">
        <f t="shared" si="341"/>
        <v>642465.30147062545</v>
      </c>
      <c r="K1595" s="183">
        <f t="shared" si="338"/>
        <v>51.727450814332272</v>
      </c>
      <c r="L1595" s="185">
        <f t="shared" si="339"/>
        <v>23008.336511332414</v>
      </c>
      <c r="M1595" s="204">
        <f t="shared" si="330"/>
        <v>21.309719026990994</v>
      </c>
      <c r="N1595" s="186"/>
      <c r="O1595" s="187">
        <f t="shared" si="331"/>
        <v>22.969623651201307</v>
      </c>
      <c r="P1595" s="187"/>
      <c r="Q1595" s="206">
        <f t="shared" si="332"/>
        <v>3.4038561227224651E-2</v>
      </c>
      <c r="R1595" s="184">
        <f t="shared" si="342"/>
        <v>0.99088969647979586</v>
      </c>
      <c r="S1595" s="184">
        <f t="shared" si="343"/>
        <v>37.54785834246389</v>
      </c>
      <c r="T1595" s="190">
        <f t="shared" si="333"/>
        <v>5.8617724612823441E-2</v>
      </c>
      <c r="U1595" s="190">
        <f t="shared" si="334"/>
        <v>2.8189574612293988E-2</v>
      </c>
      <c r="V1595" s="190">
        <f t="shared" si="335"/>
        <v>3.0428150000529453E-2</v>
      </c>
      <c r="Y1595" s="205"/>
      <c r="Z1595" s="205"/>
    </row>
    <row r="1596" spans="1:26">
      <c r="A1596" s="181">
        <v>2003.04</v>
      </c>
      <c r="B1596" s="182">
        <v>890.03</v>
      </c>
      <c r="C1596" s="183">
        <f>C1595*2/3+C1598/3</f>
        <v>16.203333333333333</v>
      </c>
      <c r="D1596" s="182">
        <f>(2*D1595+D1598)/3</f>
        <v>31.73</v>
      </c>
      <c r="E1596" s="182">
        <v>183.8</v>
      </c>
      <c r="F1596" s="183">
        <f t="shared" si="340"/>
        <v>2003.2916666665465</v>
      </c>
      <c r="G1596" s="184">
        <v>3.96</v>
      </c>
      <c r="H1596" s="183">
        <f t="shared" si="336"/>
        <v>1521.7406563384118</v>
      </c>
      <c r="I1596" s="183">
        <f t="shared" si="337"/>
        <v>27.703865152339507</v>
      </c>
      <c r="J1596" s="185">
        <f t="shared" si="341"/>
        <v>677896.1435946445</v>
      </c>
      <c r="K1596" s="183">
        <f t="shared" si="338"/>
        <v>54.250790451577821</v>
      </c>
      <c r="L1596" s="185">
        <f t="shared" si="339"/>
        <v>24167.325411792943</v>
      </c>
      <c r="M1596" s="204">
        <f t="shared" si="330"/>
        <v>22.427939577730907</v>
      </c>
      <c r="N1596" s="186"/>
      <c r="O1596" s="187">
        <f t="shared" si="331"/>
        <v>24.186166302446434</v>
      </c>
      <c r="P1596" s="187"/>
      <c r="Q1596" s="206">
        <f t="shared" si="332"/>
        <v>2.9690936600992909E-2</v>
      </c>
      <c r="R1596" s="184">
        <f t="shared" si="342"/>
        <v>1.0358298898509803</v>
      </c>
      <c r="S1596" s="184">
        <f t="shared" si="343"/>
        <v>37.286756110851371</v>
      </c>
      <c r="T1596" s="190">
        <f t="shared" si="333"/>
        <v>5.4582850447928655E-2</v>
      </c>
      <c r="U1596" s="190">
        <f t="shared" si="334"/>
        <v>3.1035894362941185E-2</v>
      </c>
      <c r="V1596" s="190">
        <f t="shared" si="335"/>
        <v>2.3546956084987469E-2</v>
      </c>
      <c r="Y1596" s="205"/>
      <c r="Z1596" s="205"/>
    </row>
    <row r="1597" spans="1:26">
      <c r="A1597" s="181">
        <v>2003.05</v>
      </c>
      <c r="B1597" s="182">
        <v>935.96</v>
      </c>
      <c r="C1597" s="183">
        <f>C1595/3+C1598*2/3</f>
        <v>16.186666666666667</v>
      </c>
      <c r="D1597" s="182">
        <f>(D1595+2*D1598)/3</f>
        <v>33.139999999999993</v>
      </c>
      <c r="E1597" s="182">
        <v>183.5</v>
      </c>
      <c r="F1597" s="183">
        <f t="shared" si="340"/>
        <v>2003.3749999998797</v>
      </c>
      <c r="G1597" s="184">
        <v>3.57</v>
      </c>
      <c r="H1597" s="183">
        <f t="shared" si="336"/>
        <v>1602.8863314441423</v>
      </c>
      <c r="I1597" s="183">
        <f t="shared" si="337"/>
        <v>27.720614931880121</v>
      </c>
      <c r="J1597" s="185">
        <f t="shared" si="341"/>
        <v>715073.51335074985</v>
      </c>
      <c r="K1597" s="183">
        <f t="shared" si="338"/>
        <v>56.754191444141703</v>
      </c>
      <c r="L1597" s="185">
        <f t="shared" si="339"/>
        <v>25318.962597166381</v>
      </c>
      <c r="M1597" s="204">
        <f t="shared" si="330"/>
        <v>23.591080453481489</v>
      </c>
      <c r="N1597" s="186"/>
      <c r="O1597" s="187">
        <f t="shared" si="331"/>
        <v>25.450023010176391</v>
      </c>
      <c r="P1597" s="187"/>
      <c r="Q1597" s="206">
        <f t="shared" si="332"/>
        <v>3.1083031209145129E-2</v>
      </c>
      <c r="R1597" s="184">
        <f t="shared" si="342"/>
        <v>1.0232207089359318</v>
      </c>
      <c r="S1597" s="184">
        <f t="shared" si="343"/>
        <v>38.685879913582632</v>
      </c>
      <c r="T1597" s="190">
        <f t="shared" si="333"/>
        <v>5.3484219096966434E-2</v>
      </c>
      <c r="U1597" s="190">
        <f t="shared" si="334"/>
        <v>2.5629169711678612E-2</v>
      </c>
      <c r="V1597" s="190">
        <f t="shared" si="335"/>
        <v>2.7855049385287822E-2</v>
      </c>
      <c r="Y1597" s="205"/>
      <c r="Z1597" s="205"/>
    </row>
    <row r="1598" spans="1:26">
      <c r="A1598" s="181">
        <v>2003.06</v>
      </c>
      <c r="B1598" s="182">
        <v>988</v>
      </c>
      <c r="C1598" s="183">
        <v>16.170000000000002</v>
      </c>
      <c r="D1598" s="182">
        <v>34.549999999999997</v>
      </c>
      <c r="E1598" s="182">
        <v>183.7</v>
      </c>
      <c r="F1598" s="183">
        <f t="shared" si="340"/>
        <v>2003.458333333213</v>
      </c>
      <c r="G1598" s="184">
        <v>3.33</v>
      </c>
      <c r="H1598" s="183">
        <f t="shared" si="336"/>
        <v>1690.1657376156784</v>
      </c>
      <c r="I1598" s="183">
        <f t="shared" si="337"/>
        <v>27.661923053892231</v>
      </c>
      <c r="J1598" s="185">
        <f t="shared" si="341"/>
        <v>755038.63714000047</v>
      </c>
      <c r="K1598" s="183">
        <f t="shared" si="338"/>
        <v>59.104479994556364</v>
      </c>
      <c r="L1598" s="185">
        <f t="shared" si="339"/>
        <v>26403.426025492929</v>
      </c>
      <c r="M1598" s="204">
        <f t="shared" si="330"/>
        <v>24.832223259531066</v>
      </c>
      <c r="N1598" s="186"/>
      <c r="O1598" s="187">
        <f t="shared" si="331"/>
        <v>26.79657051690991</v>
      </c>
      <c r="P1598" s="187"/>
      <c r="Q1598" s="206">
        <f t="shared" si="332"/>
        <v>3.1333994639806281E-2</v>
      </c>
      <c r="R1598" s="184">
        <f t="shared" si="342"/>
        <v>0.94958828459829892</v>
      </c>
      <c r="S1598" s="184">
        <f t="shared" si="343"/>
        <v>39.541096907599318</v>
      </c>
      <c r="T1598" s="190">
        <f t="shared" si="333"/>
        <v>4.6344699938422274E-2</v>
      </c>
      <c r="U1598" s="190">
        <f t="shared" si="334"/>
        <v>1.9908768324140791E-2</v>
      </c>
      <c r="V1598" s="190">
        <f t="shared" si="335"/>
        <v>2.6435931614281483E-2</v>
      </c>
      <c r="Y1598" s="205"/>
      <c r="Z1598" s="205"/>
    </row>
    <row r="1599" spans="1:26">
      <c r="A1599" s="181">
        <v>2003.07</v>
      </c>
      <c r="B1599" s="182">
        <v>992.54</v>
      </c>
      <c r="C1599" s="183">
        <f>C1598*2/3+C1601/3</f>
        <v>16.310000000000002</v>
      </c>
      <c r="D1599" s="182">
        <f>(2*D1598+D1601)/3</f>
        <v>35.893333333333331</v>
      </c>
      <c r="E1599" s="182">
        <v>183.9</v>
      </c>
      <c r="F1599" s="183">
        <f t="shared" si="340"/>
        <v>2003.5416666665462</v>
      </c>
      <c r="G1599" s="184">
        <v>3.98</v>
      </c>
      <c r="H1599" s="183">
        <f t="shared" si="336"/>
        <v>1696.085706525286</v>
      </c>
      <c r="I1599" s="183">
        <f t="shared" si="337"/>
        <v>27.871076101141938</v>
      </c>
      <c r="J1599" s="185">
        <f t="shared" si="341"/>
        <v>758720.79094411188</v>
      </c>
      <c r="K1599" s="183">
        <f t="shared" si="338"/>
        <v>61.335734203371409</v>
      </c>
      <c r="L1599" s="185">
        <f t="shared" si="339"/>
        <v>27437.703524580691</v>
      </c>
      <c r="M1599" s="204">
        <f t="shared" si="330"/>
        <v>24.86732910126879</v>
      </c>
      <c r="N1599" s="186"/>
      <c r="O1599" s="187">
        <f t="shared" si="331"/>
        <v>26.841910907521115</v>
      </c>
      <c r="P1599" s="187"/>
      <c r="Q1599" s="206">
        <f t="shared" si="332"/>
        <v>2.4888615211161612E-2</v>
      </c>
      <c r="R1599" s="184">
        <f t="shared" si="342"/>
        <v>0.96568817971770871</v>
      </c>
      <c r="S1599" s="184">
        <f t="shared" si="343"/>
        <v>37.506927405499859</v>
      </c>
      <c r="T1599" s="190">
        <f t="shared" si="333"/>
        <v>4.9151232024463143E-2</v>
      </c>
      <c r="U1599" s="190">
        <f t="shared" si="334"/>
        <v>2.2932504535952747E-2</v>
      </c>
      <c r="V1599" s="190">
        <f t="shared" si="335"/>
        <v>2.6218727488510396E-2</v>
      </c>
      <c r="Y1599" s="205"/>
      <c r="Z1599" s="205"/>
    </row>
    <row r="1600" spans="1:26">
      <c r="A1600" s="181">
        <v>2003.08</v>
      </c>
      <c r="B1600" s="182">
        <v>989.53</v>
      </c>
      <c r="C1600" s="183">
        <f>C1598/3+C1601*2/3</f>
        <v>16.450000000000003</v>
      </c>
      <c r="D1600" s="182">
        <f>(D1598+2*D1601)/3</f>
        <v>37.236666666666665</v>
      </c>
      <c r="E1600" s="182">
        <v>184.6</v>
      </c>
      <c r="F1600" s="183">
        <f t="shared" si="340"/>
        <v>2003.6249999998795</v>
      </c>
      <c r="G1600" s="184">
        <v>4.45</v>
      </c>
      <c r="H1600" s="183">
        <f t="shared" si="336"/>
        <v>1684.5300941765986</v>
      </c>
      <c r="I1600" s="183">
        <f t="shared" si="337"/>
        <v>28.003718986998933</v>
      </c>
      <c r="J1600" s="185">
        <f t="shared" si="341"/>
        <v>754595.46893796488</v>
      </c>
      <c r="K1600" s="183">
        <f t="shared" si="338"/>
        <v>63.389978683640329</v>
      </c>
      <c r="L1600" s="185">
        <f t="shared" si="339"/>
        <v>28395.925282730208</v>
      </c>
      <c r="M1600" s="204">
        <f t="shared" si="330"/>
        <v>24.642251409932175</v>
      </c>
      <c r="N1600" s="186"/>
      <c r="O1600" s="187">
        <f t="shared" si="331"/>
        <v>26.606108883763653</v>
      </c>
      <c r="P1600" s="187"/>
      <c r="Q1600" s="206">
        <f t="shared" si="332"/>
        <v>2.066174419743616E-2</v>
      </c>
      <c r="R1600" s="184">
        <f t="shared" si="342"/>
        <v>1.0182397843694471</v>
      </c>
      <c r="S1600" s="184">
        <f t="shared" si="343"/>
        <v>36.082650854337139</v>
      </c>
      <c r="T1600" s="190">
        <f t="shared" si="333"/>
        <v>4.9863920737950096E-2</v>
      </c>
      <c r="U1600" s="190">
        <f t="shared" si="334"/>
        <v>2.5566053596593363E-2</v>
      </c>
      <c r="V1600" s="190">
        <f t="shared" si="335"/>
        <v>2.4297867141356733E-2</v>
      </c>
      <c r="Y1600" s="205"/>
      <c r="Z1600" s="205"/>
    </row>
    <row r="1601" spans="1:26">
      <c r="A1601" s="181">
        <v>2003.09</v>
      </c>
      <c r="B1601" s="182">
        <v>1019.44</v>
      </c>
      <c r="C1601" s="183">
        <v>16.59</v>
      </c>
      <c r="D1601" s="182">
        <v>38.58</v>
      </c>
      <c r="E1601" s="182">
        <v>185.2</v>
      </c>
      <c r="F1601" s="183">
        <f t="shared" si="340"/>
        <v>2003.7083333332127</v>
      </c>
      <c r="G1601" s="184">
        <v>4.2699999999999996</v>
      </c>
      <c r="H1601" s="183">
        <f t="shared" si="336"/>
        <v>1729.82509438445</v>
      </c>
      <c r="I1601" s="183">
        <f t="shared" si="337"/>
        <v>28.150551592872581</v>
      </c>
      <c r="J1601" s="185">
        <f t="shared" si="341"/>
        <v>775936.48975835461</v>
      </c>
      <c r="K1601" s="183">
        <f t="shared" si="338"/>
        <v>65.464031371490307</v>
      </c>
      <c r="L1601" s="185">
        <f t="shared" si="339"/>
        <v>29364.778481202738</v>
      </c>
      <c r="M1601" s="204">
        <f t="shared" ref="M1601:M1664" si="344">H1601/AVERAGE(K1481:K1600)</f>
        <v>25.243686752606262</v>
      </c>
      <c r="N1601" s="186"/>
      <c r="O1601" s="187">
        <f t="shared" ref="O1601:O1664" si="345">J1601/AVERAGE(L1481:L1600)</f>
        <v>27.261410549557159</v>
      </c>
      <c r="P1601" s="187"/>
      <c r="Q1601" s="206">
        <f t="shared" ref="Q1601:Q1664" si="346">1/M1601-(G1601/100-(((E1601/E1481)^(1/10))-1))</f>
        <v>2.1615329750958145E-2</v>
      </c>
      <c r="R1601" s="184">
        <f t="shared" si="342"/>
        <v>1.0019452235199675</v>
      </c>
      <c r="S1601" s="184">
        <f t="shared" si="343"/>
        <v>36.621759986223132</v>
      </c>
      <c r="T1601" s="190">
        <f t="shared" si="333"/>
        <v>4.8061961055922531E-2</v>
      </c>
      <c r="U1601" s="190">
        <f t="shared" si="334"/>
        <v>2.3540634193147669E-2</v>
      </c>
      <c r="V1601" s="190">
        <f t="shared" si="335"/>
        <v>2.4521326862774862E-2</v>
      </c>
      <c r="Y1601" s="205"/>
      <c r="Z1601" s="205"/>
    </row>
    <row r="1602" spans="1:26">
      <c r="A1602" s="181">
        <v>2003.1</v>
      </c>
      <c r="B1602" s="182">
        <v>1038.73</v>
      </c>
      <c r="C1602" s="183">
        <f>C1601*2/3+C1604/3</f>
        <v>16.856666666666669</v>
      </c>
      <c r="D1602" s="182">
        <f>(2*D1601+D1604)/3</f>
        <v>41.966666666666669</v>
      </c>
      <c r="E1602" s="182">
        <v>185</v>
      </c>
      <c r="F1602" s="183">
        <f t="shared" si="340"/>
        <v>2003.791666666546</v>
      </c>
      <c r="G1602" s="184">
        <v>4.29</v>
      </c>
      <c r="H1602" s="183">
        <f t="shared" si="336"/>
        <v>1764.4625772162171</v>
      </c>
      <c r="I1602" s="183">
        <f t="shared" si="337"/>
        <v>28.6339640810811</v>
      </c>
      <c r="J1602" s="185">
        <f t="shared" si="341"/>
        <v>792543.94816588482</v>
      </c>
      <c r="K1602" s="183">
        <f t="shared" si="338"/>
        <v>71.287642432432463</v>
      </c>
      <c r="L1602" s="185">
        <f t="shared" si="339"/>
        <v>32020.282163181608</v>
      </c>
      <c r="M1602" s="204">
        <f t="shared" si="344"/>
        <v>25.682756070579696</v>
      </c>
      <c r="N1602" s="186"/>
      <c r="O1602" s="187">
        <f t="shared" si="345"/>
        <v>27.740905417972666</v>
      </c>
      <c r="P1602" s="187"/>
      <c r="Q1602" s="206">
        <f t="shared" si="346"/>
        <v>2.0204667534416555E-2</v>
      </c>
      <c r="R1602" s="184">
        <f t="shared" si="342"/>
        <v>1.0027688186955976</v>
      </c>
      <c r="S1602" s="184">
        <f t="shared" si="343"/>
        <v>36.732665600491032</v>
      </c>
      <c r="T1602" s="190">
        <f t="shared" ref="T1602:T1665" si="347">(($J1722/$J1602)^(1/10)-1)</f>
        <v>4.8309882762154199E-2</v>
      </c>
      <c r="U1602" s="190">
        <f t="shared" ref="U1602:U1665" si="348">(($S1722/$S1602)^(1/10)-1)</f>
        <v>2.5415094467890587E-2</v>
      </c>
      <c r="V1602" s="190">
        <f t="shared" ref="V1602:V1665" si="349">T1602-U1602</f>
        <v>2.2894788294263613E-2</v>
      </c>
      <c r="Y1602" s="205"/>
      <c r="Z1602" s="205"/>
    </row>
    <row r="1603" spans="1:26">
      <c r="A1603" s="181">
        <v>2003.11</v>
      </c>
      <c r="B1603" s="182">
        <v>1049.9000000000001</v>
      </c>
      <c r="C1603" s="183">
        <f>C1601/3+C1604*2/3</f>
        <v>17.123333333333335</v>
      </c>
      <c r="D1603" s="182">
        <f>(D1601+2*D1604)/3</f>
        <v>45.353333333333332</v>
      </c>
      <c r="E1603" s="182">
        <v>184.5</v>
      </c>
      <c r="F1603" s="183">
        <f t="shared" si="340"/>
        <v>2003.8749999998793</v>
      </c>
      <c r="G1603" s="184">
        <v>4.3</v>
      </c>
      <c r="H1603" s="183">
        <f t="shared" si="336"/>
        <v>1788.2699162601634</v>
      </c>
      <c r="I1603" s="183">
        <f t="shared" si="337"/>
        <v>29.165769945799468</v>
      </c>
      <c r="J1603" s="185">
        <f t="shared" si="341"/>
        <v>804329.19406553567</v>
      </c>
      <c r="K1603" s="183">
        <f t="shared" si="338"/>
        <v>77.249263360433631</v>
      </c>
      <c r="L1603" s="185">
        <f t="shared" si="339"/>
        <v>34745.22340050061</v>
      </c>
      <c r="M1603" s="204">
        <f t="shared" si="344"/>
        <v>25.946798218420131</v>
      </c>
      <c r="N1603" s="186"/>
      <c r="O1603" s="187">
        <f t="shared" si="345"/>
        <v>28.030020810958025</v>
      </c>
      <c r="P1603" s="187"/>
      <c r="Q1603" s="206">
        <f t="shared" si="346"/>
        <v>1.9361050279535399E-2</v>
      </c>
      <c r="R1603" s="184">
        <f t="shared" si="342"/>
        <v>1.0060052418393521</v>
      </c>
      <c r="S1603" s="184">
        <f t="shared" si="343"/>
        <v>36.934193837250888</v>
      </c>
      <c r="T1603" s="190">
        <f t="shared" si="347"/>
        <v>5.0951445981842758E-2</v>
      </c>
      <c r="U1603" s="190">
        <f t="shared" si="348"/>
        <v>2.4395523633293781E-2</v>
      </c>
      <c r="V1603" s="190">
        <f t="shared" si="349"/>
        <v>2.6555922348548977E-2</v>
      </c>
      <c r="Y1603" s="205"/>
      <c r="Z1603" s="205"/>
    </row>
    <row r="1604" spans="1:26">
      <c r="A1604" s="181">
        <v>2003.12</v>
      </c>
      <c r="B1604" s="182">
        <v>1080.6400000000001</v>
      </c>
      <c r="C1604" s="183">
        <v>17.39</v>
      </c>
      <c r="D1604" s="182">
        <v>48.74</v>
      </c>
      <c r="E1604" s="182">
        <v>184.3</v>
      </c>
      <c r="F1604" s="183">
        <f t="shared" si="340"/>
        <v>2003.9583333332125</v>
      </c>
      <c r="G1604" s="184">
        <v>4.2699999999999996</v>
      </c>
      <c r="H1604" s="183">
        <f t="shared" si="336"/>
        <v>1842.6260601193712</v>
      </c>
      <c r="I1604" s="183">
        <f t="shared" si="337"/>
        <v>29.652120211611514</v>
      </c>
      <c r="J1604" s="185">
        <f t="shared" si="341"/>
        <v>829888.94791655836</v>
      </c>
      <c r="K1604" s="183">
        <f t="shared" si="338"/>
        <v>83.107782582745557</v>
      </c>
      <c r="L1604" s="185">
        <f t="shared" si="339"/>
        <v>37430.399875493276</v>
      </c>
      <c r="M1604" s="204">
        <f t="shared" si="344"/>
        <v>26.63517051108154</v>
      </c>
      <c r="N1604" s="186"/>
      <c r="O1604" s="187">
        <f t="shared" si="345"/>
        <v>28.775402120617311</v>
      </c>
      <c r="P1604" s="187"/>
      <c r="Q1604" s="206">
        <f t="shared" si="346"/>
        <v>1.8553955987951551E-2</v>
      </c>
      <c r="R1604" s="184">
        <f t="shared" si="342"/>
        <v>1.0133000624235571</v>
      </c>
      <c r="S1604" s="184">
        <f t="shared" si="343"/>
        <v>37.196313810768032</v>
      </c>
      <c r="T1604" s="190">
        <f t="shared" si="347"/>
        <v>4.9262203353877876E-2</v>
      </c>
      <c r="U1604" s="190">
        <f t="shared" si="348"/>
        <v>2.2317682409381812E-2</v>
      </c>
      <c r="V1604" s="190">
        <f t="shared" si="349"/>
        <v>2.6944520944496064E-2</v>
      </c>
      <c r="Y1604" s="205"/>
      <c r="Z1604" s="205"/>
    </row>
    <row r="1605" spans="1:26">
      <c r="A1605" s="181">
        <v>2004.01</v>
      </c>
      <c r="B1605" s="182">
        <v>1132.52</v>
      </c>
      <c r="C1605" s="183">
        <f>C1604*2/3+C1607/3</f>
        <v>17.600000000000001</v>
      </c>
      <c r="D1605" s="182">
        <f>(2*D1604+D1607)/3</f>
        <v>49.826666666666675</v>
      </c>
      <c r="E1605" s="182">
        <v>185.2</v>
      </c>
      <c r="F1605" s="183">
        <f t="shared" si="340"/>
        <v>2004.0416666665458</v>
      </c>
      <c r="G1605" s="184">
        <v>4.1500000000000004</v>
      </c>
      <c r="H1605" s="183">
        <f t="shared" si="336"/>
        <v>1921.703597948165</v>
      </c>
      <c r="I1605" s="183">
        <f t="shared" si="337"/>
        <v>29.864358531317507</v>
      </c>
      <c r="J1605" s="185">
        <f t="shared" si="341"/>
        <v>866625.0594339422</v>
      </c>
      <c r="K1605" s="183">
        <f t="shared" si="338"/>
        <v>84.547808963282989</v>
      </c>
      <c r="L1605" s="185">
        <f t="shared" si="339"/>
        <v>38128.278495210005</v>
      </c>
      <c r="M1605" s="204">
        <f t="shared" si="344"/>
        <v>27.658540355736591</v>
      </c>
      <c r="N1605" s="186"/>
      <c r="O1605" s="187">
        <f t="shared" si="345"/>
        <v>29.879678114425015</v>
      </c>
      <c r="P1605" s="187"/>
      <c r="Q1605" s="206">
        <f t="shared" si="346"/>
        <v>1.8583060527543382E-2</v>
      </c>
      <c r="R1605" s="184">
        <f t="shared" si="342"/>
        <v>1.0091595293478566</v>
      </c>
      <c r="S1605" s="184">
        <f t="shared" si="343"/>
        <v>37.507863367739567</v>
      </c>
      <c r="T1605" s="190">
        <f t="shared" si="347"/>
        <v>4.534764793574686E-2</v>
      </c>
      <c r="U1605" s="190">
        <f t="shared" si="348"/>
        <v>2.1683578182034369E-2</v>
      </c>
      <c r="V1605" s="190">
        <f t="shared" si="349"/>
        <v>2.3664069753712491E-2</v>
      </c>
      <c r="Y1605" s="205"/>
      <c r="Z1605" s="205"/>
    </row>
    <row r="1606" spans="1:26">
      <c r="A1606" s="181">
        <v>2004.02</v>
      </c>
      <c r="B1606" s="182">
        <v>1143.3599999999999</v>
      </c>
      <c r="C1606" s="183">
        <f>C1604/3+C1607*2/3</f>
        <v>17.810000000000002</v>
      </c>
      <c r="D1606" s="182">
        <f>(D1604+2*D1607)/3</f>
        <v>50.913333333333334</v>
      </c>
      <c r="E1606" s="182">
        <v>186.2</v>
      </c>
      <c r="F1606" s="183">
        <f t="shared" si="340"/>
        <v>2004.124999999879</v>
      </c>
      <c r="G1606" s="184">
        <v>4.08</v>
      </c>
      <c r="H1606" s="183">
        <f t="shared" si="336"/>
        <v>1929.6779007518805</v>
      </c>
      <c r="I1606" s="183">
        <f t="shared" si="337"/>
        <v>30.058392293233101</v>
      </c>
      <c r="J1606" s="185">
        <f t="shared" si="341"/>
        <v>871350.81959706603</v>
      </c>
      <c r="K1606" s="183">
        <f t="shared" si="338"/>
        <v>85.927734210526353</v>
      </c>
      <c r="L1606" s="185">
        <f t="shared" si="339"/>
        <v>38800.880499946317</v>
      </c>
      <c r="M1606" s="204">
        <f t="shared" si="344"/>
        <v>27.650862036740229</v>
      </c>
      <c r="N1606" s="186"/>
      <c r="O1606" s="187">
        <f t="shared" si="345"/>
        <v>29.869912101543271</v>
      </c>
      <c r="P1606" s="187"/>
      <c r="Q1606" s="206">
        <f t="shared" si="346"/>
        <v>1.9494926722588672E-2</v>
      </c>
      <c r="R1606" s="184">
        <f t="shared" si="342"/>
        <v>1.0240001099502261</v>
      </c>
      <c r="S1606" s="184">
        <f t="shared" si="343"/>
        <v>37.648134081683594</v>
      </c>
      <c r="T1606" s="190">
        <f t="shared" si="347"/>
        <v>4.4259838515704475E-2</v>
      </c>
      <c r="U1606" s="190">
        <f t="shared" si="348"/>
        <v>2.2488257235787845E-2</v>
      </c>
      <c r="V1606" s="190">
        <f t="shared" si="349"/>
        <v>2.177158127991663E-2</v>
      </c>
      <c r="Y1606" s="205"/>
      <c r="Z1606" s="205"/>
    </row>
    <row r="1607" spans="1:26">
      <c r="A1607" s="181">
        <v>2004.03</v>
      </c>
      <c r="B1607" s="182">
        <v>1123.98</v>
      </c>
      <c r="C1607" s="183">
        <v>18.02</v>
      </c>
      <c r="D1607" s="182">
        <v>52</v>
      </c>
      <c r="E1607" s="182">
        <v>187.4</v>
      </c>
      <c r="F1607" s="183">
        <f t="shared" si="340"/>
        <v>2004.2083333332123</v>
      </c>
      <c r="G1607" s="184">
        <v>3.83</v>
      </c>
      <c r="H1607" s="183">
        <f t="shared" si="336"/>
        <v>1884.8226942902886</v>
      </c>
      <c r="I1607" s="183">
        <f t="shared" si="337"/>
        <v>30.218068783351132</v>
      </c>
      <c r="J1607" s="185">
        <f t="shared" si="341"/>
        <v>852233.42735470692</v>
      </c>
      <c r="K1607" s="183">
        <f t="shared" si="338"/>
        <v>87.199754535752433</v>
      </c>
      <c r="L1607" s="185">
        <f t="shared" si="339"/>
        <v>39427.87080058788</v>
      </c>
      <c r="M1607" s="204">
        <f t="shared" si="344"/>
        <v>26.886530384035868</v>
      </c>
      <c r="N1607" s="186"/>
      <c r="O1607" s="187">
        <f t="shared" si="345"/>
        <v>29.043714557354313</v>
      </c>
      <c r="P1607" s="187"/>
      <c r="Q1607" s="206">
        <f t="shared" si="346"/>
        <v>2.3332519821487506E-2</v>
      </c>
      <c r="R1607" s="184">
        <f t="shared" si="342"/>
        <v>0.96136718753835781</v>
      </c>
      <c r="S1607" s="184">
        <f t="shared" si="343"/>
        <v>38.304830941055897</v>
      </c>
      <c r="T1607" s="190">
        <f t="shared" si="347"/>
        <v>4.8722280256294548E-2</v>
      </c>
      <c r="U1607" s="190">
        <f t="shared" si="348"/>
        <v>2.0208304528105625E-2</v>
      </c>
      <c r="V1607" s="190">
        <f t="shared" si="349"/>
        <v>2.8513975728188923E-2</v>
      </c>
      <c r="Y1607" s="205"/>
      <c r="Z1607" s="205"/>
    </row>
    <row r="1608" spans="1:26">
      <c r="A1608" s="181">
        <v>2004.04</v>
      </c>
      <c r="B1608" s="182">
        <v>1133.3599999999999</v>
      </c>
      <c r="C1608" s="183">
        <f>C1607*2/3+C1610/3</f>
        <v>18.213333333333335</v>
      </c>
      <c r="D1608" s="182">
        <f>(2*D1607+D1610)/3</f>
        <v>53.383333333333333</v>
      </c>
      <c r="E1608" s="182">
        <v>188</v>
      </c>
      <c r="F1608" s="183">
        <f t="shared" si="340"/>
        <v>2004.2916666665456</v>
      </c>
      <c r="G1608" s="184">
        <v>4.3499999999999996</v>
      </c>
      <c r="H1608" s="183">
        <f t="shared" si="336"/>
        <v>1894.4865963829791</v>
      </c>
      <c r="I1608" s="183">
        <f t="shared" si="337"/>
        <v>30.44479765957448</v>
      </c>
      <c r="J1608" s="185">
        <f t="shared" si="341"/>
        <v>857750.16550101526</v>
      </c>
      <c r="K1608" s="183">
        <f t="shared" si="338"/>
        <v>89.233791090425569</v>
      </c>
      <c r="L1608" s="185">
        <f t="shared" si="339"/>
        <v>40401.604963703096</v>
      </c>
      <c r="M1608" s="204">
        <f t="shared" si="344"/>
        <v>26.900577508444897</v>
      </c>
      <c r="N1608" s="186"/>
      <c r="O1608" s="187">
        <f t="shared" si="345"/>
        <v>29.058291817756988</v>
      </c>
      <c r="P1608" s="187"/>
      <c r="Q1608" s="206">
        <f t="shared" si="346"/>
        <v>1.8301491150888104E-2</v>
      </c>
      <c r="R1608" s="184">
        <f t="shared" si="342"/>
        <v>0.97436889454975573</v>
      </c>
      <c r="S1608" s="184">
        <f t="shared" si="343"/>
        <v>36.707480970964106</v>
      </c>
      <c r="T1608" s="190">
        <f t="shared" si="347"/>
        <v>4.7913877518050985E-2</v>
      </c>
      <c r="U1608" s="190">
        <f t="shared" si="348"/>
        <v>2.4546717452787581E-2</v>
      </c>
      <c r="V1608" s="190">
        <f t="shared" si="349"/>
        <v>2.3367160065263404E-2</v>
      </c>
      <c r="Y1608" s="205"/>
      <c r="Z1608" s="205"/>
    </row>
    <row r="1609" spans="1:26">
      <c r="A1609" s="181">
        <v>2004.05</v>
      </c>
      <c r="B1609" s="182">
        <v>1102.78</v>
      </c>
      <c r="C1609" s="183">
        <f>C1607/3+C1610*2/3</f>
        <v>18.406666666666666</v>
      </c>
      <c r="D1609" s="182">
        <f>(D1607+2*D1610)/3</f>
        <v>54.766666666666673</v>
      </c>
      <c r="E1609" s="182">
        <v>189.1</v>
      </c>
      <c r="F1609" s="183">
        <f t="shared" si="340"/>
        <v>2004.3749999998788</v>
      </c>
      <c r="G1609" s="184">
        <v>4.72</v>
      </c>
      <c r="H1609" s="183">
        <f t="shared" si="336"/>
        <v>1832.6471576414604</v>
      </c>
      <c r="I1609" s="183">
        <f t="shared" si="337"/>
        <v>30.588989053410906</v>
      </c>
      <c r="J1609" s="185">
        <f t="shared" si="341"/>
        <v>830905.78822036576</v>
      </c>
      <c r="K1609" s="183">
        <f t="shared" si="338"/>
        <v>91.013598360655791</v>
      </c>
      <c r="L1609" s="185">
        <f t="shared" si="339"/>
        <v>41264.749392325488</v>
      </c>
      <c r="M1609" s="204">
        <f t="shared" si="344"/>
        <v>25.902814292943773</v>
      </c>
      <c r="N1609" s="186"/>
      <c r="O1609" s="187">
        <f t="shared" si="345"/>
        <v>27.980644843237378</v>
      </c>
      <c r="P1609" s="187"/>
      <c r="Q1609" s="206">
        <f t="shared" si="346"/>
        <v>1.6561827151167753E-2</v>
      </c>
      <c r="R1609" s="184">
        <f t="shared" si="342"/>
        <v>1.003142991174462</v>
      </c>
      <c r="S1609" s="184">
        <f t="shared" si="343"/>
        <v>35.558572179864008</v>
      </c>
      <c r="T1609" s="190">
        <f t="shared" si="347"/>
        <v>5.2485493028402663E-2</v>
      </c>
      <c r="U1609" s="190">
        <f t="shared" si="348"/>
        <v>2.9021302805778193E-2</v>
      </c>
      <c r="V1609" s="190">
        <f t="shared" si="349"/>
        <v>2.346419022262447E-2</v>
      </c>
      <c r="Y1609" s="205"/>
      <c r="Z1609" s="205"/>
    </row>
    <row r="1610" spans="1:26">
      <c r="A1610" s="181">
        <v>2004.06</v>
      </c>
      <c r="B1610" s="182">
        <v>1132.76</v>
      </c>
      <c r="C1610" s="183">
        <v>18.600000000000001</v>
      </c>
      <c r="D1610" s="182">
        <v>56.15</v>
      </c>
      <c r="E1610" s="182">
        <v>189.7</v>
      </c>
      <c r="F1610" s="183">
        <f t="shared" si="340"/>
        <v>2004.4583333332121</v>
      </c>
      <c r="G1610" s="184">
        <v>4.7300000000000004</v>
      </c>
      <c r="H1610" s="183">
        <f t="shared" ref="H1610:H1673" si="350">B1610*$E$1852/E1610</f>
        <v>1876.5151682656835</v>
      </c>
      <c r="I1610" s="183">
        <f t="shared" ref="I1610:I1673" si="351">C1610*$E$1852/E1610</f>
        <v>30.812512915129169</v>
      </c>
      <c r="J1610" s="185">
        <f t="shared" si="341"/>
        <v>851959.32730201562</v>
      </c>
      <c r="K1610" s="183">
        <f t="shared" ref="K1610:K1673" si="352">D1610*$E$1852/E1610</f>
        <v>93.017344095940999</v>
      </c>
      <c r="L1610" s="185">
        <f t="shared" ref="L1610:L1673" si="353">K1610*(J1610/H1610)</f>
        <v>42230.937028150867</v>
      </c>
      <c r="M1610" s="204">
        <f t="shared" si="344"/>
        <v>26.401285366474923</v>
      </c>
      <c r="N1610" s="186"/>
      <c r="O1610" s="187">
        <f t="shared" si="345"/>
        <v>28.517933395288217</v>
      </c>
      <c r="P1610" s="187"/>
      <c r="Q1610" s="206">
        <f t="shared" si="346"/>
        <v>1.5710763876718437E-2</v>
      </c>
      <c r="R1610" s="184">
        <f t="shared" si="342"/>
        <v>1.0223131387990259</v>
      </c>
      <c r="S1610" s="184">
        <f t="shared" si="343"/>
        <v>35.557511164384714</v>
      </c>
      <c r="T1610" s="190">
        <f t="shared" si="347"/>
        <v>5.2969389762604679E-2</v>
      </c>
      <c r="U1610" s="190">
        <f t="shared" si="348"/>
        <v>2.8692954784053093E-2</v>
      </c>
      <c r="V1610" s="190">
        <f t="shared" si="349"/>
        <v>2.4276434978551586E-2</v>
      </c>
      <c r="Y1610" s="205"/>
      <c r="Z1610" s="205"/>
    </row>
    <row r="1611" spans="1:26">
      <c r="A1611" s="181">
        <v>2004.07</v>
      </c>
      <c r="B1611" s="182">
        <v>1105.8499999999999</v>
      </c>
      <c r="C1611" s="183">
        <f>C1610*2/3+C1613/3</f>
        <v>18.786666666666669</v>
      </c>
      <c r="D1611" s="182">
        <f>(2*D1610+D1613)/3</f>
        <v>56.69</v>
      </c>
      <c r="E1611" s="182">
        <v>189.4</v>
      </c>
      <c r="F1611" s="183">
        <f t="shared" ref="F1611:F1674" si="354">F1610+1/12</f>
        <v>2004.5416666665453</v>
      </c>
      <c r="G1611" s="184">
        <v>4.5</v>
      </c>
      <c r="H1611" s="183">
        <f t="shared" si="350"/>
        <v>1834.8381141763468</v>
      </c>
      <c r="I1611" s="183">
        <f t="shared" si="351"/>
        <v>31.171037697993675</v>
      </c>
      <c r="J1611" s="185">
        <f t="shared" ref="J1611:J1674" si="355">J1610*((H1611+(I1611/12))/H1610)</f>
        <v>834216.8024862184</v>
      </c>
      <c r="K1611" s="183">
        <f t="shared" si="352"/>
        <v>94.06065261351641</v>
      </c>
      <c r="L1611" s="185">
        <f t="shared" si="353"/>
        <v>42765.068076993921</v>
      </c>
      <c r="M1611" s="204">
        <f t="shared" si="344"/>
        <v>25.695888646268564</v>
      </c>
      <c r="N1611" s="186"/>
      <c r="O1611" s="187">
        <f t="shared" si="345"/>
        <v>27.7555145363308</v>
      </c>
      <c r="P1611" s="187"/>
      <c r="Q1611" s="206">
        <f t="shared" si="346"/>
        <v>1.8611708650646729E-2</v>
      </c>
      <c r="R1611" s="184">
        <f t="shared" ref="R1611:R1674" si="356">((G1611/G1612+G1611/1200+((1+G1612/1200)^(-119))*(1-G1611/G1612)))</f>
        <v>1.0215024325059134</v>
      </c>
      <c r="S1611" s="184">
        <f t="shared" ref="S1611:S1674" si="357">S1610*R1610*E1610/E1611</f>
        <v>36.408488846628138</v>
      </c>
      <c r="T1611" s="190">
        <f t="shared" si="347"/>
        <v>5.6798486103663004E-2</v>
      </c>
      <c r="U1611" s="190">
        <f t="shared" si="348"/>
        <v>2.7062114127473391E-2</v>
      </c>
      <c r="V1611" s="190">
        <f t="shared" si="349"/>
        <v>2.9736371976189613E-2</v>
      </c>
      <c r="Y1611" s="205"/>
      <c r="Z1611" s="205"/>
    </row>
    <row r="1612" spans="1:26">
      <c r="A1612" s="181">
        <v>2004.08</v>
      </c>
      <c r="B1612" s="182">
        <v>1088.94</v>
      </c>
      <c r="C1612" s="183">
        <f>C1610/3+C1613*2/3</f>
        <v>18.973333333333333</v>
      </c>
      <c r="D1612" s="182">
        <f>(D1610+2*D1613)/3</f>
        <v>57.23</v>
      </c>
      <c r="E1612" s="182">
        <v>189.5</v>
      </c>
      <c r="F1612" s="183">
        <f t="shared" si="354"/>
        <v>2004.6249999998786</v>
      </c>
      <c r="G1612" s="184">
        <v>4.28</v>
      </c>
      <c r="H1612" s="183">
        <f t="shared" si="350"/>
        <v>1805.8274154617422</v>
      </c>
      <c r="I1612" s="183">
        <f t="shared" si="351"/>
        <v>31.464144485488138</v>
      </c>
      <c r="J1612" s="185">
        <f t="shared" si="355"/>
        <v>822219.07601158624</v>
      </c>
      <c r="K1612" s="183">
        <f t="shared" si="352"/>
        <v>94.906517335092374</v>
      </c>
      <c r="L1612" s="185">
        <f t="shared" si="353"/>
        <v>43212.296104599955</v>
      </c>
      <c r="M1612" s="204">
        <f t="shared" si="344"/>
        <v>25.174462226477786</v>
      </c>
      <c r="N1612" s="186"/>
      <c r="O1612" s="187">
        <f t="shared" si="345"/>
        <v>27.192500070259701</v>
      </c>
      <c r="P1612" s="187"/>
      <c r="Q1612" s="206">
        <f t="shared" si="346"/>
        <v>2.1258461039959993E-2</v>
      </c>
      <c r="R1612" s="184">
        <f t="shared" si="356"/>
        <v>1.0157551489126513</v>
      </c>
      <c r="S1612" s="184">
        <f t="shared" si="357"/>
        <v>37.171733873243511</v>
      </c>
      <c r="T1612" s="190">
        <f t="shared" si="347"/>
        <v>5.8056338623077242E-2</v>
      </c>
      <c r="U1612" s="190">
        <f t="shared" si="348"/>
        <v>2.6398072139799389E-2</v>
      </c>
      <c r="V1612" s="190">
        <f t="shared" si="349"/>
        <v>3.1658266483277853E-2</v>
      </c>
      <c r="Y1612" s="205"/>
      <c r="Z1612" s="205"/>
    </row>
    <row r="1613" spans="1:26">
      <c r="A1613" s="181">
        <v>2004.09</v>
      </c>
      <c r="B1613" s="182">
        <v>1117.6600000000001</v>
      </c>
      <c r="C1613" s="183">
        <v>19.16</v>
      </c>
      <c r="D1613" s="182">
        <v>57.77</v>
      </c>
      <c r="E1613" s="182">
        <v>189.9</v>
      </c>
      <c r="F1613" s="183">
        <f t="shared" si="354"/>
        <v>2004.7083333332118</v>
      </c>
      <c r="G1613" s="184">
        <v>4.13</v>
      </c>
      <c r="H1613" s="183">
        <f t="shared" si="350"/>
        <v>1849.5507344391792</v>
      </c>
      <c r="I1613" s="183">
        <f t="shared" si="351"/>
        <v>31.706773143759886</v>
      </c>
      <c r="J1613" s="185">
        <f t="shared" si="355"/>
        <v>843329.97476811986</v>
      </c>
      <c r="K1613" s="183">
        <f t="shared" si="352"/>
        <v>95.600223617693558</v>
      </c>
      <c r="L1613" s="185">
        <f t="shared" si="353"/>
        <v>43590.333949818625</v>
      </c>
      <c r="M1613" s="204">
        <f t="shared" si="344"/>
        <v>25.668406776357706</v>
      </c>
      <c r="N1613" s="186"/>
      <c r="O1613" s="187">
        <f t="shared" si="345"/>
        <v>27.725340561354177</v>
      </c>
      <c r="P1613" s="187"/>
      <c r="Q1613" s="206">
        <f t="shared" si="346"/>
        <v>2.1935435271590677E-2</v>
      </c>
      <c r="R1613" s="184">
        <f t="shared" si="356"/>
        <v>1.005882764876544</v>
      </c>
      <c r="S1613" s="184">
        <f t="shared" si="357"/>
        <v>37.677848996082801</v>
      </c>
      <c r="T1613" s="190">
        <f t="shared" si="347"/>
        <v>5.7161161741678956E-2</v>
      </c>
      <c r="U1613" s="190">
        <f t="shared" si="348"/>
        <v>2.4149939721528568E-2</v>
      </c>
      <c r="V1613" s="190">
        <f t="shared" si="349"/>
        <v>3.3011222020150388E-2</v>
      </c>
      <c r="Y1613" s="205"/>
      <c r="Z1613" s="205"/>
    </row>
    <row r="1614" spans="1:26">
      <c r="A1614" s="181">
        <v>2004.1</v>
      </c>
      <c r="B1614" s="182">
        <v>1117.21</v>
      </c>
      <c r="C1614" s="183">
        <f>C1613*2/3+C1616/3</f>
        <v>19.253333333333334</v>
      </c>
      <c r="D1614" s="182">
        <f>(2*D1613+D1616)/3</f>
        <v>58.03</v>
      </c>
      <c r="E1614" s="182">
        <v>190.9</v>
      </c>
      <c r="F1614" s="183">
        <f t="shared" si="354"/>
        <v>2004.7916666665451</v>
      </c>
      <c r="G1614" s="184">
        <v>4.0999999999999996</v>
      </c>
      <c r="H1614" s="183">
        <f t="shared" si="350"/>
        <v>1839.1213721581987</v>
      </c>
      <c r="I1614" s="183">
        <f t="shared" si="351"/>
        <v>31.694324986904153</v>
      </c>
      <c r="J1614" s="185">
        <f t="shared" si="355"/>
        <v>839778.84429662535</v>
      </c>
      <c r="K1614" s="183">
        <f t="shared" si="352"/>
        <v>95.527441775798877</v>
      </c>
      <c r="L1614" s="185">
        <f t="shared" si="353"/>
        <v>43619.701161404897</v>
      </c>
      <c r="M1614" s="204">
        <f t="shared" si="344"/>
        <v>25.411655665489349</v>
      </c>
      <c r="N1614" s="186"/>
      <c r="O1614" s="187">
        <f t="shared" si="345"/>
        <v>27.447302225242804</v>
      </c>
      <c r="P1614" s="187"/>
      <c r="Q1614" s="206">
        <f t="shared" si="346"/>
        <v>2.3098591273938748E-2</v>
      </c>
      <c r="R1614" s="184">
        <f t="shared" si="356"/>
        <v>0.99612392858819443</v>
      </c>
      <c r="S1614" s="184">
        <f t="shared" si="357"/>
        <v>37.700968284107141</v>
      </c>
      <c r="T1614" s="190">
        <f t="shared" si="347"/>
        <v>5.5041188283035503E-2</v>
      </c>
      <c r="U1614" s="190">
        <f t="shared" si="348"/>
        <v>2.6625031104431818E-2</v>
      </c>
      <c r="V1614" s="190">
        <f t="shared" si="349"/>
        <v>2.8416157178603685E-2</v>
      </c>
      <c r="Y1614" s="205"/>
      <c r="Z1614" s="205"/>
    </row>
    <row r="1615" spans="1:26">
      <c r="A1615" s="181">
        <v>2004.11</v>
      </c>
      <c r="B1615" s="182">
        <v>1168.94</v>
      </c>
      <c r="C1615" s="183">
        <f>C1613/3+C1616*2/3</f>
        <v>19.346666666666668</v>
      </c>
      <c r="D1615" s="182">
        <f>(D1613+2*D1616)/3</f>
        <v>58.29</v>
      </c>
      <c r="E1615" s="182">
        <v>191</v>
      </c>
      <c r="F1615" s="183">
        <f t="shared" si="354"/>
        <v>2004.8749999998784</v>
      </c>
      <c r="G1615" s="184">
        <v>4.1900000000000004</v>
      </c>
      <c r="H1615" s="183">
        <f t="shared" si="350"/>
        <v>1923.2704462303673</v>
      </c>
      <c r="I1615" s="183">
        <f t="shared" si="351"/>
        <v>31.83129350785342</v>
      </c>
      <c r="J1615" s="185">
        <f t="shared" si="355"/>
        <v>879414.19255731325</v>
      </c>
      <c r="K1615" s="183">
        <f t="shared" si="352"/>
        <v>95.905208403141401</v>
      </c>
      <c r="L1615" s="185">
        <f t="shared" si="353"/>
        <v>43852.595756981362</v>
      </c>
      <c r="M1615" s="204">
        <f t="shared" si="344"/>
        <v>26.465310814818057</v>
      </c>
      <c r="N1615" s="186"/>
      <c r="O1615" s="187">
        <f t="shared" si="345"/>
        <v>28.582705258099523</v>
      </c>
      <c r="P1615" s="187"/>
      <c r="Q1615" s="206">
        <f t="shared" si="346"/>
        <v>2.0548552436493499E-2</v>
      </c>
      <c r="R1615" s="184">
        <f t="shared" si="356"/>
        <v>1.0002564602904038</v>
      </c>
      <c r="S1615" s="184">
        <f t="shared" si="357"/>
        <v>37.535174420608257</v>
      </c>
      <c r="T1615" s="190">
        <f t="shared" si="347"/>
        <v>5.660356170077252E-2</v>
      </c>
      <c r="U1615" s="190">
        <f t="shared" si="348"/>
        <v>2.7558012304415236E-2</v>
      </c>
      <c r="V1615" s="190">
        <f t="shared" si="349"/>
        <v>2.9045549396357284E-2</v>
      </c>
      <c r="Y1615" s="205"/>
      <c r="Z1615" s="205"/>
    </row>
    <row r="1616" spans="1:26">
      <c r="A1616" s="181">
        <v>2004.12</v>
      </c>
      <c r="B1616" s="182">
        <v>1199.21</v>
      </c>
      <c r="C1616" s="183">
        <v>19.440000000000001</v>
      </c>
      <c r="D1616" s="182">
        <v>58.55</v>
      </c>
      <c r="E1616" s="182">
        <v>190.3</v>
      </c>
      <c r="F1616" s="183">
        <f t="shared" si="354"/>
        <v>2004.9583333332116</v>
      </c>
      <c r="G1616" s="184">
        <v>4.2300000000000004</v>
      </c>
      <c r="H1616" s="183">
        <f t="shared" si="350"/>
        <v>1980.3317863636369</v>
      </c>
      <c r="I1616" s="183">
        <f t="shared" si="351"/>
        <v>32.102509090909102</v>
      </c>
      <c r="J1616" s="185">
        <f t="shared" si="355"/>
        <v>906728.69182864914</v>
      </c>
      <c r="K1616" s="183">
        <f t="shared" si="352"/>
        <v>96.687340909090935</v>
      </c>
      <c r="L1616" s="185">
        <f t="shared" si="353"/>
        <v>44269.948471549942</v>
      </c>
      <c r="M1616" s="204">
        <f t="shared" si="344"/>
        <v>27.144808694741247</v>
      </c>
      <c r="N1616" s="186"/>
      <c r="O1616" s="187">
        <f t="shared" si="345"/>
        <v>29.312639184857193</v>
      </c>
      <c r="P1616" s="187"/>
      <c r="Q1616" s="206">
        <f t="shared" si="346"/>
        <v>1.8826546160025999E-2</v>
      </c>
      <c r="R1616" s="184">
        <f t="shared" si="356"/>
        <v>1.0043341768892575</v>
      </c>
      <c r="S1616" s="184">
        <f t="shared" si="357"/>
        <v>37.682905591944504</v>
      </c>
      <c r="T1616" s="190">
        <f t="shared" si="347"/>
        <v>5.464333817142597E-2</v>
      </c>
      <c r="U1616" s="190">
        <f t="shared" si="348"/>
        <v>2.902830085357011E-2</v>
      </c>
      <c r="V1616" s="190">
        <f t="shared" si="349"/>
        <v>2.561503731785586E-2</v>
      </c>
      <c r="Y1616" s="205"/>
      <c r="Z1616" s="205"/>
    </row>
    <row r="1617" spans="1:26">
      <c r="A1617" s="181">
        <v>2005.01</v>
      </c>
      <c r="B1617" s="182">
        <v>1181.4100000000001</v>
      </c>
      <c r="C1617" s="183">
        <f>C1616*2/3+C1619/3</f>
        <v>19.703333333333333</v>
      </c>
      <c r="D1617" s="182">
        <f>(2*D1616+D1619)/3</f>
        <v>59.106666666666662</v>
      </c>
      <c r="E1617" s="182">
        <v>190.7</v>
      </c>
      <c r="F1617" s="183">
        <f t="shared" si="354"/>
        <v>2005.0416666665449</v>
      </c>
      <c r="G1617" s="184">
        <v>4.22</v>
      </c>
      <c r="H1617" s="183">
        <f t="shared" si="350"/>
        <v>1946.845353146304</v>
      </c>
      <c r="I1617" s="183">
        <f t="shared" si="351"/>
        <v>32.469119900367083</v>
      </c>
      <c r="J1617" s="185">
        <f t="shared" si="355"/>
        <v>892635.23548983294</v>
      </c>
      <c r="K1617" s="183">
        <f t="shared" si="352"/>
        <v>97.401866701625622</v>
      </c>
      <c r="L1617" s="185">
        <f t="shared" si="353"/>
        <v>44659.088139612031</v>
      </c>
      <c r="M1617" s="204">
        <f t="shared" si="344"/>
        <v>26.58725069797039</v>
      </c>
      <c r="N1617" s="186"/>
      <c r="O1617" s="187">
        <f t="shared" si="345"/>
        <v>28.707356524065627</v>
      </c>
      <c r="P1617" s="187"/>
      <c r="Q1617" s="206">
        <f t="shared" si="346"/>
        <v>1.9504478510848432E-2</v>
      </c>
      <c r="R1617" s="184">
        <f t="shared" si="356"/>
        <v>1.0075719517031356</v>
      </c>
      <c r="S1617" s="184">
        <f t="shared" si="357"/>
        <v>37.766846163516355</v>
      </c>
      <c r="T1617" s="190">
        <f t="shared" si="347"/>
        <v>5.5618116303462584E-2</v>
      </c>
      <c r="U1617" s="190">
        <f t="shared" si="348"/>
        <v>3.2499554491798088E-2</v>
      </c>
      <c r="V1617" s="190">
        <f t="shared" si="349"/>
        <v>2.3118561811664495E-2</v>
      </c>
      <c r="Y1617" s="205"/>
      <c r="Z1617" s="205"/>
    </row>
    <row r="1618" spans="1:26">
      <c r="A1618" s="181">
        <v>2005.02</v>
      </c>
      <c r="B1618" s="182">
        <v>1199.6300000000001</v>
      </c>
      <c r="C1618" s="183">
        <f>C1616/3+C1619*2/3</f>
        <v>19.966666666666669</v>
      </c>
      <c r="D1618" s="182">
        <f>(D1616+2*D1619)/3</f>
        <v>59.663333333333334</v>
      </c>
      <c r="E1618" s="182">
        <v>191.8</v>
      </c>
      <c r="F1618" s="183">
        <f t="shared" si="354"/>
        <v>2005.1249999998781</v>
      </c>
      <c r="G1618" s="184">
        <v>4.17</v>
      </c>
      <c r="H1618" s="183">
        <f t="shared" si="350"/>
        <v>1965.5324600364972</v>
      </c>
      <c r="I1618" s="183">
        <f t="shared" si="351"/>
        <v>32.714363138686146</v>
      </c>
      <c r="J1618" s="185">
        <f t="shared" si="355"/>
        <v>902453.30833556631</v>
      </c>
      <c r="K1618" s="183">
        <f t="shared" si="352"/>
        <v>97.755323175182511</v>
      </c>
      <c r="L1618" s="185">
        <f t="shared" si="353"/>
        <v>44883.316149974846</v>
      </c>
      <c r="M1618" s="204">
        <f t="shared" si="344"/>
        <v>26.744863128101194</v>
      </c>
      <c r="N1618" s="186"/>
      <c r="O1618" s="187">
        <f t="shared" si="345"/>
        <v>28.874110081209494</v>
      </c>
      <c r="P1618" s="187"/>
      <c r="Q1618" s="206">
        <f t="shared" si="346"/>
        <v>1.9963856578660857E-2</v>
      </c>
      <c r="R1618" s="184">
        <f t="shared" si="356"/>
        <v>0.97711593128835439</v>
      </c>
      <c r="S1618" s="184">
        <f t="shared" si="357"/>
        <v>37.834576648445463</v>
      </c>
      <c r="T1618" s="190">
        <f t="shared" si="347"/>
        <v>5.6951922024699675E-2</v>
      </c>
      <c r="U1618" s="190">
        <f t="shared" si="348"/>
        <v>3.1098001625380567E-2</v>
      </c>
      <c r="V1618" s="190">
        <f t="shared" si="349"/>
        <v>2.5853920399319108E-2</v>
      </c>
      <c r="Y1618" s="205"/>
      <c r="Z1618" s="205"/>
    </row>
    <row r="1619" spans="1:26">
      <c r="A1619" s="181">
        <v>2005.03</v>
      </c>
      <c r="B1619" s="182">
        <v>1194.9000000000001</v>
      </c>
      <c r="C1619" s="183">
        <v>20.23</v>
      </c>
      <c r="D1619" s="182">
        <v>60.22</v>
      </c>
      <c r="E1619" s="182">
        <v>193.3</v>
      </c>
      <c r="F1619" s="183">
        <f t="shared" si="354"/>
        <v>2005.2083333332114</v>
      </c>
      <c r="G1619" s="184">
        <v>4.5</v>
      </c>
      <c r="H1619" s="183">
        <f t="shared" si="350"/>
        <v>1942.590284790482</v>
      </c>
      <c r="I1619" s="183">
        <f t="shared" si="351"/>
        <v>32.888611148473885</v>
      </c>
      <c r="J1619" s="185">
        <f t="shared" si="355"/>
        <v>893178.02407524746</v>
      </c>
      <c r="K1619" s="183">
        <f t="shared" si="352"/>
        <v>97.901738178996411</v>
      </c>
      <c r="L1619" s="185">
        <f t="shared" si="353"/>
        <v>45013.959837485476</v>
      </c>
      <c r="M1619" s="204">
        <f t="shared" si="344"/>
        <v>26.339142131057944</v>
      </c>
      <c r="N1619" s="186"/>
      <c r="O1619" s="187">
        <f t="shared" si="345"/>
        <v>28.433346549933521</v>
      </c>
      <c r="P1619" s="187"/>
      <c r="Q1619" s="206">
        <f t="shared" si="346"/>
        <v>1.7699015247124993E-2</v>
      </c>
      <c r="R1619" s="184">
        <f t="shared" si="356"/>
        <v>1.0166250288760423</v>
      </c>
      <c r="S1619" s="184">
        <f t="shared" si="357"/>
        <v>36.681891490201565</v>
      </c>
      <c r="T1619" s="190">
        <f t="shared" si="347"/>
        <v>5.7477220687164543E-2</v>
      </c>
      <c r="U1619" s="190">
        <f t="shared" si="348"/>
        <v>3.3293118542925937E-2</v>
      </c>
      <c r="V1619" s="190">
        <f t="shared" si="349"/>
        <v>2.4184102144238606E-2</v>
      </c>
      <c r="Y1619" s="205"/>
      <c r="Z1619" s="205"/>
    </row>
    <row r="1620" spans="1:26">
      <c r="A1620" s="181">
        <v>2005.04</v>
      </c>
      <c r="B1620" s="182">
        <v>1164.43</v>
      </c>
      <c r="C1620" s="183">
        <f>C1619*2/3+C1622/3</f>
        <v>20.463333333333331</v>
      </c>
      <c r="D1620" s="182">
        <f>(2*D1619+D1622)/3</f>
        <v>61.233333333333327</v>
      </c>
      <c r="E1620" s="182">
        <v>194.6</v>
      </c>
      <c r="F1620" s="183">
        <f t="shared" si="354"/>
        <v>2005.2916666665446</v>
      </c>
      <c r="G1620" s="184">
        <v>4.34</v>
      </c>
      <c r="H1620" s="183">
        <f t="shared" si="350"/>
        <v>1880.4078491007201</v>
      </c>
      <c r="I1620" s="183">
        <f t="shared" si="351"/>
        <v>33.045707014388498</v>
      </c>
      <c r="J1620" s="185">
        <f t="shared" si="355"/>
        <v>865853.50595672277</v>
      </c>
      <c r="K1620" s="183">
        <f t="shared" si="352"/>
        <v>98.884124100719461</v>
      </c>
      <c r="L1620" s="185">
        <f t="shared" si="353"/>
        <v>45532.231519355671</v>
      </c>
      <c r="M1620" s="204">
        <f t="shared" si="344"/>
        <v>25.408922569114477</v>
      </c>
      <c r="N1620" s="186"/>
      <c r="O1620" s="187">
        <f t="shared" si="345"/>
        <v>27.427971644284625</v>
      </c>
      <c r="P1620" s="187"/>
      <c r="Q1620" s="206">
        <f t="shared" si="346"/>
        <v>2.1038014357879511E-2</v>
      </c>
      <c r="R1620" s="184">
        <f t="shared" si="356"/>
        <v>1.0198604266323901</v>
      </c>
      <c r="S1620" s="184">
        <f t="shared" si="357"/>
        <v>37.04260644820792</v>
      </c>
      <c r="T1620" s="190">
        <f t="shared" si="347"/>
        <v>6.1481775762652902E-2</v>
      </c>
      <c r="U1620" s="190">
        <f t="shared" si="348"/>
        <v>3.3173380546325903E-2</v>
      </c>
      <c r="V1620" s="190">
        <f t="shared" si="349"/>
        <v>2.8308395216326998E-2</v>
      </c>
      <c r="Y1620" s="205"/>
      <c r="Z1620" s="205"/>
    </row>
    <row r="1621" spans="1:26">
      <c r="A1621" s="181">
        <v>2005.05</v>
      </c>
      <c r="B1621" s="182">
        <v>1178.28</v>
      </c>
      <c r="C1621" s="183">
        <f>C1619/3+C1622*2/3</f>
        <v>20.696666666666665</v>
      </c>
      <c r="D1621" s="182">
        <f>(D1619+2*D1622)/3</f>
        <v>62.24666666666667</v>
      </c>
      <c r="E1621" s="182">
        <v>194.4</v>
      </c>
      <c r="F1621" s="183">
        <f t="shared" si="354"/>
        <v>2005.3749999998779</v>
      </c>
      <c r="G1621" s="184">
        <v>4.1399999999999997</v>
      </c>
      <c r="H1621" s="183">
        <f t="shared" si="350"/>
        <v>1904.7314416666673</v>
      </c>
      <c r="I1621" s="183">
        <f t="shared" si="351"/>
        <v>33.456896270576138</v>
      </c>
      <c r="J1621" s="185">
        <f t="shared" si="355"/>
        <v>878337.35734908981</v>
      </c>
      <c r="K1621" s="183">
        <f t="shared" si="352"/>
        <v>100.6239460390947</v>
      </c>
      <c r="L1621" s="185">
        <f t="shared" si="353"/>
        <v>46401.171795998991</v>
      </c>
      <c r="M1621" s="204">
        <f t="shared" si="344"/>
        <v>25.650230187182977</v>
      </c>
      <c r="N1621" s="186"/>
      <c r="O1621" s="187">
        <f t="shared" si="345"/>
        <v>27.686995391999108</v>
      </c>
      <c r="P1621" s="187"/>
      <c r="Q1621" s="206">
        <f t="shared" si="346"/>
        <v>2.2360152666665613E-2</v>
      </c>
      <c r="R1621" s="184">
        <f t="shared" si="356"/>
        <v>1.0148949310235778</v>
      </c>
      <c r="S1621" s="184">
        <f t="shared" si="357"/>
        <v>37.817154967713208</v>
      </c>
      <c r="T1621" s="190">
        <f t="shared" si="347"/>
        <v>6.0458400466879558E-2</v>
      </c>
      <c r="U1621" s="190">
        <f t="shared" si="348"/>
        <v>2.8273076400222363E-2</v>
      </c>
      <c r="V1621" s="190">
        <f t="shared" si="349"/>
        <v>3.2185324066657195E-2</v>
      </c>
      <c r="Y1621" s="205"/>
      <c r="Z1621" s="205"/>
    </row>
    <row r="1622" spans="1:26">
      <c r="A1622" s="181">
        <v>2005.06</v>
      </c>
      <c r="B1622" s="182">
        <v>1202.25</v>
      </c>
      <c r="C1622" s="183">
        <v>20.93</v>
      </c>
      <c r="D1622" s="182">
        <v>63.26</v>
      </c>
      <c r="E1622" s="182">
        <v>194.5</v>
      </c>
      <c r="F1622" s="183">
        <f t="shared" si="354"/>
        <v>2005.4583333332112</v>
      </c>
      <c r="G1622" s="184">
        <v>4</v>
      </c>
      <c r="H1622" s="183">
        <f t="shared" si="350"/>
        <v>1942.480579048844</v>
      </c>
      <c r="I1622" s="183">
        <f t="shared" si="351"/>
        <v>33.816692467866332</v>
      </c>
      <c r="J1622" s="185">
        <f t="shared" si="355"/>
        <v>897044.29006887181</v>
      </c>
      <c r="K1622" s="183">
        <f t="shared" si="352"/>
        <v>102.20945845758358</v>
      </c>
      <c r="L1622" s="185">
        <f t="shared" si="353"/>
        <v>47200.683543153944</v>
      </c>
      <c r="M1622" s="204">
        <f t="shared" si="344"/>
        <v>26.068394871884006</v>
      </c>
      <c r="N1622" s="186"/>
      <c r="O1622" s="187">
        <f t="shared" si="345"/>
        <v>28.136067840768245</v>
      </c>
      <c r="P1622" s="187"/>
      <c r="Q1622" s="206">
        <f t="shared" si="346"/>
        <v>2.2985694371145303E-2</v>
      </c>
      <c r="R1622" s="184">
        <f t="shared" si="356"/>
        <v>0.98874108437880004</v>
      </c>
      <c r="S1622" s="184">
        <f t="shared" si="357"/>
        <v>38.360706009003827</v>
      </c>
      <c r="T1622" s="190">
        <f t="shared" si="347"/>
        <v>5.739561952077854E-2</v>
      </c>
      <c r="U1622" s="190">
        <f t="shared" si="348"/>
        <v>2.5178020891750252E-2</v>
      </c>
      <c r="V1622" s="190">
        <f t="shared" si="349"/>
        <v>3.2217598629028288E-2</v>
      </c>
      <c r="Y1622" s="205"/>
      <c r="Z1622" s="205"/>
    </row>
    <row r="1623" spans="1:26">
      <c r="A1623" s="181">
        <v>2005.07</v>
      </c>
      <c r="B1623" s="182">
        <v>1222.24</v>
      </c>
      <c r="C1623" s="183">
        <f>C1622*2/3+C1625/3</f>
        <v>21.11</v>
      </c>
      <c r="D1623" s="182">
        <f>(2*D1622+D1625)/3</f>
        <v>64.33</v>
      </c>
      <c r="E1623" s="182">
        <v>195.4</v>
      </c>
      <c r="F1623" s="183">
        <f t="shared" si="354"/>
        <v>2005.5416666665444</v>
      </c>
      <c r="G1623" s="184">
        <v>4.18</v>
      </c>
      <c r="H1623" s="183">
        <f t="shared" si="350"/>
        <v>1965.6828049129995</v>
      </c>
      <c r="I1623" s="183">
        <f t="shared" si="351"/>
        <v>33.950422185261012</v>
      </c>
      <c r="J1623" s="185">
        <f t="shared" si="355"/>
        <v>909065.69396041345</v>
      </c>
      <c r="K1623" s="183">
        <f t="shared" si="352"/>
        <v>103.45952909416584</v>
      </c>
      <c r="L1623" s="185">
        <f t="shared" si="353"/>
        <v>47846.737214027846</v>
      </c>
      <c r="M1623" s="204">
        <f t="shared" si="344"/>
        <v>26.287871091254747</v>
      </c>
      <c r="N1623" s="186"/>
      <c r="O1623" s="187">
        <f t="shared" si="345"/>
        <v>28.369905062639265</v>
      </c>
      <c r="P1623" s="187"/>
      <c r="Q1623" s="206">
        <f t="shared" si="346"/>
        <v>2.1338558472624544E-2</v>
      </c>
      <c r="R1623" s="184">
        <f t="shared" si="356"/>
        <v>0.9970219160367334</v>
      </c>
      <c r="S1623" s="184">
        <f t="shared" si="357"/>
        <v>37.754108383126542</v>
      </c>
      <c r="T1623" s="190">
        <f t="shared" si="347"/>
        <v>5.5898816439845511E-2</v>
      </c>
      <c r="U1623" s="190">
        <f t="shared" si="348"/>
        <v>2.7370579299674125E-2</v>
      </c>
      <c r="V1623" s="190">
        <f t="shared" si="349"/>
        <v>2.8528237140171386E-2</v>
      </c>
      <c r="Y1623" s="205"/>
      <c r="Z1623" s="205"/>
    </row>
    <row r="1624" spans="1:26">
      <c r="A1624" s="181">
        <v>2005.08</v>
      </c>
      <c r="B1624" s="182">
        <v>1224.27</v>
      </c>
      <c r="C1624" s="183">
        <f>C1622/3+C1625*2/3</f>
        <v>21.29</v>
      </c>
      <c r="D1624" s="182">
        <f>(D1622+2*D1625)/3</f>
        <v>65.399999999999991</v>
      </c>
      <c r="E1624" s="182">
        <v>196.4</v>
      </c>
      <c r="F1624" s="183">
        <f t="shared" si="354"/>
        <v>2005.6249999998777</v>
      </c>
      <c r="G1624" s="184">
        <v>4.26</v>
      </c>
      <c r="H1624" s="183">
        <f t="shared" si="350"/>
        <v>1958.9223865325871</v>
      </c>
      <c r="I1624" s="183">
        <f t="shared" si="351"/>
        <v>34.065571817718954</v>
      </c>
      <c r="J1624" s="185">
        <f t="shared" si="355"/>
        <v>907252.06926954817</v>
      </c>
      <c r="K1624" s="183">
        <f t="shared" si="352"/>
        <v>104.64482841140533</v>
      </c>
      <c r="L1624" s="185">
        <f t="shared" si="353"/>
        <v>48465.032493019069</v>
      </c>
      <c r="M1624" s="204">
        <f t="shared" si="344"/>
        <v>26.104381410936153</v>
      </c>
      <c r="N1624" s="186"/>
      <c r="O1624" s="187">
        <f t="shared" si="345"/>
        <v>28.168980742317416</v>
      </c>
      <c r="P1624" s="187"/>
      <c r="Q1624" s="206">
        <f t="shared" si="346"/>
        <v>2.1060729884604695E-2</v>
      </c>
      <c r="R1624" s="184">
        <f t="shared" si="356"/>
        <v>1.0084095692450887</v>
      </c>
      <c r="S1624" s="184">
        <f t="shared" si="357"/>
        <v>37.450015263136507</v>
      </c>
      <c r="T1624" s="190">
        <f t="shared" si="347"/>
        <v>5.3671331073348982E-2</v>
      </c>
      <c r="U1624" s="190">
        <f t="shared" si="348"/>
        <v>2.9910745051840548E-2</v>
      </c>
      <c r="V1624" s="190">
        <f t="shared" si="349"/>
        <v>2.3760586021508434E-2</v>
      </c>
      <c r="Y1624" s="205"/>
      <c r="Z1624" s="205"/>
    </row>
    <row r="1625" spans="1:26">
      <c r="A1625" s="181">
        <v>2005.09</v>
      </c>
      <c r="B1625" s="182">
        <v>1225.92</v>
      </c>
      <c r="C1625" s="183">
        <v>21.47</v>
      </c>
      <c r="D1625" s="182">
        <v>66.47</v>
      </c>
      <c r="E1625" s="182">
        <v>198.8</v>
      </c>
      <c r="F1625" s="183">
        <f t="shared" si="354"/>
        <v>2005.7083333332109</v>
      </c>
      <c r="G1625" s="184">
        <v>4.2</v>
      </c>
      <c r="H1625" s="183">
        <f t="shared" si="350"/>
        <v>1937.8816732394373</v>
      </c>
      <c r="I1625" s="183">
        <f t="shared" si="351"/>
        <v>33.938853697183106</v>
      </c>
      <c r="J1625" s="185">
        <f t="shared" si="355"/>
        <v>898817.17354119779</v>
      </c>
      <c r="K1625" s="183">
        <f t="shared" si="352"/>
        <v>105.07292059859158</v>
      </c>
      <c r="L1625" s="185">
        <f t="shared" si="353"/>
        <v>48734.319959934917</v>
      </c>
      <c r="M1625" s="204">
        <f t="shared" si="344"/>
        <v>25.730122990164482</v>
      </c>
      <c r="N1625" s="186"/>
      <c r="O1625" s="187">
        <f t="shared" si="345"/>
        <v>27.76246340846556</v>
      </c>
      <c r="P1625" s="187"/>
      <c r="Q1625" s="206">
        <f t="shared" si="346"/>
        <v>2.3262867961467378E-2</v>
      </c>
      <c r="R1625" s="184">
        <f t="shared" si="356"/>
        <v>0.98269385516983099</v>
      </c>
      <c r="S1625" s="184">
        <f t="shared" si="357"/>
        <v>37.309038824996478</v>
      </c>
      <c r="T1625" s="190">
        <f t="shared" si="347"/>
        <v>4.9968023993407051E-2</v>
      </c>
      <c r="U1625" s="190">
        <f t="shared" si="348"/>
        <v>3.0645968380443867E-2</v>
      </c>
      <c r="V1625" s="190">
        <f t="shared" si="349"/>
        <v>1.9322055612963185E-2</v>
      </c>
      <c r="Y1625" s="205"/>
      <c r="Z1625" s="205"/>
    </row>
    <row r="1626" spans="1:26">
      <c r="A1626" s="181">
        <v>2005.1</v>
      </c>
      <c r="B1626" s="182">
        <v>1191.96</v>
      </c>
      <c r="C1626" s="183">
        <f>C1625*2/3+C1628/3</f>
        <v>21.72</v>
      </c>
      <c r="D1626" s="182">
        <f>(2*D1625+D1628)/3</f>
        <v>67.589999999999989</v>
      </c>
      <c r="E1626" s="182">
        <v>199.2</v>
      </c>
      <c r="F1626" s="183">
        <f t="shared" si="354"/>
        <v>2005.7916666665442</v>
      </c>
      <c r="G1626" s="184">
        <v>4.46</v>
      </c>
      <c r="H1626" s="183">
        <f t="shared" si="350"/>
        <v>1880.4156316265069</v>
      </c>
      <c r="I1626" s="183">
        <f t="shared" si="351"/>
        <v>34.265099096385555</v>
      </c>
      <c r="J1626" s="185">
        <f t="shared" si="355"/>
        <v>873487.99022991455</v>
      </c>
      <c r="K1626" s="183">
        <f t="shared" si="352"/>
        <v>106.62882356927715</v>
      </c>
      <c r="L1626" s="185">
        <f t="shared" si="353"/>
        <v>49531.06921342991</v>
      </c>
      <c r="M1626" s="204">
        <f t="shared" si="344"/>
        <v>24.876538723647961</v>
      </c>
      <c r="N1626" s="186"/>
      <c r="O1626" s="187">
        <f t="shared" si="345"/>
        <v>26.840542701863459</v>
      </c>
      <c r="P1626" s="187"/>
      <c r="Q1626" s="206">
        <f t="shared" si="346"/>
        <v>2.1868312584124652E-2</v>
      </c>
      <c r="R1626" s="184">
        <f t="shared" si="356"/>
        <v>0.99733837244767443</v>
      </c>
      <c r="S1626" s="184">
        <f t="shared" si="357"/>
        <v>36.589741984380517</v>
      </c>
      <c r="T1626" s="190">
        <f t="shared" si="347"/>
        <v>5.7482359500422575E-2</v>
      </c>
      <c r="U1626" s="190">
        <f t="shared" si="348"/>
        <v>3.3807301290092795E-2</v>
      </c>
      <c r="V1626" s="190">
        <f t="shared" si="349"/>
        <v>2.367505821032978E-2</v>
      </c>
      <c r="Y1626" s="205"/>
      <c r="Z1626" s="205"/>
    </row>
    <row r="1627" spans="1:26">
      <c r="A1627" s="181">
        <v>2005.11</v>
      </c>
      <c r="B1627" s="182">
        <v>1237.3699999999999</v>
      </c>
      <c r="C1627" s="183">
        <f>C1625/3+C1628*2/3</f>
        <v>21.97</v>
      </c>
      <c r="D1627" s="182">
        <f>(D1625+2*D1628)/3</f>
        <v>68.709999999999994</v>
      </c>
      <c r="E1627" s="182">
        <v>197.6</v>
      </c>
      <c r="F1627" s="183">
        <f t="shared" si="354"/>
        <v>2005.8749999998774</v>
      </c>
      <c r="G1627" s="184">
        <v>4.54</v>
      </c>
      <c r="H1627" s="183">
        <f t="shared" si="350"/>
        <v>1967.859770571863</v>
      </c>
      <c r="I1627" s="183">
        <f t="shared" si="351"/>
        <v>34.940138486842116</v>
      </c>
      <c r="J1627" s="185">
        <f t="shared" si="355"/>
        <v>915459.94568634324</v>
      </c>
      <c r="K1627" s="183">
        <f t="shared" si="352"/>
        <v>109.27341444838059</v>
      </c>
      <c r="L1627" s="185">
        <f t="shared" si="353"/>
        <v>50834.635451084672</v>
      </c>
      <c r="M1627" s="204">
        <f t="shared" si="344"/>
        <v>25.931783309069029</v>
      </c>
      <c r="N1627" s="186"/>
      <c r="O1627" s="187">
        <f t="shared" si="345"/>
        <v>27.97720547236721</v>
      </c>
      <c r="P1627" s="187"/>
      <c r="Q1627" s="206">
        <f t="shared" si="346"/>
        <v>1.8671943606583932E-2</v>
      </c>
      <c r="R1627" s="184">
        <f t="shared" si="356"/>
        <v>1.0093824010189034</v>
      </c>
      <c r="S1627" s="184">
        <f t="shared" si="357"/>
        <v>36.787838364480244</v>
      </c>
      <c r="T1627" s="190">
        <f t="shared" si="347"/>
        <v>5.5801809035166627E-2</v>
      </c>
      <c r="U1627" s="190">
        <f t="shared" si="348"/>
        <v>3.1892122594934902E-2</v>
      </c>
      <c r="V1627" s="190">
        <f t="shared" si="349"/>
        <v>2.3909686440231726E-2</v>
      </c>
      <c r="Y1627" s="205"/>
      <c r="Z1627" s="205"/>
    </row>
    <row r="1628" spans="1:26">
      <c r="A1628" s="181">
        <v>2005.12</v>
      </c>
      <c r="B1628" s="182">
        <v>1262.07</v>
      </c>
      <c r="C1628" s="183">
        <v>22.22</v>
      </c>
      <c r="D1628" s="182">
        <v>69.83</v>
      </c>
      <c r="E1628" s="182">
        <v>196.8</v>
      </c>
      <c r="F1628" s="183">
        <f t="shared" si="354"/>
        <v>2005.9583333332107</v>
      </c>
      <c r="G1628" s="184">
        <v>4.47</v>
      </c>
      <c r="H1628" s="183">
        <f t="shared" si="350"/>
        <v>2015.3006951981713</v>
      </c>
      <c r="I1628" s="183">
        <f t="shared" si="351"/>
        <v>35.481376981707328</v>
      </c>
      <c r="J1628" s="185">
        <f t="shared" si="355"/>
        <v>938905.25511609763</v>
      </c>
      <c r="K1628" s="183">
        <f t="shared" si="352"/>
        <v>111.50605556402442</v>
      </c>
      <c r="L1628" s="185">
        <f t="shared" si="353"/>
        <v>51949.379958922327</v>
      </c>
      <c r="M1628" s="204">
        <f t="shared" si="344"/>
        <v>26.443803114292418</v>
      </c>
      <c r="N1628" s="186"/>
      <c r="O1628" s="187">
        <f t="shared" si="345"/>
        <v>28.527159043907648</v>
      </c>
      <c r="P1628" s="187"/>
      <c r="Q1628" s="206">
        <f t="shared" si="346"/>
        <v>1.8276088055812566E-2</v>
      </c>
      <c r="R1628" s="184">
        <f t="shared" si="356"/>
        <v>1.0077335841687871</v>
      </c>
      <c r="S1628" s="184">
        <f t="shared" si="357"/>
        <v>37.283943757352425</v>
      </c>
      <c r="T1628" s="190">
        <f t="shared" si="347"/>
        <v>5.2329286893485483E-2</v>
      </c>
      <c r="U1628" s="190">
        <f t="shared" si="348"/>
        <v>3.124029164453046E-2</v>
      </c>
      <c r="V1628" s="190">
        <f t="shared" si="349"/>
        <v>2.1088995248955023E-2</v>
      </c>
      <c r="Y1628" s="205"/>
      <c r="Z1628" s="205"/>
    </row>
    <row r="1629" spans="1:26">
      <c r="A1629" s="181">
        <v>2006.01</v>
      </c>
      <c r="B1629" s="182">
        <v>1278.73</v>
      </c>
      <c r="C1629" s="183">
        <f>C1628*2/3+C1631/3</f>
        <v>22.406666666666666</v>
      </c>
      <c r="D1629" s="182">
        <f>(2*D1628+D1631)/3</f>
        <v>70.776666666666657</v>
      </c>
      <c r="E1629" s="182">
        <v>198.3</v>
      </c>
      <c r="F1629" s="183">
        <f t="shared" si="354"/>
        <v>2006.041666666544</v>
      </c>
      <c r="G1629" s="184">
        <v>4.42</v>
      </c>
      <c r="H1629" s="183">
        <f t="shared" si="350"/>
        <v>2026.4581784417558</v>
      </c>
      <c r="I1629" s="183">
        <f t="shared" si="351"/>
        <v>35.50880398386284</v>
      </c>
      <c r="J1629" s="185">
        <f t="shared" si="355"/>
        <v>945481.99239313509</v>
      </c>
      <c r="K1629" s="183">
        <f t="shared" si="352"/>
        <v>112.1628138930913</v>
      </c>
      <c r="L1629" s="185">
        <f t="shared" si="353"/>
        <v>52331.660174504999</v>
      </c>
      <c r="M1629" s="204">
        <f t="shared" si="344"/>
        <v>26.468702626685733</v>
      </c>
      <c r="N1629" s="186"/>
      <c r="O1629" s="187">
        <f t="shared" si="345"/>
        <v>28.551311891344483</v>
      </c>
      <c r="P1629" s="187"/>
      <c r="Q1629" s="206">
        <f t="shared" si="346"/>
        <v>1.8919623016402376E-2</v>
      </c>
      <c r="R1629" s="184">
        <f t="shared" si="356"/>
        <v>0.99174056426319435</v>
      </c>
      <c r="S1629" s="184">
        <f t="shared" si="357"/>
        <v>37.288074390470527</v>
      </c>
      <c r="T1629" s="190">
        <f t="shared" si="347"/>
        <v>4.4469015754845742E-2</v>
      </c>
      <c r="U1629" s="190">
        <f t="shared" si="348"/>
        <v>3.2624382721495815E-2</v>
      </c>
      <c r="V1629" s="190">
        <f t="shared" si="349"/>
        <v>1.1844633033349927E-2</v>
      </c>
      <c r="Y1629" s="205"/>
      <c r="Z1629" s="205"/>
    </row>
    <row r="1630" spans="1:26">
      <c r="A1630" s="181">
        <v>2006.02</v>
      </c>
      <c r="B1630" s="182">
        <v>1276.6500000000001</v>
      </c>
      <c r="C1630" s="183">
        <f>C1628/3+C1631*2/3</f>
        <v>22.593333333333334</v>
      </c>
      <c r="D1630" s="182">
        <f>(D1628+2*D1631)/3</f>
        <v>71.723333333333343</v>
      </c>
      <c r="E1630" s="182">
        <v>198.7</v>
      </c>
      <c r="F1630" s="183">
        <f t="shared" si="354"/>
        <v>2006.1249999998772</v>
      </c>
      <c r="G1630" s="184">
        <v>4.57</v>
      </c>
      <c r="H1630" s="183">
        <f t="shared" si="350"/>
        <v>2019.0891163814806</v>
      </c>
      <c r="I1630" s="183">
        <f t="shared" si="351"/>
        <v>35.732544891796692</v>
      </c>
      <c r="J1630" s="185">
        <f t="shared" si="355"/>
        <v>943433.12586423755</v>
      </c>
      <c r="K1630" s="183">
        <f t="shared" si="352"/>
        <v>113.43422372924012</v>
      </c>
      <c r="L1630" s="185">
        <f t="shared" si="353"/>
        <v>53002.912751395714</v>
      </c>
      <c r="M1630" s="204">
        <f t="shared" si="344"/>
        <v>26.249624763583299</v>
      </c>
      <c r="N1630" s="186"/>
      <c r="O1630" s="187">
        <f t="shared" si="345"/>
        <v>28.312953220671442</v>
      </c>
      <c r="P1630" s="187"/>
      <c r="Q1630" s="206">
        <f t="shared" si="346"/>
        <v>1.7610058371500766E-2</v>
      </c>
      <c r="R1630" s="184">
        <f t="shared" si="356"/>
        <v>0.99194775004269375</v>
      </c>
      <c r="S1630" s="184">
        <f t="shared" si="357"/>
        <v>36.905651857911145</v>
      </c>
      <c r="T1630" s="190">
        <f t="shared" si="347"/>
        <v>4.4034553541299593E-2</v>
      </c>
      <c r="U1630" s="190">
        <f t="shared" si="348"/>
        <v>3.6654461497916957E-2</v>
      </c>
      <c r="V1630" s="190">
        <f t="shared" si="349"/>
        <v>7.3800920433826356E-3</v>
      </c>
      <c r="Y1630" s="205"/>
      <c r="Z1630" s="205"/>
    </row>
    <row r="1631" spans="1:26">
      <c r="A1631" s="181">
        <v>2006.03</v>
      </c>
      <c r="B1631" s="182">
        <v>1293.74</v>
      </c>
      <c r="C1631" s="183">
        <v>22.78</v>
      </c>
      <c r="D1631" s="182">
        <v>72.67</v>
      </c>
      <c r="E1631" s="182">
        <v>199.8</v>
      </c>
      <c r="F1631" s="183">
        <f t="shared" si="354"/>
        <v>2006.2083333332105</v>
      </c>
      <c r="G1631" s="184">
        <v>4.72</v>
      </c>
      <c r="H1631" s="183">
        <f t="shared" si="350"/>
        <v>2034.8529370870879</v>
      </c>
      <c r="I1631" s="183">
        <f t="shared" si="351"/>
        <v>35.829416966966981</v>
      </c>
      <c r="J1631" s="185">
        <f t="shared" si="355"/>
        <v>952194.00656910171</v>
      </c>
      <c r="K1631" s="183">
        <f t="shared" si="352"/>
        <v>114.29867124624629</v>
      </c>
      <c r="L1631" s="185">
        <f t="shared" si="353"/>
        <v>53485.196760845778</v>
      </c>
      <c r="M1631" s="204">
        <f t="shared" si="344"/>
        <v>26.327837778667689</v>
      </c>
      <c r="N1631" s="186"/>
      <c r="O1631" s="187">
        <f t="shared" si="345"/>
        <v>28.395073733976634</v>
      </c>
      <c r="P1631" s="187"/>
      <c r="Q1631" s="206">
        <f t="shared" si="346"/>
        <v>1.6034756518481297E-2</v>
      </c>
      <c r="R1631" s="184">
        <f t="shared" si="356"/>
        <v>0.98284699774077244</v>
      </c>
      <c r="S1631" s="184">
        <f t="shared" si="357"/>
        <v>36.406930145351232</v>
      </c>
      <c r="T1631" s="190">
        <f t="shared" si="347"/>
        <v>4.9073877031978297E-2</v>
      </c>
      <c r="U1631" s="190">
        <f t="shared" si="348"/>
        <v>3.6739079420016418E-2</v>
      </c>
      <c r="V1631" s="190">
        <f t="shared" si="349"/>
        <v>1.2334797611961879E-2</v>
      </c>
      <c r="Y1631" s="205"/>
      <c r="Z1631" s="205"/>
    </row>
    <row r="1632" spans="1:26">
      <c r="A1632" s="181">
        <v>2006.04</v>
      </c>
      <c r="B1632" s="182">
        <v>1302.17</v>
      </c>
      <c r="C1632" s="183">
        <f>C1631*2/3+C1634/3</f>
        <v>23</v>
      </c>
      <c r="D1632" s="182">
        <f>(2*D1631+D1634)/3</f>
        <v>73.276666666666657</v>
      </c>
      <c r="E1632" s="182">
        <v>201.5</v>
      </c>
      <c r="F1632" s="183">
        <f t="shared" si="354"/>
        <v>2006.2916666665437</v>
      </c>
      <c r="G1632" s="184">
        <v>4.99</v>
      </c>
      <c r="H1632" s="183">
        <f t="shared" si="350"/>
        <v>2030.8326663275443</v>
      </c>
      <c r="I1632" s="183">
        <f t="shared" si="351"/>
        <v>35.870240694789096</v>
      </c>
      <c r="J1632" s="185">
        <f t="shared" si="355"/>
        <v>951711.51861113636</v>
      </c>
      <c r="K1632" s="183">
        <f t="shared" si="352"/>
        <v>114.28050741935488</v>
      </c>
      <c r="L1632" s="185">
        <f t="shared" si="353"/>
        <v>53555.409594826611</v>
      </c>
      <c r="M1632" s="204">
        <f t="shared" si="344"/>
        <v>26.147280943874527</v>
      </c>
      <c r="N1632" s="186"/>
      <c r="O1632" s="187">
        <f t="shared" si="345"/>
        <v>28.198403856607371</v>
      </c>
      <c r="P1632" s="187"/>
      <c r="Q1632" s="206">
        <f t="shared" si="346"/>
        <v>1.4071468701830243E-2</v>
      </c>
      <c r="R1632" s="184">
        <f t="shared" si="356"/>
        <v>0.9948378771081009</v>
      </c>
      <c r="S1632" s="184">
        <f t="shared" si="357"/>
        <v>35.480555382954016</v>
      </c>
      <c r="T1632" s="190">
        <f t="shared" si="347"/>
        <v>5.1563544330343936E-2</v>
      </c>
      <c r="U1632" s="190">
        <f t="shared" si="348"/>
        <v>3.9837100654124269E-2</v>
      </c>
      <c r="V1632" s="190">
        <f t="shared" si="349"/>
        <v>1.1726443676219667E-2</v>
      </c>
      <c r="Y1632" s="205"/>
      <c r="Z1632" s="205"/>
    </row>
    <row r="1633" spans="1:26">
      <c r="A1633" s="181">
        <v>2006.05</v>
      </c>
      <c r="B1633" s="182">
        <v>1290.01</v>
      </c>
      <c r="C1633" s="183">
        <f>C1631/3+C1634*2/3</f>
        <v>23.22</v>
      </c>
      <c r="D1633" s="182">
        <f>(D1631+2*D1634)/3</f>
        <v>73.883333333333326</v>
      </c>
      <c r="E1633" s="182">
        <v>202.5</v>
      </c>
      <c r="F1633" s="183">
        <f t="shared" si="354"/>
        <v>2006.374999999877</v>
      </c>
      <c r="G1633" s="208">
        <v>5.1100000000000003</v>
      </c>
      <c r="H1633" s="183">
        <f t="shared" si="350"/>
        <v>2001.9330742962973</v>
      </c>
      <c r="I1633" s="183">
        <f t="shared" si="351"/>
        <v>36.034516000000011</v>
      </c>
      <c r="J1633" s="185">
        <f t="shared" si="355"/>
        <v>939575.51005043532</v>
      </c>
      <c r="K1633" s="183">
        <f t="shared" si="352"/>
        <v>114.65762950617288</v>
      </c>
      <c r="L1633" s="185">
        <f t="shared" si="353"/>
        <v>53812.738351557731</v>
      </c>
      <c r="M1633" s="204">
        <f t="shared" si="344"/>
        <v>25.650640708757347</v>
      </c>
      <c r="N1633" s="186"/>
      <c r="O1633" s="187">
        <f t="shared" si="345"/>
        <v>27.661895284857195</v>
      </c>
      <c r="P1633" s="187"/>
      <c r="Q1633" s="206">
        <f t="shared" si="346"/>
        <v>1.3923101060018109E-2</v>
      </c>
      <c r="R1633" s="184">
        <f t="shared" si="356"/>
        <v>1.0042583333333333</v>
      </c>
      <c r="S1633" s="184">
        <f t="shared" si="357"/>
        <v>35.123092245691687</v>
      </c>
      <c r="T1633" s="190">
        <f t="shared" si="347"/>
        <v>5.2168960402368292E-2</v>
      </c>
      <c r="U1633" s="190">
        <f t="shared" si="348"/>
        <v>4.0627215816082529E-2</v>
      </c>
      <c r="V1633" s="190">
        <f t="shared" si="349"/>
        <v>1.1541744586285763E-2</v>
      </c>
      <c r="Y1633" s="205"/>
      <c r="Z1633" s="205"/>
    </row>
    <row r="1634" spans="1:26">
      <c r="A1634" s="181">
        <v>2006.06</v>
      </c>
      <c r="B1634" s="182">
        <v>1253.17</v>
      </c>
      <c r="C1634" s="183">
        <v>23.44</v>
      </c>
      <c r="D1634" s="182">
        <v>74.489999999999995</v>
      </c>
      <c r="E1634" s="182">
        <v>202.9</v>
      </c>
      <c r="F1634" s="183">
        <f t="shared" si="354"/>
        <v>2006.4583333332102</v>
      </c>
      <c r="G1634" s="208">
        <v>5.1100000000000003</v>
      </c>
      <c r="H1634" s="183">
        <f t="shared" si="350"/>
        <v>1940.9281013553482</v>
      </c>
      <c r="I1634" s="183">
        <f t="shared" si="351"/>
        <v>36.304216264169554</v>
      </c>
      <c r="J1634" s="185">
        <f t="shared" si="355"/>
        <v>912363.69501862081</v>
      </c>
      <c r="K1634" s="183">
        <f t="shared" si="352"/>
        <v>115.37120603745691</v>
      </c>
      <c r="L1634" s="185">
        <f t="shared" si="353"/>
        <v>54232.044847815589</v>
      </c>
      <c r="M1634" s="204">
        <f t="shared" si="344"/>
        <v>24.749582241646383</v>
      </c>
      <c r="N1634" s="186"/>
      <c r="O1634" s="187">
        <f t="shared" si="345"/>
        <v>26.690943997751582</v>
      </c>
      <c r="P1634" s="187"/>
      <c r="Q1634" s="206">
        <f t="shared" si="346"/>
        <v>1.5479427109228158E-2</v>
      </c>
      <c r="R1634" s="184">
        <f t="shared" si="356"/>
        <v>1.0058131617159785</v>
      </c>
      <c r="S1634" s="184">
        <f t="shared" si="357"/>
        <v>35.20312105093484</v>
      </c>
      <c r="T1634" s="190">
        <f t="shared" si="347"/>
        <v>5.6040329891980933E-2</v>
      </c>
      <c r="U1634" s="190">
        <f t="shared" si="348"/>
        <v>4.1809899439735343E-2</v>
      </c>
      <c r="V1634" s="190">
        <f t="shared" si="349"/>
        <v>1.423043045224559E-2</v>
      </c>
      <c r="Y1634" s="205"/>
      <c r="Z1634" s="205"/>
    </row>
    <row r="1635" spans="1:26">
      <c r="A1635" s="181">
        <v>2006.07</v>
      </c>
      <c r="B1635" s="182">
        <v>1260.24</v>
      </c>
      <c r="C1635" s="183">
        <f>C1634*2/3+C1637/3</f>
        <v>23.66</v>
      </c>
      <c r="D1635" s="182">
        <f>(2*D1634+D1637)/3</f>
        <v>75.849999999999994</v>
      </c>
      <c r="E1635" s="182">
        <v>203.5</v>
      </c>
      <c r="F1635" s="183">
        <f t="shared" si="354"/>
        <v>2006.5416666665435</v>
      </c>
      <c r="G1635" s="208">
        <v>5.09</v>
      </c>
      <c r="H1635" s="183">
        <f t="shared" si="350"/>
        <v>1946.1232976904184</v>
      </c>
      <c r="I1635" s="183">
        <f t="shared" si="351"/>
        <v>36.536911400491412</v>
      </c>
      <c r="J1635" s="185">
        <f t="shared" si="355"/>
        <v>916237.00755581504</v>
      </c>
      <c r="K1635" s="183">
        <f t="shared" si="352"/>
        <v>117.13122272727277</v>
      </c>
      <c r="L1635" s="185">
        <f t="shared" si="353"/>
        <v>55145.509603812425</v>
      </c>
      <c r="M1635" s="204">
        <f t="shared" si="344"/>
        <v>24.696786766853315</v>
      </c>
      <c r="N1635" s="186"/>
      <c r="O1635" s="187">
        <f t="shared" si="345"/>
        <v>26.634874022226978</v>
      </c>
      <c r="P1635" s="187"/>
      <c r="Q1635" s="206">
        <f t="shared" si="346"/>
        <v>1.5872540365558505E-2</v>
      </c>
      <c r="R1635" s="184">
        <f t="shared" si="356"/>
        <v>1.020724969466718</v>
      </c>
      <c r="S1635" s="184">
        <f t="shared" si="357"/>
        <v>35.303366135199511</v>
      </c>
      <c r="T1635" s="190">
        <f t="shared" si="347"/>
        <v>5.9195500626261444E-2</v>
      </c>
      <c r="U1635" s="190">
        <f t="shared" si="348"/>
        <v>4.3158297370433418E-2</v>
      </c>
      <c r="V1635" s="190">
        <f t="shared" si="349"/>
        <v>1.6037203255828025E-2</v>
      </c>
      <c r="Y1635" s="205"/>
      <c r="Z1635" s="205"/>
    </row>
    <row r="1636" spans="1:26">
      <c r="A1636" s="181">
        <v>2006.08</v>
      </c>
      <c r="B1636" s="182">
        <v>1287.1500000000001</v>
      </c>
      <c r="C1636" s="183">
        <f>C1634/3+C1637*2/3</f>
        <v>23.88</v>
      </c>
      <c r="D1636" s="182">
        <f>(D1634+2*D1637)/3</f>
        <v>77.209999999999994</v>
      </c>
      <c r="E1636" s="182">
        <v>203.9</v>
      </c>
      <c r="F1636" s="183">
        <f t="shared" si="354"/>
        <v>2006.6249999998768</v>
      </c>
      <c r="G1636" s="208">
        <v>4.88</v>
      </c>
      <c r="H1636" s="183">
        <f t="shared" si="350"/>
        <v>1983.7796943354595</v>
      </c>
      <c r="I1636" s="183">
        <f t="shared" si="351"/>
        <v>36.804303384011781</v>
      </c>
      <c r="J1636" s="185">
        <f t="shared" si="355"/>
        <v>935409.63977708621</v>
      </c>
      <c r="K1636" s="183">
        <f t="shared" si="352"/>
        <v>118.99749850416875</v>
      </c>
      <c r="L1636" s="185">
        <f t="shared" si="353"/>
        <v>56110.770529611014</v>
      </c>
      <c r="M1636" s="204">
        <f t="shared" si="344"/>
        <v>25.051393562010968</v>
      </c>
      <c r="N1636" s="186"/>
      <c r="O1636" s="187">
        <f t="shared" si="345"/>
        <v>27.017418909973319</v>
      </c>
      <c r="P1636" s="187"/>
      <c r="Q1636" s="206">
        <f t="shared" si="346"/>
        <v>1.7404992388477404E-2</v>
      </c>
      <c r="R1636" s="184">
        <f t="shared" si="356"/>
        <v>1.0167179555100156</v>
      </c>
      <c r="S1636" s="184">
        <f t="shared" si="357"/>
        <v>35.964335751379402</v>
      </c>
      <c r="T1636" s="190">
        <f t="shared" si="347"/>
        <v>5.816868740755532E-2</v>
      </c>
      <c r="U1636" s="190">
        <f t="shared" si="348"/>
        <v>4.0685207513848187E-2</v>
      </c>
      <c r="V1636" s="190">
        <f t="shared" si="349"/>
        <v>1.7483479893707132E-2</v>
      </c>
      <c r="Y1636" s="205"/>
      <c r="Z1636" s="205"/>
    </row>
    <row r="1637" spans="1:26">
      <c r="A1637" s="181">
        <v>2006.09</v>
      </c>
      <c r="B1637" s="182">
        <v>1317.74</v>
      </c>
      <c r="C1637" s="183">
        <v>24.1</v>
      </c>
      <c r="D1637" s="182">
        <v>78.569999999999993</v>
      </c>
      <c r="E1637" s="182">
        <v>202.9</v>
      </c>
      <c r="F1637" s="183">
        <f t="shared" si="354"/>
        <v>2006.70833333321</v>
      </c>
      <c r="G1637" s="208">
        <v>4.72</v>
      </c>
      <c r="H1637" s="183">
        <f t="shared" si="350"/>
        <v>2040.9350656973886</v>
      </c>
      <c r="I1637" s="183">
        <f t="shared" si="351"/>
        <v>37.326433957614604</v>
      </c>
      <c r="J1637" s="185">
        <f t="shared" si="355"/>
        <v>963826.76240911486</v>
      </c>
      <c r="K1637" s="183">
        <f t="shared" si="352"/>
        <v>121.69036996057174</v>
      </c>
      <c r="L1637" s="185">
        <f t="shared" si="353"/>
        <v>57467.989681184561</v>
      </c>
      <c r="M1637" s="204">
        <f t="shared" si="344"/>
        <v>25.644156440797406</v>
      </c>
      <c r="N1637" s="186"/>
      <c r="O1637" s="187">
        <f t="shared" si="345"/>
        <v>27.655917575274074</v>
      </c>
      <c r="P1637" s="187"/>
      <c r="Q1637" s="206">
        <f t="shared" si="346"/>
        <v>1.7252358568579665E-2</v>
      </c>
      <c r="R1637" s="184">
        <f t="shared" si="356"/>
        <v>1.003142991174462</v>
      </c>
      <c r="S1637" s="184">
        <f t="shared" si="357"/>
        <v>36.745800731186186</v>
      </c>
      <c r="T1637" s="190">
        <f t="shared" si="347"/>
        <v>5.429051574434407E-2</v>
      </c>
      <c r="U1637" s="190">
        <f t="shared" si="348"/>
        <v>3.766992760079213E-2</v>
      </c>
      <c r="V1637" s="190">
        <f t="shared" si="349"/>
        <v>1.662058814355194E-2</v>
      </c>
      <c r="Y1637" s="205"/>
      <c r="Z1637" s="205"/>
    </row>
    <row r="1638" spans="1:26">
      <c r="A1638" s="181">
        <v>2006.1</v>
      </c>
      <c r="B1638" s="182">
        <v>1363.38</v>
      </c>
      <c r="C1638" s="183">
        <f>C1637*2/3+C1640/3</f>
        <v>24.36</v>
      </c>
      <c r="D1638" s="182">
        <f>D1637*2/3+D1640/3</f>
        <v>79.55</v>
      </c>
      <c r="E1638" s="182">
        <v>201.8</v>
      </c>
      <c r="F1638" s="183">
        <f t="shared" si="354"/>
        <v>2006.7916666665433</v>
      </c>
      <c r="G1638" s="208">
        <v>4.7300000000000004</v>
      </c>
      <c r="H1638" s="183">
        <f t="shared" si="350"/>
        <v>2123.133301337959</v>
      </c>
      <c r="I1638" s="183">
        <f t="shared" si="351"/>
        <v>37.93478503468782</v>
      </c>
      <c r="J1638" s="185">
        <f t="shared" si="355"/>
        <v>1004137.5693538568</v>
      </c>
      <c r="K1638" s="183">
        <f t="shared" si="352"/>
        <v>123.87980909316158</v>
      </c>
      <c r="L1638" s="185">
        <f t="shared" si="353"/>
        <v>58589.053412914458</v>
      </c>
      <c r="M1638" s="204">
        <f t="shared" si="344"/>
        <v>26.538040282101729</v>
      </c>
      <c r="N1638" s="186"/>
      <c r="O1638" s="187">
        <f t="shared" si="345"/>
        <v>28.617660202008313</v>
      </c>
      <c r="P1638" s="187"/>
      <c r="Q1638" s="206">
        <f t="shared" si="346"/>
        <v>1.4957394479780721E-2</v>
      </c>
      <c r="R1638" s="184">
        <f t="shared" si="356"/>
        <v>1.0142777659341806</v>
      </c>
      <c r="S1638" s="184">
        <f t="shared" si="357"/>
        <v>37.06222120835708</v>
      </c>
      <c r="T1638" s="190">
        <f t="shared" si="347"/>
        <v>4.9317312443853512E-2</v>
      </c>
      <c r="U1638" s="190">
        <f t="shared" si="348"/>
        <v>3.5561620213159228E-2</v>
      </c>
      <c r="V1638" s="190">
        <f t="shared" si="349"/>
        <v>1.3755692230694283E-2</v>
      </c>
      <c r="Y1638" s="205"/>
      <c r="Z1638" s="205"/>
    </row>
    <row r="1639" spans="1:26">
      <c r="A1639" s="181">
        <v>2006.11</v>
      </c>
      <c r="B1639" s="182">
        <v>1388.64</v>
      </c>
      <c r="C1639" s="183">
        <f>C1637/3+C1640*2/3</f>
        <v>24.619999999999997</v>
      </c>
      <c r="D1639" s="182">
        <f>D1637/3+D1640*2/3</f>
        <v>80.53</v>
      </c>
      <c r="E1639" s="182">
        <v>201.5</v>
      </c>
      <c r="F1639" s="183">
        <f t="shared" si="354"/>
        <v>2006.8749999998765</v>
      </c>
      <c r="G1639" s="208">
        <v>4.5999999999999996</v>
      </c>
      <c r="H1639" s="183">
        <f t="shared" si="350"/>
        <v>2165.6891755831275</v>
      </c>
      <c r="I1639" s="183">
        <f t="shared" si="351"/>
        <v>38.39675330024815</v>
      </c>
      <c r="J1639" s="185">
        <f t="shared" si="355"/>
        <v>1025777.7182043714</v>
      </c>
      <c r="K1639" s="183">
        <f t="shared" si="352"/>
        <v>125.5926297022333</v>
      </c>
      <c r="L1639" s="185">
        <f t="shared" si="353"/>
        <v>59486.89339713534</v>
      </c>
      <c r="M1639" s="204">
        <f t="shared" si="344"/>
        <v>26.928020270856504</v>
      </c>
      <c r="N1639" s="186"/>
      <c r="O1639" s="187">
        <f t="shared" si="345"/>
        <v>29.034995488566963</v>
      </c>
      <c r="P1639" s="187"/>
      <c r="Q1639" s="206">
        <f t="shared" si="346"/>
        <v>1.5365317992929853E-2</v>
      </c>
      <c r="R1639" s="184">
        <f t="shared" si="356"/>
        <v>1.0070195403693385</v>
      </c>
      <c r="S1639" s="184">
        <f t="shared" si="357"/>
        <v>37.647354253221607</v>
      </c>
      <c r="T1639" s="190">
        <f t="shared" si="347"/>
        <v>4.849740791736834E-2</v>
      </c>
      <c r="U1639" s="190">
        <f t="shared" si="348"/>
        <v>3.0694994606734971E-2</v>
      </c>
      <c r="V1639" s="190">
        <f t="shared" si="349"/>
        <v>1.7802413310633369E-2</v>
      </c>
      <c r="Y1639" s="205"/>
      <c r="Z1639" s="205"/>
    </row>
    <row r="1640" spans="1:26">
      <c r="A1640" s="181">
        <v>2006.12</v>
      </c>
      <c r="B1640" s="182">
        <v>1416.42</v>
      </c>
      <c r="C1640" s="183">
        <v>24.88</v>
      </c>
      <c r="D1640" s="182">
        <v>81.510000000000005</v>
      </c>
      <c r="E1640" s="182">
        <v>201.8</v>
      </c>
      <c r="F1640" s="183">
        <f t="shared" si="354"/>
        <v>2006.9583333332098</v>
      </c>
      <c r="G1640" s="208">
        <v>4.5599999999999996</v>
      </c>
      <c r="H1640" s="183">
        <f t="shared" si="350"/>
        <v>2205.730222447969</v>
      </c>
      <c r="I1640" s="183">
        <f t="shared" si="351"/>
        <v>38.744558771060468</v>
      </c>
      <c r="J1640" s="185">
        <f t="shared" si="355"/>
        <v>1046272.4208970289</v>
      </c>
      <c r="K1640" s="183">
        <f t="shared" si="352"/>
        <v>126.93203317641233</v>
      </c>
      <c r="L1640" s="185">
        <f t="shared" si="353"/>
        <v>60209.305874893624</v>
      </c>
      <c r="M1640" s="204">
        <f t="shared" si="344"/>
        <v>27.282689787571698</v>
      </c>
      <c r="N1640" s="186"/>
      <c r="O1640" s="187">
        <f t="shared" si="345"/>
        <v>29.413282471660679</v>
      </c>
      <c r="P1640" s="187"/>
      <c r="Q1640" s="206">
        <f t="shared" si="346"/>
        <v>1.5434945553057952E-2</v>
      </c>
      <c r="R1640" s="184">
        <f t="shared" si="356"/>
        <v>0.98801493244040206</v>
      </c>
      <c r="S1640" s="184">
        <f t="shared" si="357"/>
        <v>37.855261185849741</v>
      </c>
      <c r="T1640" s="190">
        <f t="shared" si="347"/>
        <v>5.0449354769950938E-2</v>
      </c>
      <c r="U1640" s="190">
        <f t="shared" si="348"/>
        <v>2.7072773311626941E-2</v>
      </c>
      <c r="V1640" s="190">
        <f t="shared" si="349"/>
        <v>2.3376581458323997E-2</v>
      </c>
      <c r="Y1640" s="205"/>
      <c r="Z1640" s="205"/>
    </row>
    <row r="1641" spans="1:26">
      <c r="A1641" s="181">
        <v>2007.01</v>
      </c>
      <c r="B1641" s="182">
        <v>1424.16</v>
      </c>
      <c r="C1641" s="183">
        <f>C1640*2/3+C1643/3</f>
        <v>25.083333333333332</v>
      </c>
      <c r="D1641" s="182">
        <f>D1640*2/3+D1643/3</f>
        <v>82.056666666666672</v>
      </c>
      <c r="E1641" s="182">
        <v>202.416</v>
      </c>
      <c r="F1641" s="183">
        <f t="shared" si="354"/>
        <v>2007.0416666665431</v>
      </c>
      <c r="G1641" s="208">
        <v>4.76</v>
      </c>
      <c r="H1641" s="183">
        <f t="shared" si="350"/>
        <v>2211.0341510552535</v>
      </c>
      <c r="I1641" s="183">
        <f t="shared" si="351"/>
        <v>38.942328546162372</v>
      </c>
      <c r="J1641" s="185">
        <f t="shared" si="355"/>
        <v>1050327.636337003</v>
      </c>
      <c r="K1641" s="183">
        <f t="shared" si="352"/>
        <v>127.3944587137381</v>
      </c>
      <c r="L1641" s="185">
        <f t="shared" si="353"/>
        <v>60517.346889179127</v>
      </c>
      <c r="M1641" s="204">
        <f t="shared" si="344"/>
        <v>27.20753665680715</v>
      </c>
      <c r="N1641" s="186"/>
      <c r="O1641" s="187">
        <f t="shared" si="345"/>
        <v>29.327838512792738</v>
      </c>
      <c r="P1641" s="187"/>
      <c r="Q1641" s="206">
        <f t="shared" si="346"/>
        <v>1.3525971882152786E-2</v>
      </c>
      <c r="R1641" s="184">
        <f t="shared" si="356"/>
        <v>1.007129488877504</v>
      </c>
      <c r="S1641" s="184">
        <f t="shared" si="357"/>
        <v>37.287741475929344</v>
      </c>
      <c r="T1641" s="190">
        <f t="shared" si="347"/>
        <v>5.0932996938140018E-2</v>
      </c>
      <c r="U1641" s="190">
        <f t="shared" si="348"/>
        <v>2.8781727149737479E-2</v>
      </c>
      <c r="V1641" s="190">
        <f t="shared" si="349"/>
        <v>2.2151269788402539E-2</v>
      </c>
      <c r="Y1641" s="205"/>
      <c r="Z1641" s="205"/>
    </row>
    <row r="1642" spans="1:26">
      <c r="A1642" s="181">
        <v>2007.02</v>
      </c>
      <c r="B1642" s="182">
        <v>1444.8</v>
      </c>
      <c r="C1642" s="183">
        <f>C1640/3+C1643*2/3</f>
        <v>25.286666666666665</v>
      </c>
      <c r="D1642" s="182">
        <f>D1640/3+D1643*2/3</f>
        <v>82.603333333333339</v>
      </c>
      <c r="E1642" s="182">
        <v>203.499</v>
      </c>
      <c r="F1642" s="183">
        <f t="shared" si="354"/>
        <v>2007.1249999998763</v>
      </c>
      <c r="G1642" s="208">
        <v>4.72</v>
      </c>
      <c r="H1642" s="183">
        <f t="shared" si="350"/>
        <v>2231.1407014285091</v>
      </c>
      <c r="I1642" s="183">
        <f t="shared" si="351"/>
        <v>39.049080290320852</v>
      </c>
      <c r="J1642" s="185">
        <f t="shared" si="355"/>
        <v>1061424.8535374976</v>
      </c>
      <c r="K1642" s="183">
        <f t="shared" si="352"/>
        <v>127.56067211632495</v>
      </c>
      <c r="L1642" s="185">
        <f t="shared" si="353"/>
        <v>60684.68368289205</v>
      </c>
      <c r="M1642" s="204">
        <f t="shared" si="344"/>
        <v>27.315181413516633</v>
      </c>
      <c r="N1642" s="186"/>
      <c r="O1642" s="187">
        <f t="shared" si="345"/>
        <v>29.439186629440346</v>
      </c>
      <c r="P1642" s="187"/>
      <c r="Q1642" s="206">
        <f t="shared" si="346"/>
        <v>1.4006346214000445E-2</v>
      </c>
      <c r="R1642" s="184">
        <f t="shared" si="356"/>
        <v>1.0166781614773537</v>
      </c>
      <c r="S1642" s="184">
        <f t="shared" si="357"/>
        <v>37.35372784037164</v>
      </c>
      <c r="T1642" s="190">
        <f t="shared" si="347"/>
        <v>5.2173303801448467E-2</v>
      </c>
      <c r="U1642" s="190">
        <f t="shared" si="348"/>
        <v>2.8575207773221756E-2</v>
      </c>
      <c r="V1642" s="190">
        <f t="shared" si="349"/>
        <v>2.3598096028226712E-2</v>
      </c>
      <c r="Y1642" s="205"/>
      <c r="Z1642" s="205"/>
    </row>
    <row r="1643" spans="1:26">
      <c r="A1643" s="181">
        <v>2007.03</v>
      </c>
      <c r="B1643" s="182">
        <v>1406.95</v>
      </c>
      <c r="C1643" s="183">
        <v>25.49</v>
      </c>
      <c r="D1643" s="182">
        <v>83.15</v>
      </c>
      <c r="E1643" s="182">
        <v>205.352</v>
      </c>
      <c r="F1643" s="183">
        <f t="shared" si="354"/>
        <v>2007.2083333332096</v>
      </c>
      <c r="G1643" s="208">
        <v>4.5599999999999996</v>
      </c>
      <c r="H1643" s="183">
        <f t="shared" si="350"/>
        <v>2153.0852817357522</v>
      </c>
      <c r="I1643" s="183">
        <f t="shared" si="351"/>
        <v>39.007885021816215</v>
      </c>
      <c r="J1643" s="185">
        <f t="shared" si="355"/>
        <v>1025837.8400677292</v>
      </c>
      <c r="K1643" s="183">
        <f t="shared" si="352"/>
        <v>127.24620006135811</v>
      </c>
      <c r="L1643" s="185">
        <f t="shared" si="353"/>
        <v>60626.473152302271</v>
      </c>
      <c r="M1643" s="204">
        <f t="shared" si="344"/>
        <v>26.227605554650914</v>
      </c>
      <c r="N1643" s="186"/>
      <c r="O1643" s="187">
        <f t="shared" si="345"/>
        <v>28.264070221688108</v>
      </c>
      <c r="P1643" s="187"/>
      <c r="Q1643" s="206">
        <f t="shared" si="346"/>
        <v>1.7796929020727548E-2</v>
      </c>
      <c r="R1643" s="184">
        <f t="shared" si="356"/>
        <v>0.99350663721547228</v>
      </c>
      <c r="S1643" s="184">
        <f t="shared" si="357"/>
        <v>37.634035266290617</v>
      </c>
      <c r="T1643" s="190">
        <f t="shared" si="347"/>
        <v>5.7514955366564369E-2</v>
      </c>
      <c r="U1643" s="190">
        <f t="shared" si="348"/>
        <v>2.7388173170267205E-2</v>
      </c>
      <c r="V1643" s="190">
        <f t="shared" si="349"/>
        <v>3.0126782196297164E-2</v>
      </c>
      <c r="Y1643" s="205"/>
      <c r="Z1643" s="205"/>
    </row>
    <row r="1644" spans="1:26">
      <c r="A1644" s="181">
        <v>2007.04</v>
      </c>
      <c r="B1644" s="182">
        <v>1463.64</v>
      </c>
      <c r="C1644" s="183">
        <f>C1643*2/3+C1646/3</f>
        <v>25.716666666666669</v>
      </c>
      <c r="D1644" s="182">
        <f>D1643*2/3+D1646/3</f>
        <v>83.740000000000009</v>
      </c>
      <c r="E1644" s="182">
        <v>206.68600000000001</v>
      </c>
      <c r="F1644" s="183">
        <f t="shared" si="354"/>
        <v>2007.2916666665428</v>
      </c>
      <c r="G1644" s="208">
        <v>4.6900000000000004</v>
      </c>
      <c r="H1644" s="183">
        <f t="shared" si="350"/>
        <v>2225.3827370020235</v>
      </c>
      <c r="I1644" s="183">
        <f t="shared" si="351"/>
        <v>39.100752953755958</v>
      </c>
      <c r="J1644" s="185">
        <f t="shared" si="355"/>
        <v>1061836.4379897395</v>
      </c>
      <c r="K1644" s="183">
        <f t="shared" si="352"/>
        <v>127.32198518525692</v>
      </c>
      <c r="L1644" s="185">
        <f t="shared" si="353"/>
        <v>60751.402884084047</v>
      </c>
      <c r="M1644" s="204">
        <f t="shared" si="344"/>
        <v>26.976268314189106</v>
      </c>
      <c r="N1644" s="186"/>
      <c r="O1644" s="187">
        <f t="shared" si="345"/>
        <v>29.066642443029888</v>
      </c>
      <c r="P1644" s="187"/>
      <c r="Q1644" s="206">
        <f t="shared" si="346"/>
        <v>1.5974721669373582E-2</v>
      </c>
      <c r="R1644" s="184">
        <f t="shared" si="356"/>
        <v>0.99917063690325691</v>
      </c>
      <c r="S1644" s="184">
        <f t="shared" si="357"/>
        <v>37.148342148132507</v>
      </c>
      <c r="T1644" s="190">
        <f t="shared" si="347"/>
        <v>5.3400499961718362E-2</v>
      </c>
      <c r="U1644" s="190">
        <f t="shared" si="348"/>
        <v>3.025673094563075E-2</v>
      </c>
      <c r="V1644" s="190">
        <f t="shared" si="349"/>
        <v>2.3143769016087612E-2</v>
      </c>
      <c r="Y1644" s="205"/>
      <c r="Z1644" s="205"/>
    </row>
    <row r="1645" spans="1:26">
      <c r="A1645" s="181">
        <v>2007.05</v>
      </c>
      <c r="B1645" s="182">
        <v>1511.14</v>
      </c>
      <c r="C1645" s="183">
        <f>C1643/3+C1646*2/3</f>
        <v>25.943333333333335</v>
      </c>
      <c r="D1645" s="182">
        <f>D1643/3+D1646*2/3</f>
        <v>84.330000000000013</v>
      </c>
      <c r="E1645" s="182">
        <v>207.94900000000001</v>
      </c>
      <c r="F1645" s="183">
        <f t="shared" si="354"/>
        <v>2007.3749999998761</v>
      </c>
      <c r="G1645" s="208">
        <v>4.75</v>
      </c>
      <c r="H1645" s="183">
        <f t="shared" si="350"/>
        <v>2283.6490924697891</v>
      </c>
      <c r="I1645" s="183">
        <f t="shared" si="351"/>
        <v>39.205811256606204</v>
      </c>
      <c r="J1645" s="185">
        <f t="shared" si="355"/>
        <v>1091197.0141156211</v>
      </c>
      <c r="K1645" s="183">
        <f t="shared" si="352"/>
        <v>127.44029538492617</v>
      </c>
      <c r="L1645" s="185">
        <f t="shared" si="353"/>
        <v>60894.850378105497</v>
      </c>
      <c r="M1645" s="204">
        <f t="shared" si="344"/>
        <v>27.548490451851283</v>
      </c>
      <c r="N1645" s="186"/>
      <c r="O1645" s="187">
        <f t="shared" si="345"/>
        <v>29.678159305539182</v>
      </c>
      <c r="P1645" s="187"/>
      <c r="Q1645" s="206">
        <f t="shared" si="346"/>
        <v>1.5293949247564095E-2</v>
      </c>
      <c r="R1645" s="184">
        <f t="shared" si="356"/>
        <v>0.97676125696679006</v>
      </c>
      <c r="S1645" s="184">
        <f t="shared" si="357"/>
        <v>36.892095467328467</v>
      </c>
      <c r="T1645" s="190">
        <f t="shared" si="347"/>
        <v>5.2206843600240971E-2</v>
      </c>
      <c r="U1645" s="190">
        <f t="shared" si="348"/>
        <v>3.107944176870836E-2</v>
      </c>
      <c r="V1645" s="190">
        <f t="shared" si="349"/>
        <v>2.1127401831532611E-2</v>
      </c>
      <c r="Y1645" s="205"/>
      <c r="Z1645" s="205"/>
    </row>
    <row r="1646" spans="1:26">
      <c r="A1646" s="181">
        <v>2007.06</v>
      </c>
      <c r="B1646" s="182">
        <v>1514.19</v>
      </c>
      <c r="C1646" s="183">
        <v>26.17</v>
      </c>
      <c r="D1646" s="182">
        <v>84.92</v>
      </c>
      <c r="E1646" s="182">
        <v>208.352</v>
      </c>
      <c r="F1646" s="183">
        <f t="shared" si="354"/>
        <v>2007.4583333332093</v>
      </c>
      <c r="G1646" s="208">
        <v>5.0999999999999996</v>
      </c>
      <c r="H1646" s="183">
        <f t="shared" si="350"/>
        <v>2283.8322711325077</v>
      </c>
      <c r="I1646" s="183">
        <f t="shared" si="351"/>
        <v>39.471856593649221</v>
      </c>
      <c r="J1646" s="185">
        <f t="shared" si="355"/>
        <v>1092856.2802847035</v>
      </c>
      <c r="K1646" s="183">
        <f t="shared" si="352"/>
        <v>128.08368597373681</v>
      </c>
      <c r="L1646" s="185">
        <f t="shared" si="353"/>
        <v>61290.42941888205</v>
      </c>
      <c r="M1646" s="204">
        <f t="shared" si="344"/>
        <v>27.418262740410626</v>
      </c>
      <c r="N1646" s="186"/>
      <c r="O1646" s="187">
        <f t="shared" si="345"/>
        <v>29.533318152944691</v>
      </c>
      <c r="P1646" s="187"/>
      <c r="Q1646" s="206">
        <f t="shared" si="346"/>
        <v>1.2036950871557831E-2</v>
      </c>
      <c r="R1646" s="184">
        <f t="shared" si="356"/>
        <v>1.0120561824406615</v>
      </c>
      <c r="S1646" s="184">
        <f t="shared" si="357"/>
        <v>35.965070127674252</v>
      </c>
      <c r="T1646" s="190">
        <f t="shared" si="347"/>
        <v>5.3806547068823596E-2</v>
      </c>
      <c r="U1646" s="190">
        <f t="shared" si="348"/>
        <v>3.4817484239501928E-2</v>
      </c>
      <c r="V1646" s="190">
        <f t="shared" si="349"/>
        <v>1.8989062829321668E-2</v>
      </c>
      <c r="Y1646" s="205"/>
      <c r="Z1646" s="205"/>
    </row>
    <row r="1647" spans="1:26">
      <c r="A1647" s="181">
        <v>2007.07</v>
      </c>
      <c r="B1647" s="209">
        <v>1520.71</v>
      </c>
      <c r="C1647" s="183">
        <f>C1646*2/3+C1649/3</f>
        <v>26.440000000000005</v>
      </c>
      <c r="D1647" s="182">
        <f>D1646*2/3+D1649/3</f>
        <v>82.813333333333333</v>
      </c>
      <c r="E1647" s="182">
        <v>208.29900000000001</v>
      </c>
      <c r="F1647" s="183">
        <f t="shared" si="354"/>
        <v>2007.5416666665426</v>
      </c>
      <c r="G1647" s="208">
        <v>5</v>
      </c>
      <c r="H1647" s="183">
        <f t="shared" si="350"/>
        <v>2294.2499037201337</v>
      </c>
      <c r="I1647" s="183">
        <f t="shared" si="351"/>
        <v>39.88924085089225</v>
      </c>
      <c r="J1647" s="185">
        <f t="shared" si="355"/>
        <v>1099431.9569097119</v>
      </c>
      <c r="K1647" s="183">
        <f t="shared" si="352"/>
        <v>124.93801055213903</v>
      </c>
      <c r="L1647" s="185">
        <f t="shared" si="353"/>
        <v>59871.786944836924</v>
      </c>
      <c r="M1647" s="204">
        <f t="shared" si="344"/>
        <v>27.410088167204343</v>
      </c>
      <c r="N1647" s="186"/>
      <c r="O1647" s="187">
        <f t="shared" si="345"/>
        <v>29.520310708990632</v>
      </c>
      <c r="P1647" s="187"/>
      <c r="Q1647" s="206">
        <f t="shared" si="346"/>
        <v>1.2893722157572604E-2</v>
      </c>
      <c r="R1647" s="184">
        <f t="shared" si="356"/>
        <v>1.0303200256980465</v>
      </c>
      <c r="S1647" s="184">
        <f t="shared" si="357"/>
        <v>36.407932922943466</v>
      </c>
      <c r="T1647" s="190">
        <f t="shared" si="347"/>
        <v>5.4284274856436499E-2</v>
      </c>
      <c r="U1647" s="190">
        <f t="shared" si="348"/>
        <v>3.2618065999610479E-2</v>
      </c>
      <c r="V1647" s="190">
        <f t="shared" si="349"/>
        <v>2.1666208856826019E-2</v>
      </c>
      <c r="Y1647" s="205"/>
      <c r="Z1647" s="205"/>
    </row>
    <row r="1648" spans="1:26">
      <c r="A1648" s="181">
        <v>2007.08</v>
      </c>
      <c r="B1648" s="182">
        <v>1454.62</v>
      </c>
      <c r="C1648" s="183">
        <f>C1646/3+C1649*2/3</f>
        <v>26.71</v>
      </c>
      <c r="D1648" s="182">
        <f>D1646/3+D1649*2/3</f>
        <v>80.706666666666663</v>
      </c>
      <c r="E1648" s="182">
        <v>207.917</v>
      </c>
      <c r="F1648" s="183">
        <f t="shared" si="354"/>
        <v>2007.6249999998759</v>
      </c>
      <c r="G1648" s="208">
        <v>4.67</v>
      </c>
      <c r="H1648" s="183">
        <f t="shared" si="350"/>
        <v>2198.5738577894072</v>
      </c>
      <c r="I1648" s="183">
        <f t="shared" si="351"/>
        <v>40.370617578168229</v>
      </c>
      <c r="J1648" s="185">
        <f t="shared" si="355"/>
        <v>1055195.0264346867</v>
      </c>
      <c r="K1648" s="183">
        <f t="shared" si="352"/>
        <v>121.98345099246337</v>
      </c>
      <c r="L1648" s="185">
        <f t="shared" si="353"/>
        <v>58545.374920452618</v>
      </c>
      <c r="M1648" s="204">
        <f t="shared" si="344"/>
        <v>26.148607189312333</v>
      </c>
      <c r="N1648" s="186"/>
      <c r="O1648" s="187">
        <f t="shared" si="345"/>
        <v>28.16088433900692</v>
      </c>
      <c r="P1648" s="187"/>
      <c r="Q1648" s="206">
        <f t="shared" si="346"/>
        <v>1.7573749248513786E-2</v>
      </c>
      <c r="R1648" s="184">
        <f t="shared" si="356"/>
        <v>1.0158620078148781</v>
      </c>
      <c r="S1648" s="184">
        <f t="shared" si="357"/>
        <v>37.580741790845678</v>
      </c>
      <c r="T1648" s="190">
        <f t="shared" si="347"/>
        <v>5.8569534818487146E-2</v>
      </c>
      <c r="U1648" s="190">
        <f t="shared" si="348"/>
        <v>3.0241430147207815E-2</v>
      </c>
      <c r="V1648" s="190">
        <f t="shared" si="349"/>
        <v>2.8328104671279331E-2</v>
      </c>
      <c r="Y1648" s="205"/>
      <c r="Z1648" s="205"/>
    </row>
    <row r="1649" spans="1:26">
      <c r="A1649" s="181">
        <v>2007.09</v>
      </c>
      <c r="B1649" s="182">
        <v>1497.12</v>
      </c>
      <c r="C1649" s="183">
        <v>26.98</v>
      </c>
      <c r="D1649" s="182">
        <v>78.599999999999994</v>
      </c>
      <c r="E1649" s="182">
        <v>208.49</v>
      </c>
      <c r="F1649" s="183">
        <f t="shared" si="354"/>
        <v>2007.7083333332091</v>
      </c>
      <c r="G1649" s="208">
        <v>4.5199999999999996</v>
      </c>
      <c r="H1649" s="183">
        <f t="shared" si="350"/>
        <v>2256.5911892177091</v>
      </c>
      <c r="I1649" s="183">
        <f t="shared" si="351"/>
        <v>40.666633459638369</v>
      </c>
      <c r="J1649" s="185">
        <f t="shared" si="355"/>
        <v>1084666.6473771876</v>
      </c>
      <c r="K1649" s="183">
        <f t="shared" si="352"/>
        <v>118.47284617967291</v>
      </c>
      <c r="L1649" s="185">
        <f t="shared" si="353"/>
        <v>56945.868389873176</v>
      </c>
      <c r="M1649" s="204">
        <f t="shared" si="344"/>
        <v>26.725743047696934</v>
      </c>
      <c r="N1649" s="186"/>
      <c r="O1649" s="187">
        <f t="shared" si="345"/>
        <v>28.781596977212047</v>
      </c>
      <c r="P1649" s="187"/>
      <c r="Q1649" s="206">
        <f t="shared" si="346"/>
        <v>1.8275363450433887E-2</v>
      </c>
      <c r="R1649" s="184">
        <f t="shared" si="356"/>
        <v>1.0029690120248937</v>
      </c>
      <c r="S1649" s="184">
        <f t="shared" si="357"/>
        <v>38.071925110472762</v>
      </c>
      <c r="T1649" s="190">
        <f t="shared" si="347"/>
        <v>5.6832789146238794E-2</v>
      </c>
      <c r="U1649" s="190">
        <f t="shared" si="348"/>
        <v>2.8641865372378561E-2</v>
      </c>
      <c r="V1649" s="190">
        <f t="shared" si="349"/>
        <v>2.8190923773860233E-2</v>
      </c>
      <c r="Y1649" s="205"/>
      <c r="Z1649" s="205"/>
    </row>
    <row r="1650" spans="1:26">
      <c r="A1650" s="181">
        <v>2007.1</v>
      </c>
      <c r="B1650" s="182">
        <v>1539.66</v>
      </c>
      <c r="C1650" s="183">
        <f>C1649*2/3+C1652/3</f>
        <v>27.230000000000004</v>
      </c>
      <c r="D1650" s="182">
        <f>D1649*2/3+D1652/3</f>
        <v>74.460000000000008</v>
      </c>
      <c r="E1650" s="182">
        <v>208.93600000000001</v>
      </c>
      <c r="F1650" s="183">
        <f t="shared" si="354"/>
        <v>2007.7916666665424</v>
      </c>
      <c r="G1650" s="208">
        <v>4.53</v>
      </c>
      <c r="H1650" s="183">
        <f t="shared" si="350"/>
        <v>2315.7573777137504</v>
      </c>
      <c r="I1650" s="183">
        <f t="shared" si="351"/>
        <v>40.955843105065682</v>
      </c>
      <c r="J1650" s="185">
        <f t="shared" si="355"/>
        <v>1114746.3289448349</v>
      </c>
      <c r="K1650" s="183">
        <f t="shared" si="352"/>
        <v>111.99309870008047</v>
      </c>
      <c r="L1650" s="185">
        <f t="shared" si="353"/>
        <v>53910.61120846968</v>
      </c>
      <c r="M1650" s="204">
        <f t="shared" si="344"/>
        <v>27.320648130462022</v>
      </c>
      <c r="N1650" s="186"/>
      <c r="O1650" s="187">
        <f t="shared" si="345"/>
        <v>29.421547626363004</v>
      </c>
      <c r="P1650" s="187"/>
      <c r="Q1650" s="206">
        <f t="shared" si="346"/>
        <v>1.7325578710255835E-2</v>
      </c>
      <c r="R1650" s="184">
        <f t="shared" si="356"/>
        <v>1.0346238087857089</v>
      </c>
      <c r="S1650" s="184">
        <f t="shared" si="357"/>
        <v>38.103450542963607</v>
      </c>
      <c r="T1650" s="190">
        <f t="shared" si="347"/>
        <v>5.6861010367949216E-2</v>
      </c>
      <c r="U1650" s="190">
        <f t="shared" si="348"/>
        <v>2.7349383691839924E-2</v>
      </c>
      <c r="V1650" s="190">
        <f t="shared" si="349"/>
        <v>2.9511626676109293E-2</v>
      </c>
      <c r="Y1650" s="205"/>
      <c r="Z1650" s="205"/>
    </row>
    <row r="1651" spans="1:26">
      <c r="A1651" s="181">
        <v>2007.11</v>
      </c>
      <c r="B1651" s="182">
        <v>1463.39</v>
      </c>
      <c r="C1651" s="183">
        <f>C1649/3+C1652*2/3</f>
        <v>27.480000000000004</v>
      </c>
      <c r="D1651" s="182">
        <f>D1649/3+D1652*2/3</f>
        <v>70.320000000000007</v>
      </c>
      <c r="E1651" s="182">
        <v>210.17699999999999</v>
      </c>
      <c r="F1651" s="183">
        <f t="shared" si="354"/>
        <v>2007.8749999998756</v>
      </c>
      <c r="G1651" s="208">
        <v>4.1500000000000004</v>
      </c>
      <c r="H1651" s="183">
        <f t="shared" si="350"/>
        <v>2188.0457555060743</v>
      </c>
      <c r="I1651" s="183">
        <f t="shared" si="351"/>
        <v>41.087814841776243</v>
      </c>
      <c r="J1651" s="185">
        <f t="shared" si="355"/>
        <v>1054917.4413752554</v>
      </c>
      <c r="K1651" s="183">
        <f t="shared" si="352"/>
        <v>105.14174452961082</v>
      </c>
      <c r="L1651" s="185">
        <f t="shared" si="353"/>
        <v>50691.746204024879</v>
      </c>
      <c r="M1651" s="204">
        <f t="shared" si="344"/>
        <v>25.729053579498387</v>
      </c>
      <c r="N1651" s="186"/>
      <c r="O1651" s="187">
        <f t="shared" si="345"/>
        <v>27.711039143379491</v>
      </c>
      <c r="P1651" s="187"/>
      <c r="Q1651" s="206">
        <f t="shared" si="346"/>
        <v>2.4061140157559037E-2</v>
      </c>
      <c r="R1651" s="184">
        <f t="shared" si="356"/>
        <v>1.007526830349796</v>
      </c>
      <c r="S1651" s="184">
        <f t="shared" si="357"/>
        <v>39.18996371967102</v>
      </c>
      <c r="T1651" s="190">
        <f t="shared" si="347"/>
        <v>6.4382786384730384E-2</v>
      </c>
      <c r="U1651" s="190">
        <f t="shared" si="348"/>
        <v>2.4754117422086885E-2</v>
      </c>
      <c r="V1651" s="190">
        <f t="shared" si="349"/>
        <v>3.9628668962643498E-2</v>
      </c>
      <c r="Y1651" s="205"/>
      <c r="Z1651" s="205"/>
    </row>
    <row r="1652" spans="1:26">
      <c r="A1652" s="181">
        <v>2007.12</v>
      </c>
      <c r="B1652" s="182">
        <v>1479.22</v>
      </c>
      <c r="C1652" s="183">
        <v>27.73</v>
      </c>
      <c r="D1652" s="182">
        <v>66.180000000000007</v>
      </c>
      <c r="E1652" s="182">
        <v>210.036</v>
      </c>
      <c r="F1652" s="183">
        <f t="shared" si="354"/>
        <v>2007.9583333332089</v>
      </c>
      <c r="G1652" s="208">
        <v>4.0999999999999996</v>
      </c>
      <c r="H1652" s="183">
        <f t="shared" si="350"/>
        <v>2213.1993633948478</v>
      </c>
      <c r="I1652" s="183">
        <f t="shared" si="351"/>
        <v>41.489446023538839</v>
      </c>
      <c r="J1652" s="185">
        <f t="shared" si="355"/>
        <v>1068711.6264159619</v>
      </c>
      <c r="K1652" s="183">
        <f t="shared" si="352"/>
        <v>99.018086470890751</v>
      </c>
      <c r="L1652" s="185">
        <f t="shared" si="353"/>
        <v>47813.939397931579</v>
      </c>
      <c r="M1652" s="204">
        <f t="shared" si="344"/>
        <v>25.955510105240236</v>
      </c>
      <c r="N1652" s="186"/>
      <c r="O1652" s="187">
        <f t="shared" si="345"/>
        <v>27.959981545763824</v>
      </c>
      <c r="P1652" s="187"/>
      <c r="Q1652" s="206">
        <f t="shared" si="346"/>
        <v>2.4280362312110379E-2</v>
      </c>
      <c r="R1652" s="184">
        <f t="shared" si="356"/>
        <v>1.0332059347690226</v>
      </c>
      <c r="S1652" s="184">
        <f t="shared" si="357"/>
        <v>39.511446700794252</v>
      </c>
      <c r="T1652" s="190">
        <f t="shared" si="347"/>
        <v>6.6090525626558039E-2</v>
      </c>
      <c r="U1652" s="190">
        <f t="shared" si="348"/>
        <v>2.3726298391638645E-2</v>
      </c>
      <c r="V1652" s="190">
        <f t="shared" si="349"/>
        <v>4.2364227234919394E-2</v>
      </c>
      <c r="Y1652" s="205"/>
      <c r="Z1652" s="205"/>
    </row>
    <row r="1653" spans="1:26">
      <c r="A1653" s="181">
        <v>2008.01</v>
      </c>
      <c r="B1653" s="182">
        <v>1378.76</v>
      </c>
      <c r="C1653" s="183">
        <f>C1652*2/3+C1655/3</f>
        <v>27.92</v>
      </c>
      <c r="D1653" s="182">
        <f>D1652*2/3+D1655/3</f>
        <v>64.25</v>
      </c>
      <c r="E1653" s="182">
        <v>211.08</v>
      </c>
      <c r="F1653" s="183">
        <f t="shared" si="354"/>
        <v>2008.0416666665421</v>
      </c>
      <c r="G1653" s="184">
        <v>3.74</v>
      </c>
      <c r="H1653" s="183">
        <f t="shared" si="350"/>
        <v>2052.6887171688468</v>
      </c>
      <c r="I1653" s="183">
        <f t="shared" si="351"/>
        <v>41.567110289937482</v>
      </c>
      <c r="J1653" s="185">
        <f t="shared" si="355"/>
        <v>992876.76999757253</v>
      </c>
      <c r="K1653" s="183">
        <f t="shared" si="352"/>
        <v>95.654972640704969</v>
      </c>
      <c r="L1653" s="185">
        <f t="shared" si="353"/>
        <v>46267.901935321606</v>
      </c>
      <c r="M1653" s="204">
        <f t="shared" si="344"/>
        <v>24.022317760836827</v>
      </c>
      <c r="N1653" s="186"/>
      <c r="O1653" s="187">
        <f t="shared" si="345"/>
        <v>25.886705943137198</v>
      </c>
      <c r="P1653" s="187"/>
      <c r="Q1653" s="206">
        <f t="shared" si="346"/>
        <v>3.1299207454085536E-2</v>
      </c>
      <c r="R1653" s="184">
        <f t="shared" si="356"/>
        <v>1.0031166666666667</v>
      </c>
      <c r="S1653" s="184">
        <f t="shared" si="357"/>
        <v>40.621548708280386</v>
      </c>
      <c r="T1653" s="190">
        <f t="shared" si="347"/>
        <v>7.8491894040190857E-2</v>
      </c>
      <c r="U1653" s="190">
        <f t="shared" si="348"/>
        <v>1.8929027834309498E-2</v>
      </c>
      <c r="V1653" s="190">
        <f t="shared" si="349"/>
        <v>5.956286620588136E-2</v>
      </c>
      <c r="Y1653" s="205"/>
      <c r="Z1653" s="205"/>
    </row>
    <row r="1654" spans="1:26">
      <c r="A1654" s="181">
        <v>2008.02</v>
      </c>
      <c r="B1654" s="182">
        <v>1354.87</v>
      </c>
      <c r="C1654" s="183">
        <f>C1652/3+C1655*2/3</f>
        <v>28.11</v>
      </c>
      <c r="D1654" s="182">
        <f>D1652/3+D1655*2/3</f>
        <v>62.32</v>
      </c>
      <c r="E1654" s="182">
        <v>211.69300000000001</v>
      </c>
      <c r="F1654" s="183">
        <f t="shared" si="354"/>
        <v>2008.1249999998754</v>
      </c>
      <c r="G1654" s="208">
        <v>3.74</v>
      </c>
      <c r="H1654" s="183">
        <f t="shared" si="350"/>
        <v>2011.2804599821445</v>
      </c>
      <c r="I1654" s="183">
        <f t="shared" si="351"/>
        <v>41.728795921452303</v>
      </c>
      <c r="J1654" s="185">
        <f t="shared" si="355"/>
        <v>974529.77613082924</v>
      </c>
      <c r="K1654" s="183">
        <f t="shared" si="352"/>
        <v>92.512933540551671</v>
      </c>
      <c r="L1654" s="185">
        <f t="shared" si="353"/>
        <v>44825.478199733756</v>
      </c>
      <c r="M1654" s="204">
        <f t="shared" si="344"/>
        <v>23.495263401811787</v>
      </c>
      <c r="N1654" s="186"/>
      <c r="O1654" s="187">
        <f t="shared" si="345"/>
        <v>25.329469431905363</v>
      </c>
      <c r="P1654" s="187"/>
      <c r="Q1654" s="206">
        <f t="shared" si="346"/>
        <v>3.2340374978085361E-2</v>
      </c>
      <c r="R1654" s="184">
        <f t="shared" si="356"/>
        <v>1.0223551030241986</v>
      </c>
      <c r="S1654" s="184">
        <f t="shared" si="357"/>
        <v>40.630157998168791</v>
      </c>
      <c r="T1654" s="190">
        <f t="shared" si="347"/>
        <v>7.6858818213123792E-2</v>
      </c>
      <c r="U1654" s="190">
        <f t="shared" si="348"/>
        <v>1.6183304288415634E-2</v>
      </c>
      <c r="V1654" s="190">
        <f t="shared" si="349"/>
        <v>6.0675513924708158E-2</v>
      </c>
      <c r="Y1654" s="205"/>
      <c r="Z1654" s="205"/>
    </row>
    <row r="1655" spans="1:26">
      <c r="A1655" s="181">
        <v>2008.03</v>
      </c>
      <c r="B1655" s="182">
        <v>1316.94</v>
      </c>
      <c r="C1655" s="183">
        <v>28.3</v>
      </c>
      <c r="D1655" s="182">
        <v>60.39</v>
      </c>
      <c r="E1655" s="182">
        <v>213.52799999999999</v>
      </c>
      <c r="F1655" s="183">
        <f t="shared" si="354"/>
        <v>2008.2083333332087</v>
      </c>
      <c r="G1655" s="208">
        <v>3.51</v>
      </c>
      <c r="H1655" s="183">
        <f t="shared" si="350"/>
        <v>1938.1735474036202</v>
      </c>
      <c r="I1655" s="183">
        <f t="shared" si="351"/>
        <v>41.649818056648328</v>
      </c>
      <c r="J1655" s="185">
        <f t="shared" si="355"/>
        <v>940788.85891741642</v>
      </c>
      <c r="K1655" s="183">
        <f t="shared" si="352"/>
        <v>88.877473937844258</v>
      </c>
      <c r="L1655" s="185">
        <f t="shared" si="353"/>
        <v>43141.099207270468</v>
      </c>
      <c r="M1655" s="204">
        <f t="shared" si="344"/>
        <v>22.606810842249342</v>
      </c>
      <c r="N1655" s="186"/>
      <c r="O1655" s="187">
        <f t="shared" si="345"/>
        <v>24.384051798830338</v>
      </c>
      <c r="P1655" s="187"/>
      <c r="Q1655" s="206">
        <f t="shared" si="346"/>
        <v>3.7009681686571733E-2</v>
      </c>
      <c r="R1655" s="184">
        <f t="shared" si="356"/>
        <v>0.98881826703656417</v>
      </c>
      <c r="S1655" s="184">
        <f t="shared" si="357"/>
        <v>41.181479532704643</v>
      </c>
      <c r="T1655" s="190">
        <f t="shared" si="347"/>
        <v>8.0486857466501416E-2</v>
      </c>
      <c r="U1655" s="190">
        <f t="shared" si="348"/>
        <v>1.5001668304679638E-2</v>
      </c>
      <c r="V1655" s="190">
        <f t="shared" si="349"/>
        <v>6.5485189161821777E-2</v>
      </c>
      <c r="Y1655" s="205"/>
      <c r="Z1655" s="205"/>
    </row>
    <row r="1656" spans="1:26">
      <c r="A1656" s="181">
        <v>2008.04</v>
      </c>
      <c r="B1656" s="182">
        <v>1370.47</v>
      </c>
      <c r="C1656" s="183">
        <f>C1655*2/3+C1658/3</f>
        <v>28.436666666666667</v>
      </c>
      <c r="D1656" s="182">
        <f>D1655*2/3+D1658/3</f>
        <v>57.383333333333326</v>
      </c>
      <c r="E1656" s="182">
        <v>214.82300000000001</v>
      </c>
      <c r="F1656" s="183">
        <f t="shared" si="354"/>
        <v>2008.2916666665419</v>
      </c>
      <c r="G1656" s="208">
        <v>3.68</v>
      </c>
      <c r="H1656" s="183">
        <f t="shared" si="350"/>
        <v>2004.7963421747215</v>
      </c>
      <c r="I1656" s="183">
        <f t="shared" si="351"/>
        <v>41.598667111994537</v>
      </c>
      <c r="J1656" s="185">
        <f t="shared" si="355"/>
        <v>974810.20857381029</v>
      </c>
      <c r="K1656" s="183">
        <f t="shared" si="352"/>
        <v>83.943389325165384</v>
      </c>
      <c r="L1656" s="185">
        <f t="shared" si="353"/>
        <v>40816.551354883457</v>
      </c>
      <c r="M1656" s="204">
        <f t="shared" si="344"/>
        <v>23.356040643201613</v>
      </c>
      <c r="N1656" s="186"/>
      <c r="O1656" s="187">
        <f t="shared" si="345"/>
        <v>25.204092441252204</v>
      </c>
      <c r="P1656" s="187"/>
      <c r="Q1656" s="206">
        <f t="shared" si="346"/>
        <v>3.4322355344470298E-2</v>
      </c>
      <c r="R1656" s="184">
        <f t="shared" si="356"/>
        <v>0.98662501786302048</v>
      </c>
      <c r="S1656" s="184">
        <f t="shared" si="357"/>
        <v>40.475524141405373</v>
      </c>
      <c r="T1656" s="190">
        <f t="shared" si="347"/>
        <v>7.4425037507496405E-2</v>
      </c>
      <c r="U1656" s="190">
        <f t="shared" si="348"/>
        <v>1.633261635775618E-2</v>
      </c>
      <c r="V1656" s="190">
        <f t="shared" si="349"/>
        <v>5.8092421149740225E-2</v>
      </c>
      <c r="Y1656" s="205"/>
      <c r="Z1656" s="205"/>
    </row>
    <row r="1657" spans="1:26">
      <c r="A1657" s="181">
        <v>2008.05</v>
      </c>
      <c r="B1657" s="182">
        <v>1403.22</v>
      </c>
      <c r="C1657" s="183">
        <f>C1655/3+C1658*2/3</f>
        <v>28.573333333333334</v>
      </c>
      <c r="D1657" s="182">
        <f>D1655/3+D1658*2/3</f>
        <v>54.376666666666665</v>
      </c>
      <c r="E1657" s="182">
        <v>216.63200000000001</v>
      </c>
      <c r="F1657" s="183">
        <f t="shared" si="354"/>
        <v>2008.3749999998752</v>
      </c>
      <c r="G1657" s="208">
        <v>3.88</v>
      </c>
      <c r="H1657" s="183">
        <f t="shared" si="350"/>
        <v>2035.5635339654355</v>
      </c>
      <c r="I1657" s="183">
        <f t="shared" si="351"/>
        <v>41.449548450829077</v>
      </c>
      <c r="J1657" s="185">
        <f t="shared" si="355"/>
        <v>991449.95007398829</v>
      </c>
      <c r="K1657" s="183">
        <f t="shared" si="352"/>
        <v>78.88083106373945</v>
      </c>
      <c r="L1657" s="185">
        <f t="shared" si="353"/>
        <v>38420.022129000841</v>
      </c>
      <c r="M1657" s="204">
        <f t="shared" si="344"/>
        <v>23.696432116623178</v>
      </c>
      <c r="N1657" s="186"/>
      <c r="O1657" s="187">
        <f t="shared" si="345"/>
        <v>25.583647878051796</v>
      </c>
      <c r="P1657" s="187"/>
      <c r="Q1657" s="206">
        <f t="shared" si="346"/>
        <v>3.2380178781063008E-2</v>
      </c>
      <c r="R1657" s="184">
        <f t="shared" si="356"/>
        <v>0.9853319464608985</v>
      </c>
      <c r="S1657" s="184">
        <f t="shared" si="357"/>
        <v>39.600691816464042</v>
      </c>
      <c r="T1657" s="190">
        <f t="shared" si="347"/>
        <v>7.4248898963235055E-2</v>
      </c>
      <c r="U1657" s="190">
        <f t="shared" si="348"/>
        <v>1.7448841256749503E-2</v>
      </c>
      <c r="V1657" s="190">
        <f t="shared" si="349"/>
        <v>5.6800057706485552E-2</v>
      </c>
      <c r="Y1657" s="205"/>
      <c r="Z1657" s="205"/>
    </row>
    <row r="1658" spans="1:26">
      <c r="A1658" s="181">
        <v>2008.06</v>
      </c>
      <c r="B1658" s="182">
        <v>1341.25</v>
      </c>
      <c r="C1658" s="183">
        <v>28.71</v>
      </c>
      <c r="D1658" s="182">
        <v>51.37</v>
      </c>
      <c r="E1658" s="182">
        <v>218.815</v>
      </c>
      <c r="F1658" s="183">
        <f t="shared" si="354"/>
        <v>2008.4583333332084</v>
      </c>
      <c r="G1658" s="208">
        <v>4.0999999999999996</v>
      </c>
      <c r="H1658" s="183">
        <f t="shared" si="350"/>
        <v>1926.2566465964405</v>
      </c>
      <c r="I1658" s="183">
        <f t="shared" si="351"/>
        <v>41.232304435253539</v>
      </c>
      <c r="J1658" s="185">
        <f t="shared" si="355"/>
        <v>939884.05242838431</v>
      </c>
      <c r="K1658" s="183">
        <f t="shared" si="352"/>
        <v>73.775809085300395</v>
      </c>
      <c r="L1658" s="185">
        <f t="shared" si="353"/>
        <v>35997.64680204742</v>
      </c>
      <c r="M1658" s="204">
        <f t="shared" si="344"/>
        <v>22.416812802281935</v>
      </c>
      <c r="N1658" s="186"/>
      <c r="O1658" s="187">
        <f t="shared" si="345"/>
        <v>24.21673551565436</v>
      </c>
      <c r="P1658" s="187"/>
      <c r="Q1658" s="206">
        <f t="shared" si="346"/>
        <v>3.3494886255305917E-2</v>
      </c>
      <c r="R1658" s="184">
        <f t="shared" si="356"/>
        <v>1.0107706962630596</v>
      </c>
      <c r="S1658" s="184">
        <f t="shared" si="357"/>
        <v>38.630546846548732</v>
      </c>
      <c r="T1658" s="190">
        <f t="shared" si="347"/>
        <v>8.2091352218717439E-2</v>
      </c>
      <c r="U1658" s="190">
        <f t="shared" si="348"/>
        <v>2.064221025532742E-2</v>
      </c>
      <c r="V1658" s="190">
        <f t="shared" si="349"/>
        <v>6.1449141963390019E-2</v>
      </c>
      <c r="Y1658" s="205"/>
      <c r="Z1658" s="205"/>
    </row>
    <row r="1659" spans="1:26">
      <c r="A1659" s="181">
        <v>2008.07</v>
      </c>
      <c r="B1659" s="182">
        <v>1257.33</v>
      </c>
      <c r="C1659" s="183">
        <f>C1658*2/3+C1661/3</f>
        <v>28.756666666666668</v>
      </c>
      <c r="D1659" s="182">
        <f>D1658*2/3+D1661/3</f>
        <v>49.563333333333333</v>
      </c>
      <c r="E1659" s="182">
        <v>219.964</v>
      </c>
      <c r="F1659" s="183">
        <f t="shared" si="354"/>
        <v>2008.5416666665417</v>
      </c>
      <c r="G1659" s="208">
        <v>4.01</v>
      </c>
      <c r="H1659" s="183">
        <f t="shared" si="350"/>
        <v>1796.3012605926431</v>
      </c>
      <c r="I1659" s="183">
        <f t="shared" si="351"/>
        <v>41.083595065556203</v>
      </c>
      <c r="J1659" s="185">
        <f t="shared" si="355"/>
        <v>878145.04321722954</v>
      </c>
      <c r="K1659" s="183">
        <f t="shared" si="352"/>
        <v>70.809316683639167</v>
      </c>
      <c r="L1659" s="185">
        <f t="shared" si="353"/>
        <v>34616.047888772198</v>
      </c>
      <c r="M1659" s="204">
        <f t="shared" si="344"/>
        <v>20.907206462661577</v>
      </c>
      <c r="N1659" s="186"/>
      <c r="O1659" s="187">
        <f t="shared" si="345"/>
        <v>22.603177385642244</v>
      </c>
      <c r="P1659" s="187"/>
      <c r="Q1659" s="206">
        <f t="shared" si="346"/>
        <v>3.8029082463546783E-2</v>
      </c>
      <c r="R1659" s="184">
        <f t="shared" si="356"/>
        <v>1.0132020522151037</v>
      </c>
      <c r="S1659" s="184">
        <f t="shared" si="357"/>
        <v>38.842661485403084</v>
      </c>
      <c r="T1659" s="190">
        <f t="shared" si="347"/>
        <v>9.1172768943963201E-2</v>
      </c>
      <c r="U1659" s="190">
        <f t="shared" si="348"/>
        <v>2.0498899592648057E-2</v>
      </c>
      <c r="V1659" s="190">
        <f t="shared" si="349"/>
        <v>7.0673869351315144E-2</v>
      </c>
      <c r="Y1659" s="205"/>
      <c r="Z1659" s="205"/>
    </row>
    <row r="1660" spans="1:26">
      <c r="A1660" s="181">
        <v>2008.08</v>
      </c>
      <c r="B1660" s="182">
        <v>1281.47</v>
      </c>
      <c r="C1660" s="183">
        <f>C1658/3+C1661*2/3</f>
        <v>28.803333333333335</v>
      </c>
      <c r="D1660" s="182">
        <f>D1658/3+D1661*2/3</f>
        <v>47.756666666666668</v>
      </c>
      <c r="E1660" s="182">
        <v>219.08600000000001</v>
      </c>
      <c r="F1660" s="183">
        <f t="shared" si="354"/>
        <v>2008.6249999998749</v>
      </c>
      <c r="G1660" s="208">
        <v>3.89</v>
      </c>
      <c r="H1660" s="183">
        <f t="shared" si="350"/>
        <v>1838.1261884145958</v>
      </c>
      <c r="I1660" s="183">
        <f t="shared" si="351"/>
        <v>41.315178126397868</v>
      </c>
      <c r="J1660" s="185">
        <f t="shared" si="355"/>
        <v>900274.82019949495</v>
      </c>
      <c r="K1660" s="183">
        <f t="shared" si="352"/>
        <v>68.501626781263994</v>
      </c>
      <c r="L1660" s="185">
        <f t="shared" si="353"/>
        <v>33550.628962566851</v>
      </c>
      <c r="M1660" s="204">
        <f t="shared" si="344"/>
        <v>21.401617360047926</v>
      </c>
      <c r="N1660" s="186"/>
      <c r="O1660" s="187">
        <f t="shared" si="345"/>
        <v>23.155126607759254</v>
      </c>
      <c r="P1660" s="187"/>
      <c r="Q1660" s="206">
        <f t="shared" si="346"/>
        <v>3.7586008022024407E-2</v>
      </c>
      <c r="R1660" s="184">
        <f t="shared" si="356"/>
        <v>1.0198300499840234</v>
      </c>
      <c r="S1660" s="184">
        <f t="shared" si="357"/>
        <v>39.513183663016513</v>
      </c>
      <c r="T1660" s="190">
        <f t="shared" si="347"/>
        <v>9.103986829691868E-2</v>
      </c>
      <c r="U1660" s="190">
        <f t="shared" si="348"/>
        <v>1.8942279635364212E-2</v>
      </c>
      <c r="V1660" s="190">
        <f t="shared" si="349"/>
        <v>7.2097588661554468E-2</v>
      </c>
      <c r="Y1660" s="205"/>
      <c r="Z1660" s="205"/>
    </row>
    <row r="1661" spans="1:26">
      <c r="A1661" s="181">
        <v>2008.09</v>
      </c>
      <c r="B1661" s="182">
        <v>1216.95</v>
      </c>
      <c r="C1661" s="183">
        <v>28.85</v>
      </c>
      <c r="D1661" s="182">
        <f>45.95</f>
        <v>45.95</v>
      </c>
      <c r="E1661" s="182">
        <v>218.78299999999999</v>
      </c>
      <c r="F1661" s="183">
        <f t="shared" si="354"/>
        <v>2008.7083333332082</v>
      </c>
      <c r="G1661" s="208">
        <v>3.69</v>
      </c>
      <c r="H1661" s="183">
        <f t="shared" si="350"/>
        <v>1747.9969365764259</v>
      </c>
      <c r="I1661" s="183">
        <f t="shared" si="351"/>
        <v>41.439427766325558</v>
      </c>
      <c r="J1661" s="185">
        <f t="shared" si="355"/>
        <v>857822.78922903026</v>
      </c>
      <c r="K1661" s="183">
        <f t="shared" si="352"/>
        <v>66.001445610490791</v>
      </c>
      <c r="L1661" s="185">
        <f t="shared" si="353"/>
        <v>32389.956173280691</v>
      </c>
      <c r="M1661" s="204">
        <f t="shared" si="344"/>
        <v>20.36273394609751</v>
      </c>
      <c r="N1661" s="186"/>
      <c r="O1661" s="187">
        <f t="shared" si="345"/>
        <v>22.050373871028615</v>
      </c>
      <c r="P1661" s="187"/>
      <c r="Q1661" s="206">
        <f t="shared" si="346"/>
        <v>4.1701440614025413E-2</v>
      </c>
      <c r="R1661" s="184">
        <f t="shared" si="356"/>
        <v>0.99317770086629609</v>
      </c>
      <c r="S1661" s="184">
        <f t="shared" si="357"/>
        <v>40.352540381592689</v>
      </c>
      <c r="T1661" s="190">
        <f t="shared" si="347"/>
        <v>9.8024277924335435E-2</v>
      </c>
      <c r="U1661" s="190">
        <f t="shared" si="348"/>
        <v>1.5968976270918533E-2</v>
      </c>
      <c r="V1661" s="190">
        <f t="shared" si="349"/>
        <v>8.2055301653416901E-2</v>
      </c>
      <c r="Y1661" s="205"/>
      <c r="Z1661" s="205"/>
    </row>
    <row r="1662" spans="1:26">
      <c r="A1662" s="181">
        <v>2008.1</v>
      </c>
      <c r="B1662" s="182">
        <v>968.8</v>
      </c>
      <c r="C1662" s="183">
        <f>C1661*2/3+C1664/3</f>
        <v>28.696666666666665</v>
      </c>
      <c r="D1662" s="182">
        <f>D1661*2/3+D1664/3</f>
        <v>35.593333333333334</v>
      </c>
      <c r="E1662" s="182">
        <v>216.57300000000001</v>
      </c>
      <c r="F1662" s="183">
        <f t="shared" si="354"/>
        <v>2008.7916666665415</v>
      </c>
      <c r="G1662" s="184">
        <v>3.81</v>
      </c>
      <c r="H1662" s="183">
        <f t="shared" si="350"/>
        <v>1405.7604576747799</v>
      </c>
      <c r="I1662" s="183">
        <f t="shared" si="351"/>
        <v>41.639801060150631</v>
      </c>
      <c r="J1662" s="185">
        <f t="shared" si="355"/>
        <v>691574.43148354569</v>
      </c>
      <c r="K1662" s="183">
        <f t="shared" si="352"/>
        <v>51.647089757264311</v>
      </c>
      <c r="L1662" s="185">
        <f t="shared" si="353"/>
        <v>25408.17430285336</v>
      </c>
      <c r="M1662" s="204">
        <f t="shared" si="344"/>
        <v>16.387356548789828</v>
      </c>
      <c r="N1662" s="186"/>
      <c r="O1662" s="187">
        <f t="shared" si="345"/>
        <v>17.770107910955758</v>
      </c>
      <c r="P1662" s="187"/>
      <c r="Q1662" s="206">
        <f t="shared" si="346"/>
        <v>5.111897773667283E-2</v>
      </c>
      <c r="R1662" s="184">
        <f t="shared" si="356"/>
        <v>1.0265737057388291</v>
      </c>
      <c r="S1662" s="184">
        <f t="shared" si="357"/>
        <v>40.486207960340771</v>
      </c>
      <c r="T1662" s="190">
        <f t="shared" si="347"/>
        <v>0.11734462068573026</v>
      </c>
      <c r="U1662" s="190">
        <f t="shared" si="348"/>
        <v>1.4406924360982343E-2</v>
      </c>
      <c r="V1662" s="190">
        <f t="shared" si="349"/>
        <v>0.10293769632474792</v>
      </c>
      <c r="Y1662" s="205"/>
      <c r="Z1662" s="205"/>
    </row>
    <row r="1663" spans="1:26">
      <c r="A1663" s="181">
        <v>2008.11</v>
      </c>
      <c r="B1663" s="182">
        <v>883.04</v>
      </c>
      <c r="C1663" s="183">
        <f>C1661/3+C1664*2/3</f>
        <v>28.543333333333333</v>
      </c>
      <c r="D1663" s="182">
        <f>D1661/3+D1664*2/3</f>
        <v>25.236666666666668</v>
      </c>
      <c r="E1663" s="182">
        <v>212.42500000000001</v>
      </c>
      <c r="F1663" s="183">
        <f t="shared" si="354"/>
        <v>2008.8749999998747</v>
      </c>
      <c r="G1663" s="184">
        <v>3.53</v>
      </c>
      <c r="H1663" s="183">
        <f t="shared" si="350"/>
        <v>1306.3400902906913</v>
      </c>
      <c r="I1663" s="183">
        <f t="shared" si="351"/>
        <v>42.226060703777819</v>
      </c>
      <c r="J1663" s="185">
        <f t="shared" si="355"/>
        <v>644394.95291091467</v>
      </c>
      <c r="K1663" s="183">
        <f t="shared" si="352"/>
        <v>37.334287701541733</v>
      </c>
      <c r="L1663" s="185">
        <f t="shared" si="353"/>
        <v>18416.357841428606</v>
      </c>
      <c r="M1663" s="204">
        <f t="shared" si="344"/>
        <v>15.259659405704577</v>
      </c>
      <c r="N1663" s="186"/>
      <c r="O1663" s="187">
        <f t="shared" si="345"/>
        <v>16.575738507639599</v>
      </c>
      <c r="P1663" s="187"/>
      <c r="Q1663" s="206">
        <f t="shared" si="346"/>
        <v>5.6442109765604806E-2</v>
      </c>
      <c r="R1663" s="184">
        <f t="shared" si="356"/>
        <v>1.1007174876584529</v>
      </c>
      <c r="S1663" s="184">
        <f t="shared" si="357"/>
        <v>42.373654710520576</v>
      </c>
      <c r="T1663" s="190">
        <f t="shared" si="347"/>
        <v>0.1232877349303918</v>
      </c>
      <c r="U1663" s="190">
        <f t="shared" si="348"/>
        <v>1.0656217325840434E-2</v>
      </c>
      <c r="V1663" s="190">
        <f t="shared" si="349"/>
        <v>0.11263151760455137</v>
      </c>
      <c r="Y1663" s="205"/>
      <c r="Z1663" s="205"/>
    </row>
    <row r="1664" spans="1:26">
      <c r="A1664" s="181">
        <v>2008.12</v>
      </c>
      <c r="B1664" s="182">
        <v>877.56</v>
      </c>
      <c r="C1664" s="183">
        <v>28.39</v>
      </c>
      <c r="D1664" s="182">
        <v>14.88</v>
      </c>
      <c r="E1664" s="182">
        <v>210.22800000000001</v>
      </c>
      <c r="F1664" s="183">
        <f t="shared" si="354"/>
        <v>2008.958333333208</v>
      </c>
      <c r="G1664" s="184">
        <v>2.42</v>
      </c>
      <c r="H1664" s="183">
        <f t="shared" si="350"/>
        <v>1311.8004215423259</v>
      </c>
      <c r="I1664" s="183">
        <f t="shared" si="351"/>
        <v>42.438139805354204</v>
      </c>
      <c r="J1664" s="185">
        <f t="shared" si="355"/>
        <v>648832.9397730825</v>
      </c>
      <c r="K1664" s="183">
        <f t="shared" si="352"/>
        <v>22.24302642844912</v>
      </c>
      <c r="L1664" s="185">
        <f t="shared" si="353"/>
        <v>11001.679821121596</v>
      </c>
      <c r="M1664" s="204">
        <f t="shared" si="344"/>
        <v>15.376080747423766</v>
      </c>
      <c r="N1664" s="186"/>
      <c r="O1664" s="187">
        <f t="shared" si="345"/>
        <v>16.732842670212033</v>
      </c>
      <c r="P1664" s="187"/>
      <c r="Q1664" s="206">
        <f t="shared" si="346"/>
        <v>6.6042129114535095E-2</v>
      </c>
      <c r="R1664" s="184">
        <f t="shared" si="356"/>
        <v>0.99325011039598909</v>
      </c>
      <c r="S1664" s="184">
        <f t="shared" si="357"/>
        <v>47.128851670167116</v>
      </c>
      <c r="T1664" s="190">
        <f t="shared" si="347"/>
        <v>0.11646979702600335</v>
      </c>
      <c r="U1664" s="190">
        <f t="shared" si="348"/>
        <v>3.0158747949355913E-3</v>
      </c>
      <c r="V1664" s="190">
        <f t="shared" si="349"/>
        <v>0.11345392223106776</v>
      </c>
      <c r="Y1664" s="205"/>
      <c r="Z1664" s="205"/>
    </row>
    <row r="1665" spans="1:26">
      <c r="A1665" s="181">
        <v>2009.01</v>
      </c>
      <c r="B1665" s="182">
        <v>865.58</v>
      </c>
      <c r="C1665" s="183">
        <f>C1664*2/3+C1667/3</f>
        <v>28.013333333333335</v>
      </c>
      <c r="D1665" s="182">
        <f>D1664*2/3+D1667/3</f>
        <v>12.206666666666667</v>
      </c>
      <c r="E1665" s="182">
        <v>211.143</v>
      </c>
      <c r="F1665" s="183">
        <f t="shared" si="354"/>
        <v>2009.0416666665412</v>
      </c>
      <c r="G1665" s="184">
        <v>2.52</v>
      </c>
      <c r="H1665" s="183">
        <f t="shared" si="350"/>
        <v>1288.2852384876605</v>
      </c>
      <c r="I1665" s="183">
        <f t="shared" si="351"/>
        <v>41.693620247888894</v>
      </c>
      <c r="J1665" s="185">
        <f t="shared" si="355"/>
        <v>638920.55095169134</v>
      </c>
      <c r="K1665" s="183">
        <f t="shared" si="352"/>
        <v>18.167781692975858</v>
      </c>
      <c r="L1665" s="185">
        <f t="shared" si="353"/>
        <v>9010.2476858872815</v>
      </c>
      <c r="M1665" s="204">
        <f t="shared" ref="M1665:M1728" si="358">H1665/AVERAGE(K1545:K1664)</f>
        <v>15.174651936879664</v>
      </c>
      <c r="N1665" s="186"/>
      <c r="O1665" s="187">
        <f t="shared" ref="O1665:O1728" si="359">J1665/AVERAGE(L1545:L1664)</f>
        <v>16.545978292696997</v>
      </c>
      <c r="P1665" s="187"/>
      <c r="Q1665" s="206">
        <f t="shared" ref="Q1665:Q1728" si="360">1/M1665-(G1665/100-(((E1665/E1545)^(1/10))-1))</f>
        <v>6.6100784914300645E-2</v>
      </c>
      <c r="R1665" s="184">
        <f t="shared" si="356"/>
        <v>0.97192494277408814</v>
      </c>
      <c r="S1665" s="184">
        <f t="shared" si="357"/>
        <v>46.607880176717003</v>
      </c>
      <c r="T1665" s="190">
        <f t="shared" si="347"/>
        <v>0.11990380141313706</v>
      </c>
      <c r="U1665" s="190">
        <f t="shared" si="348"/>
        <v>5.216205961303011E-3</v>
      </c>
      <c r="V1665" s="190">
        <f t="shared" si="349"/>
        <v>0.11468759545183405</v>
      </c>
      <c r="Y1665" s="205"/>
      <c r="Z1665" s="205"/>
    </row>
    <row r="1666" spans="1:26">
      <c r="A1666" s="181">
        <v>2009.02</v>
      </c>
      <c r="B1666" s="182">
        <v>805.23</v>
      </c>
      <c r="C1666" s="183">
        <f>C1664/3+C1667*2/3</f>
        <v>27.63666666666667</v>
      </c>
      <c r="D1666" s="182">
        <f>D1664/3+D1667*2/3</f>
        <v>9.5333333333333332</v>
      </c>
      <c r="E1666" s="182">
        <v>212.19300000000001</v>
      </c>
      <c r="F1666" s="183">
        <f t="shared" si="354"/>
        <v>2009.1249999998745</v>
      </c>
      <c r="G1666" s="184">
        <v>2.87</v>
      </c>
      <c r="H1666" s="183">
        <f t="shared" si="350"/>
        <v>1192.5329819315439</v>
      </c>
      <c r="I1666" s="183">
        <f t="shared" si="351"/>
        <v>40.929469233198105</v>
      </c>
      <c r="J1666" s="185">
        <f t="shared" si="355"/>
        <v>593124.12365563551</v>
      </c>
      <c r="K1666" s="183">
        <f t="shared" si="352"/>
        <v>14.118716922801417</v>
      </c>
      <c r="L1666" s="185">
        <f t="shared" si="353"/>
        <v>7022.155134372033</v>
      </c>
      <c r="M1666" s="204">
        <f t="shared" si="358"/>
        <v>14.122181801918893</v>
      </c>
      <c r="N1666" s="186"/>
      <c r="O1666" s="187">
        <f t="shared" si="359"/>
        <v>15.431495098996711</v>
      </c>
      <c r="P1666" s="187"/>
      <c r="Q1666" s="206">
        <f t="shared" si="360"/>
        <v>6.7895991981292814E-2</v>
      </c>
      <c r="R1666" s="184">
        <f t="shared" si="356"/>
        <v>1.0067126526027683</v>
      </c>
      <c r="S1666" s="184">
        <f t="shared" si="357"/>
        <v>45.075205296060268</v>
      </c>
      <c r="T1666" s="190">
        <f t="shared" ref="T1666:T1685" si="361">(($J1786/$J1666)^(1/10)-1)</f>
        <v>0.13419728561579247</v>
      </c>
      <c r="U1666" s="190">
        <f t="shared" ref="U1666:U1729" si="362">(($S1786/$S1666)^(1/10)-1)</f>
        <v>8.647385664905638E-3</v>
      </c>
      <c r="V1666" s="190">
        <f t="shared" ref="V1666:V1729" si="363">T1666-U1666</f>
        <v>0.12554989995088683</v>
      </c>
      <c r="Y1666" s="205"/>
      <c r="Z1666" s="205"/>
    </row>
    <row r="1667" spans="1:26">
      <c r="A1667" s="181">
        <v>2009.03</v>
      </c>
      <c r="B1667" s="182">
        <v>757.13</v>
      </c>
      <c r="C1667" s="183">
        <v>27.26</v>
      </c>
      <c r="D1667" s="182">
        <v>6.86</v>
      </c>
      <c r="E1667" s="182">
        <v>212.709</v>
      </c>
      <c r="F1667" s="183">
        <f>F1666+1/12</f>
        <v>2009.2083333332077</v>
      </c>
      <c r="G1667" s="184">
        <v>2.82</v>
      </c>
      <c r="H1667" s="183">
        <f t="shared" si="350"/>
        <v>1118.5775382564916</v>
      </c>
      <c r="I1667" s="183">
        <f t="shared" si="351"/>
        <v>40.273696317504218</v>
      </c>
      <c r="J1667" s="185">
        <f t="shared" si="355"/>
        <v>558010.50419949729</v>
      </c>
      <c r="K1667" s="183">
        <f t="shared" si="352"/>
        <v>10.134906703524539</v>
      </c>
      <c r="L1667" s="185">
        <f t="shared" si="353"/>
        <v>5055.8715924723001</v>
      </c>
      <c r="M1667" s="204">
        <f t="shared" si="358"/>
        <v>13.323667656863929</v>
      </c>
      <c r="N1667" s="186"/>
      <c r="O1667" s="187">
        <f t="shared" si="359"/>
        <v>14.592703772466317</v>
      </c>
      <c r="P1667" s="187"/>
      <c r="Q1667" s="206">
        <f t="shared" si="360"/>
        <v>7.2577640954996622E-2</v>
      </c>
      <c r="R1667" s="184">
        <f t="shared" si="356"/>
        <v>0.99289340879634969</v>
      </c>
      <c r="S1667" s="184">
        <f t="shared" si="357"/>
        <v>45.267699831066764</v>
      </c>
      <c r="T1667" s="190">
        <f t="shared" si="361"/>
        <v>0.14270204314620294</v>
      </c>
      <c r="U1667" s="190">
        <f t="shared" si="362"/>
        <v>8.8387323571454957E-3</v>
      </c>
      <c r="V1667" s="190">
        <f t="shared" si="363"/>
        <v>0.13386331078905744</v>
      </c>
      <c r="Y1667" s="205"/>
      <c r="Z1667" s="205"/>
    </row>
    <row r="1668" spans="1:26">
      <c r="A1668" s="181">
        <v>2009.04</v>
      </c>
      <c r="B1668" s="182">
        <v>848.15</v>
      </c>
      <c r="C1668" s="183">
        <f>C1667*2/3+C1670/3</f>
        <v>26.703333333333333</v>
      </c>
      <c r="D1668" s="182">
        <f>D1667*2/3+D1670/3</f>
        <v>7.0766666666666662</v>
      </c>
      <c r="E1668" s="182">
        <v>213.24</v>
      </c>
      <c r="F1668" s="183">
        <f t="shared" si="354"/>
        <v>2009.291666666541</v>
      </c>
      <c r="G1668" s="184">
        <v>2.93</v>
      </c>
      <c r="H1668" s="183">
        <f t="shared" si="350"/>
        <v>1249.9294418261118</v>
      </c>
      <c r="I1668" s="183">
        <f t="shared" si="351"/>
        <v>39.353041948039781</v>
      </c>
      <c r="J1668" s="185">
        <f t="shared" si="355"/>
        <v>625172.31486289774</v>
      </c>
      <c r="K1668" s="183">
        <f t="shared" si="352"/>
        <v>10.428973668167325</v>
      </c>
      <c r="L1668" s="185">
        <f t="shared" si="353"/>
        <v>5216.2189253234756</v>
      </c>
      <c r="M1668" s="204">
        <f t="shared" si="358"/>
        <v>14.981866453039247</v>
      </c>
      <c r="N1668" s="186"/>
      <c r="O1668" s="187">
        <f t="shared" si="359"/>
        <v>16.441219972398432</v>
      </c>
      <c r="P1668" s="187"/>
      <c r="Q1668" s="206">
        <f t="shared" si="360"/>
        <v>6.268316394846539E-2</v>
      </c>
      <c r="R1668" s="184">
        <f t="shared" si="356"/>
        <v>0.9720157544991832</v>
      </c>
      <c r="S1668" s="184">
        <f t="shared" si="357"/>
        <v>44.834078422500028</v>
      </c>
      <c r="T1668" s="190">
        <f t="shared" si="361"/>
        <v>0.13332895853557436</v>
      </c>
      <c r="U1668" s="190">
        <f t="shared" si="362"/>
        <v>9.8455428084029961E-3</v>
      </c>
      <c r="V1668" s="190">
        <f t="shared" si="363"/>
        <v>0.12348341572717136</v>
      </c>
      <c r="Y1668" s="205"/>
      <c r="Z1668" s="205"/>
    </row>
    <row r="1669" spans="1:26">
      <c r="A1669" s="181">
        <v>2009.05</v>
      </c>
      <c r="B1669" s="182">
        <v>902.41</v>
      </c>
      <c r="C1669" s="183">
        <f>C1667/3+C1670*2/3</f>
        <v>26.146666666666668</v>
      </c>
      <c r="D1669" s="182">
        <f>D1667/3+D1670*2/3</f>
        <v>7.293333333333333</v>
      </c>
      <c r="E1669" s="182">
        <v>213.85599999999999</v>
      </c>
      <c r="F1669" s="183">
        <f t="shared" si="354"/>
        <v>2009.3749999998743</v>
      </c>
      <c r="G1669" s="184">
        <v>3.29</v>
      </c>
      <c r="H1669" s="183">
        <f t="shared" si="350"/>
        <v>1326.0624127684055</v>
      </c>
      <c r="I1669" s="183">
        <f t="shared" si="351"/>
        <v>38.421684030375594</v>
      </c>
      <c r="J1669" s="185">
        <f t="shared" si="355"/>
        <v>664852.88011499634</v>
      </c>
      <c r="K1669" s="183">
        <f t="shared" si="352"/>
        <v>10.717318288942096</v>
      </c>
      <c r="L1669" s="185">
        <f t="shared" si="353"/>
        <v>5373.3820240305104</v>
      </c>
      <c r="M1669" s="204">
        <f t="shared" si="358"/>
        <v>15.996355755263151</v>
      </c>
      <c r="N1669" s="186"/>
      <c r="O1669" s="187">
        <f t="shared" si="359"/>
        <v>17.585230774696505</v>
      </c>
      <c r="P1669" s="187"/>
      <c r="Q1669" s="206">
        <f t="shared" si="360"/>
        <v>5.5145826881175128E-2</v>
      </c>
      <c r="R1669" s="184">
        <f t="shared" si="356"/>
        <v>0.96712671402633488</v>
      </c>
      <c r="S1669" s="184">
        <f t="shared" si="357"/>
        <v>43.453902503117028</v>
      </c>
      <c r="T1669" s="190">
        <f t="shared" si="361"/>
        <v>0.12440077540897709</v>
      </c>
      <c r="U1669" s="190">
        <f t="shared" si="362"/>
        <v>1.4158755547390545E-2</v>
      </c>
      <c r="V1669" s="190">
        <f t="shared" si="363"/>
        <v>0.11024201986158655</v>
      </c>
      <c r="Y1669" s="205"/>
      <c r="Z1669" s="205"/>
    </row>
    <row r="1670" spans="1:26">
      <c r="A1670" s="181">
        <v>2009.06</v>
      </c>
      <c r="B1670" s="182">
        <v>926.12</v>
      </c>
      <c r="C1670" s="183">
        <v>25.59</v>
      </c>
      <c r="D1670" s="182">
        <v>7.51</v>
      </c>
      <c r="E1670" s="182">
        <v>215.69300000000001</v>
      </c>
      <c r="F1670" s="183">
        <f t="shared" si="354"/>
        <v>2009.4583333332075</v>
      </c>
      <c r="G1670" s="184">
        <v>3.72</v>
      </c>
      <c r="H1670" s="183">
        <f t="shared" si="350"/>
        <v>1349.3130400152074</v>
      </c>
      <c r="I1670" s="183">
        <f t="shared" si="351"/>
        <v>37.283419744729791</v>
      </c>
      <c r="J1670" s="185">
        <f t="shared" si="355"/>
        <v>678067.87819547916</v>
      </c>
      <c r="K1670" s="183">
        <f t="shared" si="352"/>
        <v>10.94171482152875</v>
      </c>
      <c r="L1670" s="185">
        <f t="shared" si="353"/>
        <v>5498.5204565801923</v>
      </c>
      <c r="M1670" s="204">
        <f t="shared" si="358"/>
        <v>16.384182816215343</v>
      </c>
      <c r="N1670" s="186"/>
      <c r="O1670" s="187">
        <f t="shared" si="359"/>
        <v>18.040717081299729</v>
      </c>
      <c r="P1670" s="187"/>
      <c r="Q1670" s="206">
        <f t="shared" si="360"/>
        <v>5.0243597361463208E-2</v>
      </c>
      <c r="R1670" s="184">
        <f t="shared" si="356"/>
        <v>1.0164518630076158</v>
      </c>
      <c r="S1670" s="184">
        <f t="shared" si="357"/>
        <v>41.667510513244387</v>
      </c>
      <c r="T1670" s="190">
        <f t="shared" si="361"/>
        <v>0.12373531710759544</v>
      </c>
      <c r="U1670" s="190">
        <f t="shared" si="362"/>
        <v>2.1664392570096558E-2</v>
      </c>
      <c r="V1670" s="190">
        <f t="shared" si="363"/>
        <v>0.10207092453749889</v>
      </c>
      <c r="Y1670" s="205"/>
      <c r="Z1670" s="205"/>
    </row>
    <row r="1671" spans="1:26">
      <c r="A1671" s="181">
        <v>2009.07</v>
      </c>
      <c r="B1671" s="182">
        <v>935.82</v>
      </c>
      <c r="C1671" s="183">
        <f>C1670*2/3+C1673/3</f>
        <v>25.026666666666664</v>
      </c>
      <c r="D1671" s="182">
        <f>D1670*2/3+D1673/3</f>
        <v>9.1866666666666674</v>
      </c>
      <c r="E1671" s="182">
        <v>215.351</v>
      </c>
      <c r="F1671" s="183">
        <f t="shared" si="354"/>
        <v>2009.5416666665408</v>
      </c>
      <c r="G1671" s="184">
        <v>3.56</v>
      </c>
      <c r="H1671" s="183">
        <f t="shared" si="350"/>
        <v>1365.6107758496598</v>
      </c>
      <c r="I1671" s="183">
        <f t="shared" si="351"/>
        <v>36.520576268510489</v>
      </c>
      <c r="J1671" s="185">
        <f t="shared" si="355"/>
        <v>687787.33536081959</v>
      </c>
      <c r="K1671" s="183">
        <f t="shared" si="352"/>
        <v>13.405794911562991</v>
      </c>
      <c r="L1671" s="185">
        <f t="shared" si="353"/>
        <v>6751.8037523399062</v>
      </c>
      <c r="M1671" s="204">
        <f t="shared" si="358"/>
        <v>16.694620816995613</v>
      </c>
      <c r="N1671" s="186"/>
      <c r="O1671" s="187">
        <f t="shared" si="359"/>
        <v>18.410569541960594</v>
      </c>
      <c r="P1671" s="187"/>
      <c r="Q1671" s="206">
        <f t="shared" si="360"/>
        <v>5.0237564816960865E-2</v>
      </c>
      <c r="R1671" s="184">
        <f t="shared" si="356"/>
        <v>1.0004667153457725</v>
      </c>
      <c r="S1671" s="184">
        <f t="shared" si="357"/>
        <v>42.420279728848818</v>
      </c>
      <c r="T1671" s="190">
        <f t="shared" si="361"/>
        <v>0.12617285794027766</v>
      </c>
      <c r="U1671" s="190">
        <f t="shared" si="362"/>
        <v>2.3778419341503154E-2</v>
      </c>
      <c r="V1671" s="190">
        <f t="shared" si="363"/>
        <v>0.10239443859877451</v>
      </c>
      <c r="Y1671" s="205"/>
      <c r="Z1671" s="205"/>
    </row>
    <row r="1672" spans="1:26">
      <c r="A1672" s="181">
        <v>2009.08</v>
      </c>
      <c r="B1672" s="182">
        <v>1009.73</v>
      </c>
      <c r="C1672" s="183">
        <f>C1670/3+C1673*2/3</f>
        <v>24.463333333333331</v>
      </c>
      <c r="D1672" s="182">
        <f>D1670/3+D1673*2/3</f>
        <v>10.863333333333333</v>
      </c>
      <c r="E1672" s="182">
        <v>215.834</v>
      </c>
      <c r="F1672" s="183">
        <f t="shared" si="354"/>
        <v>2009.624999999874</v>
      </c>
      <c r="G1672" s="184">
        <v>3.59</v>
      </c>
      <c r="H1672" s="183">
        <f t="shared" si="350"/>
        <v>1470.1677969411683</v>
      </c>
      <c r="I1672" s="183">
        <f t="shared" si="351"/>
        <v>35.618635548616076</v>
      </c>
      <c r="J1672" s="185">
        <f t="shared" si="355"/>
        <v>741942.22349372215</v>
      </c>
      <c r="K1672" s="183">
        <f t="shared" si="352"/>
        <v>15.817023198383948</v>
      </c>
      <c r="L1672" s="185">
        <f t="shared" si="353"/>
        <v>7982.2979290372687</v>
      </c>
      <c r="M1672" s="204">
        <f t="shared" si="358"/>
        <v>18.094069801576079</v>
      </c>
      <c r="N1672" s="186"/>
      <c r="O1672" s="187">
        <f t="shared" si="359"/>
        <v>19.979249781377394</v>
      </c>
      <c r="P1672" s="187"/>
      <c r="Q1672" s="206">
        <f t="shared" si="360"/>
        <v>4.5288721336082284E-2</v>
      </c>
      <c r="R1672" s="184">
        <f t="shared" si="356"/>
        <v>1.0189667410869547</v>
      </c>
      <c r="S1672" s="184">
        <f t="shared" si="357"/>
        <v>42.345104205505407</v>
      </c>
      <c r="T1672" s="190">
        <f t="shared" si="361"/>
        <v>0.1141228756118684</v>
      </c>
      <c r="U1672" s="190">
        <f t="shared" si="362"/>
        <v>2.4104218349018547E-2</v>
      </c>
      <c r="V1672" s="190">
        <f t="shared" si="363"/>
        <v>9.0018657262849855E-2</v>
      </c>
      <c r="Y1672" s="205"/>
      <c r="Z1672" s="205"/>
    </row>
    <row r="1673" spans="1:26">
      <c r="A1673" s="181">
        <v>2009.09</v>
      </c>
      <c r="B1673" s="182">
        <v>1044.55</v>
      </c>
      <c r="C1673" s="183">
        <v>23.9</v>
      </c>
      <c r="D1673" s="182">
        <v>12.54</v>
      </c>
      <c r="E1673" s="182">
        <v>215.96899999999999</v>
      </c>
      <c r="F1673" s="183">
        <f t="shared" si="354"/>
        <v>2009.7083333332073</v>
      </c>
      <c r="G1673" s="184">
        <v>3.4</v>
      </c>
      <c r="H1673" s="183">
        <f t="shared" si="350"/>
        <v>1519.9150710287129</v>
      </c>
      <c r="I1673" s="183">
        <f t="shared" si="351"/>
        <v>34.776669568317686</v>
      </c>
      <c r="J1673" s="185">
        <f t="shared" si="355"/>
        <v>768510.47862258181</v>
      </c>
      <c r="K1673" s="183">
        <f t="shared" si="352"/>
        <v>18.246838342539906</v>
      </c>
      <c r="L1673" s="185">
        <f t="shared" si="353"/>
        <v>9226.0987046356568</v>
      </c>
      <c r="M1673" s="204">
        <f t="shared" si="358"/>
        <v>18.831902264840071</v>
      </c>
      <c r="N1673" s="186"/>
      <c r="O1673" s="187">
        <f t="shared" si="359"/>
        <v>20.817180576489974</v>
      </c>
      <c r="P1673" s="187"/>
      <c r="Q1673" s="206">
        <f t="shared" si="360"/>
        <v>4.4597619535910044E-2</v>
      </c>
      <c r="R1673" s="184">
        <f t="shared" si="356"/>
        <v>1.0036745227795021</v>
      </c>
      <c r="S1673" s="184">
        <f t="shared" si="357"/>
        <v>43.121281304336676</v>
      </c>
      <c r="T1673" s="190">
        <f t="shared" si="361"/>
        <v>0.11350254571629592</v>
      </c>
      <c r="U1673" s="190">
        <f t="shared" si="362"/>
        <v>2.1650823143270381E-2</v>
      </c>
      <c r="V1673" s="190">
        <f t="shared" si="363"/>
        <v>9.185172257302554E-2</v>
      </c>
      <c r="Y1673" s="205"/>
      <c r="Z1673" s="205"/>
    </row>
    <row r="1674" spans="1:26">
      <c r="A1674" s="181">
        <v>2009.1</v>
      </c>
      <c r="B1674" s="182">
        <v>1067.6600000000001</v>
      </c>
      <c r="C1674" s="183">
        <f>C1673*2/3+C1676/3</f>
        <v>23.403333333333332</v>
      </c>
      <c r="D1674" s="182">
        <f>D1673*2/3+D1676/3</f>
        <v>25.349999999999998</v>
      </c>
      <c r="E1674" s="182">
        <v>216.17699999999999</v>
      </c>
      <c r="F1674" s="183">
        <f t="shared" si="354"/>
        <v>2009.7916666665406</v>
      </c>
      <c r="G1674" s="184">
        <v>3.39</v>
      </c>
      <c r="H1674" s="183">
        <f t="shared" ref="H1674:H1737" si="364">B1674*$E$1852/E1674</f>
        <v>1552.0474401532088</v>
      </c>
      <c r="I1674" s="183">
        <f t="shared" ref="I1674:I1737" si="365">C1674*$E$1852/E1674</f>
        <v>34.021208616087755</v>
      </c>
      <c r="J1674" s="185">
        <f t="shared" si="355"/>
        <v>786190.98426208098</v>
      </c>
      <c r="K1674" s="183">
        <f t="shared" ref="K1674:K1737" si="366">D1674*$E$1852/E1674</f>
        <v>36.851059895363534</v>
      </c>
      <c r="L1674" s="185">
        <f t="shared" ref="L1674:L1737" si="367">K1674*(J1674/H1674)</f>
        <v>18666.936525713943</v>
      </c>
      <c r="M1674" s="204">
        <f t="shared" si="358"/>
        <v>19.358008443486842</v>
      </c>
      <c r="N1674" s="186"/>
      <c r="O1674" s="187">
        <f t="shared" si="359"/>
        <v>21.420018718305105</v>
      </c>
      <c r="P1674" s="187"/>
      <c r="Q1674" s="206">
        <f t="shared" si="360"/>
        <v>4.3170097780186531E-2</v>
      </c>
      <c r="R1674" s="184">
        <f t="shared" si="356"/>
        <v>1.0019842066094584</v>
      </c>
      <c r="S1674" s="184">
        <f t="shared" si="357"/>
        <v>43.238088780194055</v>
      </c>
      <c r="T1674" s="190">
        <f t="shared" si="361"/>
        <v>0.11073097359151762</v>
      </c>
      <c r="U1674" s="190">
        <f t="shared" si="362"/>
        <v>2.1192844126104893E-2</v>
      </c>
      <c r="V1674" s="190">
        <f t="shared" si="363"/>
        <v>8.953812946541273E-2</v>
      </c>
      <c r="Y1674" s="205"/>
      <c r="Z1674" s="205"/>
    </row>
    <row r="1675" spans="1:26">
      <c r="A1675" s="181">
        <v>2009.11</v>
      </c>
      <c r="B1675" s="182">
        <v>1088.07</v>
      </c>
      <c r="C1675" s="183">
        <f>C1673/3+C1676*2/3</f>
        <v>22.906666666666666</v>
      </c>
      <c r="D1675" s="182">
        <f>D1673/3+D1676*2/3</f>
        <v>38.159999999999997</v>
      </c>
      <c r="E1675" s="182">
        <v>216.33</v>
      </c>
      <c r="F1675" s="183">
        <f t="shared" ref="F1675:F1738" si="368">F1674+1/12</f>
        <v>2009.8749999998738</v>
      </c>
      <c r="G1675" s="184">
        <v>3.4</v>
      </c>
      <c r="H1675" s="183">
        <f t="shared" si="364"/>
        <v>1580.5985938843439</v>
      </c>
      <c r="I1675" s="183">
        <f t="shared" si="365"/>
        <v>33.27565793001434</v>
      </c>
      <c r="J1675" s="185">
        <f t="shared" ref="J1675:J1738" si="369">J1674*((H1675+(I1675/12))/H1674)</f>
        <v>802058.24721094978</v>
      </c>
      <c r="K1675" s="183">
        <f t="shared" si="366"/>
        <v>55.433604770489538</v>
      </c>
      <c r="L1675" s="185">
        <f t="shared" si="367"/>
        <v>28129.203740172816</v>
      </c>
      <c r="M1675" s="204">
        <f t="shared" si="358"/>
        <v>19.812761079966055</v>
      </c>
      <c r="N1675" s="186"/>
      <c r="O1675" s="187">
        <f t="shared" si="359"/>
        <v>21.938367056892993</v>
      </c>
      <c r="P1675" s="187"/>
      <c r="Q1675" s="206">
        <f t="shared" si="360"/>
        <v>4.1896014709401859E-2</v>
      </c>
      <c r="R1675" s="184">
        <f t="shared" ref="R1675:R1738" si="370">((G1675/G1676+G1675/1200+((1+G1676/1200)^(-119))*(1-G1675/G1676)))</f>
        <v>0.98700030830100394</v>
      </c>
      <c r="S1675" s="184">
        <f t="shared" ref="S1675:S1738" si="371">S1674*R1674*E1674/E1675</f>
        <v>43.29324114446721</v>
      </c>
      <c r="T1675" s="190">
        <f t="shared" si="361"/>
        <v>0.11339393605862647</v>
      </c>
      <c r="U1675" s="190">
        <f t="shared" si="362"/>
        <v>2.0333961691598956E-2</v>
      </c>
      <c r="V1675" s="190">
        <f t="shared" si="363"/>
        <v>9.3059974367027509E-2</v>
      </c>
      <c r="Y1675" s="205"/>
      <c r="Z1675" s="205"/>
    </row>
    <row r="1676" spans="1:26">
      <c r="A1676" s="181">
        <v>2009.12</v>
      </c>
      <c r="B1676" s="182">
        <v>1110.3800000000001</v>
      </c>
      <c r="C1676" s="183">
        <v>22.41</v>
      </c>
      <c r="D1676" s="182">
        <v>50.97</v>
      </c>
      <c r="E1676" s="182">
        <v>215.94900000000001</v>
      </c>
      <c r="F1676" s="183">
        <f t="shared" si="368"/>
        <v>2009.9583333332071</v>
      </c>
      <c r="G1676" s="184">
        <v>3.59</v>
      </c>
      <c r="H1676" s="183">
        <f t="shared" si="364"/>
        <v>1615.8533343984004</v>
      </c>
      <c r="I1676" s="183">
        <f t="shared" si="365"/>
        <v>32.611604337135169</v>
      </c>
      <c r="J1676" s="185">
        <f t="shared" si="369"/>
        <v>821326.93188408762</v>
      </c>
      <c r="K1676" s="183">
        <f t="shared" si="366"/>
        <v>74.172845741355616</v>
      </c>
      <c r="L1676" s="185">
        <f t="shared" si="367"/>
        <v>37701.537958295296</v>
      </c>
      <c r="M1676" s="204">
        <f t="shared" si="358"/>
        <v>20.322376500216546</v>
      </c>
      <c r="N1676" s="186"/>
      <c r="O1676" s="187">
        <f t="shared" si="359"/>
        <v>22.511278992034399</v>
      </c>
      <c r="P1676" s="187"/>
      <c r="Q1676" s="206">
        <f t="shared" si="360"/>
        <v>3.8549596504990999E-2</v>
      </c>
      <c r="R1676" s="184">
        <f t="shared" si="370"/>
        <v>0.99140152775318757</v>
      </c>
      <c r="S1676" s="184">
        <f t="shared" si="371"/>
        <v>42.805831909740633</v>
      </c>
      <c r="T1676" s="190">
        <f t="shared" si="361"/>
        <v>0.11356901199859681</v>
      </c>
      <c r="U1676" s="190">
        <f t="shared" si="362"/>
        <v>2.1274266242021111E-2</v>
      </c>
      <c r="V1676" s="190">
        <f t="shared" si="363"/>
        <v>9.2294745756575702E-2</v>
      </c>
      <c r="Y1676" s="205"/>
      <c r="Z1676" s="205"/>
    </row>
    <row r="1677" spans="1:26">
      <c r="A1677" s="181">
        <v>2010.01</v>
      </c>
      <c r="B1677" s="182">
        <v>1123.58</v>
      </c>
      <c r="C1677" s="183">
        <f>C1676*2/3+C1679/3</f>
        <v>22.24</v>
      </c>
      <c r="D1677" s="182">
        <f>D1676*2/3+D1679/3</f>
        <v>54.289999999999992</v>
      </c>
      <c r="E1677" s="182">
        <v>216.68700000000001</v>
      </c>
      <c r="F1677" s="183">
        <f t="shared" si="368"/>
        <v>2010.0416666665403</v>
      </c>
      <c r="G1677" s="184">
        <v>3.73</v>
      </c>
      <c r="H1677" s="183">
        <f t="shared" si="364"/>
        <v>1629.4935603427991</v>
      </c>
      <c r="I1677" s="183">
        <f t="shared" si="365"/>
        <v>32.253988841047232</v>
      </c>
      <c r="J1677" s="185">
        <f t="shared" si="369"/>
        <v>829626.36957496672</v>
      </c>
      <c r="K1677" s="183">
        <f t="shared" si="366"/>
        <v>78.735119342646314</v>
      </c>
      <c r="L1677" s="185">
        <f t="shared" si="367"/>
        <v>40086.523081778723</v>
      </c>
      <c r="M1677" s="204">
        <f t="shared" si="358"/>
        <v>20.527859801454419</v>
      </c>
      <c r="N1677" s="186"/>
      <c r="O1677" s="187">
        <f t="shared" si="359"/>
        <v>22.741430277197477</v>
      </c>
      <c r="P1677" s="187"/>
      <c r="Q1677" s="206">
        <f t="shared" si="360"/>
        <v>3.6702678750251259E-2</v>
      </c>
      <c r="R1677" s="184">
        <f t="shared" si="370"/>
        <v>1.0064260099968045</v>
      </c>
      <c r="S1677" s="184">
        <f t="shared" si="371"/>
        <v>42.293231152403486</v>
      </c>
      <c r="T1677" s="190">
        <f t="shared" si="361"/>
        <v>0.11568692952420068</v>
      </c>
      <c r="U1677" s="190">
        <f t="shared" si="362"/>
        <v>2.3192198999803626E-2</v>
      </c>
      <c r="V1677" s="190">
        <f t="shared" si="363"/>
        <v>9.2494730524397051E-2</v>
      </c>
      <c r="Y1677" s="205"/>
      <c r="Z1677" s="205"/>
    </row>
    <row r="1678" spans="1:26">
      <c r="A1678" s="181">
        <v>2010.02</v>
      </c>
      <c r="B1678" s="182">
        <v>1089.1600000000001</v>
      </c>
      <c r="C1678" s="183">
        <f>C1676/3+C1679*2/3</f>
        <v>22.07</v>
      </c>
      <c r="D1678" s="182">
        <f>D1676/3+D1679*2/3</f>
        <v>57.61</v>
      </c>
      <c r="E1678" s="182">
        <v>216.74100000000001</v>
      </c>
      <c r="F1678" s="183">
        <f t="shared" si="368"/>
        <v>2010.1249999998736</v>
      </c>
      <c r="G1678" s="184">
        <v>3.69</v>
      </c>
      <c r="H1678" s="183">
        <f t="shared" si="364"/>
        <v>1579.1817478926466</v>
      </c>
      <c r="I1678" s="183">
        <f t="shared" si="365"/>
        <v>31.999468559248143</v>
      </c>
      <c r="J1678" s="185">
        <f t="shared" si="369"/>
        <v>805368.70631832501</v>
      </c>
      <c r="K1678" s="183">
        <f t="shared" si="366"/>
        <v>83.529197267706635</v>
      </c>
      <c r="L1678" s="185">
        <f t="shared" si="367"/>
        <v>42599.150878657587</v>
      </c>
      <c r="M1678" s="204">
        <f t="shared" si="358"/>
        <v>19.920539306600443</v>
      </c>
      <c r="N1678" s="186"/>
      <c r="O1678" s="187">
        <f t="shared" si="359"/>
        <v>22.070377804640184</v>
      </c>
      <c r="P1678" s="187"/>
      <c r="Q1678" s="206">
        <f t="shared" si="360"/>
        <v>3.800794407364607E-2</v>
      </c>
      <c r="R1678" s="184">
        <f t="shared" si="370"/>
        <v>0.99976353173900601</v>
      </c>
      <c r="S1678" s="184">
        <f t="shared" si="371"/>
        <v>42.554403007216735</v>
      </c>
      <c r="T1678" s="190">
        <f t="shared" si="361"/>
        <v>0.11883422247401354</v>
      </c>
      <c r="U1678" s="190">
        <f t="shared" si="362"/>
        <v>2.4851064787257959E-2</v>
      </c>
      <c r="V1678" s="190">
        <f t="shared" si="363"/>
        <v>9.3983157686755581E-2</v>
      </c>
      <c r="Y1678" s="205"/>
      <c r="Z1678" s="205"/>
    </row>
    <row r="1679" spans="1:26">
      <c r="A1679" s="181">
        <v>2010.03</v>
      </c>
      <c r="B1679" s="182">
        <v>1152.05</v>
      </c>
      <c r="C1679" s="183">
        <v>21.9</v>
      </c>
      <c r="D1679" s="182">
        <v>60.93</v>
      </c>
      <c r="E1679" s="182">
        <v>217.631</v>
      </c>
      <c r="F1679" s="183">
        <f t="shared" si="368"/>
        <v>2010.2083333332068</v>
      </c>
      <c r="G1679" s="184">
        <v>3.73</v>
      </c>
      <c r="H1679" s="183">
        <f t="shared" si="364"/>
        <v>1663.5355106809238</v>
      </c>
      <c r="I1679" s="183">
        <f t="shared" si="365"/>
        <v>31.623130666127537</v>
      </c>
      <c r="J1679" s="185">
        <f t="shared" si="369"/>
        <v>849732.33802583872</v>
      </c>
      <c r="K1679" s="183">
        <f t="shared" si="366"/>
        <v>87.981614223157578</v>
      </c>
      <c r="L1679" s="185">
        <f t="shared" si="367"/>
        <v>44940.923879965587</v>
      </c>
      <c r="M1679" s="204">
        <f t="shared" si="358"/>
        <v>21.004601209715364</v>
      </c>
      <c r="N1679" s="186"/>
      <c r="O1679" s="187">
        <f t="shared" si="359"/>
        <v>23.269199472972982</v>
      </c>
      <c r="P1679" s="187"/>
      <c r="Q1679" s="206">
        <f t="shared" si="360"/>
        <v>3.459570815052708E-2</v>
      </c>
      <c r="R1679" s="184">
        <f t="shared" si="370"/>
        <v>0.9932295149287379</v>
      </c>
      <c r="S1679" s="184">
        <f t="shared" si="371"/>
        <v>42.370355548114091</v>
      </c>
      <c r="T1679" s="190">
        <f t="shared" si="361"/>
        <v>8.9995831852772934E-2</v>
      </c>
      <c r="U1679" s="190">
        <f t="shared" si="362"/>
        <v>3.1617360277725215E-2</v>
      </c>
      <c r="V1679" s="190">
        <f t="shared" si="363"/>
        <v>5.8378471575047719E-2</v>
      </c>
      <c r="Y1679" s="205"/>
      <c r="Z1679" s="205"/>
    </row>
    <row r="1680" spans="1:26">
      <c r="A1680" s="181">
        <v>2010.04</v>
      </c>
      <c r="B1680" s="182">
        <v>1197.32</v>
      </c>
      <c r="C1680" s="183">
        <f>C1679*2/3+C1682/3</f>
        <v>21.946666666666665</v>
      </c>
      <c r="D1680" s="182">
        <f>D1679*2/3+D1682/3</f>
        <v>62.986666666666665</v>
      </c>
      <c r="E1680" s="182">
        <v>218.00899999999999</v>
      </c>
      <c r="F1680" s="183">
        <f t="shared" si="368"/>
        <v>2010.2916666665401</v>
      </c>
      <c r="G1680" s="184">
        <v>3.85</v>
      </c>
      <c r="H1680" s="183">
        <f t="shared" si="364"/>
        <v>1725.9067191721449</v>
      </c>
      <c r="I1680" s="183">
        <f t="shared" si="365"/>
        <v>31.635568990271057</v>
      </c>
      <c r="J1680" s="185">
        <f t="shared" si="369"/>
        <v>882938.10948606941</v>
      </c>
      <c r="K1680" s="183">
        <f t="shared" si="366"/>
        <v>90.79369860877307</v>
      </c>
      <c r="L1680" s="185">
        <f t="shared" si="367"/>
        <v>46448.174581144471</v>
      </c>
      <c r="M1680" s="204">
        <f t="shared" si="358"/>
        <v>21.804845599625157</v>
      </c>
      <c r="N1680" s="186"/>
      <c r="O1680" s="187">
        <f t="shared" si="359"/>
        <v>24.150482266532858</v>
      </c>
      <c r="P1680" s="187"/>
      <c r="Q1680" s="206">
        <f t="shared" si="360"/>
        <v>3.1766404576117534E-2</v>
      </c>
      <c r="R1680" s="184">
        <f t="shared" si="370"/>
        <v>1.039328421597483</v>
      </c>
      <c r="S1680" s="184">
        <f t="shared" si="371"/>
        <v>42.010520249699262</v>
      </c>
      <c r="T1680" s="190">
        <f t="shared" si="361"/>
        <v>9.1157985758824056E-2</v>
      </c>
      <c r="U1680" s="190">
        <f t="shared" si="362"/>
        <v>3.5327636286682118E-2</v>
      </c>
      <c r="V1680" s="190">
        <f t="shared" si="363"/>
        <v>5.5830349472141938E-2</v>
      </c>
      <c r="Y1680" s="205"/>
      <c r="Z1680" s="205"/>
    </row>
    <row r="1681" spans="1:26">
      <c r="A1681" s="181">
        <v>2010.05</v>
      </c>
      <c r="B1681" s="182">
        <v>1125.06</v>
      </c>
      <c r="C1681" s="183">
        <f>C1679/3+C1682*2/3</f>
        <v>21.993333333333332</v>
      </c>
      <c r="D1681" s="182">
        <f>D1679/3+D1682*2/3</f>
        <v>65.043333333333322</v>
      </c>
      <c r="E1681" s="182">
        <v>218.178</v>
      </c>
      <c r="F1681" s="183">
        <f t="shared" si="368"/>
        <v>2010.3749999998734</v>
      </c>
      <c r="G1681" s="184">
        <v>3.42</v>
      </c>
      <c r="H1681" s="183">
        <f t="shared" si="364"/>
        <v>1620.4895441795236</v>
      </c>
      <c r="I1681" s="183">
        <f t="shared" si="365"/>
        <v>31.678280899082413</v>
      </c>
      <c r="J1681" s="185">
        <f t="shared" si="369"/>
        <v>830359.36344692018</v>
      </c>
      <c r="K1681" s="183">
        <f t="shared" si="366"/>
        <v>93.685707060290241</v>
      </c>
      <c r="L1681" s="185">
        <f t="shared" si="367"/>
        <v>48005.742683174685</v>
      </c>
      <c r="M1681" s="204">
        <f t="shared" si="358"/>
        <v>20.480068638423408</v>
      </c>
      <c r="N1681" s="186"/>
      <c r="O1681" s="187">
        <f t="shared" si="359"/>
        <v>22.679628014583457</v>
      </c>
      <c r="P1681" s="187"/>
      <c r="Q1681" s="206">
        <f t="shared" si="360"/>
        <v>3.8992847915187666E-2</v>
      </c>
      <c r="R1681" s="184">
        <f t="shared" si="370"/>
        <v>1.0215228025568179</v>
      </c>
      <c r="S1681" s="184">
        <f t="shared" si="371"/>
        <v>43.628906688575761</v>
      </c>
      <c r="T1681" s="190">
        <f t="shared" si="361"/>
        <v>0.10417436781651523</v>
      </c>
      <c r="U1681" s="190">
        <f t="shared" si="362"/>
        <v>3.1377276679924737E-2</v>
      </c>
      <c r="V1681" s="190">
        <f t="shared" si="363"/>
        <v>7.2797091136590497E-2</v>
      </c>
      <c r="Y1681" s="205"/>
      <c r="Z1681" s="205"/>
    </row>
    <row r="1682" spans="1:26">
      <c r="A1682" s="181">
        <v>2010.06</v>
      </c>
      <c r="B1682" s="182">
        <v>1083.3599999999999</v>
      </c>
      <c r="C1682" s="183">
        <v>22.04</v>
      </c>
      <c r="D1682" s="182">
        <v>67.099999999999994</v>
      </c>
      <c r="E1682" s="182">
        <v>217.965</v>
      </c>
      <c r="F1682" s="183">
        <f t="shared" si="368"/>
        <v>2010.4583333332066</v>
      </c>
      <c r="G1682" s="184">
        <v>3.2</v>
      </c>
      <c r="H1682" s="183">
        <f t="shared" si="364"/>
        <v>1561.9514835868149</v>
      </c>
      <c r="I1682" s="183">
        <f t="shared" si="365"/>
        <v>31.776519991741804</v>
      </c>
      <c r="J1682" s="185">
        <f t="shared" si="369"/>
        <v>801720.61084169976</v>
      </c>
      <c r="K1682" s="183">
        <f t="shared" si="366"/>
        <v>96.742490537471639</v>
      </c>
      <c r="L1682" s="185">
        <f t="shared" si="367"/>
        <v>49656.118914744911</v>
      </c>
      <c r="M1682" s="204">
        <f t="shared" si="358"/>
        <v>19.742039853739453</v>
      </c>
      <c r="N1682" s="186"/>
      <c r="O1682" s="187">
        <f t="shared" si="359"/>
        <v>21.85941808647981</v>
      </c>
      <c r="P1682" s="187"/>
      <c r="Q1682" s="206">
        <f t="shared" si="360"/>
        <v>4.2382194886901634E-2</v>
      </c>
      <c r="R1682" s="184">
        <f t="shared" si="370"/>
        <v>1.0189388850860499</v>
      </c>
      <c r="S1682" s="184">
        <f t="shared" si="371"/>
        <v>44.611475748375675</v>
      </c>
      <c r="T1682" s="190">
        <f t="shared" si="361"/>
        <v>0.11445705377866222</v>
      </c>
      <c r="U1682" s="190">
        <f t="shared" si="362"/>
        <v>2.7987409428008148E-2</v>
      </c>
      <c r="V1682" s="190">
        <f t="shared" si="363"/>
        <v>8.6469644350654074E-2</v>
      </c>
      <c r="Y1682" s="205"/>
      <c r="Z1682" s="205"/>
    </row>
    <row r="1683" spans="1:26">
      <c r="A1683" s="181">
        <v>2010.07</v>
      </c>
      <c r="B1683" s="182">
        <v>1079.8</v>
      </c>
      <c r="C1683" s="183">
        <f>C1682*2/3+C1685/3</f>
        <v>22.143333333333334</v>
      </c>
      <c r="D1683" s="182">
        <f>D1682*2/3+D1685/3</f>
        <v>68.686666666666667</v>
      </c>
      <c r="E1683" s="182">
        <v>218.011</v>
      </c>
      <c r="F1683" s="183">
        <f t="shared" si="368"/>
        <v>2010.5416666665399</v>
      </c>
      <c r="G1683" s="184">
        <v>3.01</v>
      </c>
      <c r="H1683" s="183">
        <f t="shared" si="364"/>
        <v>1556.4903105806595</v>
      </c>
      <c r="I1683" s="183">
        <f t="shared" si="365"/>
        <v>31.918766231979138</v>
      </c>
      <c r="J1683" s="185">
        <f t="shared" si="369"/>
        <v>800282.76812681905</v>
      </c>
      <c r="K1683" s="183">
        <f t="shared" si="366"/>
        <v>99.009197196471789</v>
      </c>
      <c r="L1683" s="185">
        <f t="shared" si="367"/>
        <v>50906.423164849148</v>
      </c>
      <c r="M1683" s="204">
        <f t="shared" si="358"/>
        <v>19.668660470717704</v>
      </c>
      <c r="N1683" s="186"/>
      <c r="O1683" s="187">
        <f t="shared" si="359"/>
        <v>21.774656015068249</v>
      </c>
      <c r="P1683" s="187"/>
      <c r="Q1683" s="206">
        <f t="shared" si="360"/>
        <v>4.4255547690110753E-2</v>
      </c>
      <c r="R1683" s="184">
        <f t="shared" si="370"/>
        <v>1.0294520196577643</v>
      </c>
      <c r="S1683" s="184">
        <f t="shared" si="371"/>
        <v>45.446776134510152</v>
      </c>
      <c r="T1683" s="190">
        <f t="shared" si="361"/>
        <v>0.11790785238337098</v>
      </c>
      <c r="U1683" s="190">
        <f t="shared" si="362"/>
        <v>2.6706010440047612E-2</v>
      </c>
      <c r="V1683" s="190">
        <f t="shared" si="363"/>
        <v>9.120184194332337E-2</v>
      </c>
      <c r="Y1683" s="205"/>
      <c r="Z1683" s="205"/>
    </row>
    <row r="1684" spans="1:26">
      <c r="A1684" s="181">
        <v>2010.08</v>
      </c>
      <c r="B1684" s="182">
        <v>1087.28</v>
      </c>
      <c r="C1684" s="183">
        <f>C1682/3+C1685*2/3</f>
        <v>22.246666666666666</v>
      </c>
      <c r="D1684" s="182">
        <f>D1682/3+D1685*2/3</f>
        <v>70.273333333333326</v>
      </c>
      <c r="E1684" s="182">
        <v>218.31200000000001</v>
      </c>
      <c r="F1684" s="183">
        <f t="shared" si="368"/>
        <v>2010.6249999998731</v>
      </c>
      <c r="G1684" s="184">
        <v>2.7</v>
      </c>
      <c r="H1684" s="183">
        <f t="shared" si="364"/>
        <v>1565.1115502583464</v>
      </c>
      <c r="I1684" s="183">
        <f t="shared" si="365"/>
        <v>32.023503563706996</v>
      </c>
      <c r="J1684" s="185">
        <f t="shared" si="369"/>
        <v>806087.54849215923</v>
      </c>
      <c r="K1684" s="183">
        <f t="shared" si="366"/>
        <v>101.15665300120931</v>
      </c>
      <c r="L1684" s="185">
        <f t="shared" si="367"/>
        <v>52099.237538664376</v>
      </c>
      <c r="M1684" s="204">
        <f t="shared" si="358"/>
        <v>19.770299174358573</v>
      </c>
      <c r="N1684" s="186"/>
      <c r="O1684" s="187">
        <f t="shared" si="359"/>
        <v>21.88271764122473</v>
      </c>
      <c r="P1684" s="187"/>
      <c r="Q1684" s="206">
        <f t="shared" si="360"/>
        <v>4.7235393545863251E-2</v>
      </c>
      <c r="R1684" s="184">
        <f t="shared" si="370"/>
        <v>1.006606134301999</v>
      </c>
      <c r="S1684" s="184">
        <f t="shared" si="371"/>
        <v>46.720769780709809</v>
      </c>
      <c r="T1684" s="190">
        <f t="shared" si="361"/>
        <v>0.12316107219014527</v>
      </c>
      <c r="U1684" s="190">
        <f t="shared" si="362"/>
        <v>2.330691784663852E-2</v>
      </c>
      <c r="V1684" s="190">
        <f t="shared" si="363"/>
        <v>9.9854154343506751E-2</v>
      </c>
      <c r="Y1684" s="205"/>
      <c r="Z1684" s="205"/>
    </row>
    <row r="1685" spans="1:26">
      <c r="A1685" s="181">
        <v>2010.09</v>
      </c>
      <c r="B1685" s="182">
        <v>1122.08</v>
      </c>
      <c r="C1685" s="183">
        <v>22.35</v>
      </c>
      <c r="D1685" s="182">
        <v>71.86</v>
      </c>
      <c r="E1685" s="182">
        <v>218.43899999999999</v>
      </c>
      <c r="F1685" s="183">
        <f t="shared" si="368"/>
        <v>2010.7083333332064</v>
      </c>
      <c r="G1685" s="184">
        <v>2.65</v>
      </c>
      <c r="H1685" s="183">
        <f t="shared" si="364"/>
        <v>1614.2661766442811</v>
      </c>
      <c r="I1685" s="183">
        <f t="shared" si="365"/>
        <v>32.153544353343513</v>
      </c>
      <c r="J1685" s="185">
        <f t="shared" si="369"/>
        <v>832783.92885698553</v>
      </c>
      <c r="K1685" s="183">
        <f t="shared" si="366"/>
        <v>103.3804786233228</v>
      </c>
      <c r="L1685" s="185">
        <f t="shared" si="367"/>
        <v>53332.96478652412</v>
      </c>
      <c r="M1685" s="204">
        <f t="shared" si="358"/>
        <v>20.381395233204024</v>
      </c>
      <c r="N1685" s="186"/>
      <c r="O1685" s="187">
        <f t="shared" si="359"/>
        <v>22.552614727121703</v>
      </c>
      <c r="P1685" s="187"/>
      <c r="Q1685" s="206">
        <f t="shared" si="360"/>
        <v>4.5746695534279888E-2</v>
      </c>
      <c r="R1685" s="184">
        <f t="shared" si="370"/>
        <v>1.0118423248854442</v>
      </c>
      <c r="S1685" s="184">
        <f t="shared" si="371"/>
        <v>47.002070653156359</v>
      </c>
      <c r="T1685" s="190">
        <f t="shared" si="361"/>
        <v>0.11864716983627432</v>
      </c>
      <c r="U1685" s="190">
        <f t="shared" si="362"/>
        <v>2.2311539911794798E-2</v>
      </c>
      <c r="V1685" s="190">
        <f t="shared" si="363"/>
        <v>9.6335629924479527E-2</v>
      </c>
      <c r="Y1685" s="205"/>
      <c r="Z1685" s="205"/>
    </row>
    <row r="1686" spans="1:26">
      <c r="A1686" s="181">
        <v>2010.1</v>
      </c>
      <c r="B1686" s="182">
        <v>1171.58</v>
      </c>
      <c r="C1686" s="183">
        <f>C1685*2/3+C1688/3</f>
        <v>22.476666666666667</v>
      </c>
      <c r="D1686" s="182">
        <f>D1685*2/3+D1688/3</f>
        <v>73.69</v>
      </c>
      <c r="E1686" s="182">
        <v>218.71100000000001</v>
      </c>
      <c r="F1686" s="183">
        <f t="shared" si="368"/>
        <v>2010.7916666665396</v>
      </c>
      <c r="G1686" s="184">
        <v>2.54</v>
      </c>
      <c r="H1686" s="183">
        <f t="shared" si="364"/>
        <v>1683.3825784254111</v>
      </c>
      <c r="I1686" s="183">
        <f t="shared" si="365"/>
        <v>32.295557356511573</v>
      </c>
      <c r="J1686" s="185">
        <f t="shared" si="369"/>
        <v>869828.80901199894</v>
      </c>
      <c r="K1686" s="183">
        <f t="shared" si="366"/>
        <v>105.88134161061861</v>
      </c>
      <c r="L1686" s="185">
        <f t="shared" si="367"/>
        <v>54710.463592835484</v>
      </c>
      <c r="M1686" s="204">
        <f t="shared" si="358"/>
        <v>21.240127651759416</v>
      </c>
      <c r="N1686" s="186"/>
      <c r="O1686" s="187">
        <f t="shared" si="359"/>
        <v>23.493816810047196</v>
      </c>
      <c r="P1686" s="187"/>
      <c r="Q1686" s="206">
        <f t="shared" si="360"/>
        <v>4.4813802887339091E-2</v>
      </c>
      <c r="R1686" s="184">
        <f t="shared" si="370"/>
        <v>0.98304994184036232</v>
      </c>
      <c r="S1686" s="184">
        <f t="shared" si="371"/>
        <v>47.499538072109083</v>
      </c>
      <c r="T1686" s="190">
        <f t="shared" ref="T1686:T1727" si="372">(J1806/J1686)^(1/10)-1</f>
        <v>0.11564998089743628</v>
      </c>
      <c r="U1686" s="190">
        <f t="shared" si="362"/>
        <v>2.01756368609185E-2</v>
      </c>
      <c r="V1686" s="190">
        <f t="shared" si="363"/>
        <v>9.5474344036517778E-2</v>
      </c>
      <c r="Y1686" s="205"/>
      <c r="Z1686" s="205"/>
    </row>
    <row r="1687" spans="1:26">
      <c r="A1687" s="181">
        <v>2010.11</v>
      </c>
      <c r="B1687" s="182">
        <v>1198.8900000000001</v>
      </c>
      <c r="C1687" s="183">
        <f>C1685/3+C1688*2/3</f>
        <v>22.603333333333335</v>
      </c>
      <c r="D1687" s="182">
        <f>D1685/3+D1688*2/3</f>
        <v>75.52</v>
      </c>
      <c r="E1687" s="182">
        <v>218.803</v>
      </c>
      <c r="F1687" s="183">
        <f t="shared" si="368"/>
        <v>2010.8749999998729</v>
      </c>
      <c r="G1687" s="184">
        <v>2.76</v>
      </c>
      <c r="H1687" s="183">
        <f t="shared" si="364"/>
        <v>1721.8985914498437</v>
      </c>
      <c r="I1687" s="183">
        <f t="shared" si="365"/>
        <v>32.463902300242701</v>
      </c>
      <c r="J1687" s="185">
        <f t="shared" si="369"/>
        <v>891128.48740117787</v>
      </c>
      <c r="K1687" s="183">
        <f t="shared" si="366"/>
        <v>108.46514828407292</v>
      </c>
      <c r="L1687" s="185">
        <f t="shared" si="367"/>
        <v>56133.609729447198</v>
      </c>
      <c r="M1687" s="204">
        <f t="shared" si="358"/>
        <v>21.700723827760605</v>
      </c>
      <c r="N1687" s="186"/>
      <c r="O1687" s="187">
        <f t="shared" si="359"/>
        <v>23.993185849903519</v>
      </c>
      <c r="P1687" s="187"/>
      <c r="Q1687" s="206">
        <f t="shared" si="360"/>
        <v>4.1598763705560954E-2</v>
      </c>
      <c r="R1687" s="184">
        <f t="shared" si="370"/>
        <v>0.95750629597564929</v>
      </c>
      <c r="S1687" s="184">
        <f t="shared" si="371"/>
        <v>46.674784558024029</v>
      </c>
      <c r="T1687" s="190">
        <f t="shared" si="372"/>
        <v>0.11734634061825444</v>
      </c>
      <c r="U1687" s="190">
        <f t="shared" si="362"/>
        <v>2.1315070488141297E-2</v>
      </c>
      <c r="V1687" s="190">
        <f t="shared" si="363"/>
        <v>9.6031270130113144E-2</v>
      </c>
      <c r="Y1687" s="205"/>
      <c r="Z1687" s="205"/>
    </row>
    <row r="1688" spans="1:26">
      <c r="A1688" s="181">
        <v>2010.12</v>
      </c>
      <c r="B1688" s="182">
        <v>1241.53</v>
      </c>
      <c r="C1688" s="183">
        <v>22.73</v>
      </c>
      <c r="D1688" s="182">
        <v>77.349999999999994</v>
      </c>
      <c r="E1688" s="182">
        <v>219.179</v>
      </c>
      <c r="F1688" s="183">
        <f t="shared" si="368"/>
        <v>2010.9583333332062</v>
      </c>
      <c r="G1688" s="184">
        <v>3.29</v>
      </c>
      <c r="H1688" s="183">
        <f t="shared" si="364"/>
        <v>1780.0810724795722</v>
      </c>
      <c r="I1688" s="183">
        <f t="shared" si="365"/>
        <v>32.589822861679281</v>
      </c>
      <c r="J1688" s="185">
        <f t="shared" si="369"/>
        <v>922644.98313367378</v>
      </c>
      <c r="K1688" s="183">
        <f t="shared" si="366"/>
        <v>110.90289478006565</v>
      </c>
      <c r="L1688" s="185">
        <f t="shared" si="367"/>
        <v>57482.774838618214</v>
      </c>
      <c r="M1688" s="204">
        <f t="shared" si="358"/>
        <v>22.396379773044206</v>
      </c>
      <c r="N1688" s="186"/>
      <c r="O1688" s="187">
        <f t="shared" si="359"/>
        <v>24.750553777970637</v>
      </c>
      <c r="P1688" s="187"/>
      <c r="Q1688" s="206">
        <f t="shared" si="360"/>
        <v>3.5101900448263779E-2</v>
      </c>
      <c r="R1688" s="184">
        <f t="shared" si="370"/>
        <v>0.99432977220497754</v>
      </c>
      <c r="S1688" s="184">
        <f t="shared" si="371"/>
        <v>44.614732301828184</v>
      </c>
      <c r="T1688" s="190">
        <f t="shared" si="372"/>
        <v>0.11801886562262776</v>
      </c>
      <c r="U1688" s="190">
        <f t="shared" si="362"/>
        <v>2.5329539767073417E-2</v>
      </c>
      <c r="V1688" s="190">
        <f t="shared" si="363"/>
        <v>9.2689325855554339E-2</v>
      </c>
      <c r="Y1688" s="205"/>
      <c r="Z1688" s="205"/>
    </row>
    <row r="1689" spans="1:26">
      <c r="A1689" s="181">
        <v>2011.01</v>
      </c>
      <c r="B1689" s="182">
        <v>1282.6199999999999</v>
      </c>
      <c r="C1689" s="183">
        <f>C1688*2/3+C1691/3</f>
        <v>22.963333333333335</v>
      </c>
      <c r="D1689" s="182">
        <f>D1688*2/3+D1691/3</f>
        <v>78.67</v>
      </c>
      <c r="E1689" s="182">
        <v>220.22300000000001</v>
      </c>
      <c r="F1689" s="183">
        <f t="shared" si="368"/>
        <v>2011.0416666665394</v>
      </c>
      <c r="G1689" s="184">
        <v>3.39</v>
      </c>
      <c r="H1689" s="183">
        <f t="shared" si="364"/>
        <v>1830.2770681990532</v>
      </c>
      <c r="I1689" s="183">
        <f t="shared" si="365"/>
        <v>32.768288666488075</v>
      </c>
      <c r="J1689" s="185">
        <f t="shared" si="369"/>
        <v>950077.74587368278</v>
      </c>
      <c r="K1689" s="183">
        <f t="shared" si="366"/>
        <v>112.26076075160182</v>
      </c>
      <c r="L1689" s="185">
        <f t="shared" si="367"/>
        <v>58273.390612872579</v>
      </c>
      <c r="M1689" s="204">
        <f t="shared" si="358"/>
        <v>22.978299430554973</v>
      </c>
      <c r="N1689" s="186"/>
      <c r="O1689" s="187">
        <f t="shared" si="359"/>
        <v>25.380551443716659</v>
      </c>
      <c r="P1689" s="187"/>
      <c r="Q1689" s="206">
        <f t="shared" si="360"/>
        <v>3.2812539448880615E-2</v>
      </c>
      <c r="R1689" s="184">
        <f t="shared" si="370"/>
        <v>0.98698454237292954</v>
      </c>
      <c r="S1689" s="184">
        <f t="shared" si="371"/>
        <v>44.151453078433043</v>
      </c>
      <c r="T1689" s="190">
        <f t="shared" si="372"/>
        <v>0.11735056505854025</v>
      </c>
      <c r="U1689" s="190">
        <f t="shared" si="362"/>
        <v>2.4589398477465663E-2</v>
      </c>
      <c r="V1689" s="190">
        <f t="shared" si="363"/>
        <v>9.2761166581074583E-2</v>
      </c>
      <c r="Y1689" s="205"/>
      <c r="Z1689" s="205"/>
    </row>
    <row r="1690" spans="1:26">
      <c r="A1690" s="181">
        <v>2011.02</v>
      </c>
      <c r="B1690" s="182">
        <v>1321.12</v>
      </c>
      <c r="C1690" s="183">
        <f>C1688/3+C1691*2/3</f>
        <v>23.196666666666665</v>
      </c>
      <c r="D1690" s="182">
        <f>D1688/3+D1691*2/3</f>
        <v>79.990000000000009</v>
      </c>
      <c r="E1690" s="182">
        <v>221.309</v>
      </c>
      <c r="F1690" s="183">
        <f t="shared" si="368"/>
        <v>2011.1249999998727</v>
      </c>
      <c r="G1690" s="184">
        <v>3.58</v>
      </c>
      <c r="H1690" s="183">
        <f t="shared" si="364"/>
        <v>1875.964850232029</v>
      </c>
      <c r="I1690" s="183">
        <f t="shared" si="365"/>
        <v>32.938818055298256</v>
      </c>
      <c r="J1690" s="185">
        <f t="shared" si="369"/>
        <v>975218.64699816576</v>
      </c>
      <c r="K1690" s="183">
        <f t="shared" si="366"/>
        <v>113.58425303534882</v>
      </c>
      <c r="L1690" s="185">
        <f t="shared" si="367"/>
        <v>59046.67219736534</v>
      </c>
      <c r="M1690" s="204">
        <f t="shared" si="358"/>
        <v>23.489828703298517</v>
      </c>
      <c r="N1690" s="186"/>
      <c r="O1690" s="187">
        <f t="shared" si="359"/>
        <v>25.931891523572485</v>
      </c>
      <c r="P1690" s="187"/>
      <c r="Q1690" s="206">
        <f t="shared" si="360"/>
        <v>3.0059945553653114E-2</v>
      </c>
      <c r="R1690" s="184">
        <f t="shared" si="370"/>
        <v>1.0172700924103824</v>
      </c>
      <c r="S1690" s="184">
        <f t="shared" si="371"/>
        <v>43.362963112026527</v>
      </c>
      <c r="T1690" s="190">
        <f t="shared" si="372"/>
        <v>0.11657182162075608</v>
      </c>
      <c r="U1690" s="190">
        <f t="shared" si="362"/>
        <v>2.4237185033735509E-2</v>
      </c>
      <c r="V1690" s="190">
        <f t="shared" si="363"/>
        <v>9.2334636587020569E-2</v>
      </c>
      <c r="Y1690" s="205"/>
      <c r="Z1690" s="205"/>
    </row>
    <row r="1691" spans="1:26">
      <c r="A1691" s="181">
        <v>2011.03</v>
      </c>
      <c r="B1691" s="182">
        <v>1304.49</v>
      </c>
      <c r="C1691" s="183">
        <v>23.43</v>
      </c>
      <c r="D1691" s="182">
        <v>81.31</v>
      </c>
      <c r="E1691" s="182">
        <v>223.46700000000001</v>
      </c>
      <c r="F1691" s="183">
        <f t="shared" si="368"/>
        <v>2011.2083333332059</v>
      </c>
      <c r="G1691" s="184">
        <v>3.41</v>
      </c>
      <c r="H1691" s="183">
        <f t="shared" si="364"/>
        <v>1834.4625949469055</v>
      </c>
      <c r="I1691" s="183">
        <f t="shared" si="365"/>
        <v>32.948860167273033</v>
      </c>
      <c r="J1691" s="185">
        <f t="shared" si="369"/>
        <v>955071.10638416244</v>
      </c>
      <c r="K1691" s="183">
        <f t="shared" si="366"/>
        <v>114.34365429795007</v>
      </c>
      <c r="L1691" s="185">
        <f t="shared" si="367"/>
        <v>59530.415457455594</v>
      </c>
      <c r="M1691" s="204">
        <f t="shared" si="358"/>
        <v>22.899336430143631</v>
      </c>
      <c r="N1691" s="186"/>
      <c r="O1691" s="187">
        <f t="shared" si="359"/>
        <v>25.267990036105875</v>
      </c>
      <c r="P1691" s="187"/>
      <c r="Q1691" s="206">
        <f t="shared" si="360"/>
        <v>3.3618415146610431E-2</v>
      </c>
      <c r="R1691" s="184">
        <f t="shared" si="370"/>
        <v>0.99864955434184033</v>
      </c>
      <c r="S1691" s="184">
        <f t="shared" si="371"/>
        <v>43.685861509861702</v>
      </c>
      <c r="T1691" s="190">
        <f t="shared" si="372"/>
        <v>0.11903020592699298</v>
      </c>
      <c r="U1691" s="190">
        <f t="shared" si="362"/>
        <v>1.953879574426054E-2</v>
      </c>
      <c r="V1691" s="190">
        <f t="shared" si="363"/>
        <v>9.9491410182732443E-2</v>
      </c>
      <c r="Y1691" s="205"/>
      <c r="Z1691" s="205"/>
    </row>
    <row r="1692" spans="1:26">
      <c r="A1692" s="181">
        <v>2011.04</v>
      </c>
      <c r="B1692" s="182">
        <v>1331.51</v>
      </c>
      <c r="C1692" s="183">
        <f>C1691*2/3+C1694/3</f>
        <v>23.733333333333334</v>
      </c>
      <c r="D1692" s="182">
        <f>D1691*2/3+D1694/3</f>
        <v>82.163333333333341</v>
      </c>
      <c r="E1692" s="182">
        <v>224.90600000000001</v>
      </c>
      <c r="F1692" s="183">
        <f t="shared" si="368"/>
        <v>2011.2916666665392</v>
      </c>
      <c r="G1692" s="184">
        <v>3.46</v>
      </c>
      <c r="H1692" s="183">
        <f t="shared" si="364"/>
        <v>1860.4795305372029</v>
      </c>
      <c r="I1692" s="183">
        <f t="shared" si="365"/>
        <v>33.161884520644193</v>
      </c>
      <c r="J1692" s="185">
        <f t="shared" si="369"/>
        <v>970054.97868891363</v>
      </c>
      <c r="K1692" s="183">
        <f t="shared" si="366"/>
        <v>114.80439488052792</v>
      </c>
      <c r="L1692" s="185">
        <f t="shared" si="367"/>
        <v>59859.07020275986</v>
      </c>
      <c r="M1692" s="204">
        <f t="shared" si="358"/>
        <v>23.143929447285934</v>
      </c>
      <c r="N1692" s="186"/>
      <c r="O1692" s="187">
        <f t="shared" si="359"/>
        <v>25.526061033561682</v>
      </c>
      <c r="P1692" s="187"/>
      <c r="Q1692" s="206">
        <f t="shared" si="360"/>
        <v>3.290822396948332E-2</v>
      </c>
      <c r="R1692" s="184">
        <f t="shared" si="370"/>
        <v>1.0275324139969944</v>
      </c>
      <c r="S1692" s="184">
        <f t="shared" si="371"/>
        <v>43.347731465568302</v>
      </c>
      <c r="T1692" s="190">
        <f t="shared" si="372"/>
        <v>0.12292232877039755</v>
      </c>
      <c r="U1692" s="190">
        <f t="shared" si="362"/>
        <v>1.9353414887507636E-2</v>
      </c>
      <c r="V1692" s="190">
        <f t="shared" si="363"/>
        <v>0.10356891388288991</v>
      </c>
      <c r="Y1692" s="205"/>
      <c r="Z1692" s="205"/>
    </row>
    <row r="1693" spans="1:26">
      <c r="A1693" s="181">
        <v>2011.05</v>
      </c>
      <c r="B1693" s="182">
        <v>1338.31</v>
      </c>
      <c r="C1693" s="183">
        <f>C1691/3+C1694*2/3</f>
        <v>24.036666666666665</v>
      </c>
      <c r="D1693" s="182">
        <f>D1691/3+D1694*2/3</f>
        <v>83.016666666666666</v>
      </c>
      <c r="E1693" s="182">
        <v>225.964</v>
      </c>
      <c r="F1693" s="183">
        <f t="shared" si="368"/>
        <v>2011.3749999998724</v>
      </c>
      <c r="G1693" s="184">
        <v>3.17</v>
      </c>
      <c r="H1693" s="183">
        <f t="shared" si="364"/>
        <v>1861.2254159733416</v>
      </c>
      <c r="I1693" s="183">
        <f t="shared" si="365"/>
        <v>33.428469424333088</v>
      </c>
      <c r="J1693" s="185">
        <f t="shared" si="369"/>
        <v>971896.35215789278</v>
      </c>
      <c r="K1693" s="183">
        <f t="shared" si="366"/>
        <v>115.45361683719534</v>
      </c>
      <c r="L1693" s="185">
        <f t="shared" si="367"/>
        <v>60287.672887179404</v>
      </c>
      <c r="M1693" s="204">
        <f t="shared" si="358"/>
        <v>23.059491506095327</v>
      </c>
      <c r="N1693" s="186"/>
      <c r="O1693" s="187">
        <f t="shared" si="359"/>
        <v>25.422751410495938</v>
      </c>
      <c r="P1693" s="187"/>
      <c r="Q1693" s="206">
        <f t="shared" si="360"/>
        <v>3.5984982522714593E-2</v>
      </c>
      <c r="R1693" s="184">
        <f t="shared" si="370"/>
        <v>1.0172079264743594</v>
      </c>
      <c r="S1693" s="184">
        <f t="shared" si="371"/>
        <v>44.33265005467247</v>
      </c>
      <c r="T1693" s="190">
        <f t="shared" si="372"/>
        <v>0.12266336224044827</v>
      </c>
      <c r="U1693" s="190">
        <f t="shared" si="362"/>
        <v>1.6578487443136503E-2</v>
      </c>
      <c r="V1693" s="190">
        <f t="shared" si="363"/>
        <v>0.10608487479731177</v>
      </c>
      <c r="Y1693" s="205"/>
      <c r="Z1693" s="205"/>
    </row>
    <row r="1694" spans="1:26">
      <c r="A1694" s="181">
        <v>2011.06</v>
      </c>
      <c r="B1694" s="182">
        <v>1287.29</v>
      </c>
      <c r="C1694" s="183">
        <v>24.34</v>
      </c>
      <c r="D1694" s="182">
        <v>83.87</v>
      </c>
      <c r="E1694" s="182">
        <v>225.72200000000001</v>
      </c>
      <c r="F1694" s="183">
        <f t="shared" si="368"/>
        <v>2011.4583333332057</v>
      </c>
      <c r="G1694" s="184">
        <v>3</v>
      </c>
      <c r="H1694" s="183">
        <f t="shared" si="364"/>
        <v>1792.1898410655592</v>
      </c>
      <c r="I1694" s="183">
        <f t="shared" si="365"/>
        <v>33.886615084041445</v>
      </c>
      <c r="J1694" s="185">
        <f t="shared" si="369"/>
        <v>937321.87249655591</v>
      </c>
      <c r="K1694" s="183">
        <f t="shared" si="366"/>
        <v>116.76542346337536</v>
      </c>
      <c r="L1694" s="185">
        <f t="shared" si="367"/>
        <v>61068.745540077332</v>
      </c>
      <c r="M1694" s="204">
        <f t="shared" si="358"/>
        <v>22.100831286610983</v>
      </c>
      <c r="N1694" s="186"/>
      <c r="O1694" s="187">
        <f t="shared" si="359"/>
        <v>24.359226657703825</v>
      </c>
      <c r="P1694" s="187"/>
      <c r="Q1694" s="206">
        <f t="shared" si="360"/>
        <v>3.9283553984869671E-2</v>
      </c>
      <c r="R1694" s="184">
        <f t="shared" si="370"/>
        <v>1.0024999999999999</v>
      </c>
      <c r="S1694" s="184">
        <f t="shared" si="371"/>
        <v>45.143870635489286</v>
      </c>
      <c r="T1694" s="190">
        <f t="shared" si="372"/>
        <v>0.12771753734754632</v>
      </c>
      <c r="U1694" s="190">
        <f t="shared" si="362"/>
        <v>1.4863335423374924E-2</v>
      </c>
      <c r="V1694" s="190">
        <f t="shared" si="363"/>
        <v>0.11285420192417139</v>
      </c>
      <c r="Y1694" s="205"/>
      <c r="Z1694" s="205"/>
    </row>
    <row r="1695" spans="1:26">
      <c r="A1695" s="181">
        <v>2011.07</v>
      </c>
      <c r="B1695" s="182">
        <v>1325.19</v>
      </c>
      <c r="C1695" s="183">
        <f>C1694*2/3+C1697/3</f>
        <v>24.619999999999997</v>
      </c>
      <c r="D1695" s="182">
        <f>D1694*2/3+D1697/3</f>
        <v>84.906666666666666</v>
      </c>
      <c r="E1695" s="182">
        <v>225.922</v>
      </c>
      <c r="F1695" s="183">
        <f t="shared" si="368"/>
        <v>2011.541666666539</v>
      </c>
      <c r="G1695" s="184">
        <v>3</v>
      </c>
      <c r="H1695" s="183">
        <f t="shared" si="364"/>
        <v>1843.3216811775753</v>
      </c>
      <c r="I1695" s="183">
        <f t="shared" si="365"/>
        <v>34.246092855056183</v>
      </c>
      <c r="J1695" s="185">
        <f t="shared" si="369"/>
        <v>965556.58213234972</v>
      </c>
      <c r="K1695" s="183">
        <f t="shared" si="366"/>
        <v>118.10404511291512</v>
      </c>
      <c r="L1695" s="185">
        <f t="shared" si="367"/>
        <v>61864.480464625718</v>
      </c>
      <c r="M1695" s="204">
        <f t="shared" si="358"/>
        <v>22.610981701156611</v>
      </c>
      <c r="N1695" s="186"/>
      <c r="O1695" s="187">
        <f t="shared" si="359"/>
        <v>24.91508907841196</v>
      </c>
      <c r="P1695" s="187"/>
      <c r="Q1695" s="206">
        <f t="shared" si="360"/>
        <v>3.864150412461094E-2</v>
      </c>
      <c r="R1695" s="184">
        <f t="shared" si="370"/>
        <v>1.0645164336237931</v>
      </c>
      <c r="S1695" s="184">
        <f t="shared" si="371"/>
        <v>45.216666280852998</v>
      </c>
      <c r="T1695" s="190">
        <f t="shared" si="372"/>
        <v>0.12723865357579878</v>
      </c>
      <c r="U1695" s="190">
        <f t="shared" si="362"/>
        <v>1.6208166046813854E-2</v>
      </c>
      <c r="V1695" s="190">
        <f t="shared" si="363"/>
        <v>0.11103048752898492</v>
      </c>
      <c r="Y1695" s="205"/>
      <c r="Z1695" s="205"/>
    </row>
    <row r="1696" spans="1:26">
      <c r="A1696" s="181">
        <v>2011.08</v>
      </c>
      <c r="B1696" s="182">
        <v>1185.31</v>
      </c>
      <c r="C1696" s="183">
        <f>C1694/3+C1697*2/3</f>
        <v>24.9</v>
      </c>
      <c r="D1696" s="182">
        <f>D1694/3+D1697*2/3</f>
        <v>85.943333333333342</v>
      </c>
      <c r="E1696" s="182">
        <v>226.54499999999999</v>
      </c>
      <c r="F1696" s="183">
        <f t="shared" si="368"/>
        <v>2011.6249999998722</v>
      </c>
      <c r="G1696" s="184">
        <v>2.2999999999999998</v>
      </c>
      <c r="H1696" s="183">
        <f t="shared" si="364"/>
        <v>1644.2163870092043</v>
      </c>
      <c r="I1696" s="183">
        <f t="shared" si="365"/>
        <v>34.540321128252678</v>
      </c>
      <c r="J1696" s="185">
        <f t="shared" si="369"/>
        <v>862770.28621784563</v>
      </c>
      <c r="K1696" s="183">
        <f t="shared" si="366"/>
        <v>119.21728241629704</v>
      </c>
      <c r="L1696" s="185">
        <f t="shared" si="367"/>
        <v>62556.929662717528</v>
      </c>
      <c r="M1696" s="204">
        <f t="shared" si="358"/>
        <v>20.049852721660486</v>
      </c>
      <c r="N1696" s="186"/>
      <c r="O1696" s="187">
        <f t="shared" si="359"/>
        <v>22.0926187121208</v>
      </c>
      <c r="P1696" s="187"/>
      <c r="Q1696" s="206">
        <f t="shared" si="360"/>
        <v>5.1573026527262582E-2</v>
      </c>
      <c r="R1696" s="184">
        <f t="shared" si="370"/>
        <v>1.0307073647848104</v>
      </c>
      <c r="S1696" s="184">
        <f t="shared" si="371"/>
        <v>48.001515882157548</v>
      </c>
      <c r="T1696" s="190">
        <f t="shared" si="372"/>
        <v>0.1422302518538705</v>
      </c>
      <c r="U1696" s="190">
        <f t="shared" si="362"/>
        <v>1.0430351899859192E-2</v>
      </c>
      <c r="V1696" s="190">
        <f t="shared" si="363"/>
        <v>0.13179989995401131</v>
      </c>
      <c r="Y1696" s="205"/>
      <c r="Z1696" s="205"/>
    </row>
    <row r="1697" spans="1:26">
      <c r="A1697" s="181">
        <v>2011.09</v>
      </c>
      <c r="B1697" s="182">
        <v>1173.8800000000001</v>
      </c>
      <c r="C1697" s="183">
        <v>25.18</v>
      </c>
      <c r="D1697" s="182">
        <v>86.98</v>
      </c>
      <c r="E1697" s="182">
        <v>226.88900000000001</v>
      </c>
      <c r="F1697" s="183">
        <f t="shared" si="368"/>
        <v>2011.7083333332055</v>
      </c>
      <c r="G1697" s="184">
        <v>1.98</v>
      </c>
      <c r="H1697" s="183">
        <f t="shared" si="364"/>
        <v>1625.8922753416875</v>
      </c>
      <c r="I1697" s="183">
        <f t="shared" si="365"/>
        <v>34.875768812062297</v>
      </c>
      <c r="J1697" s="185">
        <f t="shared" si="369"/>
        <v>854680.0994558325</v>
      </c>
      <c r="K1697" s="183">
        <f t="shared" si="366"/>
        <v>120.47237375985618</v>
      </c>
      <c r="L1697" s="185">
        <f t="shared" si="367"/>
        <v>63328.513179088412</v>
      </c>
      <c r="M1697" s="204">
        <f t="shared" si="358"/>
        <v>19.698114568877696</v>
      </c>
      <c r="N1697" s="186"/>
      <c r="O1697" s="187">
        <f t="shared" si="359"/>
        <v>21.70640003107507</v>
      </c>
      <c r="P1697" s="187"/>
      <c r="Q1697" s="206">
        <f t="shared" si="360"/>
        <v>5.5358354551440649E-2</v>
      </c>
      <c r="R1697" s="184">
        <f t="shared" si="370"/>
        <v>0.98647982816789093</v>
      </c>
      <c r="S1697" s="184">
        <f t="shared" si="371"/>
        <v>49.400503148048266</v>
      </c>
      <c r="T1697" s="190">
        <f t="shared" si="372"/>
        <v>0.14290119686247271</v>
      </c>
      <c r="U1697" s="190">
        <f t="shared" si="362"/>
        <v>6.5234102391205084E-3</v>
      </c>
      <c r="V1697" s="190">
        <f t="shared" si="363"/>
        <v>0.1363777866233522</v>
      </c>
      <c r="Y1697" s="205"/>
      <c r="Z1697" s="205"/>
    </row>
    <row r="1698" spans="1:26">
      <c r="A1698" s="181">
        <v>2011.1</v>
      </c>
      <c r="B1698" s="182">
        <v>1207.22</v>
      </c>
      <c r="C1698" s="183">
        <f>C1697*2/3+C1700/3</f>
        <v>25.596666666666664</v>
      </c>
      <c r="D1698" s="182">
        <f>D1697*2/3+D1700/3</f>
        <v>86.97</v>
      </c>
      <c r="E1698" s="182">
        <v>226.42099999999999</v>
      </c>
      <c r="F1698" s="183">
        <f t="shared" si="368"/>
        <v>2011.7916666665387</v>
      </c>
      <c r="G1698" s="184">
        <v>2.15</v>
      </c>
      <c r="H1698" s="183">
        <f t="shared" si="364"/>
        <v>1675.5261989391452</v>
      </c>
      <c r="I1698" s="183">
        <f t="shared" si="365"/>
        <v>35.526155634857204</v>
      </c>
      <c r="J1698" s="185">
        <f t="shared" si="369"/>
        <v>882327.32981522707</v>
      </c>
      <c r="K1698" s="183">
        <f t="shared" si="366"/>
        <v>120.70750444967565</v>
      </c>
      <c r="L1698" s="185">
        <f t="shared" si="367"/>
        <v>63564.228453828036</v>
      </c>
      <c r="M1698" s="204">
        <f t="shared" si="358"/>
        <v>20.155824786688736</v>
      </c>
      <c r="N1698" s="186"/>
      <c r="O1698" s="187">
        <f t="shared" si="359"/>
        <v>22.212668163493955</v>
      </c>
      <c r="P1698" s="187"/>
      <c r="Q1698" s="206">
        <f t="shared" si="360"/>
        <v>5.2639316240052074E-2</v>
      </c>
      <c r="R1698" s="184">
        <f t="shared" si="370"/>
        <v>1.0143693635798472</v>
      </c>
      <c r="S1698" s="184">
        <f t="shared" si="371"/>
        <v>48.833327513485166</v>
      </c>
      <c r="T1698" s="190">
        <f t="shared" si="372"/>
        <v>0.13884072918840928</v>
      </c>
      <c r="U1698" s="190">
        <f t="shared" si="362"/>
        <v>5.0132943302627631E-3</v>
      </c>
      <c r="V1698" s="190">
        <f t="shared" si="363"/>
        <v>0.13382743485814652</v>
      </c>
      <c r="Y1698" s="205"/>
      <c r="Z1698" s="205"/>
    </row>
    <row r="1699" spans="1:26">
      <c r="A1699" s="181">
        <v>2011.11</v>
      </c>
      <c r="B1699" s="182">
        <v>1226.42</v>
      </c>
      <c r="C1699" s="183">
        <f>C1697/3+C1700*2/3</f>
        <v>26.013333333333335</v>
      </c>
      <c r="D1699" s="182">
        <f>D1697/3+D1700*2/3</f>
        <v>86.960000000000008</v>
      </c>
      <c r="E1699" s="182">
        <v>226.23</v>
      </c>
      <c r="F1699" s="183">
        <f t="shared" si="368"/>
        <v>2011.874999999872</v>
      </c>
      <c r="G1699" s="184">
        <v>2.0099999999999998</v>
      </c>
      <c r="H1699" s="183">
        <f t="shared" si="364"/>
        <v>1703.611386155683</v>
      </c>
      <c r="I1699" s="183">
        <f t="shared" si="365"/>
        <v>36.134938160279383</v>
      </c>
      <c r="J1699" s="185">
        <f t="shared" si="369"/>
        <v>898702.62247642234</v>
      </c>
      <c r="K1699" s="183">
        <f t="shared" si="366"/>
        <v>120.79552367060079</v>
      </c>
      <c r="L1699" s="185">
        <f t="shared" si="367"/>
        <v>63723.014995311314</v>
      </c>
      <c r="M1699" s="204">
        <f t="shared" si="358"/>
        <v>20.34524679764581</v>
      </c>
      <c r="N1699" s="186"/>
      <c r="O1699" s="187">
        <f t="shared" si="359"/>
        <v>22.423888769998211</v>
      </c>
      <c r="P1699" s="187"/>
      <c r="Q1699" s="206">
        <f t="shared" si="360"/>
        <v>5.3664048821724625E-2</v>
      </c>
      <c r="R1699" s="184">
        <f t="shared" si="370"/>
        <v>1.0043741279485761</v>
      </c>
      <c r="S1699" s="184">
        <f t="shared" si="371"/>
        <v>49.576852466966351</v>
      </c>
      <c r="T1699" s="190">
        <f t="shared" si="372"/>
        <v>0.14147135410418943</v>
      </c>
      <c r="U1699" s="190">
        <f t="shared" si="362"/>
        <v>3.3198404340519794E-3</v>
      </c>
      <c r="V1699" s="190">
        <f t="shared" si="363"/>
        <v>0.13815151367013745</v>
      </c>
      <c r="Y1699" s="205"/>
      <c r="Z1699" s="205"/>
    </row>
    <row r="1700" spans="1:26">
      <c r="A1700" s="181">
        <v>2011.12</v>
      </c>
      <c r="B1700" s="182">
        <v>1243.32</v>
      </c>
      <c r="C1700" s="183">
        <v>26.43</v>
      </c>
      <c r="D1700" s="182">
        <v>86.95</v>
      </c>
      <c r="E1700" s="182">
        <v>225.672</v>
      </c>
      <c r="F1700" s="183">
        <f t="shared" si="368"/>
        <v>2011.9583333332052</v>
      </c>
      <c r="G1700" s="184">
        <v>1.98</v>
      </c>
      <c r="H1700" s="183">
        <f t="shared" si="364"/>
        <v>1731.3574787301932</v>
      </c>
      <c r="I1700" s="183">
        <f t="shared" si="365"/>
        <v>36.80450580931619</v>
      </c>
      <c r="J1700" s="185">
        <f t="shared" si="369"/>
        <v>914957.41227729525</v>
      </c>
      <c r="K1700" s="183">
        <f t="shared" si="366"/>
        <v>121.08027923269175</v>
      </c>
      <c r="L1700" s="185">
        <f t="shared" si="367"/>
        <v>63986.380817095218</v>
      </c>
      <c r="M1700" s="204">
        <f t="shared" si="358"/>
        <v>20.523575499431686</v>
      </c>
      <c r="N1700" s="186"/>
      <c r="O1700" s="187">
        <f t="shared" si="359"/>
        <v>22.623608815264827</v>
      </c>
      <c r="P1700" s="187"/>
      <c r="Q1700" s="206">
        <f t="shared" si="360"/>
        <v>5.3689049554547091E-2</v>
      </c>
      <c r="R1700" s="184">
        <f t="shared" si="370"/>
        <v>1.0025501440208808</v>
      </c>
      <c r="S1700" s="184">
        <f t="shared" si="371"/>
        <v>49.916828638275653</v>
      </c>
      <c r="T1700" s="190">
        <f t="shared" si="372"/>
        <v>0.13938028915548339</v>
      </c>
      <c r="U1700" s="190">
        <f t="shared" si="362"/>
        <v>3.2849756444806033E-3</v>
      </c>
      <c r="V1700" s="190">
        <f t="shared" si="363"/>
        <v>0.13609531351100279</v>
      </c>
      <c r="Y1700" s="205"/>
      <c r="Z1700" s="205"/>
    </row>
    <row r="1701" spans="1:26">
      <c r="A1701" s="181">
        <v>2012.01</v>
      </c>
      <c r="B1701" s="182">
        <v>1300.58</v>
      </c>
      <c r="C1701" s="183">
        <f>C1700*2/3+C1703/3</f>
        <v>26.736666666666668</v>
      </c>
      <c r="D1701" s="182">
        <f>D1700*2/3+D1703/3</f>
        <v>87.48</v>
      </c>
      <c r="E1701" s="182">
        <v>226.66499999999999</v>
      </c>
      <c r="F1701" s="183">
        <f t="shared" si="368"/>
        <v>2012.0416666665385</v>
      </c>
      <c r="G1701" s="184">
        <v>1.97</v>
      </c>
      <c r="H1701" s="183">
        <f t="shared" si="364"/>
        <v>1803.1593656276891</v>
      </c>
      <c r="I1701" s="183">
        <f t="shared" si="365"/>
        <v>37.068439392936732</v>
      </c>
      <c r="J1701" s="185">
        <f t="shared" si="369"/>
        <v>954534.45308072981</v>
      </c>
      <c r="K1701" s="183">
        <f t="shared" si="366"/>
        <v>121.28464324002388</v>
      </c>
      <c r="L1701" s="185">
        <f t="shared" si="367"/>
        <v>64204.181177245737</v>
      </c>
      <c r="M1701" s="204">
        <f t="shared" si="358"/>
        <v>21.213008091803438</v>
      </c>
      <c r="N1701" s="186"/>
      <c r="O1701" s="187">
        <f t="shared" si="359"/>
        <v>23.386046013731438</v>
      </c>
      <c r="P1701" s="187"/>
      <c r="Q1701" s="206">
        <f t="shared" si="360"/>
        <v>5.2423716122966466E-2</v>
      </c>
      <c r="R1701" s="184">
        <f t="shared" si="370"/>
        <v>1.0016416666666668</v>
      </c>
      <c r="S1701" s="184">
        <f t="shared" si="371"/>
        <v>49.824884709754606</v>
      </c>
      <c r="T1701" s="190">
        <f t="shared" si="372"/>
        <v>0.13126854152476009</v>
      </c>
      <c r="U1701" s="190">
        <f t="shared" si="362"/>
        <v>7.9281946645526347E-5</v>
      </c>
      <c r="V1701" s="190">
        <f t="shared" si="363"/>
        <v>0.13118925957811456</v>
      </c>
      <c r="Y1701" s="205"/>
      <c r="Z1701" s="205"/>
    </row>
    <row r="1702" spans="1:26">
      <c r="A1702" s="181">
        <v>2012.02</v>
      </c>
      <c r="B1702" s="182">
        <v>1352.49</v>
      </c>
      <c r="C1702" s="183">
        <f>C1700/3+C1703*2/3</f>
        <v>27.043333333333337</v>
      </c>
      <c r="D1702" s="182">
        <f>D1700/3+D1703*2/3</f>
        <v>88.01</v>
      </c>
      <c r="E1702" s="182">
        <v>227.66300000000001</v>
      </c>
      <c r="F1702" s="183">
        <f t="shared" si="368"/>
        <v>2012.1249999998718</v>
      </c>
      <c r="G1702" s="184">
        <v>1.97</v>
      </c>
      <c r="H1702" s="183">
        <f t="shared" si="364"/>
        <v>1866.9088464309095</v>
      </c>
      <c r="I1702" s="183">
        <f t="shared" si="365"/>
        <v>37.329250668751634</v>
      </c>
      <c r="J1702" s="185">
        <f t="shared" si="369"/>
        <v>989928.11544829153</v>
      </c>
      <c r="K1702" s="183">
        <f t="shared" si="366"/>
        <v>121.48455631789098</v>
      </c>
      <c r="L1702" s="185">
        <f t="shared" si="367"/>
        <v>64417.166441603367</v>
      </c>
      <c r="M1702" s="204">
        <f t="shared" si="358"/>
        <v>21.797435963717518</v>
      </c>
      <c r="N1702" s="186"/>
      <c r="O1702" s="187">
        <f t="shared" si="359"/>
        <v>24.031932260644229</v>
      </c>
      <c r="P1702" s="187"/>
      <c r="Q1702" s="206">
        <f t="shared" si="360"/>
        <v>5.1205760095649311E-2</v>
      </c>
      <c r="R1702" s="184">
        <f t="shared" si="370"/>
        <v>0.98381158299933291</v>
      </c>
      <c r="S1702" s="184">
        <f t="shared" si="371"/>
        <v>49.687906026101899</v>
      </c>
      <c r="T1702" s="190">
        <f t="shared" si="372"/>
        <v>0.12282176668922729</v>
      </c>
      <c r="U1702" s="190">
        <f t="shared" si="362"/>
        <v>-1.9490135365755057E-3</v>
      </c>
      <c r="V1702" s="190">
        <f t="shared" si="363"/>
        <v>0.12477078022580279</v>
      </c>
      <c r="Y1702" s="205"/>
      <c r="Z1702" s="205"/>
    </row>
    <row r="1703" spans="1:26">
      <c r="A1703" s="181">
        <v>2012.03</v>
      </c>
      <c r="B1703" s="182">
        <v>1389.24</v>
      </c>
      <c r="C1703" s="183">
        <v>27.35</v>
      </c>
      <c r="D1703" s="182">
        <v>88.54</v>
      </c>
      <c r="E1703" s="182">
        <v>229.392</v>
      </c>
      <c r="F1703" s="183">
        <f t="shared" si="368"/>
        <v>2012.208333333205</v>
      </c>
      <c r="G1703" s="184">
        <v>2.17</v>
      </c>
      <c r="H1703" s="183">
        <f t="shared" si="364"/>
        <v>1903.1828554613944</v>
      </c>
      <c r="I1703" s="183">
        <f t="shared" si="365"/>
        <v>37.468004878112595</v>
      </c>
      <c r="J1703" s="185">
        <f t="shared" si="369"/>
        <v>1010818.0198636802</v>
      </c>
      <c r="K1703" s="183">
        <f t="shared" si="366"/>
        <v>121.29495985038716</v>
      </c>
      <c r="L1703" s="185">
        <f t="shared" si="367"/>
        <v>64422.149865199848</v>
      </c>
      <c r="M1703" s="204">
        <f t="shared" si="358"/>
        <v>22.053943972904694</v>
      </c>
      <c r="N1703" s="186"/>
      <c r="O1703" s="187">
        <f t="shared" si="359"/>
        <v>24.315942005487827</v>
      </c>
      <c r="P1703" s="187"/>
      <c r="Q1703" s="206">
        <f t="shared" si="360"/>
        <v>4.887281930267473E-2</v>
      </c>
      <c r="R1703" s="184">
        <f t="shared" si="370"/>
        <v>1.0125684261707941</v>
      </c>
      <c r="S1703" s="184">
        <f t="shared" si="371"/>
        <v>48.515086812518632</v>
      </c>
      <c r="T1703" s="190">
        <f t="shared" si="372"/>
        <v>0.11799260850579563</v>
      </c>
      <c r="U1703" s="190">
        <f t="shared" si="362"/>
        <v>-2.5243235935009656E-3</v>
      </c>
      <c r="V1703" s="190">
        <f t="shared" si="363"/>
        <v>0.12051693209929659</v>
      </c>
      <c r="Y1703" s="205"/>
      <c r="Z1703" s="205"/>
    </row>
    <row r="1704" spans="1:26">
      <c r="A1704" s="181">
        <v>2012.04</v>
      </c>
      <c r="B1704" s="182">
        <v>1386.43</v>
      </c>
      <c r="C1704" s="183">
        <f>C1703*2/3+C1706/3</f>
        <v>27.673333333333332</v>
      </c>
      <c r="D1704" s="182">
        <f>D1703*2/3+D1706/3</f>
        <v>88.333333333333343</v>
      </c>
      <c r="E1704" s="182">
        <v>230.08500000000001</v>
      </c>
      <c r="F1704" s="183">
        <f t="shared" si="368"/>
        <v>2012.2916666665383</v>
      </c>
      <c r="G1704" s="184">
        <v>2.0499999999999998</v>
      </c>
      <c r="H1704" s="183">
        <f t="shared" si="364"/>
        <v>1893.6126493904435</v>
      </c>
      <c r="I1704" s="183">
        <f t="shared" si="365"/>
        <v>37.796768715909344</v>
      </c>
      <c r="J1704" s="185">
        <f t="shared" si="369"/>
        <v>1007407.9785448369</v>
      </c>
      <c r="K1704" s="183">
        <f t="shared" si="366"/>
        <v>120.64735858487086</v>
      </c>
      <c r="L1704" s="185">
        <f t="shared" si="367"/>
        <v>64184.780170265054</v>
      </c>
      <c r="M1704" s="204">
        <f t="shared" si="358"/>
        <v>21.779246906824881</v>
      </c>
      <c r="N1704" s="186"/>
      <c r="O1704" s="187">
        <f t="shared" si="359"/>
        <v>24.015130965765515</v>
      </c>
      <c r="P1704" s="187"/>
      <c r="Q1704" s="206">
        <f t="shared" si="360"/>
        <v>5.0382220122844483E-2</v>
      </c>
      <c r="R1704" s="184">
        <f t="shared" si="370"/>
        <v>1.0243977858120352</v>
      </c>
      <c r="S1704" s="184">
        <f t="shared" si="371"/>
        <v>48.976884486240564</v>
      </c>
      <c r="T1704" s="190">
        <f t="shared" si="372"/>
        <v>0.11788165486930313</v>
      </c>
      <c r="U1704" s="190">
        <f t="shared" si="362"/>
        <v>-9.3262172199778393E-3</v>
      </c>
      <c r="V1704" s="190">
        <f t="shared" si="363"/>
        <v>0.12720787208928097</v>
      </c>
      <c r="Y1704" s="205"/>
      <c r="Z1704" s="205"/>
    </row>
    <row r="1705" spans="1:26">
      <c r="A1705" s="181">
        <v>2012.05</v>
      </c>
      <c r="B1705" s="182">
        <v>1341.27</v>
      </c>
      <c r="C1705" s="183">
        <f>C1703/3+C1706*2/3</f>
        <v>27.996666666666666</v>
      </c>
      <c r="D1705" s="182">
        <f>D1703/3+D1706*2/3</f>
        <v>88.126666666666665</v>
      </c>
      <c r="E1705" s="182">
        <v>229.815</v>
      </c>
      <c r="F1705" s="183">
        <f t="shared" si="368"/>
        <v>2012.3749999998715</v>
      </c>
      <c r="G1705" s="184">
        <v>1.8</v>
      </c>
      <c r="H1705" s="183">
        <f t="shared" si="364"/>
        <v>1834.0845167417278</v>
      </c>
      <c r="I1705" s="183">
        <f t="shared" si="365"/>
        <v>38.283308247938578</v>
      </c>
      <c r="J1705" s="185">
        <f t="shared" si="369"/>
        <v>977436.05867237027</v>
      </c>
      <c r="K1705" s="183">
        <f t="shared" si="366"/>
        <v>120.50650118573641</v>
      </c>
      <c r="L1705" s="185">
        <f t="shared" si="367"/>
        <v>64221.358660523554</v>
      </c>
      <c r="M1705" s="204">
        <f t="shared" si="358"/>
        <v>20.941467419743464</v>
      </c>
      <c r="N1705" s="186"/>
      <c r="O1705" s="187">
        <f t="shared" si="359"/>
        <v>23.095237989596889</v>
      </c>
      <c r="P1705" s="187"/>
      <c r="Q1705" s="206">
        <f t="shared" si="360"/>
        <v>5.4598754439490138E-2</v>
      </c>
      <c r="R1705" s="184">
        <f t="shared" si="370"/>
        <v>1.0179797396872907</v>
      </c>
      <c r="S1705" s="184">
        <f t="shared" si="371"/>
        <v>50.230756780313044</v>
      </c>
      <c r="T1705" s="190">
        <f t="shared" si="372"/>
        <v>0.11088943740564572</v>
      </c>
      <c r="U1705" s="190">
        <f t="shared" si="362"/>
        <v>-1.3963687404937475E-2</v>
      </c>
      <c r="V1705" s="190">
        <f t="shared" si="363"/>
        <v>0.12485312481058319</v>
      </c>
      <c r="Y1705" s="205"/>
      <c r="Z1705" s="205"/>
    </row>
    <row r="1706" spans="1:26">
      <c r="A1706" s="181">
        <v>2012.06</v>
      </c>
      <c r="B1706" s="182">
        <v>1323.48</v>
      </c>
      <c r="C1706" s="183">
        <v>28.32</v>
      </c>
      <c r="D1706" s="182">
        <v>87.92</v>
      </c>
      <c r="E1706" s="182">
        <v>229.47800000000001</v>
      </c>
      <c r="F1706" s="183">
        <f t="shared" si="368"/>
        <v>2012.4583333332048</v>
      </c>
      <c r="G1706" s="184">
        <v>1.62</v>
      </c>
      <c r="H1706" s="183">
        <f t="shared" si="364"/>
        <v>1812.415768221791</v>
      </c>
      <c r="I1706" s="183">
        <f t="shared" si="365"/>
        <v>38.782312204220027</v>
      </c>
      <c r="J1706" s="185">
        <f t="shared" si="369"/>
        <v>967610.51349187177</v>
      </c>
      <c r="K1706" s="183">
        <f t="shared" si="366"/>
        <v>120.40045511988082</v>
      </c>
      <c r="L1706" s="185">
        <f t="shared" si="367"/>
        <v>64279.260998432437</v>
      </c>
      <c r="M1706" s="204">
        <f t="shared" si="358"/>
        <v>20.547504086856076</v>
      </c>
      <c r="N1706" s="186"/>
      <c r="O1706" s="187">
        <f t="shared" si="359"/>
        <v>22.665536337915764</v>
      </c>
      <c r="P1706" s="187"/>
      <c r="Q1706" s="206">
        <f t="shared" si="360"/>
        <v>5.7106964442697791E-2</v>
      </c>
      <c r="R1706" s="184">
        <f t="shared" si="370"/>
        <v>1.009626024902085</v>
      </c>
      <c r="S1706" s="184">
        <f t="shared" si="371"/>
        <v>51.208985408177099</v>
      </c>
      <c r="T1706" s="190">
        <f t="shared" si="372"/>
        <v>0.1066982746530154</v>
      </c>
      <c r="U1706" s="190">
        <f t="shared" si="362"/>
        <v>-1.8990050147513204E-2</v>
      </c>
      <c r="V1706" s="190">
        <f t="shared" si="363"/>
        <v>0.12568832480052861</v>
      </c>
      <c r="Y1706" s="205"/>
      <c r="Z1706" s="205"/>
    </row>
    <row r="1707" spans="1:26">
      <c r="A1707" s="181">
        <v>2012.07</v>
      </c>
      <c r="B1707" s="182">
        <v>1359.78</v>
      </c>
      <c r="C1707" s="183">
        <f>C1706*2/3+C1709/3</f>
        <v>28.743333333333332</v>
      </c>
      <c r="D1707" s="182">
        <f>D1706*2/3+D1709/3</f>
        <v>87.446666666666673</v>
      </c>
      <c r="E1707" s="182">
        <v>229.10400000000001</v>
      </c>
      <c r="F1707" s="183">
        <f t="shared" si="368"/>
        <v>2012.541666666538</v>
      </c>
      <c r="G1707" s="184">
        <v>1.53</v>
      </c>
      <c r="H1707" s="183">
        <f t="shared" si="364"/>
        <v>1865.165968337524</v>
      </c>
      <c r="I1707" s="183">
        <f t="shared" si="365"/>
        <v>39.426294804979413</v>
      </c>
      <c r="J1707" s="185">
        <f t="shared" si="369"/>
        <v>997526.80382928415</v>
      </c>
      <c r="K1707" s="183">
        <f t="shared" si="366"/>
        <v>119.94774648194712</v>
      </c>
      <c r="L1707" s="185">
        <f t="shared" si="367"/>
        <v>64150.372784954059</v>
      </c>
      <c r="M1707" s="204">
        <f t="shared" si="358"/>
        <v>20.999341293380546</v>
      </c>
      <c r="N1707" s="186"/>
      <c r="O1707" s="187">
        <f t="shared" si="359"/>
        <v>23.168289603671184</v>
      </c>
      <c r="P1707" s="187"/>
      <c r="Q1707" s="206">
        <f t="shared" si="360"/>
        <v>5.667885353740202E-2</v>
      </c>
      <c r="R1707" s="184">
        <f t="shared" si="370"/>
        <v>0.98758185677390697</v>
      </c>
      <c r="S1707" s="184">
        <f t="shared" si="371"/>
        <v>51.786324997243128</v>
      </c>
      <c r="T1707" s="190">
        <f t="shared" si="372"/>
        <v>0.10385926245499943</v>
      </c>
      <c r="U1707" s="190">
        <f t="shared" si="362"/>
        <v>-1.7820101163145141E-2</v>
      </c>
      <c r="V1707" s="190">
        <f t="shared" si="363"/>
        <v>0.12167936361814458</v>
      </c>
      <c r="Y1707" s="205"/>
      <c r="Z1707" s="205"/>
    </row>
    <row r="1708" spans="1:26">
      <c r="A1708" s="181">
        <v>2012.08</v>
      </c>
      <c r="B1708" s="182">
        <v>1403.45</v>
      </c>
      <c r="C1708" s="183">
        <f>C1706/3+C1709*2/3</f>
        <v>29.166666666666664</v>
      </c>
      <c r="D1708" s="182">
        <f>D1706/3+D1709*2/3</f>
        <v>86.973333333333329</v>
      </c>
      <c r="E1708" s="182">
        <v>230.37899999999999</v>
      </c>
      <c r="F1708" s="183">
        <f t="shared" si="368"/>
        <v>2012.6249999998713</v>
      </c>
      <c r="G1708" s="184">
        <v>1.68</v>
      </c>
      <c r="H1708" s="183">
        <f t="shared" si="364"/>
        <v>1914.4126766111503</v>
      </c>
      <c r="I1708" s="183">
        <f t="shared" si="365"/>
        <v>39.785554455918302</v>
      </c>
      <c r="J1708" s="185">
        <f t="shared" si="369"/>
        <v>1025638.0687111365</v>
      </c>
      <c r="K1708" s="183">
        <f t="shared" si="366"/>
        <v>118.63824992729377</v>
      </c>
      <c r="L1708" s="185">
        <f t="shared" si="367"/>
        <v>63559.91423233453</v>
      </c>
      <c r="M1708" s="204">
        <f t="shared" si="358"/>
        <v>21.410428453442922</v>
      </c>
      <c r="N1708" s="186"/>
      <c r="O1708" s="187">
        <f t="shared" si="359"/>
        <v>23.625464836831146</v>
      </c>
      <c r="P1708" s="187"/>
      <c r="Q1708" s="206">
        <f t="shared" si="360"/>
        <v>5.4492344264520612E-2</v>
      </c>
      <c r="R1708" s="184">
        <f t="shared" si="370"/>
        <v>0.99775557799757064</v>
      </c>
      <c r="S1708" s="184">
        <f t="shared" si="371"/>
        <v>50.860189993820796</v>
      </c>
      <c r="T1708" s="190">
        <f t="shared" si="372"/>
        <v>0.10773537236902442</v>
      </c>
      <c r="U1708" s="190">
        <f t="shared" si="362"/>
        <v>-1.5773679081037995E-2</v>
      </c>
      <c r="V1708" s="190">
        <f t="shared" si="363"/>
        <v>0.12350905145006241</v>
      </c>
      <c r="Y1708" s="205"/>
      <c r="Z1708" s="205"/>
    </row>
    <row r="1709" spans="1:26">
      <c r="A1709" s="181">
        <v>2012.09</v>
      </c>
      <c r="B1709" s="182">
        <v>1443.42</v>
      </c>
      <c r="C1709" s="183">
        <v>29.59</v>
      </c>
      <c r="D1709" s="182">
        <v>86.5</v>
      </c>
      <c r="E1709" s="182">
        <v>231.40700000000001</v>
      </c>
      <c r="F1709" s="183">
        <f t="shared" si="368"/>
        <v>2012.7083333332046</v>
      </c>
      <c r="G1709" s="184">
        <v>1.72</v>
      </c>
      <c r="H1709" s="183">
        <f t="shared" si="364"/>
        <v>1960.1880253838483</v>
      </c>
      <c r="I1709" s="183">
        <f t="shared" si="365"/>
        <v>40.183705138565401</v>
      </c>
      <c r="J1709" s="185">
        <f t="shared" si="369"/>
        <v>1051956.0281231031</v>
      </c>
      <c r="K1709" s="183">
        <f t="shared" si="366"/>
        <v>117.4684181982395</v>
      </c>
      <c r="L1709" s="185">
        <f t="shared" si="367"/>
        <v>63040.692544545884</v>
      </c>
      <c r="M1709" s="204">
        <f t="shared" si="358"/>
        <v>21.783690301727667</v>
      </c>
      <c r="N1709" s="186"/>
      <c r="O1709" s="187">
        <f t="shared" si="359"/>
        <v>24.040589108752922</v>
      </c>
      <c r="P1709" s="187"/>
      <c r="Q1709" s="206">
        <f t="shared" si="360"/>
        <v>5.3578290187035318E-2</v>
      </c>
      <c r="R1709" s="184">
        <f t="shared" si="370"/>
        <v>0.99870399172195323</v>
      </c>
      <c r="S1709" s="184">
        <f t="shared" si="371"/>
        <v>50.520604602725506</v>
      </c>
      <c r="T1709" s="190">
        <f t="shared" si="372"/>
        <v>9.638058344793432E-2</v>
      </c>
      <c r="U1709" s="190">
        <f t="shared" si="362"/>
        <v>-2.0303581951340743E-2</v>
      </c>
      <c r="V1709" s="190">
        <f t="shared" si="363"/>
        <v>0.11668416539927506</v>
      </c>
      <c r="Y1709" s="205"/>
      <c r="Z1709" s="205"/>
    </row>
    <row r="1710" spans="1:26">
      <c r="A1710" s="181">
        <v>2012.1</v>
      </c>
      <c r="B1710" s="210">
        <v>1437.82</v>
      </c>
      <c r="C1710" s="183">
        <f>C1709*2/3+C1712/3</f>
        <v>30.143333333333331</v>
      </c>
      <c r="D1710" s="182">
        <f>D1709*2/3+D1712/3</f>
        <v>86.50333333333333</v>
      </c>
      <c r="E1710" s="182">
        <v>231.31700000000001</v>
      </c>
      <c r="F1710" s="211">
        <f t="shared" si="368"/>
        <v>2012.7916666665378</v>
      </c>
      <c r="G1710" s="184">
        <v>1.75</v>
      </c>
      <c r="H1710" s="183">
        <f t="shared" si="364"/>
        <v>1953.342837707562</v>
      </c>
      <c r="I1710" s="183">
        <f t="shared" si="365"/>
        <v>40.951067777119725</v>
      </c>
      <c r="J1710" s="185">
        <f t="shared" si="369"/>
        <v>1050113.8870415208</v>
      </c>
      <c r="K1710" s="183">
        <f t="shared" si="366"/>
        <v>117.51865087736746</v>
      </c>
      <c r="L1710" s="185">
        <f t="shared" si="367"/>
        <v>63177.832836318201</v>
      </c>
      <c r="M1710" s="204">
        <f t="shared" si="358"/>
        <v>21.577109654528769</v>
      </c>
      <c r="N1710" s="186"/>
      <c r="O1710" s="187">
        <f t="shared" si="359"/>
        <v>23.816813659366247</v>
      </c>
      <c r="P1710" s="187"/>
      <c r="Q1710" s="206">
        <f t="shared" si="360"/>
        <v>5.3508222372874711E-2</v>
      </c>
      <c r="R1710" s="184">
        <f t="shared" si="370"/>
        <v>1.0106004066436509</v>
      </c>
      <c r="S1710" s="184">
        <f t="shared" si="371"/>
        <v>50.47476038422527</v>
      </c>
      <c r="T1710" s="190">
        <f t="shared" si="372"/>
        <v>9.2693827456812095E-2</v>
      </c>
      <c r="U1710" s="190">
        <f t="shared" si="362"/>
        <v>-2.4064601069763936E-2</v>
      </c>
      <c r="V1710" s="190">
        <f t="shared" si="363"/>
        <v>0.11675842852657603</v>
      </c>
      <c r="Y1710" s="205"/>
      <c r="Z1710" s="205"/>
    </row>
    <row r="1711" spans="1:26">
      <c r="A1711" s="181">
        <v>2012.11</v>
      </c>
      <c r="B1711" s="210">
        <v>1394.51</v>
      </c>
      <c r="C1711" s="183">
        <f>C1709/3+C1712*2/3</f>
        <v>30.696666666666665</v>
      </c>
      <c r="D1711" s="182">
        <f>D1709/3+D1712*2/3</f>
        <v>86.506666666666675</v>
      </c>
      <c r="E1711" s="182">
        <v>230.221</v>
      </c>
      <c r="F1711" s="211">
        <f t="shared" si="368"/>
        <v>2012.8749999998711</v>
      </c>
      <c r="G1711" s="184">
        <v>1.65</v>
      </c>
      <c r="H1711" s="183">
        <f t="shared" si="364"/>
        <v>1903.5233223511329</v>
      </c>
      <c r="I1711" s="183">
        <f t="shared" si="365"/>
        <v>41.90132800656761</v>
      </c>
      <c r="J1711" s="185">
        <f t="shared" si="369"/>
        <v>1025208.1715093747</v>
      </c>
      <c r="K1711" s="183">
        <f t="shared" si="366"/>
        <v>118.08266526511487</v>
      </c>
      <c r="L1711" s="185">
        <f t="shared" si="367"/>
        <v>63597.49414253344</v>
      </c>
      <c r="M1711" s="204">
        <f t="shared" si="358"/>
        <v>20.898162059573689</v>
      </c>
      <c r="N1711" s="186"/>
      <c r="O1711" s="187">
        <f t="shared" si="359"/>
        <v>23.073935342391625</v>
      </c>
      <c r="P1711" s="187"/>
      <c r="Q1711" s="206">
        <f t="shared" si="360"/>
        <v>5.552737765751057E-2</v>
      </c>
      <c r="R1711" s="184">
        <f t="shared" si="370"/>
        <v>0.99499726149574863</v>
      </c>
      <c r="S1711" s="184">
        <f t="shared" si="371"/>
        <v>51.252652882237626</v>
      </c>
      <c r="T1711" s="190">
        <f t="shared" si="372"/>
        <v>0.10108790636910037</v>
      </c>
      <c r="U1711" s="190">
        <f t="shared" si="362"/>
        <v>-2.4418648856516456E-2</v>
      </c>
      <c r="V1711" s="190">
        <f t="shared" si="363"/>
        <v>0.12550655522561682</v>
      </c>
      <c r="Y1711" s="205"/>
      <c r="Z1711" s="205"/>
    </row>
    <row r="1712" spans="1:26">
      <c r="A1712" s="181">
        <v>2012.12</v>
      </c>
      <c r="B1712" s="182">
        <v>1422.29</v>
      </c>
      <c r="C1712" s="183">
        <v>31.25</v>
      </c>
      <c r="D1712" s="182">
        <v>86.51</v>
      </c>
      <c r="E1712" s="182">
        <v>229.601</v>
      </c>
      <c r="F1712" s="211">
        <f t="shared" si="368"/>
        <v>2012.9583333332043</v>
      </c>
      <c r="G1712" s="184">
        <v>1.72</v>
      </c>
      <c r="H1712" s="183">
        <f t="shared" si="364"/>
        <v>1946.6859151528092</v>
      </c>
      <c r="I1712" s="183">
        <f t="shared" si="365"/>
        <v>42.771822095722598</v>
      </c>
      <c r="J1712" s="185">
        <f t="shared" si="369"/>
        <v>1050374.5620345408</v>
      </c>
      <c r="K1712" s="183">
        <f t="shared" si="366"/>
        <v>118.40609054403079</v>
      </c>
      <c r="L1712" s="185">
        <f t="shared" si="367"/>
        <v>63888.449867191739</v>
      </c>
      <c r="M1712" s="204">
        <f t="shared" si="358"/>
        <v>21.238261139845601</v>
      </c>
      <c r="N1712" s="186"/>
      <c r="O1712" s="187">
        <f t="shared" si="359"/>
        <v>23.456313867189635</v>
      </c>
      <c r="P1712" s="187"/>
      <c r="Q1712" s="206">
        <f t="shared" si="360"/>
        <v>5.4011137971734818E-2</v>
      </c>
      <c r="R1712" s="184">
        <f t="shared" si="370"/>
        <v>0.98428092591792593</v>
      </c>
      <c r="S1712" s="184">
        <f t="shared" si="371"/>
        <v>51.133956304185233</v>
      </c>
      <c r="T1712" s="190">
        <f t="shared" si="372"/>
        <v>9.8771828705218834E-2</v>
      </c>
      <c r="U1712" s="190">
        <f t="shared" si="362"/>
        <v>-2.1411373169075598E-2</v>
      </c>
      <c r="V1712" s="190">
        <f t="shared" si="363"/>
        <v>0.12018320187429443</v>
      </c>
      <c r="Y1712" s="205"/>
      <c r="Z1712" s="205"/>
    </row>
    <row r="1713" spans="1:26">
      <c r="A1713" s="181">
        <v>2013.01</v>
      </c>
      <c r="B1713" s="182">
        <v>1480.4</v>
      </c>
      <c r="C1713" s="183">
        <f>C1712*2/3+C1715/3</f>
        <v>31.536666666666665</v>
      </c>
      <c r="D1713" s="182">
        <f>D1712*2/3+D1715/3</f>
        <v>86.906666666666666</v>
      </c>
      <c r="E1713" s="182">
        <v>230.28</v>
      </c>
      <c r="F1713" s="211">
        <f t="shared" si="368"/>
        <v>2013.0416666665376</v>
      </c>
      <c r="G1713" s="184">
        <v>1.91</v>
      </c>
      <c r="H1713" s="183">
        <f t="shared" si="364"/>
        <v>2020.246490359563</v>
      </c>
      <c r="I1713" s="183">
        <f t="shared" si="365"/>
        <v>43.036909045509823</v>
      </c>
      <c r="J1713" s="185">
        <f t="shared" si="369"/>
        <v>1092000.8096018627</v>
      </c>
      <c r="K1713" s="183">
        <f t="shared" si="366"/>
        <v>118.59827635921491</v>
      </c>
      <c r="L1713" s="185">
        <f t="shared" si="367"/>
        <v>64105.748689407737</v>
      </c>
      <c r="M1713" s="204">
        <f t="shared" si="358"/>
        <v>21.900475413821795</v>
      </c>
      <c r="N1713" s="186"/>
      <c r="O1713" s="187">
        <f t="shared" si="359"/>
        <v>24.193771416596867</v>
      </c>
      <c r="P1713" s="187"/>
      <c r="Q1713" s="206">
        <f t="shared" si="360"/>
        <v>5.0537938236435161E-2</v>
      </c>
      <c r="R1713" s="184">
        <f t="shared" si="370"/>
        <v>0.99529370145332274</v>
      </c>
      <c r="S1713" s="184">
        <f t="shared" si="371"/>
        <v>50.18177508306858</v>
      </c>
      <c r="T1713" s="190">
        <f t="shared" si="372"/>
        <v>9.5135580101541883E-2</v>
      </c>
      <c r="U1713" s="190">
        <f t="shared" si="362"/>
        <v>-1.9323204210377476E-2</v>
      </c>
      <c r="V1713" s="190">
        <f t="shared" si="363"/>
        <v>0.11445878431191936</v>
      </c>
      <c r="Y1713" s="205"/>
      <c r="Z1713" s="205"/>
    </row>
    <row r="1714" spans="1:26">
      <c r="A1714" s="181">
        <v>2013.02</v>
      </c>
      <c r="B1714" s="182">
        <v>1512.31</v>
      </c>
      <c r="C1714" s="183">
        <f>C1712/3+C1715*2/3</f>
        <v>31.823333333333331</v>
      </c>
      <c r="D1714" s="182">
        <f>D1712/3+D1715*2/3</f>
        <v>87.303333333333342</v>
      </c>
      <c r="E1714" s="182">
        <v>232.166</v>
      </c>
      <c r="F1714" s="211">
        <f t="shared" si="368"/>
        <v>2013.1249999998709</v>
      </c>
      <c r="G1714" s="184">
        <v>1.98</v>
      </c>
      <c r="H1714" s="183">
        <f t="shared" si="364"/>
        <v>2047.0276564828623</v>
      </c>
      <c r="I1714" s="183">
        <f t="shared" si="365"/>
        <v>43.075324143070056</v>
      </c>
      <c r="J1714" s="185">
        <f t="shared" si="369"/>
        <v>1108417.07991846</v>
      </c>
      <c r="K1714" s="183">
        <f t="shared" si="366"/>
        <v>118.17176229508203</v>
      </c>
      <c r="L1714" s="185">
        <f t="shared" si="367"/>
        <v>63987.215452176664</v>
      </c>
      <c r="M1714" s="204">
        <f t="shared" si="358"/>
        <v>22.052724336861932</v>
      </c>
      <c r="N1714" s="186"/>
      <c r="O1714" s="187">
        <f t="shared" si="359"/>
        <v>24.36739696242298</v>
      </c>
      <c r="P1714" s="187"/>
      <c r="Q1714" s="206">
        <f t="shared" si="360"/>
        <v>4.9571974966961689E-2</v>
      </c>
      <c r="R1714" s="184">
        <f t="shared" si="370"/>
        <v>1.0034511580252754</v>
      </c>
      <c r="S1714" s="184">
        <f t="shared" si="371"/>
        <v>49.539871656185113</v>
      </c>
      <c r="T1714" s="190">
        <f t="shared" si="372"/>
        <v>9.62866850892663E-2</v>
      </c>
      <c r="U1714" s="190">
        <f t="shared" si="362"/>
        <v>-2.0113744427384672E-2</v>
      </c>
      <c r="V1714" s="190">
        <f t="shared" si="363"/>
        <v>0.11640042951665097</v>
      </c>
      <c r="Y1714" s="205"/>
      <c r="Z1714" s="205"/>
    </row>
    <row r="1715" spans="1:26">
      <c r="A1715" s="181">
        <v>2013.03</v>
      </c>
      <c r="B1715" s="182">
        <v>1550.83</v>
      </c>
      <c r="C1715" s="183">
        <v>32.11</v>
      </c>
      <c r="D1715" s="182">
        <v>87.7</v>
      </c>
      <c r="E1715" s="182">
        <v>232.773</v>
      </c>
      <c r="F1715" s="211">
        <f t="shared" si="368"/>
        <v>2013.2083333332041</v>
      </c>
      <c r="G1715" s="184">
        <v>1.96</v>
      </c>
      <c r="H1715" s="183">
        <f t="shared" si="364"/>
        <v>2093.6934534288775</v>
      </c>
      <c r="I1715" s="183">
        <f t="shared" si="365"/>
        <v>43.350010503795559</v>
      </c>
      <c r="J1715" s="185">
        <f t="shared" si="369"/>
        <v>1135641.5895033197</v>
      </c>
      <c r="K1715" s="183">
        <f t="shared" si="366"/>
        <v>118.39912554291095</v>
      </c>
      <c r="L1715" s="185">
        <f t="shared" si="367"/>
        <v>64220.944526119019</v>
      </c>
      <c r="M1715" s="204">
        <f t="shared" si="358"/>
        <v>22.41920711460256</v>
      </c>
      <c r="N1715" s="186"/>
      <c r="O1715" s="187">
        <f t="shared" si="359"/>
        <v>24.777200805369684</v>
      </c>
      <c r="P1715" s="187"/>
      <c r="Q1715" s="206">
        <f t="shared" si="360"/>
        <v>4.868479759534905E-2</v>
      </c>
      <c r="R1715" s="184">
        <f t="shared" si="370"/>
        <v>1.019820122666715</v>
      </c>
      <c r="S1715" s="184">
        <f t="shared" si="371"/>
        <v>49.581211079830545</v>
      </c>
      <c r="T1715" s="190">
        <f t="shared" si="372"/>
        <v>9.0409359165969372E-2</v>
      </c>
      <c r="U1715" s="190">
        <f t="shared" si="362"/>
        <v>-1.9485916171135154E-2</v>
      </c>
      <c r="V1715" s="190">
        <f t="shared" si="363"/>
        <v>0.10989527533710453</v>
      </c>
      <c r="Y1715" s="205"/>
      <c r="Z1715" s="205"/>
    </row>
    <row r="1716" spans="1:26">
      <c r="A1716" s="181">
        <v>2013.04</v>
      </c>
      <c r="B1716" s="182">
        <v>1570.7</v>
      </c>
      <c r="C1716" s="183">
        <f>C1715*2/3+C1718/3</f>
        <v>32.49666666666667</v>
      </c>
      <c r="D1716" s="182">
        <f>D1715*2/3+D1718/3</f>
        <v>88.783333333333331</v>
      </c>
      <c r="E1716" s="182">
        <v>232.53100000000001</v>
      </c>
      <c r="F1716" s="211">
        <f t="shared" si="368"/>
        <v>2013.2916666665374</v>
      </c>
      <c r="G1716" s="184">
        <v>1.76</v>
      </c>
      <c r="H1716" s="183">
        <f t="shared" si="364"/>
        <v>2122.7257576409174</v>
      </c>
      <c r="I1716" s="183">
        <f t="shared" si="365"/>
        <v>43.917687254602633</v>
      </c>
      <c r="J1716" s="185">
        <f t="shared" si="369"/>
        <v>1153374.1383577196</v>
      </c>
      <c r="K1716" s="183">
        <f t="shared" si="366"/>
        <v>119.98641912261165</v>
      </c>
      <c r="L1716" s="185">
        <f t="shared" si="367"/>
        <v>65194.11764427297</v>
      </c>
      <c r="M1716" s="204">
        <f t="shared" si="358"/>
        <v>22.595655396105581</v>
      </c>
      <c r="N1716" s="186"/>
      <c r="O1716" s="187">
        <f t="shared" si="359"/>
        <v>24.976932098870421</v>
      </c>
      <c r="P1716" s="187"/>
      <c r="Q1716" s="206">
        <f t="shared" si="360"/>
        <v>5.0452547188244753E-2</v>
      </c>
      <c r="R1716" s="184">
        <f t="shared" si="370"/>
        <v>0.98613460955449705</v>
      </c>
      <c r="S1716" s="184">
        <f t="shared" si="371"/>
        <v>50.616539718281743</v>
      </c>
      <c r="T1716" s="190">
        <f t="shared" si="372"/>
        <v>9.2444602239405649E-2</v>
      </c>
      <c r="U1716" s="190">
        <f t="shared" si="362"/>
        <v>-2.0082681848827222E-2</v>
      </c>
      <c r="V1716" s="190">
        <f t="shared" si="363"/>
        <v>0.11252728408823287</v>
      </c>
      <c r="Y1716" s="205"/>
      <c r="Z1716" s="205"/>
    </row>
    <row r="1717" spans="1:26">
      <c r="A1717" s="181">
        <v>2013.05</v>
      </c>
      <c r="B1717" s="182">
        <v>1639.84</v>
      </c>
      <c r="C1717" s="183">
        <f>C1715/3+C1718*2/3</f>
        <v>32.88333333333334</v>
      </c>
      <c r="D1717" s="182">
        <f>D1715/3+D1718*2/3</f>
        <v>89.866666666666674</v>
      </c>
      <c r="E1717" s="182">
        <v>232.94499999999999</v>
      </c>
      <c r="F1717" s="211">
        <f t="shared" si="368"/>
        <v>2013.3749999998706</v>
      </c>
      <c r="G1717" s="184">
        <v>1.93</v>
      </c>
      <c r="H1717" s="183">
        <f t="shared" si="364"/>
        <v>2212.2264881409783</v>
      </c>
      <c r="I1717" s="183">
        <f t="shared" si="365"/>
        <v>44.361267573890864</v>
      </c>
      <c r="J1717" s="185">
        <f t="shared" si="369"/>
        <v>1204012.6106613968</v>
      </c>
      <c r="K1717" s="183">
        <f t="shared" si="366"/>
        <v>121.23464508789634</v>
      </c>
      <c r="L1717" s="185">
        <f t="shared" si="367"/>
        <v>65982.41288465391</v>
      </c>
      <c r="M1717" s="204">
        <f t="shared" si="358"/>
        <v>23.411841781842398</v>
      </c>
      <c r="N1717" s="186"/>
      <c r="O1717" s="187">
        <f t="shared" si="359"/>
        <v>25.881910504712483</v>
      </c>
      <c r="P1717" s="187"/>
      <c r="Q1717" s="206">
        <f t="shared" si="360"/>
        <v>4.7559095488884817E-2</v>
      </c>
      <c r="R1717" s="184">
        <f t="shared" si="370"/>
        <v>0.96882821841789979</v>
      </c>
      <c r="S1717" s="184">
        <f t="shared" si="371"/>
        <v>49.826011014749959</v>
      </c>
      <c r="T1717" s="190">
        <f t="shared" si="372"/>
        <v>8.828702183228887E-2</v>
      </c>
      <c r="U1717" s="190">
        <f t="shared" si="362"/>
        <v>-1.9404900566528327E-2</v>
      </c>
      <c r="V1717" s="190">
        <f t="shared" si="363"/>
        <v>0.1076919223988172</v>
      </c>
      <c r="Y1717" s="205"/>
      <c r="Z1717" s="205"/>
    </row>
    <row r="1718" spans="1:26">
      <c r="A1718" s="181">
        <v>2013.06</v>
      </c>
      <c r="B1718" s="182">
        <v>1618.77</v>
      </c>
      <c r="C1718" s="183">
        <v>33.270000000000003</v>
      </c>
      <c r="D1718" s="182">
        <v>90.95</v>
      </c>
      <c r="E1718" s="182">
        <v>233.50399999999999</v>
      </c>
      <c r="F1718" s="211">
        <f t="shared" si="368"/>
        <v>2013.4583333332039</v>
      </c>
      <c r="G1718" s="184">
        <v>2.2999999999999998</v>
      </c>
      <c r="H1718" s="183">
        <f t="shared" si="364"/>
        <v>2178.5740585386125</v>
      </c>
      <c r="I1718" s="183">
        <f t="shared" si="365"/>
        <v>44.77545230488559</v>
      </c>
      <c r="J1718" s="185">
        <f t="shared" si="369"/>
        <v>1187727.916314547</v>
      </c>
      <c r="K1718" s="183">
        <f t="shared" si="366"/>
        <v>122.40238614756069</v>
      </c>
      <c r="L1718" s="185">
        <f t="shared" si="367"/>
        <v>66732.058284257844</v>
      </c>
      <c r="M1718" s="204">
        <f t="shared" si="358"/>
        <v>22.925333173915323</v>
      </c>
      <c r="N1718" s="186"/>
      <c r="O1718" s="187">
        <f t="shared" si="359"/>
        <v>25.347211669351633</v>
      </c>
      <c r="P1718" s="187"/>
      <c r="Q1718" s="206">
        <f t="shared" si="360"/>
        <v>4.4899452656777167E-2</v>
      </c>
      <c r="R1718" s="184">
        <f t="shared" si="370"/>
        <v>0.97744062666193965</v>
      </c>
      <c r="S1718" s="184">
        <f t="shared" si="371"/>
        <v>48.157282063143434</v>
      </c>
      <c r="T1718" s="190">
        <f t="shared" si="372"/>
        <v>9.4687106207306915E-2</v>
      </c>
      <c r="U1718" s="190">
        <f t="shared" si="362"/>
        <v>-1.7554058565415032E-2</v>
      </c>
      <c r="V1718" s="190">
        <f t="shared" si="363"/>
        <v>0.11224116477272195</v>
      </c>
      <c r="Y1718" s="205"/>
      <c r="Z1718" s="205"/>
    </row>
    <row r="1719" spans="1:26">
      <c r="A1719" s="181">
        <v>2013.07</v>
      </c>
      <c r="B1719" s="182">
        <v>1668.68</v>
      </c>
      <c r="C1719" s="183">
        <f>C1718*2/3+C1721/3</f>
        <v>33.646666666666668</v>
      </c>
      <c r="D1719" s="182">
        <f>D1718*2/3+D1721/3</f>
        <v>92.09</v>
      </c>
      <c r="E1719" s="182">
        <v>233.596</v>
      </c>
      <c r="F1719" s="211">
        <f t="shared" si="368"/>
        <v>2013.5416666665371</v>
      </c>
      <c r="G1719" s="184">
        <v>2.58</v>
      </c>
      <c r="H1719" s="183">
        <f t="shared" si="364"/>
        <v>2244.8594969948126</v>
      </c>
      <c r="I1719" s="183">
        <f t="shared" si="365"/>
        <v>45.264543956232146</v>
      </c>
      <c r="J1719" s="185">
        <f t="shared" si="369"/>
        <v>1225922.2705129383</v>
      </c>
      <c r="K1719" s="183">
        <f t="shared" si="366"/>
        <v>123.88781017226327</v>
      </c>
      <c r="L1719" s="185">
        <f t="shared" si="367"/>
        <v>67655.381434149444</v>
      </c>
      <c r="M1719" s="204">
        <f t="shared" si="358"/>
        <v>23.492460177159639</v>
      </c>
      <c r="N1719" s="186"/>
      <c r="O1719" s="187">
        <f t="shared" si="359"/>
        <v>25.976012306614166</v>
      </c>
      <c r="P1719" s="187"/>
      <c r="Q1719" s="206">
        <f t="shared" si="360"/>
        <v>4.097532873190432E-2</v>
      </c>
      <c r="R1719" s="184">
        <f t="shared" si="370"/>
        <v>0.98827007178827742</v>
      </c>
      <c r="S1719" s="184">
        <f t="shared" si="371"/>
        <v>47.052345450094542</v>
      </c>
      <c r="T1719" s="190">
        <f t="shared" si="372"/>
        <v>9.5177071372000599E-2</v>
      </c>
      <c r="U1719" s="190">
        <f t="shared" si="362"/>
        <v>-1.6367659498454534E-2</v>
      </c>
      <c r="V1719" s="190">
        <f t="shared" si="363"/>
        <v>0.11154473087045513</v>
      </c>
      <c r="Y1719" s="205"/>
      <c r="Z1719" s="205"/>
    </row>
    <row r="1720" spans="1:26">
      <c r="A1720" s="181">
        <v>2013.08</v>
      </c>
      <c r="B1720" s="182">
        <v>1670.09</v>
      </c>
      <c r="C1720" s="183">
        <f>C1718/3+C1721*2/3</f>
        <v>34.023333333333333</v>
      </c>
      <c r="D1720" s="182">
        <f>D1718/3+D1721*2/3</f>
        <v>93.23</v>
      </c>
      <c r="E1720" s="182">
        <v>233.87700000000001</v>
      </c>
      <c r="F1720" s="211">
        <f t="shared" si="368"/>
        <v>2013.6249999998704</v>
      </c>
      <c r="G1720" s="184">
        <v>2.74</v>
      </c>
      <c r="H1720" s="183">
        <f t="shared" si="364"/>
        <v>2244.05690985005</v>
      </c>
      <c r="I1720" s="183">
        <f t="shared" si="365"/>
        <v>45.716276525695143</v>
      </c>
      <c r="J1720" s="185">
        <f t="shared" si="369"/>
        <v>1227564.4552509845</v>
      </c>
      <c r="K1720" s="183">
        <f t="shared" si="366"/>
        <v>125.27074930412144</v>
      </c>
      <c r="L1720" s="185">
        <f t="shared" si="367"/>
        <v>68526.746560394517</v>
      </c>
      <c r="M1720" s="204">
        <f t="shared" si="358"/>
        <v>23.356649094916087</v>
      </c>
      <c r="N1720" s="186"/>
      <c r="O1720" s="187">
        <f t="shared" si="359"/>
        <v>25.827397250944159</v>
      </c>
      <c r="P1720" s="187"/>
      <c r="Q1720" s="206">
        <f t="shared" si="360"/>
        <v>3.9356890135809078E-2</v>
      </c>
      <c r="R1720" s="184">
        <f t="shared" si="370"/>
        <v>0.99623107360015073</v>
      </c>
      <c r="S1720" s="184">
        <f t="shared" si="371"/>
        <v>46.444555194675061</v>
      </c>
      <c r="T1720" s="190">
        <f t="shared" si="372"/>
        <v>9.3456913563226385E-2</v>
      </c>
      <c r="U1720" s="190">
        <f t="shared" si="362"/>
        <v>-1.7368565067377606E-2</v>
      </c>
      <c r="V1720" s="190">
        <f t="shared" si="363"/>
        <v>0.11082547863060399</v>
      </c>
      <c r="Y1720" s="205"/>
      <c r="Z1720" s="205"/>
    </row>
    <row r="1721" spans="1:26">
      <c r="A1721" s="181">
        <v>2013.09</v>
      </c>
      <c r="B1721" s="182">
        <v>1687.17</v>
      </c>
      <c r="C1721" s="183">
        <v>34.4</v>
      </c>
      <c r="D1721" s="182">
        <v>94.37</v>
      </c>
      <c r="E1721" s="182">
        <v>234.149</v>
      </c>
      <c r="F1721" s="211">
        <f t="shared" si="368"/>
        <v>2013.7083333332037</v>
      </c>
      <c r="G1721" s="184">
        <v>2.81</v>
      </c>
      <c r="H1721" s="183">
        <f t="shared" si="364"/>
        <v>2264.373389444329</v>
      </c>
      <c r="I1721" s="183">
        <f t="shared" si="365"/>
        <v>46.168699417892043</v>
      </c>
      <c r="J1721" s="185">
        <f t="shared" si="369"/>
        <v>1240782.7962259611</v>
      </c>
      <c r="K1721" s="183">
        <f t="shared" si="366"/>
        <v>126.65523732751373</v>
      </c>
      <c r="L1721" s="185">
        <f t="shared" si="367"/>
        <v>69401.822270336692</v>
      </c>
      <c r="M1721" s="204">
        <f t="shared" si="358"/>
        <v>23.442287167960593</v>
      </c>
      <c r="N1721" s="186"/>
      <c r="O1721" s="187">
        <f t="shared" si="359"/>
        <v>25.923107076121418</v>
      </c>
      <c r="P1721" s="187"/>
      <c r="Q1721" s="206">
        <f t="shared" si="360"/>
        <v>3.8287251690726415E-2</v>
      </c>
      <c r="R1721" s="184">
        <f t="shared" si="370"/>
        <v>1.0189187020214248</v>
      </c>
      <c r="S1721" s="184">
        <f t="shared" si="371"/>
        <v>46.215759948362788</v>
      </c>
      <c r="T1721" s="190">
        <f t="shared" si="372"/>
        <v>9.0969927078267787E-2</v>
      </c>
      <c r="U1721" s="190">
        <f t="shared" si="362"/>
        <v>-1.8451454905172304E-2</v>
      </c>
      <c r="V1721" s="190">
        <f t="shared" si="363"/>
        <v>0.10942138198344009</v>
      </c>
      <c r="Y1721" s="205"/>
      <c r="Z1721" s="205"/>
    </row>
    <row r="1722" spans="1:26">
      <c r="A1722" s="181">
        <v>2013.1</v>
      </c>
      <c r="B1722" s="182">
        <v>1720.03</v>
      </c>
      <c r="C1722" s="183">
        <f>C1721*2/3+C1724/3</f>
        <v>34.596666666666664</v>
      </c>
      <c r="D1722" s="182">
        <f>D1721*2/3+D1724/3</f>
        <v>96.313333333333333</v>
      </c>
      <c r="E1722" s="182">
        <v>233.54599999999999</v>
      </c>
      <c r="F1722" s="211">
        <f t="shared" si="368"/>
        <v>2013.7916666665369</v>
      </c>
      <c r="G1722" s="184">
        <v>2.62</v>
      </c>
      <c r="H1722" s="183">
        <f t="shared" si="364"/>
        <v>2314.4355614525625</v>
      </c>
      <c r="I1722" s="183">
        <f t="shared" si="365"/>
        <v>46.552534340130016</v>
      </c>
      <c r="J1722" s="185">
        <f t="shared" si="369"/>
        <v>1270340.5305609219</v>
      </c>
      <c r="K1722" s="183">
        <f t="shared" si="366"/>
        <v>129.59716034528535</v>
      </c>
      <c r="L1722" s="185">
        <f t="shared" si="367"/>
        <v>71132.905220698245</v>
      </c>
      <c r="M1722" s="204">
        <f t="shared" si="358"/>
        <v>23.83473788763142</v>
      </c>
      <c r="N1722" s="186"/>
      <c r="O1722" s="187">
        <f t="shared" si="359"/>
        <v>26.356918954589563</v>
      </c>
      <c r="P1722" s="187"/>
      <c r="Q1722" s="206">
        <f t="shared" si="360"/>
        <v>3.9331513230855583E-2</v>
      </c>
      <c r="R1722" s="184">
        <f t="shared" si="370"/>
        <v>0.99350010533486743</v>
      </c>
      <c r="S1722" s="184">
        <f t="shared" si="371"/>
        <v>47.211685603120436</v>
      </c>
      <c r="T1722" s="190">
        <f t="shared" si="372"/>
        <v>8.5094937339579513E-2</v>
      </c>
      <c r="U1722" s="190">
        <f t="shared" si="362"/>
        <v>-2.3426729790562928E-2</v>
      </c>
      <c r="V1722" s="190">
        <f t="shared" si="363"/>
        <v>0.10852166713014244</v>
      </c>
      <c r="Y1722" s="205"/>
      <c r="Z1722" s="205"/>
    </row>
    <row r="1723" spans="1:26">
      <c r="A1723" s="181">
        <v>2013.11</v>
      </c>
      <c r="B1723" s="182">
        <v>1783.54</v>
      </c>
      <c r="C1723" s="183">
        <f>C1721/3+C1724*2/3</f>
        <v>34.793333333333337</v>
      </c>
      <c r="D1723" s="182">
        <f>D1721/3+D1724*2/3</f>
        <v>98.256666666666661</v>
      </c>
      <c r="E1723" s="182">
        <v>233.06899999999999</v>
      </c>
      <c r="F1723" s="211">
        <f t="shared" si="368"/>
        <v>2013.8749999998702</v>
      </c>
      <c r="G1723" s="184">
        <v>2.72</v>
      </c>
      <c r="H1723" s="183">
        <f t="shared" si="364"/>
        <v>2404.8048900969252</v>
      </c>
      <c r="I1723" s="183">
        <f t="shared" si="365"/>
        <v>46.912981005624964</v>
      </c>
      <c r="J1723" s="185">
        <f t="shared" si="369"/>
        <v>1322087.967959044</v>
      </c>
      <c r="K1723" s="183">
        <f t="shared" si="366"/>
        <v>132.48265387074218</v>
      </c>
      <c r="L1723" s="185">
        <f t="shared" si="367"/>
        <v>72834.899565898406</v>
      </c>
      <c r="M1723" s="204">
        <f t="shared" si="358"/>
        <v>24.642077092412048</v>
      </c>
      <c r="N1723" s="186"/>
      <c r="O1723" s="187">
        <f t="shared" si="359"/>
        <v>27.246316008132879</v>
      </c>
      <c r="P1723" s="187"/>
      <c r="Q1723" s="206">
        <f t="shared" si="360"/>
        <v>3.7024686012149408E-2</v>
      </c>
      <c r="R1723" s="184">
        <f t="shared" si="370"/>
        <v>0.98677017693488689</v>
      </c>
      <c r="S1723" s="184">
        <f t="shared" si="371"/>
        <v>47.000810211486936</v>
      </c>
      <c r="T1723" s="190">
        <f t="shared" si="372"/>
        <v>8.5864096873947693E-2</v>
      </c>
      <c r="U1723" s="190">
        <f t="shared" si="362"/>
        <v>-2.0093601815271867E-2</v>
      </c>
      <c r="V1723" s="190">
        <f t="shared" si="363"/>
        <v>0.10595769868921956</v>
      </c>
      <c r="Y1723" s="205"/>
      <c r="Z1723" s="205"/>
    </row>
    <row r="1724" spans="1:26">
      <c r="A1724" s="181">
        <v>2013.12</v>
      </c>
      <c r="B1724" s="182">
        <v>1807.78</v>
      </c>
      <c r="C1724" s="183">
        <v>34.99</v>
      </c>
      <c r="D1724" s="182">
        <v>100.2</v>
      </c>
      <c r="E1724" s="182">
        <v>233.04900000000001</v>
      </c>
      <c r="F1724" s="211">
        <f t="shared" si="368"/>
        <v>2013.9583333332034</v>
      </c>
      <c r="G1724" s="184">
        <v>2.9</v>
      </c>
      <c r="H1724" s="183">
        <f t="shared" si="364"/>
        <v>2437.6976516097479</v>
      </c>
      <c r="I1724" s="183">
        <f t="shared" si="365"/>
        <v>47.182201833090915</v>
      </c>
      <c r="J1724" s="185">
        <f t="shared" si="369"/>
        <v>1342333.0099615436</v>
      </c>
      <c r="K1724" s="183">
        <f t="shared" si="366"/>
        <v>135.11450767864275</v>
      </c>
      <c r="L1724" s="185">
        <f t="shared" si="367"/>
        <v>74401.623869136019</v>
      </c>
      <c r="M1724" s="204">
        <f t="shared" si="358"/>
        <v>24.861869296461936</v>
      </c>
      <c r="N1724" s="186"/>
      <c r="O1724" s="187">
        <f t="shared" si="359"/>
        <v>27.483753598662702</v>
      </c>
      <c r="P1724" s="187"/>
      <c r="Q1724" s="206">
        <f t="shared" si="360"/>
        <v>3.4968173305041081E-2</v>
      </c>
      <c r="R1724" s="184">
        <f t="shared" si="370"/>
        <v>1.0058668846418555</v>
      </c>
      <c r="S1724" s="184">
        <f t="shared" si="371"/>
        <v>46.382978001290546</v>
      </c>
      <c r="T1724" s="190">
        <f t="shared" si="372"/>
        <v>8.9808652495178221E-2</v>
      </c>
      <c r="U1724" s="190">
        <f t="shared" si="362"/>
        <v>-1.456289910728148E-2</v>
      </c>
      <c r="V1724" s="190">
        <f t="shared" si="363"/>
        <v>0.1043715516024597</v>
      </c>
      <c r="Y1724" s="205"/>
      <c r="Z1724" s="205"/>
    </row>
    <row r="1725" spans="1:26">
      <c r="A1725" s="181">
        <v>2014.01</v>
      </c>
      <c r="B1725" s="182">
        <v>1822.36</v>
      </c>
      <c r="C1725" s="183">
        <f>C1724*2/3+C1727/3</f>
        <v>35.403333333333336</v>
      </c>
      <c r="D1725" s="182">
        <f>D1724*2/3+D1727/3</f>
        <v>100.41666666666666</v>
      </c>
      <c r="E1725" s="182">
        <v>233.916</v>
      </c>
      <c r="F1725" s="211">
        <f t="shared" si="368"/>
        <v>2014.0416666665367</v>
      </c>
      <c r="G1725" s="184">
        <v>2.86</v>
      </c>
      <c r="H1725" s="183">
        <f t="shared" si="364"/>
        <v>2448.2499299748633</v>
      </c>
      <c r="I1725" s="183">
        <f t="shared" si="365"/>
        <v>47.562615703927932</v>
      </c>
      <c r="J1725" s="185">
        <f t="shared" si="369"/>
        <v>1350326.239690104</v>
      </c>
      <c r="K1725" s="183">
        <f t="shared" si="366"/>
        <v>134.90479221173416</v>
      </c>
      <c r="L1725" s="185">
        <f t="shared" si="367"/>
        <v>74406.407022879474</v>
      </c>
      <c r="M1725" s="204">
        <f t="shared" si="358"/>
        <v>24.859609093632702</v>
      </c>
      <c r="N1725" s="186"/>
      <c r="O1725" s="187">
        <f t="shared" si="359"/>
        <v>27.474102609349305</v>
      </c>
      <c r="P1725" s="187"/>
      <c r="Q1725" s="206">
        <f t="shared" si="360"/>
        <v>3.5253275788467722E-2</v>
      </c>
      <c r="R1725" s="184">
        <f t="shared" si="370"/>
        <v>1.0154143860838949</v>
      </c>
      <c r="S1725" s="184">
        <f t="shared" si="371"/>
        <v>46.482176374067258</v>
      </c>
      <c r="T1725" s="190">
        <f t="shared" si="372"/>
        <v>9.1699550059707979E-2</v>
      </c>
      <c r="U1725" s="190">
        <f t="shared" si="362"/>
        <v>-1.529972843184757E-2</v>
      </c>
      <c r="V1725" s="190">
        <f t="shared" si="363"/>
        <v>0.10699927849155555</v>
      </c>
      <c r="Y1725" s="205"/>
      <c r="Z1725" s="205"/>
    </row>
    <row r="1726" spans="1:26">
      <c r="A1726" s="181">
        <v>2014.02</v>
      </c>
      <c r="B1726" s="182">
        <v>1817.04</v>
      </c>
      <c r="C1726" s="183">
        <f>C1724/3+C1727*2/3</f>
        <v>35.816666666666663</v>
      </c>
      <c r="D1726" s="182">
        <f>D1724/3+D1727*2/3</f>
        <v>100.63333333333333</v>
      </c>
      <c r="E1726" s="182">
        <v>234.78100000000001</v>
      </c>
      <c r="F1726" s="211">
        <f t="shared" si="368"/>
        <v>2014.1249999998699</v>
      </c>
      <c r="G1726" s="184">
        <v>2.71</v>
      </c>
      <c r="H1726" s="183">
        <f t="shared" si="364"/>
        <v>2432.1090577176187</v>
      </c>
      <c r="I1726" s="183">
        <f t="shared" si="365"/>
        <v>47.940628394120495</v>
      </c>
      <c r="J1726" s="185">
        <f t="shared" si="369"/>
        <v>1343627.2425408927</v>
      </c>
      <c r="K1726" s="183">
        <f t="shared" si="366"/>
        <v>134.69777303103749</v>
      </c>
      <c r="L1726" s="185">
        <f t="shared" si="367"/>
        <v>74414.260651590026</v>
      </c>
      <c r="M1726" s="204">
        <f t="shared" si="358"/>
        <v>24.590930877894124</v>
      </c>
      <c r="N1726" s="186"/>
      <c r="O1726" s="187">
        <f t="shared" si="359"/>
        <v>27.170675136889436</v>
      </c>
      <c r="P1726" s="187"/>
      <c r="Q1726" s="206">
        <f t="shared" si="360"/>
        <v>3.7019397023219061E-2</v>
      </c>
      <c r="R1726" s="184">
        <f t="shared" si="370"/>
        <v>1.0013900105334868</v>
      </c>
      <c r="S1726" s="184">
        <f t="shared" si="371"/>
        <v>47.024777256091646</v>
      </c>
      <c r="T1726" s="190">
        <f t="shared" si="372"/>
        <v>9.6068584008855984E-2</v>
      </c>
      <c r="U1726" s="190">
        <f t="shared" si="362"/>
        <v>-1.7913080091109368E-2</v>
      </c>
      <c r="V1726" s="190">
        <f t="shared" si="363"/>
        <v>0.11398166409996535</v>
      </c>
      <c r="Y1726" s="205"/>
      <c r="Z1726" s="205"/>
    </row>
    <row r="1727" spans="1:26">
      <c r="A1727" s="181">
        <v>2014.03</v>
      </c>
      <c r="B1727" s="182">
        <v>1863.52</v>
      </c>
      <c r="C1727" s="183">
        <v>36.229999999999997</v>
      </c>
      <c r="D1727" s="182">
        <v>100.85</v>
      </c>
      <c r="E1727" s="182">
        <v>236.29300000000001</v>
      </c>
      <c r="F1727" s="211">
        <f t="shared" si="368"/>
        <v>2014.2083333332032</v>
      </c>
      <c r="G1727" s="184">
        <v>2.72</v>
      </c>
      <c r="H1727" s="183">
        <f t="shared" si="364"/>
        <v>2478.3618043699994</v>
      </c>
      <c r="I1727" s="183">
        <f t="shared" si="365"/>
        <v>48.183570969093466</v>
      </c>
      <c r="J1727" s="185">
        <f t="shared" si="369"/>
        <v>1371398.0011944042</v>
      </c>
      <c r="K1727" s="183">
        <f t="shared" si="366"/>
        <v>134.12401689851163</v>
      </c>
      <c r="L1727" s="185">
        <f t="shared" si="367"/>
        <v>74217.335161659459</v>
      </c>
      <c r="M1727" s="204">
        <f t="shared" si="358"/>
        <v>24.956039153965385</v>
      </c>
      <c r="N1727" s="186"/>
      <c r="O1727" s="187">
        <f t="shared" si="359"/>
        <v>27.566812365082868</v>
      </c>
      <c r="P1727" s="187"/>
      <c r="Q1727" s="206">
        <f t="shared" si="360"/>
        <v>3.6323988184061073E-2</v>
      </c>
      <c r="R1727" s="184">
        <f t="shared" si="370"/>
        <v>1.0031354035167042</v>
      </c>
      <c r="S1727" s="184">
        <f t="shared" si="371"/>
        <v>46.788820125589524</v>
      </c>
      <c r="T1727" s="190">
        <f t="shared" si="372"/>
        <v>9.6660150754855456E-2</v>
      </c>
      <c r="U1727" s="190">
        <f t="shared" si="362"/>
        <v>-1.7707883318866635E-2</v>
      </c>
      <c r="V1727" s="190">
        <f t="shared" si="363"/>
        <v>0.11436803407372209</v>
      </c>
      <c r="Y1727" s="205"/>
      <c r="Z1727" s="205"/>
    </row>
    <row r="1728" spans="1:26">
      <c r="A1728" s="181">
        <v>2014.04</v>
      </c>
      <c r="B1728" s="182">
        <v>1864.26</v>
      </c>
      <c r="C1728" s="183">
        <f>C1727*2/3+C1730/3</f>
        <v>36.61333333333333</v>
      </c>
      <c r="D1728" s="182">
        <f>D1727*2/3+D1730/3</f>
        <v>101.60666666666667</v>
      </c>
      <c r="E1728" s="182">
        <v>237.072</v>
      </c>
      <c r="F1728" s="211">
        <f t="shared" si="368"/>
        <v>2014.2916666665365</v>
      </c>
      <c r="G1728" s="184">
        <v>2.71</v>
      </c>
      <c r="H1728" s="183">
        <f t="shared" si="364"/>
        <v>2471.1990204241756</v>
      </c>
      <c r="I1728" s="183">
        <f t="shared" si="365"/>
        <v>48.533377033137626</v>
      </c>
      <c r="J1728" s="185">
        <f t="shared" si="369"/>
        <v>1369672.4744543033</v>
      </c>
      <c r="K1728" s="183">
        <f t="shared" si="366"/>
        <v>134.68630723999465</v>
      </c>
      <c r="L1728" s="185">
        <f t="shared" si="367"/>
        <v>74650.453560333277</v>
      </c>
      <c r="M1728" s="204">
        <f t="shared" si="358"/>
        <v>24.786315396962628</v>
      </c>
      <c r="N1728" s="186"/>
      <c r="O1728" s="187">
        <f t="shared" si="359"/>
        <v>27.372610571113679</v>
      </c>
      <c r="P1728" s="187"/>
      <c r="Q1728" s="206">
        <f t="shared" si="360"/>
        <v>3.6708065945364909E-2</v>
      </c>
      <c r="R1728" s="184">
        <f t="shared" si="370"/>
        <v>1.0153830378430897</v>
      </c>
      <c r="S1728" s="184">
        <f t="shared" si="371"/>
        <v>46.781295512448587</v>
      </c>
      <c r="T1728" s="190">
        <f>(J1848/J1728)^(1/10)-1</f>
        <v>9.5261374639840524E-2</v>
      </c>
      <c r="U1728" s="190">
        <f t="shared" si="362"/>
        <v>-2.0336021968586415E-2</v>
      </c>
      <c r="V1728" s="190">
        <f t="shared" si="363"/>
        <v>0.11559739660842694</v>
      </c>
      <c r="Y1728" s="205"/>
      <c r="Z1728" s="205"/>
    </row>
    <row r="1729" spans="1:26">
      <c r="A1729" s="181">
        <v>2014.05</v>
      </c>
      <c r="B1729" s="182">
        <v>1889.77</v>
      </c>
      <c r="C1729" s="183">
        <f>C1727/3+C1730*2/3</f>
        <v>36.99666666666667</v>
      </c>
      <c r="D1729" s="182">
        <f>D1727/3+D1730*2/3</f>
        <v>102.36333333333334</v>
      </c>
      <c r="E1729" s="182">
        <v>237.9</v>
      </c>
      <c r="F1729" s="211">
        <f t="shared" si="368"/>
        <v>2014.3749999998697</v>
      </c>
      <c r="G1729" s="184">
        <v>2.56</v>
      </c>
      <c r="H1729" s="183">
        <f t="shared" si="364"/>
        <v>2496.2956135561167</v>
      </c>
      <c r="I1729" s="183">
        <f t="shared" si="365"/>
        <v>48.870823812526289</v>
      </c>
      <c r="J1729" s="185">
        <f t="shared" si="369"/>
        <v>1385839.6053356519</v>
      </c>
      <c r="K1729" s="183">
        <f t="shared" si="366"/>
        <v>135.2170581546869</v>
      </c>
      <c r="L1729" s="185">
        <f t="shared" si="367"/>
        <v>75066.892514702035</v>
      </c>
      <c r="M1729" s="204">
        <f t="shared" ref="M1729:M1792" si="373">H1729/AVERAGE(K1609:K1728)</f>
        <v>24.943274109902582</v>
      </c>
      <c r="N1729" s="186"/>
      <c r="O1729" s="187">
        <f t="shared" ref="O1729:O1792" si="374">J1729/AVERAGE(L1609:L1728)</f>
        <v>27.53863238689576</v>
      </c>
      <c r="P1729" s="187"/>
      <c r="Q1729" s="206">
        <f t="shared" ref="Q1729:Q1792" si="375">1/M1729-(G1729/100-(((E1729/E1609)^(1/10))-1))</f>
        <v>3.7713962344599714E-2</v>
      </c>
      <c r="R1729" s="184">
        <f t="shared" si="370"/>
        <v>0.99864009586182401</v>
      </c>
      <c r="S1729" s="184">
        <f t="shared" si="371"/>
        <v>47.335609137407339</v>
      </c>
      <c r="T1729" s="190">
        <f>(J1849/J1729)^(1/10)-1</f>
        <v>9.651802864250314E-2</v>
      </c>
      <c r="U1729" s="190">
        <f t="shared" si="362"/>
        <v>-2.0815540757668116E-2</v>
      </c>
      <c r="V1729" s="190">
        <f t="shared" si="363"/>
        <v>0.11733356940017126</v>
      </c>
      <c r="Y1729" s="205"/>
      <c r="Z1729" s="205"/>
    </row>
    <row r="1730" spans="1:26">
      <c r="A1730" s="181">
        <v>2014.06</v>
      </c>
      <c r="B1730" s="182">
        <v>1947.09</v>
      </c>
      <c r="C1730" s="183">
        <v>37.380000000000003</v>
      </c>
      <c r="D1730" s="182">
        <v>103.12</v>
      </c>
      <c r="E1730" s="182">
        <v>238.34299999999999</v>
      </c>
      <c r="F1730" s="211">
        <f t="shared" si="368"/>
        <v>2014.458333333203</v>
      </c>
      <c r="G1730" s="184">
        <v>2.6</v>
      </c>
      <c r="H1730" s="183">
        <f t="shared" si="364"/>
        <v>2567.2320748039597</v>
      </c>
      <c r="I1730" s="183">
        <f t="shared" si="365"/>
        <v>49.285413081147787</v>
      </c>
      <c r="J1730" s="185">
        <f t="shared" si="369"/>
        <v>1427500.682391572</v>
      </c>
      <c r="K1730" s="183">
        <f t="shared" si="366"/>
        <v>135.96339745660671</v>
      </c>
      <c r="L1730" s="185">
        <f t="shared" si="367"/>
        <v>75601.985716232404</v>
      </c>
      <c r="M1730" s="204">
        <f t="shared" si="373"/>
        <v>25.558007623511291</v>
      </c>
      <c r="N1730" s="186"/>
      <c r="O1730" s="187">
        <f t="shared" si="374"/>
        <v>28.208601072722157</v>
      </c>
      <c r="P1730" s="187"/>
      <c r="Q1730" s="206">
        <f t="shared" si="375"/>
        <v>3.6215896801316871E-2</v>
      </c>
      <c r="R1730" s="184">
        <f t="shared" si="370"/>
        <v>1.0074215711496362</v>
      </c>
      <c r="S1730" s="184">
        <f t="shared" si="371"/>
        <v>47.183375811246862</v>
      </c>
      <c r="T1730" s="190">
        <f>(J1850/J1730)^(1/10)-1</f>
        <v>9.70597897578096E-2</v>
      </c>
      <c r="U1730" s="190">
        <f>(($S1850/$S1730)^(1/10)-1)</f>
        <v>-1.8838959434372637E-2</v>
      </c>
      <c r="V1730" s="190">
        <f>T1730-U1730</f>
        <v>0.11589874919218224</v>
      </c>
      <c r="Y1730" s="205"/>
      <c r="Z1730" s="205"/>
    </row>
    <row r="1731" spans="1:26">
      <c r="A1731" s="181">
        <v>2014.07</v>
      </c>
      <c r="B1731" s="182">
        <v>1973.1</v>
      </c>
      <c r="C1731" s="183">
        <f>C1730*2/3+C1733/3</f>
        <v>37.75</v>
      </c>
      <c r="D1731" s="182">
        <f>D1730*2/3+D1733/3</f>
        <v>104.06666666666666</v>
      </c>
      <c r="E1731" s="182">
        <v>238.25</v>
      </c>
      <c r="F1731" s="211">
        <f t="shared" si="368"/>
        <v>2014.5416666665362</v>
      </c>
      <c r="G1731" s="184">
        <v>2.54</v>
      </c>
      <c r="H1731" s="183">
        <f t="shared" si="364"/>
        <v>2602.541674501575</v>
      </c>
      <c r="I1731" s="183">
        <f t="shared" si="365"/>
        <v>49.792685729275995</v>
      </c>
      <c r="J1731" s="185">
        <f t="shared" si="369"/>
        <v>1449441.7199604777</v>
      </c>
      <c r="K1731" s="183">
        <f t="shared" si="366"/>
        <v>137.26513452256037</v>
      </c>
      <c r="L1731" s="185">
        <f t="shared" si="367"/>
        <v>76447.50307834729</v>
      </c>
      <c r="M1731" s="204">
        <f t="shared" si="373"/>
        <v>25.81754597615874</v>
      </c>
      <c r="N1731" s="186"/>
      <c r="O1731" s="187">
        <f t="shared" si="374"/>
        <v>28.485636237139371</v>
      </c>
      <c r="P1731" s="187"/>
      <c r="Q1731" s="206">
        <f t="shared" si="375"/>
        <v>3.6544567621686556E-2</v>
      </c>
      <c r="R1731" s="184">
        <f t="shared" si="370"/>
        <v>1.0126870256928058</v>
      </c>
      <c r="S1731" s="184">
        <f t="shared" si="371"/>
        <v>47.55210513631738</v>
      </c>
      <c r="T1731" s="190">
        <f>(J1851/J1731)^(1/10)-1</f>
        <v>9.7829472810885054E-2</v>
      </c>
      <c r="U1731" s="190">
        <f>(($S1851/$S1731)^(1/10)-1)</f>
        <v>-1.8794664790853677E-2</v>
      </c>
      <c r="V1731" s="190">
        <f>T1731-U1731</f>
        <v>0.11662413760173873</v>
      </c>
      <c r="Y1731" s="205"/>
      <c r="Z1731" s="205"/>
    </row>
    <row r="1732" spans="1:26">
      <c r="A1732" s="181">
        <v>2014.08</v>
      </c>
      <c r="B1732" s="182">
        <v>1961.53</v>
      </c>
      <c r="C1732" s="183">
        <f>C1730/3+C1733*2/3</f>
        <v>38.120000000000005</v>
      </c>
      <c r="D1732" s="182">
        <f>D1730/3+D1733*2/3</f>
        <v>105.01333333333334</v>
      </c>
      <c r="E1732" s="182">
        <v>237.852</v>
      </c>
      <c r="F1732" s="211">
        <f t="shared" si="368"/>
        <v>2014.6249999998695</v>
      </c>
      <c r="G1732" s="184">
        <v>2.42</v>
      </c>
      <c r="H1732" s="183">
        <f t="shared" si="364"/>
        <v>2591.6100322259226</v>
      </c>
      <c r="I1732" s="183">
        <f t="shared" si="365"/>
        <v>50.364855204076505</v>
      </c>
      <c r="J1732" s="185">
        <f t="shared" si="369"/>
        <v>1445691.0141479233</v>
      </c>
      <c r="K1732" s="183">
        <f t="shared" si="366"/>
        <v>138.74557523165672</v>
      </c>
      <c r="L1732" s="185">
        <f t="shared" si="367"/>
        <v>77397.150370231713</v>
      </c>
      <c r="M1732" s="204">
        <f t="shared" si="373"/>
        <v>25.617606421799398</v>
      </c>
      <c r="N1732" s="186"/>
      <c r="O1732" s="187">
        <f t="shared" si="374"/>
        <v>28.25605553351512</v>
      </c>
      <c r="P1732" s="187"/>
      <c r="Q1732" s="206">
        <f t="shared" si="375"/>
        <v>3.7821815914264693E-2</v>
      </c>
      <c r="R1732" s="184">
        <f t="shared" si="370"/>
        <v>0.99237806645546012</v>
      </c>
      <c r="S1732" s="184">
        <f t="shared" si="371"/>
        <v>48.235978801818128</v>
      </c>
      <c r="T1732" s="190">
        <f>(J1852/J1732)^(1/10)-1</f>
        <v>9.6280290816418646E-2</v>
      </c>
      <c r="U1732" s="190">
        <f>(($S1852/$S1732)^(1/10)-1)</f>
        <v>-1.8591758270735226E-2</v>
      </c>
      <c r="V1732" s="190">
        <f>T1732-U1732</f>
        <v>0.11487204908715387</v>
      </c>
      <c r="Y1732" s="205"/>
      <c r="Z1732" s="205"/>
    </row>
    <row r="1733" spans="1:26">
      <c r="A1733" s="181">
        <v>2014.09</v>
      </c>
      <c r="B1733" s="182">
        <v>1993.23</v>
      </c>
      <c r="C1733" s="183">
        <v>38.49</v>
      </c>
      <c r="D1733" s="182">
        <v>105.96</v>
      </c>
      <c r="E1733" s="182">
        <v>238.03100000000001</v>
      </c>
      <c r="F1733" s="211">
        <f t="shared" si="368"/>
        <v>2014.7083333332027</v>
      </c>
      <c r="G1733" s="184">
        <v>2.5299999999999998</v>
      </c>
      <c r="H1733" s="183">
        <f t="shared" si="364"/>
        <v>2631.5122695573277</v>
      </c>
      <c r="I1733" s="183">
        <f t="shared" si="365"/>
        <v>50.81546397317998</v>
      </c>
      <c r="J1733" s="185">
        <f t="shared" si="369"/>
        <v>1470312.1030198813</v>
      </c>
      <c r="K1733" s="183">
        <f t="shared" si="366"/>
        <v>139.8910512496272</v>
      </c>
      <c r="L1733" s="185">
        <f t="shared" si="367"/>
        <v>78161.712615195735</v>
      </c>
      <c r="M1733" s="204">
        <f t="shared" si="373"/>
        <v>25.918436892606195</v>
      </c>
      <c r="N1733" s="186"/>
      <c r="O1733" s="187">
        <f t="shared" si="374"/>
        <v>28.578155878854137</v>
      </c>
      <c r="P1733" s="187"/>
      <c r="Q1733" s="206">
        <f t="shared" si="375"/>
        <v>3.6129997383744908E-2</v>
      </c>
      <c r="R1733" s="184">
        <f t="shared" si="370"/>
        <v>1.0224851615240083</v>
      </c>
      <c r="S1733" s="184">
        <f t="shared" si="371"/>
        <v>47.832330256389731</v>
      </c>
      <c r="T1733" s="190"/>
      <c r="U1733" s="190"/>
      <c r="Y1733" s="205"/>
      <c r="Z1733" s="205"/>
    </row>
    <row r="1734" spans="1:26">
      <c r="A1734" s="181">
        <v>2014.1</v>
      </c>
      <c r="B1734" s="182">
        <v>1937.27</v>
      </c>
      <c r="C1734" s="183">
        <f>C1733*2/3+C1736/3</f>
        <v>38.806666666666665</v>
      </c>
      <c r="D1734" s="182">
        <f>D1733*2/3+D1736/3</f>
        <v>104.74333333333334</v>
      </c>
      <c r="E1734" s="182">
        <v>237.43299999999999</v>
      </c>
      <c r="F1734" s="211">
        <f t="shared" si="368"/>
        <v>2014.791666666536</v>
      </c>
      <c r="G1734" s="184">
        <v>2.2999999999999998</v>
      </c>
      <c r="H1734" s="183">
        <f t="shared" si="364"/>
        <v>2564.0741397152046</v>
      </c>
      <c r="I1734" s="183">
        <f t="shared" si="365"/>
        <v>51.362572304608058</v>
      </c>
      <c r="J1734" s="185">
        <f t="shared" si="369"/>
        <v>1435023.7068337677</v>
      </c>
      <c r="K1734" s="183">
        <f t="shared" si="366"/>
        <v>138.63306214805866</v>
      </c>
      <c r="L1734" s="185">
        <f t="shared" si="367"/>
        <v>77588.13509016551</v>
      </c>
      <c r="M1734" s="204">
        <f t="shared" si="373"/>
        <v>25.16274828308325</v>
      </c>
      <c r="N1734" s="186"/>
      <c r="O1734" s="187">
        <f t="shared" si="374"/>
        <v>27.736945618288239</v>
      </c>
      <c r="P1734" s="187"/>
      <c r="Q1734" s="206">
        <f t="shared" si="375"/>
        <v>3.8794517149685931E-2</v>
      </c>
      <c r="R1734" s="184">
        <f t="shared" si="370"/>
        <v>0.99926264515940255</v>
      </c>
      <c r="S1734" s="184">
        <f t="shared" si="371"/>
        <v>49.031027490766135</v>
      </c>
      <c r="T1734" s="190"/>
      <c r="U1734" s="190"/>
      <c r="Y1734" s="205"/>
      <c r="Z1734" s="205"/>
    </row>
    <row r="1735" spans="1:26">
      <c r="A1735" s="181">
        <v>2014.11</v>
      </c>
      <c r="B1735" s="182">
        <v>2044.57</v>
      </c>
      <c r="C1735" s="183">
        <f>C1733/3+C1736*2/3</f>
        <v>39.123333333333335</v>
      </c>
      <c r="D1735" s="182">
        <f>D1733/3+D1736*2/3</f>
        <v>103.52666666666667</v>
      </c>
      <c r="E1735" s="182">
        <v>236.15100000000001</v>
      </c>
      <c r="F1735" s="211">
        <f t="shared" si="368"/>
        <v>2014.8749999998693</v>
      </c>
      <c r="G1735" s="184">
        <v>2.33</v>
      </c>
      <c r="H1735" s="183">
        <f t="shared" si="364"/>
        <v>2720.7817162112387</v>
      </c>
      <c r="I1735" s="183">
        <f t="shared" si="365"/>
        <v>52.062805387231073</v>
      </c>
      <c r="J1735" s="185">
        <f t="shared" si="369"/>
        <v>1525155.6692436079</v>
      </c>
      <c r="K1735" s="183">
        <f t="shared" si="366"/>
        <v>137.76660217403278</v>
      </c>
      <c r="L1735" s="185">
        <f t="shared" si="367"/>
        <v>77226.156396973427</v>
      </c>
      <c r="M1735" s="204">
        <f t="shared" si="373"/>
        <v>26.606817147143424</v>
      </c>
      <c r="N1735" s="186"/>
      <c r="O1735" s="187">
        <f t="shared" si="374"/>
        <v>29.318654523381461</v>
      </c>
      <c r="P1735" s="187"/>
      <c r="Q1735" s="206">
        <f t="shared" si="375"/>
        <v>3.5730893913858884E-2</v>
      </c>
      <c r="R1735" s="184">
        <f t="shared" si="370"/>
        <v>1.0126191447923387</v>
      </c>
      <c r="S1735" s="184">
        <f t="shared" si="371"/>
        <v>49.260854165077269</v>
      </c>
      <c r="T1735" s="190"/>
      <c r="U1735" s="190"/>
      <c r="Y1735" s="205"/>
      <c r="Z1735" s="205"/>
    </row>
    <row r="1736" spans="1:26">
      <c r="A1736" s="181">
        <v>2014.12</v>
      </c>
      <c r="B1736" s="182">
        <v>2054.27</v>
      </c>
      <c r="C1736" s="183">
        <v>39.44</v>
      </c>
      <c r="D1736" s="182">
        <v>102.31</v>
      </c>
      <c r="E1736" s="182">
        <v>234.81200000000001</v>
      </c>
      <c r="F1736" s="211">
        <f t="shared" si="368"/>
        <v>2014.9583333332025</v>
      </c>
      <c r="G1736" s="184">
        <v>2.21</v>
      </c>
      <c r="H1736" s="183">
        <f t="shared" si="364"/>
        <v>2749.2785365100599</v>
      </c>
      <c r="I1736" s="183">
        <f t="shared" si="365"/>
        <v>52.78349266647362</v>
      </c>
      <c r="J1736" s="185">
        <f t="shared" si="369"/>
        <v>1543595.4704444148</v>
      </c>
      <c r="K1736" s="183">
        <f t="shared" si="366"/>
        <v>136.92391315179808</v>
      </c>
      <c r="L1736" s="185">
        <f t="shared" si="367"/>
        <v>76876.580284562442</v>
      </c>
      <c r="M1736" s="204">
        <f t="shared" si="373"/>
        <v>26.794085482572548</v>
      </c>
      <c r="N1736" s="186"/>
      <c r="O1736" s="187">
        <f t="shared" si="374"/>
        <v>29.515332882231377</v>
      </c>
      <c r="P1736" s="187"/>
      <c r="Q1736" s="206">
        <f t="shared" si="375"/>
        <v>3.6462452421064537E-2</v>
      </c>
      <c r="R1736" s="184">
        <f t="shared" si="370"/>
        <v>1.0316759538025049</v>
      </c>
      <c r="S1736" s="184">
        <f t="shared" si="371"/>
        <v>50.166935603599093</v>
      </c>
      <c r="T1736" s="190"/>
      <c r="U1736" s="190"/>
      <c r="Y1736" s="205"/>
      <c r="Z1736" s="205"/>
    </row>
    <row r="1737" spans="1:26">
      <c r="A1737" s="181">
        <v>2015.01</v>
      </c>
      <c r="B1737" s="182">
        <v>2028.18</v>
      </c>
      <c r="C1737" s="183">
        <f>C1736*2/3+C1739/3</f>
        <v>39.896666666666668</v>
      </c>
      <c r="D1737" s="182">
        <f>D1736*2/3+D1739/3</f>
        <v>101.28999999999999</v>
      </c>
      <c r="E1737" s="182">
        <v>233.70699999999999</v>
      </c>
      <c r="F1737" s="211">
        <f t="shared" si="368"/>
        <v>2015.0416666665358</v>
      </c>
      <c r="G1737" s="184">
        <v>1.88</v>
      </c>
      <c r="H1737" s="183">
        <f t="shared" si="364"/>
        <v>2727.195556016723</v>
      </c>
      <c r="I1737" s="183">
        <f t="shared" si="365"/>
        <v>53.647118122264224</v>
      </c>
      <c r="J1737" s="185">
        <f t="shared" si="369"/>
        <v>1533706.9120737726</v>
      </c>
      <c r="K1737" s="183">
        <f t="shared" si="366"/>
        <v>136.19976425609849</v>
      </c>
      <c r="L1737" s="185">
        <f t="shared" si="367"/>
        <v>76595.357968204204</v>
      </c>
      <c r="M1737" s="204">
        <f t="shared" si="373"/>
        <v>26.492295420383119</v>
      </c>
      <c r="N1737" s="186"/>
      <c r="O1737" s="187">
        <f t="shared" si="374"/>
        <v>29.174671165351533</v>
      </c>
      <c r="P1737" s="187"/>
      <c r="Q1737" s="206">
        <f t="shared" si="375"/>
        <v>3.9491690665337344E-2</v>
      </c>
      <c r="R1737" s="184">
        <f t="shared" si="370"/>
        <v>0.99256957350474684</v>
      </c>
      <c r="S1737" s="184">
        <f t="shared" si="371"/>
        <v>52.000730981532968</v>
      </c>
      <c r="T1737" s="190"/>
      <c r="U1737" s="190"/>
      <c r="Y1737" s="205"/>
      <c r="Z1737" s="205"/>
    </row>
    <row r="1738" spans="1:26">
      <c r="A1738" s="181">
        <v>2015.02</v>
      </c>
      <c r="B1738" s="182">
        <v>2082.1999999999998</v>
      </c>
      <c r="C1738" s="183">
        <f>C1736/3+C1739*2/3</f>
        <v>40.353333333333332</v>
      </c>
      <c r="D1738" s="182">
        <f>D1736/3+D1739*2/3</f>
        <v>100.27000000000001</v>
      </c>
      <c r="E1738" s="182">
        <v>234.72200000000001</v>
      </c>
      <c r="F1738" s="211">
        <f t="shared" si="368"/>
        <v>2015.124999999869</v>
      </c>
      <c r="G1738" s="184">
        <v>1.98</v>
      </c>
      <c r="H1738" s="183">
        <f t="shared" ref="H1738:H1801" si="376">B1738*$E$1852/E1738</f>
        <v>2787.7264163563709</v>
      </c>
      <c r="I1738" s="183">
        <f t="shared" ref="I1738:I1801" si="377">C1738*$E$1852/E1738</f>
        <v>54.026536029856608</v>
      </c>
      <c r="J1738" s="185">
        <f t="shared" si="369"/>
        <v>1570279.8931795852</v>
      </c>
      <c r="K1738" s="183">
        <f t="shared" ref="K1738:K1801" si="378">D1738*$E$1852/E1738</f>
        <v>134.245186710236</v>
      </c>
      <c r="L1738" s="185">
        <f t="shared" ref="L1738:L1801" si="379">K1738*(J1738/H1738)</f>
        <v>75618.079381959964</v>
      </c>
      <c r="M1738" s="204">
        <f t="shared" si="373"/>
        <v>26.995513699383242</v>
      </c>
      <c r="N1738" s="186"/>
      <c r="O1738" s="187">
        <f t="shared" si="374"/>
        <v>29.719916695619261</v>
      </c>
      <c r="P1738" s="187"/>
      <c r="Q1738" s="206">
        <f t="shared" si="375"/>
        <v>3.7643355355397097E-2</v>
      </c>
      <c r="R1738" s="184">
        <f t="shared" si="370"/>
        <v>0.99626735737370631</v>
      </c>
      <c r="S1738" s="184">
        <f t="shared" si="371"/>
        <v>51.391149302171641</v>
      </c>
      <c r="T1738" s="190"/>
      <c r="U1738" s="190"/>
      <c r="Y1738" s="205"/>
      <c r="Z1738" s="205"/>
    </row>
    <row r="1739" spans="1:26">
      <c r="A1739" s="181">
        <v>2015.03</v>
      </c>
      <c r="B1739" s="182">
        <v>2079.9899999999998</v>
      </c>
      <c r="C1739" s="183">
        <v>40.81</v>
      </c>
      <c r="D1739" s="182">
        <v>99.25</v>
      </c>
      <c r="E1739" s="182">
        <v>236.119</v>
      </c>
      <c r="F1739" s="211">
        <f t="shared" ref="F1739:F1802" si="380">F1738+1/12</f>
        <v>2015.2083333332023</v>
      </c>
      <c r="G1739" s="184">
        <v>2.04</v>
      </c>
      <c r="H1739" s="183">
        <f t="shared" si="376"/>
        <v>2768.2914863056349</v>
      </c>
      <c r="I1739" s="183">
        <f t="shared" si="377"/>
        <v>54.314672453296879</v>
      </c>
      <c r="J1739" s="185">
        <f t="shared" ref="J1739:J1802" si="381">J1738*((H1739+(I1739/12))/H1738)</f>
        <v>1561882.0664625058</v>
      </c>
      <c r="K1739" s="183">
        <f t="shared" si="378"/>
        <v>132.09338987967936</v>
      </c>
      <c r="L1739" s="185">
        <f t="shared" si="379"/>
        <v>74527.663640884668</v>
      </c>
      <c r="M1739" s="204">
        <f t="shared" si="373"/>
        <v>26.728605452928477</v>
      </c>
      <c r="N1739" s="186"/>
      <c r="O1739" s="187">
        <f t="shared" si="374"/>
        <v>29.418369171807658</v>
      </c>
      <c r="P1739" s="187"/>
      <c r="Q1739" s="206">
        <f t="shared" si="375"/>
        <v>3.7223880316747789E-2</v>
      </c>
      <c r="R1739" s="184">
        <f t="shared" ref="R1739:R1802" si="382">((G1739/G1740+G1739/1200+((1+G1740/1200)^(-119))*(1-G1739/G1740)))</f>
        <v>1.0107144985822074</v>
      </c>
      <c r="S1739" s="184">
        <f t="shared" ref="S1739:S1802" si="383">S1738*R1738*E1738/E1739</f>
        <v>50.896403284317735</v>
      </c>
      <c r="T1739" s="190"/>
      <c r="U1739" s="190"/>
      <c r="Y1739" s="205"/>
      <c r="Z1739" s="205"/>
    </row>
    <row r="1740" spans="1:26">
      <c r="A1740" s="181">
        <v>2015.04</v>
      </c>
      <c r="B1740" s="182">
        <v>2094.86</v>
      </c>
      <c r="C1740" s="183">
        <f>C1739*2/3+C1742/3</f>
        <v>41.120000000000005</v>
      </c>
      <c r="D1740" s="182">
        <f>D1739*2/3+D1742/3</f>
        <v>97.803333333333342</v>
      </c>
      <c r="E1740" s="182">
        <v>236.59899999999999</v>
      </c>
      <c r="F1740" s="211">
        <f t="shared" si="380"/>
        <v>2015.2916666665355</v>
      </c>
      <c r="G1740" s="184">
        <v>1.94</v>
      </c>
      <c r="H1740" s="183">
        <f t="shared" si="376"/>
        <v>2782.4258845979921</v>
      </c>
      <c r="I1740" s="183">
        <f t="shared" si="377"/>
        <v>54.616228470957218</v>
      </c>
      <c r="J1740" s="185">
        <f t="shared" si="381"/>
        <v>1572424.6480534722</v>
      </c>
      <c r="K1740" s="183">
        <f t="shared" si="378"/>
        <v>129.90392019831029</v>
      </c>
      <c r="L1740" s="185">
        <f t="shared" si="379"/>
        <v>73412.243297940237</v>
      </c>
      <c r="M1740" s="204">
        <f t="shared" si="373"/>
        <v>26.791371680192327</v>
      </c>
      <c r="N1740" s="186"/>
      <c r="O1740" s="187">
        <f t="shared" si="374"/>
        <v>29.480373846198752</v>
      </c>
      <c r="P1740" s="187"/>
      <c r="Q1740" s="206">
        <f t="shared" si="375"/>
        <v>3.7659701264943543E-2</v>
      </c>
      <c r="R1740" s="184">
        <f t="shared" si="382"/>
        <v>0.97847099852944608</v>
      </c>
      <c r="S1740" s="184">
        <f t="shared" si="383"/>
        <v>51.337370357985399</v>
      </c>
      <c r="T1740" s="190"/>
      <c r="U1740" s="190"/>
      <c r="Y1740" s="205"/>
      <c r="Z1740" s="205"/>
    </row>
    <row r="1741" spans="1:26">
      <c r="A1741" s="181">
        <v>2015.05</v>
      </c>
      <c r="B1741" s="182">
        <v>2111.94</v>
      </c>
      <c r="C1741" s="183">
        <f>C1739/3+C1742*2/3</f>
        <v>41.43</v>
      </c>
      <c r="D1741" s="182">
        <f>D1739/3+D1742*2/3</f>
        <v>96.356666666666669</v>
      </c>
      <c r="E1741" s="182">
        <v>237.80500000000001</v>
      </c>
      <c r="F1741" s="211">
        <f t="shared" si="380"/>
        <v>2015.3749999998688</v>
      </c>
      <c r="G1741" s="184">
        <v>2.2000000000000002</v>
      </c>
      <c r="H1741" s="183">
        <f t="shared" si="376"/>
        <v>2790.8860147179421</v>
      </c>
      <c r="I1741" s="183">
        <f t="shared" si="377"/>
        <v>54.748907445175689</v>
      </c>
      <c r="J1741" s="185">
        <f t="shared" si="381"/>
        <v>1579784.0395589557</v>
      </c>
      <c r="K1741" s="183">
        <f t="shared" si="378"/>
        <v>127.33338703980156</v>
      </c>
      <c r="L1741" s="185">
        <f t="shared" si="379"/>
        <v>72077.20110661404</v>
      </c>
      <c r="M1741" s="204">
        <f t="shared" si="373"/>
        <v>26.806111379650826</v>
      </c>
      <c r="N1741" s="186"/>
      <c r="O1741" s="187">
        <f t="shared" si="374"/>
        <v>29.489896186353249</v>
      </c>
      <c r="P1741" s="187"/>
      <c r="Q1741" s="206">
        <f t="shared" si="375"/>
        <v>3.566268687821994E-2</v>
      </c>
      <c r="R1741" s="184">
        <f t="shared" si="382"/>
        <v>0.98769891518516217</v>
      </c>
      <c r="S1741" s="184">
        <f t="shared" si="383"/>
        <v>49.977381725373014</v>
      </c>
      <c r="T1741" s="190"/>
      <c r="U1741" s="190"/>
      <c r="Y1741" s="205"/>
      <c r="Z1741" s="205"/>
    </row>
    <row r="1742" spans="1:26">
      <c r="A1742" s="181">
        <v>2015.06</v>
      </c>
      <c r="B1742" s="182">
        <v>2099.29</v>
      </c>
      <c r="C1742" s="183">
        <v>41.74</v>
      </c>
      <c r="D1742" s="182">
        <v>94.91</v>
      </c>
      <c r="E1742" s="182">
        <v>238.63800000000001</v>
      </c>
      <c r="F1742" s="211">
        <f t="shared" si="380"/>
        <v>2015.4583333332021</v>
      </c>
      <c r="G1742" s="184">
        <v>2.36</v>
      </c>
      <c r="H1742" s="183">
        <f t="shared" si="376"/>
        <v>2764.4856615668932</v>
      </c>
      <c r="I1742" s="183">
        <f t="shared" si="377"/>
        <v>54.966027330098335</v>
      </c>
      <c r="J1742" s="185">
        <f t="shared" si="381"/>
        <v>1567432.8894317942</v>
      </c>
      <c r="K1742" s="183">
        <f t="shared" si="378"/>
        <v>124.98384412792602</v>
      </c>
      <c r="L1742" s="185">
        <f t="shared" si="379"/>
        <v>70864.461573185021</v>
      </c>
      <c r="M1742" s="204">
        <f t="shared" si="373"/>
        <v>26.495895292784844</v>
      </c>
      <c r="N1742" s="186"/>
      <c r="O1742" s="187">
        <f t="shared" si="374"/>
        <v>29.142936079173236</v>
      </c>
      <c r="P1742" s="187"/>
      <c r="Q1742" s="206">
        <f t="shared" si="375"/>
        <v>3.4803820835284591E-2</v>
      </c>
      <c r="R1742" s="184">
        <f t="shared" si="382"/>
        <v>1.0055070611790184</v>
      </c>
      <c r="S1742" s="184">
        <f t="shared" si="383"/>
        <v>49.19029849313543</v>
      </c>
      <c r="T1742" s="190"/>
      <c r="U1742" s="190"/>
      <c r="Y1742" s="205"/>
      <c r="Z1742" s="205"/>
    </row>
    <row r="1743" spans="1:26">
      <c r="A1743" s="181">
        <v>2015.07</v>
      </c>
      <c r="B1743" s="182">
        <v>2094.14</v>
      </c>
      <c r="C1743" s="183">
        <f>C1742*2/3+C1745/3</f>
        <v>41.99666666666667</v>
      </c>
      <c r="D1743" s="182">
        <f>D1742*2/3+D1745/3</f>
        <v>93.493333333333339</v>
      </c>
      <c r="E1743" s="182">
        <v>238.654</v>
      </c>
      <c r="F1743" s="211">
        <f t="shared" si="380"/>
        <v>2015.5416666665353</v>
      </c>
      <c r="G1743" s="184">
        <v>2.3199999999999998</v>
      </c>
      <c r="H1743" s="183">
        <f t="shared" si="376"/>
        <v>2757.5189128612978</v>
      </c>
      <c r="I1743" s="183">
        <f t="shared" si="377"/>
        <v>55.30031545668627</v>
      </c>
      <c r="J1743" s="185">
        <f t="shared" si="381"/>
        <v>1566095.7088241857</v>
      </c>
      <c r="K1743" s="183">
        <f t="shared" si="378"/>
        <v>123.11002840932903</v>
      </c>
      <c r="L1743" s="185">
        <f t="shared" si="379"/>
        <v>69918.681719943532</v>
      </c>
      <c r="M1743" s="204">
        <f t="shared" si="373"/>
        <v>26.381136336399688</v>
      </c>
      <c r="N1743" s="186"/>
      <c r="O1743" s="187">
        <f t="shared" si="374"/>
        <v>29.0117038642389</v>
      </c>
      <c r="P1743" s="187"/>
      <c r="Q1743" s="206">
        <f t="shared" si="375"/>
        <v>3.4903750808582518E-2</v>
      </c>
      <c r="R1743" s="184">
        <f t="shared" si="382"/>
        <v>1.0153058960838337</v>
      </c>
      <c r="S1743" s="184">
        <f t="shared" si="383"/>
        <v>49.45787646622945</v>
      </c>
      <c r="T1743" s="190"/>
      <c r="U1743" s="190"/>
      <c r="Y1743" s="205"/>
      <c r="Z1743" s="205"/>
    </row>
    <row r="1744" spans="1:26">
      <c r="A1744" s="181">
        <v>2015.08</v>
      </c>
      <c r="B1744" s="182">
        <v>2039.87</v>
      </c>
      <c r="C1744" s="183">
        <f>C1742/3+C1745*2/3</f>
        <v>42.25333333333333</v>
      </c>
      <c r="D1744" s="182">
        <f>D1742/3+D1745*2/3</f>
        <v>92.076666666666668</v>
      </c>
      <c r="E1744" s="182">
        <v>238.316</v>
      </c>
      <c r="F1744" s="211">
        <f t="shared" si="380"/>
        <v>2015.6249999998686</v>
      </c>
      <c r="G1744" s="184">
        <v>2.17</v>
      </c>
      <c r="H1744" s="183">
        <f t="shared" si="376"/>
        <v>2689.8669284269636</v>
      </c>
      <c r="I1744" s="183">
        <f t="shared" si="377"/>
        <v>55.717199600530407</v>
      </c>
      <c r="J1744" s="185">
        <f t="shared" si="381"/>
        <v>1530310.6619393569</v>
      </c>
      <c r="K1744" s="183">
        <f t="shared" si="378"/>
        <v>121.41655132261371</v>
      </c>
      <c r="L1744" s="185">
        <f t="shared" si="379"/>
        <v>69075.923816633498</v>
      </c>
      <c r="M1744" s="204">
        <f t="shared" si="373"/>
        <v>25.693658417057698</v>
      </c>
      <c r="N1744" s="186"/>
      <c r="O1744" s="187">
        <f t="shared" si="374"/>
        <v>28.252525181771908</v>
      </c>
      <c r="P1744" s="187"/>
      <c r="Q1744" s="206">
        <f t="shared" si="375"/>
        <v>3.6752837833655239E-2</v>
      </c>
      <c r="R1744" s="184">
        <f t="shared" si="382"/>
        <v>1.0018083333333334</v>
      </c>
      <c r="S1744" s="184">
        <f t="shared" si="383"/>
        <v>50.286092584231355</v>
      </c>
      <c r="T1744" s="190"/>
      <c r="U1744" s="190"/>
      <c r="Y1744" s="205"/>
      <c r="Z1744" s="205"/>
    </row>
    <row r="1745" spans="1:26">
      <c r="A1745" s="181">
        <v>2015.09</v>
      </c>
      <c r="B1745" s="182">
        <v>1944.41</v>
      </c>
      <c r="C1745" s="183">
        <v>42.51</v>
      </c>
      <c r="D1745" s="182">
        <v>90.66</v>
      </c>
      <c r="E1745" s="182">
        <v>237.94499999999999</v>
      </c>
      <c r="F1745" s="211">
        <f t="shared" si="380"/>
        <v>2015.7083333332018</v>
      </c>
      <c r="G1745" s="184">
        <v>2.17</v>
      </c>
      <c r="H1745" s="183">
        <f t="shared" si="376"/>
        <v>2567.9866874487811</v>
      </c>
      <c r="I1745" s="183">
        <f t="shared" si="377"/>
        <v>56.143053205572734</v>
      </c>
      <c r="J1745" s="185">
        <f t="shared" si="381"/>
        <v>1463632.6647453923</v>
      </c>
      <c r="K1745" s="183">
        <f t="shared" si="378"/>
        <v>119.73486717518759</v>
      </c>
      <c r="L1745" s="185">
        <f t="shared" si="379"/>
        <v>68243.290965288834</v>
      </c>
      <c r="M1745" s="204">
        <f t="shared" si="373"/>
        <v>24.496752170486431</v>
      </c>
      <c r="N1745" s="186"/>
      <c r="O1745" s="187">
        <f t="shared" si="374"/>
        <v>26.936105268538242</v>
      </c>
      <c r="P1745" s="187"/>
      <c r="Q1745" s="206">
        <f t="shared" si="375"/>
        <v>3.7258269041931802E-2</v>
      </c>
      <c r="R1745" s="184">
        <f t="shared" si="382"/>
        <v>1.0107664318974605</v>
      </c>
      <c r="S1745" s="184">
        <f t="shared" si="383"/>
        <v>50.45557364769126</v>
      </c>
      <c r="T1745" s="190"/>
      <c r="U1745" s="190"/>
      <c r="Y1745" s="205"/>
      <c r="Z1745" s="205"/>
    </row>
    <row r="1746" spans="1:26">
      <c r="A1746" s="181">
        <v>2015.1</v>
      </c>
      <c r="B1746" s="182">
        <v>2024.81</v>
      </c>
      <c r="C1746" s="183">
        <f>C1745*2/3+C1748/3</f>
        <v>42.803333333333335</v>
      </c>
      <c r="D1746" s="182">
        <f>D1745*2/3+D1748/3</f>
        <v>89.283333333333331</v>
      </c>
      <c r="E1746" s="182">
        <v>237.83799999999999</v>
      </c>
      <c r="F1746" s="211">
        <f t="shared" si="380"/>
        <v>2015.7916666665351</v>
      </c>
      <c r="G1746" s="184">
        <v>2.0699999999999998</v>
      </c>
      <c r="H1746" s="183">
        <f t="shared" si="376"/>
        <v>2675.3742217181457</v>
      </c>
      <c r="I1746" s="183">
        <f t="shared" si="377"/>
        <v>56.555891468142207</v>
      </c>
      <c r="J1746" s="185">
        <f t="shared" si="381"/>
        <v>1527524.7367940564</v>
      </c>
      <c r="K1746" s="183">
        <f t="shared" si="378"/>
        <v>117.96974947232995</v>
      </c>
      <c r="L1746" s="185">
        <f t="shared" si="379"/>
        <v>67355.702633874767</v>
      </c>
      <c r="M1746" s="204">
        <f t="shared" si="373"/>
        <v>25.491441046066754</v>
      </c>
      <c r="N1746" s="186"/>
      <c r="O1746" s="187">
        <f t="shared" si="374"/>
        <v>28.028090261451535</v>
      </c>
      <c r="P1746" s="187"/>
      <c r="Q1746" s="206">
        <f t="shared" si="375"/>
        <v>3.6414970181741099E-2</v>
      </c>
      <c r="R1746" s="184">
        <f t="shared" si="382"/>
        <v>0.98485958803942653</v>
      </c>
      <c r="S1746" s="184">
        <f t="shared" si="383"/>
        <v>51.02174379432018</v>
      </c>
      <c r="T1746" s="190"/>
      <c r="U1746" s="190"/>
      <c r="Y1746" s="205"/>
      <c r="Z1746" s="205"/>
    </row>
    <row r="1747" spans="1:26">
      <c r="A1747" s="181">
        <v>2015.11</v>
      </c>
      <c r="B1747" s="182">
        <v>2080.62</v>
      </c>
      <c r="C1747" s="183">
        <f>C1745/3+C1748*2/3</f>
        <v>43.096666666666664</v>
      </c>
      <c r="D1747" s="182">
        <f>D1745/3+D1748*2/3</f>
        <v>87.906666666666666</v>
      </c>
      <c r="E1747" s="182">
        <v>237.33600000000001</v>
      </c>
      <c r="F1747" s="211">
        <f t="shared" si="380"/>
        <v>2015.8749999998684</v>
      </c>
      <c r="G1747" s="184">
        <v>2.2599999999999998</v>
      </c>
      <c r="H1747" s="183">
        <f t="shared" si="376"/>
        <v>2754.9305532662561</v>
      </c>
      <c r="I1747" s="183">
        <f t="shared" si="377"/>
        <v>57.063915440556862</v>
      </c>
      <c r="J1747" s="185">
        <f t="shared" si="381"/>
        <v>1575663.1025962434</v>
      </c>
      <c r="K1747" s="183">
        <f t="shared" si="378"/>
        <v>116.39644040516401</v>
      </c>
      <c r="L1747" s="185">
        <f t="shared" si="379"/>
        <v>66572.123280028929</v>
      </c>
      <c r="M1747" s="204">
        <f t="shared" si="373"/>
        <v>26.225851890971931</v>
      </c>
      <c r="N1747" s="186"/>
      <c r="O1747" s="187">
        <f t="shared" si="374"/>
        <v>28.832783137035218</v>
      </c>
      <c r="P1747" s="187"/>
      <c r="Q1747" s="206">
        <f t="shared" si="375"/>
        <v>3.4022422553502671E-2</v>
      </c>
      <c r="R1747" s="184">
        <f t="shared" si="382"/>
        <v>1.0036603474335184</v>
      </c>
      <c r="S1747" s="184">
        <f t="shared" si="383"/>
        <v>50.355538020405099</v>
      </c>
      <c r="T1747" s="190"/>
      <c r="U1747" s="190"/>
      <c r="Y1747" s="205"/>
      <c r="Z1747" s="205"/>
    </row>
    <row r="1748" spans="1:26">
      <c r="A1748" s="181">
        <v>2015.12</v>
      </c>
      <c r="B1748" s="182">
        <v>2054.08</v>
      </c>
      <c r="C1748" s="183">
        <v>43.39</v>
      </c>
      <c r="D1748" s="182">
        <v>86.53</v>
      </c>
      <c r="E1748" s="182">
        <v>236.52500000000001</v>
      </c>
      <c r="F1748" s="211">
        <f t="shared" si="380"/>
        <v>2015.9583333332016</v>
      </c>
      <c r="G1748" s="184">
        <v>2.2400000000000002</v>
      </c>
      <c r="H1748" s="183">
        <f t="shared" si="376"/>
        <v>2729.1148223655014</v>
      </c>
      <c r="I1748" s="183">
        <f t="shared" si="377"/>
        <v>57.649308762287305</v>
      </c>
      <c r="J1748" s="185">
        <f t="shared" si="381"/>
        <v>1563645.6536571481</v>
      </c>
      <c r="K1748" s="183">
        <f t="shared" si="378"/>
        <v>114.96645971884583</v>
      </c>
      <c r="L1748" s="185">
        <f t="shared" si="379"/>
        <v>65870.004289488745</v>
      </c>
      <c r="M1748" s="204">
        <f t="shared" si="373"/>
        <v>25.965424037124173</v>
      </c>
      <c r="N1748" s="186"/>
      <c r="O1748" s="187">
        <f t="shared" si="374"/>
        <v>28.544376783609149</v>
      </c>
      <c r="P1748" s="187"/>
      <c r="Q1748" s="206">
        <f t="shared" si="375"/>
        <v>3.4669421198152708E-2</v>
      </c>
      <c r="R1748" s="184">
        <f t="shared" si="382"/>
        <v>1.0152908634069941</v>
      </c>
      <c r="S1748" s="184">
        <f t="shared" si="383"/>
        <v>50.713148503829032</v>
      </c>
      <c r="T1748" s="190"/>
      <c r="U1748" s="190"/>
      <c r="Y1748" s="205"/>
      <c r="Z1748" s="205"/>
    </row>
    <row r="1749" spans="1:26">
      <c r="A1749" s="181">
        <v>2016.01</v>
      </c>
      <c r="B1749" s="182">
        <v>1918.6</v>
      </c>
      <c r="C1749" s="183">
        <f>C1748*2/3+C1751/3</f>
        <v>43.553333333333335</v>
      </c>
      <c r="D1749" s="182">
        <f>D1748*2/3+D1751/3</f>
        <v>86.5</v>
      </c>
      <c r="E1749" s="182">
        <v>236.916</v>
      </c>
      <c r="F1749" s="211">
        <f t="shared" si="380"/>
        <v>2016.0416666665349</v>
      </c>
      <c r="G1749" s="184">
        <v>2.09</v>
      </c>
      <c r="H1749" s="183">
        <f t="shared" si="376"/>
        <v>2544.9048764118934</v>
      </c>
      <c r="I1749" s="183">
        <f t="shared" si="377"/>
        <v>57.770817462729433</v>
      </c>
      <c r="J1749" s="185">
        <f t="shared" si="381"/>
        <v>1460860.9258951913</v>
      </c>
      <c r="K1749" s="183">
        <f t="shared" si="378"/>
        <v>114.73692891151299</v>
      </c>
      <c r="L1749" s="185">
        <f t="shared" si="379"/>
        <v>65862.853168943024</v>
      </c>
      <c r="M1749" s="204">
        <f t="shared" si="373"/>
        <v>24.206167203878476</v>
      </c>
      <c r="N1749" s="186"/>
      <c r="O1749" s="187">
        <f t="shared" si="374"/>
        <v>26.611684960823272</v>
      </c>
      <c r="P1749" s="187"/>
      <c r="Q1749" s="206">
        <f t="shared" si="375"/>
        <v>3.8363476058954779E-2</v>
      </c>
      <c r="R1749" s="184">
        <f t="shared" si="382"/>
        <v>1.0299038708817461</v>
      </c>
      <c r="S1749" s="184">
        <f t="shared" si="383"/>
        <v>51.403620891290167</v>
      </c>
      <c r="T1749" s="190"/>
      <c r="U1749" s="190"/>
      <c r="Y1749" s="205"/>
      <c r="Z1749" s="205"/>
    </row>
    <row r="1750" spans="1:26">
      <c r="A1750" s="181">
        <v>2016.02</v>
      </c>
      <c r="B1750" s="182">
        <v>1904.42</v>
      </c>
      <c r="C1750" s="183">
        <f>C1748/3+C1751*2/3</f>
        <v>43.716666666666669</v>
      </c>
      <c r="D1750" s="182">
        <f>D1748/3+D1751*2/3</f>
        <v>86.47</v>
      </c>
      <c r="E1750" s="182">
        <v>237.11099999999999</v>
      </c>
      <c r="F1750" s="211">
        <f t="shared" si="380"/>
        <v>2016.1249999998681</v>
      </c>
      <c r="G1750" s="184">
        <v>1.78</v>
      </c>
      <c r="H1750" s="183">
        <f t="shared" si="376"/>
        <v>2524.018518288904</v>
      </c>
      <c r="I1750" s="183">
        <f t="shared" si="377"/>
        <v>57.939780208425617</v>
      </c>
      <c r="J1750" s="185">
        <f t="shared" si="381"/>
        <v>1451643.0694885438</v>
      </c>
      <c r="K1750" s="183">
        <f t="shared" si="378"/>
        <v>114.60280887432474</v>
      </c>
      <c r="L1750" s="185">
        <f t="shared" si="379"/>
        <v>65911.708666509687</v>
      </c>
      <c r="M1750" s="204">
        <f t="shared" si="373"/>
        <v>24.002606777289763</v>
      </c>
      <c r="N1750" s="186"/>
      <c r="O1750" s="187">
        <f t="shared" si="374"/>
        <v>26.389562040454269</v>
      </c>
      <c r="P1750" s="187"/>
      <c r="Q1750" s="206">
        <f t="shared" si="375"/>
        <v>4.1692460653196012E-2</v>
      </c>
      <c r="R1750" s="184">
        <f t="shared" si="382"/>
        <v>0.99154338121189667</v>
      </c>
      <c r="S1750" s="184">
        <f t="shared" si="383"/>
        <v>52.89724964840763</v>
      </c>
      <c r="T1750" s="190"/>
      <c r="U1750" s="190"/>
      <c r="Y1750" s="205"/>
      <c r="Z1750" s="205"/>
    </row>
    <row r="1751" spans="1:26">
      <c r="A1751" s="181">
        <v>2016.03</v>
      </c>
      <c r="B1751" s="182">
        <v>2021.95</v>
      </c>
      <c r="C1751" s="183">
        <v>43.88</v>
      </c>
      <c r="D1751" s="182">
        <v>86.44</v>
      </c>
      <c r="E1751" s="182">
        <v>238.13200000000001</v>
      </c>
      <c r="F1751" s="211">
        <f t="shared" si="380"/>
        <v>2016.2083333332014</v>
      </c>
      <c r="G1751" s="184">
        <v>1.89</v>
      </c>
      <c r="H1751" s="183">
        <f t="shared" si="376"/>
        <v>2668.2969373078809</v>
      </c>
      <c r="I1751" s="183">
        <f t="shared" si="377"/>
        <v>57.906906505635554</v>
      </c>
      <c r="J1751" s="185">
        <f t="shared" si="381"/>
        <v>1537397.5038436574</v>
      </c>
      <c r="K1751" s="183">
        <f t="shared" si="378"/>
        <v>114.07185502158471</v>
      </c>
      <c r="L1751" s="185">
        <f t="shared" si="379"/>
        <v>65724.98836877555</v>
      </c>
      <c r="M1751" s="204">
        <f t="shared" si="373"/>
        <v>25.372298620187916</v>
      </c>
      <c r="N1751" s="186"/>
      <c r="O1751" s="187">
        <f t="shared" si="374"/>
        <v>27.89395132228891</v>
      </c>
      <c r="P1751" s="187"/>
      <c r="Q1751" s="206">
        <f t="shared" si="375"/>
        <v>3.8218811175538894E-2</v>
      </c>
      <c r="R1751" s="184">
        <f t="shared" si="382"/>
        <v>1.0088321078779696</v>
      </c>
      <c r="S1751" s="184">
        <f t="shared" si="383"/>
        <v>52.225036757425741</v>
      </c>
      <c r="T1751" s="190"/>
      <c r="U1751" s="190"/>
      <c r="Y1751" s="205"/>
      <c r="Z1751" s="205"/>
    </row>
    <row r="1752" spans="1:26">
      <c r="A1752" s="181">
        <v>2016.04</v>
      </c>
      <c r="B1752" s="182">
        <v>2075.54</v>
      </c>
      <c r="C1752" s="183">
        <f>C1751*2/3+C1754/3</f>
        <v>44.073333333333338</v>
      </c>
      <c r="D1752" s="182">
        <f>D1751*2/3+D1754/3</f>
        <v>86.6</v>
      </c>
      <c r="E1752" s="182">
        <v>239.261</v>
      </c>
      <c r="F1752" s="211">
        <f t="shared" si="380"/>
        <v>2016.2916666665346</v>
      </c>
      <c r="G1752" s="184">
        <v>1.81</v>
      </c>
      <c r="H1752" s="183">
        <f t="shared" si="376"/>
        <v>2726.0931991841553</v>
      </c>
      <c r="I1752" s="183">
        <f t="shared" si="377"/>
        <v>57.887592754356149</v>
      </c>
      <c r="J1752" s="185">
        <f t="shared" si="381"/>
        <v>1573477.5145717296</v>
      </c>
      <c r="K1752" s="183">
        <f t="shared" si="378"/>
        <v>113.74373466632677</v>
      </c>
      <c r="L1752" s="185">
        <f t="shared" si="379"/>
        <v>65651.90396808146</v>
      </c>
      <c r="M1752" s="204">
        <f t="shared" si="373"/>
        <v>25.922337543673883</v>
      </c>
      <c r="N1752" s="186"/>
      <c r="O1752" s="187">
        <f t="shared" si="374"/>
        <v>28.495838319794803</v>
      </c>
      <c r="P1752" s="187"/>
      <c r="Q1752" s="206">
        <f t="shared" si="375"/>
        <v>3.7801695835920884E-2</v>
      </c>
      <c r="R1752" s="184">
        <f t="shared" si="382"/>
        <v>1.0015083333333332</v>
      </c>
      <c r="S1752" s="184">
        <f t="shared" si="383"/>
        <v>52.437683294830734</v>
      </c>
      <c r="T1752" s="190"/>
      <c r="U1752" s="190"/>
      <c r="Y1752" s="205"/>
      <c r="Z1752" s="205"/>
    </row>
    <row r="1753" spans="1:26">
      <c r="A1753" s="181">
        <v>2016.05</v>
      </c>
      <c r="B1753" s="182">
        <v>2065.5500000000002</v>
      </c>
      <c r="C1753" s="183">
        <f>C1751/3+C1754*2/3</f>
        <v>44.266666666666666</v>
      </c>
      <c r="D1753" s="182">
        <f>D1751/3+D1754*2/3</f>
        <v>86.759999999999991</v>
      </c>
      <c r="E1753" s="182">
        <v>240.22900000000001</v>
      </c>
      <c r="F1753" s="211">
        <f t="shared" si="380"/>
        <v>2016.3749999998679</v>
      </c>
      <c r="G1753" s="184">
        <v>1.81</v>
      </c>
      <c r="H1753" s="183">
        <f t="shared" si="376"/>
        <v>2702.0400637516714</v>
      </c>
      <c r="I1753" s="183">
        <f t="shared" si="377"/>
        <v>57.90724350515552</v>
      </c>
      <c r="J1753" s="185">
        <f t="shared" si="381"/>
        <v>1562379.548820534</v>
      </c>
      <c r="K1753" s="183">
        <f t="shared" si="378"/>
        <v>113.49470888194185</v>
      </c>
      <c r="L1753" s="185">
        <f t="shared" si="379"/>
        <v>65625.160202207408</v>
      </c>
      <c r="M1753" s="204">
        <f t="shared" si="373"/>
        <v>25.694709923449981</v>
      </c>
      <c r="N1753" s="186"/>
      <c r="O1753" s="187">
        <f t="shared" si="374"/>
        <v>28.24329283796461</v>
      </c>
      <c r="P1753" s="187"/>
      <c r="Q1753" s="206">
        <f t="shared" si="375"/>
        <v>3.805057974861073E-2</v>
      </c>
      <c r="R1753" s="184">
        <f t="shared" si="382"/>
        <v>1.0170574109450992</v>
      </c>
      <c r="S1753" s="184">
        <f t="shared" si="383"/>
        <v>52.305161050733084</v>
      </c>
      <c r="T1753" s="190"/>
      <c r="U1753" s="190"/>
      <c r="Y1753" s="205"/>
      <c r="Z1753" s="205"/>
    </row>
    <row r="1754" spans="1:26">
      <c r="A1754" s="181">
        <v>2016.06</v>
      </c>
      <c r="B1754" s="182">
        <v>2083.89</v>
      </c>
      <c r="C1754" s="183">
        <v>44.46</v>
      </c>
      <c r="D1754" s="182">
        <v>86.92</v>
      </c>
      <c r="E1754" s="182">
        <v>241.018</v>
      </c>
      <c r="F1754" s="211">
        <f t="shared" si="380"/>
        <v>2016.4583333332012</v>
      </c>
      <c r="G1754" s="184">
        <v>1.64</v>
      </c>
      <c r="H1754" s="183">
        <f t="shared" si="376"/>
        <v>2717.107477470563</v>
      </c>
      <c r="I1754" s="183">
        <f t="shared" si="377"/>
        <v>57.96975773593676</v>
      </c>
      <c r="J1754" s="185">
        <f t="shared" si="381"/>
        <v>1573885.1453238819</v>
      </c>
      <c r="K1754" s="183">
        <f t="shared" si="378"/>
        <v>113.33178907799422</v>
      </c>
      <c r="L1754" s="185">
        <f t="shared" si="379"/>
        <v>65647.465476369587</v>
      </c>
      <c r="M1754" s="204">
        <f t="shared" si="373"/>
        <v>25.840372927670515</v>
      </c>
      <c r="N1754" s="186"/>
      <c r="O1754" s="187">
        <f t="shared" si="374"/>
        <v>28.400742884581746</v>
      </c>
      <c r="P1754" s="187"/>
      <c r="Q1754" s="206">
        <f t="shared" si="375"/>
        <v>3.9664015774759066E-2</v>
      </c>
      <c r="R1754" s="184">
        <f t="shared" si="382"/>
        <v>1.0142593049193578</v>
      </c>
      <c r="S1754" s="184">
        <f t="shared" si="383"/>
        <v>53.023204059830036</v>
      </c>
      <c r="T1754" s="190"/>
      <c r="U1754" s="190"/>
      <c r="Y1754" s="205"/>
      <c r="Z1754" s="205"/>
    </row>
    <row r="1755" spans="1:26">
      <c r="A1755" s="181">
        <v>2016.07</v>
      </c>
      <c r="B1755" s="182">
        <v>2148.9</v>
      </c>
      <c r="C1755" s="183">
        <f>C1754*2/3+C1757/3</f>
        <v>44.65</v>
      </c>
      <c r="D1755" s="182">
        <f>D1754*2/3+D1757/3</f>
        <v>87.643333333333331</v>
      </c>
      <c r="E1755" s="182">
        <v>240.62799999999999</v>
      </c>
      <c r="F1755" s="211">
        <f t="shared" si="380"/>
        <v>2016.5416666665344</v>
      </c>
      <c r="G1755" s="184">
        <v>1.5</v>
      </c>
      <c r="H1755" s="183">
        <f t="shared" si="376"/>
        <v>2806.4127825938804</v>
      </c>
      <c r="I1755" s="183">
        <f t="shared" si="377"/>
        <v>58.311848267865777</v>
      </c>
      <c r="J1755" s="185">
        <f t="shared" si="381"/>
        <v>1628430.0269709404</v>
      </c>
      <c r="K1755" s="183">
        <f t="shared" si="378"/>
        <v>114.46012889189957</v>
      </c>
      <c r="L1755" s="185">
        <f t="shared" si="379"/>
        <v>66415.857258980468</v>
      </c>
      <c r="M1755" s="204">
        <f t="shared" si="373"/>
        <v>26.694003256096305</v>
      </c>
      <c r="N1755" s="186"/>
      <c r="O1755" s="187">
        <f t="shared" si="374"/>
        <v>29.334649115975427</v>
      </c>
      <c r="P1755" s="187"/>
      <c r="Q1755" s="206">
        <f t="shared" si="375"/>
        <v>3.9361427411852341E-2</v>
      </c>
      <c r="R1755" s="184">
        <f t="shared" si="382"/>
        <v>0.99574070049945806</v>
      </c>
      <c r="S1755" s="184">
        <f t="shared" si="383"/>
        <v>53.866441344053619</v>
      </c>
      <c r="T1755" s="190"/>
      <c r="U1755" s="190"/>
      <c r="Y1755" s="205"/>
      <c r="Z1755" s="205"/>
    </row>
    <row r="1756" spans="1:26">
      <c r="A1756" s="181">
        <v>2016.08</v>
      </c>
      <c r="B1756" s="182">
        <v>2170.9499999999998</v>
      </c>
      <c r="C1756" s="183">
        <f>C1754/3+C1757*2/3</f>
        <v>44.84</v>
      </c>
      <c r="D1756" s="182">
        <f>D1754/3+D1757*2/3</f>
        <v>88.366666666666674</v>
      </c>
      <c r="E1756" s="182">
        <v>240.84899999999999</v>
      </c>
      <c r="F1756" s="211">
        <f t="shared" si="380"/>
        <v>2016.6249999998677</v>
      </c>
      <c r="G1756" s="184">
        <v>1.56</v>
      </c>
      <c r="H1756" s="183">
        <f t="shared" si="376"/>
        <v>2832.6080107245625</v>
      </c>
      <c r="I1756" s="183">
        <f t="shared" si="377"/>
        <v>58.506249891010576</v>
      </c>
      <c r="J1756" s="185">
        <f t="shared" si="381"/>
        <v>1646458.9288033803</v>
      </c>
      <c r="K1756" s="183">
        <f t="shared" si="378"/>
        <v>115.29889121399721</v>
      </c>
      <c r="L1756" s="185">
        <f t="shared" si="379"/>
        <v>67017.705309622703</v>
      </c>
      <c r="M1756" s="204">
        <f t="shared" si="373"/>
        <v>26.948872433723867</v>
      </c>
      <c r="N1756" s="186"/>
      <c r="O1756" s="187">
        <f t="shared" si="374"/>
        <v>29.609327744137723</v>
      </c>
      <c r="P1756" s="187"/>
      <c r="Q1756" s="206">
        <f t="shared" si="375"/>
        <v>3.8300806050264362E-2</v>
      </c>
      <c r="R1756" s="184">
        <f t="shared" si="382"/>
        <v>0.99489432651798682</v>
      </c>
      <c r="S1756" s="184">
        <f t="shared" si="383"/>
        <v>53.587791396307523</v>
      </c>
      <c r="T1756" s="190"/>
      <c r="U1756" s="190"/>
      <c r="Y1756" s="205"/>
      <c r="Z1756" s="205"/>
    </row>
    <row r="1757" spans="1:26">
      <c r="A1757" s="181">
        <v>2016.09</v>
      </c>
      <c r="B1757" s="182">
        <v>2157.69</v>
      </c>
      <c r="C1757" s="183">
        <v>45.03</v>
      </c>
      <c r="D1757" s="182">
        <v>89.09</v>
      </c>
      <c r="E1757" s="182">
        <v>241.428</v>
      </c>
      <c r="F1757" s="211">
        <f t="shared" si="380"/>
        <v>2016.7083333332009</v>
      </c>
      <c r="G1757" s="184">
        <v>1.63</v>
      </c>
      <c r="H1757" s="183">
        <f t="shared" si="376"/>
        <v>2808.5548987897023</v>
      </c>
      <c r="I1757" s="183">
        <f t="shared" si="377"/>
        <v>58.613251714796988</v>
      </c>
      <c r="J1757" s="185">
        <f t="shared" si="381"/>
        <v>1635317.0994991381</v>
      </c>
      <c r="K1757" s="183">
        <f t="shared" si="378"/>
        <v>115.96390395894433</v>
      </c>
      <c r="L1757" s="185">
        <f t="shared" si="379"/>
        <v>67521.469902709941</v>
      </c>
      <c r="M1757" s="204">
        <f t="shared" si="373"/>
        <v>26.727873346478543</v>
      </c>
      <c r="N1757" s="186"/>
      <c r="O1757" s="187">
        <f t="shared" si="374"/>
        <v>29.360965010602875</v>
      </c>
      <c r="P1757" s="187"/>
      <c r="Q1757" s="206">
        <f t="shared" si="375"/>
        <v>3.8651942503325001E-2</v>
      </c>
      <c r="R1757" s="184">
        <f t="shared" si="382"/>
        <v>0.98953692026663531</v>
      </c>
      <c r="S1757" s="184">
        <f t="shared" si="383"/>
        <v>53.186329913648542</v>
      </c>
      <c r="T1757" s="190"/>
      <c r="U1757" s="190"/>
      <c r="Y1757" s="205"/>
      <c r="Z1757" s="205"/>
    </row>
    <row r="1758" spans="1:26">
      <c r="A1758" s="181">
        <v>2016.1</v>
      </c>
      <c r="B1758" s="182">
        <v>2143.02</v>
      </c>
      <c r="C1758" s="183">
        <f>C1757*2/3+C1760/3</f>
        <v>45.25333333333333</v>
      </c>
      <c r="D1758" s="182">
        <f>D1757*2/3+D1760/3</f>
        <v>90.91</v>
      </c>
      <c r="E1758" s="182">
        <v>241.72900000000001</v>
      </c>
      <c r="F1758" s="211">
        <f t="shared" si="380"/>
        <v>2016.7916666665342</v>
      </c>
      <c r="G1758" s="184">
        <v>1.76</v>
      </c>
      <c r="H1758" s="183">
        <f t="shared" si="376"/>
        <v>2785.9862845996972</v>
      </c>
      <c r="I1758" s="183">
        <f t="shared" si="377"/>
        <v>58.830606340157793</v>
      </c>
      <c r="J1758" s="185">
        <f t="shared" si="381"/>
        <v>1625030.8074280093</v>
      </c>
      <c r="K1758" s="183">
        <f t="shared" si="378"/>
        <v>118.18555735968795</v>
      </c>
      <c r="L1758" s="185">
        <f t="shared" si="379"/>
        <v>68936.151180707748</v>
      </c>
      <c r="M1758" s="204">
        <f t="shared" si="373"/>
        <v>26.525143085070603</v>
      </c>
      <c r="N1758" s="186"/>
      <c r="O1758" s="187">
        <f t="shared" si="374"/>
        <v>29.132461051587615</v>
      </c>
      <c r="P1758" s="187"/>
      <c r="Q1758" s="206">
        <f t="shared" si="375"/>
        <v>3.8318053948397796E-2</v>
      </c>
      <c r="R1758" s="184">
        <f t="shared" si="382"/>
        <v>0.96754053622219582</v>
      </c>
      <c r="S1758" s="184">
        <f t="shared" si="383"/>
        <v>52.564302636886822</v>
      </c>
      <c r="T1758" s="190"/>
      <c r="U1758" s="190"/>
      <c r="Y1758" s="205"/>
      <c r="Z1758" s="205"/>
    </row>
    <row r="1759" spans="1:26">
      <c r="A1759" s="181">
        <v>2016.11</v>
      </c>
      <c r="B1759" s="182">
        <v>2164.9899999999998</v>
      </c>
      <c r="C1759" s="183">
        <f>C1757/3+C1760*2/3</f>
        <v>45.476666666666667</v>
      </c>
      <c r="D1759" s="182">
        <f>D1757/3+D1760*2/3</f>
        <v>92.73</v>
      </c>
      <c r="E1759" s="182">
        <v>241.35300000000001</v>
      </c>
      <c r="F1759" s="211">
        <f t="shared" si="380"/>
        <v>2016.8749999998674</v>
      </c>
      <c r="G1759" s="184">
        <v>2.14</v>
      </c>
      <c r="H1759" s="183">
        <f t="shared" si="376"/>
        <v>2818.9326420429834</v>
      </c>
      <c r="I1759" s="183">
        <f t="shared" si="377"/>
        <v>59.213049537399591</v>
      </c>
      <c r="J1759" s="185">
        <f t="shared" si="381"/>
        <v>1647126.1895863807</v>
      </c>
      <c r="K1759" s="183">
        <f t="shared" si="378"/>
        <v>120.73941399112509</v>
      </c>
      <c r="L1759" s="185">
        <f t="shared" si="379"/>
        <v>70549.060993512729</v>
      </c>
      <c r="M1759" s="204">
        <f t="shared" si="373"/>
        <v>26.85095353105627</v>
      </c>
      <c r="N1759" s="186"/>
      <c r="O1759" s="187">
        <f t="shared" si="374"/>
        <v>29.48299745179277</v>
      </c>
      <c r="P1759" s="187"/>
      <c r="Q1759" s="206">
        <f t="shared" si="375"/>
        <v>3.4053579702832924E-2</v>
      </c>
      <c r="R1759" s="184">
        <f t="shared" si="382"/>
        <v>0.97105630787266772</v>
      </c>
      <c r="S1759" s="184">
        <f t="shared" si="383"/>
        <v>50.937324574501631</v>
      </c>
      <c r="T1759" s="190"/>
      <c r="U1759" s="190"/>
      <c r="Y1759" s="205"/>
      <c r="Z1759" s="205"/>
    </row>
    <row r="1760" spans="1:26">
      <c r="A1760" s="181">
        <v>2016.12</v>
      </c>
      <c r="B1760" s="182">
        <v>2246.63</v>
      </c>
      <c r="C1760" s="183">
        <v>45.7</v>
      </c>
      <c r="D1760" s="182">
        <v>94.55</v>
      </c>
      <c r="E1760" s="182">
        <v>241.43199999999999</v>
      </c>
      <c r="F1760" s="211">
        <f t="shared" si="380"/>
        <v>2016.9583333332007</v>
      </c>
      <c r="G1760" s="184">
        <v>2.4900000000000002</v>
      </c>
      <c r="H1760" s="183">
        <f t="shared" si="376"/>
        <v>2924.2751057647715</v>
      </c>
      <c r="I1760" s="183">
        <f t="shared" si="377"/>
        <v>59.484370961595836</v>
      </c>
      <c r="J1760" s="185">
        <f t="shared" si="381"/>
        <v>1711575.1173834645</v>
      </c>
      <c r="K1760" s="183">
        <f t="shared" si="378"/>
        <v>123.06886814920976</v>
      </c>
      <c r="L1760" s="185">
        <f t="shared" si="379"/>
        <v>72032.077978397225</v>
      </c>
      <c r="M1760" s="204">
        <f t="shared" si="373"/>
        <v>27.865098223923543</v>
      </c>
      <c r="N1760" s="186"/>
      <c r="O1760" s="187">
        <f t="shared" si="374"/>
        <v>30.58614185944883</v>
      </c>
      <c r="P1760" s="187"/>
      <c r="Q1760" s="206">
        <f t="shared" si="375"/>
        <v>2.9079989463697924E-2</v>
      </c>
      <c r="R1760" s="184">
        <f t="shared" si="382"/>
        <v>1.007357647465936</v>
      </c>
      <c r="S1760" s="184">
        <f t="shared" si="383"/>
        <v>49.4468253305144</v>
      </c>
      <c r="T1760" s="190"/>
      <c r="U1760" s="190"/>
      <c r="Y1760" s="205"/>
      <c r="Z1760" s="205"/>
    </row>
    <row r="1761" spans="1:26">
      <c r="A1761" s="181">
        <v>2017.01</v>
      </c>
      <c r="B1761" s="182">
        <v>2275.12</v>
      </c>
      <c r="C1761" s="183">
        <f>C1760*2/3+C1763/3</f>
        <v>45.926666666666669</v>
      </c>
      <c r="D1761" s="182">
        <f>D1760*2/3+D1763/3</f>
        <v>96.463333333333338</v>
      </c>
      <c r="E1761" s="182">
        <v>242.839</v>
      </c>
      <c r="F1761" s="211">
        <f t="shared" si="380"/>
        <v>2017.041666666534</v>
      </c>
      <c r="G1761" s="184">
        <v>2.4300000000000002</v>
      </c>
      <c r="H1761" s="183">
        <f t="shared" si="376"/>
        <v>2944.2004704351452</v>
      </c>
      <c r="I1761" s="183">
        <f t="shared" si="377"/>
        <v>59.433046874678311</v>
      </c>
      <c r="J1761" s="185">
        <f t="shared" si="381"/>
        <v>1726136.2537960669</v>
      </c>
      <c r="K1761" s="183">
        <f t="shared" si="378"/>
        <v>124.83182925724456</v>
      </c>
      <c r="L1761" s="185">
        <f t="shared" si="379"/>
        <v>73186.845893263337</v>
      </c>
      <c r="M1761" s="204">
        <f t="shared" si="373"/>
        <v>28.063573742124472</v>
      </c>
      <c r="N1761" s="186"/>
      <c r="O1761" s="187">
        <f t="shared" si="374"/>
        <v>30.792138471115745</v>
      </c>
      <c r="P1761" s="187"/>
      <c r="Q1761" s="206">
        <f t="shared" si="375"/>
        <v>2.9707513831380629E-2</v>
      </c>
      <c r="R1761" s="184">
        <f t="shared" si="382"/>
        <v>1.0029058632521781</v>
      </c>
      <c r="S1761" s="184">
        <f t="shared" si="383"/>
        <v>49.522036685233282</v>
      </c>
      <c r="T1761" s="190"/>
      <c r="U1761" s="190"/>
      <c r="Y1761" s="205"/>
      <c r="Z1761" s="205"/>
    </row>
    <row r="1762" spans="1:26">
      <c r="A1762" s="181">
        <v>2017.02</v>
      </c>
      <c r="B1762" s="182">
        <v>2329.91</v>
      </c>
      <c r="C1762" s="183">
        <f>C1760/3+C1763*2/3</f>
        <v>46.153333333333336</v>
      </c>
      <c r="D1762" s="182">
        <f>D1760/3+D1763*2/3</f>
        <v>98.376666666666665</v>
      </c>
      <c r="E1762" s="182">
        <v>243.60300000000001</v>
      </c>
      <c r="F1762" s="211">
        <f t="shared" si="380"/>
        <v>2017.1249999998672</v>
      </c>
      <c r="G1762" s="184">
        <v>2.42</v>
      </c>
      <c r="H1762" s="183">
        <f t="shared" si="376"/>
        <v>3005.6473117941905</v>
      </c>
      <c r="I1762" s="183">
        <f t="shared" si="377"/>
        <v>59.539056128208621</v>
      </c>
      <c r="J1762" s="185">
        <f t="shared" si="381"/>
        <v>1765070.4223908442</v>
      </c>
      <c r="K1762" s="183">
        <f t="shared" si="378"/>
        <v>126.90857746004775</v>
      </c>
      <c r="L1762" s="185">
        <f t="shared" si="379"/>
        <v>74527.232634194734</v>
      </c>
      <c r="M1762" s="204">
        <f t="shared" si="373"/>
        <v>28.655106525184141</v>
      </c>
      <c r="N1762" s="186"/>
      <c r="O1762" s="187">
        <f t="shared" si="374"/>
        <v>31.427485362109643</v>
      </c>
      <c r="P1762" s="187"/>
      <c r="Q1762" s="206">
        <f t="shared" si="375"/>
        <v>2.8848426114245387E-2</v>
      </c>
      <c r="R1762" s="184">
        <f t="shared" si="382"/>
        <v>0.99674665450456046</v>
      </c>
      <c r="S1762" s="184">
        <f t="shared" si="383"/>
        <v>49.510176125895683</v>
      </c>
      <c r="T1762" s="190"/>
      <c r="U1762" s="190"/>
      <c r="Y1762" s="205"/>
      <c r="Z1762" s="205"/>
    </row>
    <row r="1763" spans="1:26">
      <c r="A1763" s="181">
        <v>2017.03</v>
      </c>
      <c r="B1763" s="182">
        <v>2366.8200000000002</v>
      </c>
      <c r="C1763" s="183">
        <v>46.38</v>
      </c>
      <c r="D1763" s="182">
        <v>100.29</v>
      </c>
      <c r="E1763" s="182">
        <v>243.80099999999999</v>
      </c>
      <c r="F1763" s="211">
        <f t="shared" si="380"/>
        <v>2017.2083333332005</v>
      </c>
      <c r="G1763" s="184">
        <v>2.48</v>
      </c>
      <c r="H1763" s="183">
        <f t="shared" si="376"/>
        <v>3050.7825467902117</v>
      </c>
      <c r="I1763" s="183">
        <f t="shared" si="377"/>
        <v>59.782870907010256</v>
      </c>
      <c r="J1763" s="185">
        <f t="shared" si="381"/>
        <v>1794501.7807271942</v>
      </c>
      <c r="K1763" s="183">
        <f t="shared" si="378"/>
        <v>129.27175772453771</v>
      </c>
      <c r="L1763" s="185">
        <f t="shared" si="379"/>
        <v>76038.982089525321</v>
      </c>
      <c r="M1763" s="204">
        <f t="shared" si="373"/>
        <v>29.086921742464657</v>
      </c>
      <c r="N1763" s="186"/>
      <c r="O1763" s="187">
        <f t="shared" si="374"/>
        <v>31.886026295005625</v>
      </c>
      <c r="P1763" s="187"/>
      <c r="Q1763" s="206">
        <f t="shared" si="375"/>
        <v>2.6890511033075309E-2</v>
      </c>
      <c r="R1763" s="184">
        <f t="shared" si="382"/>
        <v>1.0180137495984991</v>
      </c>
      <c r="S1763" s="184">
        <f t="shared" si="383"/>
        <v>49.309024147523175</v>
      </c>
      <c r="T1763" s="190"/>
      <c r="U1763" s="190"/>
      <c r="Y1763" s="205"/>
      <c r="Z1763" s="205"/>
    </row>
    <row r="1764" spans="1:26">
      <c r="A1764" s="181">
        <v>2017.04</v>
      </c>
      <c r="B1764" s="182">
        <v>2359.31</v>
      </c>
      <c r="C1764" s="183">
        <f>C1763*2/3+C1766/3</f>
        <v>46.660000000000004</v>
      </c>
      <c r="D1764" s="182">
        <f>D1763*2/3+D1766/3</f>
        <v>101.53333333333333</v>
      </c>
      <c r="E1764" s="182">
        <v>244.524</v>
      </c>
      <c r="F1764" s="211">
        <f t="shared" si="380"/>
        <v>2017.2916666665337</v>
      </c>
      <c r="G1764" s="184">
        <v>2.2999999999999998</v>
      </c>
      <c r="H1764" s="183">
        <f t="shared" si="376"/>
        <v>3032.1104856578509</v>
      </c>
      <c r="I1764" s="183">
        <f t="shared" si="377"/>
        <v>59.965954139470995</v>
      </c>
      <c r="J1764" s="185">
        <f t="shared" si="381"/>
        <v>1786458.0644178065</v>
      </c>
      <c r="K1764" s="183">
        <f t="shared" si="378"/>
        <v>130.48742413832593</v>
      </c>
      <c r="L1764" s="185">
        <f t="shared" si="379"/>
        <v>76880.54649052248</v>
      </c>
      <c r="M1764" s="204">
        <f t="shared" si="373"/>
        <v>28.904245956275165</v>
      </c>
      <c r="N1764" s="186"/>
      <c r="O1764" s="187">
        <f t="shared" si="374"/>
        <v>31.670821333081452</v>
      </c>
      <c r="P1764" s="187"/>
      <c r="Q1764" s="206">
        <f t="shared" si="375"/>
        <v>2.8550370848229589E-2</v>
      </c>
      <c r="R1764" s="184">
        <f t="shared" si="382"/>
        <v>1.0019166666666666</v>
      </c>
      <c r="S1764" s="184">
        <f t="shared" si="383"/>
        <v>50.048843047509614</v>
      </c>
      <c r="T1764" s="190"/>
      <c r="U1764" s="190"/>
      <c r="Y1764" s="205"/>
      <c r="Z1764" s="205"/>
    </row>
    <row r="1765" spans="1:26">
      <c r="A1765" s="181">
        <v>2017.05</v>
      </c>
      <c r="B1765" s="182">
        <v>2395.35</v>
      </c>
      <c r="C1765" s="183">
        <f>C1763/3+C1766*2/3</f>
        <v>46.94</v>
      </c>
      <c r="D1765" s="182">
        <f>D1763/3+D1766*2/3</f>
        <v>102.77666666666667</v>
      </c>
      <c r="E1765" s="182">
        <v>244.733</v>
      </c>
      <c r="F1765" s="211">
        <f t="shared" si="380"/>
        <v>2017.374999999867</v>
      </c>
      <c r="G1765" s="184">
        <v>2.2999999999999998</v>
      </c>
      <c r="H1765" s="183">
        <f t="shared" si="376"/>
        <v>3075.7989996240813</v>
      </c>
      <c r="I1765" s="183">
        <f t="shared" si="377"/>
        <v>60.274283525311276</v>
      </c>
      <c r="J1765" s="185">
        <f t="shared" si="381"/>
        <v>1815157.8172244467</v>
      </c>
      <c r="K1765" s="183">
        <f t="shared" si="378"/>
        <v>131.97251696747074</v>
      </c>
      <c r="L1765" s="185">
        <f t="shared" si="379"/>
        <v>77882.509832914293</v>
      </c>
      <c r="M1765" s="204">
        <f t="shared" si="373"/>
        <v>29.313344980271438</v>
      </c>
      <c r="N1765" s="186"/>
      <c r="O1765" s="187">
        <f t="shared" si="374"/>
        <v>32.103121568918958</v>
      </c>
      <c r="P1765" s="187"/>
      <c r="Q1765" s="206">
        <f t="shared" si="375"/>
        <v>2.7535015841958339E-2</v>
      </c>
      <c r="R1765" s="184">
        <f t="shared" si="382"/>
        <v>1.0117137776044203</v>
      </c>
      <c r="S1765" s="184">
        <f t="shared" si="383"/>
        <v>50.101946769210365</v>
      </c>
      <c r="T1765" s="190"/>
      <c r="U1765" s="190"/>
      <c r="Y1765" s="205"/>
      <c r="Z1765" s="205"/>
    </row>
    <row r="1766" spans="1:26">
      <c r="A1766" s="181">
        <v>2017.06</v>
      </c>
      <c r="B1766" s="182">
        <v>2433.9899999999998</v>
      </c>
      <c r="C1766" s="183">
        <v>47.22</v>
      </c>
      <c r="D1766" s="182">
        <v>104.02</v>
      </c>
      <c r="E1766" s="182">
        <v>244.95500000000001</v>
      </c>
      <c r="F1766" s="211">
        <f t="shared" si="380"/>
        <v>2017.4583333332002</v>
      </c>
      <c r="G1766" s="184">
        <v>2.19</v>
      </c>
      <c r="H1766" s="183">
        <f t="shared" si="376"/>
        <v>3122.5829660754025</v>
      </c>
      <c r="I1766" s="183">
        <f t="shared" si="377"/>
        <v>60.578871588659162</v>
      </c>
      <c r="J1766" s="185">
        <f t="shared" si="381"/>
        <v>1845746.17279101</v>
      </c>
      <c r="K1766" s="183">
        <f t="shared" si="378"/>
        <v>133.44799285583071</v>
      </c>
      <c r="L1766" s="185">
        <f t="shared" si="379"/>
        <v>78880.569309537372</v>
      </c>
      <c r="M1766" s="204">
        <f t="shared" si="373"/>
        <v>29.748503240632758</v>
      </c>
      <c r="N1766" s="186"/>
      <c r="O1766" s="187">
        <f t="shared" si="374"/>
        <v>32.562583794402116</v>
      </c>
      <c r="P1766" s="187"/>
      <c r="Q1766" s="206">
        <f t="shared" si="375"/>
        <v>2.8031372275517271E-2</v>
      </c>
      <c r="R1766" s="184">
        <f t="shared" si="382"/>
        <v>0.9903187178348567</v>
      </c>
      <c r="S1766" s="184">
        <f t="shared" si="383"/>
        <v>50.642891106865946</v>
      </c>
      <c r="T1766" s="190"/>
      <c r="U1766" s="190"/>
      <c r="Y1766" s="205"/>
      <c r="Z1766" s="205"/>
    </row>
    <row r="1767" spans="1:26">
      <c r="A1767" s="181">
        <v>2017.07</v>
      </c>
      <c r="B1767" s="182">
        <v>2454.1</v>
      </c>
      <c r="C1767" s="183">
        <f>C1766*2/3+C1769/3</f>
        <v>47.536666666666669</v>
      </c>
      <c r="D1767" s="182">
        <f>D1766*2/3+D1769/3</f>
        <v>105.03999999999999</v>
      </c>
      <c r="E1767" s="182">
        <v>244.786</v>
      </c>
      <c r="F1767" s="211">
        <f t="shared" si="380"/>
        <v>2017.5416666665335</v>
      </c>
      <c r="G1767" s="184">
        <v>2.3199999999999998</v>
      </c>
      <c r="H1767" s="183">
        <f t="shared" si="376"/>
        <v>3150.555866961347</v>
      </c>
      <c r="I1767" s="183">
        <f t="shared" si="377"/>
        <v>61.027229559697069</v>
      </c>
      <c r="J1767" s="185">
        <f t="shared" si="381"/>
        <v>1865286.9205302994</v>
      </c>
      <c r="K1767" s="183">
        <f t="shared" si="378"/>
        <v>134.84959384932151</v>
      </c>
      <c r="L1767" s="185">
        <f t="shared" si="379"/>
        <v>79837.715713500947</v>
      </c>
      <c r="M1767" s="204">
        <f t="shared" si="373"/>
        <v>30.002220744018569</v>
      </c>
      <c r="N1767" s="186"/>
      <c r="O1767" s="187">
        <f t="shared" si="374"/>
        <v>32.822440838488475</v>
      </c>
      <c r="P1767" s="187"/>
      <c r="Q1767" s="206">
        <f t="shared" si="375"/>
        <v>2.6402816566006147E-2</v>
      </c>
      <c r="R1767" s="184">
        <f t="shared" si="382"/>
        <v>1.0117210216151993</v>
      </c>
      <c r="S1767" s="184">
        <f t="shared" si="383"/>
        <v>50.187228293382596</v>
      </c>
      <c r="T1767" s="190"/>
      <c r="U1767" s="190"/>
      <c r="Y1767" s="205"/>
      <c r="Z1767" s="205"/>
    </row>
    <row r="1768" spans="1:26">
      <c r="A1768" s="181">
        <v>2017.08</v>
      </c>
      <c r="B1768" s="182">
        <v>2456.2199999999998</v>
      </c>
      <c r="C1768" s="183">
        <f>C1766/3+C1769*2/3</f>
        <v>47.853333333333339</v>
      </c>
      <c r="D1768" s="182">
        <f>D1766/3+D1769*2/3</f>
        <v>106.06</v>
      </c>
      <c r="E1768" s="182">
        <v>245.51900000000001</v>
      </c>
      <c r="F1768" s="211">
        <f t="shared" si="380"/>
        <v>2017.6249999998668</v>
      </c>
      <c r="G1768" s="184">
        <v>2.21</v>
      </c>
      <c r="H1768" s="183">
        <f t="shared" si="376"/>
        <v>3143.8633588031894</v>
      </c>
      <c r="I1768" s="183">
        <f t="shared" si="377"/>
        <v>61.250352681462566</v>
      </c>
      <c r="J1768" s="185">
        <f t="shared" si="381"/>
        <v>1864346.5601896141</v>
      </c>
      <c r="K1768" s="183">
        <f t="shared" si="378"/>
        <v>135.75255792830703</v>
      </c>
      <c r="L1768" s="185">
        <f t="shared" si="379"/>
        <v>80502.803565523645</v>
      </c>
      <c r="M1768" s="204">
        <f t="shared" si="373"/>
        <v>29.914959397497491</v>
      </c>
      <c r="N1768" s="186"/>
      <c r="O1768" s="187">
        <f t="shared" si="374"/>
        <v>32.710126862242014</v>
      </c>
      <c r="P1768" s="187"/>
      <c r="Q1768" s="206">
        <f t="shared" si="375"/>
        <v>2.8090568896086635E-2</v>
      </c>
      <c r="R1768" s="184">
        <f t="shared" si="382"/>
        <v>1.0027318846719444</v>
      </c>
      <c r="S1768" s="184">
        <f t="shared" si="383"/>
        <v>50.62388307804467</v>
      </c>
      <c r="T1768" s="190"/>
      <c r="U1768" s="190"/>
      <c r="Y1768" s="205"/>
      <c r="Z1768" s="205"/>
    </row>
    <row r="1769" spans="1:26">
      <c r="A1769" s="181">
        <v>2017.09</v>
      </c>
      <c r="B1769" s="182">
        <v>2492.84</v>
      </c>
      <c r="C1769" s="183">
        <v>48.17</v>
      </c>
      <c r="D1769" s="182">
        <v>107.08</v>
      </c>
      <c r="E1769" s="182">
        <v>246.81899999999999</v>
      </c>
      <c r="F1769" s="211">
        <f t="shared" si="380"/>
        <v>2017.7083333332</v>
      </c>
      <c r="G1769" s="184">
        <v>2.2000000000000002</v>
      </c>
      <c r="H1769" s="183">
        <f t="shared" si="376"/>
        <v>3173.9298343320424</v>
      </c>
      <c r="I1769" s="183">
        <f t="shared" si="377"/>
        <v>61.330931836690077</v>
      </c>
      <c r="J1769" s="185">
        <f t="shared" si="381"/>
        <v>1885207.1485998947</v>
      </c>
      <c r="K1769" s="183">
        <f t="shared" si="378"/>
        <v>136.33622962575822</v>
      </c>
      <c r="L1769" s="185">
        <f t="shared" si="379"/>
        <v>80979.116779286574</v>
      </c>
      <c r="M1769" s="204">
        <f t="shared" si="373"/>
        <v>30.168114410678911</v>
      </c>
      <c r="N1769" s="186"/>
      <c r="O1769" s="187">
        <f t="shared" si="374"/>
        <v>32.970280770701322</v>
      </c>
      <c r="P1769" s="187"/>
      <c r="Q1769" s="206">
        <f t="shared" si="375"/>
        <v>2.816721133662203E-2</v>
      </c>
      <c r="R1769" s="184">
        <f t="shared" si="382"/>
        <v>0.98769891518516217</v>
      </c>
      <c r="S1769" s="184">
        <f t="shared" si="383"/>
        <v>50.494816387392703</v>
      </c>
      <c r="T1769" s="190"/>
      <c r="U1769" s="190"/>
      <c r="Y1769" s="205"/>
      <c r="Z1769" s="205"/>
    </row>
    <row r="1770" spans="1:26">
      <c r="A1770" s="181">
        <v>2017.1</v>
      </c>
      <c r="B1770" s="182">
        <v>2557</v>
      </c>
      <c r="C1770" s="183">
        <f>C1769*2/3+C1772/3</f>
        <v>48.423333333333332</v>
      </c>
      <c r="D1770" s="182">
        <f>D1769*2/3+D1772/3</f>
        <v>108.01333333333334</v>
      </c>
      <c r="E1770" s="182">
        <v>246.66300000000001</v>
      </c>
      <c r="F1770" s="211">
        <f t="shared" si="380"/>
        <v>2017.7916666665333</v>
      </c>
      <c r="G1770" s="184">
        <v>2.36</v>
      </c>
      <c r="H1770" s="183">
        <f t="shared" si="376"/>
        <v>3257.6785188698764</v>
      </c>
      <c r="I1770" s="183">
        <f t="shared" si="377"/>
        <v>61.692472746216517</v>
      </c>
      <c r="J1770" s="185">
        <f t="shared" si="381"/>
        <v>1938004.6431076752</v>
      </c>
      <c r="K1770" s="183">
        <f t="shared" si="378"/>
        <v>137.61154311753288</v>
      </c>
      <c r="L1770" s="185">
        <f t="shared" si="379"/>
        <v>81865.600906350024</v>
      </c>
      <c r="M1770" s="204">
        <f t="shared" si="373"/>
        <v>30.920393290333845</v>
      </c>
      <c r="N1770" s="186"/>
      <c r="O1770" s="187">
        <f t="shared" si="374"/>
        <v>33.775350452959309</v>
      </c>
      <c r="P1770" s="187"/>
      <c r="Q1770" s="206">
        <f t="shared" si="375"/>
        <v>2.5479157179329272E-2</v>
      </c>
      <c r="R1770" s="184">
        <f t="shared" si="382"/>
        <v>1.0028504917557177</v>
      </c>
      <c r="S1770" s="184">
        <f t="shared" si="383"/>
        <v>49.905217566999767</v>
      </c>
      <c r="T1770" s="190"/>
      <c r="U1770" s="190"/>
      <c r="Y1770" s="205"/>
      <c r="Z1770" s="205"/>
    </row>
    <row r="1771" spans="1:26">
      <c r="A1771" s="181">
        <v>2017.11</v>
      </c>
      <c r="B1771" s="182">
        <v>2593.61</v>
      </c>
      <c r="C1771" s="183">
        <f>C1769/3+C1772*2/3</f>
        <v>48.676666666666662</v>
      </c>
      <c r="D1771" s="182">
        <f>D1769/3+D1772*2/3</f>
        <v>108.94666666666666</v>
      </c>
      <c r="E1771" s="182">
        <v>246.66900000000001</v>
      </c>
      <c r="F1771" s="211">
        <f t="shared" si="380"/>
        <v>2017.8749999998665</v>
      </c>
      <c r="G1771" s="184">
        <v>2.35</v>
      </c>
      <c r="H1771" s="183">
        <f t="shared" si="376"/>
        <v>3304.2401507485752</v>
      </c>
      <c r="I1771" s="183">
        <f t="shared" si="377"/>
        <v>62.01371694456946</v>
      </c>
      <c r="J1771" s="185">
        <f t="shared" si="381"/>
        <v>1968778.6735935356</v>
      </c>
      <c r="K1771" s="183">
        <f t="shared" si="378"/>
        <v>138.79725567460852</v>
      </c>
      <c r="L1771" s="185">
        <f t="shared" si="379"/>
        <v>82700.126037622089</v>
      </c>
      <c r="M1771" s="204">
        <f t="shared" si="373"/>
        <v>31.298913333880272</v>
      </c>
      <c r="N1771" s="186"/>
      <c r="O1771" s="187">
        <f t="shared" si="374"/>
        <v>34.17293597222708</v>
      </c>
      <c r="P1771" s="187"/>
      <c r="Q1771" s="206">
        <f t="shared" si="375"/>
        <v>2.4588565855586074E-2</v>
      </c>
      <c r="R1771" s="184">
        <f t="shared" si="382"/>
        <v>0.99754979283024348</v>
      </c>
      <c r="S1771" s="184">
        <f t="shared" si="383"/>
        <v>50.04625461881735</v>
      </c>
      <c r="T1771" s="190"/>
      <c r="U1771" s="190"/>
      <c r="Y1771" s="205"/>
      <c r="Z1771" s="205"/>
    </row>
    <row r="1772" spans="1:26">
      <c r="A1772" s="181">
        <v>2017.12</v>
      </c>
      <c r="B1772" s="182">
        <v>2664.34</v>
      </c>
      <c r="C1772" s="183">
        <v>48.93</v>
      </c>
      <c r="D1772" s="182">
        <v>109.88</v>
      </c>
      <c r="E1772" s="182">
        <v>246.524</v>
      </c>
      <c r="F1772" s="211">
        <f t="shared" si="380"/>
        <v>2017.9583333331998</v>
      </c>
      <c r="G1772" s="184">
        <v>2.4</v>
      </c>
      <c r="H1772" s="183">
        <f t="shared" si="376"/>
        <v>3396.3461347779539</v>
      </c>
      <c r="I1772" s="183">
        <f t="shared" si="377"/>
        <v>62.3731266935471</v>
      </c>
      <c r="J1772" s="185">
        <f t="shared" si="381"/>
        <v>2026755.5543479868</v>
      </c>
      <c r="K1772" s="183">
        <f t="shared" si="378"/>
        <v>140.06865238272951</v>
      </c>
      <c r="L1772" s="185">
        <f t="shared" si="379"/>
        <v>83585.390870443254</v>
      </c>
      <c r="M1772" s="204">
        <f t="shared" si="373"/>
        <v>32.086132007705999</v>
      </c>
      <c r="N1772" s="186"/>
      <c r="O1772" s="187">
        <f t="shared" si="374"/>
        <v>35.017141106605763</v>
      </c>
      <c r="P1772" s="187"/>
      <c r="Q1772" s="206">
        <f t="shared" si="375"/>
        <v>2.3313129772496808E-2</v>
      </c>
      <c r="R1772" s="184">
        <f t="shared" si="382"/>
        <v>0.98626540285410402</v>
      </c>
      <c r="S1772" s="184">
        <f t="shared" si="383"/>
        <v>49.952994909684698</v>
      </c>
      <c r="T1772" s="190"/>
      <c r="U1772" s="190"/>
      <c r="Y1772" s="205"/>
      <c r="Z1772" s="205"/>
    </row>
    <row r="1773" spans="1:26">
      <c r="A1773" s="181">
        <v>2018.01</v>
      </c>
      <c r="B1773" s="182">
        <v>2789.8</v>
      </c>
      <c r="C1773" s="183">
        <f>C1772*2/3+C1775/3</f>
        <v>49.286666666666662</v>
      </c>
      <c r="D1773" s="182">
        <f>D1772*2/3+D1775/3</f>
        <v>111.73333333333332</v>
      </c>
      <c r="E1773" s="182">
        <v>247.86699999999999</v>
      </c>
      <c r="F1773" s="211">
        <f t="shared" si="380"/>
        <v>2018.041666666533</v>
      </c>
      <c r="G1773" s="184">
        <v>2.58</v>
      </c>
      <c r="H1773" s="183">
        <f t="shared" si="376"/>
        <v>3537.0065563386834</v>
      </c>
      <c r="I1773" s="183">
        <f t="shared" si="377"/>
        <v>62.487369395683992</v>
      </c>
      <c r="J1773" s="185">
        <f t="shared" si="381"/>
        <v>2113801.5043758121</v>
      </c>
      <c r="K1773" s="183">
        <f t="shared" si="378"/>
        <v>141.65944962419366</v>
      </c>
      <c r="L1773" s="185">
        <f t="shared" si="379"/>
        <v>84659.146924125031</v>
      </c>
      <c r="M1773" s="204">
        <f t="shared" si="373"/>
        <v>33.307343828030675</v>
      </c>
      <c r="N1773" s="186"/>
      <c r="O1773" s="187">
        <f t="shared" si="374"/>
        <v>36.333940411695828</v>
      </c>
      <c r="P1773" s="187"/>
      <c r="Q1773" s="206">
        <f t="shared" si="375"/>
        <v>2.0418663333554889E-2</v>
      </c>
      <c r="R1773" s="184">
        <f t="shared" si="382"/>
        <v>0.97799847417367836</v>
      </c>
      <c r="S1773" s="184">
        <f t="shared" si="383"/>
        <v>48.999971277655213</v>
      </c>
      <c r="T1773" s="190"/>
      <c r="U1773" s="190"/>
      <c r="Y1773" s="205"/>
      <c r="Z1773" s="205"/>
    </row>
    <row r="1774" spans="1:26">
      <c r="A1774" s="181">
        <v>2018.02</v>
      </c>
      <c r="B1774" s="182">
        <v>2705.16</v>
      </c>
      <c r="C1774" s="183">
        <f>C1772/3+C1775*2/3</f>
        <v>49.643333333333331</v>
      </c>
      <c r="D1774" s="182">
        <f>D1772/3+D1775*2/3</f>
        <v>113.58666666666666</v>
      </c>
      <c r="E1774" s="182">
        <v>248.99100000000001</v>
      </c>
      <c r="F1774" s="211">
        <f t="shared" si="380"/>
        <v>2018.1249999998663</v>
      </c>
      <c r="G1774" s="184">
        <v>2.86</v>
      </c>
      <c r="H1774" s="183">
        <f t="shared" si="376"/>
        <v>3414.2145829367337</v>
      </c>
      <c r="I1774" s="183">
        <f t="shared" si="377"/>
        <v>62.655440939632378</v>
      </c>
      <c r="J1774" s="185">
        <f t="shared" si="381"/>
        <v>2043538.39053435</v>
      </c>
      <c r="K1774" s="183">
        <f t="shared" si="378"/>
        <v>143.35908181420214</v>
      </c>
      <c r="L1774" s="185">
        <f t="shared" si="379"/>
        <v>85805.909442015138</v>
      </c>
      <c r="M1774" s="204">
        <f t="shared" si="373"/>
        <v>32.035382339250297</v>
      </c>
      <c r="N1774" s="186"/>
      <c r="O1774" s="187">
        <f t="shared" si="374"/>
        <v>34.934084784156283</v>
      </c>
      <c r="P1774" s="187"/>
      <c r="Q1774" s="206">
        <f t="shared" si="375"/>
        <v>1.8975837596655436E-2</v>
      </c>
      <c r="R1774" s="184">
        <f t="shared" si="382"/>
        <v>1.0041100839387809</v>
      </c>
      <c r="S1774" s="184">
        <f t="shared" si="383"/>
        <v>47.705567186833449</v>
      </c>
      <c r="T1774" s="190"/>
      <c r="U1774" s="190"/>
      <c r="Y1774" s="205"/>
      <c r="Z1774" s="205"/>
    </row>
    <row r="1775" spans="1:26">
      <c r="A1775" s="181">
        <v>2018.03</v>
      </c>
      <c r="B1775" s="182">
        <v>2702.77</v>
      </c>
      <c r="C1775" s="183">
        <v>50</v>
      </c>
      <c r="D1775" s="182">
        <v>115.44</v>
      </c>
      <c r="E1775" s="182">
        <v>249.554</v>
      </c>
      <c r="F1775" s="211">
        <f t="shared" si="380"/>
        <v>2018.2083333331996</v>
      </c>
      <c r="G1775" s="184">
        <v>2.84</v>
      </c>
      <c r="H1775" s="183">
        <f t="shared" si="376"/>
        <v>3403.5023881204079</v>
      </c>
      <c r="I1775" s="183">
        <f t="shared" si="377"/>
        <v>62.963226395890288</v>
      </c>
      <c r="J1775" s="185">
        <f t="shared" si="381"/>
        <v>2040267.2232165323</v>
      </c>
      <c r="K1775" s="183">
        <f t="shared" si="378"/>
        <v>145.3694971028315</v>
      </c>
      <c r="L1775" s="185">
        <f t="shared" si="379"/>
        <v>87143.35598223914</v>
      </c>
      <c r="M1775" s="204">
        <f t="shared" si="373"/>
        <v>31.808409057643125</v>
      </c>
      <c r="N1775" s="186"/>
      <c r="O1775" s="187">
        <f t="shared" si="374"/>
        <v>34.675728647302456</v>
      </c>
      <c r="P1775" s="187"/>
      <c r="Q1775" s="206">
        <f t="shared" si="375"/>
        <v>1.8751132383798625E-2</v>
      </c>
      <c r="R1775" s="184">
        <f t="shared" si="382"/>
        <v>0.99978023319015985</v>
      </c>
      <c r="S1775" s="184">
        <f t="shared" si="383"/>
        <v>47.793573784582307</v>
      </c>
      <c r="T1775" s="190"/>
      <c r="U1775" s="190"/>
      <c r="Y1775" s="205"/>
      <c r="Z1775" s="205"/>
    </row>
    <row r="1776" spans="1:26">
      <c r="A1776" s="181">
        <v>2018.04</v>
      </c>
      <c r="B1776" s="182">
        <v>2653.63</v>
      </c>
      <c r="C1776" s="183">
        <f>C1775*2/3+C1778/3</f>
        <v>50.33</v>
      </c>
      <c r="D1776" s="182">
        <f>D1775*2/3+D1778/3</f>
        <v>117.78666666666666</v>
      </c>
      <c r="E1776" s="182">
        <v>250.54599999999999</v>
      </c>
      <c r="F1776" s="211">
        <f t="shared" si="380"/>
        <v>2018.2916666665328</v>
      </c>
      <c r="G1776" s="184">
        <v>2.87</v>
      </c>
      <c r="H1776" s="183">
        <f t="shared" si="376"/>
        <v>3328.391468373075</v>
      </c>
      <c r="I1776" s="183">
        <f t="shared" si="377"/>
        <v>63.127844727116006</v>
      </c>
      <c r="J1776" s="185">
        <f t="shared" si="381"/>
        <v>1998394.7071897653</v>
      </c>
      <c r="K1776" s="183">
        <f t="shared" si="378"/>
        <v>147.73730189266647</v>
      </c>
      <c r="L1776" s="185">
        <f t="shared" si="379"/>
        <v>88702.739735453608</v>
      </c>
      <c r="M1776" s="204">
        <f t="shared" si="373"/>
        <v>30.970179293325234</v>
      </c>
      <c r="N1776" s="186"/>
      <c r="O1776" s="187">
        <f t="shared" si="374"/>
        <v>33.753721250693445</v>
      </c>
      <c r="P1776" s="187"/>
      <c r="Q1776" s="206">
        <f t="shared" si="375"/>
        <v>1.9090860063881377E-2</v>
      </c>
      <c r="R1776" s="184">
        <f t="shared" si="382"/>
        <v>0.993298828410901</v>
      </c>
      <c r="S1776" s="184">
        <f t="shared" si="383"/>
        <v>47.593880311248526</v>
      </c>
      <c r="T1776" s="190"/>
      <c r="U1776" s="190"/>
      <c r="Y1776" s="205"/>
      <c r="Z1776" s="205"/>
    </row>
    <row r="1777" spans="1:26">
      <c r="A1777" s="181">
        <v>2018.05</v>
      </c>
      <c r="B1777" s="182">
        <v>2701.49</v>
      </c>
      <c r="C1777" s="183">
        <f>C1775/3+C1778*2/3</f>
        <v>50.66</v>
      </c>
      <c r="D1777" s="182">
        <f>D1775/3+D1778*2/3</f>
        <v>120.13333333333333</v>
      </c>
      <c r="E1777" s="182">
        <v>251.58799999999999</v>
      </c>
      <c r="F1777" s="211">
        <f t="shared" si="380"/>
        <v>2018.3749999998661</v>
      </c>
      <c r="G1777" s="184">
        <v>2.976</v>
      </c>
      <c r="H1777" s="183">
        <f t="shared" si="376"/>
        <v>3374.3874477518812</v>
      </c>
      <c r="I1777" s="183">
        <f t="shared" si="377"/>
        <v>63.278586299823537</v>
      </c>
      <c r="J1777" s="185">
        <f t="shared" si="381"/>
        <v>2029177.1703438659</v>
      </c>
      <c r="K1777" s="183">
        <f t="shared" si="378"/>
        <v>150.05660285864195</v>
      </c>
      <c r="L1777" s="185">
        <f t="shared" si="379"/>
        <v>90236.061357735831</v>
      </c>
      <c r="M1777" s="204">
        <f t="shared" si="373"/>
        <v>31.243615074864614</v>
      </c>
      <c r="N1777" s="186"/>
      <c r="O1777" s="187">
        <f t="shared" si="374"/>
        <v>34.044187061418874</v>
      </c>
      <c r="P1777" s="187"/>
      <c r="Q1777" s="206">
        <f t="shared" si="375"/>
        <v>1.7318266255325277E-2</v>
      </c>
      <c r="R1777" s="184">
        <f t="shared" si="382"/>
        <v>1.0081593472990933</v>
      </c>
      <c r="S1777" s="184">
        <f t="shared" si="383"/>
        <v>47.079147290191592</v>
      </c>
      <c r="T1777" s="190"/>
      <c r="U1777" s="190"/>
      <c r="Y1777" s="205"/>
      <c r="Z1777" s="205"/>
    </row>
    <row r="1778" spans="1:26">
      <c r="A1778" s="181">
        <v>2018.06</v>
      </c>
      <c r="B1778" s="182">
        <v>2754.35</v>
      </c>
      <c r="C1778" s="183">
        <v>50.99</v>
      </c>
      <c r="D1778" s="182">
        <v>122.48</v>
      </c>
      <c r="E1778" s="182">
        <v>251.989</v>
      </c>
      <c r="F1778" s="211">
        <f t="shared" si="380"/>
        <v>2018.4583333331993</v>
      </c>
      <c r="G1778" s="184">
        <v>2.91</v>
      </c>
      <c r="H1778" s="183">
        <f t="shared" si="376"/>
        <v>3434.9391524034791</v>
      </c>
      <c r="I1778" s="183">
        <f t="shared" si="377"/>
        <v>63.589430312434295</v>
      </c>
      <c r="J1778" s="185">
        <f t="shared" si="381"/>
        <v>2068776.3540363652</v>
      </c>
      <c r="K1778" s="183">
        <f t="shared" si="378"/>
        <v>152.74433074459606</v>
      </c>
      <c r="L1778" s="185">
        <f t="shared" si="379"/>
        <v>91994.019584429727</v>
      </c>
      <c r="M1778" s="204">
        <f t="shared" si="373"/>
        <v>31.630556496454609</v>
      </c>
      <c r="N1778" s="186"/>
      <c r="O1778" s="187">
        <f t="shared" si="374"/>
        <v>34.458919633674256</v>
      </c>
      <c r="P1778" s="187"/>
      <c r="Q1778" s="206">
        <f t="shared" si="375"/>
        <v>1.6730979295013708E-2</v>
      </c>
      <c r="R1778" s="184">
        <f t="shared" si="382"/>
        <v>1.0041476505871525</v>
      </c>
      <c r="S1778" s="184">
        <f t="shared" si="383"/>
        <v>47.387752216668503</v>
      </c>
      <c r="T1778" s="190"/>
      <c r="U1778" s="190"/>
      <c r="Y1778" s="205"/>
      <c r="Z1778" s="205"/>
    </row>
    <row r="1779" spans="1:26">
      <c r="A1779" s="181">
        <v>2018.07</v>
      </c>
      <c r="B1779" s="182">
        <v>2793.64</v>
      </c>
      <c r="C1779" s="183">
        <f>C1778*2/3+C1781/3</f>
        <v>51.44</v>
      </c>
      <c r="D1779" s="182">
        <f>D1778*2/3+D1781/3</f>
        <v>125.11666666666667</v>
      </c>
      <c r="E1779" s="182">
        <v>252.006</v>
      </c>
      <c r="F1779" s="211">
        <f t="shared" si="380"/>
        <v>2018.5416666665326</v>
      </c>
      <c r="G1779" s="184">
        <v>2.89</v>
      </c>
      <c r="H1779" s="183">
        <f t="shared" si="376"/>
        <v>3483.7025363681828</v>
      </c>
      <c r="I1779" s="183">
        <f t="shared" si="377"/>
        <v>64.146296040570491</v>
      </c>
      <c r="J1779" s="185">
        <f t="shared" si="381"/>
        <v>2101364.7714026412</v>
      </c>
      <c r="K1779" s="183">
        <f t="shared" si="378"/>
        <v>156.02198171868929</v>
      </c>
      <c r="L1779" s="185">
        <f t="shared" si="379"/>
        <v>94112.253421579182</v>
      </c>
      <c r="M1779" s="204">
        <f t="shared" si="373"/>
        <v>31.886366962158998</v>
      </c>
      <c r="N1779" s="186"/>
      <c r="O1779" s="187">
        <f t="shared" si="374"/>
        <v>34.731777571325303</v>
      </c>
      <c r="P1779" s="187"/>
      <c r="Q1779" s="206">
        <f t="shared" si="375"/>
        <v>1.6153150850947921E-2</v>
      </c>
      <c r="R1779" s="184">
        <f t="shared" si="382"/>
        <v>1.0024083333333333</v>
      </c>
      <c r="S1779" s="184">
        <f t="shared" si="383"/>
        <v>47.581090079413954</v>
      </c>
      <c r="T1779" s="190"/>
      <c r="U1779" s="190"/>
      <c r="Y1779" s="205"/>
      <c r="Z1779" s="205"/>
    </row>
    <row r="1780" spans="1:26">
      <c r="A1780" s="181">
        <v>2018.08</v>
      </c>
      <c r="B1780" s="182">
        <v>2857.82</v>
      </c>
      <c r="C1780" s="183">
        <f>C1778/3+C1781*2/3</f>
        <v>51.89</v>
      </c>
      <c r="D1780" s="182">
        <f>D1778/3+D1781*2/3</f>
        <v>127.75333333333333</v>
      </c>
      <c r="E1780" s="182">
        <v>252.14599999999999</v>
      </c>
      <c r="F1780" s="211">
        <f>F1779+1/12</f>
        <v>2018.6249999998658</v>
      </c>
      <c r="G1780" s="184">
        <v>2.89</v>
      </c>
      <c r="H1780" s="183">
        <f t="shared" si="376"/>
        <v>3561.7570581726482</v>
      </c>
      <c r="I1780" s="183">
        <f t="shared" si="377"/>
        <v>64.671523660894906</v>
      </c>
      <c r="J1780" s="185">
        <f t="shared" si="381"/>
        <v>2151697.9707308128</v>
      </c>
      <c r="K1780" s="183">
        <f t="shared" si="378"/>
        <v>159.22148235546078</v>
      </c>
      <c r="L1780" s="185">
        <f t="shared" si="379"/>
        <v>96187.509390874984</v>
      </c>
      <c r="M1780" s="204">
        <f t="shared" si="373"/>
        <v>32.39027688030113</v>
      </c>
      <c r="N1780" s="186"/>
      <c r="O1780" s="187">
        <f t="shared" si="374"/>
        <v>35.274629408295588</v>
      </c>
      <c r="P1780" s="187"/>
      <c r="Q1780" s="206">
        <f t="shared" si="375"/>
        <v>1.6127083652587592E-2</v>
      </c>
      <c r="R1780" s="184">
        <f t="shared" si="382"/>
        <v>0.99298310639894383</v>
      </c>
      <c r="S1780" s="184">
        <f t="shared" si="383"/>
        <v>47.669198946914648</v>
      </c>
      <c r="T1780" s="190"/>
      <c r="U1780" s="190"/>
      <c r="Y1780" s="205"/>
      <c r="Z1780" s="205"/>
    </row>
    <row r="1781" spans="1:26">
      <c r="A1781" s="181">
        <v>2018.09</v>
      </c>
      <c r="B1781" s="182">
        <v>2901.5</v>
      </c>
      <c r="C1781" s="183">
        <v>52.34</v>
      </c>
      <c r="D1781" s="182">
        <v>130.38999999999999</v>
      </c>
      <c r="E1781" s="182">
        <v>252.43899999999999</v>
      </c>
      <c r="F1781" s="211">
        <f t="shared" si="380"/>
        <v>2018.7083333331991</v>
      </c>
      <c r="G1781" s="184">
        <v>3</v>
      </c>
      <c r="H1781" s="183">
        <f t="shared" si="376"/>
        <v>3611.9990641303457</v>
      </c>
      <c r="I1781" s="183">
        <f t="shared" si="377"/>
        <v>65.156653805473823</v>
      </c>
      <c r="J1781" s="185">
        <f t="shared" si="381"/>
        <v>2185329.8946069325</v>
      </c>
      <c r="K1781" s="183">
        <f t="shared" si="378"/>
        <v>162.31899292502354</v>
      </c>
      <c r="L1781" s="185">
        <f t="shared" si="379"/>
        <v>98206.157145544697</v>
      </c>
      <c r="M1781" s="204">
        <f t="shared" si="373"/>
        <v>32.622891120500199</v>
      </c>
      <c r="N1781" s="186"/>
      <c r="O1781" s="187">
        <f t="shared" si="374"/>
        <v>35.522018512241367</v>
      </c>
      <c r="P1781" s="187"/>
      <c r="Q1781" s="206">
        <f t="shared" si="375"/>
        <v>1.5065111583944905E-2</v>
      </c>
      <c r="R1781" s="184">
        <f t="shared" si="382"/>
        <v>0.98973841038753507</v>
      </c>
      <c r="S1781" s="184">
        <f t="shared" si="383"/>
        <v>47.27976896800547</v>
      </c>
      <c r="T1781" s="190"/>
      <c r="U1781" s="190"/>
      <c r="Y1781" s="205"/>
      <c r="Z1781" s="205"/>
    </row>
    <row r="1782" spans="1:26">
      <c r="A1782" s="181">
        <v>2018.1</v>
      </c>
      <c r="B1782" s="182">
        <v>2785.46</v>
      </c>
      <c r="C1782" s="183">
        <f>C1781*2/3+C1784/3</f>
        <v>52.81</v>
      </c>
      <c r="D1782" s="182">
        <f>D1781*2/3+D1784/3</f>
        <v>131.05666666666667</v>
      </c>
      <c r="E1782" s="182">
        <v>252.88499999999999</v>
      </c>
      <c r="F1782" s="211">
        <f t="shared" si="380"/>
        <v>2018.7916666665324</v>
      </c>
      <c r="G1782" s="184">
        <v>3.15</v>
      </c>
      <c r="H1782" s="183">
        <f t="shared" si="376"/>
        <v>3461.4284736935774</v>
      </c>
      <c r="I1782" s="183">
        <f t="shared" si="377"/>
        <v>65.625798861142457</v>
      </c>
      <c r="J1782" s="185">
        <f t="shared" si="381"/>
        <v>2097540.4908563425</v>
      </c>
      <c r="K1782" s="183">
        <f t="shared" si="378"/>
        <v>162.86117110544328</v>
      </c>
      <c r="L1782" s="185">
        <f t="shared" si="379"/>
        <v>98689.862690541646</v>
      </c>
      <c r="M1782" s="204">
        <f t="shared" si="373"/>
        <v>31.037961078006511</v>
      </c>
      <c r="N1782" s="186"/>
      <c r="O1782" s="187">
        <f t="shared" si="374"/>
        <v>33.793743849936057</v>
      </c>
      <c r="P1782" s="187"/>
      <c r="Q1782" s="206">
        <f t="shared" si="375"/>
        <v>1.6340087128316694E-2</v>
      </c>
      <c r="R1782" s="184">
        <f t="shared" si="382"/>
        <v>1.0051809433745449</v>
      </c>
      <c r="S1782" s="184">
        <f t="shared" si="383"/>
        <v>46.712074196252551</v>
      </c>
      <c r="T1782" s="190"/>
      <c r="U1782" s="190"/>
      <c r="Y1782" s="205"/>
      <c r="Z1782" s="205"/>
    </row>
    <row r="1783" spans="1:26">
      <c r="A1783" s="181">
        <v>2018.11</v>
      </c>
      <c r="B1783" s="182">
        <v>2723.23</v>
      </c>
      <c r="C1783" s="183">
        <f>C1781/3+C1784*2/3</f>
        <v>53.28</v>
      </c>
      <c r="D1783" s="182">
        <f>D1781/3+D1784*2/3</f>
        <v>131.72333333333333</v>
      </c>
      <c r="E1783" s="182">
        <v>252.03800000000001</v>
      </c>
      <c r="F1783" s="211">
        <f t="shared" si="380"/>
        <v>2018.8749999998656</v>
      </c>
      <c r="G1783" s="184">
        <v>3.12</v>
      </c>
      <c r="H1783" s="183">
        <f t="shared" si="376"/>
        <v>3395.4692627103864</v>
      </c>
      <c r="I1783" s="183">
        <f t="shared" si="377"/>
        <v>66.432362421539622</v>
      </c>
      <c r="J1783" s="185">
        <f t="shared" si="381"/>
        <v>2060925.5299410673</v>
      </c>
      <c r="K1783" s="183">
        <f t="shared" si="378"/>
        <v>164.23971883208094</v>
      </c>
      <c r="L1783" s="185">
        <f t="shared" si="379"/>
        <v>99687.496302407017</v>
      </c>
      <c r="M1783" s="204">
        <f t="shared" si="373"/>
        <v>30.195583406705254</v>
      </c>
      <c r="N1783" s="186"/>
      <c r="O1783" s="187">
        <f t="shared" si="374"/>
        <v>32.880333947031978</v>
      </c>
      <c r="P1783" s="187"/>
      <c r="Q1783" s="206">
        <f t="shared" si="375"/>
        <v>1.9163540746558325E-2</v>
      </c>
      <c r="R1783" s="184">
        <f t="shared" si="382"/>
        <v>1.0276497972023233</v>
      </c>
      <c r="S1783" s="184">
        <f t="shared" si="383"/>
        <v>47.111880916102173</v>
      </c>
      <c r="T1783" s="190"/>
      <c r="U1783" s="190"/>
      <c r="Y1783" s="205"/>
      <c r="Z1783" s="205"/>
    </row>
    <row r="1784" spans="1:26">
      <c r="A1784" s="181">
        <v>2018.12</v>
      </c>
      <c r="B1784" s="182">
        <v>2567.31</v>
      </c>
      <c r="C1784" s="183">
        <v>53.75</v>
      </c>
      <c r="D1784" s="182">
        <v>132.38999999999999</v>
      </c>
      <c r="E1784" s="182">
        <v>251.233</v>
      </c>
      <c r="F1784" s="211">
        <f t="shared" si="380"/>
        <v>2018.9583333331989</v>
      </c>
      <c r="G1784" s="184">
        <v>2.83</v>
      </c>
      <c r="H1784" s="183">
        <f t="shared" si="376"/>
        <v>3211.3166677745371</v>
      </c>
      <c r="I1784" s="183">
        <f t="shared" si="377"/>
        <v>67.233123733745202</v>
      </c>
      <c r="J1784" s="185">
        <f t="shared" si="381"/>
        <v>1952552.3172643976</v>
      </c>
      <c r="K1784" s="183">
        <f t="shared" si="378"/>
        <v>165.59987443926559</v>
      </c>
      <c r="L1784" s="185">
        <f t="shared" si="379"/>
        <v>100688.42534895807</v>
      </c>
      <c r="M1784" s="204">
        <f t="shared" si="373"/>
        <v>28.291857012072885</v>
      </c>
      <c r="N1784" s="186"/>
      <c r="O1784" s="187">
        <f t="shared" si="374"/>
        <v>30.818335095022299</v>
      </c>
      <c r="P1784" s="187"/>
      <c r="Q1784" s="206">
        <f t="shared" si="375"/>
        <v>2.5024375553964858E-2</v>
      </c>
      <c r="R1784" s="184">
        <f t="shared" si="382"/>
        <v>1.0127831755337824</v>
      </c>
      <c r="S1784" s="184">
        <f t="shared" si="383"/>
        <v>48.569644507754305</v>
      </c>
      <c r="T1784" s="190"/>
      <c r="U1784" s="190"/>
      <c r="Y1784" s="205"/>
      <c r="Z1784" s="205"/>
    </row>
    <row r="1785" spans="1:26">
      <c r="A1785" s="181">
        <v>2019.01</v>
      </c>
      <c r="B1785" s="182">
        <v>2607.39</v>
      </c>
      <c r="C1785" s="183">
        <f>C1784*2/3+C1787/3</f>
        <v>54.146666666666668</v>
      </c>
      <c r="D1785" s="182">
        <f>D1784*2/3+D1787/3</f>
        <v>133.05666666666664</v>
      </c>
      <c r="E1785" s="182">
        <v>251.71199999999999</v>
      </c>
      <c r="F1785" s="211">
        <f t="shared" si="380"/>
        <v>2019.0416666665321</v>
      </c>
      <c r="G1785" s="184">
        <v>2.71</v>
      </c>
      <c r="H1785" s="183">
        <f t="shared" si="376"/>
        <v>3255.244250393308</v>
      </c>
      <c r="I1785" s="183">
        <f t="shared" si="377"/>
        <v>67.60040705250448</v>
      </c>
      <c r="J1785" s="185">
        <f t="shared" si="381"/>
        <v>1982686.4826339248</v>
      </c>
      <c r="K1785" s="183">
        <f t="shared" si="378"/>
        <v>166.11705542445338</v>
      </c>
      <c r="L1785" s="185">
        <f t="shared" si="379"/>
        <v>101177.67362163999</v>
      </c>
      <c r="M1785" s="204">
        <f t="shared" si="373"/>
        <v>28.38016446354759</v>
      </c>
      <c r="N1785" s="186"/>
      <c r="O1785" s="187">
        <f t="shared" si="374"/>
        <v>30.92910569429332</v>
      </c>
      <c r="P1785" s="187"/>
      <c r="Q1785" s="206">
        <f t="shared" si="375"/>
        <v>2.5866221302712572E-2</v>
      </c>
      <c r="R1785" s="184">
        <f t="shared" si="382"/>
        <v>1.0048682752251044</v>
      </c>
      <c r="S1785" s="184">
        <f t="shared" si="383"/>
        <v>49.096910792719015</v>
      </c>
      <c r="T1785" s="190"/>
      <c r="U1785" s="190"/>
      <c r="Y1785" s="205"/>
      <c r="Z1785" s="205"/>
    </row>
    <row r="1786" spans="1:26">
      <c r="A1786" s="181">
        <v>2019.02</v>
      </c>
      <c r="B1786" s="182">
        <v>2754.86</v>
      </c>
      <c r="C1786" s="183">
        <f>C1784/3+C1787*2/3</f>
        <v>54.543333333333337</v>
      </c>
      <c r="D1786" s="182">
        <f>D1784/3+D1787*2/3</f>
        <v>133.7233333333333</v>
      </c>
      <c r="E1786" s="182">
        <v>252.77600000000001</v>
      </c>
      <c r="F1786" s="211">
        <f t="shared" si="380"/>
        <v>2019.1249999998654</v>
      </c>
      <c r="G1786" s="184">
        <v>2.68</v>
      </c>
      <c r="H1786" s="183">
        <f t="shared" si="376"/>
        <v>3424.8787537978305</v>
      </c>
      <c r="I1786" s="183">
        <f t="shared" si="377"/>
        <v>67.809000636927578</v>
      </c>
      <c r="J1786" s="185">
        <f t="shared" si="381"/>
        <v>2089448.2725037495</v>
      </c>
      <c r="K1786" s="183">
        <f t="shared" si="378"/>
        <v>166.24663439171442</v>
      </c>
      <c r="L1786" s="185">
        <f t="shared" si="379"/>
        <v>101423.66139360124</v>
      </c>
      <c r="M1786" s="204">
        <f t="shared" si="373"/>
        <v>29.541548965131227</v>
      </c>
      <c r="N1786" s="186"/>
      <c r="O1786" s="187">
        <f t="shared" si="374"/>
        <v>32.208640010689493</v>
      </c>
      <c r="P1786" s="187"/>
      <c r="Q1786" s="206">
        <f t="shared" si="375"/>
        <v>2.4705412201290345E-2</v>
      </c>
      <c r="R1786" s="184">
        <f t="shared" si="382"/>
        <v>1.0118535170500875</v>
      </c>
      <c r="S1786" s="184">
        <f t="shared" si="383"/>
        <v>49.128260300190959</v>
      </c>
      <c r="T1786" s="190"/>
      <c r="U1786" s="190"/>
      <c r="Y1786" s="205"/>
      <c r="Z1786" s="205"/>
    </row>
    <row r="1787" spans="1:26">
      <c r="A1787" s="181">
        <v>2019.03</v>
      </c>
      <c r="B1787" s="182">
        <v>2803.98</v>
      </c>
      <c r="C1787" s="212">
        <v>54.94</v>
      </c>
      <c r="D1787" s="182">
        <v>134.38999999999999</v>
      </c>
      <c r="E1787" s="182">
        <v>254.202</v>
      </c>
      <c r="F1787" s="211">
        <f t="shared" si="380"/>
        <v>2019.2083333331987</v>
      </c>
      <c r="G1787" s="184">
        <v>2.57</v>
      </c>
      <c r="H1787" s="183">
        <f t="shared" si="376"/>
        <v>3466.3902444119258</v>
      </c>
      <c r="I1787" s="183">
        <f t="shared" si="377"/>
        <v>67.91898659333917</v>
      </c>
      <c r="J1787" s="185">
        <f t="shared" si="381"/>
        <v>2118226.5797681124</v>
      </c>
      <c r="K1787" s="183">
        <f t="shared" si="378"/>
        <v>166.13819818490811</v>
      </c>
      <c r="L1787" s="185">
        <f t="shared" si="379"/>
        <v>101523.00303676793</v>
      </c>
      <c r="M1787" s="204">
        <f t="shared" si="373"/>
        <v>29.576196014784834</v>
      </c>
      <c r="N1787" s="186"/>
      <c r="O1787" s="187">
        <f t="shared" si="374"/>
        <v>32.261038631649434</v>
      </c>
      <c r="P1787" s="187"/>
      <c r="Q1787" s="206">
        <f t="shared" si="375"/>
        <v>2.6091124483199831E-2</v>
      </c>
      <c r="R1787" s="184">
        <f t="shared" si="382"/>
        <v>1.0056466121980145</v>
      </c>
      <c r="S1787" s="184">
        <f t="shared" si="383"/>
        <v>49.431740807206211</v>
      </c>
      <c r="T1787" s="190"/>
      <c r="U1787" s="190"/>
      <c r="Y1787" s="205"/>
      <c r="Z1787" s="205"/>
    </row>
    <row r="1788" spans="1:26">
      <c r="A1788" s="181">
        <v>2019.04</v>
      </c>
      <c r="B1788" s="182">
        <v>2903.8</v>
      </c>
      <c r="C1788" s="183">
        <f>C1787*2/3+C1790/3</f>
        <v>55.319091580592705</v>
      </c>
      <c r="D1788" s="182">
        <f>D1787*2/3+D1790/3</f>
        <v>134.68333333333334</v>
      </c>
      <c r="E1788" s="182">
        <v>255.548</v>
      </c>
      <c r="F1788" s="211">
        <f t="shared" si="380"/>
        <v>2019.2916666665319</v>
      </c>
      <c r="G1788" s="184">
        <v>2.5299999999999998</v>
      </c>
      <c r="H1788" s="183">
        <f t="shared" si="376"/>
        <v>3570.8838147823512</v>
      </c>
      <c r="I1788" s="183">
        <f t="shared" si="377"/>
        <v>68.027429152696854</v>
      </c>
      <c r="J1788" s="185">
        <f t="shared" si="381"/>
        <v>2185544.2120702052</v>
      </c>
      <c r="K1788" s="183">
        <f t="shared" si="378"/>
        <v>165.62384982469055</v>
      </c>
      <c r="L1788" s="185">
        <f t="shared" si="379"/>
        <v>101369.37104104583</v>
      </c>
      <c r="M1788" s="204">
        <f t="shared" si="373"/>
        <v>30.133517171387521</v>
      </c>
      <c r="N1788" s="186"/>
      <c r="O1788" s="187">
        <f t="shared" si="374"/>
        <v>32.883690363719701</v>
      </c>
      <c r="P1788" s="187"/>
      <c r="Q1788" s="206">
        <f t="shared" si="375"/>
        <v>2.6149618052130178E-2</v>
      </c>
      <c r="R1788" s="184">
        <f t="shared" si="382"/>
        <v>1.0135705386413667</v>
      </c>
      <c r="S1788" s="184">
        <f t="shared" si="383"/>
        <v>49.449029984294569</v>
      </c>
      <c r="T1788" s="190"/>
      <c r="U1788" s="190"/>
      <c r="Y1788" s="205"/>
      <c r="Z1788" s="205"/>
    </row>
    <row r="1789" spans="1:26">
      <c r="A1789" s="181">
        <v>2019.05</v>
      </c>
      <c r="B1789" s="182">
        <v>2854.71</v>
      </c>
      <c r="C1789" s="183">
        <f>C1787/3+C1790*2/3</f>
        <v>55.698183161185412</v>
      </c>
      <c r="D1789" s="182">
        <f>D1787/3+D1790*2/3</f>
        <v>134.97666666666666</v>
      </c>
      <c r="E1789" s="182">
        <v>256.09199999999998</v>
      </c>
      <c r="F1789" s="211">
        <f t="shared" si="380"/>
        <v>2019.3749999998652</v>
      </c>
      <c r="G1789" s="184">
        <v>2.4</v>
      </c>
      <c r="H1789" s="183">
        <f t="shared" si="376"/>
        <v>3503.059305620638</v>
      </c>
      <c r="I1789" s="183">
        <f t="shared" si="377"/>
        <v>68.348112007508036</v>
      </c>
      <c r="J1789" s="185">
        <f t="shared" si="381"/>
        <v>2147518.5246603317</v>
      </c>
      <c r="K1789" s="183">
        <f t="shared" si="378"/>
        <v>165.63197950345977</v>
      </c>
      <c r="L1789" s="185">
        <f t="shared" si="379"/>
        <v>101539.17282791225</v>
      </c>
      <c r="M1789" s="204">
        <f t="shared" si="373"/>
        <v>29.242030936939862</v>
      </c>
      <c r="N1789" s="186"/>
      <c r="O1789" s="187">
        <f t="shared" si="374"/>
        <v>31.926648340129933</v>
      </c>
      <c r="P1789" s="187"/>
      <c r="Q1789" s="206">
        <f t="shared" si="375"/>
        <v>2.8384138933322742E-2</v>
      </c>
      <c r="R1789" s="184">
        <f t="shared" si="382"/>
        <v>1.0324722275649159</v>
      </c>
      <c r="S1789" s="184">
        <f t="shared" si="383"/>
        <v>50.013613048112227</v>
      </c>
      <c r="T1789" s="190"/>
      <c r="U1789" s="190"/>
      <c r="Y1789" s="205"/>
      <c r="Z1789" s="205"/>
    </row>
    <row r="1790" spans="1:26">
      <c r="A1790" s="181">
        <v>2019.06</v>
      </c>
      <c r="B1790" s="182">
        <v>2890.17</v>
      </c>
      <c r="C1790" s="212">
        <v>56.077274741778119</v>
      </c>
      <c r="D1790" s="182">
        <v>135.27000000000001</v>
      </c>
      <c r="E1790" s="182">
        <v>256.14299999999997</v>
      </c>
      <c r="F1790" s="211">
        <f t="shared" si="380"/>
        <v>2019.4583333331984</v>
      </c>
      <c r="G1790" s="184">
        <v>2.06</v>
      </c>
      <c r="H1790" s="183">
        <f t="shared" si="376"/>
        <v>3545.8666770710129</v>
      </c>
      <c r="I1790" s="183">
        <f t="shared" si="377"/>
        <v>68.799599970876116</v>
      </c>
      <c r="J1790" s="185">
        <f t="shared" si="381"/>
        <v>2177275.9401190602</v>
      </c>
      <c r="K1790" s="183">
        <f t="shared" si="378"/>
        <v>165.95888318244116</v>
      </c>
      <c r="L1790" s="185">
        <f t="shared" si="379"/>
        <v>101904.08052810225</v>
      </c>
      <c r="M1790" s="204">
        <f t="shared" si="373"/>
        <v>29.283796275306276</v>
      </c>
      <c r="N1790" s="186"/>
      <c r="O1790" s="187">
        <f t="shared" si="374"/>
        <v>31.987942034596227</v>
      </c>
      <c r="P1790" s="187"/>
      <c r="Q1790" s="206">
        <f t="shared" si="375"/>
        <v>3.0885119389954155E-2</v>
      </c>
      <c r="R1790" s="184">
        <f t="shared" si="382"/>
        <v>1.0410658037704619</v>
      </c>
      <c r="S1790" s="184">
        <f t="shared" si="383"/>
        <v>51.62738502413935</v>
      </c>
      <c r="T1790" s="190"/>
      <c r="U1790" s="190"/>
      <c r="Y1790" s="205"/>
      <c r="Z1790" s="205"/>
    </row>
    <row r="1791" spans="1:26">
      <c r="A1791" s="181">
        <v>2019.07</v>
      </c>
      <c r="B1791" s="182">
        <v>2996.1136363636365</v>
      </c>
      <c r="C1791" s="183">
        <f>C1790*2/3+C1793/3</f>
        <v>56.458183161185417</v>
      </c>
      <c r="D1791" s="182">
        <f>D1790*2/3+D1793/3</f>
        <v>134.48000000000002</v>
      </c>
      <c r="E1791" s="182">
        <v>256.57100000000003</v>
      </c>
      <c r="F1791" s="211">
        <f t="shared" si="380"/>
        <v>2019.5416666665317</v>
      </c>
      <c r="G1791" s="184">
        <v>1.63</v>
      </c>
      <c r="H1791" s="183">
        <f t="shared" si="376"/>
        <v>3669.7140079690871</v>
      </c>
      <c r="I1791" s="183">
        <f t="shared" si="377"/>
        <v>69.151377670222857</v>
      </c>
      <c r="J1791" s="185">
        <f>J1790*((H1791+(I1791/12))/H1790)</f>
        <v>2256860.6064591943</v>
      </c>
      <c r="K1791" s="183">
        <f t="shared" si="378"/>
        <v>164.71442664993324</v>
      </c>
      <c r="L1791" s="185">
        <f t="shared" si="379"/>
        <v>101298.76606582642</v>
      </c>
      <c r="M1791" s="204">
        <f t="shared" si="373"/>
        <v>29.986685335042534</v>
      </c>
      <c r="N1791" s="186"/>
      <c r="O1791" s="187">
        <f>J1791/AVERAGE(L1671:L1790)</f>
        <v>32.770388154606195</v>
      </c>
      <c r="P1791" s="187"/>
      <c r="Q1791" s="206">
        <f t="shared" si="375"/>
        <v>3.4716014055352365E-2</v>
      </c>
      <c r="R1791" s="184">
        <f t="shared" si="382"/>
        <v>1.0013583333333334</v>
      </c>
      <c r="S1791" s="184">
        <f t="shared" si="383"/>
        <v>53.657845958539426</v>
      </c>
      <c r="T1791" s="190"/>
      <c r="U1791" s="190"/>
      <c r="Y1791" s="205"/>
      <c r="Z1791" s="205"/>
    </row>
    <row r="1792" spans="1:26">
      <c r="A1792" s="181">
        <v>2019.08</v>
      </c>
      <c r="B1792" s="213">
        <v>2897.4981818181818</v>
      </c>
      <c r="C1792" s="183">
        <f>C1790/3+C1793*2/3</f>
        <v>56.839091580592708</v>
      </c>
      <c r="D1792" s="182">
        <f>D1790/3+D1793*2/3</f>
        <v>133.69</v>
      </c>
      <c r="E1792" s="182">
        <v>256.55799999999999</v>
      </c>
      <c r="F1792" s="211">
        <f t="shared" si="380"/>
        <v>2019.6249999998649</v>
      </c>
      <c r="G1792" s="184">
        <v>1.63</v>
      </c>
      <c r="H1792" s="183">
        <f t="shared" si="376"/>
        <v>3549.1071897121988</v>
      </c>
      <c r="I1792" s="183">
        <f t="shared" si="377"/>
        <v>69.621451309697534</v>
      </c>
      <c r="J1792" s="185">
        <f t="shared" si="381"/>
        <v>2186255.9352151724</v>
      </c>
      <c r="K1792" s="183">
        <f t="shared" si="378"/>
        <v>163.75511231378485</v>
      </c>
      <c r="L1792" s="185">
        <f t="shared" si="379"/>
        <v>100873.4217032399</v>
      </c>
      <c r="M1792" s="204">
        <f t="shared" si="373"/>
        <v>28.705397371833087</v>
      </c>
      <c r="N1792" s="186"/>
      <c r="O1792" s="187">
        <f t="shared" si="374"/>
        <v>31.386112854170058</v>
      </c>
      <c r="P1792" s="187"/>
      <c r="Q1792" s="206">
        <f t="shared" si="375"/>
        <v>3.5971412380679177E-2</v>
      </c>
      <c r="R1792" s="184">
        <f t="shared" si="382"/>
        <v>0.99497440143010019</v>
      </c>
      <c r="S1792" s="184">
        <f t="shared" si="383"/>
        <v>53.733453778621382</v>
      </c>
      <c r="T1792" s="190"/>
      <c r="U1792" s="190"/>
      <c r="Y1792" s="205"/>
      <c r="Z1792" s="205"/>
    </row>
    <row r="1793" spans="1:26">
      <c r="A1793" s="181">
        <v>2019.09</v>
      </c>
      <c r="B1793" s="213">
        <v>2982.1559999999999</v>
      </c>
      <c r="C1793" s="183">
        <v>57.22</v>
      </c>
      <c r="D1793" s="182">
        <v>132.9</v>
      </c>
      <c r="E1793" s="182">
        <v>256.75900000000001</v>
      </c>
      <c r="F1793" s="211">
        <f t="shared" si="380"/>
        <v>2019.7083333331982</v>
      </c>
      <c r="G1793" s="184">
        <v>1.7</v>
      </c>
      <c r="H1793" s="183">
        <f t="shared" si="376"/>
        <v>3649.9438878559286</v>
      </c>
      <c r="I1793" s="183">
        <f t="shared" si="377"/>
        <v>70.033153618763137</v>
      </c>
      <c r="J1793" s="185">
        <f t="shared" si="381"/>
        <v>2251966.5540135149</v>
      </c>
      <c r="K1793" s="183">
        <f t="shared" si="378"/>
        <v>162.66001600722865</v>
      </c>
      <c r="L1793" s="185">
        <f t="shared" si="379"/>
        <v>100359.05399596674</v>
      </c>
      <c r="M1793" s="204">
        <f t="shared" ref="M1793:M1850" si="384">H1793/AVERAGE(K1673:K1792)</f>
        <v>29.229520233035288</v>
      </c>
      <c r="N1793" s="186"/>
      <c r="O1793" s="187">
        <f t="shared" ref="O1793:O1848" si="385">J1793/AVERAGE(L1673:L1792)</f>
        <v>31.974134120476883</v>
      </c>
      <c r="P1793" s="187"/>
      <c r="Q1793" s="206">
        <f t="shared" ref="Q1793:Q1850" si="386">1/M1793-(G1793/100-(((E1793/E1673)^(1/10))-1))</f>
        <v>3.4662807416811839E-2</v>
      </c>
      <c r="R1793" s="184">
        <f t="shared" si="382"/>
        <v>1.0005051189267946</v>
      </c>
      <c r="S1793" s="184">
        <f t="shared" si="383"/>
        <v>53.421557966589454</v>
      </c>
      <c r="T1793" s="190"/>
      <c r="U1793" s="190"/>
      <c r="Y1793" s="205"/>
      <c r="Z1793" s="205"/>
    </row>
    <row r="1794" spans="1:26">
      <c r="A1794" s="181">
        <v>2019.1</v>
      </c>
      <c r="B1794" s="213">
        <v>2977.68</v>
      </c>
      <c r="C1794" s="183">
        <f>C1793*2/3+C1796/3</f>
        <v>57.56</v>
      </c>
      <c r="D1794" s="182">
        <f>D1793*2/3+D1796/3</f>
        <v>135.09</v>
      </c>
      <c r="E1794" s="182">
        <v>257.346</v>
      </c>
      <c r="F1794" s="211">
        <f t="shared" si="380"/>
        <v>2019.7916666665315</v>
      </c>
      <c r="G1794" s="184">
        <v>1.71</v>
      </c>
      <c r="H1794" s="183">
        <f t="shared" si="376"/>
        <v>3636.1526488074433</v>
      </c>
      <c r="I1794" s="183">
        <f t="shared" si="377"/>
        <v>70.28859597584578</v>
      </c>
      <c r="J1794" s="185">
        <f t="shared" si="381"/>
        <v>2247071.4709604504</v>
      </c>
      <c r="K1794" s="183">
        <f t="shared" si="378"/>
        <v>164.96328058333924</v>
      </c>
      <c r="L1794" s="185">
        <f t="shared" si="379"/>
        <v>101944.0923846912</v>
      </c>
      <c r="M1794" s="204">
        <f t="shared" si="384"/>
        <v>28.841122881953417</v>
      </c>
      <c r="N1794" s="186"/>
      <c r="O1794" s="187">
        <f t="shared" si="385"/>
        <v>31.564281230570668</v>
      </c>
      <c r="P1794" s="187"/>
      <c r="Q1794" s="206">
        <f t="shared" si="386"/>
        <v>3.5157941464796727E-2</v>
      </c>
      <c r="R1794" s="184">
        <f t="shared" si="382"/>
        <v>0.99235361515253806</v>
      </c>
      <c r="S1794" s="184">
        <f t="shared" si="383"/>
        <v>53.326627374930382</v>
      </c>
      <c r="T1794" s="190"/>
      <c r="U1794" s="190"/>
      <c r="Y1794" s="205"/>
      <c r="Z1794" s="205"/>
    </row>
    <row r="1795" spans="1:26">
      <c r="A1795" s="181">
        <v>2019.11</v>
      </c>
      <c r="B1795" s="213">
        <v>3104.9044999999996</v>
      </c>
      <c r="C1795" s="183">
        <f>C1793/3+C1796*2/3</f>
        <v>57.900000000000006</v>
      </c>
      <c r="D1795" s="182">
        <f>D1793/3+D1796*2/3</f>
        <v>137.28</v>
      </c>
      <c r="E1795" s="182">
        <v>257.20800000000003</v>
      </c>
      <c r="F1795" s="211">
        <f t="shared" si="380"/>
        <v>2019.8749999998647</v>
      </c>
      <c r="G1795" s="184">
        <v>1.81</v>
      </c>
      <c r="H1795" s="183">
        <f t="shared" si="376"/>
        <v>3793.5453453829205</v>
      </c>
      <c r="I1795" s="183">
        <f t="shared" si="377"/>
        <v>70.741717015022886</v>
      </c>
      <c r="J1795" s="185">
        <f t="shared" si="381"/>
        <v>2347980.173507696</v>
      </c>
      <c r="K1795" s="183">
        <f t="shared" si="378"/>
        <v>167.72751143043766</v>
      </c>
      <c r="L1795" s="185">
        <f t="shared" si="379"/>
        <v>103813.40818023114</v>
      </c>
      <c r="M1795" s="204">
        <f t="shared" si="384"/>
        <v>29.836867659083445</v>
      </c>
      <c r="N1795" s="186"/>
      <c r="O1795" s="187">
        <f t="shared" si="385"/>
        <v>32.663322842581984</v>
      </c>
      <c r="P1795" s="187"/>
      <c r="Q1795" s="206">
        <f t="shared" si="386"/>
        <v>3.2874241630862958E-2</v>
      </c>
      <c r="R1795" s="184">
        <f t="shared" si="382"/>
        <v>0.99698360950010423</v>
      </c>
      <c r="S1795" s="184">
        <f t="shared" si="383"/>
        <v>52.947264060961942</v>
      </c>
      <c r="T1795" s="190"/>
      <c r="U1795" s="190"/>
      <c r="Y1795" s="205"/>
      <c r="Z1795" s="205"/>
    </row>
    <row r="1796" spans="1:26">
      <c r="A1796" s="181">
        <v>2019.12</v>
      </c>
      <c r="B1796" s="213">
        <v>3176.7495238095235</v>
      </c>
      <c r="C1796" s="183">
        <v>58.24</v>
      </c>
      <c r="D1796" s="182">
        <v>139.47</v>
      </c>
      <c r="E1796" s="182">
        <v>256.97399999999999</v>
      </c>
      <c r="F1796" s="211">
        <f t="shared" si="380"/>
        <v>2019.958333333198</v>
      </c>
      <c r="G1796" s="184">
        <v>1.86</v>
      </c>
      <c r="H1796" s="183">
        <f t="shared" si="376"/>
        <v>3884.8592979445402</v>
      </c>
      <c r="I1796" s="183">
        <f t="shared" si="377"/>
        <v>71.221921595180859</v>
      </c>
      <c r="J1796" s="185">
        <f t="shared" si="381"/>
        <v>2408171.6217991817</v>
      </c>
      <c r="K1796" s="183">
        <f t="shared" si="378"/>
        <v>170.5584032431297</v>
      </c>
      <c r="L1796" s="185">
        <f t="shared" si="379"/>
        <v>105726.84235097104</v>
      </c>
      <c r="M1796" s="204">
        <f t="shared" si="384"/>
        <v>30.331822322243305</v>
      </c>
      <c r="N1796" s="186"/>
      <c r="O1796" s="187">
        <f t="shared" si="385"/>
        <v>33.209287577306569</v>
      </c>
      <c r="P1796" s="187"/>
      <c r="Q1796" s="206">
        <f t="shared" si="386"/>
        <v>3.1914083264958287E-2</v>
      </c>
      <c r="R1796" s="184">
        <f t="shared" si="382"/>
        <v>1.0106433946666906</v>
      </c>
      <c r="S1796" s="184">
        <f t="shared" si="383"/>
        <v>52.835622676000852</v>
      </c>
      <c r="T1796" s="190"/>
      <c r="U1796" s="190"/>
      <c r="Y1796" s="205"/>
      <c r="Z1796" s="205"/>
    </row>
    <row r="1797" spans="1:26">
      <c r="A1797" s="181">
        <v>2020.01</v>
      </c>
      <c r="B1797" s="213">
        <v>3278.2028571428577</v>
      </c>
      <c r="C1797" s="183">
        <f>C1796*2/3+C1799/3</f>
        <v>58.686867862126704</v>
      </c>
      <c r="D1797" s="182">
        <f>D1796*2/3+D1799/3</f>
        <v>131.75666666666666</v>
      </c>
      <c r="E1797" s="182">
        <v>257.971</v>
      </c>
      <c r="F1797" s="211">
        <f t="shared" si="380"/>
        <v>2020.0416666665312</v>
      </c>
      <c r="G1797" s="184">
        <v>1.76</v>
      </c>
      <c r="H1797" s="183">
        <f t="shared" si="376"/>
        <v>3993.4333695260343</v>
      </c>
      <c r="I1797" s="183">
        <f t="shared" si="377"/>
        <v>71.491029288480888</v>
      </c>
      <c r="J1797" s="185">
        <f t="shared" si="381"/>
        <v>2479168.2437842186</v>
      </c>
      <c r="K1797" s="183">
        <f t="shared" si="378"/>
        <v>160.50302322741709</v>
      </c>
      <c r="L1797" s="185">
        <f t="shared" si="379"/>
        <v>99642.077730221456</v>
      </c>
      <c r="M1797" s="204">
        <f t="shared" si="384"/>
        <v>30.985220300230715</v>
      </c>
      <c r="N1797" s="186"/>
      <c r="O1797" s="187">
        <f t="shared" si="385"/>
        <v>33.923158399287821</v>
      </c>
      <c r="P1797" s="187"/>
      <c r="Q1797" s="206">
        <f t="shared" si="386"/>
        <v>3.2265730188327402E-2</v>
      </c>
      <c r="R1797" s="184">
        <f t="shared" si="382"/>
        <v>1.0254101377073785</v>
      </c>
      <c r="S1797" s="184">
        <f t="shared" si="383"/>
        <v>53.191601882673268</v>
      </c>
      <c r="T1797" s="190"/>
      <c r="U1797" s="190"/>
      <c r="Y1797" s="205"/>
      <c r="Z1797" s="205"/>
    </row>
    <row r="1798" spans="1:26">
      <c r="A1798" s="181">
        <v>2020.02</v>
      </c>
      <c r="B1798" s="213">
        <v>3277.3142105263164</v>
      </c>
      <c r="C1798" s="183">
        <f>C1796/3+C1799*2/3</f>
        <v>59.133735724253413</v>
      </c>
      <c r="D1798" s="182">
        <f>D1796/3+D1799*2/3</f>
        <v>124.04333333333332</v>
      </c>
      <c r="E1798" s="182">
        <v>258.678</v>
      </c>
      <c r="F1798" s="211">
        <f t="shared" si="380"/>
        <v>2020.1249999998645</v>
      </c>
      <c r="G1798" s="184">
        <v>1.5</v>
      </c>
      <c r="H1798" s="183">
        <f t="shared" si="376"/>
        <v>3981.4392355431955</v>
      </c>
      <c r="I1798" s="183">
        <f t="shared" si="377"/>
        <v>71.838511791328983</v>
      </c>
      <c r="J1798" s="185">
        <f t="shared" si="381"/>
        <v>2475438.6636766717</v>
      </c>
      <c r="K1798" s="183">
        <f t="shared" si="378"/>
        <v>150.69381893705693</v>
      </c>
      <c r="L1798" s="185">
        <f t="shared" si="379"/>
        <v>93693.08024187111</v>
      </c>
      <c r="M1798" s="204">
        <f t="shared" si="384"/>
        <v>30.729689264735764</v>
      </c>
      <c r="N1798" s="186"/>
      <c r="O1798" s="187">
        <f t="shared" si="385"/>
        <v>33.643652731592468</v>
      </c>
      <c r="P1798" s="187"/>
      <c r="Q1798" s="206">
        <f t="shared" si="386"/>
        <v>3.5387275516498722E-2</v>
      </c>
      <c r="R1798" s="184">
        <f t="shared" si="382"/>
        <v>1.0610850801002183</v>
      </c>
      <c r="S1798" s="184">
        <f t="shared" si="383"/>
        <v>54.394134260785947</v>
      </c>
      <c r="T1798" s="190"/>
      <c r="U1798" s="190"/>
      <c r="Y1798" s="205"/>
      <c r="Z1798" s="205"/>
    </row>
    <row r="1799" spans="1:26">
      <c r="A1799" s="181">
        <v>2020.03</v>
      </c>
      <c r="B1799" s="213">
        <v>2652.3936363636367</v>
      </c>
      <c r="C1799" s="183">
        <v>59.580603586380121</v>
      </c>
      <c r="D1799" s="182">
        <v>116.33</v>
      </c>
      <c r="E1799" s="182">
        <v>258.11500000000001</v>
      </c>
      <c r="F1799" s="211">
        <f t="shared" si="380"/>
        <v>2020.2083333331977</v>
      </c>
      <c r="G1799" s="184">
        <v>0.87</v>
      </c>
      <c r="H1799" s="183">
        <f t="shared" si="376"/>
        <v>3229.2839858149928</v>
      </c>
      <c r="I1799" s="183">
        <f t="shared" si="377"/>
        <v>72.53926656620537</v>
      </c>
      <c r="J1799" s="185">
        <f t="shared" si="381"/>
        <v>2011548.5471700467</v>
      </c>
      <c r="K1799" s="183">
        <f t="shared" si="378"/>
        <v>141.63154402107591</v>
      </c>
      <c r="L1799" s="185">
        <f t="shared" si="379"/>
        <v>88223.497177856363</v>
      </c>
      <c r="M1799" s="204">
        <f t="shared" si="384"/>
        <v>24.817168629099434</v>
      </c>
      <c r="N1799" s="186"/>
      <c r="O1799" s="187">
        <f t="shared" si="385"/>
        <v>27.181633677916516</v>
      </c>
      <c r="P1799" s="187"/>
      <c r="Q1799" s="206">
        <f t="shared" si="386"/>
        <v>4.8801470894720582E-2</v>
      </c>
      <c r="R1799" s="184">
        <f t="shared" si="382"/>
        <v>1.0208777676284946</v>
      </c>
      <c r="S1799" s="184">
        <f t="shared" si="383"/>
        <v>57.842696104706377</v>
      </c>
      <c r="T1799" s="190"/>
      <c r="U1799" s="190"/>
      <c r="Y1799" s="205"/>
      <c r="Z1799" s="205"/>
    </row>
    <row r="1800" spans="1:26">
      <c r="A1800" s="181">
        <v>2020.04</v>
      </c>
      <c r="B1800" s="213">
        <v>2761.9752380952382</v>
      </c>
      <c r="C1800" s="183">
        <f>C1799*2/3+C1802/3</f>
        <v>59.613735724253416</v>
      </c>
      <c r="D1800" s="182">
        <f>D1799*2/3+D1802/3</f>
        <v>110.63</v>
      </c>
      <c r="E1800" s="182">
        <v>256.38900000000001</v>
      </c>
      <c r="F1800" s="211">
        <f t="shared" si="380"/>
        <v>2020.291666666531</v>
      </c>
      <c r="G1800" s="184">
        <v>0.66</v>
      </c>
      <c r="H1800" s="183">
        <f t="shared" si="376"/>
        <v>3385.33691952463</v>
      </c>
      <c r="I1800" s="183">
        <f t="shared" si="377"/>
        <v>73.068207735735172</v>
      </c>
      <c r="J1800" s="185">
        <f t="shared" si="381"/>
        <v>2112548.1518639</v>
      </c>
      <c r="K1800" s="183">
        <f t="shared" si="378"/>
        <v>135.59854492587439</v>
      </c>
      <c r="L1800" s="185">
        <f t="shared" si="379"/>
        <v>84617.413949691749</v>
      </c>
      <c r="M1800" s="204">
        <f t="shared" si="384"/>
        <v>25.92735882528018</v>
      </c>
      <c r="N1800" s="186"/>
      <c r="O1800" s="187">
        <f t="shared" si="385"/>
        <v>28.407962507549218</v>
      </c>
      <c r="P1800" s="187"/>
      <c r="Q1800" s="206">
        <f t="shared" si="386"/>
        <v>4.8317436544444856E-2</v>
      </c>
      <c r="R1800" s="184">
        <f t="shared" si="382"/>
        <v>0.99959081861874433</v>
      </c>
      <c r="S1800" s="184">
        <f t="shared" si="383"/>
        <v>59.447846768444819</v>
      </c>
      <c r="T1800" s="190"/>
      <c r="U1800" s="190"/>
      <c r="Y1800" s="205"/>
      <c r="Z1800" s="205"/>
    </row>
    <row r="1801" spans="1:26">
      <c r="A1801" s="181">
        <v>2020.05</v>
      </c>
      <c r="B1801" s="213">
        <v>2919.6149999999998</v>
      </c>
      <c r="C1801" s="183">
        <f>C1799/3+C1802*2/3</f>
        <v>59.646867862126712</v>
      </c>
      <c r="D1801" s="182">
        <f>D1799/3+D1802*2/3</f>
        <v>104.93</v>
      </c>
      <c r="E1801" s="182">
        <v>256.39400000000001</v>
      </c>
      <c r="F1801" s="211">
        <f t="shared" si="380"/>
        <v>2020.3749999998643</v>
      </c>
      <c r="G1801" s="184">
        <v>0.67</v>
      </c>
      <c r="H1801" s="183">
        <f t="shared" si="376"/>
        <v>3578.4852688342949</v>
      </c>
      <c r="I1801" s="183">
        <f t="shared" si="377"/>
        <v>73.107391891302868</v>
      </c>
      <c r="J1801" s="185">
        <f t="shared" si="381"/>
        <v>2236880.0688471473</v>
      </c>
      <c r="K1801" s="183">
        <f t="shared" si="378"/>
        <v>128.60958011887959</v>
      </c>
      <c r="L1801" s="185">
        <f t="shared" si="379"/>
        <v>80392.73178968158</v>
      </c>
      <c r="M1801" s="204">
        <f t="shared" si="384"/>
        <v>27.328480997698467</v>
      </c>
      <c r="N1801" s="186"/>
      <c r="O1801" s="187">
        <f t="shared" si="385"/>
        <v>29.95177329626355</v>
      </c>
      <c r="P1801" s="187"/>
      <c r="Q1801" s="206">
        <f t="shared" si="386"/>
        <v>4.6163229869854258E-2</v>
      </c>
      <c r="R1801" s="184">
        <f t="shared" si="382"/>
        <v>0.99482027711052812</v>
      </c>
      <c r="S1801" s="184">
        <f t="shared" si="383"/>
        <v>59.42236298424605</v>
      </c>
      <c r="T1801" s="190"/>
      <c r="U1801" s="190"/>
      <c r="Y1801" s="205"/>
      <c r="Z1801" s="205"/>
    </row>
    <row r="1802" spans="1:26">
      <c r="A1802" s="181">
        <v>2020.06</v>
      </c>
      <c r="B1802" s="213">
        <v>3104.6609090909087</v>
      </c>
      <c r="C1802" s="183">
        <v>59.68</v>
      </c>
      <c r="D1802" s="182">
        <v>99.23</v>
      </c>
      <c r="E1802" s="182">
        <v>257.79700000000003</v>
      </c>
      <c r="F1802" s="211">
        <f t="shared" si="380"/>
        <v>2020.4583333331975</v>
      </c>
      <c r="G1802" s="184">
        <v>0.73</v>
      </c>
      <c r="H1802" s="183">
        <f t="shared" ref="H1802:H1852" si="387">B1802*$E$1852/E1802</f>
        <v>3784.5811303308778</v>
      </c>
      <c r="I1802" s="183">
        <f t="shared" ref="I1802:I1848" si="388">C1802*$E$1852/E1802</f>
        <v>72.74991004550094</v>
      </c>
      <c r="J1802" s="185">
        <f t="shared" si="381"/>
        <v>2369498.4137194874</v>
      </c>
      <c r="K1802" s="183">
        <f t="shared" ref="K1802:K1847" si="389">D1802*$E$1852/E1802</f>
        <v>120.96135344864375</v>
      </c>
      <c r="L1802" s="185">
        <f t="shared" ref="L1802:L1847" si="390">K1802*(J1802/H1802)</f>
        <v>75733.013838935789</v>
      </c>
      <c r="M1802" s="204">
        <f t="shared" si="384"/>
        <v>28.838315955122855</v>
      </c>
      <c r="N1802" s="186"/>
      <c r="O1802" s="187">
        <f t="shared" si="385"/>
        <v>31.61328450332735</v>
      </c>
      <c r="P1802" s="187"/>
      <c r="Q1802" s="206">
        <f t="shared" si="386"/>
        <v>4.4301523235910641E-2</v>
      </c>
      <c r="R1802" s="184">
        <f t="shared" si="382"/>
        <v>1.0111854455272233</v>
      </c>
      <c r="S1802" s="184">
        <f t="shared" si="383"/>
        <v>58.792854352515221</v>
      </c>
      <c r="T1802" s="190"/>
      <c r="U1802" s="190"/>
      <c r="Y1802" s="205"/>
      <c r="Z1802" s="205"/>
    </row>
    <row r="1803" spans="1:26">
      <c r="A1803" s="181">
        <v>2020.07</v>
      </c>
      <c r="B1803" s="213">
        <v>3207.6190909090906</v>
      </c>
      <c r="C1803" s="183">
        <f>C1802*2/3+C1805/3</f>
        <v>59.403333333333336</v>
      </c>
      <c r="D1803" s="182">
        <f>D1802*2/3+D1805/3</f>
        <v>98.893333333333345</v>
      </c>
      <c r="E1803" s="182">
        <v>259.101</v>
      </c>
      <c r="F1803" s="211">
        <f t="shared" ref="F1803:F1852" si="391">F1802+1/12</f>
        <v>2020.5416666665308</v>
      </c>
      <c r="G1803" s="184">
        <v>0.62</v>
      </c>
      <c r="H1803" s="183">
        <f t="shared" si="387"/>
        <v>3890.4085032635585</v>
      </c>
      <c r="I1803" s="183">
        <f t="shared" si="388"/>
        <v>72.048216004569682</v>
      </c>
      <c r="J1803" s="185">
        <f t="shared" ref="J1803:J1848" si="392">J1802*((H1803+(I1803/12))/H1802)</f>
        <v>2439515.2251695739</v>
      </c>
      <c r="K1803" s="183">
        <f t="shared" si="389"/>
        <v>119.94424961694482</v>
      </c>
      <c r="L1803" s="185">
        <f t="shared" si="390"/>
        <v>75212.107640269038</v>
      </c>
      <c r="M1803" s="204">
        <f t="shared" si="384"/>
        <v>29.599194927667014</v>
      </c>
      <c r="N1803" s="186"/>
      <c r="O1803" s="187">
        <f t="shared" si="385"/>
        <v>32.453341337253278</v>
      </c>
      <c r="P1803" s="187"/>
      <c r="Q1803" s="206">
        <f t="shared" si="386"/>
        <v>4.5001885969564948E-2</v>
      </c>
      <c r="R1803" s="184">
        <f t="shared" ref="R1803:R1851" si="393">((G1803/G1804+G1803/1200+((1+G1804/1200)^(-119))*(1-G1803/G1804)))</f>
        <v>0.99763627625134665</v>
      </c>
      <c r="S1803" s="184">
        <f t="shared" ref="S1803:S1851" si="394">S1802*R1802*E1802/E1803</f>
        <v>59.151277059463752</v>
      </c>
      <c r="T1803" s="190"/>
      <c r="U1803" s="190"/>
      <c r="Y1803" s="205"/>
      <c r="Z1803" s="205"/>
    </row>
    <row r="1804" spans="1:26">
      <c r="A1804" s="181">
        <v>2020.08</v>
      </c>
      <c r="B1804" s="213">
        <v>3391.71</v>
      </c>
      <c r="C1804" s="183">
        <f>C1802/3+C1805*2/3</f>
        <v>59.126666666666665</v>
      </c>
      <c r="D1804" s="182">
        <f>D1802/3+D1805*2/3</f>
        <v>98.556666666666672</v>
      </c>
      <c r="E1804" s="182">
        <v>259.91800000000001</v>
      </c>
      <c r="F1804" s="211">
        <f t="shared" si="391"/>
        <v>2020.624999999864</v>
      </c>
      <c r="G1804" s="184">
        <v>0.65</v>
      </c>
      <c r="H1804" s="183">
        <f t="shared" si="387"/>
        <v>4100.7553543617614</v>
      </c>
      <c r="I1804" s="183">
        <f t="shared" si="388"/>
        <v>71.487242399526025</v>
      </c>
      <c r="J1804" s="185">
        <f t="shared" si="392"/>
        <v>2575150.6466763746</v>
      </c>
      <c r="K1804" s="183">
        <f t="shared" si="389"/>
        <v>119.16018130718155</v>
      </c>
      <c r="L1804" s="185">
        <f t="shared" si="390"/>
        <v>74828.998912328767</v>
      </c>
      <c r="M1804" s="204">
        <f t="shared" si="384"/>
        <v>31.158208965355229</v>
      </c>
      <c r="N1804" s="186"/>
      <c r="O1804" s="187">
        <f t="shared" si="385"/>
        <v>34.165665199989718</v>
      </c>
      <c r="P1804" s="187"/>
      <c r="Q1804" s="206">
        <f t="shared" si="386"/>
        <v>4.3191404179545541E-2</v>
      </c>
      <c r="R1804" s="184">
        <f t="shared" si="393"/>
        <v>0.99766554423298126</v>
      </c>
      <c r="S1804" s="184">
        <f t="shared" si="394"/>
        <v>58.825969116208604</v>
      </c>
      <c r="T1804" s="190"/>
      <c r="U1804" s="190"/>
      <c r="Y1804" s="205"/>
      <c r="Z1804" s="205"/>
    </row>
    <row r="1805" spans="1:26">
      <c r="A1805" s="181">
        <v>2020.09</v>
      </c>
      <c r="B1805" s="213">
        <v>3365.5166666666664</v>
      </c>
      <c r="C1805" s="183">
        <f>58.85</f>
        <v>58.85</v>
      </c>
      <c r="D1805" s="182">
        <v>98.22</v>
      </c>
      <c r="E1805" s="182">
        <v>260.27999999999997</v>
      </c>
      <c r="F1805" s="211">
        <f t="shared" si="391"/>
        <v>2020.7083333331973</v>
      </c>
      <c r="G1805" s="184">
        <v>0.68</v>
      </c>
      <c r="H1805" s="183">
        <f t="shared" si="387"/>
        <v>4063.4269145727694</v>
      </c>
      <c r="I1805" s="183">
        <f t="shared" si="388"/>
        <v>71.053777950668547</v>
      </c>
      <c r="J1805" s="185">
        <f t="shared" si="392"/>
        <v>2555427.8150628903</v>
      </c>
      <c r="K1805" s="183">
        <f t="shared" si="389"/>
        <v>118.58797060857545</v>
      </c>
      <c r="L1805" s="185">
        <f t="shared" si="390"/>
        <v>74578.18363564102</v>
      </c>
      <c r="M1805" s="204">
        <f>H1805/AVERAGE(K1685:K1804)</f>
        <v>30.839426043811258</v>
      </c>
      <c r="N1805" s="186"/>
      <c r="O1805" s="187">
        <f t="shared" si="385"/>
        <v>33.819004850298597</v>
      </c>
      <c r="P1805" s="187"/>
      <c r="Q1805" s="206">
        <f t="shared" si="386"/>
        <v>4.3305608427917051E-2</v>
      </c>
      <c r="R1805" s="184">
        <f t="shared" si="393"/>
        <v>0.99007799751736891</v>
      </c>
      <c r="S1805" s="184">
        <f t="shared" si="394"/>
        <v>58.607017748531568</v>
      </c>
      <c r="T1805" s="190"/>
      <c r="U1805" s="190"/>
      <c r="Y1805" s="205"/>
      <c r="Z1805" s="205"/>
    </row>
    <row r="1806" spans="1:26">
      <c r="A1806" s="181">
        <v>2020.1</v>
      </c>
      <c r="B1806" s="213">
        <v>3418.701363636364</v>
      </c>
      <c r="C1806" s="183">
        <f>C1805*2/3+C1808/3</f>
        <v>58.659615378670054</v>
      </c>
      <c r="D1806" s="182">
        <f>D1805*2/3+D1808/3</f>
        <v>96.856666666666669</v>
      </c>
      <c r="E1806" s="182">
        <v>260.38799999999998</v>
      </c>
      <c r="F1806" s="211">
        <f t="shared" si="391"/>
        <v>2020.7916666665305</v>
      </c>
      <c r="G1806" s="184">
        <v>0.79</v>
      </c>
      <c r="H1806" s="183">
        <f t="shared" si="387"/>
        <v>4125.9285669034834</v>
      </c>
      <c r="I1806" s="183">
        <f t="shared" si="388"/>
        <v>70.794537770620295</v>
      </c>
      <c r="J1806" s="185">
        <f t="shared" si="392"/>
        <v>2598444.2948575416</v>
      </c>
      <c r="K1806" s="183">
        <f t="shared" si="389"/>
        <v>116.89341811066568</v>
      </c>
      <c r="L1806" s="185">
        <f t="shared" si="390"/>
        <v>73617.618548353741</v>
      </c>
      <c r="M1806" s="204">
        <f t="shared" si="384"/>
        <v>31.283694032592855</v>
      </c>
      <c r="N1806" s="186"/>
      <c r="O1806" s="187">
        <f t="shared" si="385"/>
        <v>34.307908575345323</v>
      </c>
      <c r="P1806" s="187"/>
      <c r="Q1806" s="206">
        <f t="shared" si="386"/>
        <v>4.1660697490221693E-2</v>
      </c>
      <c r="R1806" s="184">
        <f t="shared" si="393"/>
        <v>0.99306022792378179</v>
      </c>
      <c r="S1806" s="184">
        <f t="shared" si="394"/>
        <v>58.001451780491003</v>
      </c>
      <c r="T1806" s="190"/>
      <c r="U1806" s="190"/>
      <c r="Y1806" s="205"/>
      <c r="Z1806" s="205"/>
    </row>
    <row r="1807" spans="1:26">
      <c r="A1807" s="181">
        <v>2020.11</v>
      </c>
      <c r="B1807" s="213">
        <v>3548.9925000000012</v>
      </c>
      <c r="C1807" s="183">
        <f>C1805/3+C1808*2/3</f>
        <v>58.469230757340114</v>
      </c>
      <c r="D1807" s="182">
        <f>D1805/3+D1808*2/3</f>
        <v>95.493333333333339</v>
      </c>
      <c r="E1807" s="182">
        <v>260.22899999999998</v>
      </c>
      <c r="F1807" s="211">
        <f t="shared" si="391"/>
        <v>2020.8749999998638</v>
      </c>
      <c r="G1807" s="184">
        <v>0.87</v>
      </c>
      <c r="H1807" s="183">
        <f t="shared" si="387"/>
        <v>4285.7900679449667</v>
      </c>
      <c r="I1807" s="183">
        <f t="shared" si="388"/>
        <v>70.607883352864377</v>
      </c>
      <c r="J1807" s="185">
        <f t="shared" si="392"/>
        <v>2702828.1733802734</v>
      </c>
      <c r="K1807" s="183">
        <f t="shared" si="389"/>
        <v>115.31846842588649</v>
      </c>
      <c r="L1807" s="185">
        <f t="shared" si="390"/>
        <v>72725.448617692731</v>
      </c>
      <c r="M1807" s="204">
        <f t="shared" si="384"/>
        <v>32.473204096612569</v>
      </c>
      <c r="N1807" s="186"/>
      <c r="O1807" s="187">
        <f t="shared" si="385"/>
        <v>35.612031301968486</v>
      </c>
      <c r="P1807" s="187"/>
      <c r="Q1807" s="206">
        <f t="shared" si="386"/>
        <v>3.9584837150407753E-2</v>
      </c>
      <c r="R1807" s="184">
        <f t="shared" si="393"/>
        <v>0.99504322719134342</v>
      </c>
      <c r="S1807" s="184">
        <f t="shared" si="394"/>
        <v>57.634127892212327</v>
      </c>
      <c r="T1807" s="190"/>
      <c r="U1807" s="190"/>
      <c r="Y1807" s="205"/>
      <c r="Z1807" s="205"/>
    </row>
    <row r="1808" spans="1:26">
      <c r="A1808" s="181">
        <v>2020.12</v>
      </c>
      <c r="B1808" s="213">
        <v>3695.3099999999995</v>
      </c>
      <c r="C1808" s="183">
        <v>58.278846136010173</v>
      </c>
      <c r="D1808" s="182">
        <v>94.13</v>
      </c>
      <c r="E1808" s="182">
        <v>260.47399999999999</v>
      </c>
      <c r="F1808" s="211">
        <f t="shared" si="391"/>
        <v>2020.9583333331971</v>
      </c>
      <c r="G1808" s="184">
        <v>0.93</v>
      </c>
      <c r="H1808" s="183">
        <f t="shared" si="387"/>
        <v>4458.2868017345318</v>
      </c>
      <c r="I1808" s="183">
        <f t="shared" si="388"/>
        <v>70.311776427009292</v>
      </c>
      <c r="J1808" s="185">
        <f t="shared" si="392"/>
        <v>2815308.193426521</v>
      </c>
      <c r="K1808" s="183">
        <f t="shared" si="389"/>
        <v>113.5651776568871</v>
      </c>
      <c r="L1808" s="185">
        <f t="shared" si="390"/>
        <v>71713.864397638739</v>
      </c>
      <c r="M1808" s="204">
        <f t="shared" si="384"/>
        <v>33.765591418117111</v>
      </c>
      <c r="N1808" s="186"/>
      <c r="O1808" s="187">
        <f t="shared" si="385"/>
        <v>37.026596400604205</v>
      </c>
      <c r="P1808" s="187"/>
      <c r="Q1808" s="206">
        <f t="shared" si="386"/>
        <v>3.7727217459252026E-2</v>
      </c>
      <c r="R1808" s="184">
        <f t="shared" si="393"/>
        <v>0.98667487501523965</v>
      </c>
      <c r="S1808" s="184">
        <f t="shared" si="394"/>
        <v>57.29450706953979</v>
      </c>
      <c r="T1808" s="190"/>
      <c r="U1808" s="190"/>
      <c r="Y1808" s="205"/>
      <c r="Z1808" s="205"/>
    </row>
    <row r="1809" spans="1:26">
      <c r="A1809" s="181">
        <v>2021.01</v>
      </c>
      <c r="B1809" s="213">
        <v>3793.7484210526318</v>
      </c>
      <c r="C1809" s="183">
        <f>C1808*2/3+C1811/3</f>
        <v>58.063693112307661</v>
      </c>
      <c r="D1809" s="182">
        <f>D1808*2/3+D1811/3</f>
        <v>105.48666666666665</v>
      </c>
      <c r="E1809" s="182">
        <v>261.58199999999999</v>
      </c>
      <c r="F1809" s="211">
        <f>F1808+1/12</f>
        <v>2021.0416666665303</v>
      </c>
      <c r="G1809" s="184">
        <v>1.08</v>
      </c>
      <c r="H1809" s="183">
        <f t="shared" si="387"/>
        <v>4557.6626571541037</v>
      </c>
      <c r="I1809" s="183">
        <f t="shared" si="388"/>
        <v>69.755475709955945</v>
      </c>
      <c r="J1809" s="185">
        <f t="shared" si="392"/>
        <v>2881732.570476803</v>
      </c>
      <c r="K1809" s="183">
        <f t="shared" si="389"/>
        <v>126.72760239618937</v>
      </c>
      <c r="L1809" s="185">
        <f t="shared" si="390"/>
        <v>80127.707308545781</v>
      </c>
      <c r="M1809" s="204">
        <f t="shared" si="384"/>
        <v>34.512432294106922</v>
      </c>
      <c r="N1809" s="186"/>
      <c r="O1809" s="187">
        <f t="shared" si="385"/>
        <v>37.841180467856603</v>
      </c>
      <c r="P1809" s="187"/>
      <c r="Q1809" s="206">
        <f t="shared" si="386"/>
        <v>3.5534737619675003E-2</v>
      </c>
      <c r="R1809" s="184">
        <f t="shared" si="393"/>
        <v>0.98412841193197109</v>
      </c>
      <c r="S1809" s="184">
        <f t="shared" si="394"/>
        <v>56.29159833046144</v>
      </c>
      <c r="T1809" s="190"/>
      <c r="U1809" s="190"/>
      <c r="Y1809" s="205"/>
      <c r="Z1809" s="205"/>
    </row>
    <row r="1810" spans="1:26">
      <c r="A1810" s="181">
        <v>2021.02</v>
      </c>
      <c r="B1810" s="213">
        <v>3883.4321052631576</v>
      </c>
      <c r="C1810" s="183">
        <f>C1808/3+C1811*2/3</f>
        <v>57.848540088605162</v>
      </c>
      <c r="D1810" s="182">
        <f>D1808/3+D1811*2/3</f>
        <v>116.84333333333332</v>
      </c>
      <c r="E1810" s="182">
        <v>263.01400000000001</v>
      </c>
      <c r="F1810" s="211">
        <f t="shared" si="391"/>
        <v>2021.1249999998636</v>
      </c>
      <c r="G1810" s="184">
        <v>1.26</v>
      </c>
      <c r="H1810" s="183">
        <f t="shared" si="387"/>
        <v>4640.0040093813313</v>
      </c>
      <c r="I1810" s="183">
        <f t="shared" si="388"/>
        <v>69.118617416846917</v>
      </c>
      <c r="J1810" s="185">
        <f t="shared" si="392"/>
        <v>2937437.484002634</v>
      </c>
      <c r="K1810" s="183">
        <f t="shared" si="389"/>
        <v>139.6068015200712</v>
      </c>
      <c r="L1810" s="185">
        <f t="shared" si="390"/>
        <v>88380.58134812933</v>
      </c>
      <c r="M1810" s="204">
        <f t="shared" si="384"/>
        <v>35.103907171969837</v>
      </c>
      <c r="N1810" s="186"/>
      <c r="O1810" s="187">
        <f t="shared" si="385"/>
        <v>38.480638192752068</v>
      </c>
      <c r="P1810" s="187"/>
      <c r="Q1810" s="206">
        <f t="shared" si="386"/>
        <v>3.3301489166802964E-2</v>
      </c>
      <c r="R1810" s="184">
        <f t="shared" si="393"/>
        <v>0.96899048053213055</v>
      </c>
      <c r="S1810" s="184">
        <f t="shared" si="394"/>
        <v>55.096541710126829</v>
      </c>
      <c r="T1810" s="190"/>
      <c r="U1810" s="190"/>
      <c r="Y1810" s="205"/>
      <c r="Z1810" s="205"/>
    </row>
    <row r="1811" spans="1:26">
      <c r="A1811" s="181">
        <v>2021.03</v>
      </c>
      <c r="B1811" s="213">
        <v>3910.5082608695648</v>
      </c>
      <c r="C1811" s="183">
        <v>57.633387064902649</v>
      </c>
      <c r="D1811" s="182">
        <v>128.19999999999999</v>
      </c>
      <c r="E1811" s="182">
        <v>264.87700000000001</v>
      </c>
      <c r="F1811" s="211">
        <f t="shared" si="391"/>
        <v>2021.2083333331968</v>
      </c>
      <c r="G1811" s="184">
        <v>1.61</v>
      </c>
      <c r="H1811" s="183">
        <f t="shared" si="387"/>
        <v>4639.4923616072174</v>
      </c>
      <c r="I1811" s="183">
        <f t="shared" si="388"/>
        <v>68.377213708202135</v>
      </c>
      <c r="J1811" s="185">
        <f t="shared" si="392"/>
        <v>2940720.8610217241</v>
      </c>
      <c r="K1811" s="183">
        <f t="shared" si="389"/>
        <v>152.09862275697782</v>
      </c>
      <c r="L1811" s="185">
        <f t="shared" si="390"/>
        <v>96407.011373798479</v>
      </c>
      <c r="M1811" s="204">
        <f t="shared" si="384"/>
        <v>35.042545112192087</v>
      </c>
      <c r="N1811" s="186"/>
      <c r="O1811" s="187">
        <f t="shared" si="385"/>
        <v>38.40068007630645</v>
      </c>
      <c r="P1811" s="187"/>
      <c r="Q1811" s="206">
        <f t="shared" si="386"/>
        <v>2.9582246986088717E-2</v>
      </c>
      <c r="R1811" s="184">
        <f t="shared" si="393"/>
        <v>0.99859771179400214</v>
      </c>
      <c r="S1811" s="184">
        <f t="shared" si="394"/>
        <v>53.012522252729312</v>
      </c>
      <c r="T1811" s="190"/>
      <c r="U1811" s="190"/>
      <c r="Y1811" s="205"/>
      <c r="Z1811" s="205"/>
    </row>
    <row r="1812" spans="1:26">
      <c r="A1812" s="181">
        <v>2021.04</v>
      </c>
      <c r="B1812" s="213">
        <v>4141.1761904761906</v>
      </c>
      <c r="C1812" s="183">
        <f>C1811*2/3+C1814/3</f>
        <v>57.710605421407152</v>
      </c>
      <c r="D1812" s="182">
        <f>D1811*2/3+D1814/3</f>
        <v>138.38666666666666</v>
      </c>
      <c r="E1812" s="182">
        <v>267.05399999999997</v>
      </c>
      <c r="F1812" s="211">
        <f t="shared" si="391"/>
        <v>2021.2916666665301</v>
      </c>
      <c r="G1812" s="184">
        <v>1.64</v>
      </c>
      <c r="H1812" s="183">
        <f t="shared" si="387"/>
        <v>4873.1090084776888</v>
      </c>
      <c r="I1812" s="183">
        <f t="shared" si="388"/>
        <v>67.91067518704682</v>
      </c>
      <c r="J1812" s="185">
        <f t="shared" si="392"/>
        <v>3092384.7688429314</v>
      </c>
      <c r="K1812" s="183">
        <f t="shared" si="389"/>
        <v>162.84583919357141</v>
      </c>
      <c r="L1812" s="185">
        <f t="shared" si="390"/>
        <v>103338.95505222026</v>
      </c>
      <c r="M1812" s="204">
        <f t="shared" si="384"/>
        <v>36.719814109133011</v>
      </c>
      <c r="N1812" s="186"/>
      <c r="O1812" s="187">
        <f t="shared" si="385"/>
        <v>40.219749436274739</v>
      </c>
      <c r="P1812" s="187"/>
      <c r="Q1812" s="206">
        <f t="shared" si="386"/>
        <v>2.8158458253758529E-2</v>
      </c>
      <c r="R1812" s="184">
        <f t="shared" si="393"/>
        <v>1.0031977488541435</v>
      </c>
      <c r="S1812" s="184">
        <f t="shared" si="394"/>
        <v>52.506636145538643</v>
      </c>
      <c r="T1812" s="190"/>
      <c r="U1812" s="190"/>
      <c r="Y1812" s="205"/>
      <c r="Z1812" s="205"/>
    </row>
    <row r="1813" spans="1:26">
      <c r="A1813" s="181">
        <v>2021.05</v>
      </c>
      <c r="B1813" s="213">
        <v>4167.8495000000012</v>
      </c>
      <c r="C1813" s="183">
        <f>C1811/3+C1814*2/3</f>
        <v>57.787823777911655</v>
      </c>
      <c r="D1813" s="182">
        <f>D1811/3+D1814*2/3</f>
        <v>148.57333333333332</v>
      </c>
      <c r="E1813" s="182">
        <v>269.19499999999999</v>
      </c>
      <c r="F1813" s="211">
        <f t="shared" si="391"/>
        <v>2021.3749999998633</v>
      </c>
      <c r="G1813" s="184">
        <v>1.62</v>
      </c>
      <c r="H1813" s="183">
        <f t="shared" si="387"/>
        <v>4865.4895547753522</v>
      </c>
      <c r="I1813" s="183">
        <f t="shared" si="388"/>
        <v>67.460701972234787</v>
      </c>
      <c r="J1813" s="185">
        <f t="shared" si="392"/>
        <v>3091117.0472934246</v>
      </c>
      <c r="K1813" s="183">
        <f t="shared" si="389"/>
        <v>173.44244350749463</v>
      </c>
      <c r="L1813" s="185">
        <f t="shared" si="390"/>
        <v>110190.53433668248</v>
      </c>
      <c r="M1813" s="204">
        <f t="shared" si="384"/>
        <v>36.552133989799074</v>
      </c>
      <c r="N1813" s="186"/>
      <c r="O1813" s="187">
        <f t="shared" si="385"/>
        <v>40.014691437684419</v>
      </c>
      <c r="P1813" s="187"/>
      <c r="Q1813" s="206">
        <f t="shared" si="386"/>
        <v>2.8818345425616614E-2</v>
      </c>
      <c r="R1813" s="184">
        <f t="shared" si="393"/>
        <v>1.0105500616202074</v>
      </c>
      <c r="S1813" s="184">
        <f t="shared" si="394"/>
        <v>52.25560053668012</v>
      </c>
      <c r="T1813" s="190"/>
      <c r="U1813" s="190"/>
      <c r="Y1813" s="205"/>
      <c r="Z1813" s="205"/>
    </row>
    <row r="1814" spans="1:26">
      <c r="A1814" s="181">
        <v>2021.06</v>
      </c>
      <c r="B1814" s="213">
        <v>4238.4895454545458</v>
      </c>
      <c r="C1814" s="183">
        <v>57.86504213441615</v>
      </c>
      <c r="D1814" s="182">
        <v>158.76</v>
      </c>
      <c r="E1814" s="182">
        <v>271.69600000000003</v>
      </c>
      <c r="F1814" s="211">
        <f t="shared" si="391"/>
        <v>2021.4583333331966</v>
      </c>
      <c r="G1814" s="184">
        <v>1.52</v>
      </c>
      <c r="H1814" s="183">
        <f t="shared" si="387"/>
        <v>4902.4071493950814</v>
      </c>
      <c r="I1814" s="183">
        <f t="shared" si="388"/>
        <v>66.929030546750369</v>
      </c>
      <c r="J1814" s="185">
        <f t="shared" si="392"/>
        <v>3118114.7543488247</v>
      </c>
      <c r="K1814" s="183">
        <f t="shared" si="389"/>
        <v>183.62818893174727</v>
      </c>
      <c r="L1814" s="185">
        <f t="shared" si="390"/>
        <v>116794.41298405535</v>
      </c>
      <c r="M1814" s="204">
        <f t="shared" si="384"/>
        <v>36.696258013088382</v>
      </c>
      <c r="N1814" s="186"/>
      <c r="O1814" s="187">
        <f t="shared" si="385"/>
        <v>40.148049521730442</v>
      </c>
      <c r="P1814" s="187"/>
      <c r="Q1814" s="206">
        <f t="shared" si="386"/>
        <v>3.0761593765331392E-2</v>
      </c>
      <c r="R1814" s="184">
        <f t="shared" si="393"/>
        <v>1.019847179067535</v>
      </c>
      <c r="S1814" s="184">
        <f t="shared" si="394"/>
        <v>52.320805376807286</v>
      </c>
      <c r="T1814" s="190"/>
      <c r="U1814" s="190"/>
      <c r="Y1814" s="205"/>
      <c r="Z1814" s="205"/>
    </row>
    <row r="1815" spans="1:26">
      <c r="A1815" s="181">
        <v>2021.07</v>
      </c>
      <c r="B1815" s="213">
        <v>4363.7128571428575</v>
      </c>
      <c r="C1815" s="183">
        <f>C1814*2/3+C1817/3</f>
        <v>58.328189005792169</v>
      </c>
      <c r="D1815" s="182">
        <f>D1814*2/3+D1817/3</f>
        <v>164.31666666666666</v>
      </c>
      <c r="E1815" s="182">
        <v>273.00299999999999</v>
      </c>
      <c r="F1815" s="211">
        <f t="shared" si="391"/>
        <v>2021.5416666665299</v>
      </c>
      <c r="G1815" s="184">
        <v>1.32</v>
      </c>
      <c r="H1815" s="183">
        <f t="shared" si="387"/>
        <v>5023.0818051999458</v>
      </c>
      <c r="I1815" s="183">
        <f t="shared" si="388"/>
        <v>67.141737900025731</v>
      </c>
      <c r="J1815" s="185">
        <f t="shared" si="392"/>
        <v>3198427.0818186584</v>
      </c>
      <c r="K1815" s="183">
        <f t="shared" si="389"/>
        <v>189.14536442822981</v>
      </c>
      <c r="L1815" s="185">
        <f t="shared" si="390"/>
        <v>120437.54799323416</v>
      </c>
      <c r="M1815" s="204">
        <f t="shared" si="384"/>
        <v>37.443383184615399</v>
      </c>
      <c r="N1815" s="186"/>
      <c r="O1815" s="187">
        <f t="shared" si="385"/>
        <v>40.937356042115091</v>
      </c>
      <c r="P1815" s="187"/>
      <c r="Q1815" s="206">
        <f t="shared" si="386"/>
        <v>3.2616581086394973E-2</v>
      </c>
      <c r="R1815" s="184">
        <f t="shared" si="393"/>
        <v>1.0048233757041396</v>
      </c>
      <c r="S1815" s="184">
        <f t="shared" si="394"/>
        <v>53.103768840735192</v>
      </c>
      <c r="T1815" s="190"/>
      <c r="U1815" s="190"/>
      <c r="Y1815" s="205"/>
      <c r="Z1815" s="205"/>
    </row>
    <row r="1816" spans="1:26">
      <c r="A1816" s="181">
        <v>2021.08</v>
      </c>
      <c r="B1816" s="213">
        <v>4454.2063636363628</v>
      </c>
      <c r="C1816" s="183">
        <f>C1814/3+C1817*2/3</f>
        <v>58.791335877168187</v>
      </c>
      <c r="D1816" s="182">
        <f>D1814/3+D1817*2/3</f>
        <v>169.87333333333333</v>
      </c>
      <c r="E1816" s="182">
        <f>273.567</f>
        <v>273.56700000000001</v>
      </c>
      <c r="F1816" s="211">
        <f t="shared" si="391"/>
        <v>2021.6249999998631</v>
      </c>
      <c r="G1816" s="184">
        <v>1.28</v>
      </c>
      <c r="H1816" s="183">
        <f t="shared" si="387"/>
        <v>5116.6785237304348</v>
      </c>
      <c r="I1816" s="183">
        <f t="shared" si="388"/>
        <v>67.535345492736894</v>
      </c>
      <c r="J1816" s="185">
        <f t="shared" si="392"/>
        <v>3261607.9864489064</v>
      </c>
      <c r="K1816" s="183">
        <f t="shared" si="389"/>
        <v>195.13851974105071</v>
      </c>
      <c r="L1816" s="185">
        <f t="shared" si="390"/>
        <v>124390.33476490498</v>
      </c>
      <c r="M1816" s="204">
        <f t="shared" si="384"/>
        <v>37.973500614070495</v>
      </c>
      <c r="N1816" s="186"/>
      <c r="O1816" s="187">
        <f t="shared" si="385"/>
        <v>41.486836718719644</v>
      </c>
      <c r="P1816" s="187"/>
      <c r="Q1816" s="206">
        <f t="shared" si="386"/>
        <v>3.2573428847369475E-2</v>
      </c>
      <c r="R1816" s="184">
        <f t="shared" si="393"/>
        <v>0.99272583098797629</v>
      </c>
      <c r="S1816" s="184">
        <f t="shared" si="394"/>
        <v>53.249898698327804</v>
      </c>
      <c r="T1816" s="190"/>
      <c r="U1816" s="190"/>
      <c r="Y1816" s="205"/>
      <c r="Z1816" s="205"/>
    </row>
    <row r="1817" spans="1:26">
      <c r="A1817" s="181">
        <v>2021.09</v>
      </c>
      <c r="B1817" s="213">
        <v>4445.5433333333331</v>
      </c>
      <c r="C1817" s="183">
        <v>59.254482748544206</v>
      </c>
      <c r="D1817" s="182">
        <v>175.43</v>
      </c>
      <c r="E1817" s="182">
        <v>274.31</v>
      </c>
      <c r="F1817" s="211">
        <f t="shared" si="391"/>
        <v>2021.7083333331964</v>
      </c>
      <c r="G1817" s="184">
        <v>1.37</v>
      </c>
      <c r="H1817" s="183">
        <f t="shared" si="387"/>
        <v>5092.8948906164578</v>
      </c>
      <c r="I1817" s="183">
        <f t="shared" si="388"/>
        <v>67.883007724481033</v>
      </c>
      <c r="J1817" s="185">
        <f t="shared" si="392"/>
        <v>3250053.1778442771</v>
      </c>
      <c r="K1817" s="183">
        <f t="shared" si="389"/>
        <v>200.97578263643331</v>
      </c>
      <c r="L1817" s="185">
        <f t="shared" si="390"/>
        <v>128253.57582595189</v>
      </c>
      <c r="M1817" s="204">
        <f t="shared" si="384"/>
        <v>37.620346686651203</v>
      </c>
      <c r="N1817" s="186"/>
      <c r="O1817" s="187">
        <f t="shared" si="385"/>
        <v>41.070676530740499</v>
      </c>
      <c r="P1817" s="187"/>
      <c r="Q1817" s="206">
        <f t="shared" si="386"/>
        <v>3.2042416075777444E-2</v>
      </c>
      <c r="R1817" s="184">
        <f t="shared" si="393"/>
        <v>0.9818778716640022</v>
      </c>
      <c r="S1817" s="184">
        <f t="shared" si="394"/>
        <v>52.719365674443196</v>
      </c>
      <c r="T1817" s="190"/>
      <c r="U1817" s="190"/>
      <c r="Y1817" s="205"/>
      <c r="Z1817" s="205"/>
    </row>
    <row r="1818" spans="1:26">
      <c r="A1818" s="181">
        <v>2021.1</v>
      </c>
      <c r="B1818" s="213">
        <v>4460.7071428571426</v>
      </c>
      <c r="C1818" s="183">
        <f>C1817*2/3+C1820/3</f>
        <v>59.635360926493661</v>
      </c>
      <c r="D1818" s="182">
        <f>D1817*2/3+D1820/3</f>
        <v>182.91</v>
      </c>
      <c r="E1818" s="182">
        <v>276.589</v>
      </c>
      <c r="F1818" s="211">
        <f t="shared" si="391"/>
        <v>2021.7916666665296</v>
      </c>
      <c r="G1818" s="184">
        <v>1.58</v>
      </c>
      <c r="H1818" s="183">
        <f t="shared" si="387"/>
        <v>5068.1599514984337</v>
      </c>
      <c r="I1818" s="183">
        <f t="shared" si="388"/>
        <v>67.756420285242044</v>
      </c>
      <c r="J1818" s="185">
        <f t="shared" si="392"/>
        <v>3237871.7228183076</v>
      </c>
      <c r="K1818" s="183">
        <f t="shared" si="389"/>
        <v>207.81842587738493</v>
      </c>
      <c r="L1818" s="185">
        <f t="shared" si="390"/>
        <v>132767.9889878087</v>
      </c>
      <c r="M1818" s="204">
        <f t="shared" si="384"/>
        <v>37.253025000325309</v>
      </c>
      <c r="N1818" s="186"/>
      <c r="O1818" s="187">
        <f t="shared" si="385"/>
        <v>40.638887886402195</v>
      </c>
      <c r="P1818" s="187"/>
      <c r="Q1818" s="206">
        <f t="shared" si="386"/>
        <v>3.1258728814100654E-2</v>
      </c>
      <c r="R1818" s="184">
        <f t="shared" si="393"/>
        <v>1.0031530998335139</v>
      </c>
      <c r="S1818" s="184">
        <f t="shared" si="394"/>
        <v>51.337460852973216</v>
      </c>
      <c r="T1818" s="190"/>
      <c r="U1818" s="190"/>
      <c r="Y1818" s="205"/>
      <c r="Z1818" s="205"/>
    </row>
    <row r="1819" spans="1:26">
      <c r="A1819" s="181">
        <v>2021.11</v>
      </c>
      <c r="B1819" s="213">
        <v>4667.3866666666672</v>
      </c>
      <c r="C1819" s="183">
        <f>C1817/3+C1820*2/3</f>
        <v>60.016239104443123</v>
      </c>
      <c r="D1819" s="182">
        <f>D1817/3+D1820*2/3</f>
        <v>190.39</v>
      </c>
      <c r="E1819" s="182">
        <v>277.94799999999998</v>
      </c>
      <c r="F1819" s="211">
        <f t="shared" si="391"/>
        <v>2021.8749999998629</v>
      </c>
      <c r="G1819" s="184">
        <v>1.56</v>
      </c>
      <c r="H1819" s="183">
        <f t="shared" si="387"/>
        <v>5277.0563675219855</v>
      </c>
      <c r="I1819" s="183">
        <f t="shared" si="388"/>
        <v>67.855761551251419</v>
      </c>
      <c r="J1819" s="185">
        <f t="shared" si="392"/>
        <v>3374940.9601849089</v>
      </c>
      <c r="K1819" s="183">
        <f t="shared" si="389"/>
        <v>215.25938036970953</v>
      </c>
      <c r="L1819" s="185">
        <f t="shared" si="390"/>
        <v>137669.11878087482</v>
      </c>
      <c r="M1819" s="204">
        <f t="shared" si="384"/>
        <v>38.582627497719223</v>
      </c>
      <c r="N1819" s="186"/>
      <c r="O1819" s="187">
        <f t="shared" si="385"/>
        <v>42.054857617858971</v>
      </c>
      <c r="P1819" s="187"/>
      <c r="Q1819" s="206">
        <f t="shared" si="386"/>
        <v>3.1119985899904258E-2</v>
      </c>
      <c r="R1819" s="184">
        <f t="shared" si="393"/>
        <v>1.0096002483721682</v>
      </c>
      <c r="S1819" s="184">
        <f t="shared" si="394"/>
        <v>51.247531959183569</v>
      </c>
      <c r="T1819" s="190"/>
      <c r="U1819" s="190"/>
      <c r="Y1819" s="205"/>
      <c r="Z1819" s="205"/>
    </row>
    <row r="1820" spans="1:26">
      <c r="A1820" s="181">
        <v>2021.12</v>
      </c>
      <c r="B1820" s="213">
        <v>4674.7727272727261</v>
      </c>
      <c r="C1820" s="183">
        <v>60.397117282392585</v>
      </c>
      <c r="D1820" s="182">
        <v>197.87</v>
      </c>
      <c r="E1820" s="182">
        <v>278.80200000000002</v>
      </c>
      <c r="F1820" s="211">
        <f t="shared" si="391"/>
        <v>2021.9583333331962</v>
      </c>
      <c r="G1820" s="184">
        <v>1.47</v>
      </c>
      <c r="H1820" s="183">
        <f t="shared" si="387"/>
        <v>5269.2174590667473</v>
      </c>
      <c r="I1820" s="183">
        <f t="shared" si="388"/>
        <v>68.077222878672487</v>
      </c>
      <c r="J1820" s="185">
        <f t="shared" si="392"/>
        <v>3373555.8187871459</v>
      </c>
      <c r="K1820" s="183">
        <f t="shared" si="389"/>
        <v>223.03117594206648</v>
      </c>
      <c r="L1820" s="185">
        <f t="shared" si="390"/>
        <v>142793.14285570596</v>
      </c>
      <c r="M1820" s="204">
        <f t="shared" si="384"/>
        <v>38.304849873467454</v>
      </c>
      <c r="N1820" s="186"/>
      <c r="O1820" s="187">
        <f t="shared" si="385"/>
        <v>41.717265819554676</v>
      </c>
      <c r="P1820" s="187"/>
      <c r="Q1820" s="206">
        <f t="shared" si="386"/>
        <v>3.2773352076795367E-2</v>
      </c>
      <c r="R1820" s="184">
        <f t="shared" si="393"/>
        <v>0.97485415546659682</v>
      </c>
      <c r="S1820" s="184">
        <f t="shared" si="394"/>
        <v>51.581037371920011</v>
      </c>
      <c r="T1820" s="190"/>
      <c r="U1820" s="190"/>
      <c r="Y1820" s="205"/>
      <c r="Z1820" s="205"/>
    </row>
    <row r="1821" spans="1:26">
      <c r="A1821" s="181">
        <v>2022.01</v>
      </c>
      <c r="B1821" s="213">
        <v>4573.8154999999997</v>
      </c>
      <c r="C1821" s="183">
        <f>C1820*2/3+C1823/3</f>
        <v>60.921402962953294</v>
      </c>
      <c r="D1821" s="182">
        <f>D1820*2/3+D1823/3</f>
        <v>197.88333333333333</v>
      </c>
      <c r="E1821" s="182">
        <v>281.14800000000002</v>
      </c>
      <c r="F1821" s="211">
        <f t="shared" si="391"/>
        <v>2022.0416666665294</v>
      </c>
      <c r="G1821" s="184">
        <v>1.76</v>
      </c>
      <c r="H1821" s="183">
        <f t="shared" si="387"/>
        <v>5112.4037981587999</v>
      </c>
      <c r="I1821" s="183">
        <f t="shared" si="388"/>
        <v>68.09518484008926</v>
      </c>
      <c r="J1821" s="185">
        <f t="shared" si="392"/>
        <v>3276790.7741491441</v>
      </c>
      <c r="K1821" s="183">
        <f t="shared" si="389"/>
        <v>221.18502701424168</v>
      </c>
      <c r="L1821" s="185">
        <f t="shared" si="390"/>
        <v>141768.35095874473</v>
      </c>
      <c r="M1821" s="204">
        <f t="shared" si="384"/>
        <v>36.936758070297451</v>
      </c>
      <c r="N1821" s="186"/>
      <c r="O1821" s="187">
        <f t="shared" si="385"/>
        <v>40.194254833176522</v>
      </c>
      <c r="P1821" s="187"/>
      <c r="Q1821" s="206">
        <f t="shared" si="386"/>
        <v>3.124778631386585E-2</v>
      </c>
      <c r="R1821" s="184">
        <f t="shared" si="393"/>
        <v>0.98613460955449705</v>
      </c>
      <c r="S1821" s="184">
        <f t="shared" si="394"/>
        <v>49.864400944375319</v>
      </c>
      <c r="T1821" s="190"/>
      <c r="U1821" s="190"/>
      <c r="Y1821" s="205"/>
      <c r="Z1821" s="205"/>
    </row>
    <row r="1822" spans="1:26">
      <c r="A1822" s="181">
        <v>2022.02</v>
      </c>
      <c r="B1822" s="213">
        <v>4435.9805263157887</v>
      </c>
      <c r="C1822" s="183">
        <f>C1820/3+C1823*2/3</f>
        <v>61.445688643514018</v>
      </c>
      <c r="D1822" s="182">
        <f>D1820/3+D1823*2/3</f>
        <v>197.89666666666665</v>
      </c>
      <c r="E1822" s="182">
        <v>283.71600000000001</v>
      </c>
      <c r="F1822" s="211">
        <f t="shared" si="391"/>
        <v>2022.1249999998627</v>
      </c>
      <c r="G1822" s="184">
        <v>1.93</v>
      </c>
      <c r="H1822" s="183">
        <f t="shared" si="387"/>
        <v>4913.4586780692862</v>
      </c>
      <c r="I1822" s="183">
        <f t="shared" si="388"/>
        <v>68.05955308062704</v>
      </c>
      <c r="J1822" s="185">
        <f t="shared" si="392"/>
        <v>3152912.2981706904</v>
      </c>
      <c r="K1822" s="183">
        <f t="shared" si="389"/>
        <v>219.19778241269444</v>
      </c>
      <c r="L1822" s="185">
        <f t="shared" si="390"/>
        <v>140656.80189505438</v>
      </c>
      <c r="M1822" s="204">
        <f t="shared" si="384"/>
        <v>35.287149225694883</v>
      </c>
      <c r="N1822" s="186"/>
      <c r="O1822" s="187">
        <f t="shared" si="385"/>
        <v>38.370495009112211</v>
      </c>
      <c r="P1822" s="187"/>
      <c r="Q1822" s="206">
        <f t="shared" si="386"/>
        <v>3.129367892287957E-2</v>
      </c>
      <c r="R1822" s="184">
        <f t="shared" si="393"/>
        <v>0.98374387238665295</v>
      </c>
      <c r="S1822" s="184">
        <f t="shared" si="394"/>
        <v>48.72793163914745</v>
      </c>
      <c r="T1822" s="190"/>
      <c r="U1822" s="190"/>
      <c r="Y1822" s="205"/>
      <c r="Z1822" s="205"/>
    </row>
    <row r="1823" spans="1:26">
      <c r="A1823" s="181">
        <v>2022.03</v>
      </c>
      <c r="B1823" s="213">
        <v>4391.2652173913057</v>
      </c>
      <c r="C1823" s="183">
        <v>61.969974324074734</v>
      </c>
      <c r="D1823" s="182">
        <v>197.91</v>
      </c>
      <c r="E1823" s="182">
        <v>287.50400000000002</v>
      </c>
      <c r="F1823" s="211">
        <f t="shared" si="391"/>
        <v>2022.2083333331959</v>
      </c>
      <c r="G1823" s="184">
        <v>2.13</v>
      </c>
      <c r="H1823" s="183">
        <f t="shared" si="387"/>
        <v>4799.8457595675072</v>
      </c>
      <c r="I1823" s="183">
        <f t="shared" si="388"/>
        <v>67.735903835163853</v>
      </c>
      <c r="J1823" s="185">
        <f t="shared" si="392"/>
        <v>3083630.2553992863</v>
      </c>
      <c r="K1823" s="183">
        <f t="shared" si="389"/>
        <v>216.32432277463974</v>
      </c>
      <c r="L1823" s="185">
        <f t="shared" si="390"/>
        <v>138976.17967347897</v>
      </c>
      <c r="M1823" s="204">
        <f t="shared" si="384"/>
        <v>34.270798693291745</v>
      </c>
      <c r="N1823" s="186"/>
      <c r="O1823" s="187">
        <f t="shared" si="385"/>
        <v>37.239411741602211</v>
      </c>
      <c r="P1823" s="187"/>
      <c r="Q1823" s="206">
        <f t="shared" si="386"/>
        <v>3.0716673054595862E-2</v>
      </c>
      <c r="R1823" s="184">
        <f t="shared" si="393"/>
        <v>0.94801589886303184</v>
      </c>
      <c r="S1823" s="184">
        <f t="shared" si="394"/>
        <v>47.304227468898212</v>
      </c>
      <c r="T1823" s="190"/>
      <c r="U1823" s="190"/>
      <c r="Y1823" s="205"/>
      <c r="Z1823" s="205"/>
    </row>
    <row r="1824" spans="1:26">
      <c r="A1824" s="181">
        <v>2022.04</v>
      </c>
      <c r="B1824" s="213">
        <v>4391.2959999999994</v>
      </c>
      <c r="C1824" s="183">
        <f>C1823*2/3+C1826/3</f>
        <v>62.653316216049816</v>
      </c>
      <c r="D1824" s="182">
        <f>D1823*2/3+D1826/3</f>
        <v>196.02666666666664</v>
      </c>
      <c r="E1824" s="182">
        <v>289.10899999999998</v>
      </c>
      <c r="F1824" s="211">
        <f t="shared" si="391"/>
        <v>2022.2916666665292</v>
      </c>
      <c r="G1824" s="184">
        <v>2.75</v>
      </c>
      <c r="H1824" s="183">
        <f t="shared" si="387"/>
        <v>4773.2326867444481</v>
      </c>
      <c r="I1824" s="183">
        <f t="shared" si="388"/>
        <v>68.102641428722862</v>
      </c>
      <c r="J1824" s="185">
        <f t="shared" si="392"/>
        <v>3070178.8656431781</v>
      </c>
      <c r="K1824" s="183">
        <f t="shared" si="389"/>
        <v>213.07625193266213</v>
      </c>
      <c r="L1824" s="185">
        <f t="shared" si="390"/>
        <v>137052.23448897089</v>
      </c>
      <c r="M1824" s="204">
        <f t="shared" si="384"/>
        <v>33.88916475591386</v>
      </c>
      <c r="N1824" s="186"/>
      <c r="O1824" s="187">
        <f t="shared" si="385"/>
        <v>36.800852348372885</v>
      </c>
      <c r="P1824" s="187"/>
      <c r="Q1824" s="206">
        <f t="shared" si="386"/>
        <v>2.5106179878196175E-2</v>
      </c>
      <c r="R1824" s="184">
        <f t="shared" si="393"/>
        <v>0.98937792522351686</v>
      </c>
      <c r="S1824" s="184">
        <f t="shared" si="394"/>
        <v>44.596200053523745</v>
      </c>
      <c r="T1824" s="190"/>
      <c r="U1824" s="190"/>
      <c r="Y1824" s="205"/>
      <c r="Z1824" s="205"/>
    </row>
    <row r="1825" spans="1:26">
      <c r="A1825" s="181">
        <v>2022.05</v>
      </c>
      <c r="B1825" s="213">
        <v>4040.3599999999997</v>
      </c>
      <c r="C1825" s="183">
        <f>C1823/3+C1826*2/3</f>
        <v>63.336658108024906</v>
      </c>
      <c r="D1825" s="182">
        <f>D1823/3+D1826*2/3</f>
        <v>194.14333333333332</v>
      </c>
      <c r="E1825" s="182">
        <v>292.29599999999999</v>
      </c>
      <c r="F1825" s="211">
        <f t="shared" si="391"/>
        <v>2022.3749999998624</v>
      </c>
      <c r="G1825" s="184">
        <v>2.9</v>
      </c>
      <c r="H1825" s="183">
        <f t="shared" si="387"/>
        <v>4343.8887689876028</v>
      </c>
      <c r="I1825" s="183">
        <f t="shared" si="388"/>
        <v>68.094773193640421</v>
      </c>
      <c r="J1825" s="185">
        <f t="shared" si="392"/>
        <v>2797671.5776141617</v>
      </c>
      <c r="K1825" s="183">
        <f t="shared" si="389"/>
        <v>208.72819383433239</v>
      </c>
      <c r="L1825" s="185">
        <f t="shared" si="390"/>
        <v>134430.91349531693</v>
      </c>
      <c r="M1825" s="204">
        <f t="shared" si="384"/>
        <v>30.673155079545133</v>
      </c>
      <c r="N1825" s="186"/>
      <c r="O1825" s="187">
        <f t="shared" si="385"/>
        <v>33.292110895037801</v>
      </c>
      <c r="P1825" s="187"/>
      <c r="Q1825" s="206">
        <f t="shared" si="386"/>
        <v>2.7942547874479161E-2</v>
      </c>
      <c r="R1825" s="184">
        <f t="shared" si="393"/>
        <v>0.98198846172615695</v>
      </c>
      <c r="S1825" s="184">
        <f t="shared" si="394"/>
        <v>43.641413710395256</v>
      </c>
      <c r="T1825" s="190"/>
      <c r="U1825" s="190"/>
      <c r="Y1825" s="205"/>
      <c r="Z1825" s="205"/>
    </row>
    <row r="1826" spans="1:26">
      <c r="A1826" s="181">
        <v>2022.06</v>
      </c>
      <c r="B1826" s="213">
        <v>3898.9466666666676</v>
      </c>
      <c r="C1826" s="183">
        <v>64.02</v>
      </c>
      <c r="D1826" s="182">
        <v>192.26</v>
      </c>
      <c r="E1826" s="182">
        <v>296.31099999999998</v>
      </c>
      <c r="F1826" s="211">
        <f t="shared" si="391"/>
        <v>2022.4583333331957</v>
      </c>
      <c r="G1826" s="184">
        <v>3.14</v>
      </c>
      <c r="H1826" s="183">
        <f t="shared" si="387"/>
        <v>4135.0524795232068</v>
      </c>
      <c r="I1826" s="183">
        <f t="shared" si="388"/>
        <v>67.896814799315607</v>
      </c>
      <c r="J1826" s="185">
        <f t="shared" si="392"/>
        <v>2666815.1110031293</v>
      </c>
      <c r="K1826" s="183">
        <f t="shared" si="389"/>
        <v>203.90255565942547</v>
      </c>
      <c r="L1826" s="185">
        <f t="shared" si="390"/>
        <v>131502.66394379886</v>
      </c>
      <c r="M1826" s="204">
        <f t="shared" si="384"/>
        <v>29.047721395103839</v>
      </c>
      <c r="N1826" s="186"/>
      <c r="O1826" s="187">
        <f t="shared" si="385"/>
        <v>31.515503555204639</v>
      </c>
      <c r="P1826" s="187"/>
      <c r="Q1826" s="206">
        <f t="shared" si="386"/>
        <v>2.8915813659970376E-2</v>
      </c>
      <c r="R1826" s="184">
        <f t="shared" si="393"/>
        <v>1.0232786529757065</v>
      </c>
      <c r="S1826" s="184">
        <f t="shared" si="394"/>
        <v>42.274676557157136</v>
      </c>
      <c r="T1826" s="190"/>
      <c r="U1826" s="190"/>
      <c r="Y1826" s="205"/>
      <c r="Z1826" s="205"/>
    </row>
    <row r="1827" spans="1:26">
      <c r="A1827" s="181">
        <v>2022.07</v>
      </c>
      <c r="B1827" s="213">
        <v>3911.729499999999</v>
      </c>
      <c r="C1827" s="183">
        <f>C1826*2/3+C1829/3</f>
        <v>64.452768447835695</v>
      </c>
      <c r="D1827" s="182">
        <f>D1826*2/3+D1829/3</f>
        <v>190.58333333333331</v>
      </c>
      <c r="E1827" s="182">
        <v>296.27600000000001</v>
      </c>
      <c r="F1827" s="211">
        <f t="shared" si="391"/>
        <v>2022.541666666529</v>
      </c>
      <c r="G1827" s="184">
        <v>2.9</v>
      </c>
      <c r="H1827" s="183">
        <f t="shared" si="387"/>
        <v>4149.0994820969308</v>
      </c>
      <c r="I1827" s="183">
        <f t="shared" si="388"/>
        <v>68.363865187157884</v>
      </c>
      <c r="J1827" s="185">
        <f t="shared" si="392"/>
        <v>2679548.5828794735</v>
      </c>
      <c r="K1827" s="183">
        <f t="shared" si="389"/>
        <v>202.14823382589213</v>
      </c>
      <c r="L1827" s="185">
        <f t="shared" si="390"/>
        <v>130550.25935555607</v>
      </c>
      <c r="M1827" s="204">
        <f t="shared" si="384"/>
        <v>29.004618317208934</v>
      </c>
      <c r="N1827" s="186"/>
      <c r="O1827" s="187">
        <f t="shared" si="385"/>
        <v>31.457727149066962</v>
      </c>
      <c r="P1827" s="187"/>
      <c r="Q1827" s="206">
        <f t="shared" si="386"/>
        <v>3.1522201242460787E-2</v>
      </c>
      <c r="R1827" s="184">
        <f t="shared" si="393"/>
        <v>1.0024166666666667</v>
      </c>
      <c r="S1827" s="184">
        <f t="shared" si="394"/>
        <v>43.263884375134964</v>
      </c>
      <c r="T1827" s="190"/>
      <c r="U1827" s="190"/>
      <c r="Y1827" s="205"/>
      <c r="Z1827" s="205"/>
    </row>
    <row r="1828" spans="1:26">
      <c r="A1828" s="181">
        <v>2022.08</v>
      </c>
      <c r="B1828" s="213">
        <v>4158.5630434782615</v>
      </c>
      <c r="C1828" s="183">
        <f>C1826/3+C1829*2/3</f>
        <v>64.885536895671393</v>
      </c>
      <c r="D1828" s="182">
        <f>D1826/3+D1829*2/3</f>
        <v>188.90666666666664</v>
      </c>
      <c r="E1828" s="182">
        <v>296.17099999999999</v>
      </c>
      <c r="F1828" s="211">
        <f t="shared" si="391"/>
        <v>2022.6249999998622</v>
      </c>
      <c r="G1828" s="184">
        <v>2.9</v>
      </c>
      <c r="H1828" s="183">
        <f t="shared" si="387"/>
        <v>4412.475056459748</v>
      </c>
      <c r="I1828" s="183">
        <f t="shared" si="388"/>
        <v>68.847294145546911</v>
      </c>
      <c r="J1828" s="185">
        <f t="shared" si="392"/>
        <v>2853345.5612235744</v>
      </c>
      <c r="K1828" s="183">
        <f t="shared" si="389"/>
        <v>200.44086044886237</v>
      </c>
      <c r="L1828" s="185">
        <f t="shared" si="390"/>
        <v>129615.92578575808</v>
      </c>
      <c r="M1828" s="204">
        <f t="shared" si="384"/>
        <v>30.698763365175292</v>
      </c>
      <c r="N1828" s="186"/>
      <c r="O1828" s="187">
        <f t="shared" si="385"/>
        <v>33.281890402234467</v>
      </c>
      <c r="P1828" s="187"/>
      <c r="Q1828" s="206">
        <f t="shared" si="386"/>
        <v>2.9013917428899805E-2</v>
      </c>
      <c r="R1828" s="184">
        <f t="shared" si="393"/>
        <v>0.9505808982687256</v>
      </c>
      <c r="S1828" s="184">
        <f t="shared" si="394"/>
        <v>43.383813954645731</v>
      </c>
      <c r="T1828" s="190"/>
      <c r="U1828" s="190"/>
      <c r="Y1828" s="205"/>
      <c r="Z1828" s="205"/>
    </row>
    <row r="1829" spans="1:26">
      <c r="A1829" s="181">
        <v>2022.09</v>
      </c>
      <c r="B1829" s="213">
        <v>3850.5204761904752</v>
      </c>
      <c r="C1829" s="183">
        <v>65.318305343507092</v>
      </c>
      <c r="D1829" s="182">
        <v>187.23</v>
      </c>
      <c r="E1829" s="182">
        <v>296.80799999999999</v>
      </c>
      <c r="F1829" s="211">
        <f t="shared" si="391"/>
        <v>2022.7083333331955</v>
      </c>
      <c r="G1829" s="184">
        <v>3.52</v>
      </c>
      <c r="H1829" s="183">
        <f t="shared" si="387"/>
        <v>4076.8557012782685</v>
      </c>
      <c r="I1829" s="183">
        <f t="shared" si="388"/>
        <v>69.157743007503697</v>
      </c>
      <c r="J1829" s="185">
        <f t="shared" si="392"/>
        <v>2640042.6551662693</v>
      </c>
      <c r="K1829" s="183">
        <f t="shared" si="389"/>
        <v>198.23545873089682</v>
      </c>
      <c r="L1829" s="185">
        <f t="shared" si="390"/>
        <v>128371.00578564202</v>
      </c>
      <c r="M1829" s="204">
        <f t="shared" si="384"/>
        <v>28.229884655821973</v>
      </c>
      <c r="N1829" s="186"/>
      <c r="O1829" s="187">
        <f t="shared" si="385"/>
        <v>30.59743234570379</v>
      </c>
      <c r="P1829" s="187"/>
      <c r="Q1829" s="206">
        <f t="shared" si="386"/>
        <v>2.542655400299916E-2</v>
      </c>
      <c r="R1829" s="184">
        <f t="shared" si="393"/>
        <v>0.96529350397212954</v>
      </c>
      <c r="S1829" s="184">
        <f t="shared" si="394"/>
        <v>41.15131722355639</v>
      </c>
      <c r="T1829" s="190"/>
      <c r="U1829" s="190"/>
      <c r="Y1829" s="205"/>
      <c r="Z1829" s="205"/>
    </row>
    <row r="1830" spans="1:26">
      <c r="A1830" s="181">
        <v>2022.1</v>
      </c>
      <c r="B1830" s="213">
        <v>3726.0509523809519</v>
      </c>
      <c r="C1830" s="183">
        <f>C1829*2/3+C1832/3</f>
        <v>65.852203562338062</v>
      </c>
      <c r="D1830" s="182">
        <f>D1829*2/3+D1832/3</f>
        <v>182.40333333333334</v>
      </c>
      <c r="E1830" s="182">
        <v>298.012</v>
      </c>
      <c r="F1830" s="211">
        <f t="shared" si="391"/>
        <v>2022.7916666665287</v>
      </c>
      <c r="G1830" s="184">
        <v>3.98</v>
      </c>
      <c r="H1830" s="183">
        <f t="shared" si="387"/>
        <v>3929.1313068433492</v>
      </c>
      <c r="I1830" s="183">
        <f t="shared" si="388"/>
        <v>69.441335598501993</v>
      </c>
      <c r="J1830" s="185">
        <f t="shared" si="392"/>
        <v>2548128.3493124573</v>
      </c>
      <c r="K1830" s="183">
        <f t="shared" si="389"/>
        <v>192.34483280874605</v>
      </c>
      <c r="L1830" s="185">
        <f t="shared" si="390"/>
        <v>124739.86819175327</v>
      </c>
      <c r="M1830" s="204">
        <f t="shared" si="384"/>
        <v>27.080766925400685</v>
      </c>
      <c r="N1830" s="186"/>
      <c r="O1830" s="187">
        <f t="shared" si="385"/>
        <v>29.346998336096643</v>
      </c>
      <c r="P1830" s="187"/>
      <c r="Q1830" s="206">
        <f t="shared" si="386"/>
        <v>2.278469007735031E-2</v>
      </c>
      <c r="R1830" s="184">
        <f t="shared" si="393"/>
        <v>1.0107119558279947</v>
      </c>
      <c r="S1830" s="184">
        <f t="shared" si="394"/>
        <v>39.562613673629379</v>
      </c>
      <c r="T1830" s="190"/>
      <c r="U1830" s="190"/>
      <c r="Y1830" s="205"/>
      <c r="Z1830" s="205"/>
    </row>
    <row r="1831" spans="1:26">
      <c r="A1831" s="181">
        <v>2022.11</v>
      </c>
      <c r="B1831" s="213">
        <v>3917.488571428571</v>
      </c>
      <c r="C1831" s="183">
        <f>C1829/3+C1832*2/3</f>
        <v>66.386101781169032</v>
      </c>
      <c r="D1831" s="182">
        <f>D1829/3+D1832*2/3</f>
        <v>177.57666666666665</v>
      </c>
      <c r="E1831" s="182">
        <v>297.71100000000001</v>
      </c>
      <c r="F1831" s="211">
        <f t="shared" si="391"/>
        <v>2022.874999999862</v>
      </c>
      <c r="G1831" s="184">
        <v>3.89</v>
      </c>
      <c r="H1831" s="183">
        <f t="shared" si="387"/>
        <v>4135.1794601811835</v>
      </c>
      <c r="I1831" s="183">
        <f t="shared" si="388"/>
        <v>70.075110500419498</v>
      </c>
      <c r="J1831" s="185">
        <f t="shared" si="392"/>
        <v>2685542.2278476921</v>
      </c>
      <c r="K1831" s="183">
        <f t="shared" si="389"/>
        <v>187.44442293029149</v>
      </c>
      <c r="L1831" s="185">
        <f t="shared" si="390"/>
        <v>121733.51072211603</v>
      </c>
      <c r="M1831" s="204">
        <f t="shared" si="384"/>
        <v>28.378949016273317</v>
      </c>
      <c r="N1831" s="186"/>
      <c r="O1831" s="187">
        <f t="shared" si="385"/>
        <v>30.747932135302175</v>
      </c>
      <c r="P1831" s="187"/>
      <c r="Q1831" s="206">
        <f>1/M1831-(G1831/100-(((E1831/E1711)^(1/10))-1))</f>
        <v>2.2379046474016215E-2</v>
      </c>
      <c r="R1831" s="184">
        <f t="shared" si="393"/>
        <v>1.025709583392977</v>
      </c>
      <c r="S1831" s="184">
        <f t="shared" si="394"/>
        <v>40.026834805279734</v>
      </c>
      <c r="T1831" s="190"/>
      <c r="U1831" s="190"/>
      <c r="Y1831" s="205"/>
      <c r="Z1831" s="205"/>
    </row>
    <row r="1832" spans="1:26">
      <c r="A1832" s="181">
        <v>2022.12</v>
      </c>
      <c r="B1832" s="213">
        <v>3912.3809523809532</v>
      </c>
      <c r="C1832" s="183">
        <v>66.92</v>
      </c>
      <c r="D1832" s="182">
        <v>172.75</v>
      </c>
      <c r="E1832" s="182">
        <v>296.79700000000003</v>
      </c>
      <c r="F1832" s="211">
        <f t="shared" si="391"/>
        <v>2022.9583333331952</v>
      </c>
      <c r="G1832" s="184">
        <v>3.62</v>
      </c>
      <c r="H1832" s="183">
        <f t="shared" si="387"/>
        <v>4142.5058878627506</v>
      </c>
      <c r="I1832" s="183">
        <f t="shared" si="388"/>
        <v>70.856211956320337</v>
      </c>
      <c r="J1832" s="185">
        <f t="shared" si="392"/>
        <v>2694135.0133288973</v>
      </c>
      <c r="K1832" s="183">
        <f t="shared" si="389"/>
        <v>182.91109706297576</v>
      </c>
      <c r="L1832" s="185">
        <f t="shared" si="390"/>
        <v>118958.71828875248</v>
      </c>
      <c r="M1832" s="204">
        <f t="shared" si="384"/>
        <v>28.316901284527294</v>
      </c>
      <c r="N1832" s="186"/>
      <c r="O1832" s="187">
        <f t="shared" si="385"/>
        <v>30.676157998177413</v>
      </c>
      <c r="P1832" s="187"/>
      <c r="Q1832" s="206">
        <f t="shared" si="386"/>
        <v>2.511746270933321E-2</v>
      </c>
      <c r="R1832" s="184">
        <f t="shared" si="393"/>
        <v>1.010537679225576</v>
      </c>
      <c r="S1832" s="184">
        <f t="shared" si="394"/>
        <v>41.182341608123906</v>
      </c>
      <c r="T1832" s="190"/>
      <c r="U1832" s="190"/>
      <c r="Y1832" s="205"/>
      <c r="Z1832" s="205"/>
    </row>
    <row r="1833" spans="1:26">
      <c r="A1833" s="181">
        <v>2023.01</v>
      </c>
      <c r="B1833" s="213">
        <v>3960.6565000000001</v>
      </c>
      <c r="C1833" s="183">
        <f>C1832*2/3+C1835/3</f>
        <v>67.349999999999994</v>
      </c>
      <c r="D1833" s="182">
        <f>D1832*2/3+D1835/3</f>
        <v>173.55666666666667</v>
      </c>
      <c r="E1833" s="182">
        <v>299.17</v>
      </c>
      <c r="F1833" s="211">
        <f t="shared" si="391"/>
        <v>2023.0416666665285</v>
      </c>
      <c r="G1833" s="184">
        <v>3.53</v>
      </c>
      <c r="H1833" s="183">
        <f t="shared" si="387"/>
        <v>4160.3574157811627</v>
      </c>
      <c r="I1833" s="183">
        <f t="shared" si="388"/>
        <v>70.745865477821994</v>
      </c>
      <c r="J1833" s="185">
        <f t="shared" si="392"/>
        <v>2709579.208438722</v>
      </c>
      <c r="K1833" s="183">
        <f t="shared" si="389"/>
        <v>182.30759603235626</v>
      </c>
      <c r="L1833" s="185">
        <f t="shared" si="390"/>
        <v>118734.23900455133</v>
      </c>
      <c r="M1833" s="204">
        <f t="shared" si="384"/>
        <v>28.334813423755683</v>
      </c>
      <c r="N1833" s="186"/>
      <c r="O1833" s="187">
        <f t="shared" si="385"/>
        <v>30.691634492755632</v>
      </c>
      <c r="P1833" s="187"/>
      <c r="Q1833" s="206">
        <f t="shared" si="386"/>
        <v>2.6509359149697272E-2</v>
      </c>
      <c r="R1833" s="184">
        <f t="shared" si="393"/>
        <v>0.98474563111309221</v>
      </c>
      <c r="S1833" s="184">
        <f t="shared" si="394"/>
        <v>41.286209646277321</v>
      </c>
      <c r="T1833" s="190"/>
      <c r="U1833" s="190"/>
      <c r="Y1833" s="205"/>
      <c r="Z1833" s="205"/>
    </row>
    <row r="1834" spans="1:26">
      <c r="A1834" s="181">
        <v>2023.02</v>
      </c>
      <c r="B1834" s="213">
        <v>4079.6847368421049</v>
      </c>
      <c r="C1834" s="183">
        <f>C1832/3+C1835*2/3</f>
        <v>67.78</v>
      </c>
      <c r="D1834" s="182">
        <f>D1832/3+D1835*2/3</f>
        <v>174.36333333333332</v>
      </c>
      <c r="E1834" s="182">
        <v>300.83999999999997</v>
      </c>
      <c r="F1834" s="211">
        <f t="shared" si="391"/>
        <v>2023.1249999998618</v>
      </c>
      <c r="G1834" s="184">
        <v>3.75</v>
      </c>
      <c r="H1834" s="183">
        <f t="shared" si="387"/>
        <v>4261.5984813653367</v>
      </c>
      <c r="I1834" s="183">
        <f t="shared" si="388"/>
        <v>70.802320203430426</v>
      </c>
      <c r="J1834" s="185">
        <f t="shared" si="392"/>
        <v>2779358.7246104721</v>
      </c>
      <c r="K1834" s="183">
        <f t="shared" si="389"/>
        <v>182.13822010038567</v>
      </c>
      <c r="L1834" s="185">
        <f t="shared" si="390"/>
        <v>118788.16207923078</v>
      </c>
      <c r="M1834" s="204">
        <f t="shared" si="384"/>
        <v>28.919762943866633</v>
      </c>
      <c r="N1834" s="186"/>
      <c r="O1834" s="187">
        <f t="shared" si="385"/>
        <v>31.320528304023156</v>
      </c>
      <c r="P1834" s="187"/>
      <c r="Q1834" s="206">
        <f t="shared" si="386"/>
        <v>2.332967294830262E-2</v>
      </c>
      <c r="R1834" s="184">
        <f t="shared" si="393"/>
        <v>1.0106002730113013</v>
      </c>
      <c r="S1834" s="184">
        <f t="shared" si="394"/>
        <v>40.430725795175164</v>
      </c>
      <c r="T1834" s="190"/>
      <c r="U1834" s="190"/>
      <c r="Y1834" s="205"/>
      <c r="Z1834" s="205"/>
    </row>
    <row r="1835" spans="1:26">
      <c r="A1835" s="181">
        <v>2023.03</v>
      </c>
      <c r="B1835" s="213">
        <v>3968.5591304347827</v>
      </c>
      <c r="C1835" s="183">
        <v>68.209999999999994</v>
      </c>
      <c r="D1835" s="182">
        <v>175.17</v>
      </c>
      <c r="E1835" s="182">
        <v>301.83600000000001</v>
      </c>
      <c r="F1835" s="211">
        <f t="shared" si="391"/>
        <v>2023.208333333195</v>
      </c>
      <c r="G1835" s="184">
        <v>3.66</v>
      </c>
      <c r="H1835" s="183">
        <f t="shared" si="387"/>
        <v>4131.8383667131084</v>
      </c>
      <c r="I1835" s="183">
        <f t="shared" si="388"/>
        <v>71.016377917147082</v>
      </c>
      <c r="J1835" s="185">
        <f t="shared" si="392"/>
        <v>2698590.5396659356</v>
      </c>
      <c r="K1835" s="183">
        <f t="shared" si="389"/>
        <v>182.37705497356185</v>
      </c>
      <c r="L1835" s="185">
        <f t="shared" si="390"/>
        <v>119114.29042547569</v>
      </c>
      <c r="M1835" s="204">
        <f t="shared" si="384"/>
        <v>27.938131253997884</v>
      </c>
      <c r="N1835" s="186"/>
      <c r="O1835" s="187">
        <f t="shared" si="385"/>
        <v>30.254655354508131</v>
      </c>
      <c r="P1835" s="187"/>
      <c r="Q1835" s="206">
        <f t="shared" si="386"/>
        <v>2.5515858811858222E-2</v>
      </c>
      <c r="R1835" s="184">
        <f t="shared" si="393"/>
        <v>1.0198184492993052</v>
      </c>
      <c r="S1835" s="184">
        <f t="shared" si="394"/>
        <v>40.724474788021006</v>
      </c>
      <c r="T1835" s="190"/>
      <c r="U1835" s="190"/>
      <c r="Y1835" s="205"/>
      <c r="Z1835" s="205"/>
    </row>
    <row r="1836" spans="1:26">
      <c r="A1836" s="181">
        <v>2023.04</v>
      </c>
      <c r="B1836" s="213">
        <v>4121.4673684210529</v>
      </c>
      <c r="C1836" s="183">
        <f>C1835*2/3+C1838/3</f>
        <v>68.376666666666665</v>
      </c>
      <c r="D1836" s="182">
        <f>D1835*2/3+D1838/3</f>
        <v>177.11666666666665</v>
      </c>
      <c r="E1836" s="182">
        <v>303.363</v>
      </c>
      <c r="F1836" s="211">
        <f t="shared" si="391"/>
        <v>2023.2916666665283</v>
      </c>
      <c r="G1836" s="184">
        <v>3.46</v>
      </c>
      <c r="H1836" s="183">
        <f t="shared" si="387"/>
        <v>4269.438485014567</v>
      </c>
      <c r="I1836" s="183">
        <f t="shared" si="388"/>
        <v>70.831562171392051</v>
      </c>
      <c r="J1836" s="185">
        <f t="shared" si="392"/>
        <v>2792315.2029031254</v>
      </c>
      <c r="K1836" s="183">
        <f t="shared" si="389"/>
        <v>183.47560356734346</v>
      </c>
      <c r="L1836" s="185">
        <f t="shared" si="390"/>
        <v>119997.44673711396</v>
      </c>
      <c r="M1836" s="204">
        <f t="shared" si="384"/>
        <v>28.764841267615363</v>
      </c>
      <c r="N1836" s="186"/>
      <c r="O1836" s="187">
        <f t="shared" si="385"/>
        <v>31.145696913600158</v>
      </c>
      <c r="P1836" s="187"/>
      <c r="Q1836" s="206">
        <f t="shared" si="386"/>
        <v>2.7112004406285153E-2</v>
      </c>
      <c r="R1836" s="184">
        <f t="shared" si="393"/>
        <v>0.99370823619587745</v>
      </c>
      <c r="S1836" s="184">
        <f t="shared" si="394"/>
        <v>41.322518507230491</v>
      </c>
      <c r="T1836" s="190"/>
      <c r="U1836" s="190"/>
      <c r="Y1836" s="205"/>
      <c r="Z1836" s="205"/>
    </row>
    <row r="1837" spans="1:26">
      <c r="A1837" s="181">
        <v>2023.05</v>
      </c>
      <c r="B1837" s="213">
        <v>4146.1731818181825</v>
      </c>
      <c r="C1837" s="183">
        <f>C1835/3+C1838*2/3</f>
        <v>68.543333333333322</v>
      </c>
      <c r="D1837" s="182">
        <f>D1835/3+D1838*2/3</f>
        <v>179.06333333333333</v>
      </c>
      <c r="E1837" s="182">
        <v>304.12700000000001</v>
      </c>
      <c r="F1837" s="211">
        <f t="shared" si="391"/>
        <v>2023.3749999998615</v>
      </c>
      <c r="G1837" s="184">
        <v>3.57</v>
      </c>
      <c r="H1837" s="183">
        <f t="shared" si="387"/>
        <v>4284.2417153547121</v>
      </c>
      <c r="I1837" s="183">
        <f t="shared" si="388"/>
        <v>70.825842312586531</v>
      </c>
      <c r="J1837" s="185">
        <f t="shared" si="392"/>
        <v>2805857.0207216623</v>
      </c>
      <c r="K1837" s="183">
        <f t="shared" si="389"/>
        <v>185.02618407770444</v>
      </c>
      <c r="L1837" s="185">
        <f t="shared" si="390"/>
        <v>121178.27426755782</v>
      </c>
      <c r="M1837" s="204">
        <f t="shared" si="384"/>
        <v>28.762051343131233</v>
      </c>
      <c r="N1837" s="186"/>
      <c r="O1837" s="187">
        <f t="shared" si="385"/>
        <v>31.138125637345375</v>
      </c>
      <c r="P1837" s="187"/>
      <c r="Q1837" s="206">
        <f t="shared" si="386"/>
        <v>2.6091008325915106E-2</v>
      </c>
      <c r="R1837" s="184">
        <f t="shared" si="393"/>
        <v>0.98808733454707542</v>
      </c>
      <c r="S1837" s="184">
        <f t="shared" si="394"/>
        <v>40.959373460871703</v>
      </c>
      <c r="T1837" s="190"/>
      <c r="U1837" s="190"/>
      <c r="Y1837" s="205"/>
      <c r="Z1837" s="205"/>
    </row>
    <row r="1838" spans="1:26">
      <c r="A1838" s="181">
        <v>2023.06</v>
      </c>
      <c r="B1838" s="213">
        <v>4345.3728571428574</v>
      </c>
      <c r="C1838" s="183">
        <v>68.709999999999994</v>
      </c>
      <c r="D1838" s="182">
        <v>181.01</v>
      </c>
      <c r="E1838" s="182">
        <v>305.10899999999998</v>
      </c>
      <c r="F1838" s="211">
        <f t="shared" si="391"/>
        <v>2023.4583333331948</v>
      </c>
      <c r="G1838" s="184">
        <v>3.75</v>
      </c>
      <c r="H1838" s="183">
        <f t="shared" si="387"/>
        <v>4475.62338225028</v>
      </c>
      <c r="I1838" s="183">
        <f t="shared" si="388"/>
        <v>70.769550209925001</v>
      </c>
      <c r="J1838" s="185">
        <f t="shared" si="392"/>
        <v>2935060.0552567169</v>
      </c>
      <c r="K1838" s="183">
        <f t="shared" si="389"/>
        <v>186.43569034345109</v>
      </c>
      <c r="L1838" s="185">
        <f t="shared" si="390"/>
        <v>122262.28636024092</v>
      </c>
      <c r="M1838" s="204">
        <f t="shared" si="384"/>
        <v>29.940031645987489</v>
      </c>
      <c r="N1838" s="186"/>
      <c r="O1838" s="187">
        <f t="shared" si="385"/>
        <v>32.406543360990931</v>
      </c>
      <c r="P1838" s="187"/>
      <c r="Q1838" s="206">
        <f t="shared" si="386"/>
        <v>2.3007997787991848E-2</v>
      </c>
      <c r="R1838" s="184">
        <f t="shared" si="393"/>
        <v>0.99080526900270016</v>
      </c>
      <c r="S1838" s="184">
        <f t="shared" si="394"/>
        <v>40.341179937454221</v>
      </c>
      <c r="T1838" s="190"/>
      <c r="U1838" s="190"/>
      <c r="Y1838" s="205"/>
      <c r="Z1838" s="205"/>
    </row>
    <row r="1839" spans="1:26">
      <c r="A1839" s="181">
        <v>2023.07</v>
      </c>
      <c r="B1839" s="213">
        <v>4508.0755000000008</v>
      </c>
      <c r="C1839" s="183">
        <f>C1838*2/3+C1841/3</f>
        <v>68.911045363540723</v>
      </c>
      <c r="D1839" s="182">
        <f>D1838*2/3+D1841/3</f>
        <v>182.09</v>
      </c>
      <c r="E1839" s="182">
        <v>305.69099999999997</v>
      </c>
      <c r="F1839" s="211">
        <f t="shared" si="391"/>
        <v>2023.541666666528</v>
      </c>
      <c r="G1839" s="184">
        <v>3.9</v>
      </c>
      <c r="H1839" s="183">
        <f t="shared" si="387"/>
        <v>4634.3628442275067</v>
      </c>
      <c r="I1839" s="183">
        <f t="shared" si="388"/>
        <v>70.841490607171352</v>
      </c>
      <c r="J1839" s="185">
        <f t="shared" si="392"/>
        <v>3043030.9042793168</v>
      </c>
      <c r="K1839" s="183">
        <f t="shared" si="389"/>
        <v>187.19099320882862</v>
      </c>
      <c r="L1839" s="185">
        <f t="shared" si="390"/>
        <v>122913.97900505897</v>
      </c>
      <c r="M1839" s="204">
        <f t="shared" si="384"/>
        <v>30.891659813659928</v>
      </c>
      <c r="N1839" s="186"/>
      <c r="O1839" s="187">
        <f t="shared" si="385"/>
        <v>33.427875526957635</v>
      </c>
      <c r="P1839" s="187"/>
      <c r="Q1839" s="206">
        <f t="shared" si="386"/>
        <v>2.0634383972327509E-2</v>
      </c>
      <c r="R1839" s="184">
        <f t="shared" si="393"/>
        <v>0.98135146080306712</v>
      </c>
      <c r="S1839" s="184">
        <f t="shared" si="394"/>
        <v>39.894154940088249</v>
      </c>
      <c r="T1839" s="190"/>
      <c r="U1839" s="190"/>
      <c r="Y1839" s="205"/>
      <c r="Z1839" s="205"/>
    </row>
    <row r="1840" spans="1:26">
      <c r="A1840" s="181">
        <v>2023.08</v>
      </c>
      <c r="B1840" s="213">
        <v>4457.358695652174</v>
      </c>
      <c r="C1840" s="183">
        <f>C1838/3+C1841*2/3</f>
        <v>69.112090727081437</v>
      </c>
      <c r="D1840" s="182">
        <f>D1838/3+D1841*2/3</f>
        <v>183.17</v>
      </c>
      <c r="E1840" s="182">
        <v>307.02600000000001</v>
      </c>
      <c r="F1840" s="211">
        <f t="shared" si="391"/>
        <v>2023.6249999998613</v>
      </c>
      <c r="G1840" s="184">
        <v>4.17</v>
      </c>
      <c r="H1840" s="183">
        <f t="shared" si="387"/>
        <v>4562.3010045495384</v>
      </c>
      <c r="I1840" s="183">
        <f t="shared" si="388"/>
        <v>70.739238746534895</v>
      </c>
      <c r="J1840" s="185">
        <f t="shared" si="392"/>
        <v>2999584.170005478</v>
      </c>
      <c r="K1840" s="183">
        <f t="shared" si="389"/>
        <v>187.48248280275942</v>
      </c>
      <c r="L1840" s="185">
        <f t="shared" si="390"/>
        <v>123264.44200145609</v>
      </c>
      <c r="M1840" s="204">
        <f t="shared" si="384"/>
        <v>30.3047482453652</v>
      </c>
      <c r="N1840" s="186"/>
      <c r="O1840" s="187">
        <f t="shared" si="385"/>
        <v>32.784769089831514</v>
      </c>
      <c r="P1840" s="187"/>
      <c r="Q1840" s="206">
        <f t="shared" si="386"/>
        <v>1.8885514103789205E-2</v>
      </c>
      <c r="R1840" s="184">
        <f t="shared" si="393"/>
        <v>0.98660777581481551</v>
      </c>
      <c r="S1840" s="184">
        <f t="shared" si="394"/>
        <v>38.979955716786741</v>
      </c>
      <c r="T1840" s="190"/>
      <c r="U1840" s="190"/>
      <c r="Y1840" s="205"/>
      <c r="Z1840" s="205"/>
    </row>
    <row r="1841" spans="1:26">
      <c r="A1841" s="181">
        <v>2023.09</v>
      </c>
      <c r="B1841" s="213">
        <v>4409.0949999999993</v>
      </c>
      <c r="C1841" s="183">
        <v>69.313136090622152</v>
      </c>
      <c r="D1841" s="182">
        <v>184.25</v>
      </c>
      <c r="E1841" s="182">
        <v>307.78899999999999</v>
      </c>
      <c r="F1841" s="211">
        <f t="shared" si="391"/>
        <v>2023.7083333331946</v>
      </c>
      <c r="G1841" s="184">
        <v>4.38</v>
      </c>
      <c r="H1841" s="183">
        <f t="shared" si="387"/>
        <v>4501.7136566852623</v>
      </c>
      <c r="I1841" s="183">
        <f t="shared" si="388"/>
        <v>70.769146803785802</v>
      </c>
      <c r="J1841" s="185">
        <f t="shared" si="392"/>
        <v>2963627.0915445015</v>
      </c>
      <c r="K1841" s="183">
        <f t="shared" si="389"/>
        <v>188.1204059436823</v>
      </c>
      <c r="L1841" s="185">
        <f t="shared" si="390"/>
        <v>123845.8893757278</v>
      </c>
      <c r="M1841" s="204">
        <f t="shared" si="384"/>
        <v>29.799681861350241</v>
      </c>
      <c r="N1841" s="186"/>
      <c r="O1841" s="187">
        <f t="shared" si="385"/>
        <v>32.231075598026564</v>
      </c>
      <c r="P1841" s="187"/>
      <c r="Q1841" s="206">
        <f t="shared" si="386"/>
        <v>1.7480411780019335E-2</v>
      </c>
      <c r="R1841" s="184">
        <f t="shared" si="393"/>
        <v>0.97056219286462397</v>
      </c>
      <c r="S1841" s="184">
        <f t="shared" si="394"/>
        <v>38.362591324966367</v>
      </c>
      <c r="T1841" s="190"/>
      <c r="U1841" s="190"/>
      <c r="Y1841" s="205"/>
      <c r="Z1841" s="205"/>
    </row>
    <row r="1842" spans="1:26">
      <c r="A1842" s="181">
        <v>2023.1</v>
      </c>
      <c r="B1842" s="213">
        <v>4269.4009090909085</v>
      </c>
      <c r="C1842" s="183">
        <f>C1841*2/3+C1844/3</f>
        <v>69.643321374994017</v>
      </c>
      <c r="D1842" s="182">
        <f>D1841*2/3+D1844/3</f>
        <v>186.97666666666666</v>
      </c>
      <c r="E1842" s="182">
        <v>307.67099999999999</v>
      </c>
      <c r="F1842" s="211">
        <f t="shared" si="391"/>
        <v>2023.7916666665278</v>
      </c>
      <c r="G1842" s="184">
        <v>4.8</v>
      </c>
      <c r="H1842" s="183">
        <f t="shared" si="387"/>
        <v>4360.7569383721884</v>
      </c>
      <c r="I1842" s="183">
        <f t="shared" si="388"/>
        <v>71.133539192962829</v>
      </c>
      <c r="J1842" s="185">
        <f t="shared" si="392"/>
        <v>2874733.0822869949</v>
      </c>
      <c r="K1842" s="183">
        <f t="shared" si="389"/>
        <v>190.97756660523748</v>
      </c>
      <c r="L1842" s="185">
        <f t="shared" si="390"/>
        <v>125897.75959851641</v>
      </c>
      <c r="M1842" s="204">
        <f t="shared" si="384"/>
        <v>28.769054954983972</v>
      </c>
      <c r="N1842" s="186"/>
      <c r="O1842" s="187">
        <f t="shared" si="385"/>
        <v>31.110796090030501</v>
      </c>
      <c r="P1842" s="187"/>
      <c r="Q1842" s="206">
        <f t="shared" si="386"/>
        <v>1.4708202841239332E-2</v>
      </c>
      <c r="R1842" s="184">
        <f t="shared" si="393"/>
        <v>1.0279627897378596</v>
      </c>
      <c r="S1842" s="184">
        <f t="shared" si="394"/>
        <v>37.247560712387028</v>
      </c>
      <c r="T1842" s="190"/>
      <c r="U1842" s="190"/>
      <c r="Y1842" s="205"/>
      <c r="Z1842" s="205"/>
    </row>
    <row r="1843" spans="1:26">
      <c r="A1843" s="181">
        <v>2023.11</v>
      </c>
      <c r="B1843" s="213">
        <v>4460.0633333333317</v>
      </c>
      <c r="C1843" s="183">
        <f>C1841/3+C1844*2/3</f>
        <v>69.973506659365881</v>
      </c>
      <c r="D1843" s="182">
        <f>D1841/3+D1844*2/3</f>
        <v>189.70333333333332</v>
      </c>
      <c r="E1843" s="182">
        <v>307.05099999999999</v>
      </c>
      <c r="F1843" s="211">
        <f t="shared" si="391"/>
        <v>2023.8749999998611</v>
      </c>
      <c r="G1843" s="184">
        <v>4.5</v>
      </c>
      <c r="H1843" s="183">
        <f t="shared" si="387"/>
        <v>4564.6976325919804</v>
      </c>
      <c r="I1843" s="183">
        <f t="shared" si="388"/>
        <v>71.61510416343117</v>
      </c>
      <c r="J1843" s="185">
        <f t="shared" si="392"/>
        <v>3013110.7220989885</v>
      </c>
      <c r="K1843" s="183">
        <f t="shared" si="389"/>
        <v>194.15382514631125</v>
      </c>
      <c r="L1843" s="185">
        <f t="shared" si="390"/>
        <v>128158.97554920785</v>
      </c>
      <c r="M1843" s="204">
        <f t="shared" si="384"/>
        <v>30.013224817381488</v>
      </c>
      <c r="N1843" s="186"/>
      <c r="O1843" s="187">
        <f t="shared" si="385"/>
        <v>32.448080510002093</v>
      </c>
      <c r="P1843" s="187"/>
      <c r="Q1843" s="206">
        <f t="shared" si="386"/>
        <v>1.6270088123310988E-2</v>
      </c>
      <c r="R1843" s="184">
        <f t="shared" si="393"/>
        <v>1.0429532306785569</v>
      </c>
      <c r="S1843" s="184">
        <f t="shared" si="394"/>
        <v>38.366420111333071</v>
      </c>
      <c r="T1843" s="190"/>
      <c r="U1843" s="190"/>
      <c r="Y1843" s="205"/>
      <c r="Z1843" s="205"/>
    </row>
    <row r="1844" spans="1:26">
      <c r="A1844" s="181">
        <v>2023.12</v>
      </c>
      <c r="B1844" s="213">
        <v>4685.0515000000005</v>
      </c>
      <c r="C1844" s="183">
        <v>70.303691943737746</v>
      </c>
      <c r="D1844" s="182">
        <v>192.42999999999998</v>
      </c>
      <c r="E1844" s="182">
        <v>306.74599999999998</v>
      </c>
      <c r="F1844" s="211">
        <f t="shared" si="391"/>
        <v>2023.9583333331943</v>
      </c>
      <c r="G1844" s="184">
        <v>4.0199999999999996</v>
      </c>
      <c r="H1844" s="183">
        <f t="shared" si="387"/>
        <v>4799.7317539813093</v>
      </c>
      <c r="I1844" s="183">
        <f t="shared" si="388"/>
        <v>72.024579162999174</v>
      </c>
      <c r="J1844" s="185">
        <f t="shared" si="392"/>
        <v>3172216.2589059169</v>
      </c>
      <c r="K1844" s="183">
        <f t="shared" si="389"/>
        <v>197.14028360598027</v>
      </c>
      <c r="L1844" s="185">
        <f t="shared" si="390"/>
        <v>130293.03406830544</v>
      </c>
      <c r="M1844" s="204">
        <f t="shared" si="384"/>
        <v>31.452310923844575</v>
      </c>
      <c r="N1844" s="186"/>
      <c r="O1844" s="187">
        <f t="shared" si="385"/>
        <v>33.992713288867655</v>
      </c>
      <c r="P1844" s="187"/>
      <c r="Q1844" s="206">
        <f t="shared" si="386"/>
        <v>1.9452275096519339E-2</v>
      </c>
      <c r="R1844" s="184">
        <f t="shared" si="393"/>
        <v>1.0000891411034831</v>
      </c>
      <c r="S1844" s="184">
        <f t="shared" si="394"/>
        <v>40.054168424398405</v>
      </c>
      <c r="T1844" s="190"/>
      <c r="U1844" s="190"/>
      <c r="Y1844" s="205"/>
      <c r="Z1844" s="205"/>
    </row>
    <row r="1845" spans="1:26">
      <c r="A1845" s="181">
        <v>2024.01</v>
      </c>
      <c r="B1845" s="213">
        <v>4815.6139130434785</v>
      </c>
      <c r="C1845" s="183">
        <f>C1844*2/3+C1847/3</f>
        <v>70.477403206648589</v>
      </c>
      <c r="D1845" s="182">
        <f>D1844*2/3+D1847/3</f>
        <v>192.08333333333331</v>
      </c>
      <c r="E1845" s="182">
        <v>308.41699999999997</v>
      </c>
      <c r="F1845" s="211">
        <f t="shared" si="391"/>
        <v>2024.0416666665276</v>
      </c>
      <c r="G1845" s="184">
        <v>4.0599999999999996</v>
      </c>
      <c r="H1845" s="183">
        <f t="shared" si="387"/>
        <v>4906.7604653327235</v>
      </c>
      <c r="I1845" s="183">
        <f t="shared" si="388"/>
        <v>71.81134991263049</v>
      </c>
      <c r="J1845" s="185">
        <f t="shared" si="392"/>
        <v>3246908.2759480295</v>
      </c>
      <c r="K1845" s="183">
        <f t="shared" si="389"/>
        <v>195.71895153315162</v>
      </c>
      <c r="L1845" s="185">
        <f t="shared" si="390"/>
        <v>129511.41348404293</v>
      </c>
      <c r="M1845" s="204">
        <f t="shared" si="384"/>
        <v>32.045123012596022</v>
      </c>
      <c r="N1845" s="186"/>
      <c r="O1845" s="187">
        <f t="shared" si="385"/>
        <v>34.620305475067731</v>
      </c>
      <c r="P1845" s="187"/>
      <c r="Q1845" s="206">
        <f t="shared" si="386"/>
        <v>1.8640848094390771E-2</v>
      </c>
      <c r="R1845" s="184">
        <f t="shared" si="393"/>
        <v>0.99124004692812817</v>
      </c>
      <c r="S1845" s="184">
        <f t="shared" si="394"/>
        <v>39.840706497215045</v>
      </c>
      <c r="T1845" s="190"/>
      <c r="U1845" s="190"/>
      <c r="Y1845" s="205"/>
      <c r="Z1845" s="205"/>
    </row>
    <row r="1846" spans="1:26">
      <c r="A1846" s="181">
        <v>2024.02</v>
      </c>
      <c r="B1846" s="213">
        <v>5011.9615000000003</v>
      </c>
      <c r="C1846" s="183">
        <f>C1844/3+C1847*2/3</f>
        <v>70.651114469559431</v>
      </c>
      <c r="D1846" s="182">
        <f>D1844/3+D1847*2/3</f>
        <v>191.73666666666665</v>
      </c>
      <c r="E1846" s="182">
        <v>310.32600000000002</v>
      </c>
      <c r="F1846" s="211">
        <f t="shared" si="391"/>
        <v>2024.1249999998608</v>
      </c>
      <c r="G1846" s="184">
        <v>4.21</v>
      </c>
      <c r="H1846" s="183">
        <f t="shared" si="387"/>
        <v>5075.4092638120892</v>
      </c>
      <c r="I1846" s="183">
        <f t="shared" si="388"/>
        <v>71.545505861816835</v>
      </c>
      <c r="J1846" s="185">
        <f t="shared" si="392"/>
        <v>3362452.0564336954</v>
      </c>
      <c r="K1846" s="183">
        <f t="shared" si="389"/>
        <v>194.16391251458148</v>
      </c>
      <c r="L1846" s="185">
        <f t="shared" si="390"/>
        <v>128633.34028545018</v>
      </c>
      <c r="M1846" s="204">
        <f t="shared" si="384"/>
        <v>33.037192685599045</v>
      </c>
      <c r="N1846" s="186"/>
      <c r="O1846" s="187">
        <f t="shared" si="385"/>
        <v>35.677606889805958</v>
      </c>
      <c r="P1846" s="187"/>
      <c r="Q1846" s="206">
        <f t="shared" si="386"/>
        <v>1.6458700663730952E-2</v>
      </c>
      <c r="R1846" s="184">
        <f t="shared" si="393"/>
        <v>1.0035083333333332</v>
      </c>
      <c r="S1846" s="184">
        <f t="shared" si="394"/>
        <v>39.248766793899847</v>
      </c>
      <c r="T1846" s="190"/>
      <c r="U1846" s="190"/>
      <c r="Y1846" s="205"/>
      <c r="Z1846" s="205"/>
    </row>
    <row r="1847" spans="1:26">
      <c r="A1847" s="181">
        <v>2024.03</v>
      </c>
      <c r="B1847" s="213">
        <v>5170.5724999999993</v>
      </c>
      <c r="C1847" s="183">
        <v>70.824825732470273</v>
      </c>
      <c r="D1847" s="182">
        <v>191.39</v>
      </c>
      <c r="E1847" s="182">
        <v>312.33199999999999</v>
      </c>
      <c r="F1847" s="211">
        <f t="shared" si="391"/>
        <v>2024.2083333331941</v>
      </c>
      <c r="G1847" s="184">
        <v>4.21</v>
      </c>
      <c r="H1847" s="183">
        <f t="shared" si="387"/>
        <v>5202.3989719313113</v>
      </c>
      <c r="I1847" s="183">
        <f t="shared" si="388"/>
        <v>71.26077442639432</v>
      </c>
      <c r="J1847" s="185">
        <f t="shared" si="392"/>
        <v>3450516.754294489</v>
      </c>
      <c r="K1847" s="183">
        <f t="shared" si="389"/>
        <v>192.56806460753307</v>
      </c>
      <c r="L1847" s="185">
        <f t="shared" si="390"/>
        <v>127721.71777968926</v>
      </c>
      <c r="M1847" s="204">
        <f t="shared" si="384"/>
        <v>33.754920176406017</v>
      </c>
      <c r="N1847" s="186"/>
      <c r="O1847" s="187">
        <f t="shared" si="385"/>
        <v>36.43733984116318</v>
      </c>
      <c r="P1847" s="187"/>
      <c r="Q1847" s="206">
        <f t="shared" si="386"/>
        <v>1.5817560669086517E-2</v>
      </c>
      <c r="R1847" s="184">
        <f t="shared" si="393"/>
        <v>0.97719786967999001</v>
      </c>
      <c r="S1847" s="184">
        <f t="shared" si="394"/>
        <v>39.133498963191165</v>
      </c>
      <c r="T1847" s="190"/>
      <c r="U1847" s="190"/>
      <c r="Y1847" s="205"/>
      <c r="Z1847" s="205"/>
    </row>
    <row r="1848" spans="1:26">
      <c r="A1848" s="181">
        <v>2024.04</v>
      </c>
      <c r="B1848" s="213">
        <v>5112.4927272727282</v>
      </c>
      <c r="C1848" s="183">
        <f>C1847*2/3+C1850/3</f>
        <v>71.208483689883664</v>
      </c>
      <c r="D1848" s="182"/>
      <c r="E1848" s="182">
        <v>313.548</v>
      </c>
      <c r="F1848" s="211">
        <f t="shared" si="391"/>
        <v>2024.2916666665274</v>
      </c>
      <c r="G1848" s="184">
        <v>4.54</v>
      </c>
      <c r="H1848" s="183">
        <f t="shared" si="387"/>
        <v>5124.0124183944026</v>
      </c>
      <c r="I1848" s="183">
        <f t="shared" si="388"/>
        <v>71.368933744506606</v>
      </c>
      <c r="J1848" s="185">
        <f t="shared" si="392"/>
        <v>3402471.1361407707</v>
      </c>
      <c r="K1848" s="183"/>
      <c r="L1848" s="185"/>
      <c r="M1848" s="204">
        <f t="shared" si="384"/>
        <v>33.141593030769812</v>
      </c>
      <c r="N1848" s="186"/>
      <c r="O1848" s="187">
        <f t="shared" si="385"/>
        <v>35.761600875700232</v>
      </c>
      <c r="P1848" s="187"/>
      <c r="Q1848" s="206">
        <f t="shared" si="386"/>
        <v>1.3126938242554186E-2</v>
      </c>
      <c r="R1848" s="184">
        <f t="shared" si="393"/>
        <v>1.008580318470897</v>
      </c>
      <c r="S1848" s="184">
        <f t="shared" si="394"/>
        <v>38.092865133472479</v>
      </c>
      <c r="T1848" s="190"/>
      <c r="U1848" s="190"/>
      <c r="Y1848" s="205"/>
      <c r="Z1848" s="205"/>
    </row>
    <row r="1849" spans="1:26">
      <c r="A1849" s="181">
        <v>2024.05</v>
      </c>
      <c r="B1849" s="213">
        <v>5235.2254545454543</v>
      </c>
      <c r="C1849" s="183">
        <f>C1847/3+C1850*2/3</f>
        <v>71.592141647297069</v>
      </c>
      <c r="D1849" s="182"/>
      <c r="E1849" s="182">
        <v>314.06900000000002</v>
      </c>
      <c r="F1849" s="211">
        <f t="shared" si="391"/>
        <v>2024.3749999998606</v>
      </c>
      <c r="G1849" s="184">
        <v>4.4800000000000004</v>
      </c>
      <c r="H1849" s="183">
        <f t="shared" si="387"/>
        <v>5238.3175595345447</v>
      </c>
      <c r="I1849" s="183">
        <f>C1849*$E$1852/E1849</f>
        <v>71.634426439096259</v>
      </c>
      <c r="J1849" s="185">
        <f>J1848*((H1849+(I1849/12))/H1848)</f>
        <v>3482336.4999193936</v>
      </c>
      <c r="K1849" s="183"/>
      <c r="L1849" s="185"/>
      <c r="M1849" s="204">
        <f t="shared" si="384"/>
        <v>33.844257859496473</v>
      </c>
      <c r="N1849" s="186"/>
      <c r="O1849" s="187">
        <f>J1849/AVERAGE(L1729:L1848)</f>
        <v>36.534896546743838</v>
      </c>
      <c r="P1849" s="187"/>
      <c r="Q1849" s="206">
        <f t="shared" si="386"/>
        <v>1.2912694712928198E-2</v>
      </c>
      <c r="R1849" s="184">
        <f t="shared" si="393"/>
        <v>1.0174320683685538</v>
      </c>
      <c r="S1849" s="184">
        <f t="shared" si="394"/>
        <v>38.35598069295407</v>
      </c>
      <c r="T1849" s="190"/>
      <c r="U1849" s="190"/>
      <c r="Y1849" s="205"/>
      <c r="Z1849" s="205"/>
    </row>
    <row r="1850" spans="1:26">
      <c r="A1850" s="181">
        <v>2024.06</v>
      </c>
      <c r="B1850" s="213">
        <v>5415.1405263157876</v>
      </c>
      <c r="C1850" s="183">
        <v>71.97579960471046</v>
      </c>
      <c r="D1850" s="182"/>
      <c r="E1850" s="182">
        <v>314.17500000000001</v>
      </c>
      <c r="F1850" s="211">
        <f t="shared" si="391"/>
        <v>2024.4583333331939</v>
      </c>
      <c r="G1850" s="184">
        <v>4.3099999999999996</v>
      </c>
      <c r="H1850" s="183">
        <f t="shared" si="387"/>
        <v>5416.5107934339303</v>
      </c>
      <c r="I1850" s="183">
        <f>C1850*$E$1852/E1850</f>
        <v>71.994012626334026</v>
      </c>
      <c r="J1850" s="185">
        <f>J1849*((H1850+(I1850/12))/H1849)</f>
        <v>3604784.4188651205</v>
      </c>
      <c r="K1850" s="183"/>
      <c r="L1850" s="185"/>
      <c r="M1850" s="204">
        <f t="shared" si="384"/>
        <v>34.958107448983853</v>
      </c>
      <c r="N1850" s="186"/>
      <c r="O1850" s="187">
        <f>J1850/AVERAGE(L1730:L1849)</f>
        <v>37.751593050768058</v>
      </c>
      <c r="P1850" s="187"/>
      <c r="Q1850" s="206">
        <f t="shared" si="386"/>
        <v>1.351468032926291E-2</v>
      </c>
      <c r="R1850" s="184">
        <f t="shared" si="393"/>
        <v>1.0084399770505938</v>
      </c>
      <c r="S1850" s="184">
        <f t="shared" si="394"/>
        <v>39.011438197630191</v>
      </c>
      <c r="T1850" s="190"/>
      <c r="U1850" s="190"/>
      <c r="Y1850" s="205"/>
      <c r="Z1850" s="205"/>
    </row>
    <row r="1851" spans="1:26">
      <c r="A1851" s="181">
        <v>2024.07</v>
      </c>
      <c r="B1851" s="213">
        <v>5538.0045454545461</v>
      </c>
      <c r="C1851" s="183"/>
      <c r="D1851" s="182"/>
      <c r="E1851" s="182">
        <f>1.5*E1850-0.5*E1849</f>
        <v>314.22800000000007</v>
      </c>
      <c r="F1851" s="211">
        <f t="shared" si="391"/>
        <v>2024.5416666665271</v>
      </c>
      <c r="G1851" s="184">
        <v>4.25</v>
      </c>
      <c r="H1851" s="183">
        <f t="shared" si="387"/>
        <v>5538.4715856942921</v>
      </c>
      <c r="I1851" s="183"/>
      <c r="J1851" s="185">
        <f>J1850*((H1851+(I1851/12))/H1850)</f>
        <v>3685951.498636391</v>
      </c>
      <c r="K1851" s="183"/>
      <c r="L1851" s="185"/>
      <c r="M1851" s="204">
        <f>H1851/AVERAGE(K1731:K1850)</f>
        <v>35.707856735748599</v>
      </c>
      <c r="N1851" s="186"/>
      <c r="O1851" s="187">
        <f>J1851/AVERAGE(L1731:L1850)</f>
        <v>38.533041436571487</v>
      </c>
      <c r="P1851" s="187"/>
      <c r="Q1851" s="206">
        <f>1/M1851-(G1851/100-(((E1851/E1731)^(1/10))-1))</f>
        <v>1.3571516343628819E-2</v>
      </c>
      <c r="R1851" s="184">
        <f t="shared" si="393"/>
        <v>1.0165669125216616</v>
      </c>
      <c r="S1851" s="184">
        <f t="shared" si="394"/>
        <v>39.334058350659348</v>
      </c>
      <c r="T1851" s="190"/>
      <c r="U1851" s="190"/>
      <c r="Y1851" s="205"/>
      <c r="Z1851" s="205"/>
    </row>
    <row r="1852" spans="1:26">
      <c r="A1852" s="181">
        <v>2024.08</v>
      </c>
      <c r="B1852" s="213">
        <v>5446.68</v>
      </c>
      <c r="C1852" s="183"/>
      <c r="D1852" s="182"/>
      <c r="E1852" s="182">
        <f>1.5*E1851-0.5*E1850</f>
        <v>314.25450000000012</v>
      </c>
      <c r="F1852" s="211">
        <f t="shared" si="391"/>
        <v>2024.6249999998604</v>
      </c>
      <c r="G1852" s="184">
        <v>4.09</v>
      </c>
      <c r="H1852" s="183">
        <f t="shared" si="387"/>
        <v>5446.68</v>
      </c>
      <c r="I1852" s="183"/>
      <c r="J1852" s="185">
        <f>J1851*((H1852+(I1852/12))/H1851)</f>
        <v>3624862.5632474283</v>
      </c>
      <c r="K1852" s="183"/>
      <c r="L1852" s="185"/>
      <c r="M1852" s="204">
        <f>H1852/AVERAGE(K1732:K1851)</f>
        <v>35.081269831250687</v>
      </c>
      <c r="N1852" s="186"/>
      <c r="O1852" s="187">
        <f>J1852/AVERAGE(L1732:L1851)</f>
        <v>37.828927697192171</v>
      </c>
      <c r="P1852" s="187"/>
      <c r="Q1852" s="206">
        <f>1/M1852-(G1852/100-(((E1852/E1732)^(1/10))-1))</f>
        <v>1.5852283779450985E-2</v>
      </c>
      <c r="S1852" s="184">
        <f>S1851*R1851*E1851/E1852</f>
        <v>39.982330397877163</v>
      </c>
      <c r="T1852" s="190"/>
      <c r="U1852" s="190"/>
      <c r="Y1852" s="205"/>
      <c r="Z1852" s="205"/>
    </row>
    <row r="1853" spans="1:26" s="223" customFormat="1" ht="38.450000000000003" customHeight="1">
      <c r="A1853" s="214"/>
      <c r="B1853" s="215" t="s">
        <v>281</v>
      </c>
      <c r="C1853" s="216"/>
      <c r="D1853" s="215"/>
      <c r="E1853" s="215" t="s">
        <v>282</v>
      </c>
      <c r="F1853" s="216"/>
      <c r="G1853" s="215" t="s">
        <v>283</v>
      </c>
      <c r="H1853" s="216"/>
      <c r="I1853" s="216"/>
      <c r="J1853" s="217"/>
      <c r="K1853" s="216"/>
      <c r="L1853" s="217"/>
      <c r="M1853" s="218"/>
      <c r="N1853" s="219"/>
      <c r="O1853" s="220"/>
      <c r="P1853" s="220"/>
      <c r="Q1853" s="221"/>
      <c r="R1853" s="216"/>
      <c r="S1853" s="216"/>
      <c r="T1853" s="214"/>
      <c r="U1853" s="214"/>
      <c r="V1853" s="190"/>
      <c r="W1853" s="190"/>
      <c r="X1853" s="222"/>
    </row>
    <row r="1854" spans="1:26">
      <c r="A1854" s="181"/>
      <c r="B1854" s="182"/>
      <c r="C1854" s="183"/>
      <c r="D1854" s="182"/>
      <c r="E1854" s="182"/>
      <c r="F1854" s="183"/>
      <c r="G1854" s="184"/>
      <c r="H1854" s="183"/>
      <c r="I1854" s="183"/>
      <c r="J1854" s="185"/>
      <c r="K1854" s="183"/>
      <c r="L1854" s="185"/>
      <c r="M1854" s="186"/>
      <c r="N1854" s="186"/>
    </row>
    <row r="1855" spans="1:26">
      <c r="A1855" s="181"/>
      <c r="B1855" s="182"/>
      <c r="C1855" s="183"/>
      <c r="D1855" s="182"/>
      <c r="E1855" s="182"/>
      <c r="F1855" s="183"/>
      <c r="G1855" s="184"/>
      <c r="H1855" s="183"/>
      <c r="I1855" s="183"/>
      <c r="J1855" s="185"/>
      <c r="K1855" s="183"/>
      <c r="L1855" s="185"/>
      <c r="M1855" s="186"/>
      <c r="N1855" s="186"/>
      <c r="Q1855" s="224"/>
      <c r="T1855" s="225"/>
      <c r="U1855" s="225"/>
    </row>
    <row r="1856" spans="1:26">
      <c r="A1856" s="181"/>
      <c r="B1856" s="182"/>
      <c r="C1856" s="183"/>
      <c r="D1856" s="182"/>
      <c r="E1856" s="182"/>
      <c r="F1856" s="183"/>
      <c r="G1856" s="184"/>
      <c r="H1856" s="183"/>
      <c r="I1856" s="183"/>
      <c r="J1856" s="185"/>
      <c r="K1856" s="183"/>
      <c r="L1856" s="185"/>
      <c r="M1856" s="186"/>
      <c r="N1856" s="186"/>
    </row>
    <row r="1857" spans="1:14">
      <c r="A1857" s="181"/>
      <c r="B1857" s="182"/>
      <c r="C1857" s="183"/>
      <c r="D1857" s="182"/>
      <c r="E1857" s="182"/>
      <c r="F1857" s="183"/>
      <c r="G1857" s="184"/>
      <c r="H1857" s="183"/>
      <c r="I1857" s="183"/>
      <c r="J1857" s="185"/>
      <c r="K1857" s="183"/>
      <c r="L1857" s="185"/>
      <c r="M1857" s="186"/>
      <c r="N1857" s="186"/>
    </row>
    <row r="1858" spans="1:14">
      <c r="A1858" s="181"/>
      <c r="B1858" s="182"/>
      <c r="C1858" s="183"/>
      <c r="D1858" s="182"/>
      <c r="E1858" s="182"/>
      <c r="F1858" s="183"/>
      <c r="G1858" s="184"/>
      <c r="H1858" s="183"/>
      <c r="I1858" s="183"/>
      <c r="J1858" s="185"/>
      <c r="K1858" s="183"/>
      <c r="L1858" s="185"/>
      <c r="M1858" s="186"/>
      <c r="N1858" s="186"/>
    </row>
    <row r="1859" spans="1:14">
      <c r="A1859" s="181"/>
      <c r="B1859" s="182"/>
      <c r="C1859" s="183"/>
      <c r="D1859" s="182"/>
      <c r="E1859" s="182"/>
      <c r="F1859" s="183"/>
      <c r="G1859" s="184"/>
      <c r="H1859" s="183"/>
      <c r="I1859" s="183"/>
      <c r="J1859" s="185"/>
      <c r="K1859" s="183"/>
      <c r="L1859" s="185"/>
      <c r="M1859" s="186"/>
      <c r="N1859" s="186"/>
    </row>
    <row r="1860" spans="1:14">
      <c r="A1860" s="181"/>
      <c r="B1860" s="182"/>
      <c r="C1860" s="183"/>
      <c r="D1860" s="182"/>
      <c r="E1860" s="182"/>
      <c r="F1860" s="183"/>
      <c r="G1860" s="184"/>
      <c r="H1860" s="183"/>
      <c r="I1860" s="183"/>
      <c r="J1860" s="185"/>
      <c r="K1860" s="183"/>
      <c r="L1860" s="185"/>
      <c r="M1860" s="186"/>
      <c r="N1860" s="186"/>
    </row>
    <row r="1861" spans="1:14">
      <c r="A1861" s="181"/>
      <c r="B1861" s="182"/>
      <c r="C1861" s="183"/>
      <c r="D1861" s="182"/>
      <c r="E1861" s="182"/>
      <c r="F1861" s="183"/>
      <c r="G1861" s="184"/>
      <c r="H1861" s="183"/>
      <c r="I1861" s="183"/>
      <c r="J1861" s="185"/>
      <c r="K1861" s="183"/>
      <c r="L1861" s="185"/>
      <c r="M1861" s="186"/>
      <c r="N1861" s="186"/>
    </row>
    <row r="1862" spans="1:14">
      <c r="A1862" s="181"/>
      <c r="B1862" s="182"/>
      <c r="C1862" s="183"/>
      <c r="D1862" s="182"/>
      <c r="E1862" s="182"/>
      <c r="F1862" s="183"/>
      <c r="G1862" s="184"/>
      <c r="H1862" s="183"/>
      <c r="I1862" s="183"/>
      <c r="J1862" s="185"/>
      <c r="K1862" s="183"/>
      <c r="L1862" s="185"/>
      <c r="M1862" s="186"/>
      <c r="N1862" s="186"/>
    </row>
    <row r="1863" spans="1:14">
      <c r="A1863" s="181"/>
      <c r="B1863" s="182"/>
      <c r="C1863" s="183"/>
      <c r="D1863" s="182"/>
      <c r="E1863" s="182"/>
      <c r="F1863" s="183"/>
      <c r="G1863" s="184"/>
      <c r="H1863" s="183"/>
      <c r="I1863" s="183"/>
      <c r="J1863" s="185"/>
      <c r="K1863" s="183"/>
      <c r="L1863" s="185"/>
      <c r="M1863" s="186"/>
      <c r="N1863" s="186"/>
    </row>
    <row r="1864" spans="1:14">
      <c r="A1864" s="181"/>
      <c r="B1864" s="182"/>
      <c r="C1864" s="183"/>
      <c r="D1864" s="182"/>
      <c r="E1864" s="182"/>
      <c r="F1864" s="183"/>
      <c r="G1864" s="184"/>
      <c r="H1864" s="183"/>
      <c r="I1864" s="183"/>
      <c r="J1864" s="185"/>
      <c r="K1864" s="183"/>
      <c r="L1864" s="185"/>
      <c r="M1864" s="186"/>
      <c r="N1864" s="186"/>
    </row>
    <row r="1865" spans="1:14">
      <c r="A1865" s="181"/>
      <c r="B1865" s="182"/>
      <c r="C1865" s="183"/>
      <c r="D1865" s="182"/>
      <c r="E1865" s="182"/>
      <c r="F1865" s="183"/>
      <c r="G1865" s="184"/>
      <c r="H1865" s="183"/>
      <c r="I1865" s="183"/>
      <c r="J1865" s="185"/>
      <c r="K1865" s="183"/>
      <c r="L1865" s="185"/>
      <c r="M1865" s="186"/>
      <c r="N1865" s="186"/>
    </row>
    <row r="1866" spans="1:14">
      <c r="A1866" s="181"/>
      <c r="B1866" s="182"/>
      <c r="C1866" s="183"/>
      <c r="D1866" s="182"/>
      <c r="E1866" s="182"/>
      <c r="F1866" s="183"/>
      <c r="G1866" s="184"/>
      <c r="H1866" s="183"/>
      <c r="I1866" s="183"/>
      <c r="J1866" s="185"/>
      <c r="K1866" s="183"/>
      <c r="L1866" s="185"/>
      <c r="M1866" s="186"/>
      <c r="N1866" s="186"/>
    </row>
    <row r="1867" spans="1:14">
      <c r="A1867" s="181"/>
      <c r="B1867" s="182"/>
      <c r="C1867" s="183"/>
      <c r="D1867" s="182"/>
      <c r="E1867" s="182"/>
      <c r="F1867" s="183"/>
      <c r="G1867" s="184"/>
      <c r="H1867" s="183"/>
      <c r="I1867" s="183"/>
      <c r="J1867" s="185"/>
      <c r="K1867" s="183"/>
      <c r="L1867" s="185"/>
      <c r="M1867" s="186"/>
      <c r="N1867" s="186"/>
    </row>
    <row r="1868" spans="1:14">
      <c r="A1868" s="181"/>
      <c r="B1868" s="182"/>
      <c r="C1868" s="183"/>
      <c r="D1868" s="182"/>
      <c r="E1868" s="182"/>
      <c r="F1868" s="183"/>
      <c r="G1868" s="184"/>
      <c r="H1868" s="183"/>
      <c r="I1868" s="183"/>
      <c r="J1868" s="185"/>
      <c r="K1868" s="183"/>
      <c r="L1868" s="185"/>
      <c r="M1868" s="186"/>
      <c r="N1868" s="186"/>
    </row>
    <row r="1869" spans="1:14">
      <c r="A1869" s="181"/>
      <c r="B1869" s="182"/>
      <c r="C1869" s="183"/>
      <c r="D1869" s="182"/>
      <c r="E1869" s="182"/>
      <c r="F1869" s="183"/>
      <c r="G1869" s="184"/>
      <c r="H1869" s="183"/>
      <c r="I1869" s="183"/>
      <c r="J1869" s="185"/>
      <c r="K1869" s="183"/>
      <c r="L1869" s="185"/>
      <c r="M1869" s="186"/>
      <c r="N1869" s="186"/>
    </row>
    <row r="1870" spans="1:14">
      <c r="A1870" s="181"/>
      <c r="B1870" s="182"/>
      <c r="C1870" s="183"/>
      <c r="D1870" s="182"/>
      <c r="E1870" s="182"/>
      <c r="F1870" s="183"/>
      <c r="G1870" s="184"/>
      <c r="H1870" s="183"/>
      <c r="I1870" s="183"/>
      <c r="J1870" s="185"/>
      <c r="K1870" s="183"/>
      <c r="L1870" s="185"/>
      <c r="M1870" s="186"/>
      <c r="N1870" s="186"/>
    </row>
    <row r="1871" spans="1:14">
      <c r="A1871" s="181"/>
      <c r="B1871" s="182"/>
      <c r="C1871" s="183"/>
      <c r="D1871" s="182"/>
      <c r="E1871" s="182"/>
      <c r="F1871" s="183"/>
      <c r="G1871" s="184"/>
      <c r="H1871" s="183"/>
      <c r="I1871" s="183"/>
      <c r="J1871" s="185"/>
      <c r="K1871" s="183"/>
      <c r="L1871" s="185"/>
      <c r="M1871" s="186"/>
      <c r="N1871" s="186"/>
    </row>
    <row r="1872" spans="1:14">
      <c r="A1872" s="181"/>
      <c r="B1872" s="182"/>
      <c r="C1872" s="183"/>
      <c r="D1872" s="182"/>
      <c r="E1872" s="182"/>
      <c r="F1872" s="183"/>
      <c r="G1872" s="184"/>
      <c r="H1872" s="183"/>
      <c r="I1872" s="183"/>
      <c r="J1872" s="185"/>
      <c r="K1872" s="183"/>
      <c r="L1872" s="185"/>
      <c r="M1872" s="186"/>
      <c r="N1872" s="186"/>
    </row>
    <row r="1873" spans="1:14">
      <c r="A1873" s="181"/>
      <c r="B1873" s="182"/>
      <c r="C1873" s="183"/>
      <c r="D1873" s="182"/>
      <c r="E1873" s="182"/>
      <c r="F1873" s="183"/>
      <c r="G1873" s="184"/>
      <c r="H1873" s="183"/>
      <c r="I1873" s="183"/>
      <c r="J1873" s="185"/>
      <c r="K1873" s="183"/>
      <c r="L1873" s="185"/>
      <c r="M1873" s="186"/>
      <c r="N1873" s="186"/>
    </row>
    <row r="1874" spans="1:14">
      <c r="A1874" s="181"/>
      <c r="B1874" s="182"/>
      <c r="C1874" s="183"/>
      <c r="D1874" s="182"/>
      <c r="E1874" s="182"/>
      <c r="F1874" s="183"/>
      <c r="G1874" s="184"/>
      <c r="H1874" s="183"/>
      <c r="I1874" s="183"/>
      <c r="J1874" s="185"/>
      <c r="K1874" s="183"/>
      <c r="L1874" s="185"/>
      <c r="M1874" s="186"/>
      <c r="N1874" s="186"/>
    </row>
    <row r="1875" spans="1:14">
      <c r="A1875" s="181"/>
      <c r="B1875" s="182"/>
      <c r="C1875" s="183"/>
      <c r="D1875" s="182"/>
      <c r="E1875" s="182"/>
      <c r="F1875" s="183"/>
      <c r="G1875" s="184"/>
      <c r="H1875" s="183"/>
      <c r="I1875" s="183"/>
      <c r="J1875" s="185"/>
      <c r="K1875" s="183"/>
      <c r="L1875" s="185"/>
      <c r="M1875" s="186"/>
      <c r="N1875" s="186"/>
    </row>
    <row r="1876" spans="1:14">
      <c r="A1876" s="181"/>
      <c r="B1876" s="182"/>
      <c r="C1876" s="183"/>
      <c r="D1876" s="182"/>
      <c r="E1876" s="182"/>
      <c r="F1876" s="183"/>
      <c r="G1876" s="184"/>
      <c r="H1876" s="183"/>
      <c r="I1876" s="183"/>
      <c r="J1876" s="185"/>
      <c r="K1876" s="183"/>
      <c r="L1876" s="185"/>
      <c r="M1876" s="186"/>
      <c r="N1876" s="186"/>
    </row>
    <row r="1877" spans="1:14">
      <c r="A1877" s="181"/>
      <c r="B1877" s="182"/>
      <c r="C1877" s="183"/>
      <c r="D1877" s="182"/>
      <c r="E1877" s="182"/>
      <c r="F1877" s="183"/>
      <c r="G1877" s="184"/>
      <c r="H1877" s="183"/>
      <c r="I1877" s="183"/>
      <c r="J1877" s="185"/>
      <c r="K1877" s="183"/>
      <c r="L1877" s="185"/>
      <c r="M1877" s="186"/>
      <c r="N1877" s="186"/>
    </row>
    <row r="1878" spans="1:14">
      <c r="A1878" s="181"/>
      <c r="B1878" s="182"/>
      <c r="C1878" s="183"/>
      <c r="D1878" s="182"/>
      <c r="E1878" s="182"/>
      <c r="F1878" s="183"/>
      <c r="G1878" s="184"/>
      <c r="H1878" s="183"/>
      <c r="I1878" s="183"/>
      <c r="J1878" s="185"/>
      <c r="K1878" s="183"/>
      <c r="L1878" s="185"/>
      <c r="M1878" s="186"/>
      <c r="N1878" s="186"/>
    </row>
    <row r="1879" spans="1:14">
      <c r="A1879" s="181"/>
      <c r="B1879" s="182"/>
      <c r="C1879" s="183"/>
      <c r="D1879" s="182"/>
      <c r="E1879" s="182"/>
      <c r="F1879" s="183"/>
      <c r="G1879" s="184"/>
      <c r="H1879" s="183"/>
      <c r="I1879" s="183"/>
      <c r="J1879" s="185"/>
      <c r="K1879" s="183"/>
      <c r="L1879" s="185"/>
      <c r="M1879" s="186"/>
      <c r="N1879" s="186"/>
    </row>
    <row r="1880" spans="1:14">
      <c r="A1880" s="181"/>
      <c r="B1880" s="182"/>
      <c r="C1880" s="183"/>
      <c r="D1880" s="182"/>
      <c r="E1880" s="182"/>
      <c r="F1880" s="183"/>
      <c r="G1880" s="184"/>
      <c r="H1880" s="183"/>
      <c r="I1880" s="183"/>
      <c r="J1880" s="185"/>
      <c r="K1880" s="183"/>
      <c r="L1880" s="185"/>
      <c r="M1880" s="186"/>
      <c r="N1880" s="186"/>
    </row>
    <row r="1881" spans="1:14">
      <c r="A1881" s="181"/>
      <c r="B1881" s="182"/>
      <c r="C1881" s="183"/>
      <c r="D1881" s="182"/>
      <c r="E1881" s="182"/>
      <c r="F1881" s="183"/>
      <c r="G1881" s="184"/>
      <c r="H1881" s="183"/>
      <c r="I1881" s="183"/>
      <c r="J1881" s="185"/>
      <c r="K1881" s="183"/>
      <c r="L1881" s="185"/>
      <c r="M1881" s="186"/>
      <c r="N1881" s="186"/>
    </row>
    <row r="1882" spans="1:14">
      <c r="A1882" s="181"/>
      <c r="B1882" s="182"/>
      <c r="C1882" s="183"/>
      <c r="D1882" s="182"/>
      <c r="E1882" s="182"/>
      <c r="F1882" s="183"/>
      <c r="G1882" s="184"/>
      <c r="H1882" s="183"/>
      <c r="I1882" s="183"/>
      <c r="J1882" s="185"/>
      <c r="K1882" s="183"/>
      <c r="L1882" s="185"/>
      <c r="M1882" s="186"/>
      <c r="N1882" s="186"/>
    </row>
    <row r="1883" spans="1:14">
      <c r="A1883" s="181"/>
      <c r="B1883" s="182"/>
      <c r="C1883" s="183"/>
      <c r="D1883" s="182"/>
      <c r="E1883" s="182"/>
      <c r="F1883" s="183"/>
      <c r="G1883" s="184"/>
      <c r="H1883" s="183"/>
      <c r="I1883" s="183"/>
      <c r="J1883" s="185"/>
      <c r="K1883" s="183"/>
      <c r="L1883" s="185"/>
      <c r="M1883" s="186"/>
      <c r="N1883" s="186"/>
    </row>
    <row r="1884" spans="1:14">
      <c r="A1884" s="181"/>
      <c r="B1884" s="182"/>
      <c r="C1884" s="183"/>
      <c r="D1884" s="182"/>
      <c r="E1884" s="182"/>
      <c r="F1884" s="183"/>
      <c r="G1884" s="184"/>
      <c r="H1884" s="183"/>
      <c r="I1884" s="183"/>
      <c r="J1884" s="185"/>
      <c r="K1884" s="183"/>
      <c r="L1884" s="185"/>
      <c r="M1884" s="186"/>
      <c r="N1884" s="186"/>
    </row>
    <row r="1885" spans="1:14">
      <c r="A1885" s="181"/>
      <c r="B1885" s="182"/>
      <c r="C1885" s="183"/>
      <c r="D1885" s="182"/>
      <c r="E1885" s="182"/>
      <c r="F1885" s="183"/>
      <c r="G1885" s="184"/>
      <c r="H1885" s="183"/>
      <c r="I1885" s="183"/>
      <c r="J1885" s="185"/>
      <c r="K1885" s="183"/>
      <c r="L1885" s="185"/>
      <c r="M1885" s="186"/>
      <c r="N1885" s="186"/>
    </row>
    <row r="1886" spans="1:14">
      <c r="A1886" s="181"/>
      <c r="B1886" s="182"/>
      <c r="C1886" s="183"/>
      <c r="D1886" s="182"/>
      <c r="E1886" s="182"/>
      <c r="F1886" s="183"/>
      <c r="G1886" s="184"/>
      <c r="H1886" s="183"/>
      <c r="I1886" s="183"/>
      <c r="J1886" s="185"/>
      <c r="K1886" s="183"/>
      <c r="L1886" s="185"/>
      <c r="M1886" s="186"/>
      <c r="N1886" s="186"/>
    </row>
    <row r="1887" spans="1:14">
      <c r="A1887" s="181"/>
      <c r="B1887" s="182"/>
      <c r="C1887" s="183"/>
      <c r="D1887" s="182"/>
      <c r="E1887" s="182"/>
      <c r="F1887" s="183"/>
      <c r="G1887" s="184"/>
      <c r="H1887" s="183"/>
      <c r="I1887" s="183"/>
      <c r="J1887" s="185"/>
      <c r="K1887" s="183"/>
      <c r="L1887" s="185"/>
      <c r="M1887" s="186"/>
      <c r="N1887" s="186"/>
    </row>
    <row r="1888" spans="1:14">
      <c r="A1888" s="181"/>
      <c r="B1888" s="182"/>
      <c r="C1888" s="183"/>
      <c r="D1888" s="182"/>
      <c r="E1888" s="182"/>
      <c r="F1888" s="183"/>
      <c r="G1888" s="184"/>
      <c r="H1888" s="183"/>
      <c r="I1888" s="183"/>
      <c r="J1888" s="185"/>
      <c r="K1888" s="183"/>
      <c r="L1888" s="185"/>
      <c r="M1888" s="186"/>
      <c r="N1888" s="186"/>
    </row>
    <row r="1889" spans="1:14">
      <c r="A1889" s="181"/>
      <c r="B1889" s="182"/>
      <c r="C1889" s="183"/>
      <c r="D1889" s="182"/>
      <c r="E1889" s="182"/>
      <c r="F1889" s="183"/>
      <c r="G1889" s="184"/>
      <c r="H1889" s="183"/>
      <c r="I1889" s="183"/>
      <c r="J1889" s="185"/>
      <c r="K1889" s="183"/>
      <c r="L1889" s="185"/>
      <c r="M1889" s="186"/>
      <c r="N1889" s="186"/>
    </row>
    <row r="1890" spans="1:14">
      <c r="A1890" s="181"/>
      <c r="B1890" s="182"/>
      <c r="C1890" s="183"/>
      <c r="D1890" s="182"/>
      <c r="E1890" s="182"/>
      <c r="F1890" s="183"/>
      <c r="G1890" s="184"/>
      <c r="H1890" s="183"/>
      <c r="I1890" s="183"/>
      <c r="J1890" s="185"/>
      <c r="K1890" s="183"/>
      <c r="L1890" s="185"/>
      <c r="M1890" s="186"/>
      <c r="N1890" s="186"/>
    </row>
    <row r="1891" spans="1:14">
      <c r="A1891" s="181"/>
      <c r="B1891" s="182"/>
      <c r="C1891" s="183"/>
      <c r="D1891" s="182"/>
      <c r="E1891" s="182"/>
      <c r="F1891" s="183"/>
      <c r="G1891" s="184"/>
      <c r="H1891" s="183"/>
      <c r="I1891" s="183"/>
      <c r="J1891" s="185"/>
      <c r="K1891" s="183"/>
      <c r="L1891" s="185"/>
      <c r="M1891" s="186"/>
      <c r="N1891" s="186"/>
    </row>
    <row r="1892" spans="1:14">
      <c r="A1892" s="181"/>
      <c r="B1892" s="182"/>
      <c r="C1892" s="183"/>
      <c r="D1892" s="182"/>
      <c r="E1892" s="182"/>
      <c r="F1892" s="183"/>
      <c r="G1892" s="184"/>
      <c r="H1892" s="183"/>
      <c r="I1892" s="183"/>
      <c r="J1892" s="185"/>
      <c r="K1892" s="183"/>
      <c r="L1892" s="185"/>
      <c r="M1892" s="186"/>
      <c r="N1892" s="186"/>
    </row>
    <row r="1893" spans="1:14">
      <c r="A1893" s="181"/>
      <c r="B1893" s="182"/>
      <c r="C1893" s="183"/>
      <c r="D1893" s="182"/>
      <c r="E1893" s="182"/>
      <c r="F1893" s="183"/>
      <c r="G1893" s="184"/>
      <c r="H1893" s="183"/>
      <c r="I1893" s="183"/>
      <c r="J1893" s="185"/>
      <c r="K1893" s="183"/>
      <c r="L1893" s="185"/>
      <c r="M1893" s="186"/>
      <c r="N1893" s="186"/>
    </row>
    <row r="1894" spans="1:14">
      <c r="A1894" s="181"/>
      <c r="B1894" s="182"/>
      <c r="C1894" s="183"/>
      <c r="D1894" s="182"/>
      <c r="E1894" s="182"/>
      <c r="F1894" s="183"/>
      <c r="G1894" s="184"/>
      <c r="H1894" s="183"/>
      <c r="I1894" s="183"/>
      <c r="J1894" s="185"/>
      <c r="K1894" s="183"/>
      <c r="L1894" s="185"/>
      <c r="M1894" s="186"/>
      <c r="N1894" s="186"/>
    </row>
    <row r="1895" spans="1:14">
      <c r="A1895" s="181"/>
      <c r="B1895" s="182"/>
      <c r="C1895" s="183"/>
      <c r="D1895" s="182"/>
      <c r="E1895" s="182"/>
      <c r="F1895" s="183"/>
      <c r="G1895" s="184"/>
      <c r="H1895" s="183"/>
      <c r="I1895" s="183"/>
      <c r="J1895" s="185"/>
      <c r="K1895" s="183"/>
      <c r="L1895" s="185"/>
      <c r="M1895" s="186"/>
      <c r="N1895" s="186"/>
    </row>
    <row r="1896" spans="1:14">
      <c r="A1896" s="181"/>
      <c r="B1896" s="182"/>
      <c r="C1896" s="183"/>
      <c r="D1896" s="182"/>
      <c r="E1896" s="182"/>
      <c r="F1896" s="183"/>
      <c r="G1896" s="184"/>
      <c r="H1896" s="183"/>
      <c r="I1896" s="183"/>
      <c r="J1896" s="185"/>
      <c r="K1896" s="183"/>
      <c r="L1896" s="185"/>
      <c r="M1896" s="186"/>
      <c r="N1896" s="186"/>
    </row>
    <row r="1897" spans="1:14">
      <c r="A1897" s="181"/>
      <c r="B1897" s="182"/>
      <c r="C1897" s="183"/>
      <c r="D1897" s="182"/>
      <c r="E1897" s="182"/>
      <c r="F1897" s="183"/>
      <c r="G1897" s="184"/>
      <c r="H1897" s="183"/>
      <c r="I1897" s="183"/>
      <c r="J1897" s="185"/>
      <c r="K1897" s="183"/>
      <c r="L1897" s="185"/>
      <c r="M1897" s="186"/>
      <c r="N1897" s="186"/>
    </row>
    <row r="1898" spans="1:14">
      <c r="A1898" s="181"/>
      <c r="B1898" s="182"/>
      <c r="C1898" s="183"/>
      <c r="D1898" s="182"/>
      <c r="E1898" s="182"/>
      <c r="F1898" s="183"/>
      <c r="G1898" s="184"/>
      <c r="H1898" s="183"/>
      <c r="I1898" s="183"/>
      <c r="J1898" s="185"/>
      <c r="K1898" s="183"/>
      <c r="L1898" s="185"/>
      <c r="M1898" s="186"/>
      <c r="N1898" s="186"/>
    </row>
    <row r="1899" spans="1:14">
      <c r="A1899" s="181"/>
      <c r="B1899" s="182"/>
      <c r="C1899" s="183"/>
      <c r="D1899" s="182"/>
      <c r="E1899" s="182"/>
      <c r="F1899" s="183"/>
      <c r="G1899" s="184"/>
      <c r="H1899" s="183"/>
      <c r="I1899" s="183"/>
      <c r="J1899" s="185"/>
      <c r="K1899" s="183"/>
      <c r="L1899" s="185"/>
      <c r="M1899" s="186"/>
      <c r="N1899" s="186"/>
    </row>
    <row r="1900" spans="1:14">
      <c r="A1900" s="181"/>
      <c r="B1900" s="182"/>
      <c r="C1900" s="183"/>
      <c r="D1900" s="182"/>
      <c r="E1900" s="182"/>
      <c r="F1900" s="183"/>
      <c r="G1900" s="184"/>
      <c r="H1900" s="183"/>
      <c r="I1900" s="183"/>
      <c r="J1900" s="185"/>
      <c r="K1900" s="183"/>
      <c r="L1900" s="185"/>
      <c r="M1900" s="186"/>
      <c r="N1900" s="186"/>
    </row>
    <row r="1901" spans="1:14">
      <c r="A1901" s="181"/>
      <c r="B1901" s="182"/>
      <c r="C1901" s="183"/>
      <c r="D1901" s="182"/>
      <c r="E1901" s="182"/>
      <c r="F1901" s="183"/>
      <c r="G1901" s="184"/>
      <c r="H1901" s="183"/>
      <c r="I1901" s="183"/>
      <c r="J1901" s="185"/>
      <c r="K1901" s="183"/>
      <c r="L1901" s="185"/>
      <c r="M1901" s="186"/>
      <c r="N1901" s="186"/>
    </row>
    <row r="1902" spans="1:14">
      <c r="A1902" s="181"/>
      <c r="B1902" s="182"/>
      <c r="C1902" s="183"/>
      <c r="D1902" s="182"/>
      <c r="E1902" s="182"/>
      <c r="F1902" s="183"/>
      <c r="G1902" s="184"/>
      <c r="H1902" s="183"/>
      <c r="I1902" s="183"/>
      <c r="J1902" s="185"/>
      <c r="K1902" s="183"/>
      <c r="L1902" s="185"/>
      <c r="M1902" s="186"/>
      <c r="N1902" s="186"/>
    </row>
    <row r="1903" spans="1:14">
      <c r="A1903" s="181"/>
      <c r="B1903" s="182"/>
      <c r="C1903" s="183"/>
      <c r="D1903" s="182"/>
      <c r="E1903" s="182"/>
      <c r="F1903" s="183"/>
      <c r="G1903" s="184"/>
      <c r="H1903" s="183"/>
      <c r="I1903" s="183"/>
      <c r="J1903" s="185"/>
      <c r="K1903" s="183"/>
      <c r="L1903" s="185"/>
      <c r="M1903" s="186"/>
      <c r="N1903" s="186"/>
    </row>
    <row r="1904" spans="1:14">
      <c r="A1904" s="181"/>
      <c r="B1904" s="182"/>
      <c r="C1904" s="183"/>
      <c r="D1904" s="182"/>
      <c r="E1904" s="182"/>
      <c r="F1904" s="183"/>
      <c r="G1904" s="184"/>
      <c r="H1904" s="183"/>
      <c r="I1904" s="183"/>
      <c r="J1904" s="185"/>
      <c r="K1904" s="183"/>
      <c r="L1904" s="185"/>
      <c r="M1904" s="186"/>
      <c r="N1904" s="186"/>
    </row>
    <row r="1905" spans="1:14">
      <c r="A1905" s="181"/>
      <c r="B1905" s="182"/>
      <c r="C1905" s="183"/>
      <c r="D1905" s="182"/>
      <c r="E1905" s="182"/>
      <c r="F1905" s="183"/>
      <c r="G1905" s="184"/>
      <c r="H1905" s="183"/>
      <c r="I1905" s="183"/>
      <c r="J1905" s="185"/>
      <c r="K1905" s="183"/>
      <c r="L1905" s="185"/>
      <c r="M1905" s="186"/>
      <c r="N1905" s="186"/>
    </row>
    <row r="1906" spans="1:14">
      <c r="A1906" s="181"/>
      <c r="B1906" s="182"/>
      <c r="C1906" s="183"/>
      <c r="D1906" s="182"/>
      <c r="E1906" s="182"/>
      <c r="F1906" s="183"/>
      <c r="G1906" s="184"/>
      <c r="H1906" s="183"/>
      <c r="I1906" s="183"/>
      <c r="J1906" s="185"/>
      <c r="K1906" s="183"/>
      <c r="L1906" s="185"/>
      <c r="M1906" s="186"/>
      <c r="N1906" s="186"/>
    </row>
    <row r="1907" spans="1:14">
      <c r="A1907" s="181"/>
      <c r="B1907" s="182"/>
      <c r="C1907" s="183"/>
      <c r="D1907" s="182"/>
      <c r="E1907" s="182"/>
      <c r="F1907" s="183"/>
      <c r="G1907" s="184"/>
      <c r="H1907" s="183"/>
      <c r="I1907" s="183"/>
      <c r="J1907" s="185"/>
      <c r="K1907" s="183"/>
      <c r="L1907" s="185"/>
      <c r="M1907" s="186"/>
      <c r="N1907" s="186"/>
    </row>
    <row r="1908" spans="1:14">
      <c r="A1908" s="181"/>
      <c r="B1908" s="182"/>
      <c r="C1908" s="183"/>
      <c r="D1908" s="182"/>
      <c r="E1908" s="182"/>
      <c r="F1908" s="183"/>
      <c r="G1908" s="184"/>
      <c r="H1908" s="183"/>
      <c r="I1908" s="183"/>
      <c r="J1908" s="185"/>
      <c r="K1908" s="183"/>
      <c r="L1908" s="185"/>
      <c r="M1908" s="186"/>
      <c r="N1908" s="186"/>
    </row>
    <row r="1909" spans="1:14">
      <c r="A1909" s="181"/>
      <c r="B1909" s="182"/>
      <c r="C1909" s="183"/>
      <c r="D1909" s="182"/>
      <c r="E1909" s="182"/>
      <c r="F1909" s="183"/>
      <c r="G1909" s="184"/>
      <c r="H1909" s="183"/>
      <c r="I1909" s="183"/>
      <c r="J1909" s="185"/>
      <c r="K1909" s="183"/>
      <c r="L1909" s="185"/>
      <c r="M1909" s="186"/>
      <c r="N1909" s="186"/>
    </row>
    <row r="1910" spans="1:14">
      <c r="A1910" s="181"/>
      <c r="B1910" s="182"/>
      <c r="C1910" s="183"/>
      <c r="D1910" s="182"/>
      <c r="E1910" s="182"/>
      <c r="F1910" s="183"/>
      <c r="G1910" s="184"/>
      <c r="H1910" s="183"/>
      <c r="I1910" s="183"/>
      <c r="J1910" s="185"/>
      <c r="K1910" s="183"/>
      <c r="L1910" s="185"/>
      <c r="M1910" s="186"/>
      <c r="N1910" s="186"/>
    </row>
    <row r="1911" spans="1:14">
      <c r="A1911" s="181"/>
      <c r="B1911" s="182"/>
      <c r="C1911" s="183"/>
      <c r="D1911" s="182"/>
      <c r="E1911" s="182"/>
      <c r="F1911" s="183"/>
      <c r="G1911" s="184"/>
      <c r="H1911" s="183"/>
      <c r="I1911" s="183"/>
      <c r="J1911" s="185"/>
      <c r="K1911" s="183"/>
      <c r="L1911" s="185"/>
      <c r="M1911" s="186"/>
      <c r="N1911" s="186"/>
    </row>
    <row r="1912" spans="1:14">
      <c r="A1912" s="181"/>
      <c r="B1912" s="182"/>
      <c r="C1912" s="183"/>
      <c r="D1912" s="182"/>
      <c r="E1912" s="182"/>
      <c r="F1912" s="183"/>
      <c r="G1912" s="184"/>
      <c r="H1912" s="183"/>
      <c r="I1912" s="183"/>
      <c r="J1912" s="185"/>
      <c r="K1912" s="183"/>
      <c r="L1912" s="185"/>
      <c r="M1912" s="186"/>
      <c r="N1912" s="186"/>
    </row>
    <row r="1913" spans="1:14">
      <c r="A1913" s="181"/>
      <c r="B1913" s="182"/>
      <c r="C1913" s="183"/>
      <c r="D1913" s="182"/>
      <c r="E1913" s="182"/>
      <c r="F1913" s="183"/>
      <c r="G1913" s="184"/>
      <c r="H1913" s="183"/>
      <c r="I1913" s="183"/>
      <c r="J1913" s="185"/>
      <c r="K1913" s="183"/>
      <c r="L1913" s="185"/>
      <c r="M1913" s="186"/>
      <c r="N1913" s="186"/>
    </row>
    <row r="1914" spans="1:14">
      <c r="A1914" s="181"/>
      <c r="B1914" s="182"/>
      <c r="C1914" s="183"/>
      <c r="D1914" s="182"/>
      <c r="E1914" s="182"/>
      <c r="F1914" s="183"/>
      <c r="G1914" s="184"/>
      <c r="H1914" s="183"/>
      <c r="I1914" s="183"/>
      <c r="J1914" s="185"/>
      <c r="K1914" s="183"/>
      <c r="L1914" s="185"/>
      <c r="M1914" s="186"/>
      <c r="N1914" s="186"/>
    </row>
    <row r="1915" spans="1:14">
      <c r="A1915" s="181"/>
      <c r="B1915" s="182"/>
      <c r="C1915" s="183"/>
      <c r="D1915" s="182"/>
      <c r="E1915" s="182"/>
      <c r="F1915" s="183"/>
      <c r="G1915" s="184"/>
      <c r="H1915" s="183"/>
      <c r="I1915" s="183"/>
      <c r="J1915" s="185"/>
      <c r="K1915" s="183"/>
      <c r="L1915" s="185"/>
      <c r="M1915" s="186"/>
      <c r="N1915" s="186"/>
    </row>
    <row r="1916" spans="1:14">
      <c r="A1916" s="181"/>
      <c r="B1916" s="182"/>
      <c r="C1916" s="183"/>
      <c r="D1916" s="182"/>
      <c r="E1916" s="182"/>
      <c r="F1916" s="183"/>
      <c r="G1916" s="184"/>
      <c r="H1916" s="183"/>
      <c r="I1916" s="183"/>
      <c r="J1916" s="185"/>
      <c r="K1916" s="183"/>
      <c r="L1916" s="185"/>
      <c r="M1916" s="186"/>
      <c r="N1916" s="186"/>
    </row>
    <row r="1917" spans="1:14">
      <c r="A1917" s="181"/>
      <c r="B1917" s="182"/>
      <c r="C1917" s="183"/>
      <c r="D1917" s="182"/>
      <c r="E1917" s="182"/>
      <c r="F1917" s="183"/>
      <c r="G1917" s="184"/>
      <c r="H1917" s="183"/>
      <c r="I1917" s="183"/>
      <c r="J1917" s="185"/>
      <c r="K1917" s="183"/>
      <c r="L1917" s="185"/>
      <c r="M1917" s="186"/>
      <c r="N1917" s="186"/>
    </row>
    <row r="1918" spans="1:14">
      <c r="A1918" s="181"/>
      <c r="B1918" s="182"/>
      <c r="C1918" s="183"/>
      <c r="D1918" s="182"/>
      <c r="E1918" s="182"/>
      <c r="F1918" s="183"/>
      <c r="G1918" s="184"/>
      <c r="H1918" s="183"/>
      <c r="I1918" s="183"/>
      <c r="J1918" s="185"/>
      <c r="K1918" s="183"/>
      <c r="L1918" s="185"/>
      <c r="M1918" s="186"/>
      <c r="N1918" s="186"/>
    </row>
    <row r="1919" spans="1:14">
      <c r="A1919" s="181"/>
      <c r="B1919" s="182"/>
      <c r="C1919" s="183"/>
      <c r="D1919" s="182"/>
      <c r="E1919" s="182"/>
      <c r="F1919" s="183"/>
      <c r="G1919" s="184"/>
      <c r="H1919" s="183"/>
      <c r="I1919" s="183"/>
      <c r="J1919" s="185"/>
      <c r="K1919" s="183"/>
      <c r="L1919" s="185"/>
      <c r="M1919" s="186"/>
      <c r="N1919" s="186"/>
    </row>
    <row r="1920" spans="1:14">
      <c r="A1920" s="181"/>
      <c r="B1920" s="182"/>
      <c r="C1920" s="183"/>
      <c r="D1920" s="182"/>
      <c r="E1920" s="182"/>
      <c r="F1920" s="183"/>
      <c r="G1920" s="184"/>
      <c r="H1920" s="183"/>
      <c r="I1920" s="183"/>
      <c r="J1920" s="185"/>
      <c r="K1920" s="183"/>
      <c r="L1920" s="185"/>
      <c r="M1920" s="186"/>
      <c r="N1920" s="186"/>
    </row>
    <row r="1921" spans="1:14">
      <c r="A1921" s="181"/>
      <c r="B1921" s="182"/>
      <c r="C1921" s="183"/>
      <c r="D1921" s="182"/>
      <c r="E1921" s="182"/>
      <c r="F1921" s="183"/>
      <c r="G1921" s="184"/>
      <c r="H1921" s="183"/>
      <c r="I1921" s="183"/>
      <c r="J1921" s="185"/>
      <c r="K1921" s="183"/>
      <c r="L1921" s="185"/>
      <c r="M1921" s="186"/>
      <c r="N1921" s="186"/>
    </row>
    <row r="1922" spans="1:14">
      <c r="A1922" s="181"/>
      <c r="B1922" s="182"/>
      <c r="C1922" s="183"/>
      <c r="D1922" s="182"/>
      <c r="E1922" s="182"/>
      <c r="F1922" s="183"/>
      <c r="G1922" s="184"/>
      <c r="H1922" s="183"/>
      <c r="I1922" s="183"/>
      <c r="J1922" s="185"/>
      <c r="K1922" s="183"/>
      <c r="L1922" s="185"/>
      <c r="M1922" s="186"/>
      <c r="N1922" s="186"/>
    </row>
    <row r="1923" spans="1:14">
      <c r="A1923" s="181"/>
      <c r="B1923" s="182"/>
      <c r="C1923" s="183"/>
      <c r="D1923" s="182"/>
      <c r="E1923" s="182"/>
      <c r="F1923" s="183"/>
      <c r="G1923" s="184"/>
      <c r="H1923" s="183"/>
      <c r="I1923" s="183"/>
      <c r="J1923" s="185"/>
      <c r="K1923" s="183"/>
      <c r="L1923" s="185"/>
      <c r="M1923" s="186"/>
      <c r="N1923" s="186"/>
    </row>
    <row r="1924" spans="1:14">
      <c r="A1924" s="181"/>
      <c r="B1924" s="182"/>
      <c r="C1924" s="183"/>
      <c r="D1924" s="182"/>
      <c r="E1924" s="182"/>
      <c r="F1924" s="183"/>
      <c r="G1924" s="184"/>
      <c r="H1924" s="183"/>
      <c r="I1924" s="183"/>
      <c r="J1924" s="185"/>
      <c r="K1924" s="183"/>
      <c r="L1924" s="185"/>
      <c r="M1924" s="186"/>
      <c r="N1924" s="186"/>
    </row>
    <row r="1925" spans="1:14">
      <c r="A1925" s="181"/>
      <c r="B1925" s="182"/>
      <c r="C1925" s="183"/>
      <c r="D1925" s="182"/>
      <c r="E1925" s="182"/>
      <c r="F1925" s="183"/>
      <c r="G1925" s="184"/>
      <c r="H1925" s="183"/>
      <c r="I1925" s="183"/>
      <c r="J1925" s="185"/>
      <c r="K1925" s="183"/>
      <c r="L1925" s="185"/>
      <c r="M1925" s="186"/>
      <c r="N1925" s="186"/>
    </row>
    <row r="1926" spans="1:14">
      <c r="A1926" s="181"/>
      <c r="B1926" s="182"/>
      <c r="C1926" s="183"/>
      <c r="D1926" s="182"/>
      <c r="E1926" s="182"/>
      <c r="F1926" s="183"/>
      <c r="G1926" s="184"/>
      <c r="H1926" s="183"/>
      <c r="I1926" s="183"/>
      <c r="J1926" s="185"/>
      <c r="K1926" s="183"/>
      <c r="L1926" s="185"/>
      <c r="M1926" s="186"/>
      <c r="N1926" s="186"/>
    </row>
    <row r="1927" spans="1:14">
      <c r="A1927" s="181"/>
      <c r="B1927" s="182"/>
      <c r="C1927" s="183"/>
      <c r="D1927" s="182"/>
      <c r="E1927" s="182"/>
      <c r="F1927" s="183"/>
      <c r="G1927" s="184"/>
      <c r="H1927" s="183"/>
      <c r="I1927" s="183"/>
      <c r="J1927" s="185"/>
      <c r="K1927" s="183"/>
      <c r="L1927" s="185"/>
      <c r="M1927" s="186"/>
      <c r="N1927" s="186"/>
    </row>
    <row r="1928" spans="1:14">
      <c r="A1928" s="181"/>
      <c r="B1928" s="182"/>
      <c r="C1928" s="183"/>
      <c r="D1928" s="182"/>
      <c r="E1928" s="182"/>
      <c r="F1928" s="183"/>
      <c r="G1928" s="184"/>
      <c r="H1928" s="183"/>
      <c r="I1928" s="183"/>
      <c r="J1928" s="185"/>
      <c r="K1928" s="183"/>
      <c r="L1928" s="185"/>
      <c r="M1928" s="186"/>
      <c r="N1928" s="186"/>
    </row>
    <row r="1929" spans="1:14">
      <c r="A1929" s="181"/>
      <c r="B1929" s="182"/>
      <c r="C1929" s="183"/>
      <c r="D1929" s="182"/>
      <c r="E1929" s="182"/>
      <c r="F1929" s="183"/>
      <c r="G1929" s="184"/>
      <c r="H1929" s="183"/>
      <c r="I1929" s="183"/>
      <c r="J1929" s="185"/>
      <c r="K1929" s="183"/>
      <c r="L1929" s="185"/>
      <c r="M1929" s="186"/>
      <c r="N1929" s="186"/>
    </row>
    <row r="1930" spans="1:14">
      <c r="A1930" s="181"/>
      <c r="B1930" s="182"/>
      <c r="C1930" s="183"/>
      <c r="D1930" s="182"/>
      <c r="E1930" s="182"/>
      <c r="F1930" s="183"/>
      <c r="G1930" s="184"/>
      <c r="H1930" s="183"/>
      <c r="I1930" s="183"/>
      <c r="J1930" s="185"/>
      <c r="K1930" s="183"/>
      <c r="L1930" s="185"/>
      <c r="M1930" s="186"/>
      <c r="N1930" s="186"/>
    </row>
    <row r="1931" spans="1:14">
      <c r="A1931" s="181"/>
      <c r="B1931" s="182"/>
      <c r="C1931" s="183"/>
      <c r="D1931" s="182"/>
      <c r="E1931" s="182"/>
      <c r="F1931" s="183"/>
      <c r="G1931" s="184"/>
      <c r="H1931" s="183"/>
      <c r="I1931" s="183"/>
      <c r="J1931" s="185"/>
      <c r="K1931" s="183"/>
      <c r="L1931" s="185"/>
      <c r="M1931" s="186"/>
      <c r="N1931" s="186"/>
    </row>
    <row r="1932" spans="1:14">
      <c r="A1932" s="181"/>
      <c r="B1932" s="182"/>
      <c r="C1932" s="183"/>
      <c r="D1932" s="182"/>
      <c r="E1932" s="182"/>
      <c r="F1932" s="183"/>
      <c r="G1932" s="184"/>
      <c r="H1932" s="183"/>
      <c r="I1932" s="183"/>
      <c r="J1932" s="185"/>
      <c r="K1932" s="183"/>
      <c r="L1932" s="185"/>
      <c r="M1932" s="186"/>
      <c r="N1932" s="186"/>
    </row>
    <row r="1933" spans="1:14">
      <c r="A1933" s="181"/>
      <c r="B1933" s="182"/>
      <c r="C1933" s="183"/>
      <c r="D1933" s="182"/>
      <c r="E1933" s="182"/>
      <c r="F1933" s="183"/>
      <c r="G1933" s="184"/>
      <c r="H1933" s="183"/>
      <c r="I1933" s="183"/>
      <c r="J1933" s="185"/>
      <c r="K1933" s="183"/>
      <c r="L1933" s="185"/>
      <c r="M1933" s="186"/>
      <c r="N1933" s="186"/>
    </row>
    <row r="1934" spans="1:14">
      <c r="A1934" s="181"/>
      <c r="B1934" s="182"/>
      <c r="C1934" s="183"/>
      <c r="D1934" s="182"/>
      <c r="E1934" s="182"/>
      <c r="F1934" s="183"/>
      <c r="G1934" s="184"/>
      <c r="H1934" s="183"/>
      <c r="I1934" s="183"/>
      <c r="J1934" s="185"/>
      <c r="K1934" s="183"/>
      <c r="L1934" s="185"/>
      <c r="M1934" s="186"/>
      <c r="N1934" s="186"/>
    </row>
    <row r="1935" spans="1:14">
      <c r="A1935" s="181"/>
      <c r="B1935" s="182"/>
      <c r="C1935" s="183"/>
      <c r="D1935" s="182"/>
      <c r="E1935" s="182"/>
      <c r="F1935" s="183"/>
      <c r="G1935" s="184"/>
      <c r="H1935" s="183"/>
      <c r="I1935" s="183"/>
      <c r="J1935" s="185"/>
      <c r="K1935" s="183"/>
      <c r="L1935" s="185"/>
      <c r="M1935" s="186"/>
      <c r="N1935" s="186"/>
    </row>
    <row r="1936" spans="1:14">
      <c r="A1936" s="181"/>
      <c r="B1936" s="182"/>
      <c r="C1936" s="183"/>
      <c r="D1936" s="182"/>
      <c r="E1936" s="182"/>
      <c r="F1936" s="183"/>
      <c r="G1936" s="184"/>
      <c r="H1936" s="183"/>
      <c r="I1936" s="183"/>
      <c r="J1936" s="185"/>
      <c r="K1936" s="183"/>
      <c r="L1936" s="185"/>
      <c r="M1936" s="186"/>
      <c r="N1936" s="186"/>
    </row>
    <row r="1937" spans="1:14">
      <c r="A1937" s="181"/>
      <c r="B1937" s="182"/>
      <c r="C1937" s="183"/>
      <c r="D1937" s="182"/>
      <c r="E1937" s="182"/>
      <c r="F1937" s="183"/>
      <c r="G1937" s="184"/>
      <c r="H1937" s="183"/>
      <c r="I1937" s="183"/>
      <c r="J1937" s="185"/>
      <c r="K1937" s="183"/>
      <c r="L1937" s="185"/>
      <c r="M1937" s="186"/>
      <c r="N1937" s="186"/>
    </row>
    <row r="1938" spans="1:14">
      <c r="A1938" s="181"/>
      <c r="B1938" s="182"/>
      <c r="C1938" s="183"/>
      <c r="D1938" s="182"/>
      <c r="E1938" s="182"/>
      <c r="F1938" s="183"/>
      <c r="G1938" s="184"/>
      <c r="H1938" s="183"/>
      <c r="I1938" s="183"/>
      <c r="J1938" s="185"/>
      <c r="K1938" s="183"/>
      <c r="L1938" s="185"/>
      <c r="M1938" s="186"/>
      <c r="N1938" s="186"/>
    </row>
    <row r="1939" spans="1:14">
      <c r="A1939" s="181"/>
      <c r="B1939" s="182"/>
      <c r="C1939" s="183"/>
      <c r="D1939" s="182"/>
      <c r="E1939" s="182"/>
      <c r="F1939" s="183"/>
      <c r="G1939" s="184"/>
      <c r="H1939" s="183"/>
      <c r="I1939" s="183"/>
      <c r="J1939" s="185"/>
      <c r="K1939" s="183"/>
      <c r="L1939" s="185"/>
      <c r="M1939" s="186"/>
      <c r="N1939" s="186"/>
    </row>
    <row r="1940" spans="1:14">
      <c r="A1940" s="181"/>
      <c r="B1940" s="182"/>
      <c r="C1940" s="183"/>
      <c r="D1940" s="182"/>
      <c r="E1940" s="182"/>
      <c r="F1940" s="183"/>
      <c r="G1940" s="184"/>
      <c r="H1940" s="183"/>
      <c r="I1940" s="183"/>
      <c r="J1940" s="185"/>
      <c r="K1940" s="183"/>
      <c r="L1940" s="185"/>
      <c r="M1940" s="186"/>
      <c r="N1940" s="186"/>
    </row>
    <row r="1941" spans="1:14">
      <c r="A1941" s="181"/>
      <c r="B1941" s="182"/>
      <c r="C1941" s="183"/>
      <c r="D1941" s="182"/>
      <c r="E1941" s="182"/>
      <c r="F1941" s="183"/>
      <c r="G1941" s="184"/>
      <c r="H1941" s="183"/>
      <c r="I1941" s="183"/>
      <c r="J1941" s="185"/>
      <c r="K1941" s="183"/>
      <c r="L1941" s="185"/>
      <c r="M1941" s="186"/>
      <c r="N1941" s="186"/>
    </row>
    <row r="1942" spans="1:14">
      <c r="A1942" s="181"/>
      <c r="B1942" s="182"/>
      <c r="C1942" s="183"/>
      <c r="D1942" s="182"/>
      <c r="E1942" s="182"/>
      <c r="F1942" s="183"/>
      <c r="G1942" s="184"/>
      <c r="H1942" s="183"/>
      <c r="I1942" s="183"/>
      <c r="J1942" s="185"/>
      <c r="K1942" s="183"/>
      <c r="L1942" s="185"/>
      <c r="M1942" s="186"/>
      <c r="N1942" s="186"/>
    </row>
    <row r="1943" spans="1:14">
      <c r="A1943" s="181"/>
      <c r="B1943" s="182"/>
      <c r="C1943" s="183"/>
      <c r="D1943" s="182"/>
      <c r="E1943" s="182"/>
      <c r="F1943" s="183"/>
      <c r="G1943" s="184"/>
      <c r="H1943" s="183"/>
      <c r="I1943" s="183"/>
      <c r="J1943" s="185"/>
      <c r="K1943" s="183"/>
      <c r="L1943" s="185"/>
      <c r="M1943" s="186"/>
      <c r="N1943" s="186"/>
    </row>
    <row r="1944" spans="1:14">
      <c r="A1944" s="181"/>
      <c r="B1944" s="182"/>
      <c r="C1944" s="183"/>
      <c r="D1944" s="182"/>
      <c r="E1944" s="182"/>
      <c r="F1944" s="183"/>
      <c r="G1944" s="184"/>
      <c r="H1944" s="183"/>
      <c r="I1944" s="183"/>
      <c r="J1944" s="185"/>
      <c r="K1944" s="183"/>
      <c r="L1944" s="185"/>
      <c r="M1944" s="186"/>
      <c r="N1944" s="186"/>
    </row>
    <row r="1945" spans="1:14">
      <c r="A1945" s="181"/>
      <c r="B1945" s="182"/>
      <c r="C1945" s="183"/>
      <c r="D1945" s="182"/>
      <c r="E1945" s="182"/>
      <c r="F1945" s="183"/>
      <c r="G1945" s="184"/>
      <c r="H1945" s="183"/>
      <c r="I1945" s="183"/>
      <c r="J1945" s="185"/>
      <c r="K1945" s="183"/>
      <c r="L1945" s="185"/>
      <c r="M1945" s="186"/>
      <c r="N1945" s="186"/>
    </row>
    <row r="1946" spans="1:14">
      <c r="A1946" s="181"/>
      <c r="B1946" s="182"/>
      <c r="C1946" s="183"/>
      <c r="D1946" s="182"/>
      <c r="E1946" s="182"/>
      <c r="F1946" s="183"/>
      <c r="G1946" s="184"/>
      <c r="H1946" s="183"/>
      <c r="I1946" s="183"/>
      <c r="J1946" s="185"/>
      <c r="K1946" s="183"/>
      <c r="L1946" s="185"/>
      <c r="M1946" s="186"/>
      <c r="N1946" s="186"/>
    </row>
    <row r="1947" spans="1:14">
      <c r="A1947" s="181"/>
      <c r="B1947" s="182"/>
      <c r="C1947" s="183"/>
      <c r="D1947" s="182"/>
      <c r="E1947" s="182"/>
      <c r="F1947" s="183"/>
      <c r="G1947" s="184"/>
      <c r="H1947" s="183"/>
      <c r="I1947" s="183"/>
      <c r="J1947" s="185"/>
      <c r="K1947" s="183"/>
      <c r="L1947" s="185"/>
      <c r="M1947" s="186"/>
      <c r="N1947" s="186"/>
    </row>
    <row r="1948" spans="1:14">
      <c r="A1948" s="181"/>
      <c r="B1948" s="182"/>
      <c r="C1948" s="183"/>
      <c r="D1948" s="182"/>
      <c r="E1948" s="182"/>
      <c r="F1948" s="183"/>
      <c r="G1948" s="184"/>
      <c r="H1948" s="183"/>
      <c r="I1948" s="183"/>
      <c r="J1948" s="185"/>
      <c r="K1948" s="183"/>
      <c r="L1948" s="185"/>
      <c r="M1948" s="186"/>
      <c r="N1948" s="186"/>
    </row>
    <row r="1949" spans="1:14">
      <c r="A1949" s="181"/>
      <c r="B1949" s="182"/>
      <c r="C1949" s="183"/>
      <c r="D1949" s="182"/>
      <c r="E1949" s="182"/>
      <c r="F1949" s="183"/>
      <c r="G1949" s="184"/>
      <c r="H1949" s="183"/>
      <c r="I1949" s="183"/>
      <c r="J1949" s="185"/>
      <c r="K1949" s="183"/>
      <c r="L1949" s="185"/>
      <c r="M1949" s="186"/>
      <c r="N1949" s="186"/>
    </row>
    <row r="1950" spans="1:14">
      <c r="A1950" s="181"/>
      <c r="B1950" s="182"/>
      <c r="C1950" s="183"/>
      <c r="D1950" s="182"/>
      <c r="E1950" s="182"/>
      <c r="F1950" s="183"/>
      <c r="G1950" s="184"/>
      <c r="H1950" s="183"/>
      <c r="I1950" s="183"/>
      <c r="J1950" s="185"/>
      <c r="K1950" s="183"/>
      <c r="L1950" s="185"/>
      <c r="M1950" s="186"/>
      <c r="N1950" s="186"/>
    </row>
    <row r="1951" spans="1:14">
      <c r="A1951" s="181"/>
      <c r="B1951" s="182"/>
      <c r="C1951" s="183"/>
      <c r="D1951" s="182"/>
      <c r="E1951" s="182"/>
      <c r="F1951" s="183"/>
      <c r="G1951" s="184"/>
      <c r="H1951" s="183"/>
      <c r="I1951" s="183"/>
      <c r="J1951" s="185"/>
      <c r="K1951" s="183"/>
      <c r="L1951" s="185"/>
      <c r="M1951" s="186"/>
      <c r="N1951" s="186"/>
    </row>
    <row r="1952" spans="1:14">
      <c r="A1952" s="181"/>
      <c r="B1952" s="182"/>
      <c r="C1952" s="183"/>
      <c r="D1952" s="182"/>
      <c r="E1952" s="182"/>
      <c r="F1952" s="183"/>
      <c r="G1952" s="184"/>
      <c r="H1952" s="183"/>
      <c r="I1952" s="183"/>
      <c r="J1952" s="185"/>
      <c r="K1952" s="183"/>
      <c r="L1952" s="185"/>
      <c r="M1952" s="186"/>
      <c r="N1952" s="186"/>
    </row>
    <row r="1953" spans="1:14">
      <c r="A1953" s="181"/>
      <c r="B1953" s="182"/>
      <c r="C1953" s="183"/>
      <c r="D1953" s="182"/>
      <c r="E1953" s="182"/>
      <c r="F1953" s="183"/>
      <c r="G1953" s="184"/>
      <c r="H1953" s="183"/>
      <c r="I1953" s="183"/>
      <c r="J1953" s="185"/>
      <c r="K1953" s="183"/>
      <c r="L1953" s="185"/>
      <c r="M1953" s="186"/>
      <c r="N1953" s="186"/>
    </row>
    <row r="1954" spans="1:14">
      <c r="A1954" s="181"/>
      <c r="B1954" s="182"/>
      <c r="C1954" s="183"/>
      <c r="D1954" s="182"/>
      <c r="E1954" s="182"/>
      <c r="F1954" s="183"/>
      <c r="G1954" s="184"/>
      <c r="H1954" s="183"/>
      <c r="I1954" s="183"/>
      <c r="J1954" s="185"/>
      <c r="K1954" s="183"/>
      <c r="L1954" s="185"/>
      <c r="M1954" s="186"/>
      <c r="N1954" s="186"/>
    </row>
    <row r="1955" spans="1:14">
      <c r="A1955" s="181"/>
      <c r="B1955" s="182"/>
      <c r="C1955" s="183"/>
      <c r="D1955" s="182"/>
      <c r="E1955" s="182"/>
      <c r="F1955" s="183"/>
      <c r="G1955" s="184"/>
      <c r="H1955" s="183"/>
      <c r="I1955" s="183"/>
      <c r="J1955" s="185"/>
      <c r="K1955" s="183"/>
      <c r="L1955" s="185"/>
      <c r="M1955" s="186"/>
      <c r="N1955" s="186"/>
    </row>
    <row r="1956" spans="1:14">
      <c r="A1956" s="181"/>
      <c r="B1956" s="182"/>
      <c r="C1956" s="183"/>
      <c r="D1956" s="182"/>
      <c r="E1956" s="182"/>
      <c r="F1956" s="183"/>
      <c r="G1956" s="184"/>
      <c r="H1956" s="183"/>
      <c r="I1956" s="183"/>
      <c r="J1956" s="185"/>
      <c r="K1956" s="183"/>
      <c r="L1956" s="185"/>
      <c r="M1956" s="186"/>
      <c r="N1956" s="186"/>
    </row>
    <row r="1957" spans="1:14">
      <c r="A1957" s="181"/>
      <c r="B1957" s="182"/>
      <c r="C1957" s="183"/>
      <c r="D1957" s="182"/>
      <c r="E1957" s="182"/>
      <c r="F1957" s="183"/>
      <c r="G1957" s="184"/>
      <c r="H1957" s="183"/>
      <c r="I1957" s="183"/>
      <c r="J1957" s="185"/>
      <c r="K1957" s="183"/>
      <c r="L1957" s="185"/>
      <c r="M1957" s="186"/>
      <c r="N1957" s="186"/>
    </row>
    <row r="1958" spans="1:14">
      <c r="A1958" s="181"/>
      <c r="B1958" s="182"/>
      <c r="C1958" s="183"/>
      <c r="D1958" s="182"/>
      <c r="E1958" s="182"/>
      <c r="F1958" s="183"/>
      <c r="G1958" s="184"/>
      <c r="H1958" s="183"/>
      <c r="I1958" s="183"/>
      <c r="J1958" s="185"/>
      <c r="K1958" s="183"/>
      <c r="L1958" s="185"/>
      <c r="M1958" s="186"/>
      <c r="N1958" s="186"/>
    </row>
    <row r="1959" spans="1:14">
      <c r="A1959" s="181"/>
      <c r="B1959" s="182"/>
      <c r="C1959" s="183"/>
      <c r="D1959" s="182"/>
      <c r="E1959" s="182"/>
      <c r="F1959" s="183"/>
      <c r="G1959" s="184"/>
      <c r="H1959" s="183"/>
      <c r="I1959" s="183"/>
      <c r="J1959" s="185"/>
      <c r="K1959" s="183"/>
      <c r="L1959" s="185"/>
      <c r="M1959" s="186"/>
      <c r="N1959" s="186"/>
    </row>
    <row r="1960" spans="1:14">
      <c r="A1960" s="181"/>
      <c r="B1960" s="182"/>
      <c r="C1960" s="183"/>
      <c r="D1960" s="182"/>
      <c r="E1960" s="182"/>
      <c r="F1960" s="183"/>
      <c r="G1960" s="184"/>
      <c r="H1960" s="183"/>
      <c r="I1960" s="183"/>
      <c r="J1960" s="185"/>
      <c r="K1960" s="183"/>
      <c r="L1960" s="185"/>
      <c r="M1960" s="186"/>
      <c r="N1960" s="186"/>
    </row>
    <row r="1961" spans="1:14">
      <c r="A1961" s="181"/>
      <c r="B1961" s="182"/>
      <c r="C1961" s="183"/>
      <c r="D1961" s="182"/>
      <c r="E1961" s="182"/>
      <c r="F1961" s="183"/>
      <c r="G1961" s="184"/>
      <c r="H1961" s="183"/>
      <c r="I1961" s="183"/>
      <c r="J1961" s="185"/>
      <c r="K1961" s="183"/>
      <c r="L1961" s="185"/>
      <c r="M1961" s="186"/>
      <c r="N1961" s="186"/>
    </row>
    <row r="1962" spans="1:14">
      <c r="A1962" s="181"/>
      <c r="B1962" s="182"/>
      <c r="C1962" s="183"/>
      <c r="D1962" s="182"/>
      <c r="E1962" s="182"/>
      <c r="F1962" s="183"/>
      <c r="G1962" s="184"/>
      <c r="H1962" s="183"/>
      <c r="I1962" s="183"/>
      <c r="J1962" s="185"/>
      <c r="K1962" s="183"/>
      <c r="L1962" s="185"/>
      <c r="M1962" s="186"/>
      <c r="N1962" s="186"/>
    </row>
    <row r="1963" spans="1:14">
      <c r="A1963" s="181"/>
      <c r="B1963" s="182"/>
      <c r="C1963" s="183"/>
      <c r="D1963" s="182"/>
      <c r="E1963" s="182"/>
      <c r="F1963" s="183"/>
      <c r="G1963" s="184"/>
      <c r="H1963" s="183"/>
      <c r="I1963" s="183"/>
      <c r="J1963" s="185"/>
      <c r="K1963" s="183"/>
      <c r="L1963" s="185"/>
      <c r="M1963" s="186"/>
      <c r="N1963" s="186"/>
    </row>
    <row r="1964" spans="1:14">
      <c r="A1964" s="181"/>
      <c r="B1964" s="182"/>
      <c r="C1964" s="183"/>
      <c r="D1964" s="182"/>
      <c r="E1964" s="182"/>
      <c r="F1964" s="183"/>
      <c r="G1964" s="184"/>
      <c r="H1964" s="183"/>
      <c r="I1964" s="183"/>
      <c r="J1964" s="185"/>
      <c r="K1964" s="183"/>
      <c r="L1964" s="185"/>
      <c r="M1964" s="186"/>
      <c r="N1964" s="186"/>
    </row>
    <row r="1965" spans="1:14">
      <c r="A1965" s="181"/>
      <c r="B1965" s="182"/>
      <c r="C1965" s="183"/>
      <c r="D1965" s="182"/>
      <c r="E1965" s="182"/>
      <c r="F1965" s="183"/>
      <c r="G1965" s="184"/>
      <c r="H1965" s="183"/>
      <c r="I1965" s="183"/>
      <c r="J1965" s="185"/>
      <c r="K1965" s="183"/>
      <c r="L1965" s="185"/>
      <c r="M1965" s="186"/>
      <c r="N1965" s="186"/>
    </row>
    <row r="1966" spans="1:14">
      <c r="A1966" s="181"/>
      <c r="B1966" s="182"/>
      <c r="C1966" s="183"/>
      <c r="D1966" s="182"/>
      <c r="E1966" s="182"/>
      <c r="F1966" s="183"/>
      <c r="G1966" s="184"/>
      <c r="H1966" s="183"/>
      <c r="I1966" s="183"/>
      <c r="J1966" s="185"/>
      <c r="K1966" s="183"/>
      <c r="L1966" s="185"/>
      <c r="M1966" s="186"/>
      <c r="N1966" s="186"/>
    </row>
    <row r="1967" spans="1:14">
      <c r="A1967" s="181"/>
      <c r="B1967" s="182"/>
      <c r="C1967" s="183"/>
      <c r="D1967" s="182"/>
      <c r="E1967" s="182"/>
      <c r="F1967" s="183"/>
      <c r="G1967" s="184"/>
      <c r="H1967" s="183"/>
      <c r="I1967" s="183"/>
      <c r="J1967" s="185"/>
      <c r="K1967" s="183"/>
      <c r="L1967" s="185"/>
      <c r="M1967" s="186"/>
      <c r="N1967" s="186"/>
    </row>
    <row r="1968" spans="1:14">
      <c r="A1968" s="181"/>
      <c r="B1968" s="182"/>
      <c r="C1968" s="183"/>
      <c r="D1968" s="182"/>
      <c r="E1968" s="182"/>
      <c r="F1968" s="183"/>
      <c r="G1968" s="184"/>
      <c r="H1968" s="183"/>
      <c r="I1968" s="183"/>
      <c r="J1968" s="185"/>
      <c r="K1968" s="183"/>
      <c r="L1968" s="185"/>
      <c r="M1968" s="186"/>
      <c r="N1968" s="186"/>
    </row>
    <row r="1969" spans="1:14">
      <c r="A1969" s="181"/>
      <c r="B1969" s="182"/>
      <c r="C1969" s="183"/>
      <c r="D1969" s="182"/>
      <c r="E1969" s="182"/>
      <c r="F1969" s="183"/>
      <c r="G1969" s="184"/>
      <c r="H1969" s="183"/>
      <c r="I1969" s="183"/>
      <c r="J1969" s="185"/>
      <c r="K1969" s="183"/>
      <c r="L1969" s="185"/>
      <c r="M1969" s="186"/>
      <c r="N1969" s="186"/>
    </row>
    <row r="1970" spans="1:14">
      <c r="A1970" s="181"/>
      <c r="B1970" s="182"/>
      <c r="C1970" s="183"/>
      <c r="D1970" s="182"/>
      <c r="E1970" s="182"/>
      <c r="F1970" s="183"/>
      <c r="G1970" s="184"/>
      <c r="H1970" s="183"/>
      <c r="I1970" s="183"/>
      <c r="J1970" s="185"/>
      <c r="K1970" s="183"/>
      <c r="L1970" s="185"/>
      <c r="M1970" s="186"/>
      <c r="N1970" s="186"/>
    </row>
    <row r="1971" spans="1:14">
      <c r="A1971" s="181"/>
      <c r="B1971" s="182"/>
      <c r="C1971" s="183"/>
      <c r="D1971" s="182"/>
      <c r="E1971" s="182"/>
      <c r="F1971" s="183"/>
      <c r="G1971" s="184"/>
      <c r="H1971" s="183"/>
      <c r="I1971" s="183"/>
      <c r="J1971" s="185"/>
      <c r="K1971" s="183"/>
      <c r="L1971" s="185"/>
      <c r="M1971" s="186"/>
      <c r="N1971" s="186"/>
    </row>
    <row r="1972" spans="1:14">
      <c r="A1972" s="181"/>
      <c r="B1972" s="182"/>
      <c r="C1972" s="183"/>
      <c r="D1972" s="182"/>
      <c r="E1972" s="182"/>
      <c r="F1972" s="183"/>
      <c r="G1972" s="184"/>
      <c r="H1972" s="183"/>
      <c r="I1972" s="183"/>
      <c r="J1972" s="185"/>
      <c r="K1972" s="183"/>
      <c r="L1972" s="185"/>
      <c r="M1972" s="186"/>
      <c r="N1972" s="186"/>
    </row>
    <row r="1973" spans="1:14">
      <c r="A1973" s="181"/>
      <c r="B1973" s="182"/>
      <c r="C1973" s="183"/>
      <c r="D1973" s="182"/>
      <c r="E1973" s="182"/>
      <c r="F1973" s="183"/>
      <c r="G1973" s="184"/>
      <c r="H1973" s="183"/>
      <c r="I1973" s="183"/>
      <c r="J1973" s="185"/>
      <c r="K1973" s="183"/>
      <c r="L1973" s="185"/>
      <c r="M1973" s="186"/>
      <c r="N1973" s="186"/>
    </row>
    <row r="1974" spans="1:14">
      <c r="A1974" s="181"/>
      <c r="B1974" s="182"/>
      <c r="C1974" s="183"/>
      <c r="D1974" s="182"/>
      <c r="E1974" s="182"/>
      <c r="F1974" s="183"/>
      <c r="G1974" s="184"/>
      <c r="H1974" s="183"/>
      <c r="I1974" s="183"/>
      <c r="J1974" s="185"/>
      <c r="K1974" s="183"/>
      <c r="L1974" s="185"/>
      <c r="M1974" s="186"/>
      <c r="N1974" s="186"/>
    </row>
    <row r="1975" spans="1:14">
      <c r="A1975" s="181"/>
      <c r="B1975" s="182"/>
      <c r="C1975" s="183"/>
      <c r="D1975" s="182"/>
      <c r="E1975" s="182"/>
      <c r="F1975" s="183"/>
      <c r="G1975" s="184"/>
      <c r="H1975" s="183"/>
      <c r="I1975" s="183"/>
      <c r="J1975" s="185"/>
      <c r="K1975" s="183"/>
      <c r="L1975" s="185"/>
      <c r="M1975" s="186"/>
      <c r="N1975" s="186"/>
    </row>
    <row r="1976" spans="1:14">
      <c r="A1976" s="181"/>
      <c r="B1976" s="182"/>
      <c r="C1976" s="183"/>
      <c r="D1976" s="182"/>
      <c r="E1976" s="182"/>
      <c r="F1976" s="183"/>
      <c r="G1976" s="184"/>
      <c r="H1976" s="183"/>
      <c r="I1976" s="183"/>
      <c r="J1976" s="185"/>
      <c r="K1976" s="183"/>
      <c r="L1976" s="185"/>
      <c r="M1976" s="186"/>
      <c r="N1976" s="186"/>
    </row>
    <row r="1977" spans="1:14">
      <c r="A1977" s="181"/>
      <c r="B1977" s="182"/>
      <c r="C1977" s="183"/>
      <c r="D1977" s="182"/>
      <c r="E1977" s="182"/>
      <c r="F1977" s="183"/>
      <c r="G1977" s="184"/>
      <c r="H1977" s="183"/>
      <c r="I1977" s="183"/>
      <c r="J1977" s="185"/>
      <c r="K1977" s="183"/>
      <c r="L1977" s="185"/>
      <c r="M1977" s="186"/>
      <c r="N1977" s="186"/>
    </row>
    <row r="1978" spans="1:14">
      <c r="A1978" s="181"/>
      <c r="B1978" s="182"/>
      <c r="C1978" s="183"/>
      <c r="D1978" s="182"/>
      <c r="E1978" s="182"/>
      <c r="F1978" s="183"/>
      <c r="G1978" s="184"/>
      <c r="H1978" s="183"/>
      <c r="I1978" s="183"/>
      <c r="J1978" s="185"/>
      <c r="K1978" s="183"/>
      <c r="L1978" s="185"/>
      <c r="M1978" s="186"/>
      <c r="N1978" s="186"/>
    </row>
    <row r="1979" spans="1:14">
      <c r="A1979" s="181"/>
      <c r="B1979" s="182"/>
      <c r="C1979" s="183"/>
      <c r="D1979" s="182"/>
      <c r="E1979" s="182"/>
      <c r="F1979" s="183"/>
      <c r="G1979" s="184"/>
      <c r="H1979" s="183"/>
      <c r="I1979" s="183"/>
      <c r="J1979" s="185"/>
      <c r="K1979" s="183"/>
      <c r="L1979" s="185"/>
      <c r="M1979" s="186"/>
      <c r="N1979" s="186"/>
    </row>
    <row r="1980" spans="1:14">
      <c r="A1980" s="181"/>
      <c r="B1980" s="182"/>
      <c r="C1980" s="183"/>
      <c r="D1980" s="182"/>
      <c r="E1980" s="182"/>
      <c r="F1980" s="183"/>
      <c r="G1980" s="184"/>
      <c r="H1980" s="183"/>
      <c r="I1980" s="183"/>
      <c r="J1980" s="185"/>
      <c r="K1980" s="183"/>
      <c r="L1980" s="185"/>
      <c r="M1980" s="186"/>
      <c r="N1980" s="186"/>
    </row>
    <row r="1981" spans="1:14">
      <c r="A1981" s="181"/>
      <c r="B1981" s="182"/>
      <c r="C1981" s="183"/>
      <c r="D1981" s="182"/>
      <c r="E1981" s="182"/>
      <c r="F1981" s="183"/>
      <c r="G1981" s="184"/>
      <c r="H1981" s="183"/>
      <c r="I1981" s="183"/>
      <c r="J1981" s="185"/>
      <c r="K1981" s="183"/>
      <c r="L1981" s="185"/>
      <c r="M1981" s="186"/>
      <c r="N1981" s="186"/>
    </row>
    <row r="1982" spans="1:14">
      <c r="A1982" s="181"/>
      <c r="B1982" s="182"/>
      <c r="C1982" s="183"/>
      <c r="D1982" s="182"/>
      <c r="E1982" s="182"/>
      <c r="F1982" s="183"/>
      <c r="G1982" s="184"/>
      <c r="H1982" s="183"/>
      <c r="I1982" s="183"/>
      <c r="J1982" s="185"/>
      <c r="K1982" s="183"/>
      <c r="L1982" s="185"/>
      <c r="M1982" s="186"/>
      <c r="N1982" s="186"/>
    </row>
    <row r="1983" spans="1:14">
      <c r="A1983" s="181"/>
      <c r="B1983" s="182"/>
      <c r="C1983" s="183"/>
      <c r="D1983" s="182"/>
      <c r="E1983" s="182"/>
      <c r="F1983" s="183"/>
      <c r="G1983" s="184"/>
      <c r="H1983" s="183"/>
      <c r="I1983" s="183"/>
      <c r="J1983" s="185"/>
      <c r="K1983" s="183"/>
      <c r="L1983" s="185"/>
      <c r="M1983" s="186"/>
      <c r="N1983" s="186"/>
    </row>
    <row r="1984" spans="1:14">
      <c r="A1984" s="181"/>
      <c r="B1984" s="182"/>
      <c r="C1984" s="183"/>
      <c r="D1984" s="182"/>
      <c r="E1984" s="182"/>
      <c r="F1984" s="183"/>
      <c r="G1984" s="184"/>
      <c r="H1984" s="183"/>
      <c r="I1984" s="183"/>
      <c r="J1984" s="185"/>
      <c r="K1984" s="183"/>
      <c r="L1984" s="185"/>
      <c r="M1984" s="186"/>
      <c r="N1984" s="186"/>
    </row>
    <row r="1985" spans="1:14">
      <c r="A1985" s="181"/>
      <c r="B1985" s="182"/>
      <c r="C1985" s="183"/>
      <c r="D1985" s="182"/>
      <c r="E1985" s="182"/>
      <c r="F1985" s="183"/>
      <c r="G1985" s="184"/>
      <c r="H1985" s="183"/>
      <c r="I1985" s="183"/>
      <c r="J1985" s="185"/>
      <c r="K1985" s="183"/>
      <c r="L1985" s="185"/>
      <c r="M1985" s="186"/>
      <c r="N1985" s="186"/>
    </row>
    <row r="1986" spans="1:14">
      <c r="A1986" s="181"/>
      <c r="B1986" s="182"/>
      <c r="C1986" s="183"/>
      <c r="D1986" s="182"/>
      <c r="E1986" s="182"/>
      <c r="F1986" s="183"/>
      <c r="G1986" s="184"/>
      <c r="H1986" s="183"/>
      <c r="I1986" s="183"/>
      <c r="J1986" s="185"/>
      <c r="K1986" s="183"/>
      <c r="L1986" s="185"/>
      <c r="M1986" s="186"/>
      <c r="N1986" s="186"/>
    </row>
    <row r="1987" spans="1:14">
      <c r="A1987" s="181"/>
      <c r="B1987" s="182"/>
      <c r="C1987" s="183"/>
      <c r="D1987" s="182"/>
      <c r="E1987" s="182"/>
      <c r="F1987" s="183"/>
      <c r="G1987" s="184"/>
      <c r="H1987" s="183"/>
      <c r="I1987" s="183"/>
      <c r="J1987" s="185"/>
      <c r="K1987" s="183"/>
      <c r="L1987" s="185"/>
      <c r="M1987" s="186"/>
      <c r="N1987" s="186"/>
    </row>
    <row r="1988" spans="1:14">
      <c r="A1988" s="181"/>
      <c r="B1988" s="182"/>
      <c r="C1988" s="183"/>
      <c r="D1988" s="182"/>
      <c r="E1988" s="182"/>
      <c r="F1988" s="183"/>
      <c r="G1988" s="184"/>
      <c r="H1988" s="183"/>
      <c r="I1988" s="183"/>
      <c r="J1988" s="185"/>
      <c r="K1988" s="183"/>
      <c r="L1988" s="185"/>
      <c r="M1988" s="186"/>
      <c r="N1988" s="186"/>
    </row>
    <row r="1989" spans="1:14">
      <c r="A1989" s="181"/>
      <c r="B1989" s="182"/>
      <c r="C1989" s="183"/>
      <c r="D1989" s="182"/>
      <c r="E1989" s="182"/>
      <c r="F1989" s="183"/>
      <c r="G1989" s="184"/>
      <c r="H1989" s="183"/>
      <c r="I1989" s="183"/>
      <c r="J1989" s="185"/>
      <c r="K1989" s="183"/>
      <c r="L1989" s="185"/>
      <c r="M1989" s="186"/>
      <c r="N1989" s="186"/>
    </row>
    <row r="1990" spans="1:14">
      <c r="A1990" s="181"/>
      <c r="B1990" s="182"/>
      <c r="C1990" s="183"/>
      <c r="D1990" s="182"/>
      <c r="E1990" s="182"/>
      <c r="F1990" s="183"/>
      <c r="G1990" s="184"/>
      <c r="H1990" s="183"/>
      <c r="I1990" s="183"/>
      <c r="J1990" s="185"/>
      <c r="K1990" s="183"/>
      <c r="L1990" s="185"/>
      <c r="M1990" s="186"/>
      <c r="N1990" s="186"/>
    </row>
    <row r="1991" spans="1:14">
      <c r="A1991" s="181"/>
      <c r="B1991" s="182"/>
      <c r="C1991" s="183"/>
      <c r="D1991" s="182"/>
      <c r="E1991" s="182"/>
      <c r="F1991" s="183"/>
      <c r="G1991" s="184"/>
      <c r="H1991" s="183"/>
      <c r="I1991" s="183"/>
      <c r="J1991" s="185"/>
      <c r="K1991" s="183"/>
      <c r="L1991" s="185"/>
      <c r="M1991" s="186"/>
      <c r="N1991" s="186"/>
    </row>
    <row r="1992" spans="1:14">
      <c r="A1992" s="181"/>
      <c r="B1992" s="182"/>
      <c r="C1992" s="183"/>
      <c r="D1992" s="182"/>
      <c r="E1992" s="182"/>
      <c r="F1992" s="183"/>
      <c r="G1992" s="184"/>
      <c r="H1992" s="183"/>
      <c r="I1992" s="183"/>
      <c r="J1992" s="185"/>
      <c r="K1992" s="183"/>
      <c r="L1992" s="185"/>
      <c r="M1992" s="186"/>
      <c r="N1992" s="186"/>
    </row>
    <row r="1993" spans="1:14">
      <c r="A1993" s="181"/>
      <c r="B1993" s="182"/>
      <c r="C1993" s="183"/>
      <c r="D1993" s="182"/>
      <c r="E1993" s="182"/>
      <c r="F1993" s="183"/>
      <c r="G1993" s="184"/>
      <c r="H1993" s="183"/>
      <c r="I1993" s="183"/>
      <c r="J1993" s="185"/>
      <c r="K1993" s="183"/>
      <c r="L1993" s="185"/>
      <c r="M1993" s="186"/>
      <c r="N1993" s="186"/>
    </row>
    <row r="1994" spans="1:14">
      <c r="A1994" s="181"/>
      <c r="B1994" s="182"/>
      <c r="C1994" s="183"/>
      <c r="D1994" s="182"/>
      <c r="E1994" s="182"/>
      <c r="F1994" s="183"/>
      <c r="G1994" s="184"/>
      <c r="H1994" s="183"/>
      <c r="I1994" s="183"/>
      <c r="J1994" s="185"/>
      <c r="K1994" s="183"/>
      <c r="L1994" s="185"/>
      <c r="M1994" s="186"/>
      <c r="N1994" s="186"/>
    </row>
    <row r="1995" spans="1:14">
      <c r="A1995" s="181"/>
      <c r="B1995" s="182"/>
      <c r="C1995" s="183"/>
      <c r="D1995" s="182"/>
      <c r="E1995" s="182"/>
      <c r="F1995" s="183"/>
      <c r="G1995" s="184"/>
      <c r="H1995" s="183"/>
      <c r="I1995" s="183"/>
      <c r="J1995" s="185"/>
      <c r="K1995" s="183"/>
      <c r="L1995" s="185"/>
      <c r="M1995" s="186"/>
      <c r="N1995" s="186"/>
    </row>
    <row r="1996" spans="1:14">
      <c r="A1996" s="181"/>
      <c r="B1996" s="182"/>
      <c r="C1996" s="183"/>
      <c r="D1996" s="182"/>
      <c r="E1996" s="182"/>
      <c r="F1996" s="183"/>
      <c r="G1996" s="184"/>
      <c r="H1996" s="183"/>
      <c r="I1996" s="183"/>
      <c r="J1996" s="185"/>
      <c r="K1996" s="183"/>
      <c r="L1996" s="185"/>
      <c r="M1996" s="186"/>
      <c r="N1996" s="186"/>
    </row>
    <row r="1997" spans="1:14">
      <c r="A1997" s="181"/>
      <c r="B1997" s="182"/>
      <c r="C1997" s="183"/>
      <c r="D1997" s="182"/>
      <c r="E1997" s="182"/>
      <c r="F1997" s="183"/>
      <c r="G1997" s="184"/>
      <c r="H1997" s="183"/>
      <c r="I1997" s="183"/>
      <c r="J1997" s="185"/>
      <c r="K1997" s="183"/>
      <c r="L1997" s="185"/>
      <c r="M1997" s="186"/>
      <c r="N1997" s="186"/>
    </row>
    <row r="1998" spans="1:14">
      <c r="A1998" s="181"/>
      <c r="B1998" s="182"/>
      <c r="C1998" s="183"/>
      <c r="D1998" s="182"/>
      <c r="E1998" s="182"/>
      <c r="F1998" s="183"/>
      <c r="G1998" s="184"/>
      <c r="H1998" s="183"/>
      <c r="I1998" s="183"/>
      <c r="J1998" s="185"/>
      <c r="K1998" s="183"/>
      <c r="L1998" s="185"/>
      <c r="M1998" s="186"/>
      <c r="N1998" s="186"/>
    </row>
    <row r="1999" spans="1:14">
      <c r="A1999" s="181"/>
      <c r="B1999" s="182"/>
      <c r="C1999" s="183"/>
      <c r="D1999" s="182"/>
      <c r="E1999" s="182"/>
      <c r="F1999" s="183"/>
      <c r="G1999" s="184"/>
      <c r="H1999" s="183"/>
      <c r="I1999" s="183"/>
      <c r="J1999" s="185"/>
      <c r="K1999" s="183"/>
      <c r="L1999" s="185"/>
      <c r="M1999" s="186"/>
      <c r="N1999" s="186"/>
    </row>
    <row r="2000" spans="1:14">
      <c r="A2000" s="181"/>
      <c r="B2000" s="182"/>
      <c r="C2000" s="183"/>
      <c r="D2000" s="182"/>
      <c r="E2000" s="182"/>
      <c r="F2000" s="183"/>
      <c r="G2000" s="184"/>
      <c r="H2000" s="183"/>
      <c r="I2000" s="183"/>
      <c r="J2000" s="185"/>
      <c r="K2000" s="183"/>
      <c r="L2000" s="185"/>
      <c r="M2000" s="186"/>
      <c r="N2000" s="186"/>
    </row>
    <row r="2001" spans="1:14">
      <c r="A2001" s="181"/>
      <c r="B2001" s="182"/>
      <c r="C2001" s="183"/>
      <c r="D2001" s="182"/>
      <c r="E2001" s="182"/>
      <c r="F2001" s="183"/>
      <c r="G2001" s="184"/>
      <c r="H2001" s="183"/>
      <c r="I2001" s="183"/>
      <c r="J2001" s="185"/>
      <c r="K2001" s="183"/>
      <c r="L2001" s="185"/>
      <c r="M2001" s="186"/>
      <c r="N2001" s="186"/>
    </row>
    <row r="2002" spans="1:14">
      <c r="A2002" s="181"/>
      <c r="B2002" s="182"/>
      <c r="C2002" s="183"/>
      <c r="D2002" s="182"/>
      <c r="E2002" s="182"/>
      <c r="F2002" s="183"/>
      <c r="G2002" s="184"/>
      <c r="H2002" s="183"/>
      <c r="I2002" s="183"/>
      <c r="J2002" s="185"/>
      <c r="K2002" s="183"/>
      <c r="L2002" s="185"/>
      <c r="M2002" s="186"/>
      <c r="N2002" s="186"/>
    </row>
    <row r="2003" spans="1:14">
      <c r="A2003" s="181"/>
      <c r="B2003" s="182"/>
      <c r="C2003" s="183"/>
      <c r="D2003" s="182"/>
      <c r="E2003" s="182"/>
      <c r="F2003" s="183"/>
      <c r="G2003" s="184"/>
      <c r="H2003" s="183"/>
      <c r="I2003" s="183"/>
      <c r="J2003" s="185"/>
      <c r="K2003" s="183"/>
      <c r="L2003" s="185"/>
      <c r="M2003" s="186"/>
      <c r="N2003" s="186"/>
    </row>
    <row r="2004" spans="1:14">
      <c r="A2004" s="181"/>
      <c r="B2004" s="182"/>
      <c r="C2004" s="183"/>
      <c r="D2004" s="182"/>
      <c r="E2004" s="182"/>
      <c r="F2004" s="183"/>
      <c r="G2004" s="184"/>
      <c r="H2004" s="183"/>
      <c r="I2004" s="183"/>
      <c r="J2004" s="185"/>
      <c r="K2004" s="183"/>
      <c r="L2004" s="185"/>
      <c r="M2004" s="186"/>
      <c r="N2004" s="186"/>
    </row>
    <row r="2005" spans="1:14">
      <c r="A2005" s="181"/>
      <c r="B2005" s="182"/>
      <c r="C2005" s="183"/>
      <c r="D2005" s="182"/>
      <c r="E2005" s="182"/>
      <c r="F2005" s="183"/>
      <c r="G2005" s="184"/>
      <c r="H2005" s="183"/>
      <c r="I2005" s="183"/>
      <c r="J2005" s="185"/>
      <c r="K2005" s="183"/>
      <c r="L2005" s="185"/>
      <c r="M2005" s="186"/>
      <c r="N2005" s="186"/>
    </row>
    <row r="2006" spans="1:14">
      <c r="A2006" s="181"/>
      <c r="B2006" s="182"/>
      <c r="C2006" s="183"/>
      <c r="D2006" s="182"/>
      <c r="E2006" s="182"/>
      <c r="F2006" s="183"/>
      <c r="G2006" s="184"/>
      <c r="H2006" s="183"/>
      <c r="I2006" s="183"/>
      <c r="J2006" s="185"/>
      <c r="K2006" s="183"/>
      <c r="L2006" s="185"/>
      <c r="M2006" s="186"/>
      <c r="N2006" s="186"/>
    </row>
    <row r="2007" spans="1:14">
      <c r="A2007" s="181"/>
      <c r="B2007" s="182"/>
      <c r="C2007" s="183"/>
      <c r="D2007" s="182"/>
      <c r="E2007" s="182"/>
      <c r="F2007" s="183"/>
      <c r="G2007" s="184"/>
      <c r="H2007" s="183"/>
      <c r="I2007" s="183"/>
      <c r="J2007" s="185"/>
      <c r="K2007" s="183"/>
      <c r="L2007" s="185"/>
      <c r="M2007" s="186"/>
      <c r="N2007" s="186"/>
    </row>
    <row r="2008" spans="1:14">
      <c r="A2008" s="181"/>
      <c r="B2008" s="182"/>
      <c r="C2008" s="183"/>
      <c r="D2008" s="182"/>
      <c r="E2008" s="182"/>
      <c r="F2008" s="183"/>
      <c r="G2008" s="184"/>
      <c r="H2008" s="183"/>
      <c r="I2008" s="183"/>
      <c r="J2008" s="185"/>
      <c r="K2008" s="183"/>
      <c r="L2008" s="185"/>
      <c r="M2008" s="186"/>
      <c r="N2008" s="186"/>
    </row>
    <row r="2009" spans="1:14">
      <c r="A2009" s="181"/>
      <c r="B2009" s="182"/>
      <c r="C2009" s="183"/>
      <c r="D2009" s="182"/>
      <c r="E2009" s="182"/>
      <c r="F2009" s="183"/>
      <c r="G2009" s="184"/>
      <c r="H2009" s="183"/>
      <c r="I2009" s="183"/>
      <c r="J2009" s="185"/>
      <c r="K2009" s="183"/>
      <c r="L2009" s="185"/>
      <c r="M2009" s="186"/>
      <c r="N2009" s="186"/>
    </row>
    <row r="2010" spans="1:14">
      <c r="A2010" s="181"/>
      <c r="B2010" s="182"/>
      <c r="C2010" s="183"/>
      <c r="D2010" s="182"/>
      <c r="E2010" s="182"/>
      <c r="F2010" s="183"/>
      <c r="G2010" s="184"/>
      <c r="H2010" s="183"/>
      <c r="I2010" s="183"/>
      <c r="J2010" s="185"/>
      <c r="K2010" s="183"/>
      <c r="L2010" s="185"/>
      <c r="M2010" s="186"/>
      <c r="N2010" s="186"/>
    </row>
    <row r="2011" spans="1:14">
      <c r="A2011" s="181"/>
      <c r="B2011" s="182"/>
      <c r="C2011" s="183"/>
      <c r="D2011" s="182"/>
      <c r="E2011" s="182"/>
      <c r="F2011" s="183"/>
      <c r="G2011" s="184"/>
      <c r="H2011" s="183"/>
      <c r="I2011" s="183"/>
      <c r="J2011" s="185"/>
      <c r="K2011" s="183"/>
      <c r="L2011" s="185"/>
      <c r="M2011" s="186"/>
      <c r="N2011" s="186"/>
    </row>
    <row r="2012" spans="1:14">
      <c r="A2012" s="181"/>
      <c r="B2012" s="182"/>
      <c r="C2012" s="183"/>
      <c r="D2012" s="182"/>
      <c r="E2012" s="182"/>
      <c r="F2012" s="183"/>
      <c r="G2012" s="184"/>
      <c r="H2012" s="183"/>
      <c r="I2012" s="183"/>
      <c r="J2012" s="185"/>
      <c r="K2012" s="183"/>
      <c r="L2012" s="185"/>
      <c r="M2012" s="186"/>
      <c r="N2012" s="186"/>
    </row>
    <row r="2013" spans="1:14">
      <c r="A2013" s="181"/>
      <c r="B2013" s="182"/>
      <c r="C2013" s="183"/>
      <c r="D2013" s="182"/>
      <c r="E2013" s="182"/>
      <c r="F2013" s="183"/>
      <c r="G2013" s="184"/>
      <c r="H2013" s="183"/>
      <c r="I2013" s="183"/>
      <c r="J2013" s="185"/>
      <c r="K2013" s="183"/>
      <c r="L2013" s="185"/>
      <c r="M2013" s="186"/>
      <c r="N2013" s="186"/>
    </row>
    <row r="2014" spans="1:14">
      <c r="A2014" s="181"/>
      <c r="B2014" s="182"/>
      <c r="C2014" s="183"/>
      <c r="D2014" s="182"/>
      <c r="E2014" s="182"/>
      <c r="F2014" s="183"/>
      <c r="G2014" s="184"/>
      <c r="H2014" s="183"/>
      <c r="I2014" s="183"/>
      <c r="J2014" s="185"/>
      <c r="K2014" s="183"/>
      <c r="L2014" s="185"/>
      <c r="M2014" s="186"/>
      <c r="N2014" s="186"/>
    </row>
    <row r="2015" spans="1:14">
      <c r="A2015" s="181"/>
      <c r="B2015" s="182"/>
      <c r="C2015" s="183"/>
      <c r="D2015" s="182"/>
      <c r="E2015" s="182"/>
      <c r="F2015" s="183"/>
      <c r="G2015" s="184"/>
      <c r="H2015" s="183"/>
      <c r="I2015" s="183"/>
      <c r="J2015" s="185"/>
      <c r="K2015" s="183"/>
      <c r="L2015" s="185"/>
      <c r="M2015" s="186"/>
      <c r="N2015" s="186"/>
    </row>
    <row r="2016" spans="1:14">
      <c r="A2016" s="181"/>
      <c r="B2016" s="182"/>
      <c r="C2016" s="183"/>
      <c r="D2016" s="182"/>
      <c r="E2016" s="182"/>
      <c r="F2016" s="183"/>
      <c r="G2016" s="184"/>
      <c r="H2016" s="183"/>
      <c r="I2016" s="183"/>
      <c r="J2016" s="185"/>
      <c r="K2016" s="183"/>
      <c r="L2016" s="185"/>
      <c r="M2016" s="186"/>
      <c r="N2016" s="186"/>
    </row>
    <row r="2017" spans="1:14">
      <c r="A2017" s="181"/>
      <c r="B2017" s="182"/>
      <c r="C2017" s="183"/>
      <c r="D2017" s="182"/>
      <c r="E2017" s="182"/>
      <c r="F2017" s="183"/>
      <c r="G2017" s="184"/>
      <c r="H2017" s="183"/>
      <c r="I2017" s="183"/>
      <c r="J2017" s="185"/>
      <c r="K2017" s="183"/>
      <c r="L2017" s="185"/>
      <c r="M2017" s="186"/>
      <c r="N2017" s="186"/>
    </row>
    <row r="2018" spans="1:14">
      <c r="A2018" s="181"/>
      <c r="B2018" s="182"/>
      <c r="C2018" s="183"/>
      <c r="D2018" s="182"/>
      <c r="E2018" s="182"/>
      <c r="F2018" s="183"/>
      <c r="G2018" s="184"/>
      <c r="H2018" s="183"/>
      <c r="I2018" s="183"/>
      <c r="J2018" s="185"/>
      <c r="K2018" s="183"/>
      <c r="L2018" s="185"/>
      <c r="M2018" s="186"/>
      <c r="N2018" s="186"/>
    </row>
    <row r="2019" spans="1:14">
      <c r="A2019" s="181"/>
      <c r="B2019" s="182"/>
      <c r="C2019" s="183"/>
      <c r="D2019" s="182"/>
      <c r="E2019" s="182"/>
      <c r="F2019" s="183"/>
      <c r="G2019" s="184"/>
      <c r="H2019" s="183"/>
      <c r="I2019" s="183"/>
      <c r="J2019" s="185"/>
      <c r="K2019" s="183"/>
      <c r="L2019" s="185"/>
      <c r="M2019" s="186"/>
      <c r="N2019" s="186"/>
    </row>
    <row r="2020" spans="1:14">
      <c r="A2020" s="181"/>
      <c r="B2020" s="182"/>
      <c r="C2020" s="183"/>
      <c r="D2020" s="182"/>
      <c r="E2020" s="182"/>
      <c r="F2020" s="183"/>
      <c r="G2020" s="184"/>
      <c r="H2020" s="183"/>
      <c r="I2020" s="183"/>
      <c r="J2020" s="185"/>
      <c r="K2020" s="183"/>
      <c r="L2020" s="185"/>
      <c r="M2020" s="186"/>
      <c r="N2020" s="186"/>
    </row>
    <row r="2021" spans="1:14">
      <c r="A2021" s="181"/>
      <c r="B2021" s="182"/>
      <c r="C2021" s="183"/>
      <c r="D2021" s="182"/>
      <c r="E2021" s="182"/>
      <c r="F2021" s="183"/>
      <c r="G2021" s="184"/>
      <c r="H2021" s="183"/>
      <c r="I2021" s="183"/>
      <c r="J2021" s="185"/>
      <c r="K2021" s="183"/>
      <c r="L2021" s="185"/>
      <c r="M2021" s="186"/>
      <c r="N2021" s="186"/>
    </row>
    <row r="2022" spans="1:14">
      <c r="A2022" s="181"/>
      <c r="B2022" s="182"/>
      <c r="C2022" s="183"/>
      <c r="D2022" s="182"/>
      <c r="E2022" s="182"/>
      <c r="F2022" s="183"/>
      <c r="G2022" s="184"/>
      <c r="H2022" s="183"/>
      <c r="I2022" s="183"/>
      <c r="J2022" s="185"/>
      <c r="K2022" s="183"/>
      <c r="L2022" s="185"/>
      <c r="M2022" s="186"/>
      <c r="N2022" s="186"/>
    </row>
    <row r="2023" spans="1:14">
      <c r="A2023" s="181"/>
      <c r="B2023" s="182"/>
      <c r="C2023" s="183"/>
      <c r="D2023" s="182"/>
      <c r="E2023" s="182"/>
      <c r="F2023" s="183"/>
      <c r="G2023" s="184"/>
      <c r="H2023" s="183"/>
      <c r="I2023" s="183"/>
      <c r="J2023" s="185"/>
      <c r="K2023" s="183"/>
      <c r="L2023" s="185"/>
      <c r="M2023" s="186"/>
      <c r="N2023" s="186"/>
    </row>
    <row r="2024" spans="1:14">
      <c r="A2024" s="181"/>
      <c r="B2024" s="182"/>
      <c r="C2024" s="183"/>
      <c r="D2024" s="182"/>
      <c r="E2024" s="182"/>
      <c r="F2024" s="183"/>
      <c r="G2024" s="184"/>
      <c r="H2024" s="183"/>
      <c r="I2024" s="183"/>
      <c r="J2024" s="185"/>
      <c r="K2024" s="183"/>
      <c r="L2024" s="185"/>
      <c r="M2024" s="186"/>
      <c r="N2024" s="186"/>
    </row>
    <row r="2025" spans="1:14">
      <c r="A2025" s="181"/>
      <c r="B2025" s="182"/>
      <c r="C2025" s="183"/>
      <c r="D2025" s="182"/>
      <c r="E2025" s="182"/>
      <c r="F2025" s="183"/>
      <c r="G2025" s="184"/>
      <c r="H2025" s="183"/>
      <c r="I2025" s="183"/>
      <c r="J2025" s="185"/>
      <c r="K2025" s="183"/>
      <c r="L2025" s="185"/>
      <c r="M2025" s="186"/>
      <c r="N2025" s="186"/>
    </row>
    <row r="2026" spans="1:14">
      <c r="A2026" s="181"/>
      <c r="B2026" s="182"/>
      <c r="C2026" s="183"/>
      <c r="D2026" s="182"/>
      <c r="E2026" s="182"/>
      <c r="F2026" s="183"/>
      <c r="G2026" s="184"/>
      <c r="H2026" s="183"/>
      <c r="I2026" s="183"/>
      <c r="J2026" s="185"/>
      <c r="K2026" s="183"/>
      <c r="L2026" s="185"/>
      <c r="M2026" s="186"/>
      <c r="N2026" s="186"/>
    </row>
    <row r="2027" spans="1:14">
      <c r="A2027" s="181"/>
      <c r="B2027" s="182"/>
      <c r="C2027" s="183"/>
      <c r="D2027" s="182"/>
      <c r="E2027" s="182"/>
      <c r="F2027" s="183"/>
      <c r="G2027" s="184"/>
      <c r="H2027" s="183"/>
      <c r="I2027" s="183"/>
      <c r="J2027" s="185"/>
      <c r="K2027" s="183"/>
      <c r="L2027" s="185"/>
      <c r="M2027" s="186"/>
      <c r="N2027" s="186"/>
    </row>
    <row r="2028" spans="1:14">
      <c r="A2028" s="181"/>
      <c r="B2028" s="182"/>
      <c r="C2028" s="183"/>
      <c r="D2028" s="182"/>
      <c r="E2028" s="182"/>
      <c r="F2028" s="183"/>
      <c r="G2028" s="184"/>
      <c r="H2028" s="183"/>
      <c r="I2028" s="183"/>
      <c r="J2028" s="185"/>
      <c r="K2028" s="183"/>
      <c r="L2028" s="185"/>
      <c r="M2028" s="186"/>
      <c r="N2028" s="186"/>
    </row>
    <row r="2029" spans="1:14">
      <c r="A2029" s="181"/>
      <c r="B2029" s="182"/>
      <c r="C2029" s="183"/>
      <c r="D2029" s="182"/>
      <c r="E2029" s="182"/>
      <c r="F2029" s="183"/>
      <c r="G2029" s="184"/>
      <c r="H2029" s="183"/>
      <c r="I2029" s="183"/>
      <c r="J2029" s="185"/>
      <c r="K2029" s="183"/>
      <c r="L2029" s="185"/>
      <c r="M2029" s="186"/>
      <c r="N2029" s="186"/>
    </row>
    <row r="2030" spans="1:14">
      <c r="A2030" s="181"/>
      <c r="B2030" s="182"/>
      <c r="C2030" s="183"/>
      <c r="D2030" s="182"/>
      <c r="E2030" s="182"/>
      <c r="F2030" s="183"/>
      <c r="G2030" s="184"/>
      <c r="H2030" s="183"/>
      <c r="I2030" s="183"/>
      <c r="J2030" s="185"/>
      <c r="K2030" s="183"/>
      <c r="L2030" s="185"/>
      <c r="M2030" s="186"/>
      <c r="N2030" s="186"/>
    </row>
    <row r="2031" spans="1:14">
      <c r="A2031" s="181"/>
      <c r="B2031" s="182"/>
      <c r="C2031" s="183"/>
      <c r="D2031" s="182"/>
      <c r="E2031" s="182"/>
      <c r="F2031" s="183"/>
      <c r="G2031" s="184"/>
      <c r="H2031" s="183"/>
      <c r="I2031" s="183"/>
      <c r="J2031" s="185"/>
      <c r="K2031" s="183"/>
      <c r="L2031" s="185"/>
      <c r="M2031" s="186"/>
      <c r="N2031" s="186"/>
    </row>
    <row r="2032" spans="1:14">
      <c r="A2032" s="181"/>
      <c r="B2032" s="182"/>
      <c r="C2032" s="183"/>
      <c r="D2032" s="182"/>
      <c r="E2032" s="182"/>
      <c r="F2032" s="183"/>
      <c r="G2032" s="184"/>
      <c r="H2032" s="183"/>
      <c r="I2032" s="183"/>
      <c r="J2032" s="185"/>
      <c r="K2032" s="183"/>
      <c r="L2032" s="185"/>
      <c r="M2032" s="186"/>
      <c r="N2032" s="186"/>
    </row>
    <row r="2033" spans="1:14">
      <c r="A2033" s="181"/>
      <c r="B2033" s="182"/>
      <c r="C2033" s="183"/>
      <c r="D2033" s="182"/>
      <c r="E2033" s="182"/>
      <c r="F2033" s="183"/>
      <c r="G2033" s="184"/>
      <c r="H2033" s="183"/>
      <c r="I2033" s="183"/>
      <c r="J2033" s="185"/>
      <c r="K2033" s="183"/>
      <c r="L2033" s="185"/>
      <c r="M2033" s="186"/>
      <c r="N2033" s="186"/>
    </row>
    <row r="2034" spans="1:14">
      <c r="A2034" s="181"/>
      <c r="B2034" s="182"/>
      <c r="C2034" s="183"/>
      <c r="D2034" s="182"/>
      <c r="E2034" s="182"/>
      <c r="F2034" s="183"/>
      <c r="G2034" s="184"/>
      <c r="H2034" s="183"/>
      <c r="I2034" s="183"/>
      <c r="J2034" s="185"/>
      <c r="K2034" s="183"/>
      <c r="L2034" s="185"/>
      <c r="M2034" s="186"/>
      <c r="N2034" s="186"/>
    </row>
    <row r="2035" spans="1:14">
      <c r="A2035" s="181"/>
      <c r="B2035" s="182"/>
      <c r="C2035" s="183"/>
      <c r="D2035" s="182"/>
      <c r="E2035" s="182"/>
      <c r="F2035" s="183"/>
      <c r="G2035" s="184"/>
      <c r="H2035" s="183"/>
      <c r="I2035" s="183"/>
      <c r="J2035" s="185"/>
      <c r="K2035" s="183"/>
      <c r="L2035" s="185"/>
      <c r="M2035" s="186"/>
      <c r="N2035" s="186"/>
    </row>
    <row r="2036" spans="1:14">
      <c r="A2036" s="181"/>
      <c r="B2036" s="182"/>
      <c r="C2036" s="183"/>
      <c r="D2036" s="182"/>
      <c r="E2036" s="182"/>
      <c r="F2036" s="183"/>
      <c r="G2036" s="184"/>
      <c r="H2036" s="183"/>
      <c r="I2036" s="183"/>
      <c r="J2036" s="185"/>
      <c r="K2036" s="183"/>
      <c r="L2036" s="185"/>
      <c r="M2036" s="186"/>
      <c r="N2036" s="186"/>
    </row>
    <row r="2037" spans="1:14">
      <c r="A2037" s="181"/>
      <c r="B2037" s="182"/>
      <c r="C2037" s="183"/>
      <c r="D2037" s="182"/>
      <c r="E2037" s="182"/>
      <c r="F2037" s="183"/>
      <c r="G2037" s="184"/>
      <c r="H2037" s="183"/>
      <c r="I2037" s="183"/>
      <c r="J2037" s="185"/>
      <c r="K2037" s="183"/>
      <c r="L2037" s="185"/>
      <c r="M2037" s="186"/>
      <c r="N2037" s="186"/>
    </row>
    <row r="2038" spans="1:14">
      <c r="A2038" s="181"/>
      <c r="B2038" s="182"/>
      <c r="C2038" s="183"/>
      <c r="D2038" s="182"/>
      <c r="E2038" s="182"/>
      <c r="F2038" s="183"/>
      <c r="G2038" s="184"/>
      <c r="H2038" s="183"/>
      <c r="I2038" s="183"/>
      <c r="J2038" s="185"/>
      <c r="K2038" s="183"/>
      <c r="L2038" s="185"/>
      <c r="M2038" s="186"/>
      <c r="N2038" s="186"/>
    </row>
    <row r="2039" spans="1:14">
      <c r="A2039" s="181"/>
      <c r="B2039" s="182"/>
      <c r="C2039" s="183"/>
      <c r="D2039" s="182"/>
      <c r="E2039" s="182"/>
      <c r="F2039" s="183"/>
      <c r="G2039" s="184"/>
      <c r="H2039" s="183"/>
      <c r="I2039" s="183"/>
      <c r="J2039" s="185"/>
      <c r="K2039" s="183"/>
      <c r="L2039" s="185"/>
      <c r="M2039" s="186"/>
      <c r="N2039" s="186"/>
    </row>
    <row r="2040" spans="1:14">
      <c r="A2040" s="181"/>
      <c r="B2040" s="182"/>
      <c r="C2040" s="183"/>
      <c r="D2040" s="182"/>
      <c r="E2040" s="182"/>
      <c r="F2040" s="183"/>
      <c r="G2040" s="184"/>
      <c r="H2040" s="183"/>
      <c r="I2040" s="183"/>
      <c r="J2040" s="185"/>
      <c r="K2040" s="183"/>
      <c r="L2040" s="185"/>
      <c r="M2040" s="186"/>
      <c r="N2040" s="186"/>
    </row>
    <row r="2041" spans="1:14">
      <c r="A2041" s="181"/>
      <c r="B2041" s="182"/>
      <c r="C2041" s="183"/>
      <c r="D2041" s="182"/>
      <c r="E2041" s="182"/>
      <c r="F2041" s="183"/>
      <c r="G2041" s="184"/>
      <c r="H2041" s="183"/>
      <c r="I2041" s="183"/>
      <c r="J2041" s="185"/>
      <c r="K2041" s="183"/>
      <c r="L2041" s="185"/>
      <c r="M2041" s="186"/>
      <c r="N2041" s="186"/>
    </row>
    <row r="2042" spans="1:14">
      <c r="A2042" s="181"/>
      <c r="B2042" s="182"/>
      <c r="C2042" s="183"/>
      <c r="D2042" s="182"/>
      <c r="E2042" s="182"/>
      <c r="F2042" s="183"/>
      <c r="G2042" s="184"/>
      <c r="H2042" s="183"/>
      <c r="I2042" s="183"/>
      <c r="J2042" s="185"/>
      <c r="K2042" s="183"/>
      <c r="L2042" s="185"/>
      <c r="M2042" s="186"/>
      <c r="N2042" s="186"/>
    </row>
    <row r="2043" spans="1:14">
      <c r="A2043" s="181"/>
      <c r="B2043" s="182"/>
      <c r="C2043" s="183"/>
      <c r="D2043" s="182"/>
      <c r="E2043" s="182"/>
      <c r="F2043" s="183"/>
      <c r="G2043" s="184"/>
      <c r="H2043" s="183"/>
      <c r="I2043" s="183"/>
      <c r="J2043" s="185"/>
      <c r="K2043" s="183"/>
      <c r="L2043" s="185"/>
      <c r="M2043" s="186"/>
      <c r="N2043" s="186"/>
    </row>
    <row r="2044" spans="1:14">
      <c r="A2044" s="181"/>
      <c r="B2044" s="182"/>
      <c r="C2044" s="183"/>
      <c r="D2044" s="182"/>
      <c r="E2044" s="182"/>
      <c r="F2044" s="183"/>
      <c r="G2044" s="184"/>
      <c r="H2044" s="183"/>
      <c r="I2044" s="183"/>
      <c r="J2044" s="185"/>
      <c r="K2044" s="183"/>
      <c r="L2044" s="185"/>
      <c r="M2044" s="186"/>
      <c r="N2044" s="186"/>
    </row>
    <row r="2045" spans="1:14">
      <c r="A2045" s="181"/>
      <c r="B2045" s="182"/>
      <c r="C2045" s="183"/>
      <c r="D2045" s="182"/>
      <c r="E2045" s="182"/>
      <c r="F2045" s="183"/>
      <c r="G2045" s="184"/>
      <c r="H2045" s="183"/>
      <c r="I2045" s="183"/>
      <c r="J2045" s="185"/>
      <c r="K2045" s="183"/>
      <c r="L2045" s="185"/>
      <c r="M2045" s="186"/>
      <c r="N2045" s="186"/>
    </row>
    <row r="2046" spans="1:14">
      <c r="A2046" s="181"/>
      <c r="B2046" s="182"/>
      <c r="C2046" s="183"/>
      <c r="D2046" s="182"/>
      <c r="E2046" s="182"/>
      <c r="F2046" s="183"/>
      <c r="G2046" s="184"/>
      <c r="H2046" s="183"/>
      <c r="I2046" s="183"/>
      <c r="J2046" s="185"/>
      <c r="K2046" s="183"/>
      <c r="L2046" s="185"/>
      <c r="M2046" s="186"/>
      <c r="N2046" s="186"/>
    </row>
    <row r="2047" spans="1:14">
      <c r="A2047" s="181"/>
      <c r="B2047" s="182"/>
      <c r="C2047" s="183"/>
      <c r="D2047" s="182"/>
      <c r="E2047" s="182"/>
      <c r="F2047" s="183"/>
      <c r="G2047" s="184"/>
      <c r="H2047" s="183"/>
      <c r="I2047" s="183"/>
      <c r="J2047" s="185"/>
      <c r="K2047" s="183"/>
      <c r="L2047" s="185"/>
      <c r="M2047" s="186"/>
      <c r="N2047" s="186"/>
    </row>
    <row r="2048" spans="1:14">
      <c r="A2048" s="181"/>
      <c r="B2048" s="182"/>
      <c r="C2048" s="183"/>
      <c r="D2048" s="182"/>
      <c r="E2048" s="182"/>
      <c r="F2048" s="183"/>
      <c r="G2048" s="184"/>
      <c r="H2048" s="183"/>
      <c r="I2048" s="183"/>
      <c r="J2048" s="185"/>
      <c r="K2048" s="183"/>
      <c r="L2048" s="185"/>
      <c r="M2048" s="186"/>
      <c r="N2048" s="186"/>
    </row>
    <row r="2049" spans="1:14">
      <c r="A2049" s="181"/>
      <c r="B2049" s="182"/>
      <c r="C2049" s="183"/>
      <c r="D2049" s="182"/>
      <c r="E2049" s="182"/>
      <c r="F2049" s="183"/>
      <c r="G2049" s="184"/>
      <c r="H2049" s="183"/>
      <c r="I2049" s="183"/>
      <c r="J2049" s="185"/>
      <c r="K2049" s="183"/>
      <c r="L2049" s="185"/>
      <c r="M2049" s="186"/>
      <c r="N2049" s="186"/>
    </row>
    <row r="2050" spans="1:14">
      <c r="A2050" s="181"/>
      <c r="B2050" s="182"/>
      <c r="C2050" s="183"/>
      <c r="D2050" s="182"/>
      <c r="E2050" s="182"/>
      <c r="F2050" s="183"/>
      <c r="G2050" s="184"/>
      <c r="H2050" s="183"/>
      <c r="I2050" s="183"/>
      <c r="J2050" s="185"/>
      <c r="K2050" s="183"/>
      <c r="L2050" s="185"/>
      <c r="M2050" s="186"/>
      <c r="N2050" s="186"/>
    </row>
    <row r="2051" spans="1:14">
      <c r="A2051" s="181"/>
      <c r="B2051" s="182"/>
      <c r="C2051" s="183"/>
      <c r="D2051" s="182"/>
      <c r="E2051" s="182"/>
      <c r="F2051" s="183"/>
      <c r="G2051" s="184"/>
      <c r="H2051" s="183"/>
      <c r="I2051" s="183"/>
      <c r="J2051" s="185"/>
      <c r="K2051" s="183"/>
      <c r="L2051" s="185"/>
      <c r="M2051" s="186"/>
      <c r="N2051" s="186"/>
    </row>
    <row r="2052" spans="1:14">
      <c r="A2052" s="181"/>
      <c r="B2052" s="182"/>
      <c r="C2052" s="183"/>
      <c r="D2052" s="182"/>
      <c r="E2052" s="182"/>
      <c r="F2052" s="183"/>
      <c r="G2052" s="184"/>
      <c r="H2052" s="183"/>
      <c r="I2052" s="183"/>
      <c r="J2052" s="185"/>
      <c r="K2052" s="183"/>
      <c r="L2052" s="185"/>
      <c r="M2052" s="186"/>
      <c r="N2052" s="186"/>
    </row>
    <row r="2053" spans="1:14">
      <c r="A2053" s="181"/>
      <c r="B2053" s="182"/>
      <c r="C2053" s="183"/>
      <c r="D2053" s="182"/>
      <c r="E2053" s="182"/>
      <c r="F2053" s="183"/>
      <c r="G2053" s="184"/>
      <c r="H2053" s="183"/>
      <c r="I2053" s="183"/>
      <c r="J2053" s="185"/>
      <c r="K2053" s="183"/>
      <c r="L2053" s="185"/>
      <c r="M2053" s="186"/>
      <c r="N2053" s="186"/>
    </row>
    <row r="2054" spans="1:14">
      <c r="A2054" s="181"/>
      <c r="B2054" s="182"/>
      <c r="C2054" s="183"/>
      <c r="D2054" s="182"/>
      <c r="E2054" s="182"/>
      <c r="F2054" s="183"/>
      <c r="G2054" s="184"/>
      <c r="H2054" s="183"/>
      <c r="I2054" s="183"/>
      <c r="J2054" s="185"/>
      <c r="K2054" s="183"/>
      <c r="L2054" s="185"/>
      <c r="M2054" s="186"/>
      <c r="N2054" s="186"/>
    </row>
    <row r="2055" spans="1:14">
      <c r="A2055" s="181"/>
      <c r="B2055" s="182"/>
      <c r="C2055" s="183"/>
      <c r="D2055" s="182"/>
      <c r="E2055" s="182"/>
      <c r="F2055" s="183"/>
      <c r="G2055" s="184"/>
      <c r="H2055" s="183"/>
      <c r="I2055" s="183"/>
      <c r="J2055" s="185"/>
      <c r="K2055" s="183"/>
      <c r="L2055" s="185"/>
      <c r="M2055" s="186"/>
      <c r="N2055" s="186"/>
    </row>
    <row r="2056" spans="1:14">
      <c r="A2056" s="181"/>
      <c r="B2056" s="182"/>
      <c r="C2056" s="183"/>
      <c r="D2056" s="182"/>
      <c r="E2056" s="182"/>
      <c r="F2056" s="183"/>
      <c r="G2056" s="184"/>
      <c r="H2056" s="183"/>
      <c r="I2056" s="183"/>
      <c r="J2056" s="185"/>
      <c r="K2056" s="183"/>
      <c r="L2056" s="185"/>
      <c r="M2056" s="186"/>
      <c r="N2056" s="186"/>
    </row>
    <row r="2057" spans="1:14">
      <c r="A2057" s="181"/>
      <c r="B2057" s="182"/>
      <c r="C2057" s="183"/>
      <c r="D2057" s="182"/>
      <c r="E2057" s="182"/>
      <c r="F2057" s="183"/>
      <c r="G2057" s="184"/>
      <c r="H2057" s="183"/>
      <c r="I2057" s="183"/>
      <c r="J2057" s="185"/>
      <c r="K2057" s="183"/>
      <c r="L2057" s="185"/>
      <c r="M2057" s="186"/>
      <c r="N2057" s="186"/>
    </row>
    <row r="2058" spans="1:14">
      <c r="A2058" s="181"/>
      <c r="B2058" s="182"/>
      <c r="C2058" s="183"/>
      <c r="D2058" s="182"/>
      <c r="E2058" s="182"/>
      <c r="F2058" s="183"/>
      <c r="G2058" s="184"/>
      <c r="H2058" s="183"/>
      <c r="I2058" s="183"/>
      <c r="J2058" s="185"/>
      <c r="K2058" s="183"/>
      <c r="L2058" s="185"/>
      <c r="M2058" s="186"/>
      <c r="N2058" s="186"/>
    </row>
    <row r="2059" spans="1:14">
      <c r="A2059" s="181"/>
      <c r="B2059" s="182"/>
      <c r="C2059" s="183"/>
      <c r="D2059" s="182"/>
      <c r="E2059" s="182"/>
      <c r="F2059" s="183"/>
      <c r="G2059" s="184"/>
      <c r="H2059" s="183"/>
      <c r="I2059" s="183"/>
      <c r="J2059" s="185"/>
      <c r="K2059" s="183"/>
      <c r="L2059" s="185"/>
      <c r="M2059" s="186"/>
      <c r="N2059" s="186"/>
    </row>
    <row r="2060" spans="1:14">
      <c r="A2060" s="181"/>
      <c r="B2060" s="182"/>
      <c r="C2060" s="183"/>
      <c r="D2060" s="182"/>
      <c r="E2060" s="182"/>
      <c r="F2060" s="183"/>
      <c r="G2060" s="184"/>
      <c r="H2060" s="183"/>
      <c r="I2060" s="183"/>
      <c r="J2060" s="185"/>
      <c r="K2060" s="183"/>
      <c r="L2060" s="185"/>
      <c r="M2060" s="186"/>
      <c r="N2060" s="186"/>
    </row>
    <row r="2061" spans="1:14">
      <c r="A2061" s="181"/>
      <c r="B2061" s="182"/>
      <c r="C2061" s="183"/>
      <c r="D2061" s="182"/>
      <c r="E2061" s="182"/>
      <c r="F2061" s="183"/>
      <c r="G2061" s="184"/>
      <c r="H2061" s="183"/>
      <c r="I2061" s="183"/>
      <c r="J2061" s="185"/>
      <c r="K2061" s="183"/>
      <c r="L2061" s="185"/>
      <c r="M2061" s="186"/>
      <c r="N2061" s="186"/>
    </row>
    <row r="2062" spans="1:14">
      <c r="A2062" s="181"/>
      <c r="B2062" s="182"/>
      <c r="C2062" s="183"/>
      <c r="D2062" s="182"/>
      <c r="E2062" s="182"/>
      <c r="F2062" s="183"/>
      <c r="G2062" s="184"/>
      <c r="H2062" s="183"/>
      <c r="I2062" s="183"/>
      <c r="J2062" s="185"/>
      <c r="K2062" s="183"/>
      <c r="L2062" s="185"/>
      <c r="M2062" s="186"/>
      <c r="N2062" s="186"/>
    </row>
    <row r="2063" spans="1:14">
      <c r="A2063" s="181"/>
      <c r="B2063" s="182"/>
      <c r="C2063" s="183"/>
      <c r="D2063" s="182"/>
      <c r="E2063" s="182"/>
      <c r="F2063" s="183"/>
      <c r="G2063" s="184"/>
      <c r="H2063" s="183"/>
      <c r="I2063" s="183"/>
      <c r="J2063" s="185"/>
      <c r="K2063" s="183"/>
      <c r="L2063" s="185"/>
      <c r="M2063" s="186"/>
      <c r="N2063" s="186"/>
    </row>
    <row r="2064" spans="1:14">
      <c r="A2064" s="181"/>
      <c r="B2064" s="182"/>
      <c r="C2064" s="183"/>
      <c r="D2064" s="182"/>
      <c r="E2064" s="182"/>
      <c r="F2064" s="183"/>
      <c r="G2064" s="184"/>
      <c r="H2064" s="183"/>
      <c r="I2064" s="183"/>
      <c r="J2064" s="185"/>
      <c r="K2064" s="183"/>
      <c r="L2064" s="185"/>
      <c r="M2064" s="186"/>
      <c r="N2064" s="186"/>
    </row>
    <row r="2065" spans="1:14">
      <c r="A2065" s="181"/>
      <c r="B2065" s="182"/>
      <c r="C2065" s="183"/>
      <c r="D2065" s="182"/>
      <c r="E2065" s="182"/>
      <c r="F2065" s="183"/>
      <c r="G2065" s="184"/>
      <c r="H2065" s="183"/>
      <c r="I2065" s="183"/>
      <c r="J2065" s="185"/>
      <c r="K2065" s="183"/>
      <c r="L2065" s="185"/>
      <c r="M2065" s="186"/>
      <c r="N2065" s="186"/>
    </row>
    <row r="2066" spans="1:14">
      <c r="A2066" s="181"/>
      <c r="B2066" s="182"/>
      <c r="C2066" s="183"/>
      <c r="D2066" s="182"/>
      <c r="E2066" s="182"/>
      <c r="F2066" s="183"/>
      <c r="G2066" s="184"/>
      <c r="H2066" s="183"/>
      <c r="I2066" s="183"/>
      <c r="J2066" s="185"/>
      <c r="K2066" s="183"/>
      <c r="L2066" s="185"/>
      <c r="M2066" s="186"/>
      <c r="N2066" s="186"/>
    </row>
    <row r="2067" spans="1:14">
      <c r="A2067" s="181"/>
      <c r="B2067" s="182"/>
      <c r="C2067" s="183"/>
      <c r="D2067" s="182"/>
      <c r="E2067" s="182"/>
      <c r="F2067" s="183"/>
      <c r="G2067" s="184"/>
      <c r="H2067" s="183"/>
      <c r="I2067" s="183"/>
      <c r="J2067" s="185"/>
      <c r="K2067" s="183"/>
      <c r="L2067" s="185"/>
      <c r="M2067" s="186"/>
      <c r="N2067" s="186"/>
    </row>
    <row r="2068" spans="1:14">
      <c r="A2068" s="181"/>
      <c r="B2068" s="182"/>
      <c r="C2068" s="183"/>
      <c r="D2068" s="182"/>
      <c r="E2068" s="182"/>
      <c r="F2068" s="183"/>
      <c r="G2068" s="184"/>
      <c r="H2068" s="183"/>
      <c r="I2068" s="183"/>
      <c r="J2068" s="185"/>
      <c r="K2068" s="183"/>
      <c r="L2068" s="185"/>
      <c r="M2068" s="186"/>
      <c r="N2068" s="186"/>
    </row>
    <row r="2069" spans="1:14">
      <c r="A2069" s="181"/>
      <c r="B2069" s="182"/>
      <c r="C2069" s="183"/>
      <c r="D2069" s="182"/>
      <c r="E2069" s="182"/>
      <c r="F2069" s="183"/>
      <c r="G2069" s="184"/>
      <c r="H2069" s="183"/>
      <c r="I2069" s="183"/>
      <c r="J2069" s="185"/>
      <c r="K2069" s="183"/>
      <c r="L2069" s="185"/>
      <c r="M2069" s="186"/>
      <c r="N2069" s="186"/>
    </row>
    <row r="2070" spans="1:14">
      <c r="A2070" s="181"/>
      <c r="B2070" s="182"/>
      <c r="C2070" s="183"/>
      <c r="D2070" s="182"/>
      <c r="E2070" s="182"/>
      <c r="F2070" s="183"/>
      <c r="G2070" s="184"/>
      <c r="H2070" s="183"/>
      <c r="I2070" s="183"/>
      <c r="J2070" s="185"/>
      <c r="K2070" s="183"/>
      <c r="L2070" s="185"/>
      <c r="M2070" s="186"/>
      <c r="N2070" s="186"/>
    </row>
    <row r="2071" spans="1:14">
      <c r="A2071" s="181"/>
      <c r="B2071" s="182"/>
      <c r="C2071" s="183"/>
      <c r="D2071" s="182"/>
      <c r="E2071" s="182"/>
      <c r="F2071" s="183"/>
      <c r="G2071" s="184"/>
      <c r="H2071" s="183"/>
      <c r="I2071" s="183"/>
      <c r="J2071" s="185"/>
      <c r="K2071" s="183"/>
      <c r="L2071" s="185"/>
      <c r="M2071" s="186"/>
      <c r="N2071" s="186"/>
    </row>
    <row r="2072" spans="1:14">
      <c r="A2072" s="181"/>
      <c r="B2072" s="182"/>
      <c r="C2072" s="183"/>
      <c r="D2072" s="182"/>
      <c r="E2072" s="182"/>
      <c r="F2072" s="183"/>
      <c r="G2072" s="184"/>
      <c r="H2072" s="183"/>
      <c r="I2072" s="183"/>
      <c r="J2072" s="185"/>
      <c r="K2072" s="183"/>
      <c r="L2072" s="185"/>
      <c r="M2072" s="186"/>
      <c r="N2072" s="186"/>
    </row>
    <row r="2073" spans="1:14">
      <c r="A2073" s="181"/>
      <c r="B2073" s="182"/>
      <c r="C2073" s="183"/>
      <c r="D2073" s="182"/>
      <c r="E2073" s="182"/>
      <c r="F2073" s="183"/>
      <c r="G2073" s="184"/>
      <c r="H2073" s="183"/>
      <c r="I2073" s="183"/>
      <c r="J2073" s="185"/>
      <c r="K2073" s="183"/>
      <c r="L2073" s="185"/>
      <c r="M2073" s="186"/>
      <c r="N2073" s="186"/>
    </row>
    <row r="2074" spans="1:14">
      <c r="A2074" s="181"/>
      <c r="B2074" s="182"/>
      <c r="C2074" s="183"/>
      <c r="D2074" s="182"/>
      <c r="E2074" s="182"/>
      <c r="F2074" s="183"/>
      <c r="G2074" s="184"/>
      <c r="H2074" s="183"/>
      <c r="I2074" s="183"/>
      <c r="J2074" s="185"/>
      <c r="K2074" s="183"/>
      <c r="L2074" s="185"/>
      <c r="M2074" s="186"/>
      <c r="N2074" s="186"/>
    </row>
    <row r="2075" spans="1:14">
      <c r="A2075" s="181"/>
      <c r="B2075" s="182"/>
      <c r="C2075" s="183"/>
      <c r="D2075" s="182"/>
      <c r="E2075" s="182"/>
      <c r="F2075" s="183"/>
      <c r="G2075" s="184"/>
      <c r="H2075" s="183"/>
      <c r="I2075" s="183"/>
      <c r="J2075" s="185"/>
      <c r="K2075" s="183"/>
      <c r="L2075" s="185"/>
      <c r="M2075" s="186"/>
      <c r="N2075" s="186"/>
    </row>
    <row r="2076" spans="1:14">
      <c r="A2076" s="181"/>
      <c r="B2076" s="182"/>
      <c r="C2076" s="183"/>
      <c r="D2076" s="182"/>
      <c r="E2076" s="182"/>
      <c r="F2076" s="183"/>
      <c r="G2076" s="184"/>
      <c r="H2076" s="183"/>
      <c r="I2076" s="183"/>
      <c r="J2076" s="185"/>
      <c r="K2076" s="183"/>
      <c r="L2076" s="185"/>
      <c r="M2076" s="186"/>
      <c r="N2076" s="186"/>
    </row>
    <row r="2077" spans="1:14">
      <c r="A2077" s="181"/>
      <c r="B2077" s="182"/>
      <c r="C2077" s="183"/>
      <c r="D2077" s="182"/>
      <c r="E2077" s="182"/>
      <c r="F2077" s="183"/>
      <c r="G2077" s="184"/>
      <c r="H2077" s="183"/>
      <c r="I2077" s="183"/>
      <c r="J2077" s="185"/>
      <c r="K2077" s="183"/>
      <c r="L2077" s="185"/>
      <c r="M2077" s="186"/>
      <c r="N2077" s="186"/>
    </row>
    <row r="2078" spans="1:14">
      <c r="A2078" s="181"/>
      <c r="B2078" s="182"/>
      <c r="C2078" s="183"/>
      <c r="D2078" s="182"/>
      <c r="E2078" s="182"/>
      <c r="F2078" s="183"/>
      <c r="G2078" s="184"/>
      <c r="H2078" s="183"/>
      <c r="I2078" s="183"/>
      <c r="J2078" s="185"/>
      <c r="K2078" s="183"/>
      <c r="L2078" s="185"/>
      <c r="M2078" s="186"/>
      <c r="N2078" s="186"/>
    </row>
    <row r="2079" spans="1:14">
      <c r="A2079" s="181"/>
      <c r="B2079" s="182"/>
      <c r="C2079" s="183"/>
      <c r="D2079" s="182"/>
      <c r="E2079" s="182"/>
      <c r="F2079" s="183"/>
      <c r="G2079" s="184"/>
      <c r="H2079" s="183"/>
      <c r="I2079" s="183"/>
      <c r="J2079" s="185"/>
      <c r="K2079" s="183"/>
      <c r="L2079" s="185"/>
      <c r="M2079" s="186"/>
      <c r="N2079" s="186"/>
    </row>
    <row r="2080" spans="1:14">
      <c r="A2080" s="181"/>
      <c r="B2080" s="182"/>
      <c r="C2080" s="183"/>
      <c r="D2080" s="182"/>
      <c r="E2080" s="182"/>
      <c r="F2080" s="183"/>
      <c r="G2080" s="184"/>
      <c r="H2080" s="183"/>
      <c r="I2080" s="183"/>
      <c r="J2080" s="185"/>
      <c r="K2080" s="183"/>
      <c r="L2080" s="185"/>
      <c r="M2080" s="186"/>
      <c r="N2080" s="186"/>
    </row>
    <row r="2081" spans="1:14">
      <c r="A2081" s="181"/>
      <c r="B2081" s="182"/>
      <c r="C2081" s="183"/>
      <c r="D2081" s="182"/>
      <c r="E2081" s="182"/>
      <c r="F2081" s="183"/>
      <c r="G2081" s="184"/>
      <c r="H2081" s="183"/>
      <c r="I2081" s="183"/>
      <c r="J2081" s="185"/>
      <c r="K2081" s="183"/>
      <c r="L2081" s="185"/>
      <c r="M2081" s="186"/>
      <c r="N2081" s="186"/>
    </row>
    <row r="2082" spans="1:14">
      <c r="A2082" s="181"/>
      <c r="B2082" s="182"/>
      <c r="C2082" s="183"/>
      <c r="D2082" s="182"/>
      <c r="E2082" s="182"/>
      <c r="F2082" s="183"/>
      <c r="G2082" s="184"/>
      <c r="H2082" s="183"/>
      <c r="I2082" s="183"/>
      <c r="J2082" s="185"/>
      <c r="K2082" s="183"/>
      <c r="L2082" s="185"/>
      <c r="M2082" s="186"/>
      <c r="N2082" s="186"/>
    </row>
    <row r="2083" spans="1:14">
      <c r="A2083" s="181"/>
      <c r="B2083" s="182"/>
      <c r="C2083" s="183"/>
      <c r="D2083" s="182"/>
      <c r="E2083" s="182"/>
      <c r="F2083" s="183"/>
      <c r="G2083" s="184"/>
      <c r="H2083" s="183"/>
      <c r="I2083" s="183"/>
      <c r="J2083" s="185"/>
      <c r="K2083" s="183"/>
      <c r="L2083" s="185"/>
      <c r="M2083" s="186"/>
      <c r="N2083" s="186"/>
    </row>
    <row r="2084" spans="1:14">
      <c r="A2084" s="181"/>
      <c r="B2084" s="182"/>
      <c r="C2084" s="183"/>
      <c r="D2084" s="182"/>
      <c r="E2084" s="182"/>
      <c r="F2084" s="183"/>
      <c r="G2084" s="184"/>
      <c r="H2084" s="183"/>
      <c r="I2084" s="183"/>
      <c r="J2084" s="185"/>
      <c r="K2084" s="183"/>
      <c r="L2084" s="185"/>
      <c r="M2084" s="186"/>
      <c r="N2084" s="186"/>
    </row>
    <row r="2085" spans="1:14">
      <c r="A2085" s="181"/>
      <c r="B2085" s="182"/>
      <c r="C2085" s="183"/>
      <c r="D2085" s="182"/>
      <c r="E2085" s="182"/>
      <c r="F2085" s="183"/>
      <c r="G2085" s="184"/>
      <c r="H2085" s="183"/>
      <c r="I2085" s="183"/>
      <c r="J2085" s="185"/>
      <c r="K2085" s="183"/>
      <c r="L2085" s="185"/>
      <c r="M2085" s="186"/>
      <c r="N2085" s="186"/>
    </row>
    <row r="2086" spans="1:14">
      <c r="A2086" s="181"/>
      <c r="B2086" s="182"/>
      <c r="C2086" s="183"/>
      <c r="D2086" s="182"/>
      <c r="E2086" s="182"/>
      <c r="F2086" s="183"/>
      <c r="G2086" s="184"/>
      <c r="H2086" s="183"/>
      <c r="I2086" s="183"/>
      <c r="J2086" s="185"/>
      <c r="K2086" s="183"/>
      <c r="L2086" s="185"/>
      <c r="M2086" s="186"/>
      <c r="N2086" s="186"/>
    </row>
    <row r="2087" spans="1:14">
      <c r="A2087" s="181"/>
      <c r="B2087" s="182"/>
      <c r="C2087" s="183"/>
      <c r="D2087" s="182"/>
      <c r="E2087" s="182"/>
      <c r="F2087" s="183"/>
      <c r="G2087" s="184"/>
      <c r="H2087" s="183"/>
      <c r="I2087" s="183"/>
      <c r="J2087" s="185"/>
      <c r="K2087" s="183"/>
      <c r="L2087" s="185"/>
      <c r="M2087" s="186"/>
      <c r="N2087" s="186"/>
    </row>
    <row r="2088" spans="1:14">
      <c r="A2088" s="181"/>
      <c r="B2088" s="182"/>
      <c r="C2088" s="183"/>
      <c r="D2088" s="182"/>
      <c r="E2088" s="182"/>
      <c r="F2088" s="183"/>
      <c r="G2088" s="184"/>
      <c r="H2088" s="183"/>
      <c r="I2088" s="183"/>
      <c r="J2088" s="185"/>
      <c r="K2088" s="183"/>
      <c r="L2088" s="185"/>
      <c r="M2088" s="186"/>
      <c r="N2088" s="186"/>
    </row>
    <row r="2089" spans="1:14">
      <c r="A2089" s="181"/>
      <c r="B2089" s="182"/>
      <c r="C2089" s="183"/>
      <c r="D2089" s="182"/>
      <c r="E2089" s="182"/>
      <c r="F2089" s="183"/>
      <c r="G2089" s="184"/>
      <c r="H2089" s="183"/>
      <c r="I2089" s="183"/>
      <c r="J2089" s="185"/>
      <c r="K2089" s="183"/>
      <c r="L2089" s="185"/>
      <c r="M2089" s="186"/>
      <c r="N2089" s="186"/>
    </row>
    <row r="2090" spans="1:14">
      <c r="A2090" s="181"/>
      <c r="B2090" s="182"/>
      <c r="C2090" s="183"/>
      <c r="D2090" s="182"/>
      <c r="E2090" s="182"/>
      <c r="F2090" s="183"/>
      <c r="G2090" s="184"/>
      <c r="H2090" s="183"/>
      <c r="I2090" s="183"/>
      <c r="J2090" s="185"/>
      <c r="K2090" s="183"/>
      <c r="L2090" s="185"/>
      <c r="M2090" s="186"/>
      <c r="N2090" s="186"/>
    </row>
    <row r="2091" spans="1:14">
      <c r="A2091" s="181"/>
      <c r="B2091" s="182"/>
      <c r="C2091" s="183"/>
      <c r="D2091" s="182"/>
      <c r="E2091" s="182"/>
      <c r="F2091" s="183"/>
      <c r="G2091" s="184"/>
      <c r="H2091" s="183"/>
      <c r="I2091" s="183"/>
      <c r="J2091" s="185"/>
      <c r="K2091" s="183"/>
      <c r="L2091" s="185"/>
      <c r="M2091" s="186"/>
      <c r="N2091" s="186"/>
    </row>
    <row r="2092" spans="1:14">
      <c r="A2092" s="181"/>
      <c r="B2092" s="182"/>
      <c r="C2092" s="183"/>
      <c r="D2092" s="182"/>
      <c r="E2092" s="182"/>
      <c r="F2092" s="183"/>
      <c r="G2092" s="184"/>
      <c r="H2092" s="183"/>
      <c r="I2092" s="183"/>
      <c r="J2092" s="185"/>
      <c r="K2092" s="183"/>
      <c r="L2092" s="185"/>
      <c r="M2092" s="186"/>
      <c r="N2092" s="186"/>
    </row>
    <row r="2093" spans="1:14">
      <c r="A2093" s="181"/>
      <c r="B2093" s="182"/>
      <c r="C2093" s="183"/>
      <c r="D2093" s="182"/>
      <c r="E2093" s="182"/>
      <c r="F2093" s="183"/>
      <c r="G2093" s="184"/>
      <c r="H2093" s="183"/>
      <c r="I2093" s="183"/>
      <c r="J2093" s="185"/>
      <c r="K2093" s="183"/>
      <c r="L2093" s="185"/>
      <c r="M2093" s="186"/>
      <c r="N2093" s="186"/>
    </row>
    <row r="2094" spans="1:14">
      <c r="A2094" s="181"/>
      <c r="B2094" s="182"/>
      <c r="C2094" s="183"/>
      <c r="D2094" s="182"/>
      <c r="E2094" s="182"/>
      <c r="F2094" s="183"/>
      <c r="G2094" s="184"/>
      <c r="H2094" s="183"/>
      <c r="I2094" s="183"/>
      <c r="J2094" s="185"/>
      <c r="K2094" s="183"/>
      <c r="L2094" s="185"/>
      <c r="M2094" s="186"/>
      <c r="N2094" s="186"/>
    </row>
    <row r="2095" spans="1:14">
      <c r="A2095" s="181"/>
      <c r="B2095" s="182"/>
      <c r="C2095" s="183"/>
      <c r="D2095" s="182"/>
      <c r="E2095" s="182"/>
      <c r="F2095" s="183"/>
      <c r="G2095" s="184"/>
      <c r="H2095" s="183"/>
      <c r="I2095" s="183"/>
      <c r="J2095" s="185"/>
      <c r="K2095" s="183"/>
      <c r="L2095" s="185"/>
      <c r="M2095" s="186"/>
      <c r="N2095" s="186"/>
    </row>
    <row r="2096" spans="1:14">
      <c r="A2096" s="181"/>
      <c r="B2096" s="182"/>
      <c r="C2096" s="183"/>
      <c r="D2096" s="182"/>
      <c r="E2096" s="182"/>
      <c r="F2096" s="183"/>
      <c r="G2096" s="184"/>
      <c r="H2096" s="183"/>
      <c r="I2096" s="183"/>
      <c r="J2096" s="185"/>
      <c r="K2096" s="183"/>
      <c r="L2096" s="185"/>
      <c r="M2096" s="186"/>
      <c r="N2096" s="186"/>
    </row>
    <row r="2097" spans="1:14">
      <c r="A2097" s="181"/>
      <c r="B2097" s="182"/>
      <c r="C2097" s="183"/>
      <c r="D2097" s="182"/>
      <c r="E2097" s="182"/>
      <c r="F2097" s="183"/>
      <c r="G2097" s="184"/>
      <c r="H2097" s="183"/>
      <c r="I2097" s="183"/>
      <c r="J2097" s="185"/>
      <c r="K2097" s="183"/>
      <c r="L2097" s="185"/>
      <c r="M2097" s="186"/>
      <c r="N2097" s="186"/>
    </row>
    <row r="2098" spans="1:14">
      <c r="A2098" s="181"/>
      <c r="B2098" s="182"/>
      <c r="C2098" s="183"/>
      <c r="D2098" s="182"/>
      <c r="E2098" s="182"/>
      <c r="F2098" s="183"/>
      <c r="G2098" s="184"/>
      <c r="H2098" s="183"/>
      <c r="I2098" s="183"/>
      <c r="J2098" s="185"/>
      <c r="K2098" s="183"/>
      <c r="L2098" s="185"/>
      <c r="M2098" s="186"/>
      <c r="N2098" s="186"/>
    </row>
    <row r="2099" spans="1:14">
      <c r="A2099" s="181"/>
      <c r="B2099" s="182"/>
      <c r="C2099" s="183"/>
      <c r="D2099" s="182"/>
      <c r="E2099" s="182"/>
      <c r="F2099" s="183"/>
      <c r="G2099" s="184"/>
      <c r="H2099" s="183"/>
      <c r="I2099" s="183"/>
      <c r="J2099" s="185"/>
      <c r="K2099" s="183"/>
      <c r="L2099" s="185"/>
      <c r="M2099" s="186"/>
      <c r="N2099" s="186"/>
    </row>
    <row r="2100" spans="1:14">
      <c r="A2100" s="181"/>
      <c r="B2100" s="182"/>
      <c r="C2100" s="183"/>
      <c r="D2100" s="182"/>
      <c r="E2100" s="182"/>
      <c r="F2100" s="183"/>
      <c r="G2100" s="184"/>
      <c r="H2100" s="183"/>
      <c r="I2100" s="183"/>
      <c r="J2100" s="185"/>
      <c r="K2100" s="183"/>
      <c r="L2100" s="185"/>
      <c r="M2100" s="186"/>
      <c r="N2100" s="186"/>
    </row>
    <row r="2101" spans="1:14">
      <c r="A2101" s="181"/>
      <c r="B2101" s="182"/>
      <c r="C2101" s="183"/>
      <c r="D2101" s="182"/>
      <c r="E2101" s="182"/>
      <c r="F2101" s="183"/>
      <c r="G2101" s="184"/>
      <c r="H2101" s="183"/>
      <c r="I2101" s="183"/>
      <c r="J2101" s="185"/>
      <c r="K2101" s="183"/>
      <c r="L2101" s="185"/>
      <c r="M2101" s="186"/>
      <c r="N2101" s="186"/>
    </row>
    <row r="2102" spans="1:14">
      <c r="A2102" s="181"/>
      <c r="B2102" s="182"/>
      <c r="C2102" s="183"/>
      <c r="D2102" s="182"/>
      <c r="E2102" s="182"/>
      <c r="F2102" s="183"/>
      <c r="G2102" s="184"/>
      <c r="H2102" s="183"/>
      <c r="I2102" s="183"/>
      <c r="J2102" s="185"/>
      <c r="K2102" s="183"/>
      <c r="L2102" s="185"/>
      <c r="M2102" s="186"/>
      <c r="N2102" s="186"/>
    </row>
    <row r="2103" spans="1:14">
      <c r="A2103" s="181"/>
      <c r="B2103" s="182"/>
      <c r="C2103" s="183"/>
      <c r="D2103" s="182"/>
      <c r="E2103" s="182"/>
      <c r="F2103" s="183"/>
      <c r="G2103" s="184"/>
      <c r="H2103" s="183"/>
      <c r="I2103" s="183"/>
      <c r="J2103" s="185"/>
      <c r="K2103" s="183"/>
      <c r="L2103" s="185"/>
      <c r="M2103" s="186"/>
      <c r="N2103" s="186"/>
    </row>
    <row r="2104" spans="1:14">
      <c r="A2104" s="181"/>
      <c r="B2104" s="182"/>
      <c r="C2104" s="183"/>
      <c r="D2104" s="182"/>
      <c r="E2104" s="182"/>
      <c r="F2104" s="183"/>
      <c r="G2104" s="184"/>
      <c r="H2104" s="183"/>
      <c r="I2104" s="183"/>
      <c r="J2104" s="185"/>
      <c r="K2104" s="183"/>
      <c r="L2104" s="185"/>
      <c r="M2104" s="186"/>
      <c r="N2104" s="186"/>
    </row>
    <row r="2105" spans="1:14">
      <c r="A2105" s="181"/>
      <c r="B2105" s="182"/>
      <c r="C2105" s="183"/>
      <c r="D2105" s="182"/>
      <c r="E2105" s="182"/>
      <c r="F2105" s="183"/>
      <c r="G2105" s="184"/>
      <c r="H2105" s="183"/>
      <c r="I2105" s="183"/>
      <c r="J2105" s="185"/>
      <c r="K2105" s="183"/>
      <c r="L2105" s="185"/>
      <c r="M2105" s="186"/>
      <c r="N2105" s="186"/>
    </row>
    <row r="2106" spans="1:14">
      <c r="A2106" s="181"/>
      <c r="B2106" s="182"/>
      <c r="C2106" s="183"/>
      <c r="D2106" s="182"/>
      <c r="E2106" s="182"/>
      <c r="F2106" s="183"/>
      <c r="G2106" s="184"/>
      <c r="H2106" s="183"/>
      <c r="I2106" s="183"/>
      <c r="J2106" s="185"/>
      <c r="K2106" s="183"/>
      <c r="L2106" s="185"/>
      <c r="M2106" s="186"/>
      <c r="N2106" s="186"/>
    </row>
    <row r="2107" spans="1:14">
      <c r="A2107" s="181"/>
      <c r="B2107" s="182"/>
      <c r="C2107" s="183"/>
      <c r="D2107" s="182"/>
      <c r="E2107" s="182"/>
      <c r="F2107" s="183"/>
      <c r="G2107" s="184"/>
      <c r="H2107" s="183"/>
      <c r="I2107" s="183"/>
      <c r="J2107" s="185"/>
      <c r="K2107" s="183"/>
      <c r="L2107" s="185"/>
      <c r="M2107" s="186"/>
      <c r="N2107" s="186"/>
    </row>
    <row r="2108" spans="1:14">
      <c r="A2108" s="181"/>
      <c r="B2108" s="182"/>
      <c r="C2108" s="183"/>
      <c r="D2108" s="182"/>
      <c r="E2108" s="182"/>
      <c r="F2108" s="183"/>
      <c r="G2108" s="184"/>
      <c r="H2108" s="183"/>
      <c r="I2108" s="183"/>
      <c r="J2108" s="185"/>
      <c r="K2108" s="183"/>
      <c r="L2108" s="185"/>
      <c r="M2108" s="186"/>
      <c r="N2108" s="186"/>
    </row>
    <row r="2109" spans="1:14">
      <c r="A2109" s="181"/>
      <c r="B2109" s="182"/>
      <c r="C2109" s="183"/>
      <c r="D2109" s="182"/>
      <c r="E2109" s="182"/>
      <c r="F2109" s="183"/>
      <c r="G2109" s="184"/>
      <c r="H2109" s="183"/>
      <c r="I2109" s="183"/>
      <c r="J2109" s="185"/>
      <c r="K2109" s="183"/>
      <c r="L2109" s="185"/>
      <c r="M2109" s="186"/>
      <c r="N2109" s="186"/>
    </row>
    <row r="2110" spans="1:14">
      <c r="A2110" s="181"/>
      <c r="B2110" s="182"/>
      <c r="C2110" s="183"/>
      <c r="D2110" s="182"/>
      <c r="E2110" s="182"/>
      <c r="F2110" s="183"/>
      <c r="G2110" s="184"/>
      <c r="H2110" s="183"/>
      <c r="I2110" s="183"/>
      <c r="J2110" s="185"/>
      <c r="K2110" s="183"/>
      <c r="L2110" s="185"/>
      <c r="M2110" s="186"/>
      <c r="N2110" s="186"/>
    </row>
    <row r="2111" spans="1:14">
      <c r="A2111" s="181"/>
      <c r="B2111" s="182"/>
      <c r="C2111" s="183"/>
      <c r="D2111" s="182"/>
      <c r="E2111" s="182"/>
      <c r="F2111" s="183"/>
      <c r="G2111" s="184"/>
      <c r="H2111" s="183"/>
      <c r="I2111" s="183"/>
      <c r="J2111" s="185"/>
      <c r="K2111" s="183"/>
      <c r="L2111" s="185"/>
      <c r="M2111" s="186"/>
      <c r="N2111" s="186"/>
    </row>
    <row r="2112" spans="1:14">
      <c r="A2112" s="181"/>
      <c r="B2112" s="182"/>
      <c r="C2112" s="183"/>
      <c r="D2112" s="182"/>
      <c r="E2112" s="182"/>
      <c r="F2112" s="183"/>
      <c r="G2112" s="184"/>
      <c r="H2112" s="183"/>
      <c r="I2112" s="183"/>
      <c r="J2112" s="185"/>
      <c r="K2112" s="183"/>
      <c r="L2112" s="185"/>
      <c r="M2112" s="186"/>
      <c r="N2112" s="186"/>
    </row>
    <row r="2113" spans="1:14">
      <c r="A2113" s="181"/>
      <c r="B2113" s="182"/>
      <c r="C2113" s="183"/>
      <c r="D2113" s="182"/>
      <c r="E2113" s="182"/>
      <c r="F2113" s="183"/>
      <c r="G2113" s="184"/>
      <c r="H2113" s="183"/>
      <c r="I2113" s="183"/>
      <c r="J2113" s="185"/>
      <c r="K2113" s="183"/>
      <c r="L2113" s="185"/>
      <c r="M2113" s="186"/>
      <c r="N2113" s="186"/>
    </row>
    <row r="2114" spans="1:14">
      <c r="A2114" s="181"/>
      <c r="B2114" s="182"/>
      <c r="C2114" s="183"/>
      <c r="D2114" s="182"/>
      <c r="E2114" s="182"/>
      <c r="F2114" s="183"/>
      <c r="G2114" s="184"/>
      <c r="H2114" s="183"/>
      <c r="I2114" s="183"/>
      <c r="J2114" s="185"/>
      <c r="K2114" s="183"/>
      <c r="L2114" s="185"/>
      <c r="M2114" s="186"/>
      <c r="N2114" s="186"/>
    </row>
    <row r="2115" spans="1:14">
      <c r="A2115" s="181"/>
      <c r="B2115" s="182"/>
      <c r="C2115" s="183"/>
      <c r="D2115" s="182"/>
      <c r="E2115" s="182"/>
      <c r="F2115" s="183"/>
      <c r="G2115" s="184"/>
      <c r="H2115" s="183"/>
      <c r="I2115" s="183"/>
      <c r="J2115" s="185"/>
      <c r="K2115" s="183"/>
      <c r="L2115" s="185"/>
      <c r="M2115" s="186"/>
      <c r="N2115" s="186"/>
    </row>
    <row r="2116" spans="1:14">
      <c r="A2116" s="181"/>
      <c r="B2116" s="182"/>
      <c r="C2116" s="183"/>
      <c r="D2116" s="182"/>
      <c r="E2116" s="182"/>
      <c r="F2116" s="183"/>
      <c r="G2116" s="184"/>
      <c r="H2116" s="183"/>
      <c r="I2116" s="183"/>
      <c r="J2116" s="185"/>
      <c r="K2116" s="183"/>
      <c r="L2116" s="185"/>
      <c r="M2116" s="186"/>
      <c r="N2116" s="186"/>
    </row>
    <row r="2117" spans="1:14">
      <c r="A2117" s="181"/>
      <c r="B2117" s="182"/>
      <c r="C2117" s="183"/>
      <c r="D2117" s="182"/>
      <c r="E2117" s="182"/>
      <c r="F2117" s="183"/>
      <c r="G2117" s="184"/>
      <c r="H2117" s="183"/>
      <c r="I2117" s="183"/>
      <c r="J2117" s="185"/>
      <c r="K2117" s="183"/>
      <c r="L2117" s="185"/>
      <c r="M2117" s="186"/>
      <c r="N2117" s="186"/>
    </row>
    <row r="2118" spans="1:14">
      <c r="A2118" s="181"/>
      <c r="B2118" s="182"/>
      <c r="C2118" s="183"/>
      <c r="D2118" s="182"/>
      <c r="E2118" s="182"/>
      <c r="F2118" s="183"/>
      <c r="G2118" s="184"/>
      <c r="H2118" s="183"/>
      <c r="I2118" s="183"/>
      <c r="J2118" s="185"/>
      <c r="K2118" s="183"/>
      <c r="L2118" s="185"/>
      <c r="M2118" s="186"/>
      <c r="N2118" s="186"/>
    </row>
    <row r="2119" spans="1:14">
      <c r="A2119" s="181"/>
      <c r="B2119" s="182"/>
      <c r="C2119" s="183"/>
      <c r="D2119" s="182"/>
      <c r="E2119" s="182"/>
      <c r="F2119" s="183"/>
      <c r="G2119" s="184"/>
      <c r="H2119" s="183"/>
      <c r="I2119" s="183"/>
      <c r="J2119" s="185"/>
      <c r="K2119" s="183"/>
      <c r="L2119" s="185"/>
      <c r="M2119" s="186"/>
      <c r="N2119" s="186"/>
    </row>
    <row r="2120" spans="1:14">
      <c r="A2120" s="181"/>
      <c r="B2120" s="182"/>
      <c r="C2120" s="183"/>
      <c r="D2120" s="182"/>
      <c r="E2120" s="182"/>
      <c r="F2120" s="183"/>
      <c r="G2120" s="184"/>
      <c r="H2120" s="183"/>
      <c r="I2120" s="183"/>
      <c r="J2120" s="185"/>
      <c r="K2120" s="183"/>
      <c r="L2120" s="185"/>
      <c r="M2120" s="186"/>
      <c r="N2120" s="186"/>
    </row>
    <row r="2121" spans="1:14">
      <c r="A2121" s="181"/>
      <c r="B2121" s="182"/>
      <c r="C2121" s="183"/>
      <c r="D2121" s="182"/>
      <c r="E2121" s="182"/>
      <c r="F2121" s="183"/>
      <c r="G2121" s="184"/>
      <c r="H2121" s="183"/>
      <c r="I2121" s="183"/>
      <c r="J2121" s="185"/>
      <c r="K2121" s="183"/>
      <c r="L2121" s="185"/>
      <c r="M2121" s="186"/>
      <c r="N2121" s="186"/>
    </row>
    <row r="2122" spans="1:14">
      <c r="A2122" s="181"/>
      <c r="B2122" s="182"/>
      <c r="C2122" s="183"/>
      <c r="D2122" s="182"/>
      <c r="E2122" s="182"/>
      <c r="F2122" s="183"/>
      <c r="G2122" s="184"/>
      <c r="H2122" s="183"/>
      <c r="I2122" s="183"/>
      <c r="J2122" s="185"/>
      <c r="K2122" s="183"/>
      <c r="L2122" s="185"/>
      <c r="M2122" s="186"/>
      <c r="N2122" s="186"/>
    </row>
    <row r="2123" spans="1:14">
      <c r="A2123" s="181"/>
      <c r="B2123" s="182"/>
      <c r="C2123" s="183"/>
      <c r="D2123" s="182"/>
      <c r="E2123" s="182"/>
      <c r="F2123" s="183"/>
      <c r="G2123" s="184"/>
      <c r="H2123" s="183"/>
      <c r="I2123" s="183"/>
      <c r="J2123" s="185"/>
      <c r="K2123" s="183"/>
      <c r="L2123" s="185"/>
      <c r="M2123" s="186"/>
      <c r="N2123" s="186"/>
    </row>
    <row r="2124" spans="1:14">
      <c r="A2124" s="181"/>
      <c r="B2124" s="182"/>
      <c r="C2124" s="183"/>
      <c r="D2124" s="182"/>
      <c r="E2124" s="182"/>
      <c r="F2124" s="183"/>
      <c r="G2124" s="184"/>
      <c r="H2124" s="183"/>
      <c r="I2124" s="183"/>
      <c r="J2124" s="185"/>
      <c r="K2124" s="183"/>
      <c r="L2124" s="185"/>
      <c r="M2124" s="186"/>
      <c r="N2124" s="186"/>
    </row>
    <row r="2125" spans="1:14">
      <c r="A2125" s="181"/>
      <c r="B2125" s="182"/>
      <c r="C2125" s="183"/>
      <c r="D2125" s="182"/>
      <c r="E2125" s="182"/>
      <c r="F2125" s="183"/>
      <c r="G2125" s="184"/>
      <c r="H2125" s="183"/>
      <c r="I2125" s="183"/>
      <c r="J2125" s="185"/>
      <c r="K2125" s="183"/>
      <c r="L2125" s="185"/>
      <c r="M2125" s="186"/>
      <c r="N2125" s="186"/>
    </row>
    <row r="2126" spans="1:14">
      <c r="A2126" s="181"/>
      <c r="B2126" s="182"/>
      <c r="C2126" s="183"/>
      <c r="D2126" s="182"/>
      <c r="E2126" s="182"/>
      <c r="F2126" s="183"/>
      <c r="G2126" s="184"/>
      <c r="H2126" s="183"/>
      <c r="I2126" s="183"/>
      <c r="J2126" s="185"/>
      <c r="K2126" s="183"/>
      <c r="L2126" s="185"/>
      <c r="M2126" s="186"/>
      <c r="N2126" s="186"/>
    </row>
    <row r="2127" spans="1:14">
      <c r="A2127" s="181"/>
      <c r="B2127" s="182"/>
      <c r="C2127" s="183"/>
      <c r="D2127" s="182"/>
      <c r="E2127" s="182"/>
      <c r="F2127" s="183"/>
      <c r="G2127" s="184"/>
      <c r="H2127" s="183"/>
      <c r="I2127" s="183"/>
      <c r="J2127" s="185"/>
      <c r="K2127" s="183"/>
      <c r="L2127" s="185"/>
      <c r="M2127" s="186"/>
      <c r="N2127" s="186"/>
    </row>
    <row r="2128" spans="1:14">
      <c r="A2128" s="181"/>
      <c r="B2128" s="182"/>
      <c r="C2128" s="183"/>
      <c r="D2128" s="182"/>
      <c r="E2128" s="182"/>
      <c r="F2128" s="183"/>
      <c r="G2128" s="184"/>
      <c r="H2128" s="183"/>
      <c r="I2128" s="183"/>
      <c r="J2128" s="185"/>
      <c r="K2128" s="183"/>
      <c r="L2128" s="185"/>
      <c r="M2128" s="186"/>
      <c r="N2128" s="186"/>
    </row>
    <row r="2129" spans="1:14">
      <c r="A2129" s="181"/>
      <c r="B2129" s="182"/>
      <c r="C2129" s="183"/>
      <c r="D2129" s="182"/>
      <c r="E2129" s="182"/>
      <c r="F2129" s="183"/>
      <c r="G2129" s="184"/>
      <c r="H2129" s="183"/>
      <c r="I2129" s="183"/>
      <c r="J2129" s="185"/>
      <c r="K2129" s="183"/>
      <c r="L2129" s="185"/>
      <c r="M2129" s="186"/>
      <c r="N2129" s="186"/>
    </row>
    <row r="2130" spans="1:14">
      <c r="A2130" s="181"/>
      <c r="B2130" s="182"/>
      <c r="C2130" s="183"/>
      <c r="D2130" s="182"/>
      <c r="E2130" s="182"/>
      <c r="F2130" s="183"/>
      <c r="G2130" s="184"/>
      <c r="H2130" s="183"/>
      <c r="I2130" s="183"/>
      <c r="J2130" s="185"/>
      <c r="K2130" s="183"/>
      <c r="L2130" s="185"/>
      <c r="M2130" s="186"/>
      <c r="N2130" s="186"/>
    </row>
    <row r="2131" spans="1:14">
      <c r="A2131" s="181"/>
      <c r="B2131" s="182"/>
      <c r="C2131" s="183"/>
      <c r="D2131" s="182"/>
      <c r="E2131" s="182"/>
      <c r="F2131" s="183"/>
      <c r="G2131" s="184"/>
      <c r="H2131" s="183"/>
      <c r="I2131" s="183"/>
      <c r="J2131" s="185"/>
      <c r="K2131" s="183"/>
      <c r="L2131" s="185"/>
      <c r="M2131" s="186"/>
      <c r="N2131" s="186"/>
    </row>
    <row r="2132" spans="1:14">
      <c r="A2132" s="181"/>
      <c r="B2132" s="182"/>
      <c r="C2132" s="183"/>
      <c r="D2132" s="182"/>
      <c r="E2132" s="182"/>
      <c r="F2132" s="183"/>
      <c r="G2132" s="184"/>
      <c r="H2132" s="183"/>
      <c r="I2132" s="183"/>
      <c r="J2132" s="185"/>
      <c r="K2132" s="183"/>
      <c r="L2132" s="185"/>
      <c r="M2132" s="186"/>
      <c r="N2132" s="186"/>
    </row>
    <row r="2133" spans="1:14">
      <c r="A2133" s="181"/>
      <c r="B2133" s="182"/>
      <c r="C2133" s="183"/>
      <c r="D2133" s="182"/>
      <c r="E2133" s="182"/>
      <c r="F2133" s="183"/>
      <c r="G2133" s="184"/>
      <c r="H2133" s="183"/>
      <c r="I2133" s="183"/>
      <c r="J2133" s="185"/>
      <c r="K2133" s="183"/>
      <c r="L2133" s="185"/>
      <c r="M2133" s="186"/>
      <c r="N2133" s="186"/>
    </row>
    <row r="2134" spans="1:14">
      <c r="A2134" s="181"/>
      <c r="B2134" s="182"/>
      <c r="C2134" s="183"/>
      <c r="D2134" s="182"/>
      <c r="E2134" s="182"/>
      <c r="F2134" s="183"/>
      <c r="G2134" s="184"/>
      <c r="H2134" s="183"/>
      <c r="I2134" s="183"/>
      <c r="J2134" s="185"/>
      <c r="K2134" s="183"/>
      <c r="L2134" s="185"/>
      <c r="M2134" s="186"/>
      <c r="N2134" s="186"/>
    </row>
    <row r="2135" spans="1:14">
      <c r="A2135" s="181"/>
      <c r="B2135" s="182"/>
      <c r="C2135" s="183"/>
      <c r="D2135" s="182"/>
      <c r="E2135" s="182"/>
      <c r="F2135" s="183"/>
      <c r="G2135" s="184"/>
      <c r="H2135" s="183"/>
      <c r="I2135" s="183"/>
      <c r="J2135" s="185"/>
      <c r="K2135" s="183"/>
      <c r="L2135" s="185"/>
      <c r="M2135" s="186"/>
      <c r="N2135" s="186"/>
    </row>
    <row r="2136" spans="1:14">
      <c r="A2136" s="181"/>
      <c r="B2136" s="182"/>
      <c r="C2136" s="183"/>
      <c r="D2136" s="182"/>
      <c r="E2136" s="182"/>
      <c r="F2136" s="183"/>
      <c r="G2136" s="184"/>
      <c r="H2136" s="183"/>
      <c r="I2136" s="183"/>
      <c r="J2136" s="185"/>
      <c r="K2136" s="183"/>
      <c r="L2136" s="185"/>
      <c r="M2136" s="186"/>
      <c r="N2136" s="186"/>
    </row>
    <row r="2137" spans="1:14">
      <c r="A2137" s="181"/>
      <c r="B2137" s="182"/>
      <c r="C2137" s="183"/>
      <c r="D2137" s="182"/>
      <c r="E2137" s="182"/>
      <c r="F2137" s="183"/>
      <c r="G2137" s="184"/>
      <c r="H2137" s="183"/>
      <c r="I2137" s="183"/>
      <c r="J2137" s="185"/>
      <c r="K2137" s="183"/>
      <c r="L2137" s="185"/>
      <c r="M2137" s="186"/>
      <c r="N2137" s="186"/>
    </row>
    <row r="2138" spans="1:14">
      <c r="A2138" s="181"/>
      <c r="B2138" s="182"/>
      <c r="C2138" s="183"/>
      <c r="D2138" s="182"/>
      <c r="E2138" s="182"/>
      <c r="F2138" s="183"/>
      <c r="G2138" s="184"/>
      <c r="H2138" s="183"/>
      <c r="I2138" s="183"/>
      <c r="J2138" s="185"/>
      <c r="K2138" s="183"/>
      <c r="L2138" s="185"/>
      <c r="M2138" s="186"/>
      <c r="N2138" s="186"/>
    </row>
    <row r="2139" spans="1:14">
      <c r="A2139" s="181"/>
      <c r="B2139" s="182"/>
      <c r="C2139" s="183"/>
      <c r="D2139" s="182"/>
      <c r="E2139" s="182"/>
      <c r="F2139" s="183"/>
      <c r="G2139" s="184"/>
      <c r="H2139" s="183"/>
      <c r="I2139" s="183"/>
      <c r="J2139" s="185"/>
      <c r="K2139" s="183"/>
      <c r="L2139" s="185"/>
      <c r="M2139" s="186"/>
      <c r="N2139" s="186"/>
    </row>
    <row r="2140" spans="1:14">
      <c r="A2140" s="181"/>
      <c r="B2140" s="182"/>
      <c r="C2140" s="183"/>
      <c r="D2140" s="182"/>
      <c r="E2140" s="182"/>
      <c r="F2140" s="183"/>
      <c r="G2140" s="184"/>
      <c r="H2140" s="183"/>
      <c r="I2140" s="183"/>
      <c r="J2140" s="185"/>
      <c r="K2140" s="183"/>
      <c r="L2140" s="185"/>
      <c r="M2140" s="186"/>
      <c r="N2140" s="186"/>
    </row>
    <row r="2141" spans="1:14">
      <c r="A2141" s="181"/>
      <c r="B2141" s="182"/>
      <c r="C2141" s="183"/>
      <c r="D2141" s="182"/>
      <c r="E2141" s="182"/>
      <c r="F2141" s="183"/>
      <c r="G2141" s="184"/>
      <c r="H2141" s="183"/>
      <c r="I2141" s="183"/>
      <c r="J2141" s="185"/>
      <c r="K2141" s="183"/>
      <c r="L2141" s="185"/>
      <c r="M2141" s="186"/>
      <c r="N2141" s="186"/>
    </row>
    <row r="2142" spans="1:14">
      <c r="A2142" s="181"/>
      <c r="B2142" s="182"/>
      <c r="C2142" s="183"/>
      <c r="D2142" s="182"/>
      <c r="E2142" s="182"/>
      <c r="F2142" s="183"/>
      <c r="G2142" s="184"/>
      <c r="H2142" s="183"/>
      <c r="I2142" s="183"/>
      <c r="J2142" s="185"/>
      <c r="K2142" s="183"/>
      <c r="L2142" s="185"/>
      <c r="M2142" s="186"/>
      <c r="N2142" s="186"/>
    </row>
    <row r="2143" spans="1:14">
      <c r="A2143" s="181"/>
      <c r="B2143" s="182"/>
      <c r="C2143" s="183"/>
      <c r="D2143" s="182"/>
      <c r="E2143" s="182"/>
      <c r="F2143" s="183"/>
      <c r="G2143" s="184"/>
      <c r="H2143" s="183"/>
      <c r="I2143" s="183"/>
      <c r="J2143" s="185"/>
      <c r="K2143" s="183"/>
      <c r="L2143" s="185"/>
      <c r="M2143" s="186"/>
      <c r="N2143" s="186"/>
    </row>
    <row r="2144" spans="1:14">
      <c r="A2144" s="181"/>
      <c r="B2144" s="182"/>
      <c r="C2144" s="183"/>
      <c r="D2144" s="182"/>
      <c r="E2144" s="182"/>
      <c r="F2144" s="183"/>
      <c r="G2144" s="184"/>
      <c r="H2144" s="183"/>
      <c r="I2144" s="183"/>
      <c r="J2144" s="185"/>
      <c r="K2144" s="183"/>
      <c r="L2144" s="185"/>
      <c r="M2144" s="186"/>
      <c r="N2144" s="186"/>
    </row>
    <row r="2145" spans="1:14">
      <c r="A2145" s="181"/>
      <c r="B2145" s="182"/>
      <c r="C2145" s="183"/>
      <c r="D2145" s="182"/>
      <c r="E2145" s="182"/>
      <c r="F2145" s="183"/>
      <c r="G2145" s="184"/>
      <c r="H2145" s="183"/>
      <c r="I2145" s="183"/>
      <c r="J2145" s="185"/>
      <c r="K2145" s="183"/>
      <c r="L2145" s="185"/>
      <c r="M2145" s="186"/>
      <c r="N2145" s="186"/>
    </row>
    <row r="2146" spans="1:14">
      <c r="A2146" s="181"/>
      <c r="B2146" s="182"/>
      <c r="C2146" s="183"/>
      <c r="D2146" s="182"/>
      <c r="E2146" s="182"/>
      <c r="F2146" s="183"/>
      <c r="G2146" s="184"/>
      <c r="H2146" s="183"/>
      <c r="I2146" s="183"/>
      <c r="J2146" s="185"/>
      <c r="K2146" s="183"/>
      <c r="L2146" s="185"/>
      <c r="M2146" s="186"/>
      <c r="N2146" s="186"/>
    </row>
    <row r="2147" spans="1:14">
      <c r="A2147" s="181"/>
      <c r="B2147" s="182"/>
      <c r="C2147" s="183"/>
      <c r="D2147" s="182"/>
      <c r="E2147" s="182"/>
      <c r="F2147" s="183"/>
      <c r="G2147" s="184"/>
      <c r="H2147" s="183"/>
      <c r="I2147" s="183"/>
      <c r="J2147" s="185"/>
      <c r="K2147" s="183"/>
      <c r="L2147" s="185"/>
      <c r="M2147" s="186"/>
      <c r="N2147" s="186"/>
    </row>
    <row r="2148" spans="1:14">
      <c r="A2148" s="181"/>
      <c r="B2148" s="182"/>
      <c r="C2148" s="183"/>
      <c r="D2148" s="182"/>
      <c r="E2148" s="182"/>
      <c r="F2148" s="183"/>
      <c r="G2148" s="184"/>
      <c r="H2148" s="183"/>
      <c r="I2148" s="183"/>
      <c r="J2148" s="185"/>
      <c r="K2148" s="183"/>
      <c r="L2148" s="185"/>
      <c r="M2148" s="186"/>
      <c r="N2148" s="186"/>
    </row>
    <row r="2149" spans="1:14">
      <c r="A2149" s="181"/>
      <c r="B2149" s="182"/>
      <c r="C2149" s="183"/>
      <c r="D2149" s="182"/>
      <c r="E2149" s="182"/>
      <c r="F2149" s="183"/>
      <c r="G2149" s="184"/>
      <c r="H2149" s="183"/>
      <c r="I2149" s="183"/>
      <c r="J2149" s="185"/>
      <c r="K2149" s="183"/>
      <c r="L2149" s="185"/>
      <c r="M2149" s="186"/>
      <c r="N2149" s="186"/>
    </row>
    <row r="2150" spans="1:14">
      <c r="A2150" s="181"/>
      <c r="B2150" s="182"/>
      <c r="C2150" s="183"/>
      <c r="D2150" s="182"/>
      <c r="E2150" s="182"/>
      <c r="F2150" s="183"/>
      <c r="G2150" s="184"/>
      <c r="H2150" s="183"/>
      <c r="I2150" s="183"/>
      <c r="J2150" s="185"/>
      <c r="K2150" s="183"/>
      <c r="L2150" s="185"/>
      <c r="M2150" s="186"/>
      <c r="N2150" s="186"/>
    </row>
    <row r="2151" spans="1:14">
      <c r="A2151" s="181"/>
      <c r="B2151" s="182"/>
      <c r="C2151" s="183"/>
      <c r="D2151" s="182"/>
      <c r="E2151" s="182"/>
      <c r="F2151" s="183"/>
      <c r="G2151" s="184"/>
      <c r="H2151" s="183"/>
      <c r="I2151" s="183"/>
      <c r="J2151" s="185"/>
      <c r="K2151" s="183"/>
      <c r="L2151" s="185"/>
      <c r="M2151" s="186"/>
      <c r="N2151" s="186"/>
    </row>
    <row r="2152" spans="1:14">
      <c r="A2152" s="181"/>
      <c r="B2152" s="182"/>
      <c r="C2152" s="183"/>
      <c r="D2152" s="182"/>
      <c r="E2152" s="182"/>
      <c r="F2152" s="183"/>
      <c r="G2152" s="184"/>
      <c r="H2152" s="183"/>
      <c r="I2152" s="183"/>
      <c r="J2152" s="185"/>
      <c r="K2152" s="183"/>
      <c r="L2152" s="185"/>
      <c r="M2152" s="186"/>
      <c r="N2152" s="186"/>
    </row>
    <row r="2153" spans="1:14">
      <c r="A2153" s="181"/>
      <c r="B2153" s="182"/>
      <c r="C2153" s="183"/>
      <c r="D2153" s="182"/>
      <c r="E2153" s="182"/>
      <c r="F2153" s="183"/>
      <c r="G2153" s="184"/>
      <c r="H2153" s="183"/>
      <c r="I2153" s="183"/>
      <c r="J2153" s="185"/>
      <c r="K2153" s="183"/>
      <c r="L2153" s="185"/>
      <c r="M2153" s="186"/>
      <c r="N2153" s="186"/>
    </row>
    <row r="2154" spans="1:14">
      <c r="A2154" s="181"/>
      <c r="B2154" s="182"/>
      <c r="C2154" s="183"/>
      <c r="D2154" s="182"/>
      <c r="E2154" s="182"/>
      <c r="F2154" s="183"/>
      <c r="G2154" s="184"/>
      <c r="H2154" s="183"/>
      <c r="I2154" s="183"/>
      <c r="J2154" s="185"/>
      <c r="K2154" s="183"/>
      <c r="L2154" s="185"/>
      <c r="M2154" s="186"/>
      <c r="N2154" s="186"/>
    </row>
    <row r="2155" spans="1:14">
      <c r="A2155" s="181"/>
      <c r="B2155" s="182"/>
      <c r="C2155" s="183"/>
      <c r="D2155" s="182"/>
      <c r="E2155" s="182"/>
      <c r="F2155" s="183"/>
      <c r="G2155" s="184"/>
      <c r="H2155" s="183"/>
      <c r="I2155" s="183"/>
      <c r="J2155" s="185"/>
      <c r="K2155" s="183"/>
      <c r="L2155" s="185"/>
      <c r="M2155" s="186"/>
      <c r="N2155" s="186"/>
    </row>
    <row r="2156" spans="1:14">
      <c r="A2156" s="181"/>
      <c r="B2156" s="182"/>
      <c r="C2156" s="183"/>
      <c r="D2156" s="182"/>
      <c r="E2156" s="182"/>
      <c r="F2156" s="183"/>
      <c r="G2156" s="184"/>
      <c r="H2156" s="183"/>
      <c r="I2156" s="183"/>
      <c r="J2156" s="185"/>
      <c r="K2156" s="183"/>
      <c r="L2156" s="185"/>
      <c r="M2156" s="186"/>
      <c r="N2156" s="186"/>
    </row>
    <row r="2157" spans="1:14">
      <c r="A2157" s="181"/>
      <c r="B2157" s="182"/>
      <c r="C2157" s="183"/>
      <c r="D2157" s="182"/>
      <c r="E2157" s="182"/>
      <c r="F2157" s="183"/>
      <c r="G2157" s="184"/>
      <c r="H2157" s="183"/>
      <c r="I2157" s="183"/>
      <c r="J2157" s="185"/>
      <c r="K2157" s="183"/>
      <c r="L2157" s="185"/>
      <c r="M2157" s="186"/>
      <c r="N2157" s="186"/>
    </row>
    <row r="2158" spans="1:14">
      <c r="A2158" s="181"/>
      <c r="B2158" s="182"/>
      <c r="C2158" s="183"/>
      <c r="D2158" s="182"/>
      <c r="E2158" s="182"/>
      <c r="F2158" s="183"/>
      <c r="G2158" s="184"/>
      <c r="H2158" s="183"/>
      <c r="I2158" s="183"/>
      <c r="J2158" s="185"/>
      <c r="K2158" s="183"/>
      <c r="L2158" s="185"/>
      <c r="M2158" s="186"/>
      <c r="N2158" s="186"/>
    </row>
    <row r="2159" spans="1:14">
      <c r="A2159" s="181"/>
      <c r="B2159" s="182"/>
      <c r="C2159" s="183"/>
      <c r="D2159" s="182"/>
      <c r="E2159" s="182"/>
      <c r="F2159" s="183"/>
      <c r="G2159" s="184"/>
      <c r="H2159" s="183"/>
      <c r="I2159" s="183"/>
      <c r="J2159" s="185"/>
      <c r="K2159" s="183"/>
      <c r="L2159" s="185"/>
      <c r="M2159" s="186"/>
      <c r="N2159" s="186"/>
    </row>
    <row r="2160" spans="1:14">
      <c r="A2160" s="181"/>
      <c r="B2160" s="182"/>
      <c r="C2160" s="183"/>
      <c r="D2160" s="182"/>
      <c r="E2160" s="182"/>
      <c r="F2160" s="183"/>
      <c r="G2160" s="184"/>
      <c r="H2160" s="183"/>
      <c r="I2160" s="183"/>
      <c r="J2160" s="185"/>
      <c r="K2160" s="183"/>
      <c r="L2160" s="185"/>
      <c r="M2160" s="186"/>
      <c r="N2160" s="186"/>
    </row>
    <row r="2161" spans="1:14">
      <c r="A2161" s="181"/>
      <c r="B2161" s="182"/>
      <c r="C2161" s="183"/>
      <c r="D2161" s="182"/>
      <c r="E2161" s="182"/>
      <c r="F2161" s="183"/>
      <c r="G2161" s="184"/>
      <c r="H2161" s="183"/>
      <c r="I2161" s="183"/>
      <c r="J2161" s="185"/>
      <c r="K2161" s="183"/>
      <c r="L2161" s="185"/>
      <c r="M2161" s="186"/>
      <c r="N2161" s="186"/>
    </row>
    <row r="2162" spans="1:14">
      <c r="A2162" s="181"/>
      <c r="B2162" s="182"/>
      <c r="C2162" s="183"/>
      <c r="D2162" s="182"/>
      <c r="E2162" s="182"/>
      <c r="F2162" s="183"/>
      <c r="G2162" s="184"/>
      <c r="H2162" s="183"/>
      <c r="I2162" s="183"/>
      <c r="J2162" s="185"/>
      <c r="K2162" s="183"/>
      <c r="L2162" s="185"/>
      <c r="M2162" s="186"/>
      <c r="N2162" s="186"/>
    </row>
    <row r="2163" spans="1:14">
      <c r="A2163" s="181"/>
      <c r="B2163" s="182"/>
      <c r="C2163" s="183"/>
      <c r="D2163" s="182"/>
      <c r="E2163" s="182"/>
      <c r="F2163" s="183"/>
      <c r="G2163" s="184"/>
      <c r="H2163" s="183"/>
      <c r="I2163" s="183"/>
      <c r="J2163" s="185"/>
      <c r="K2163" s="183"/>
      <c r="L2163" s="185"/>
      <c r="M2163" s="186"/>
      <c r="N2163" s="186"/>
    </row>
    <row r="2164" spans="1:14">
      <c r="A2164" s="181"/>
      <c r="B2164" s="182"/>
      <c r="C2164" s="183"/>
      <c r="D2164" s="182"/>
      <c r="E2164" s="182"/>
      <c r="F2164" s="183"/>
      <c r="G2164" s="184"/>
      <c r="H2164" s="183"/>
      <c r="I2164" s="183"/>
      <c r="J2164" s="185"/>
      <c r="K2164" s="183"/>
      <c r="L2164" s="185"/>
      <c r="M2164" s="186"/>
      <c r="N2164" s="186"/>
    </row>
    <row r="2165" spans="1:14">
      <c r="A2165" s="181"/>
      <c r="B2165" s="182"/>
      <c r="C2165" s="183"/>
      <c r="D2165" s="182"/>
      <c r="E2165" s="182"/>
      <c r="F2165" s="183"/>
      <c r="G2165" s="184"/>
      <c r="H2165" s="183"/>
      <c r="I2165" s="183"/>
      <c r="J2165" s="185"/>
      <c r="K2165" s="183"/>
      <c r="L2165" s="185"/>
      <c r="M2165" s="186"/>
      <c r="N2165" s="186"/>
    </row>
    <row r="2166" spans="1:14">
      <c r="A2166" s="181"/>
      <c r="B2166" s="182"/>
      <c r="C2166" s="183"/>
      <c r="D2166" s="182"/>
      <c r="E2166" s="182"/>
      <c r="F2166" s="183"/>
      <c r="G2166" s="184"/>
      <c r="H2166" s="183"/>
      <c r="I2166" s="183"/>
      <c r="J2166" s="185"/>
      <c r="K2166" s="183"/>
      <c r="L2166" s="185"/>
      <c r="M2166" s="186"/>
      <c r="N2166" s="186"/>
    </row>
    <row r="2167" spans="1:14">
      <c r="A2167" s="181"/>
      <c r="B2167" s="182"/>
      <c r="C2167" s="183"/>
      <c r="D2167" s="182"/>
      <c r="E2167" s="182"/>
      <c r="F2167" s="183"/>
      <c r="G2167" s="184"/>
      <c r="H2167" s="183"/>
      <c r="I2167" s="183"/>
      <c r="J2167" s="185"/>
      <c r="K2167" s="183"/>
      <c r="L2167" s="185"/>
      <c r="M2167" s="186"/>
      <c r="N2167" s="186"/>
    </row>
    <row r="2168" spans="1:14">
      <c r="A2168" s="181"/>
      <c r="B2168" s="182"/>
      <c r="C2168" s="183"/>
      <c r="D2168" s="182"/>
      <c r="E2168" s="182"/>
      <c r="F2168" s="183"/>
      <c r="G2168" s="184"/>
      <c r="H2168" s="183"/>
      <c r="I2168" s="183"/>
      <c r="J2168" s="185"/>
      <c r="K2168" s="183"/>
      <c r="L2168" s="185"/>
      <c r="M2168" s="186"/>
      <c r="N2168" s="186"/>
    </row>
    <row r="2169" spans="1:14">
      <c r="A2169" s="181"/>
      <c r="B2169" s="182"/>
      <c r="C2169" s="183"/>
      <c r="D2169" s="182"/>
      <c r="E2169" s="182"/>
      <c r="F2169" s="183"/>
      <c r="G2169" s="184"/>
      <c r="H2169" s="183"/>
      <c r="I2169" s="183"/>
      <c r="J2169" s="185"/>
      <c r="K2169" s="183"/>
      <c r="L2169" s="185"/>
      <c r="M2169" s="186"/>
      <c r="N2169" s="186"/>
    </row>
    <row r="2170" spans="1:14">
      <c r="A2170" s="181"/>
      <c r="B2170" s="182"/>
      <c r="C2170" s="183"/>
      <c r="D2170" s="182"/>
      <c r="E2170" s="182"/>
      <c r="F2170" s="183"/>
      <c r="G2170" s="184"/>
      <c r="H2170" s="183"/>
      <c r="I2170" s="183"/>
      <c r="J2170" s="185"/>
      <c r="K2170" s="183"/>
      <c r="L2170" s="185"/>
      <c r="M2170" s="186"/>
      <c r="N2170" s="186"/>
    </row>
    <row r="2171" spans="1:14">
      <c r="A2171" s="181"/>
      <c r="B2171" s="182"/>
      <c r="C2171" s="183"/>
      <c r="D2171" s="182"/>
      <c r="E2171" s="182"/>
      <c r="F2171" s="183"/>
      <c r="G2171" s="184"/>
      <c r="H2171" s="183"/>
      <c r="I2171" s="183"/>
      <c r="J2171" s="185"/>
      <c r="K2171" s="183"/>
      <c r="L2171" s="185"/>
      <c r="M2171" s="186"/>
      <c r="N2171" s="186"/>
    </row>
    <row r="2172" spans="1:14">
      <c r="A2172" s="181"/>
      <c r="B2172" s="182"/>
      <c r="C2172" s="183"/>
      <c r="D2172" s="182"/>
      <c r="E2172" s="182"/>
      <c r="F2172" s="183"/>
      <c r="G2172" s="184"/>
      <c r="H2172" s="183"/>
      <c r="I2172" s="183"/>
      <c r="J2172" s="185"/>
      <c r="K2172" s="183"/>
      <c r="L2172" s="185"/>
      <c r="M2172" s="186"/>
      <c r="N2172" s="186"/>
    </row>
    <row r="2173" spans="1:14">
      <c r="A2173" s="181"/>
      <c r="B2173" s="182"/>
      <c r="C2173" s="183"/>
      <c r="D2173" s="182"/>
      <c r="E2173" s="182"/>
      <c r="F2173" s="183"/>
      <c r="G2173" s="184"/>
      <c r="H2173" s="183"/>
      <c r="I2173" s="183"/>
      <c r="J2173" s="185"/>
      <c r="K2173" s="183"/>
      <c r="L2173" s="185"/>
      <c r="M2173" s="186"/>
      <c r="N2173" s="186"/>
    </row>
    <row r="2174" spans="1:14">
      <c r="A2174" s="181"/>
      <c r="B2174" s="182"/>
      <c r="C2174" s="183"/>
      <c r="D2174" s="182"/>
      <c r="E2174" s="182"/>
      <c r="F2174" s="183"/>
      <c r="G2174" s="184"/>
      <c r="H2174" s="183"/>
      <c r="I2174" s="183"/>
      <c r="J2174" s="185"/>
      <c r="K2174" s="183"/>
      <c r="L2174" s="185"/>
      <c r="M2174" s="186"/>
      <c r="N2174" s="186"/>
    </row>
    <row r="2175" spans="1:14">
      <c r="A2175" s="181"/>
      <c r="B2175" s="182"/>
      <c r="C2175" s="183"/>
      <c r="D2175" s="182"/>
      <c r="E2175" s="182"/>
      <c r="F2175" s="183"/>
      <c r="G2175" s="184"/>
      <c r="H2175" s="183"/>
      <c r="I2175" s="183"/>
      <c r="J2175" s="185"/>
      <c r="K2175" s="183"/>
      <c r="L2175" s="185"/>
      <c r="M2175" s="186"/>
      <c r="N2175" s="186"/>
    </row>
    <row r="2176" spans="1:14">
      <c r="A2176" s="181"/>
      <c r="B2176" s="182"/>
      <c r="C2176" s="183"/>
      <c r="D2176" s="182"/>
      <c r="E2176" s="182"/>
      <c r="F2176" s="183"/>
      <c r="G2176" s="184"/>
      <c r="H2176" s="183"/>
      <c r="I2176" s="183"/>
      <c r="J2176" s="185"/>
      <c r="K2176" s="183"/>
      <c r="L2176" s="185"/>
      <c r="M2176" s="186"/>
      <c r="N2176" s="186"/>
    </row>
    <row r="2177" spans="1:14">
      <c r="A2177" s="181"/>
      <c r="B2177" s="182"/>
      <c r="C2177" s="183"/>
      <c r="D2177" s="182"/>
      <c r="E2177" s="182"/>
      <c r="F2177" s="183"/>
      <c r="G2177" s="184"/>
      <c r="H2177" s="183"/>
      <c r="I2177" s="183"/>
      <c r="J2177" s="185"/>
      <c r="K2177" s="183"/>
      <c r="L2177" s="185"/>
      <c r="M2177" s="186"/>
      <c r="N2177" s="186"/>
    </row>
    <row r="2178" spans="1:14">
      <c r="A2178" s="181"/>
      <c r="B2178" s="182"/>
      <c r="C2178" s="183"/>
      <c r="D2178" s="182"/>
      <c r="E2178" s="182"/>
      <c r="F2178" s="183"/>
      <c r="G2178" s="184"/>
      <c r="H2178" s="183"/>
      <c r="I2178" s="183"/>
      <c r="J2178" s="185"/>
      <c r="K2178" s="183"/>
      <c r="L2178" s="185"/>
      <c r="M2178" s="186"/>
      <c r="N2178" s="186"/>
    </row>
    <row r="2179" spans="1:14">
      <c r="A2179" s="181"/>
      <c r="B2179" s="182"/>
      <c r="C2179" s="183"/>
      <c r="D2179" s="182"/>
      <c r="E2179" s="182"/>
      <c r="F2179" s="183"/>
      <c r="G2179" s="184"/>
      <c r="H2179" s="183"/>
      <c r="I2179" s="183"/>
      <c r="J2179" s="185"/>
      <c r="K2179" s="183"/>
      <c r="L2179" s="185"/>
      <c r="M2179" s="186"/>
      <c r="N2179" s="186"/>
    </row>
    <row r="2180" spans="1:14">
      <c r="A2180" s="181"/>
      <c r="B2180" s="182"/>
      <c r="C2180" s="183"/>
      <c r="D2180" s="182"/>
      <c r="E2180" s="182"/>
      <c r="F2180" s="183"/>
      <c r="G2180" s="184"/>
      <c r="H2180" s="183"/>
      <c r="I2180" s="183"/>
      <c r="J2180" s="185"/>
      <c r="K2180" s="183"/>
      <c r="L2180" s="185"/>
      <c r="M2180" s="186"/>
      <c r="N2180" s="186"/>
    </row>
    <row r="2181" spans="1:14">
      <c r="A2181" s="181"/>
      <c r="B2181" s="182"/>
      <c r="C2181" s="183"/>
      <c r="D2181" s="182"/>
      <c r="E2181" s="182"/>
      <c r="F2181" s="183"/>
      <c r="G2181" s="184"/>
      <c r="H2181" s="183"/>
      <c r="I2181" s="183"/>
      <c r="J2181" s="185"/>
      <c r="K2181" s="183"/>
      <c r="L2181" s="185"/>
      <c r="M2181" s="186"/>
      <c r="N2181" s="186"/>
    </row>
    <row r="2182" spans="1:14">
      <c r="A2182" s="181"/>
      <c r="B2182" s="182"/>
      <c r="C2182" s="183"/>
      <c r="D2182" s="182"/>
      <c r="E2182" s="182"/>
      <c r="F2182" s="183"/>
      <c r="G2182" s="184"/>
      <c r="H2182" s="183"/>
      <c r="I2182" s="183"/>
      <c r="J2182" s="185"/>
      <c r="K2182" s="183"/>
      <c r="L2182" s="185"/>
      <c r="M2182" s="186"/>
      <c r="N2182" s="186"/>
    </row>
    <row r="2183" spans="1:14">
      <c r="A2183" s="181"/>
      <c r="B2183" s="182"/>
      <c r="C2183" s="183"/>
      <c r="D2183" s="182"/>
      <c r="E2183" s="182"/>
      <c r="F2183" s="183"/>
      <c r="G2183" s="184"/>
      <c r="H2183" s="183"/>
      <c r="I2183" s="183"/>
      <c r="J2183" s="185"/>
      <c r="K2183" s="183"/>
      <c r="L2183" s="185"/>
      <c r="M2183" s="186"/>
      <c r="N2183" s="186"/>
    </row>
    <row r="2184" spans="1:14">
      <c r="A2184" s="181"/>
      <c r="B2184" s="182"/>
      <c r="C2184" s="183"/>
      <c r="D2184" s="182"/>
      <c r="E2184" s="182"/>
      <c r="F2184" s="183"/>
      <c r="G2184" s="184"/>
      <c r="H2184" s="183"/>
      <c r="I2184" s="183"/>
      <c r="J2184" s="185"/>
      <c r="K2184" s="183"/>
      <c r="L2184" s="185"/>
      <c r="M2184" s="186"/>
      <c r="N2184" s="186"/>
    </row>
    <row r="2185" spans="1:14">
      <c r="A2185" s="181"/>
      <c r="B2185" s="182"/>
      <c r="C2185" s="183"/>
      <c r="D2185" s="182"/>
      <c r="E2185" s="182"/>
      <c r="F2185" s="183"/>
      <c r="G2185" s="184"/>
      <c r="H2185" s="183"/>
      <c r="I2185" s="183"/>
      <c r="J2185" s="185"/>
      <c r="K2185" s="183"/>
      <c r="L2185" s="185"/>
      <c r="M2185" s="186"/>
      <c r="N2185" s="186"/>
    </row>
    <row r="2186" spans="1:14">
      <c r="A2186" s="181"/>
      <c r="B2186" s="182"/>
      <c r="C2186" s="183"/>
      <c r="D2186" s="182"/>
      <c r="E2186" s="182"/>
      <c r="F2186" s="183"/>
      <c r="G2186" s="184"/>
      <c r="H2186" s="183"/>
      <c r="I2186" s="183"/>
      <c r="J2186" s="185"/>
      <c r="K2186" s="183"/>
      <c r="L2186" s="185"/>
      <c r="M2186" s="186"/>
      <c r="N2186" s="186"/>
    </row>
    <row r="2187" spans="1:14">
      <c r="A2187" s="181"/>
      <c r="B2187" s="182"/>
      <c r="C2187" s="183"/>
      <c r="D2187" s="182"/>
      <c r="E2187" s="182"/>
      <c r="F2187" s="183"/>
      <c r="G2187" s="184"/>
      <c r="H2187" s="183"/>
      <c r="I2187" s="183"/>
      <c r="J2187" s="185"/>
      <c r="K2187" s="183"/>
      <c r="L2187" s="185"/>
      <c r="M2187" s="186"/>
      <c r="N2187" s="186"/>
    </row>
    <row r="2188" spans="1:14">
      <c r="A2188" s="181"/>
      <c r="B2188" s="182"/>
      <c r="C2188" s="183"/>
      <c r="D2188" s="182"/>
      <c r="E2188" s="182"/>
      <c r="F2188" s="183"/>
      <c r="G2188" s="184"/>
      <c r="H2188" s="183"/>
      <c r="I2188" s="183"/>
      <c r="J2188" s="185"/>
      <c r="K2188" s="183"/>
      <c r="L2188" s="185"/>
      <c r="M2188" s="186"/>
      <c r="N2188" s="186"/>
    </row>
    <row r="2189" spans="1:14">
      <c r="A2189" s="181"/>
      <c r="B2189" s="182"/>
      <c r="C2189" s="183"/>
      <c r="D2189" s="182"/>
      <c r="E2189" s="182"/>
      <c r="F2189" s="183"/>
      <c r="G2189" s="184"/>
      <c r="H2189" s="183"/>
      <c r="I2189" s="183"/>
      <c r="J2189" s="185"/>
      <c r="K2189" s="183"/>
      <c r="L2189" s="185"/>
      <c r="M2189" s="186"/>
      <c r="N2189" s="186"/>
    </row>
    <row r="2190" spans="1:14">
      <c r="A2190" s="181"/>
      <c r="B2190" s="182"/>
      <c r="C2190" s="183"/>
      <c r="D2190" s="182"/>
      <c r="E2190" s="182"/>
      <c r="F2190" s="183"/>
      <c r="G2190" s="184"/>
      <c r="H2190" s="183"/>
      <c r="I2190" s="183"/>
      <c r="J2190" s="185"/>
      <c r="K2190" s="183"/>
      <c r="L2190" s="185"/>
      <c r="M2190" s="186"/>
      <c r="N2190" s="186"/>
    </row>
    <row r="2191" spans="1:14">
      <c r="A2191" s="181"/>
      <c r="B2191" s="182"/>
      <c r="C2191" s="183"/>
      <c r="D2191" s="182"/>
      <c r="E2191" s="182"/>
      <c r="F2191" s="183"/>
      <c r="G2191" s="184"/>
      <c r="H2191" s="183"/>
      <c r="I2191" s="183"/>
      <c r="J2191" s="185"/>
      <c r="K2191" s="183"/>
      <c r="L2191" s="185"/>
      <c r="M2191" s="186"/>
      <c r="N2191" s="186"/>
    </row>
    <row r="2192" spans="1:14">
      <c r="A2192" s="181"/>
      <c r="B2192" s="182"/>
      <c r="C2192" s="183"/>
      <c r="D2192" s="182"/>
      <c r="E2192" s="182"/>
      <c r="F2192" s="183"/>
      <c r="G2192" s="184"/>
      <c r="H2192" s="183"/>
      <c r="I2192" s="183"/>
      <c r="J2192" s="185"/>
      <c r="K2192" s="183"/>
      <c r="L2192" s="185"/>
      <c r="M2192" s="186"/>
      <c r="N2192" s="186"/>
    </row>
    <row r="2193" spans="1:14">
      <c r="A2193" s="181"/>
      <c r="B2193" s="182"/>
      <c r="C2193" s="183"/>
      <c r="D2193" s="182"/>
      <c r="E2193" s="182"/>
      <c r="F2193" s="183"/>
      <c r="G2193" s="184"/>
      <c r="H2193" s="183"/>
      <c r="I2193" s="183"/>
      <c r="J2193" s="185"/>
      <c r="K2193" s="183"/>
      <c r="L2193" s="185"/>
      <c r="M2193" s="186"/>
      <c r="N2193" s="186"/>
    </row>
    <row r="2194" spans="1:14">
      <c r="A2194" s="181"/>
      <c r="B2194" s="182"/>
      <c r="C2194" s="183"/>
      <c r="D2194" s="182"/>
      <c r="E2194" s="182"/>
      <c r="F2194" s="183"/>
      <c r="G2194" s="184"/>
      <c r="H2194" s="183"/>
      <c r="I2194" s="183"/>
      <c r="J2194" s="185"/>
      <c r="K2194" s="183"/>
      <c r="L2194" s="185"/>
      <c r="M2194" s="186"/>
      <c r="N2194" s="186"/>
    </row>
    <row r="2195" spans="1:14">
      <c r="A2195" s="181"/>
      <c r="B2195" s="182"/>
      <c r="C2195" s="183"/>
      <c r="D2195" s="182"/>
      <c r="E2195" s="182"/>
      <c r="F2195" s="183"/>
      <c r="G2195" s="184"/>
      <c r="H2195" s="183"/>
      <c r="I2195" s="183"/>
      <c r="J2195" s="185"/>
      <c r="K2195" s="183"/>
      <c r="L2195" s="185"/>
      <c r="M2195" s="186"/>
      <c r="N2195" s="186"/>
    </row>
    <row r="2196" spans="1:14">
      <c r="A2196" s="181"/>
      <c r="B2196" s="182"/>
      <c r="C2196" s="183"/>
      <c r="D2196" s="182"/>
      <c r="E2196" s="182"/>
      <c r="F2196" s="183"/>
      <c r="G2196" s="184"/>
      <c r="H2196" s="183"/>
      <c r="I2196" s="183"/>
      <c r="J2196" s="185"/>
      <c r="K2196" s="183"/>
      <c r="L2196" s="185"/>
      <c r="M2196" s="186"/>
      <c r="N2196" s="186"/>
    </row>
    <row r="2197" spans="1:14">
      <c r="A2197" s="181"/>
      <c r="B2197" s="182"/>
      <c r="C2197" s="183"/>
      <c r="D2197" s="182"/>
      <c r="E2197" s="182"/>
      <c r="F2197" s="183"/>
      <c r="G2197" s="184"/>
      <c r="H2197" s="183"/>
      <c r="I2197" s="183"/>
      <c r="J2197" s="185"/>
      <c r="K2197" s="183"/>
      <c r="L2197" s="185"/>
      <c r="M2197" s="186"/>
      <c r="N2197" s="186"/>
    </row>
    <row r="2198" spans="1:14">
      <c r="A2198" s="181"/>
      <c r="B2198" s="182"/>
      <c r="C2198" s="183"/>
      <c r="D2198" s="182"/>
      <c r="E2198" s="182"/>
      <c r="F2198" s="183"/>
      <c r="G2198" s="184"/>
      <c r="H2198" s="183"/>
      <c r="I2198" s="183"/>
      <c r="J2198" s="185"/>
      <c r="K2198" s="183"/>
      <c r="L2198" s="185"/>
      <c r="M2198" s="186"/>
      <c r="N2198" s="186"/>
    </row>
    <row r="2199" spans="1:14">
      <c r="A2199" s="181"/>
      <c r="B2199" s="182"/>
      <c r="C2199" s="183"/>
      <c r="D2199" s="182"/>
      <c r="E2199" s="182"/>
      <c r="F2199" s="183"/>
      <c r="G2199" s="184"/>
      <c r="H2199" s="183"/>
      <c r="I2199" s="183"/>
      <c r="J2199" s="185"/>
      <c r="K2199" s="183"/>
      <c r="L2199" s="185"/>
      <c r="M2199" s="186"/>
      <c r="N2199" s="186"/>
    </row>
    <row r="2200" spans="1:14">
      <c r="A2200" s="181"/>
      <c r="B2200" s="182"/>
      <c r="C2200" s="183"/>
      <c r="D2200" s="182"/>
      <c r="E2200" s="182"/>
      <c r="F2200" s="183"/>
      <c r="G2200" s="184"/>
      <c r="H2200" s="183"/>
      <c r="I2200" s="183"/>
      <c r="J2200" s="185"/>
      <c r="K2200" s="183"/>
      <c r="L2200" s="185"/>
      <c r="M2200" s="186"/>
      <c r="N2200" s="186"/>
    </row>
    <row r="2201" spans="1:14">
      <c r="A2201" s="181"/>
      <c r="B2201" s="182"/>
      <c r="C2201" s="183"/>
      <c r="D2201" s="182"/>
      <c r="E2201" s="182"/>
      <c r="F2201" s="183"/>
      <c r="G2201" s="184"/>
      <c r="H2201" s="183"/>
      <c r="I2201" s="183"/>
      <c r="J2201" s="185"/>
      <c r="K2201" s="183"/>
      <c r="L2201" s="185"/>
      <c r="M2201" s="186"/>
      <c r="N2201" s="186"/>
    </row>
    <row r="2202" spans="1:14">
      <c r="A2202" s="181"/>
      <c r="B2202" s="182"/>
      <c r="C2202" s="183"/>
      <c r="D2202" s="182"/>
      <c r="E2202" s="182"/>
      <c r="F2202" s="183"/>
      <c r="G2202" s="184"/>
      <c r="H2202" s="183"/>
      <c r="I2202" s="183"/>
      <c r="J2202" s="185"/>
      <c r="K2202" s="183"/>
      <c r="L2202" s="185"/>
      <c r="M2202" s="186"/>
      <c r="N2202" s="186"/>
    </row>
    <row r="2203" spans="1:14">
      <c r="A2203" s="181"/>
      <c r="B2203" s="182"/>
      <c r="C2203" s="183"/>
      <c r="D2203" s="182"/>
      <c r="E2203" s="182"/>
      <c r="F2203" s="183"/>
      <c r="G2203" s="184"/>
      <c r="H2203" s="183"/>
      <c r="I2203" s="183"/>
      <c r="J2203" s="185"/>
      <c r="K2203" s="183"/>
      <c r="L2203" s="185"/>
      <c r="M2203" s="186"/>
      <c r="N2203" s="186"/>
    </row>
    <row r="2204" spans="1:14">
      <c r="A2204" s="181"/>
      <c r="B2204" s="182"/>
      <c r="C2204" s="183"/>
      <c r="D2204" s="182"/>
      <c r="E2204" s="182"/>
      <c r="F2204" s="183"/>
      <c r="G2204" s="184"/>
      <c r="H2204" s="183"/>
      <c r="I2204" s="183"/>
      <c r="J2204" s="185"/>
      <c r="K2204" s="183"/>
      <c r="L2204" s="185"/>
      <c r="M2204" s="186"/>
      <c r="N2204" s="186"/>
    </row>
    <row r="2205" spans="1:14">
      <c r="A2205" s="181"/>
      <c r="B2205" s="182"/>
      <c r="C2205" s="183"/>
      <c r="D2205" s="182"/>
      <c r="E2205" s="182"/>
      <c r="F2205" s="183"/>
      <c r="G2205" s="184"/>
      <c r="H2205" s="183"/>
      <c r="I2205" s="183"/>
      <c r="J2205" s="185"/>
      <c r="K2205" s="183"/>
      <c r="L2205" s="185"/>
      <c r="M2205" s="186"/>
      <c r="N2205" s="186"/>
    </row>
    <row r="2206" spans="1:14">
      <c r="A2206" s="181"/>
      <c r="B2206" s="182"/>
      <c r="C2206" s="183"/>
      <c r="D2206" s="182"/>
      <c r="E2206" s="182"/>
      <c r="F2206" s="183"/>
      <c r="G2206" s="184"/>
      <c r="H2206" s="183"/>
      <c r="I2206" s="183"/>
      <c r="J2206" s="185"/>
      <c r="K2206" s="183"/>
      <c r="L2206" s="185"/>
      <c r="M2206" s="186"/>
      <c r="N2206" s="186"/>
    </row>
    <row r="2207" spans="1:14">
      <c r="A2207" s="181"/>
      <c r="B2207" s="182"/>
      <c r="C2207" s="183"/>
      <c r="D2207" s="182"/>
      <c r="E2207" s="182"/>
      <c r="F2207" s="183"/>
      <c r="G2207" s="184"/>
      <c r="H2207" s="183"/>
      <c r="I2207" s="183"/>
      <c r="J2207" s="185"/>
      <c r="K2207" s="183"/>
      <c r="L2207" s="185"/>
      <c r="M2207" s="186"/>
      <c r="N2207" s="186"/>
    </row>
    <row r="2208" spans="1:14">
      <c r="A2208" s="181"/>
      <c r="B2208" s="182"/>
      <c r="C2208" s="183"/>
      <c r="D2208" s="182"/>
      <c r="E2208" s="182"/>
      <c r="F2208" s="183"/>
      <c r="G2208" s="184"/>
      <c r="H2208" s="183"/>
      <c r="I2208" s="183"/>
      <c r="J2208" s="185"/>
      <c r="K2208" s="183"/>
      <c r="L2208" s="185"/>
      <c r="M2208" s="186"/>
      <c r="N2208" s="186"/>
    </row>
    <row r="2209" spans="1:14">
      <c r="A2209" s="181"/>
      <c r="B2209" s="182"/>
      <c r="C2209" s="183"/>
      <c r="D2209" s="182"/>
      <c r="E2209" s="182"/>
      <c r="F2209" s="183"/>
      <c r="G2209" s="184"/>
      <c r="H2209" s="183"/>
      <c r="I2209" s="183"/>
      <c r="J2209" s="185"/>
      <c r="K2209" s="183"/>
      <c r="L2209" s="185"/>
      <c r="M2209" s="186"/>
      <c r="N2209" s="186"/>
    </row>
    <row r="2210" spans="1:14">
      <c r="A2210" s="181"/>
      <c r="B2210" s="182"/>
      <c r="C2210" s="183"/>
      <c r="D2210" s="182"/>
      <c r="E2210" s="182"/>
      <c r="F2210" s="183"/>
      <c r="G2210" s="184"/>
      <c r="H2210" s="183"/>
      <c r="I2210" s="183"/>
      <c r="J2210" s="185"/>
      <c r="K2210" s="183"/>
      <c r="L2210" s="185"/>
      <c r="M2210" s="186"/>
      <c r="N2210" s="186"/>
    </row>
    <row r="2211" spans="1:14">
      <c r="A2211" s="181"/>
      <c r="B2211" s="182"/>
      <c r="C2211" s="183"/>
      <c r="D2211" s="182"/>
      <c r="E2211" s="182"/>
      <c r="F2211" s="183"/>
      <c r="G2211" s="184"/>
      <c r="H2211" s="183"/>
      <c r="I2211" s="183"/>
      <c r="J2211" s="185"/>
      <c r="K2211" s="183"/>
      <c r="L2211" s="185"/>
      <c r="M2211" s="186"/>
      <c r="N2211" s="186"/>
    </row>
    <row r="2212" spans="1:14">
      <c r="A2212" s="181"/>
      <c r="B2212" s="182"/>
      <c r="C2212" s="183"/>
      <c r="D2212" s="182"/>
      <c r="E2212" s="182"/>
      <c r="F2212" s="183"/>
      <c r="G2212" s="184"/>
      <c r="H2212" s="183"/>
      <c r="I2212" s="183"/>
      <c r="J2212" s="185"/>
      <c r="K2212" s="183"/>
      <c r="L2212" s="185"/>
      <c r="M2212" s="186"/>
      <c r="N2212" s="186"/>
    </row>
    <row r="2213" spans="1:14">
      <c r="A2213" s="181"/>
      <c r="B2213" s="182"/>
      <c r="C2213" s="183"/>
      <c r="D2213" s="182"/>
      <c r="E2213" s="182"/>
      <c r="F2213" s="183"/>
      <c r="G2213" s="184"/>
      <c r="H2213" s="183"/>
      <c r="I2213" s="183"/>
      <c r="J2213" s="185"/>
      <c r="K2213" s="183"/>
      <c r="L2213" s="185"/>
      <c r="M2213" s="186"/>
      <c r="N2213" s="186"/>
    </row>
    <row r="2214" spans="1:14">
      <c r="A2214" s="181"/>
      <c r="B2214" s="182"/>
      <c r="C2214" s="183"/>
      <c r="D2214" s="182"/>
      <c r="E2214" s="182"/>
      <c r="F2214" s="183"/>
      <c r="G2214" s="184"/>
      <c r="H2214" s="183"/>
      <c r="I2214" s="183"/>
      <c r="J2214" s="185"/>
      <c r="K2214" s="183"/>
      <c r="L2214" s="185"/>
      <c r="M2214" s="186"/>
      <c r="N2214" s="186"/>
    </row>
    <row r="2215" spans="1:14">
      <c r="A2215" s="181"/>
      <c r="B2215" s="182"/>
      <c r="C2215" s="183"/>
      <c r="D2215" s="182"/>
      <c r="E2215" s="182"/>
      <c r="F2215" s="183"/>
      <c r="G2215" s="184"/>
      <c r="H2215" s="183"/>
      <c r="I2215" s="183"/>
      <c r="J2215" s="185"/>
      <c r="K2215" s="183"/>
      <c r="L2215" s="185"/>
      <c r="M2215" s="186"/>
      <c r="N2215" s="186"/>
    </row>
    <row r="2216" spans="1:14">
      <c r="A2216" s="181"/>
      <c r="B2216" s="182"/>
      <c r="C2216" s="183"/>
      <c r="D2216" s="182"/>
      <c r="E2216" s="182"/>
      <c r="F2216" s="183"/>
      <c r="G2216" s="184"/>
      <c r="H2216" s="183"/>
      <c r="I2216" s="183"/>
      <c r="J2216" s="185"/>
      <c r="K2216" s="183"/>
      <c r="L2216" s="185"/>
      <c r="M2216" s="186"/>
      <c r="N2216" s="186"/>
    </row>
    <row r="2217" spans="1:14">
      <c r="A2217" s="181"/>
      <c r="B2217" s="182"/>
      <c r="C2217" s="183"/>
      <c r="D2217" s="182"/>
      <c r="E2217" s="182"/>
      <c r="F2217" s="183"/>
      <c r="G2217" s="184"/>
      <c r="H2217" s="183"/>
      <c r="I2217" s="183"/>
      <c r="J2217" s="185"/>
      <c r="K2217" s="183"/>
      <c r="L2217" s="185"/>
      <c r="M2217" s="186"/>
      <c r="N2217" s="186"/>
    </row>
    <row r="2218" spans="1:14">
      <c r="A2218" s="181"/>
      <c r="B2218" s="182"/>
      <c r="C2218" s="183"/>
      <c r="D2218" s="182"/>
      <c r="E2218" s="182"/>
      <c r="F2218" s="183"/>
      <c r="G2218" s="184"/>
      <c r="H2218" s="183"/>
      <c r="I2218" s="183"/>
      <c r="J2218" s="185"/>
      <c r="K2218" s="183"/>
      <c r="L2218" s="185"/>
      <c r="M2218" s="186"/>
      <c r="N2218" s="186"/>
    </row>
    <row r="2219" spans="1:14">
      <c r="A2219" s="181"/>
      <c r="B2219" s="182"/>
      <c r="C2219" s="183"/>
      <c r="D2219" s="182"/>
      <c r="E2219" s="182"/>
      <c r="F2219" s="183"/>
      <c r="G2219" s="184"/>
      <c r="H2219" s="183"/>
      <c r="I2219" s="183"/>
      <c r="J2219" s="185"/>
      <c r="K2219" s="183"/>
      <c r="L2219" s="185"/>
      <c r="M2219" s="186"/>
      <c r="N2219" s="186"/>
    </row>
    <row r="2220" spans="1:14">
      <c r="A2220" s="181"/>
      <c r="B2220" s="182"/>
      <c r="C2220" s="183"/>
      <c r="D2220" s="182"/>
      <c r="E2220" s="182"/>
      <c r="F2220" s="183"/>
      <c r="G2220" s="184"/>
      <c r="H2220" s="183"/>
      <c r="I2220" s="183"/>
      <c r="J2220" s="185"/>
      <c r="K2220" s="183"/>
      <c r="L2220" s="185"/>
      <c r="M2220" s="186"/>
      <c r="N2220" s="186"/>
    </row>
    <row r="2221" spans="1:14">
      <c r="A2221" s="181"/>
      <c r="B2221" s="182"/>
      <c r="C2221" s="183"/>
      <c r="D2221" s="182"/>
      <c r="E2221" s="182"/>
      <c r="F2221" s="183"/>
      <c r="G2221" s="184"/>
      <c r="H2221" s="183"/>
      <c r="I2221" s="183"/>
      <c r="J2221" s="185"/>
      <c r="K2221" s="183"/>
      <c r="L2221" s="185"/>
      <c r="M2221" s="186"/>
      <c r="N2221" s="186"/>
    </row>
    <row r="2222" spans="1:14">
      <c r="A2222" s="181"/>
      <c r="B2222" s="182"/>
      <c r="C2222" s="183"/>
      <c r="D2222" s="182"/>
      <c r="E2222" s="182"/>
      <c r="F2222" s="183"/>
      <c r="G2222" s="184"/>
      <c r="H2222" s="183"/>
      <c r="I2222" s="183"/>
      <c r="J2222" s="185"/>
      <c r="K2222" s="183"/>
      <c r="L2222" s="185"/>
      <c r="M2222" s="186"/>
      <c r="N2222" s="186"/>
    </row>
    <row r="2223" spans="1:14">
      <c r="A2223" s="181"/>
      <c r="B2223" s="182"/>
      <c r="C2223" s="183"/>
      <c r="D2223" s="182"/>
      <c r="E2223" s="182"/>
      <c r="F2223" s="183"/>
      <c r="G2223" s="184"/>
      <c r="H2223" s="183"/>
      <c r="I2223" s="183"/>
      <c r="J2223" s="185"/>
      <c r="K2223" s="183"/>
      <c r="L2223" s="185"/>
      <c r="M2223" s="186"/>
      <c r="N2223" s="186"/>
    </row>
    <row r="2224" spans="1:14">
      <c r="A2224" s="181"/>
      <c r="B2224" s="182"/>
      <c r="C2224" s="183"/>
      <c r="D2224" s="182"/>
      <c r="E2224" s="182"/>
      <c r="F2224" s="183"/>
      <c r="G2224" s="184"/>
      <c r="H2224" s="183"/>
      <c r="I2224" s="183"/>
      <c r="J2224" s="185"/>
      <c r="K2224" s="183"/>
      <c r="L2224" s="185"/>
      <c r="M2224" s="186"/>
      <c r="N2224" s="186"/>
    </row>
    <row r="2225" spans="1:14">
      <c r="A2225" s="181"/>
      <c r="B2225" s="182"/>
      <c r="C2225" s="183"/>
      <c r="D2225" s="182"/>
      <c r="E2225" s="182"/>
      <c r="F2225" s="183"/>
      <c r="G2225" s="184"/>
      <c r="H2225" s="183"/>
      <c r="I2225" s="183"/>
      <c r="J2225" s="185"/>
      <c r="K2225" s="183"/>
      <c r="L2225" s="185"/>
      <c r="M2225" s="186"/>
      <c r="N2225" s="186"/>
    </row>
    <row r="2226" spans="1:14">
      <c r="A2226" s="181"/>
      <c r="B2226" s="182"/>
      <c r="C2226" s="183"/>
      <c r="D2226" s="182"/>
      <c r="E2226" s="182"/>
      <c r="F2226" s="183"/>
      <c r="G2226" s="184"/>
      <c r="H2226" s="183"/>
      <c r="I2226" s="183"/>
      <c r="J2226" s="185"/>
      <c r="K2226" s="183"/>
      <c r="L2226" s="185"/>
      <c r="M2226" s="186"/>
      <c r="N2226" s="186"/>
    </row>
    <row r="2227" spans="1:14">
      <c r="A2227" s="181"/>
      <c r="B2227" s="182"/>
      <c r="C2227" s="183"/>
      <c r="D2227" s="182"/>
      <c r="E2227" s="182"/>
      <c r="F2227" s="183"/>
      <c r="G2227" s="184"/>
      <c r="H2227" s="183"/>
      <c r="I2227" s="183"/>
      <c r="J2227" s="185"/>
      <c r="K2227" s="183"/>
      <c r="L2227" s="185"/>
      <c r="M2227" s="186"/>
      <c r="N2227" s="186"/>
    </row>
    <row r="2228" spans="1:14">
      <c r="A2228" s="181"/>
      <c r="B2228" s="182"/>
      <c r="C2228" s="183"/>
      <c r="D2228" s="182"/>
      <c r="E2228" s="182"/>
      <c r="F2228" s="183"/>
      <c r="G2228" s="184"/>
      <c r="H2228" s="183"/>
      <c r="I2228" s="183"/>
      <c r="J2228" s="185"/>
      <c r="K2228" s="183"/>
      <c r="L2228" s="185"/>
      <c r="M2228" s="186"/>
      <c r="N2228" s="186"/>
    </row>
    <row r="2229" spans="1:14">
      <c r="A2229" s="181"/>
      <c r="B2229" s="182"/>
      <c r="C2229" s="183"/>
      <c r="D2229" s="182"/>
      <c r="E2229" s="182"/>
      <c r="F2229" s="183"/>
      <c r="G2229" s="184"/>
      <c r="H2229" s="183"/>
      <c r="I2229" s="183"/>
      <c r="J2229" s="185"/>
      <c r="K2229" s="183"/>
      <c r="L2229" s="185"/>
      <c r="M2229" s="186"/>
      <c r="N2229" s="186"/>
    </row>
    <row r="2230" spans="1:14">
      <c r="A2230" s="181"/>
      <c r="B2230" s="182"/>
      <c r="C2230" s="183"/>
      <c r="D2230" s="182"/>
      <c r="E2230" s="182"/>
      <c r="F2230" s="183"/>
      <c r="G2230" s="184"/>
      <c r="H2230" s="183"/>
      <c r="I2230" s="183"/>
      <c r="J2230" s="185"/>
      <c r="K2230" s="183"/>
      <c r="L2230" s="185"/>
      <c r="M2230" s="186"/>
      <c r="N2230" s="186"/>
    </row>
    <row r="2231" spans="1:14">
      <c r="A2231" s="181"/>
      <c r="B2231" s="182"/>
      <c r="C2231" s="183"/>
      <c r="D2231" s="182"/>
      <c r="E2231" s="182"/>
      <c r="F2231" s="183"/>
      <c r="G2231" s="184"/>
      <c r="H2231" s="183"/>
      <c r="I2231" s="183"/>
      <c r="J2231" s="185"/>
      <c r="K2231" s="183"/>
      <c r="L2231" s="185"/>
      <c r="M2231" s="186"/>
      <c r="N2231" s="186"/>
    </row>
    <row r="2232" spans="1:14">
      <c r="A2232" s="181"/>
      <c r="B2232" s="182"/>
      <c r="C2232" s="183"/>
      <c r="D2232" s="182"/>
      <c r="E2232" s="182"/>
      <c r="F2232" s="183"/>
      <c r="G2232" s="184"/>
      <c r="H2232" s="183"/>
      <c r="I2232" s="183"/>
      <c r="J2232" s="185"/>
      <c r="K2232" s="183"/>
      <c r="L2232" s="185"/>
      <c r="M2232" s="186"/>
      <c r="N2232" s="186"/>
    </row>
    <row r="2233" spans="1:14">
      <c r="A2233" s="181"/>
      <c r="B2233" s="182"/>
      <c r="C2233" s="183"/>
      <c r="D2233" s="182"/>
      <c r="E2233" s="182"/>
      <c r="F2233" s="183"/>
      <c r="G2233" s="184"/>
      <c r="H2233" s="183"/>
      <c r="I2233" s="183"/>
      <c r="J2233" s="185"/>
      <c r="K2233" s="183"/>
      <c r="L2233" s="185"/>
      <c r="M2233" s="186"/>
      <c r="N2233" s="186"/>
    </row>
    <row r="2234" spans="1:14">
      <c r="A2234" s="181"/>
      <c r="B2234" s="182"/>
      <c r="C2234" s="183"/>
      <c r="D2234" s="182"/>
      <c r="E2234" s="182"/>
      <c r="F2234" s="183"/>
      <c r="G2234" s="184"/>
      <c r="H2234" s="183"/>
      <c r="I2234" s="183"/>
      <c r="J2234" s="185"/>
      <c r="K2234" s="183"/>
      <c r="L2234" s="185"/>
      <c r="M2234" s="186"/>
      <c r="N2234" s="186"/>
    </row>
    <row r="2235" spans="1:14">
      <c r="H2235" s="183"/>
      <c r="I2235" s="183"/>
      <c r="J2235" s="185"/>
      <c r="K2235" s="183"/>
      <c r="L2235" s="185"/>
    </row>
    <row r="2236" spans="1:14">
      <c r="H2236" s="183"/>
      <c r="I2236" s="183"/>
      <c r="J2236" s="185"/>
      <c r="K2236" s="183"/>
      <c r="L2236" s="185"/>
    </row>
    <row r="2237" spans="1:14">
      <c r="H2237" s="183"/>
      <c r="I2237" s="183"/>
      <c r="J2237" s="185"/>
      <c r="K2237" s="183"/>
      <c r="L2237" s="185"/>
    </row>
    <row r="2238" spans="1:14">
      <c r="H2238" s="183"/>
      <c r="I2238" s="183"/>
      <c r="J2238" s="185"/>
      <c r="K2238" s="183"/>
      <c r="L2238" s="185"/>
    </row>
    <row r="2239" spans="1:14">
      <c r="H2239" s="183"/>
      <c r="I2239" s="183"/>
      <c r="J2239" s="185"/>
      <c r="K2239" s="183"/>
      <c r="L2239" s="185"/>
    </row>
    <row r="2240" spans="1:14">
      <c r="H2240" s="183"/>
      <c r="I2240" s="183"/>
      <c r="J2240" s="185"/>
      <c r="K2240" s="183"/>
      <c r="L2240" s="185"/>
    </row>
    <row r="2241" spans="8:12">
      <c r="H2241" s="183"/>
      <c r="I2241" s="183"/>
      <c r="J2241" s="185"/>
      <c r="K2241" s="183"/>
      <c r="L2241" s="185"/>
    </row>
    <row r="2242" spans="8:12">
      <c r="H2242" s="183"/>
      <c r="I2242" s="183"/>
      <c r="J2242" s="185"/>
      <c r="K2242" s="183"/>
      <c r="L2242" s="185"/>
    </row>
    <row r="2243" spans="8:12">
      <c r="H2243" s="183"/>
      <c r="I2243" s="183"/>
      <c r="J2243" s="185"/>
      <c r="K2243" s="183"/>
      <c r="L2243" s="185"/>
    </row>
    <row r="2244" spans="8:12">
      <c r="H2244" s="183"/>
      <c r="I2244" s="183"/>
      <c r="J2244" s="185"/>
      <c r="K2244" s="183"/>
      <c r="L2244" s="185"/>
    </row>
    <row r="2245" spans="8:12">
      <c r="H2245" s="183"/>
      <c r="I2245" s="183"/>
      <c r="J2245" s="185"/>
      <c r="K2245" s="183"/>
      <c r="L2245" s="185"/>
    </row>
    <row r="2246" spans="8:12">
      <c r="H2246" s="183"/>
      <c r="I2246" s="183"/>
      <c r="J2246" s="185"/>
      <c r="K2246" s="183"/>
      <c r="L2246" s="185"/>
    </row>
    <row r="2247" spans="8:12">
      <c r="H2247" s="183"/>
      <c r="I2247" s="183"/>
      <c r="J2247" s="185"/>
      <c r="K2247" s="183"/>
      <c r="L2247" s="185"/>
    </row>
    <row r="2248" spans="8:12">
      <c r="H2248" s="183"/>
      <c r="I2248" s="183"/>
      <c r="J2248" s="185"/>
      <c r="K2248" s="183"/>
      <c r="L2248" s="185"/>
    </row>
    <row r="2249" spans="8:12">
      <c r="H2249" s="183"/>
      <c r="I2249" s="183"/>
      <c r="J2249" s="185"/>
      <c r="K2249" s="183"/>
      <c r="L2249" s="185"/>
    </row>
    <row r="2250" spans="8:12">
      <c r="H2250" s="183"/>
      <c r="I2250" s="183"/>
      <c r="J2250" s="185"/>
      <c r="K2250" s="183"/>
      <c r="L2250" s="185"/>
    </row>
    <row r="2251" spans="8:12">
      <c r="H2251" s="183"/>
      <c r="I2251" s="183"/>
      <c r="J2251" s="185"/>
      <c r="K2251" s="183"/>
      <c r="L2251" s="185"/>
    </row>
    <row r="2252" spans="8:12">
      <c r="H2252" s="183"/>
      <c r="I2252" s="183"/>
      <c r="J2252" s="185"/>
      <c r="K2252" s="183"/>
      <c r="L2252" s="185"/>
    </row>
    <row r="2253" spans="8:12">
      <c r="H2253" s="183"/>
      <c r="I2253" s="183"/>
      <c r="J2253" s="185"/>
      <c r="K2253" s="183"/>
      <c r="L2253" s="185"/>
    </row>
    <row r="2254" spans="8:12">
      <c r="H2254" s="183"/>
      <c r="I2254" s="183"/>
      <c r="J2254" s="185"/>
      <c r="K2254" s="183"/>
      <c r="L2254" s="185"/>
    </row>
    <row r="2255" spans="8:12">
      <c r="H2255" s="183"/>
      <c r="I2255" s="183"/>
      <c r="J2255" s="185"/>
      <c r="K2255" s="183"/>
      <c r="L2255" s="185"/>
    </row>
    <row r="2256" spans="8:12">
      <c r="H2256" s="183"/>
      <c r="I2256" s="183"/>
      <c r="J2256" s="185"/>
      <c r="K2256" s="183"/>
      <c r="L2256" s="185"/>
    </row>
    <row r="2257" spans="8:12">
      <c r="H2257" s="183"/>
      <c r="I2257" s="183"/>
      <c r="J2257" s="185"/>
      <c r="K2257" s="183"/>
      <c r="L2257" s="185"/>
    </row>
    <row r="2258" spans="8:12">
      <c r="H2258" s="183"/>
      <c r="I2258" s="183"/>
      <c r="J2258" s="185"/>
      <c r="K2258" s="183"/>
      <c r="L2258" s="185"/>
    </row>
    <row r="2259" spans="8:12">
      <c r="H2259" s="183"/>
      <c r="I2259" s="183"/>
      <c r="J2259" s="185"/>
      <c r="K2259" s="183"/>
      <c r="L2259" s="185"/>
    </row>
    <row r="2260" spans="8:12">
      <c r="H2260" s="183"/>
      <c r="I2260" s="183"/>
      <c r="J2260" s="185"/>
      <c r="K2260" s="183"/>
      <c r="L2260" s="185"/>
    </row>
    <row r="2261" spans="8:12">
      <c r="H2261" s="183"/>
      <c r="I2261" s="183"/>
      <c r="J2261" s="185"/>
      <c r="K2261" s="183"/>
      <c r="L2261" s="185"/>
    </row>
    <row r="2262" spans="8:12">
      <c r="H2262" s="183"/>
      <c r="I2262" s="183"/>
      <c r="J2262" s="185"/>
      <c r="K2262" s="183"/>
      <c r="L2262" s="185"/>
    </row>
    <row r="2263" spans="8:12">
      <c r="H2263" s="183"/>
      <c r="I2263" s="183"/>
      <c r="J2263" s="185"/>
      <c r="K2263" s="183"/>
      <c r="L2263" s="185"/>
    </row>
    <row r="2264" spans="8:12">
      <c r="H2264" s="183"/>
      <c r="I2264" s="183"/>
      <c r="J2264" s="185"/>
      <c r="K2264" s="183"/>
      <c r="L2264" s="185"/>
    </row>
    <row r="2265" spans="8:12">
      <c r="H2265" s="183"/>
      <c r="I2265" s="183"/>
      <c r="J2265" s="185"/>
      <c r="K2265" s="183"/>
      <c r="L2265" s="185"/>
    </row>
    <row r="2266" spans="8:12">
      <c r="H2266" s="183"/>
      <c r="I2266" s="183"/>
      <c r="J2266" s="185"/>
      <c r="K2266" s="183"/>
      <c r="L2266" s="185"/>
    </row>
    <row r="2267" spans="8:12">
      <c r="H2267" s="183"/>
      <c r="I2267" s="183"/>
      <c r="J2267" s="185"/>
      <c r="K2267" s="183"/>
      <c r="L2267" s="185"/>
    </row>
    <row r="2268" spans="8:12">
      <c r="H2268" s="183"/>
      <c r="I2268" s="183"/>
      <c r="J2268" s="185"/>
      <c r="K2268" s="183"/>
      <c r="L2268" s="185"/>
    </row>
    <row r="2269" spans="8:12">
      <c r="H2269" s="183"/>
      <c r="I2269" s="183"/>
      <c r="J2269" s="185"/>
      <c r="K2269" s="183"/>
      <c r="L2269" s="185"/>
    </row>
    <row r="2270" spans="8:12">
      <c r="H2270" s="183"/>
      <c r="I2270" s="183"/>
      <c r="J2270" s="185"/>
      <c r="K2270" s="183"/>
      <c r="L2270" s="185"/>
    </row>
    <row r="2271" spans="8:12">
      <c r="H2271" s="183"/>
      <c r="I2271" s="183"/>
      <c r="J2271" s="185"/>
      <c r="K2271" s="183"/>
      <c r="L2271" s="185"/>
    </row>
    <row r="2272" spans="8:12">
      <c r="H2272" s="183"/>
      <c r="I2272" s="183"/>
      <c r="J2272" s="185"/>
      <c r="K2272" s="183"/>
      <c r="L2272" s="185"/>
    </row>
    <row r="2273" spans="8:12">
      <c r="H2273" s="183"/>
      <c r="I2273" s="183"/>
      <c r="J2273" s="185"/>
      <c r="K2273" s="183"/>
      <c r="L2273" s="185"/>
    </row>
    <row r="2274" spans="8:12">
      <c r="H2274" s="183"/>
      <c r="I2274" s="183"/>
      <c r="J2274" s="185"/>
      <c r="K2274" s="183"/>
      <c r="L2274" s="185"/>
    </row>
    <row r="2275" spans="8:12">
      <c r="H2275" s="183"/>
      <c r="I2275" s="183"/>
      <c r="J2275" s="185"/>
      <c r="K2275" s="183"/>
      <c r="L2275" s="185"/>
    </row>
    <row r="2276" spans="8:12">
      <c r="H2276" s="183"/>
      <c r="I2276" s="183"/>
      <c r="J2276" s="185"/>
      <c r="K2276" s="183"/>
      <c r="L2276" s="185"/>
    </row>
    <row r="2277" spans="8:12">
      <c r="H2277" s="183"/>
      <c r="I2277" s="183"/>
      <c r="J2277" s="185"/>
      <c r="K2277" s="183"/>
      <c r="L2277" s="185"/>
    </row>
    <row r="2278" spans="8:12">
      <c r="H2278" s="183"/>
      <c r="I2278" s="183"/>
      <c r="J2278" s="185"/>
      <c r="K2278" s="183"/>
      <c r="L2278" s="185"/>
    </row>
    <row r="2279" spans="8:12">
      <c r="H2279" s="183"/>
      <c r="I2279" s="183"/>
      <c r="J2279" s="185"/>
      <c r="K2279" s="183"/>
      <c r="L2279" s="185"/>
    </row>
    <row r="2280" spans="8:12">
      <c r="H2280" s="183"/>
      <c r="I2280" s="183"/>
      <c r="J2280" s="185"/>
      <c r="K2280" s="183"/>
      <c r="L2280" s="185"/>
    </row>
    <row r="2281" spans="8:12">
      <c r="H2281" s="183"/>
      <c r="I2281" s="183"/>
      <c r="J2281" s="185"/>
      <c r="K2281" s="183"/>
      <c r="L2281" s="185"/>
    </row>
    <row r="2282" spans="8:12">
      <c r="H2282" s="183"/>
      <c r="I2282" s="183"/>
      <c r="J2282" s="185"/>
      <c r="K2282" s="183"/>
      <c r="L2282" s="185"/>
    </row>
    <row r="2283" spans="8:12">
      <c r="H2283" s="183"/>
      <c r="I2283" s="183"/>
      <c r="J2283" s="185"/>
      <c r="K2283" s="183"/>
      <c r="L2283" s="185"/>
    </row>
    <row r="2284" spans="8:12">
      <c r="H2284" s="183"/>
      <c r="I2284" s="183"/>
      <c r="J2284" s="185"/>
      <c r="K2284" s="183"/>
      <c r="L2284" s="185"/>
    </row>
    <row r="2285" spans="8:12">
      <c r="H2285" s="183"/>
      <c r="I2285" s="183"/>
      <c r="J2285" s="185"/>
      <c r="K2285" s="183"/>
      <c r="L2285" s="185"/>
    </row>
    <row r="2286" spans="8:12">
      <c r="H2286" s="183"/>
      <c r="I2286" s="183"/>
      <c r="J2286" s="185"/>
      <c r="K2286" s="183"/>
      <c r="L2286" s="185"/>
    </row>
    <row r="2287" spans="8:12">
      <c r="H2287" s="183"/>
      <c r="I2287" s="183"/>
      <c r="J2287" s="185"/>
      <c r="K2287" s="183"/>
      <c r="L2287" s="185"/>
    </row>
    <row r="2288" spans="8:12">
      <c r="H2288" s="183"/>
      <c r="I2288" s="183"/>
      <c r="J2288" s="185"/>
      <c r="K2288" s="183"/>
      <c r="L2288" s="185"/>
    </row>
    <row r="2289" spans="8:12">
      <c r="H2289" s="183"/>
      <c r="I2289" s="183"/>
      <c r="J2289" s="185"/>
      <c r="K2289" s="183"/>
      <c r="L2289" s="185"/>
    </row>
    <row r="2290" spans="8:12">
      <c r="H2290" s="183"/>
      <c r="I2290" s="183"/>
      <c r="J2290" s="185"/>
      <c r="K2290" s="183"/>
      <c r="L2290" s="185"/>
    </row>
    <row r="2291" spans="8:12">
      <c r="H2291" s="183"/>
      <c r="I2291" s="183"/>
      <c r="J2291" s="185"/>
      <c r="K2291" s="183"/>
      <c r="L2291" s="185"/>
    </row>
    <row r="2292" spans="8:12">
      <c r="H2292" s="183"/>
      <c r="I2292" s="183"/>
      <c r="J2292" s="185"/>
      <c r="K2292" s="183"/>
      <c r="L2292" s="185"/>
    </row>
    <row r="2293" spans="8:12">
      <c r="H2293" s="183"/>
      <c r="I2293" s="183"/>
      <c r="J2293" s="185"/>
      <c r="K2293" s="183"/>
      <c r="L2293" s="185"/>
    </row>
    <row r="2294" spans="8:12">
      <c r="H2294" s="183"/>
      <c r="I2294" s="183"/>
      <c r="J2294" s="185"/>
      <c r="K2294" s="183"/>
      <c r="L2294" s="185"/>
    </row>
    <row r="2295" spans="8:12">
      <c r="H2295" s="183"/>
      <c r="I2295" s="183"/>
      <c r="J2295" s="185"/>
      <c r="K2295" s="183"/>
      <c r="L2295" s="185"/>
    </row>
    <row r="2296" spans="8:12">
      <c r="H2296" s="183"/>
      <c r="I2296" s="183"/>
      <c r="J2296" s="185"/>
      <c r="K2296" s="183"/>
      <c r="L2296" s="185"/>
    </row>
    <row r="2297" spans="8:12">
      <c r="H2297" s="183"/>
      <c r="I2297" s="183"/>
      <c r="J2297" s="185"/>
      <c r="K2297" s="183"/>
      <c r="L2297" s="185"/>
    </row>
    <row r="2298" spans="8:12">
      <c r="H2298" s="183"/>
      <c r="I2298" s="183"/>
      <c r="J2298" s="185"/>
      <c r="K2298" s="183"/>
      <c r="L2298" s="185"/>
    </row>
    <row r="2299" spans="8:12">
      <c r="H2299" s="183"/>
      <c r="I2299" s="183"/>
      <c r="J2299" s="185"/>
      <c r="K2299" s="183"/>
      <c r="L2299" s="185"/>
    </row>
    <row r="2300" spans="8:12">
      <c r="H2300" s="183"/>
      <c r="I2300" s="183"/>
      <c r="J2300" s="185"/>
      <c r="K2300" s="183"/>
      <c r="L2300" s="185"/>
    </row>
    <row r="2301" spans="8:12">
      <c r="H2301" s="183"/>
      <c r="I2301" s="183"/>
      <c r="J2301" s="185"/>
      <c r="K2301" s="183"/>
      <c r="L2301" s="185"/>
    </row>
    <row r="2302" spans="8:12">
      <c r="H2302" s="183"/>
      <c r="I2302" s="183"/>
      <c r="J2302" s="185"/>
      <c r="K2302" s="183"/>
      <c r="L2302" s="185"/>
    </row>
    <row r="2303" spans="8:12">
      <c r="H2303" s="183"/>
      <c r="I2303" s="183"/>
      <c r="J2303" s="185"/>
      <c r="K2303" s="183"/>
      <c r="L2303" s="185"/>
    </row>
    <row r="2304" spans="8:12">
      <c r="H2304" s="183"/>
      <c r="I2304" s="183"/>
      <c r="J2304" s="185"/>
      <c r="K2304" s="183"/>
      <c r="L2304" s="185"/>
    </row>
    <row r="2305" spans="8:12">
      <c r="H2305" s="183"/>
      <c r="I2305" s="183"/>
      <c r="J2305" s="185"/>
      <c r="K2305" s="183"/>
      <c r="L2305" s="185"/>
    </row>
    <row r="2306" spans="8:12">
      <c r="H2306" s="183"/>
      <c r="I2306" s="183"/>
      <c r="J2306" s="185"/>
      <c r="K2306" s="183"/>
      <c r="L2306" s="185"/>
    </row>
    <row r="2307" spans="8:12">
      <c r="H2307" s="183"/>
      <c r="I2307" s="183"/>
      <c r="J2307" s="185"/>
      <c r="K2307" s="183"/>
      <c r="L2307" s="185"/>
    </row>
    <row r="2308" spans="8:12">
      <c r="H2308" s="183"/>
      <c r="I2308" s="183"/>
      <c r="J2308" s="185"/>
      <c r="K2308" s="183"/>
      <c r="L2308" s="185"/>
    </row>
    <row r="2309" spans="8:12">
      <c r="H2309" s="183"/>
      <c r="I2309" s="183"/>
      <c r="J2309" s="185"/>
      <c r="K2309" s="183"/>
      <c r="L2309" s="185"/>
    </row>
    <row r="2310" spans="8:12">
      <c r="H2310" s="183"/>
      <c r="I2310" s="183"/>
      <c r="J2310" s="185"/>
      <c r="K2310" s="183"/>
      <c r="L2310" s="185"/>
    </row>
    <row r="2311" spans="8:12">
      <c r="H2311" s="183"/>
      <c r="I2311" s="183"/>
      <c r="J2311" s="185"/>
      <c r="K2311" s="183"/>
      <c r="L2311" s="185"/>
    </row>
    <row r="2312" spans="8:12">
      <c r="H2312" s="183"/>
      <c r="I2312" s="183"/>
      <c r="J2312" s="185"/>
      <c r="K2312" s="183"/>
      <c r="L2312" s="185"/>
    </row>
    <row r="2313" spans="8:12">
      <c r="H2313" s="183"/>
      <c r="I2313" s="183"/>
      <c r="J2313" s="185"/>
      <c r="K2313" s="183"/>
      <c r="L2313" s="185"/>
    </row>
    <row r="2314" spans="8:12">
      <c r="H2314" s="183"/>
      <c r="I2314" s="183"/>
      <c r="J2314" s="185"/>
      <c r="K2314" s="183"/>
      <c r="L2314" s="185"/>
    </row>
    <row r="2315" spans="8:12">
      <c r="H2315" s="183"/>
      <c r="I2315" s="183"/>
      <c r="J2315" s="185"/>
      <c r="K2315" s="183"/>
      <c r="L2315" s="185"/>
    </row>
    <row r="2316" spans="8:12">
      <c r="H2316" s="183"/>
      <c r="I2316" s="183"/>
      <c r="J2316" s="185"/>
      <c r="K2316" s="183"/>
      <c r="L2316" s="185"/>
    </row>
    <row r="2317" spans="8:12">
      <c r="H2317" s="183"/>
      <c r="I2317" s="183"/>
      <c r="J2317" s="185"/>
      <c r="K2317" s="183"/>
      <c r="L2317" s="185"/>
    </row>
    <row r="2318" spans="8:12">
      <c r="H2318" s="183"/>
      <c r="I2318" s="183"/>
      <c r="J2318" s="185"/>
      <c r="K2318" s="183"/>
      <c r="L2318" s="185"/>
    </row>
    <row r="2319" spans="8:12">
      <c r="H2319" s="183"/>
      <c r="I2319" s="183"/>
      <c r="J2319" s="185"/>
      <c r="K2319" s="183"/>
      <c r="L2319" s="185"/>
    </row>
    <row r="2320" spans="8:12">
      <c r="H2320" s="183"/>
      <c r="I2320" s="183"/>
      <c r="J2320" s="185"/>
      <c r="K2320" s="183"/>
      <c r="L2320" s="185"/>
    </row>
    <row r="2321" spans="8:12">
      <c r="H2321" s="183"/>
      <c r="I2321" s="183"/>
      <c r="J2321" s="185"/>
      <c r="K2321" s="183"/>
      <c r="L2321" s="185"/>
    </row>
    <row r="2322" spans="8:12">
      <c r="H2322" s="183"/>
      <c r="I2322" s="183"/>
      <c r="J2322" s="185"/>
      <c r="K2322" s="183"/>
      <c r="L2322" s="185"/>
    </row>
    <row r="2323" spans="8:12">
      <c r="H2323" s="183"/>
      <c r="I2323" s="183"/>
      <c r="J2323" s="185"/>
      <c r="K2323" s="183"/>
      <c r="L2323" s="185"/>
    </row>
    <row r="2324" spans="8:12">
      <c r="H2324" s="183"/>
      <c r="I2324" s="183"/>
      <c r="J2324" s="185"/>
      <c r="K2324" s="183"/>
      <c r="L2324" s="185"/>
    </row>
    <row r="2325" spans="8:12">
      <c r="H2325" s="183"/>
      <c r="I2325" s="183"/>
      <c r="J2325" s="185"/>
      <c r="K2325" s="183"/>
      <c r="L2325" s="185"/>
    </row>
    <row r="2326" spans="8:12">
      <c r="H2326" s="183"/>
      <c r="I2326" s="183"/>
      <c r="J2326" s="185"/>
      <c r="K2326" s="183"/>
      <c r="L2326" s="185"/>
    </row>
    <row r="2327" spans="8:12">
      <c r="H2327" s="183"/>
      <c r="I2327" s="183"/>
      <c r="J2327" s="185"/>
      <c r="K2327" s="183"/>
      <c r="L2327" s="185"/>
    </row>
    <row r="2328" spans="8:12">
      <c r="H2328" s="183"/>
      <c r="I2328" s="183"/>
      <c r="J2328" s="185"/>
      <c r="K2328" s="183"/>
      <c r="L2328" s="185"/>
    </row>
    <row r="2329" spans="8:12">
      <c r="H2329" s="183"/>
      <c r="I2329" s="183"/>
      <c r="J2329" s="185"/>
      <c r="K2329" s="183"/>
      <c r="L2329" s="185"/>
    </row>
    <row r="2330" spans="8:12">
      <c r="H2330" s="183"/>
      <c r="I2330" s="183"/>
      <c r="J2330" s="185"/>
      <c r="K2330" s="183"/>
      <c r="L2330" s="185"/>
    </row>
    <row r="2331" spans="8:12">
      <c r="H2331" s="183"/>
      <c r="I2331" s="183"/>
      <c r="J2331" s="185"/>
      <c r="K2331" s="183"/>
      <c r="L2331" s="185"/>
    </row>
    <row r="2332" spans="8:12">
      <c r="H2332" s="183"/>
      <c r="I2332" s="183"/>
      <c r="J2332" s="185"/>
      <c r="K2332" s="183"/>
      <c r="L2332" s="185"/>
    </row>
    <row r="2333" spans="8:12">
      <c r="H2333" s="183"/>
      <c r="I2333" s="183"/>
      <c r="J2333" s="185"/>
      <c r="K2333" s="183"/>
      <c r="L2333" s="185"/>
    </row>
    <row r="2334" spans="8:12">
      <c r="H2334" s="183"/>
      <c r="I2334" s="183"/>
      <c r="J2334" s="185"/>
      <c r="K2334" s="183"/>
      <c r="L2334" s="185"/>
    </row>
    <row r="2335" spans="8:12">
      <c r="H2335" s="183"/>
      <c r="I2335" s="183"/>
      <c r="J2335" s="185"/>
      <c r="K2335" s="183"/>
      <c r="L2335" s="185"/>
    </row>
    <row r="2336" spans="8:12">
      <c r="H2336" s="183"/>
      <c r="I2336" s="183"/>
      <c r="J2336" s="185"/>
      <c r="K2336" s="183"/>
      <c r="L2336" s="185"/>
    </row>
    <row r="2337" spans="8:12">
      <c r="H2337" s="183"/>
      <c r="I2337" s="183"/>
      <c r="J2337" s="185"/>
      <c r="K2337" s="183"/>
      <c r="L2337" s="185"/>
    </row>
    <row r="2338" spans="8:12">
      <c r="H2338" s="183"/>
      <c r="I2338" s="183"/>
      <c r="J2338" s="185"/>
      <c r="K2338" s="183"/>
      <c r="L2338" s="185"/>
    </row>
    <row r="2339" spans="8:12">
      <c r="H2339" s="183"/>
      <c r="I2339" s="183"/>
      <c r="J2339" s="185"/>
      <c r="K2339" s="183"/>
      <c r="L2339" s="185"/>
    </row>
    <row r="2340" spans="8:12">
      <c r="H2340" s="183"/>
      <c r="I2340" s="183"/>
      <c r="J2340" s="185"/>
      <c r="K2340" s="183"/>
      <c r="L2340" s="185"/>
    </row>
    <row r="2341" spans="8:12">
      <c r="H2341" s="183"/>
      <c r="I2341" s="183"/>
      <c r="J2341" s="185"/>
      <c r="K2341" s="183"/>
      <c r="L2341" s="185"/>
    </row>
    <row r="2342" spans="8:12">
      <c r="H2342" s="183"/>
      <c r="I2342" s="183"/>
      <c r="J2342" s="185"/>
      <c r="K2342" s="183"/>
      <c r="L2342" s="185"/>
    </row>
    <row r="2343" spans="8:12">
      <c r="H2343" s="183"/>
      <c r="I2343" s="183"/>
      <c r="J2343" s="185"/>
      <c r="K2343" s="183"/>
      <c r="L2343" s="185"/>
    </row>
    <row r="2344" spans="8:12">
      <c r="H2344" s="183"/>
      <c r="I2344" s="183"/>
      <c r="J2344" s="185"/>
      <c r="K2344" s="183"/>
      <c r="L2344" s="185"/>
    </row>
    <row r="2345" spans="8:12">
      <c r="H2345" s="183"/>
      <c r="I2345" s="183"/>
      <c r="J2345" s="185"/>
      <c r="K2345" s="183"/>
      <c r="L2345" s="185"/>
    </row>
    <row r="2346" spans="8:12">
      <c r="H2346" s="183"/>
      <c r="I2346" s="183"/>
      <c r="J2346" s="185"/>
      <c r="K2346" s="183"/>
      <c r="L2346" s="185"/>
    </row>
    <row r="2347" spans="8:12">
      <c r="H2347" s="183"/>
      <c r="I2347" s="183"/>
      <c r="J2347" s="185"/>
      <c r="K2347" s="183"/>
      <c r="L2347" s="185"/>
    </row>
    <row r="2348" spans="8:12">
      <c r="H2348" s="183"/>
      <c r="I2348" s="183"/>
      <c r="J2348" s="185"/>
      <c r="K2348" s="183"/>
      <c r="L2348" s="185"/>
    </row>
    <row r="2349" spans="8:12">
      <c r="H2349" s="183"/>
      <c r="I2349" s="183"/>
      <c r="J2349" s="185"/>
      <c r="K2349" s="183"/>
      <c r="L2349" s="185"/>
    </row>
    <row r="2350" spans="8:12">
      <c r="H2350" s="183"/>
      <c r="I2350" s="183"/>
      <c r="J2350" s="185"/>
      <c r="K2350" s="183"/>
      <c r="L2350" s="185"/>
    </row>
    <row r="2351" spans="8:12">
      <c r="H2351" s="183"/>
      <c r="I2351" s="183"/>
      <c r="J2351" s="185"/>
      <c r="K2351" s="183"/>
      <c r="L2351" s="185"/>
    </row>
    <row r="2352" spans="8:12">
      <c r="H2352" s="183"/>
      <c r="I2352" s="183"/>
      <c r="J2352" s="185"/>
      <c r="K2352" s="183"/>
      <c r="L2352" s="185"/>
    </row>
    <row r="2353" spans="8:12">
      <c r="H2353" s="183"/>
      <c r="I2353" s="183"/>
      <c r="J2353" s="185"/>
      <c r="K2353" s="183"/>
      <c r="L2353" s="185"/>
    </row>
    <row r="2354" spans="8:12">
      <c r="H2354" s="183"/>
      <c r="I2354" s="183"/>
      <c r="J2354" s="185"/>
      <c r="K2354" s="183"/>
      <c r="L2354" s="185"/>
    </row>
    <row r="2355" spans="8:12">
      <c r="H2355" s="183"/>
      <c r="I2355" s="183"/>
      <c r="J2355" s="185"/>
      <c r="K2355" s="183"/>
      <c r="L2355" s="185"/>
    </row>
    <row r="2356" spans="8:12">
      <c r="H2356" s="183"/>
      <c r="I2356" s="183"/>
      <c r="J2356" s="185"/>
      <c r="K2356" s="183"/>
      <c r="L2356" s="185"/>
    </row>
    <row r="2357" spans="8:12">
      <c r="H2357" s="183"/>
      <c r="I2357" s="183"/>
      <c r="J2357" s="185"/>
      <c r="K2357" s="183"/>
      <c r="L2357" s="185"/>
    </row>
    <row r="2358" spans="8:12">
      <c r="H2358" s="183"/>
      <c r="I2358" s="183"/>
      <c r="J2358" s="185"/>
      <c r="K2358" s="183"/>
      <c r="L2358" s="185"/>
    </row>
    <row r="2359" spans="8:12">
      <c r="H2359" s="183"/>
      <c r="I2359" s="183"/>
      <c r="J2359" s="185"/>
      <c r="K2359" s="183"/>
      <c r="L2359" s="185"/>
    </row>
    <row r="2360" spans="8:12">
      <c r="H2360" s="183"/>
      <c r="I2360" s="183"/>
      <c r="J2360" s="185"/>
      <c r="K2360" s="183"/>
      <c r="L2360" s="185"/>
    </row>
    <row r="2361" spans="8:12">
      <c r="H2361" s="183"/>
      <c r="I2361" s="183"/>
      <c r="J2361" s="185"/>
      <c r="K2361" s="183"/>
      <c r="L2361" s="185"/>
    </row>
    <row r="2362" spans="8:12">
      <c r="H2362" s="183"/>
      <c r="I2362" s="183"/>
      <c r="J2362" s="185"/>
      <c r="K2362" s="183"/>
      <c r="L2362" s="185"/>
    </row>
    <row r="2363" spans="8:12">
      <c r="H2363" s="183"/>
      <c r="I2363" s="183"/>
      <c r="J2363" s="185"/>
      <c r="K2363" s="183"/>
      <c r="L2363" s="185"/>
    </row>
    <row r="2364" spans="8:12">
      <c r="H2364" s="183"/>
      <c r="I2364" s="183"/>
      <c r="J2364" s="185"/>
      <c r="K2364" s="183"/>
      <c r="L2364" s="185"/>
    </row>
    <row r="2365" spans="8:12">
      <c r="H2365" s="183"/>
      <c r="I2365" s="183"/>
      <c r="J2365" s="185"/>
      <c r="K2365" s="183"/>
      <c r="L2365" s="185"/>
    </row>
    <row r="2366" spans="8:12">
      <c r="H2366" s="183"/>
      <c r="I2366" s="183"/>
      <c r="J2366" s="185"/>
      <c r="K2366" s="183"/>
      <c r="L2366" s="185"/>
    </row>
    <row r="2367" spans="8:12">
      <c r="H2367" s="183"/>
      <c r="I2367" s="183"/>
      <c r="J2367" s="185"/>
      <c r="K2367" s="183"/>
      <c r="L2367" s="185"/>
    </row>
    <row r="2368" spans="8:12">
      <c r="H2368" s="183"/>
      <c r="I2368" s="183"/>
      <c r="J2368" s="185"/>
      <c r="K2368" s="183"/>
      <c r="L2368" s="185"/>
    </row>
    <row r="2369" spans="8:12">
      <c r="H2369" s="183"/>
      <c r="I2369" s="183"/>
      <c r="J2369" s="185"/>
      <c r="K2369" s="183"/>
      <c r="L2369" s="185"/>
    </row>
    <row r="2370" spans="8:12">
      <c r="H2370" s="183"/>
      <c r="I2370" s="183"/>
      <c r="J2370" s="185"/>
      <c r="K2370" s="183"/>
      <c r="L2370" s="185"/>
    </row>
    <row r="2371" spans="8:12">
      <c r="H2371" s="183"/>
      <c r="I2371" s="183"/>
      <c r="J2371" s="185"/>
      <c r="K2371" s="183"/>
      <c r="L2371" s="185"/>
    </row>
    <row r="2372" spans="8:12">
      <c r="H2372" s="183"/>
      <c r="I2372" s="183"/>
      <c r="J2372" s="185"/>
      <c r="K2372" s="183"/>
      <c r="L2372" s="185"/>
    </row>
    <row r="2373" spans="8:12">
      <c r="H2373" s="183"/>
      <c r="I2373" s="183"/>
      <c r="J2373" s="185"/>
      <c r="K2373" s="183"/>
      <c r="L2373" s="185"/>
    </row>
    <row r="2374" spans="8:12">
      <c r="H2374" s="183"/>
      <c r="I2374" s="183"/>
      <c r="J2374" s="185"/>
      <c r="K2374" s="183"/>
      <c r="L2374" s="185"/>
    </row>
    <row r="2375" spans="8:12">
      <c r="H2375" s="183"/>
      <c r="I2375" s="183"/>
      <c r="J2375" s="185"/>
      <c r="K2375" s="183"/>
      <c r="L2375" s="185"/>
    </row>
    <row r="2376" spans="8:12">
      <c r="H2376" s="183"/>
      <c r="I2376" s="183"/>
      <c r="J2376" s="185"/>
      <c r="K2376" s="183"/>
      <c r="L2376" s="185"/>
    </row>
    <row r="2377" spans="8:12">
      <c r="H2377" s="183"/>
      <c r="I2377" s="183"/>
      <c r="J2377" s="185"/>
      <c r="K2377" s="183"/>
      <c r="L2377" s="185"/>
    </row>
    <row r="2378" spans="8:12">
      <c r="H2378" s="183"/>
      <c r="I2378" s="183"/>
      <c r="J2378" s="185"/>
      <c r="K2378" s="183"/>
      <c r="L2378" s="185"/>
    </row>
    <row r="2379" spans="8:12">
      <c r="H2379" s="183"/>
      <c r="I2379" s="183"/>
      <c r="J2379" s="185"/>
      <c r="K2379" s="183"/>
      <c r="L2379" s="185"/>
    </row>
    <row r="2380" spans="8:12">
      <c r="H2380" s="183"/>
      <c r="I2380" s="183"/>
      <c r="J2380" s="185"/>
      <c r="K2380" s="183"/>
      <c r="L2380" s="185"/>
    </row>
    <row r="2381" spans="8:12">
      <c r="H2381" s="183"/>
      <c r="I2381" s="183"/>
      <c r="J2381" s="185"/>
      <c r="K2381" s="183"/>
      <c r="L2381" s="185"/>
    </row>
    <row r="2382" spans="8:12">
      <c r="H2382" s="183"/>
      <c r="I2382" s="183"/>
      <c r="J2382" s="185"/>
      <c r="K2382" s="183"/>
      <c r="L2382" s="185"/>
    </row>
    <row r="2383" spans="8:12">
      <c r="H2383" s="183"/>
      <c r="I2383" s="183"/>
      <c r="J2383" s="185"/>
      <c r="K2383" s="183"/>
      <c r="L2383" s="185"/>
    </row>
    <row r="2384" spans="8:12">
      <c r="H2384" s="183"/>
      <c r="I2384" s="183"/>
      <c r="J2384" s="185"/>
      <c r="K2384" s="183"/>
      <c r="L2384" s="185"/>
    </row>
    <row r="2385" spans="8:12">
      <c r="H2385" s="183"/>
      <c r="I2385" s="183"/>
      <c r="J2385" s="185"/>
      <c r="K2385" s="183"/>
      <c r="L2385" s="185"/>
    </row>
    <row r="2386" spans="8:12">
      <c r="H2386" s="183"/>
      <c r="I2386" s="183"/>
      <c r="J2386" s="185"/>
      <c r="K2386" s="183"/>
      <c r="L2386" s="185"/>
    </row>
    <row r="2387" spans="8:12">
      <c r="H2387" s="183"/>
      <c r="I2387" s="183"/>
      <c r="J2387" s="185"/>
      <c r="K2387" s="183"/>
      <c r="L2387" s="185"/>
    </row>
    <row r="2388" spans="8:12">
      <c r="H2388" s="183"/>
      <c r="I2388" s="183"/>
      <c r="J2388" s="185"/>
      <c r="K2388" s="183"/>
      <c r="L2388" s="185"/>
    </row>
    <row r="2389" spans="8:12">
      <c r="H2389" s="183"/>
      <c r="I2389" s="183"/>
      <c r="J2389" s="185"/>
      <c r="K2389" s="183"/>
      <c r="L2389" s="185"/>
    </row>
    <row r="2390" spans="8:12">
      <c r="H2390" s="183"/>
      <c r="I2390" s="183"/>
      <c r="J2390" s="185"/>
      <c r="K2390" s="183"/>
      <c r="L2390" s="185"/>
    </row>
    <row r="2391" spans="8:12">
      <c r="H2391" s="183"/>
      <c r="I2391" s="183"/>
      <c r="J2391" s="185"/>
      <c r="K2391" s="183"/>
      <c r="L2391" s="185"/>
    </row>
    <row r="2392" spans="8:12">
      <c r="H2392" s="183"/>
      <c r="I2392" s="183"/>
      <c r="J2392" s="185"/>
      <c r="K2392" s="183"/>
      <c r="L2392" s="185"/>
    </row>
    <row r="2393" spans="8:12">
      <c r="H2393" s="183"/>
      <c r="I2393" s="183"/>
      <c r="J2393" s="185"/>
      <c r="K2393" s="183"/>
      <c r="L2393" s="185"/>
    </row>
    <row r="2394" spans="8:12">
      <c r="H2394" s="183"/>
      <c r="I2394" s="183"/>
      <c r="J2394" s="185"/>
      <c r="K2394" s="183"/>
      <c r="L2394" s="185"/>
    </row>
    <row r="2395" spans="8:12">
      <c r="H2395" s="183"/>
      <c r="I2395" s="183"/>
      <c r="J2395" s="185"/>
      <c r="K2395" s="183"/>
      <c r="L2395" s="185"/>
    </row>
    <row r="2396" spans="8:12">
      <c r="H2396" s="183"/>
      <c r="I2396" s="183"/>
      <c r="J2396" s="185"/>
      <c r="K2396" s="183"/>
      <c r="L2396" s="185"/>
    </row>
    <row r="2397" spans="8:12">
      <c r="H2397" s="183"/>
      <c r="I2397" s="183"/>
      <c r="J2397" s="185"/>
      <c r="K2397" s="183"/>
      <c r="L2397" s="185"/>
    </row>
    <row r="2398" spans="8:12">
      <c r="H2398" s="183"/>
      <c r="I2398" s="183"/>
      <c r="J2398" s="185"/>
      <c r="K2398" s="183"/>
      <c r="L2398" s="185"/>
    </row>
    <row r="2399" spans="8:12">
      <c r="H2399" s="183"/>
      <c r="I2399" s="183"/>
      <c r="J2399" s="185"/>
      <c r="K2399" s="183"/>
      <c r="L2399" s="185"/>
    </row>
    <row r="2400" spans="8:12">
      <c r="H2400" s="183"/>
      <c r="I2400" s="183"/>
      <c r="J2400" s="185"/>
      <c r="K2400" s="183"/>
      <c r="L2400" s="185"/>
    </row>
    <row r="2401" spans="8:12">
      <c r="H2401" s="183"/>
      <c r="I2401" s="183"/>
      <c r="J2401" s="185"/>
      <c r="K2401" s="183"/>
      <c r="L2401" s="185"/>
    </row>
    <row r="2402" spans="8:12">
      <c r="H2402" s="183"/>
      <c r="I2402" s="183"/>
      <c r="J2402" s="185"/>
      <c r="K2402" s="183"/>
      <c r="L2402" s="185"/>
    </row>
    <row r="2403" spans="8:12">
      <c r="H2403" s="183"/>
      <c r="I2403" s="183"/>
      <c r="J2403" s="185"/>
      <c r="K2403" s="183"/>
      <c r="L2403" s="185"/>
    </row>
    <row r="2404" spans="8:12">
      <c r="H2404" s="183"/>
      <c r="I2404" s="183"/>
      <c r="J2404" s="185"/>
      <c r="K2404" s="183"/>
      <c r="L2404" s="185"/>
    </row>
    <row r="2405" spans="8:12">
      <c r="H2405" s="183"/>
      <c r="I2405" s="183"/>
      <c r="J2405" s="185"/>
      <c r="K2405" s="183"/>
      <c r="L2405" s="185"/>
    </row>
    <row r="2406" spans="8:12">
      <c r="H2406" s="183"/>
      <c r="I2406" s="183"/>
      <c r="J2406" s="185"/>
      <c r="K2406" s="183"/>
      <c r="L2406" s="185"/>
    </row>
    <row r="2407" spans="8:12">
      <c r="H2407" s="183"/>
      <c r="I2407" s="183"/>
      <c r="J2407" s="185"/>
      <c r="K2407" s="183"/>
      <c r="L2407" s="185"/>
    </row>
    <row r="2408" spans="8:12">
      <c r="H2408" s="183"/>
      <c r="I2408" s="183"/>
      <c r="J2408" s="185"/>
      <c r="K2408" s="183"/>
      <c r="L2408" s="185"/>
    </row>
    <row r="2409" spans="8:12">
      <c r="H2409" s="183"/>
      <c r="I2409" s="183"/>
      <c r="J2409" s="185"/>
      <c r="K2409" s="183"/>
      <c r="L2409" s="185"/>
    </row>
    <row r="2410" spans="8:12">
      <c r="H2410" s="183"/>
      <c r="I2410" s="183"/>
      <c r="J2410" s="185"/>
      <c r="K2410" s="183"/>
      <c r="L2410" s="185"/>
    </row>
    <row r="2411" spans="8:12">
      <c r="H2411" s="183"/>
      <c r="I2411" s="183"/>
      <c r="J2411" s="185"/>
      <c r="K2411" s="183"/>
      <c r="L2411" s="185"/>
    </row>
    <row r="2412" spans="8:12">
      <c r="H2412" s="183"/>
      <c r="I2412" s="183"/>
      <c r="J2412" s="185"/>
      <c r="K2412" s="183"/>
      <c r="L2412" s="185"/>
    </row>
    <row r="2413" spans="8:12">
      <c r="H2413" s="183"/>
      <c r="I2413" s="183"/>
      <c r="J2413" s="185"/>
      <c r="K2413" s="183"/>
      <c r="L2413" s="185"/>
    </row>
    <row r="2414" spans="8:12">
      <c r="H2414" s="183"/>
      <c r="I2414" s="183"/>
      <c r="J2414" s="185"/>
      <c r="K2414" s="183"/>
      <c r="L2414" s="185"/>
    </row>
    <row r="2415" spans="8:12">
      <c r="H2415" s="183"/>
      <c r="I2415" s="183"/>
      <c r="J2415" s="185"/>
      <c r="K2415" s="183"/>
      <c r="L2415" s="185"/>
    </row>
    <row r="2416" spans="8:12">
      <c r="H2416" s="183"/>
      <c r="I2416" s="183"/>
      <c r="J2416" s="185"/>
      <c r="K2416" s="183"/>
      <c r="L2416" s="185"/>
    </row>
    <row r="2417" spans="8:12">
      <c r="H2417" s="183"/>
      <c r="I2417" s="183"/>
      <c r="J2417" s="185"/>
      <c r="K2417" s="183"/>
      <c r="L2417" s="185"/>
    </row>
    <row r="2418" spans="8:12">
      <c r="H2418" s="183"/>
      <c r="I2418" s="183"/>
      <c r="J2418" s="185"/>
      <c r="K2418" s="183"/>
      <c r="L2418" s="185"/>
    </row>
    <row r="2419" spans="8:12">
      <c r="H2419" s="183"/>
      <c r="I2419" s="183"/>
      <c r="J2419" s="185"/>
      <c r="K2419" s="183"/>
      <c r="L2419" s="185"/>
    </row>
    <row r="2420" spans="8:12">
      <c r="H2420" s="183"/>
      <c r="I2420" s="183"/>
      <c r="J2420" s="185"/>
      <c r="K2420" s="183"/>
      <c r="L2420" s="185"/>
    </row>
    <row r="2421" spans="8:12">
      <c r="H2421" s="183"/>
      <c r="I2421" s="183"/>
      <c r="J2421" s="185"/>
      <c r="K2421" s="183"/>
      <c r="L2421" s="185"/>
    </row>
    <row r="2422" spans="8:12">
      <c r="H2422" s="183"/>
      <c r="I2422" s="183"/>
      <c r="J2422" s="185"/>
      <c r="K2422" s="183"/>
      <c r="L2422" s="185"/>
    </row>
    <row r="2423" spans="8:12">
      <c r="H2423" s="183"/>
      <c r="I2423" s="183"/>
      <c r="J2423" s="185"/>
      <c r="K2423" s="183"/>
      <c r="L2423" s="185"/>
    </row>
    <row r="2424" spans="8:12">
      <c r="H2424" s="183"/>
      <c r="I2424" s="183"/>
      <c r="J2424" s="185"/>
      <c r="K2424" s="183"/>
      <c r="L2424" s="185"/>
    </row>
    <row r="2425" spans="8:12">
      <c r="H2425" s="183"/>
      <c r="I2425" s="183"/>
      <c r="J2425" s="185"/>
      <c r="K2425" s="183"/>
      <c r="L2425" s="185"/>
    </row>
    <row r="2426" spans="8:12">
      <c r="H2426" s="183"/>
      <c r="I2426" s="183"/>
      <c r="J2426" s="185"/>
      <c r="K2426" s="183"/>
      <c r="L2426" s="185"/>
    </row>
    <row r="2427" spans="8:12">
      <c r="H2427" s="183"/>
      <c r="I2427" s="183"/>
      <c r="J2427" s="185"/>
      <c r="K2427" s="183"/>
      <c r="L2427" s="185"/>
    </row>
    <row r="2428" spans="8:12">
      <c r="H2428" s="183"/>
      <c r="I2428" s="183"/>
      <c r="J2428" s="185"/>
      <c r="K2428" s="183"/>
      <c r="L2428" s="185"/>
    </row>
    <row r="2429" spans="8:12">
      <c r="H2429" s="183"/>
      <c r="I2429" s="183"/>
      <c r="J2429" s="185"/>
      <c r="K2429" s="183"/>
      <c r="L2429" s="185"/>
    </row>
    <row r="2430" spans="8:12">
      <c r="H2430" s="183"/>
      <c r="I2430" s="183"/>
      <c r="J2430" s="185"/>
      <c r="K2430" s="183"/>
      <c r="L2430" s="185"/>
    </row>
    <row r="2431" spans="8:12">
      <c r="H2431" s="183"/>
      <c r="I2431" s="183"/>
      <c r="J2431" s="185"/>
      <c r="K2431" s="183"/>
      <c r="L2431" s="185"/>
    </row>
    <row r="2432" spans="8:12">
      <c r="H2432" s="183"/>
      <c r="I2432" s="183"/>
      <c r="J2432" s="185"/>
      <c r="K2432" s="183"/>
      <c r="L2432" s="185"/>
    </row>
    <row r="2433" spans="8:12">
      <c r="H2433" s="183"/>
      <c r="I2433" s="183"/>
      <c r="J2433" s="185"/>
      <c r="K2433" s="183"/>
      <c r="L2433" s="185"/>
    </row>
    <row r="2434" spans="8:12">
      <c r="H2434" s="183"/>
      <c r="I2434" s="183"/>
      <c r="J2434" s="185"/>
      <c r="K2434" s="183"/>
      <c r="L2434" s="185"/>
    </row>
    <row r="2435" spans="8:12">
      <c r="H2435" s="183"/>
      <c r="I2435" s="183"/>
      <c r="J2435" s="185"/>
      <c r="K2435" s="183"/>
      <c r="L2435" s="185"/>
    </row>
    <row r="2436" spans="8:12">
      <c r="H2436" s="183"/>
      <c r="I2436" s="183"/>
      <c r="J2436" s="185"/>
      <c r="K2436" s="183"/>
      <c r="L2436" s="185"/>
    </row>
    <row r="2437" spans="8:12">
      <c r="H2437" s="183"/>
      <c r="I2437" s="183"/>
      <c r="J2437" s="185"/>
      <c r="K2437" s="183"/>
      <c r="L2437" s="185"/>
    </row>
    <row r="2438" spans="8:12">
      <c r="H2438" s="183"/>
      <c r="I2438" s="183"/>
      <c r="J2438" s="185"/>
      <c r="K2438" s="183"/>
      <c r="L2438" s="185"/>
    </row>
    <row r="2439" spans="8:12">
      <c r="H2439" s="183"/>
      <c r="I2439" s="183"/>
      <c r="J2439" s="185"/>
      <c r="K2439" s="183"/>
      <c r="L2439" s="185"/>
    </row>
    <row r="2440" spans="8:12">
      <c r="H2440" s="183"/>
      <c r="I2440" s="183"/>
      <c r="J2440" s="185"/>
      <c r="K2440" s="183"/>
      <c r="L2440" s="185"/>
    </row>
    <row r="2441" spans="8:12">
      <c r="H2441" s="183"/>
      <c r="I2441" s="183"/>
      <c r="J2441" s="185"/>
      <c r="K2441" s="183"/>
      <c r="L2441" s="185"/>
    </row>
    <row r="2442" spans="8:12">
      <c r="H2442" s="183"/>
      <c r="I2442" s="183"/>
      <c r="J2442" s="185"/>
      <c r="K2442" s="183"/>
      <c r="L2442" s="185"/>
    </row>
    <row r="2443" spans="8:12">
      <c r="H2443" s="183"/>
      <c r="I2443" s="183"/>
      <c r="J2443" s="185"/>
      <c r="K2443" s="183"/>
      <c r="L2443" s="185"/>
    </row>
    <row r="2444" spans="8:12">
      <c r="H2444" s="183"/>
      <c r="I2444" s="183"/>
      <c r="J2444" s="185"/>
      <c r="K2444" s="183"/>
      <c r="L2444" s="185"/>
    </row>
    <row r="2445" spans="8:12">
      <c r="H2445" s="183"/>
      <c r="I2445" s="183"/>
      <c r="J2445" s="185"/>
      <c r="K2445" s="183"/>
      <c r="L2445" s="185"/>
    </row>
    <row r="2446" spans="8:12">
      <c r="H2446" s="183"/>
      <c r="I2446" s="183"/>
      <c r="J2446" s="185"/>
      <c r="K2446" s="183"/>
      <c r="L2446" s="185"/>
    </row>
    <row r="2447" spans="8:12">
      <c r="H2447" s="183"/>
      <c r="I2447" s="183"/>
      <c r="J2447" s="185"/>
      <c r="K2447" s="183"/>
      <c r="L2447" s="185"/>
    </row>
    <row r="2448" spans="8:12">
      <c r="H2448" s="183"/>
      <c r="I2448" s="183"/>
      <c r="J2448" s="185"/>
      <c r="K2448" s="183"/>
      <c r="L2448" s="185"/>
    </row>
    <row r="2449" spans="8:12">
      <c r="H2449" s="183"/>
      <c r="I2449" s="183"/>
      <c r="J2449" s="185"/>
      <c r="K2449" s="183"/>
      <c r="L2449" s="185"/>
    </row>
    <row r="2450" spans="8:12">
      <c r="H2450" s="183"/>
      <c r="I2450" s="183"/>
      <c r="J2450" s="185"/>
      <c r="K2450" s="183"/>
      <c r="L2450" s="185"/>
    </row>
    <row r="2451" spans="8:12">
      <c r="H2451" s="183"/>
      <c r="I2451" s="183"/>
      <c r="J2451" s="185"/>
      <c r="K2451" s="183"/>
      <c r="L2451" s="185"/>
    </row>
    <row r="2452" spans="8:12">
      <c r="H2452" s="183"/>
      <c r="I2452" s="183"/>
      <c r="J2452" s="185"/>
      <c r="K2452" s="183"/>
      <c r="L2452" s="185"/>
    </row>
    <row r="2453" spans="8:12">
      <c r="H2453" s="183"/>
      <c r="I2453" s="183"/>
      <c r="J2453" s="185"/>
      <c r="K2453" s="183"/>
      <c r="L2453" s="185"/>
    </row>
    <row r="2454" spans="8:12">
      <c r="H2454" s="183"/>
      <c r="I2454" s="183"/>
      <c r="J2454" s="185"/>
      <c r="K2454" s="183"/>
      <c r="L2454" s="185"/>
    </row>
    <row r="2455" spans="8:12">
      <c r="H2455" s="183"/>
      <c r="I2455" s="183"/>
      <c r="J2455" s="185"/>
      <c r="K2455" s="183"/>
      <c r="L2455" s="185"/>
    </row>
    <row r="2456" spans="8:12">
      <c r="H2456" s="183"/>
      <c r="I2456" s="183"/>
      <c r="J2456" s="185"/>
      <c r="K2456" s="183"/>
      <c r="L2456" s="185"/>
    </row>
    <row r="2457" spans="8:12">
      <c r="H2457" s="183"/>
      <c r="I2457" s="183"/>
      <c r="J2457" s="185"/>
      <c r="K2457" s="183"/>
      <c r="L2457" s="185"/>
    </row>
    <row r="2458" spans="8:12">
      <c r="H2458" s="183"/>
      <c r="I2458" s="183"/>
      <c r="J2458" s="185"/>
      <c r="K2458" s="183"/>
      <c r="L2458" s="185"/>
    </row>
    <row r="2459" spans="8:12">
      <c r="H2459" s="183"/>
      <c r="I2459" s="183"/>
      <c r="J2459" s="185"/>
      <c r="K2459" s="183"/>
      <c r="L2459" s="185"/>
    </row>
    <row r="2460" spans="8:12">
      <c r="H2460" s="183"/>
      <c r="I2460" s="183"/>
      <c r="J2460" s="185"/>
      <c r="K2460" s="183"/>
      <c r="L2460" s="185"/>
    </row>
    <row r="2461" spans="8:12">
      <c r="H2461" s="183"/>
      <c r="I2461" s="183"/>
      <c r="J2461" s="185"/>
      <c r="K2461" s="183"/>
      <c r="L2461" s="185"/>
    </row>
    <row r="2462" spans="8:12">
      <c r="H2462" s="183"/>
      <c r="I2462" s="183"/>
      <c r="J2462" s="185"/>
      <c r="K2462" s="183"/>
      <c r="L2462" s="185"/>
    </row>
    <row r="2463" spans="8:12">
      <c r="H2463" s="183"/>
      <c r="I2463" s="183"/>
      <c r="J2463" s="185"/>
      <c r="K2463" s="183"/>
      <c r="L2463" s="185"/>
    </row>
    <row r="2464" spans="8:12">
      <c r="H2464" s="183"/>
      <c r="I2464" s="183"/>
      <c r="J2464" s="185"/>
      <c r="K2464" s="183"/>
      <c r="L2464" s="185"/>
    </row>
    <row r="2465" spans="8:12">
      <c r="H2465" s="183"/>
      <c r="I2465" s="183"/>
      <c r="J2465" s="185"/>
      <c r="K2465" s="183"/>
      <c r="L2465" s="185"/>
    </row>
    <row r="2466" spans="8:12">
      <c r="H2466" s="183"/>
      <c r="I2466" s="183"/>
      <c r="J2466" s="185"/>
      <c r="K2466" s="183"/>
      <c r="L2466" s="185"/>
    </row>
    <row r="2467" spans="8:12">
      <c r="H2467" s="183"/>
      <c r="I2467" s="183"/>
      <c r="J2467" s="185"/>
      <c r="K2467" s="183"/>
      <c r="L2467" s="185"/>
    </row>
    <row r="2468" spans="8:12">
      <c r="H2468" s="183"/>
      <c r="I2468" s="183"/>
      <c r="J2468" s="185"/>
      <c r="K2468" s="183"/>
      <c r="L2468" s="185"/>
    </row>
    <row r="2469" spans="8:12">
      <c r="H2469" s="183"/>
      <c r="I2469" s="183"/>
      <c r="J2469" s="185"/>
      <c r="K2469" s="183"/>
      <c r="L2469" s="185"/>
    </row>
    <row r="2470" spans="8:12">
      <c r="H2470" s="183"/>
      <c r="I2470" s="183"/>
      <c r="J2470" s="185"/>
      <c r="K2470" s="183"/>
      <c r="L2470" s="185"/>
    </row>
    <row r="2471" spans="8:12">
      <c r="H2471" s="183"/>
      <c r="I2471" s="183"/>
      <c r="J2471" s="185"/>
      <c r="K2471" s="183"/>
      <c r="L2471" s="185"/>
    </row>
    <row r="2472" spans="8:12">
      <c r="H2472" s="183"/>
      <c r="I2472" s="183"/>
      <c r="J2472" s="185"/>
      <c r="K2472" s="183"/>
      <c r="L2472" s="185"/>
    </row>
    <row r="2473" spans="8:12">
      <c r="H2473" s="183"/>
      <c r="I2473" s="183"/>
      <c r="J2473" s="185"/>
      <c r="K2473" s="183"/>
      <c r="L2473" s="185"/>
    </row>
    <row r="2474" spans="8:12">
      <c r="H2474" s="183"/>
      <c r="I2474" s="183"/>
      <c r="J2474" s="185"/>
      <c r="K2474" s="183"/>
      <c r="L2474" s="185"/>
    </row>
    <row r="2475" spans="8:12">
      <c r="H2475" s="183"/>
      <c r="I2475" s="183"/>
      <c r="J2475" s="185"/>
      <c r="K2475" s="183"/>
      <c r="L2475" s="185"/>
    </row>
    <row r="2476" spans="8:12">
      <c r="H2476" s="183"/>
      <c r="I2476" s="183"/>
      <c r="J2476" s="185"/>
      <c r="K2476" s="183"/>
      <c r="L2476" s="185"/>
    </row>
    <row r="2477" spans="8:12">
      <c r="H2477" s="183"/>
      <c r="I2477" s="183"/>
      <c r="J2477" s="185"/>
      <c r="K2477" s="183"/>
      <c r="L2477" s="185"/>
    </row>
    <row r="2478" spans="8:12">
      <c r="H2478" s="183"/>
      <c r="I2478" s="183"/>
      <c r="J2478" s="185"/>
      <c r="K2478" s="183"/>
      <c r="L2478" s="185"/>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D60AF-8203-4447-80A4-2EA3A6D7E0E6}">
  <sheetPr codeName="Sheet3"/>
  <dimension ref="A2:N1001"/>
  <sheetViews>
    <sheetView zoomScale="90" zoomScaleNormal="90" workbookViewId="0">
      <selection activeCell="E9" sqref="E9"/>
    </sheetView>
  </sheetViews>
  <sheetFormatPr defaultRowHeight="14.25"/>
  <cols>
    <col min="3" max="3" width="13.86328125" bestFit="1" customWidth="1"/>
    <col min="4" max="4" width="13.3984375" bestFit="1" customWidth="1"/>
    <col min="7" max="7" width="13.3984375" bestFit="1" customWidth="1"/>
    <col min="10" max="10" width="13.86328125" bestFit="1" customWidth="1"/>
  </cols>
  <sheetData>
    <row r="2" spans="1:14">
      <c r="A2">
        <v>1</v>
      </c>
      <c r="B2">
        <v>-57514.1898</v>
      </c>
      <c r="C2" s="6">
        <v>14966.231100000001</v>
      </c>
      <c r="D2" s="6">
        <v>-42547.958700000003</v>
      </c>
      <c r="E2">
        <v>1405286.5534999999</v>
      </c>
      <c r="F2">
        <v>135812.83110000001</v>
      </c>
      <c r="G2" s="6">
        <v>1541099.3846</v>
      </c>
      <c r="H2">
        <v>803122.03579999995</v>
      </c>
      <c r="I2">
        <v>89565.885500000004</v>
      </c>
      <c r="J2" s="6">
        <v>892687.92130000005</v>
      </c>
      <c r="K2">
        <v>2343348.8468999998</v>
      </c>
      <c r="L2">
        <v>217069.00030000001</v>
      </c>
      <c r="M2">
        <v>2560417.8472000002</v>
      </c>
      <c r="N2">
        <v>133333.3333</v>
      </c>
    </row>
    <row r="3" spans="1:14">
      <c r="A3">
        <v>2</v>
      </c>
      <c r="B3">
        <v>-221613.4185</v>
      </c>
      <c r="C3" s="6">
        <v>-1817.4199000000001</v>
      </c>
      <c r="D3" s="6">
        <v>-223430.83840000001</v>
      </c>
      <c r="E3">
        <v>1201752.8026000001</v>
      </c>
      <c r="F3">
        <v>118199.8204</v>
      </c>
      <c r="G3" s="6">
        <v>1319952.6229999999</v>
      </c>
      <c r="H3">
        <v>914133.56050000002</v>
      </c>
      <c r="I3">
        <v>99170.969100000002</v>
      </c>
      <c r="J3" s="6">
        <v>1013304.5297</v>
      </c>
      <c r="K3">
        <v>2463130.7152999998</v>
      </c>
      <c r="L3">
        <v>227504.70819999999</v>
      </c>
      <c r="M3">
        <v>2690635.4235</v>
      </c>
      <c r="N3">
        <v>5333.3333000000002</v>
      </c>
    </row>
    <row r="4" spans="1:14">
      <c r="A4">
        <v>3</v>
      </c>
      <c r="B4">
        <v>531265.29760000005</v>
      </c>
      <c r="C4" s="6">
        <v>66367.570600000006</v>
      </c>
      <c r="D4" s="6">
        <v>597632.86809999996</v>
      </c>
      <c r="E4">
        <v>2027471.8796000001</v>
      </c>
      <c r="F4">
        <v>189167.25539999999</v>
      </c>
      <c r="G4" s="6">
        <v>2216639.1349999998</v>
      </c>
      <c r="H4">
        <v>1570537.6264</v>
      </c>
      <c r="I4">
        <v>155916.98560000001</v>
      </c>
      <c r="J4" s="6">
        <v>1726454.612</v>
      </c>
      <c r="K4">
        <v>3170752.4350000001</v>
      </c>
      <c r="L4">
        <v>287665.72519999999</v>
      </c>
      <c r="M4">
        <v>3458418.1601999998</v>
      </c>
      <c r="N4">
        <v>90666.666700000002</v>
      </c>
    </row>
    <row r="5" spans="1:14">
      <c r="A5">
        <v>4</v>
      </c>
      <c r="B5">
        <v>3656.6215999999999</v>
      </c>
      <c r="C5" s="6">
        <v>23086.551800000001</v>
      </c>
      <c r="D5" s="6">
        <v>26743.1734</v>
      </c>
      <c r="E5">
        <v>1323558.7249</v>
      </c>
      <c r="F5">
        <v>132260.4086</v>
      </c>
      <c r="G5" s="6">
        <v>1455819.1335</v>
      </c>
      <c r="H5">
        <v>1389557.9861999999</v>
      </c>
      <c r="I5">
        <v>143891.03969999999</v>
      </c>
      <c r="J5" s="6">
        <v>1533449.0259</v>
      </c>
      <c r="K5">
        <v>2889748.3273</v>
      </c>
      <c r="L5">
        <v>268059.73700000002</v>
      </c>
      <c r="M5">
        <v>3157808.0643000002</v>
      </c>
      <c r="N5">
        <v>130666.6667</v>
      </c>
    </row>
    <row r="6" spans="1:14">
      <c r="A6">
        <v>5</v>
      </c>
      <c r="B6">
        <v>425979.158</v>
      </c>
      <c r="C6" s="6">
        <v>57244.377399999998</v>
      </c>
      <c r="D6" s="6">
        <v>483223.53539999999</v>
      </c>
      <c r="E6">
        <v>1840295.7012</v>
      </c>
      <c r="F6">
        <v>173099.86079999999</v>
      </c>
      <c r="G6" s="6">
        <v>2013395.5619999999</v>
      </c>
      <c r="H6">
        <v>1621748.5197000001</v>
      </c>
      <c r="I6">
        <v>160342.8175</v>
      </c>
      <c r="J6" s="6">
        <v>1782091.3372</v>
      </c>
      <c r="K6">
        <v>3193863.7045999998</v>
      </c>
      <c r="L6">
        <v>289720.23749999999</v>
      </c>
      <c r="M6">
        <v>3483583.9421000001</v>
      </c>
      <c r="N6">
        <v>74666.666700000002</v>
      </c>
    </row>
    <row r="7" spans="1:14">
      <c r="A7">
        <v>6</v>
      </c>
      <c r="B7">
        <v>1078295.3688999999</v>
      </c>
      <c r="C7" s="6">
        <v>113539.70540000001</v>
      </c>
      <c r="D7" s="6">
        <v>1191835.0744</v>
      </c>
      <c r="E7">
        <v>2513609.3453000002</v>
      </c>
      <c r="F7">
        <v>230886.39240000001</v>
      </c>
      <c r="G7" s="6">
        <v>2744495.7377999998</v>
      </c>
      <c r="H7">
        <v>1915220.7105</v>
      </c>
      <c r="I7">
        <v>185537.3339</v>
      </c>
      <c r="J7" s="6">
        <v>2100758.0444</v>
      </c>
      <c r="K7">
        <v>3450552.9733000002</v>
      </c>
      <c r="L7">
        <v>311402.53690000001</v>
      </c>
      <c r="M7">
        <v>3761955.5101000001</v>
      </c>
      <c r="N7">
        <v>58666.666700000002</v>
      </c>
    </row>
    <row r="8" spans="1:14">
      <c r="A8">
        <v>7</v>
      </c>
      <c r="B8">
        <v>-67602.221000000005</v>
      </c>
      <c r="C8" s="6">
        <v>14194.783100000001</v>
      </c>
      <c r="D8" s="6">
        <v>-53407.437899999997</v>
      </c>
      <c r="E8">
        <v>1339507.101</v>
      </c>
      <c r="F8">
        <v>130073.1954</v>
      </c>
      <c r="G8" s="6">
        <v>1469580.2964000001</v>
      </c>
      <c r="H8">
        <v>1291288.7002999999</v>
      </c>
      <c r="I8">
        <v>131851.86480000001</v>
      </c>
      <c r="J8" s="6">
        <v>1423140.5652000001</v>
      </c>
      <c r="K8">
        <v>2821691.0417999998</v>
      </c>
      <c r="L8">
        <v>258167.04389999999</v>
      </c>
      <c r="M8">
        <v>3079858.0858</v>
      </c>
      <c r="N8">
        <v>0</v>
      </c>
    </row>
    <row r="9" spans="1:14">
      <c r="A9">
        <v>8</v>
      </c>
      <c r="B9">
        <v>-127305.3848</v>
      </c>
      <c r="C9" s="6">
        <v>8514.0308000000005</v>
      </c>
      <c r="D9" s="6">
        <v>-118791.35400000001</v>
      </c>
      <c r="E9">
        <v>1168100.9206999999</v>
      </c>
      <c r="F9">
        <v>115308.29610000001</v>
      </c>
      <c r="G9" s="6">
        <v>1283409.2168000001</v>
      </c>
      <c r="H9">
        <v>974666.05279999995</v>
      </c>
      <c r="I9">
        <v>104379.5916</v>
      </c>
      <c r="J9" s="6">
        <v>1079045.6444000001</v>
      </c>
      <c r="K9">
        <v>2444684.9989999998</v>
      </c>
      <c r="L9">
        <v>226118.02609999999</v>
      </c>
      <c r="M9">
        <v>2670803.0251000002</v>
      </c>
      <c r="N9">
        <v>133333.3333</v>
      </c>
    </row>
    <row r="10" spans="1:14">
      <c r="A10">
        <v>9</v>
      </c>
      <c r="B10">
        <v>-212820.52110000001</v>
      </c>
      <c r="C10" s="6">
        <v>-732.88</v>
      </c>
      <c r="D10" s="6">
        <v>-213553.40109999999</v>
      </c>
      <c r="E10">
        <v>1269627.9793</v>
      </c>
      <c r="F10">
        <v>124062.46859999999</v>
      </c>
      <c r="G10" s="6">
        <v>1393690.4480000001</v>
      </c>
      <c r="H10">
        <v>956996.83230000001</v>
      </c>
      <c r="I10">
        <v>103012.8839</v>
      </c>
      <c r="J10" s="6">
        <v>1060009.7161999999</v>
      </c>
      <c r="K10">
        <v>2605059.0965999998</v>
      </c>
      <c r="L10">
        <v>239563.50030000001</v>
      </c>
      <c r="M10">
        <v>2844622.5968999998</v>
      </c>
      <c r="N10">
        <v>82666.666700000002</v>
      </c>
    </row>
    <row r="11" spans="1:14">
      <c r="A11">
        <v>10</v>
      </c>
      <c r="B11">
        <v>795783.74170000001</v>
      </c>
      <c r="C11" s="6">
        <v>92211.808600000004</v>
      </c>
      <c r="D11" s="6">
        <v>887995.5503</v>
      </c>
      <c r="E11">
        <v>2216179.8240999999</v>
      </c>
      <c r="F11">
        <v>209809.1067</v>
      </c>
      <c r="G11" s="6">
        <v>2425988.9308000002</v>
      </c>
      <c r="H11">
        <v>1647564.0833999999</v>
      </c>
      <c r="I11">
        <v>166263.94320000001</v>
      </c>
      <c r="J11" s="6">
        <v>1813828.0266</v>
      </c>
      <c r="K11">
        <v>3169590.2795000002</v>
      </c>
      <c r="L11">
        <v>292333.21299999999</v>
      </c>
      <c r="M11">
        <v>3461923.4925000002</v>
      </c>
      <c r="N11">
        <v>128000</v>
      </c>
    </row>
    <row r="12" spans="1:14">
      <c r="A12">
        <v>11</v>
      </c>
      <c r="B12">
        <v>-82651.895900000003</v>
      </c>
      <c r="C12" s="6">
        <v>13036.101000000001</v>
      </c>
      <c r="D12" s="6">
        <v>-69615.794800000003</v>
      </c>
      <c r="E12">
        <v>1288647.3141000001</v>
      </c>
      <c r="F12">
        <v>125626.4408</v>
      </c>
      <c r="G12" s="6">
        <v>1414273.7549000001</v>
      </c>
      <c r="H12">
        <v>1264380.3206</v>
      </c>
      <c r="I12">
        <v>129530.6762</v>
      </c>
      <c r="J12" s="6">
        <v>1393910.9968000001</v>
      </c>
      <c r="K12">
        <v>2751415.6910000001</v>
      </c>
      <c r="L12">
        <v>251899.10519999999</v>
      </c>
      <c r="M12">
        <v>3003314.7963</v>
      </c>
      <c r="N12">
        <v>101333.3333</v>
      </c>
    </row>
    <row r="13" spans="1:14">
      <c r="A13">
        <v>12</v>
      </c>
      <c r="B13">
        <v>812323.2635</v>
      </c>
      <c r="C13" s="6">
        <v>90238.186199999996</v>
      </c>
      <c r="D13" s="6">
        <v>902561.4497</v>
      </c>
      <c r="E13">
        <v>2168504.4092999999</v>
      </c>
      <c r="F13">
        <v>202350.90779999999</v>
      </c>
      <c r="G13" s="6">
        <v>2370855.3169999998</v>
      </c>
      <c r="H13">
        <v>1585194.9489</v>
      </c>
      <c r="I13">
        <v>157368.1911</v>
      </c>
      <c r="J13" s="6">
        <v>1742563.14</v>
      </c>
      <c r="K13">
        <v>3143350.7316000001</v>
      </c>
      <c r="L13">
        <v>286669.86099999998</v>
      </c>
      <c r="M13">
        <v>3430020.5926000001</v>
      </c>
      <c r="N13">
        <v>32000</v>
      </c>
    </row>
    <row r="14" spans="1:14">
      <c r="A14">
        <v>13</v>
      </c>
      <c r="B14">
        <v>178302.00570000001</v>
      </c>
      <c r="C14" s="6">
        <v>39115.314899999998</v>
      </c>
      <c r="D14" s="6">
        <v>217417.32070000001</v>
      </c>
      <c r="E14">
        <v>1546002.3803999999</v>
      </c>
      <c r="F14">
        <v>151500.01300000001</v>
      </c>
      <c r="G14" s="6">
        <v>1697502.3933999999</v>
      </c>
      <c r="H14">
        <v>1278891.7479000001</v>
      </c>
      <c r="I14">
        <v>134411.03140000001</v>
      </c>
      <c r="J14" s="6">
        <v>1413302.7793000001</v>
      </c>
      <c r="K14">
        <v>2755852.9240999999</v>
      </c>
      <c r="L14">
        <v>256204.4442</v>
      </c>
      <c r="M14">
        <v>3012057.3683000002</v>
      </c>
      <c r="N14">
        <v>154666.6667</v>
      </c>
    </row>
    <row r="15" spans="1:14">
      <c r="A15">
        <v>14</v>
      </c>
      <c r="B15">
        <v>899475.24280000001</v>
      </c>
      <c r="C15" s="6">
        <v>97867.094899999996</v>
      </c>
      <c r="D15" s="6">
        <v>997342.33770000003</v>
      </c>
      <c r="E15">
        <v>2470066.5189999999</v>
      </c>
      <c r="F15">
        <v>228280.71739999999</v>
      </c>
      <c r="G15" s="6">
        <v>2698347.2365000001</v>
      </c>
      <c r="H15">
        <v>1583676.0115</v>
      </c>
      <c r="I15">
        <v>157220.6796</v>
      </c>
      <c r="J15" s="6">
        <v>1740896.6910999999</v>
      </c>
      <c r="K15">
        <v>3223009.0893000001</v>
      </c>
      <c r="L15">
        <v>293477.69780000002</v>
      </c>
      <c r="M15">
        <v>3516486.7870999998</v>
      </c>
      <c r="N15">
        <v>93333.333299999998</v>
      </c>
    </row>
    <row r="16" spans="1:14">
      <c r="A16">
        <v>15</v>
      </c>
      <c r="B16">
        <v>1107945.0053000001</v>
      </c>
      <c r="C16" s="6">
        <v>119547.85430000001</v>
      </c>
      <c r="D16" s="6">
        <v>1227492.8596000001</v>
      </c>
      <c r="E16">
        <v>2605911.5858</v>
      </c>
      <c r="F16">
        <v>243311.06700000001</v>
      </c>
      <c r="G16" s="6">
        <v>2849222.6527999998</v>
      </c>
      <c r="H16">
        <v>2231726.6008000001</v>
      </c>
      <c r="I16">
        <v>216874.55609999999</v>
      </c>
      <c r="J16" s="6">
        <v>2448601.1568999998</v>
      </c>
      <c r="K16">
        <v>3822934.4816999999</v>
      </c>
      <c r="L16">
        <v>348631.79810000001</v>
      </c>
      <c r="M16">
        <v>4171566.2799</v>
      </c>
      <c r="N16">
        <v>48000</v>
      </c>
    </row>
    <row r="17" spans="1:14">
      <c r="A17">
        <v>16</v>
      </c>
      <c r="B17">
        <v>-667845.76119999995</v>
      </c>
      <c r="C17" s="6">
        <v>-3357.4328</v>
      </c>
      <c r="D17" s="6">
        <v>-671203.19400000002</v>
      </c>
      <c r="E17">
        <v>845889.90989999997</v>
      </c>
      <c r="F17">
        <v>87342.53</v>
      </c>
      <c r="G17" s="6">
        <v>933232.43980000005</v>
      </c>
      <c r="H17">
        <v>850842.00309999997</v>
      </c>
      <c r="I17">
        <v>93841.775899999993</v>
      </c>
      <c r="J17" s="6">
        <v>944683.77899999998</v>
      </c>
      <c r="K17">
        <v>2516048.6516</v>
      </c>
      <c r="L17">
        <v>231498.5931</v>
      </c>
      <c r="M17">
        <v>2747547.2447000002</v>
      </c>
      <c r="N17">
        <v>61333.333299999998</v>
      </c>
    </row>
    <row r="18" spans="1:14">
      <c r="A18">
        <v>17</v>
      </c>
      <c r="B18">
        <v>863976.85560000001</v>
      </c>
      <c r="C18" s="6">
        <v>98476.507599999997</v>
      </c>
      <c r="D18" s="6">
        <v>962453.36320000002</v>
      </c>
      <c r="E18">
        <v>2321909.7795000002</v>
      </c>
      <c r="F18">
        <v>218662.52069999999</v>
      </c>
      <c r="G18" s="6">
        <v>2540572.3001999999</v>
      </c>
      <c r="H18">
        <v>1694006.0304</v>
      </c>
      <c r="I18">
        <v>170354.88860000001</v>
      </c>
      <c r="J18" s="6">
        <v>1864360.9191000001</v>
      </c>
      <c r="K18">
        <v>3273325.8089000001</v>
      </c>
      <c r="L18">
        <v>300855.9914</v>
      </c>
      <c r="M18">
        <v>3574181.8002999998</v>
      </c>
      <c r="N18">
        <v>80000</v>
      </c>
    </row>
    <row r="19" spans="1:14">
      <c r="A19">
        <v>18</v>
      </c>
      <c r="B19">
        <v>-308089.2879</v>
      </c>
      <c r="C19" s="6">
        <v>-9229.5810000000001</v>
      </c>
      <c r="D19" s="6">
        <v>-317318.8689</v>
      </c>
      <c r="E19">
        <v>1207959.3848999999</v>
      </c>
      <c r="F19">
        <v>118610.568</v>
      </c>
      <c r="G19" s="6">
        <v>1326569.9528999999</v>
      </c>
      <c r="H19">
        <v>788283.15800000005</v>
      </c>
      <c r="I19">
        <v>88497.278900000005</v>
      </c>
      <c r="J19" s="6">
        <v>876780.43700000003</v>
      </c>
      <c r="K19">
        <v>2472433.7703</v>
      </c>
      <c r="L19">
        <v>227587.44289999999</v>
      </c>
      <c r="M19">
        <v>2700021.2132000001</v>
      </c>
      <c r="N19">
        <v>72000</v>
      </c>
    </row>
    <row r="20" spans="1:14">
      <c r="A20">
        <v>19</v>
      </c>
      <c r="B20">
        <v>-153206.11290000001</v>
      </c>
      <c r="C20" s="6">
        <v>7085.8684000000003</v>
      </c>
      <c r="D20" s="6">
        <v>-146120.2445</v>
      </c>
      <c r="E20">
        <v>1202740.4546000001</v>
      </c>
      <c r="F20">
        <v>118165.12850000001</v>
      </c>
      <c r="G20" s="6">
        <v>1320905.5832</v>
      </c>
      <c r="H20">
        <v>626068.06229999999</v>
      </c>
      <c r="I20">
        <v>74465.777499999997</v>
      </c>
      <c r="J20" s="6">
        <v>700533.83979999996</v>
      </c>
      <c r="K20">
        <v>2090096.4887000001</v>
      </c>
      <c r="L20">
        <v>194691.68859999999</v>
      </c>
      <c r="M20">
        <v>2284788.1773000001</v>
      </c>
      <c r="N20">
        <v>77333.333299999998</v>
      </c>
    </row>
    <row r="21" spans="1:14">
      <c r="A21">
        <v>20</v>
      </c>
      <c r="B21">
        <v>51739.303699999997</v>
      </c>
      <c r="C21" s="6">
        <v>28236.146199999999</v>
      </c>
      <c r="D21" s="6">
        <v>79975.449900000007</v>
      </c>
      <c r="E21">
        <v>1514701.9528999999</v>
      </c>
      <c r="F21">
        <v>148781.19399999999</v>
      </c>
      <c r="G21" s="6">
        <v>1663483.1469000001</v>
      </c>
      <c r="H21">
        <v>991308.23430000001</v>
      </c>
      <c r="I21">
        <v>109576.89539999999</v>
      </c>
      <c r="J21" s="6">
        <v>1100885.1296999999</v>
      </c>
      <c r="K21">
        <v>2577603.0197000001</v>
      </c>
      <c r="L21">
        <v>240706.9284</v>
      </c>
      <c r="M21">
        <v>2818309.9481000002</v>
      </c>
      <c r="N21">
        <v>74666.666700000002</v>
      </c>
    </row>
    <row r="22" spans="1:14">
      <c r="C22" s="6"/>
      <c r="D22" s="6"/>
      <c r="G22" s="6"/>
      <c r="J22" s="6"/>
    </row>
    <row r="23" spans="1:14">
      <c r="C23" s="6"/>
      <c r="D23" s="6"/>
      <c r="G23" s="6"/>
      <c r="J23" s="6"/>
    </row>
    <row r="24" spans="1:14">
      <c r="C24" s="6"/>
      <c r="D24" s="6"/>
      <c r="G24" s="6"/>
      <c r="J24" s="6"/>
    </row>
    <row r="25" spans="1:14">
      <c r="C25" s="6"/>
      <c r="D25" s="6"/>
      <c r="G25" s="6"/>
      <c r="J25" s="6"/>
    </row>
    <row r="26" spans="1:14">
      <c r="C26" s="6"/>
      <c r="D26" s="6"/>
      <c r="G26" s="6"/>
      <c r="J26" s="6"/>
    </row>
    <row r="27" spans="1:14">
      <c r="C27" s="6"/>
      <c r="D27" s="6"/>
      <c r="G27" s="6"/>
      <c r="J27" s="6"/>
    </row>
    <row r="28" spans="1:14">
      <c r="C28" s="6"/>
      <c r="D28" s="6"/>
      <c r="G28" s="6"/>
      <c r="J28" s="6"/>
    </row>
    <row r="29" spans="1:14">
      <c r="C29" s="6"/>
      <c r="D29" s="6"/>
      <c r="G29" s="6"/>
      <c r="J29" s="6"/>
    </row>
    <row r="30" spans="1:14">
      <c r="C30" s="6"/>
      <c r="D30" s="6"/>
      <c r="G30" s="6"/>
      <c r="J30" s="6"/>
    </row>
    <row r="31" spans="1:14">
      <c r="C31" s="6"/>
      <c r="D31" s="6"/>
      <c r="G31" s="6"/>
      <c r="J31" s="6"/>
    </row>
    <row r="32" spans="1:14">
      <c r="C32" s="6"/>
      <c r="D32" s="6"/>
      <c r="G32" s="6"/>
      <c r="J32" s="6"/>
    </row>
    <row r="33" spans="3:10">
      <c r="C33" s="6"/>
      <c r="D33" s="6"/>
      <c r="G33" s="6"/>
      <c r="J33" s="6"/>
    </row>
    <row r="34" spans="3:10">
      <c r="C34" s="6"/>
      <c r="D34" s="6"/>
      <c r="G34" s="6"/>
      <c r="J34" s="6"/>
    </row>
    <row r="35" spans="3:10">
      <c r="C35" s="6"/>
      <c r="D35" s="6"/>
      <c r="G35" s="6"/>
      <c r="J35" s="6"/>
    </row>
    <row r="36" spans="3:10">
      <c r="C36" s="6"/>
      <c r="D36" s="6"/>
      <c r="G36" s="6"/>
      <c r="J36" s="6"/>
    </row>
    <row r="37" spans="3:10">
      <c r="C37" s="6"/>
      <c r="D37" s="6"/>
      <c r="G37" s="6"/>
      <c r="J37" s="6"/>
    </row>
    <row r="38" spans="3:10">
      <c r="C38" s="6"/>
      <c r="D38" s="6"/>
      <c r="G38" s="6"/>
      <c r="J38" s="6"/>
    </row>
    <row r="39" spans="3:10">
      <c r="C39" s="6"/>
      <c r="D39" s="6"/>
      <c r="G39" s="6"/>
      <c r="J39" s="6"/>
    </row>
    <row r="40" spans="3:10">
      <c r="C40" s="6"/>
      <c r="D40" s="6"/>
      <c r="G40" s="6"/>
      <c r="J40" s="6"/>
    </row>
    <row r="41" spans="3:10">
      <c r="C41" s="6"/>
      <c r="D41" s="6"/>
      <c r="G41" s="6"/>
      <c r="J41" s="6"/>
    </row>
    <row r="42" spans="3:10">
      <c r="C42" s="6"/>
      <c r="D42" s="6"/>
      <c r="G42" s="6"/>
      <c r="J42" s="6"/>
    </row>
    <row r="43" spans="3:10">
      <c r="C43" s="6"/>
      <c r="D43" s="6"/>
      <c r="G43" s="6"/>
      <c r="J43" s="6"/>
    </row>
    <row r="44" spans="3:10">
      <c r="C44" s="6"/>
      <c r="D44" s="6"/>
      <c r="G44" s="6"/>
      <c r="J44" s="6"/>
    </row>
    <row r="45" spans="3:10">
      <c r="C45" s="6"/>
      <c r="D45" s="6"/>
      <c r="G45" s="6"/>
      <c r="J45" s="6"/>
    </row>
    <row r="46" spans="3:10">
      <c r="C46" s="6"/>
      <c r="D46" s="6"/>
      <c r="G46" s="6"/>
      <c r="J46" s="6"/>
    </row>
    <row r="47" spans="3:10">
      <c r="C47" s="6"/>
      <c r="D47" s="6"/>
      <c r="G47" s="6"/>
      <c r="J47" s="6"/>
    </row>
    <row r="48" spans="3:10">
      <c r="C48" s="6"/>
      <c r="D48" s="6"/>
      <c r="G48" s="6"/>
      <c r="J48" s="6"/>
    </row>
    <row r="49" spans="3:10">
      <c r="C49" s="6"/>
      <c r="D49" s="6"/>
      <c r="G49" s="6"/>
      <c r="J49" s="6"/>
    </row>
    <row r="50" spans="3:10">
      <c r="C50" s="6"/>
      <c r="D50" s="6"/>
      <c r="G50" s="6"/>
      <c r="J50" s="6"/>
    </row>
    <row r="51" spans="3:10">
      <c r="C51" s="6"/>
      <c r="D51" s="6"/>
      <c r="G51" s="6"/>
      <c r="J51" s="6"/>
    </row>
    <row r="52" spans="3:10">
      <c r="C52" s="6"/>
      <c r="D52" s="6"/>
      <c r="G52" s="6"/>
      <c r="J52" s="6"/>
    </row>
    <row r="53" spans="3:10">
      <c r="C53" s="6"/>
      <c r="D53" s="6"/>
      <c r="G53" s="6"/>
      <c r="J53" s="6"/>
    </row>
    <row r="54" spans="3:10">
      <c r="C54" s="6"/>
      <c r="D54" s="6"/>
      <c r="G54" s="6"/>
      <c r="J54" s="6"/>
    </row>
    <row r="55" spans="3:10">
      <c r="C55" s="6"/>
      <c r="D55" s="6"/>
      <c r="G55" s="6"/>
      <c r="J55" s="6"/>
    </row>
    <row r="56" spans="3:10">
      <c r="C56" s="6"/>
      <c r="D56" s="6"/>
      <c r="G56" s="6"/>
      <c r="J56" s="6"/>
    </row>
    <row r="57" spans="3:10">
      <c r="C57" s="6"/>
      <c r="D57" s="6"/>
      <c r="G57" s="6"/>
      <c r="J57" s="6"/>
    </row>
    <row r="58" spans="3:10">
      <c r="C58" s="6"/>
      <c r="D58" s="6"/>
      <c r="G58" s="6"/>
      <c r="J58" s="6"/>
    </row>
    <row r="59" spans="3:10">
      <c r="C59" s="6"/>
      <c r="D59" s="6"/>
      <c r="G59" s="6"/>
      <c r="J59" s="6"/>
    </row>
    <row r="60" spans="3:10">
      <c r="C60" s="6"/>
      <c r="D60" s="6"/>
      <c r="G60" s="6"/>
      <c r="J60" s="6"/>
    </row>
    <row r="61" spans="3:10">
      <c r="C61" s="6"/>
      <c r="D61" s="6"/>
      <c r="G61" s="6"/>
      <c r="J61" s="6"/>
    </row>
    <row r="62" spans="3:10">
      <c r="C62" s="6"/>
      <c r="D62" s="6"/>
      <c r="G62" s="6"/>
      <c r="J62" s="6"/>
    </row>
    <row r="63" spans="3:10">
      <c r="C63" s="6"/>
      <c r="D63" s="6"/>
      <c r="G63" s="6"/>
      <c r="J63" s="6"/>
    </row>
    <row r="64" spans="3:10">
      <c r="C64" s="6"/>
      <c r="D64" s="6"/>
      <c r="G64" s="6"/>
      <c r="J64" s="6"/>
    </row>
    <row r="65" spans="3:10">
      <c r="C65" s="6"/>
      <c r="D65" s="6"/>
      <c r="G65" s="6"/>
      <c r="J65" s="6"/>
    </row>
    <row r="66" spans="3:10">
      <c r="C66" s="6"/>
      <c r="D66" s="6"/>
      <c r="G66" s="6"/>
      <c r="J66" s="6"/>
    </row>
    <row r="67" spans="3:10">
      <c r="C67" s="6"/>
      <c r="D67" s="6"/>
      <c r="G67" s="6"/>
      <c r="J67" s="6"/>
    </row>
    <row r="68" spans="3:10">
      <c r="C68" s="6"/>
      <c r="D68" s="6"/>
      <c r="G68" s="6"/>
      <c r="J68" s="6"/>
    </row>
    <row r="69" spans="3:10">
      <c r="C69" s="6"/>
      <c r="D69" s="6"/>
      <c r="G69" s="6"/>
      <c r="J69" s="6"/>
    </row>
    <row r="70" spans="3:10">
      <c r="C70" s="6"/>
      <c r="D70" s="6"/>
      <c r="G70" s="6"/>
      <c r="J70" s="6"/>
    </row>
    <row r="71" spans="3:10">
      <c r="C71" s="6"/>
      <c r="D71" s="6"/>
      <c r="G71" s="6"/>
      <c r="J71" s="6"/>
    </row>
    <row r="72" spans="3:10">
      <c r="C72" s="6"/>
      <c r="D72" s="6"/>
      <c r="G72" s="6"/>
      <c r="J72" s="6"/>
    </row>
    <row r="73" spans="3:10">
      <c r="C73" s="6"/>
      <c r="D73" s="6"/>
      <c r="G73" s="6"/>
      <c r="J73" s="6"/>
    </row>
    <row r="74" spans="3:10">
      <c r="C74" s="6"/>
      <c r="D74" s="6"/>
      <c r="G74" s="6"/>
      <c r="J74" s="6"/>
    </row>
    <row r="75" spans="3:10">
      <c r="C75" s="6"/>
      <c r="D75" s="6"/>
      <c r="G75" s="6"/>
      <c r="J75" s="6"/>
    </row>
    <row r="76" spans="3:10">
      <c r="C76" s="6"/>
      <c r="D76" s="6"/>
      <c r="G76" s="6"/>
      <c r="J76" s="6"/>
    </row>
    <row r="77" spans="3:10">
      <c r="C77" s="6"/>
      <c r="D77" s="6"/>
      <c r="G77" s="6"/>
      <c r="J77" s="6"/>
    </row>
    <row r="78" spans="3:10">
      <c r="C78" s="6"/>
      <c r="D78" s="6"/>
      <c r="G78" s="6"/>
      <c r="J78" s="6"/>
    </row>
    <row r="79" spans="3:10">
      <c r="C79" s="6"/>
      <c r="D79" s="6"/>
      <c r="G79" s="6"/>
      <c r="J79" s="6"/>
    </row>
    <row r="80" spans="3:10">
      <c r="C80" s="6"/>
      <c r="D80" s="6"/>
      <c r="G80" s="6"/>
      <c r="J80" s="6"/>
    </row>
    <row r="81" spans="3:10">
      <c r="C81" s="6"/>
      <c r="D81" s="6"/>
      <c r="G81" s="6"/>
      <c r="J81" s="6"/>
    </row>
    <row r="82" spans="3:10">
      <c r="C82" s="6"/>
      <c r="D82" s="6"/>
      <c r="G82" s="6"/>
      <c r="J82" s="6"/>
    </row>
    <row r="83" spans="3:10">
      <c r="C83" s="6"/>
      <c r="D83" s="6"/>
      <c r="G83" s="6"/>
      <c r="J83" s="6"/>
    </row>
    <row r="84" spans="3:10">
      <c r="C84" s="6"/>
      <c r="D84" s="6"/>
      <c r="G84" s="6"/>
      <c r="J84" s="6"/>
    </row>
    <row r="85" spans="3:10">
      <c r="C85" s="6"/>
      <c r="D85" s="6"/>
      <c r="G85" s="6"/>
      <c r="J85" s="6"/>
    </row>
    <row r="86" spans="3:10">
      <c r="C86" s="6"/>
      <c r="D86" s="6"/>
      <c r="G86" s="6"/>
      <c r="J86" s="6"/>
    </row>
    <row r="87" spans="3:10">
      <c r="C87" s="6"/>
      <c r="D87" s="6"/>
      <c r="G87" s="6"/>
      <c r="J87" s="6"/>
    </row>
    <row r="88" spans="3:10">
      <c r="C88" s="6"/>
      <c r="D88" s="6"/>
      <c r="G88" s="6"/>
      <c r="J88" s="6"/>
    </row>
    <row r="89" spans="3:10">
      <c r="C89" s="6"/>
      <c r="D89" s="6"/>
      <c r="G89" s="6"/>
      <c r="J89" s="6"/>
    </row>
    <row r="90" spans="3:10">
      <c r="C90" s="6"/>
      <c r="D90" s="6"/>
      <c r="G90" s="6"/>
      <c r="J90" s="6"/>
    </row>
    <row r="91" spans="3:10">
      <c r="C91" s="6"/>
      <c r="D91" s="6"/>
      <c r="G91" s="6"/>
      <c r="J91" s="6"/>
    </row>
    <row r="92" spans="3:10">
      <c r="C92" s="6"/>
      <c r="D92" s="6"/>
      <c r="G92" s="6"/>
      <c r="J92" s="6"/>
    </row>
    <row r="93" spans="3:10">
      <c r="C93" s="6"/>
      <c r="D93" s="6"/>
      <c r="G93" s="6"/>
      <c r="J93" s="6"/>
    </row>
    <row r="94" spans="3:10">
      <c r="C94" s="6"/>
      <c r="D94" s="6"/>
      <c r="G94" s="6"/>
      <c r="J94" s="6"/>
    </row>
    <row r="95" spans="3:10">
      <c r="C95" s="6"/>
      <c r="D95" s="6"/>
      <c r="G95" s="6"/>
      <c r="J95" s="6"/>
    </row>
    <row r="96" spans="3:10">
      <c r="C96" s="6"/>
      <c r="D96" s="6"/>
      <c r="G96" s="6"/>
      <c r="J96" s="6"/>
    </row>
    <row r="97" spans="3:10">
      <c r="C97" s="6"/>
      <c r="D97" s="6"/>
      <c r="G97" s="6"/>
      <c r="J97" s="6"/>
    </row>
    <row r="98" spans="3:10">
      <c r="C98" s="6"/>
      <c r="D98" s="6"/>
      <c r="G98" s="6"/>
      <c r="J98" s="6"/>
    </row>
    <row r="99" spans="3:10">
      <c r="C99" s="6"/>
      <c r="D99" s="6"/>
      <c r="G99" s="6"/>
      <c r="J99" s="6"/>
    </row>
    <row r="100" spans="3:10">
      <c r="C100" s="6"/>
      <c r="D100" s="6"/>
      <c r="G100" s="6"/>
      <c r="J100" s="6"/>
    </row>
    <row r="101" spans="3:10">
      <c r="C101" s="6"/>
      <c r="D101" s="6"/>
      <c r="G101" s="6"/>
      <c r="J101" s="6"/>
    </row>
    <row r="102" spans="3:10">
      <c r="C102" s="6"/>
      <c r="D102" s="6"/>
      <c r="G102" s="6"/>
      <c r="J102" s="6"/>
    </row>
    <row r="103" spans="3:10">
      <c r="C103" s="6"/>
      <c r="D103" s="6"/>
      <c r="G103" s="6"/>
      <c r="J103" s="6"/>
    </row>
    <row r="104" spans="3:10">
      <c r="C104" s="6"/>
      <c r="D104" s="6"/>
      <c r="G104" s="6"/>
      <c r="J104" s="6"/>
    </row>
    <row r="105" spans="3:10">
      <c r="C105" s="6"/>
      <c r="D105" s="6"/>
      <c r="G105" s="6"/>
      <c r="J105" s="6"/>
    </row>
    <row r="106" spans="3:10">
      <c r="C106" s="6"/>
      <c r="D106" s="6"/>
      <c r="G106" s="6"/>
      <c r="J106" s="6"/>
    </row>
    <row r="107" spans="3:10">
      <c r="C107" s="6"/>
      <c r="D107" s="6"/>
      <c r="G107" s="6"/>
      <c r="J107" s="6"/>
    </row>
    <row r="108" spans="3:10">
      <c r="C108" s="6"/>
      <c r="D108" s="6"/>
      <c r="G108" s="6"/>
      <c r="J108" s="6"/>
    </row>
    <row r="109" spans="3:10">
      <c r="C109" s="6"/>
      <c r="D109" s="6"/>
      <c r="G109" s="6"/>
      <c r="J109" s="6"/>
    </row>
    <row r="110" spans="3:10">
      <c r="C110" s="6"/>
      <c r="D110" s="6"/>
      <c r="G110" s="6"/>
      <c r="J110" s="6"/>
    </row>
    <row r="111" spans="3:10">
      <c r="C111" s="6"/>
      <c r="D111" s="6"/>
      <c r="G111" s="6"/>
      <c r="J111" s="6"/>
    </row>
    <row r="112" spans="3:10">
      <c r="C112" s="6"/>
      <c r="D112" s="6"/>
      <c r="G112" s="6"/>
      <c r="J112" s="6"/>
    </row>
    <row r="113" spans="3:10">
      <c r="C113" s="6"/>
      <c r="D113" s="6"/>
      <c r="G113" s="6"/>
      <c r="J113" s="6"/>
    </row>
    <row r="114" spans="3:10">
      <c r="C114" s="6"/>
      <c r="D114" s="6"/>
      <c r="G114" s="6"/>
      <c r="J114" s="6"/>
    </row>
    <row r="115" spans="3:10">
      <c r="C115" s="6"/>
      <c r="D115" s="6"/>
      <c r="G115" s="6"/>
      <c r="J115" s="6"/>
    </row>
    <row r="116" spans="3:10">
      <c r="C116" s="6"/>
      <c r="D116" s="6"/>
      <c r="G116" s="6"/>
      <c r="J116" s="6"/>
    </row>
    <row r="117" spans="3:10">
      <c r="C117" s="6"/>
      <c r="D117" s="6"/>
      <c r="G117" s="6"/>
      <c r="J117" s="6"/>
    </row>
    <row r="118" spans="3:10">
      <c r="C118" s="6"/>
      <c r="D118" s="6"/>
      <c r="G118" s="6"/>
      <c r="J118" s="6"/>
    </row>
    <row r="119" spans="3:10">
      <c r="C119" s="6"/>
      <c r="D119" s="6"/>
      <c r="G119" s="6"/>
      <c r="J119" s="6"/>
    </row>
    <row r="120" spans="3:10">
      <c r="C120" s="6"/>
      <c r="D120" s="6"/>
      <c r="G120" s="6"/>
      <c r="J120" s="6"/>
    </row>
    <row r="121" spans="3:10">
      <c r="C121" s="6"/>
      <c r="D121" s="6"/>
      <c r="G121" s="6"/>
      <c r="J121" s="6"/>
    </row>
    <row r="122" spans="3:10">
      <c r="C122" s="6"/>
      <c r="D122" s="6"/>
      <c r="G122" s="6"/>
      <c r="J122" s="6"/>
    </row>
    <row r="123" spans="3:10">
      <c r="C123" s="6"/>
      <c r="D123" s="6"/>
      <c r="G123" s="6"/>
      <c r="J123" s="6"/>
    </row>
    <row r="124" spans="3:10">
      <c r="C124" s="6"/>
      <c r="D124" s="6"/>
      <c r="G124" s="6"/>
      <c r="J124" s="6"/>
    </row>
    <row r="125" spans="3:10">
      <c r="C125" s="6"/>
      <c r="D125" s="6"/>
      <c r="G125" s="6"/>
      <c r="J125" s="6"/>
    </row>
    <row r="126" spans="3:10">
      <c r="C126" s="6"/>
      <c r="D126" s="6"/>
      <c r="G126" s="6"/>
      <c r="J126" s="6"/>
    </row>
    <row r="127" spans="3:10">
      <c r="C127" s="6"/>
      <c r="D127" s="6"/>
      <c r="G127" s="6"/>
      <c r="J127" s="6"/>
    </row>
    <row r="128" spans="3:10">
      <c r="C128" s="6"/>
      <c r="D128" s="6"/>
      <c r="G128" s="6"/>
      <c r="J128" s="6"/>
    </row>
    <row r="129" spans="3:10">
      <c r="C129" s="6"/>
      <c r="D129" s="6"/>
      <c r="G129" s="6"/>
      <c r="J129" s="6"/>
    </row>
    <row r="130" spans="3:10">
      <c r="C130" s="6"/>
      <c r="D130" s="6"/>
      <c r="G130" s="6"/>
      <c r="J130" s="6"/>
    </row>
    <row r="131" spans="3:10">
      <c r="C131" s="6"/>
      <c r="D131" s="6"/>
      <c r="G131" s="6"/>
      <c r="J131" s="6"/>
    </row>
    <row r="132" spans="3:10">
      <c r="C132" s="6"/>
      <c r="D132" s="6"/>
      <c r="G132" s="6"/>
      <c r="J132" s="6"/>
    </row>
    <row r="133" spans="3:10">
      <c r="C133" s="6"/>
      <c r="D133" s="6"/>
      <c r="G133" s="6"/>
      <c r="J133" s="6"/>
    </row>
    <row r="134" spans="3:10">
      <c r="C134" s="6"/>
      <c r="D134" s="6"/>
      <c r="G134" s="6"/>
      <c r="J134" s="6"/>
    </row>
    <row r="135" spans="3:10">
      <c r="C135" s="6"/>
      <c r="D135" s="6"/>
      <c r="G135" s="6"/>
      <c r="J135" s="6"/>
    </row>
    <row r="136" spans="3:10">
      <c r="C136" s="6"/>
      <c r="D136" s="6"/>
      <c r="G136" s="6"/>
      <c r="J136" s="6"/>
    </row>
    <row r="137" spans="3:10">
      <c r="C137" s="6"/>
      <c r="D137" s="6"/>
      <c r="G137" s="6"/>
      <c r="J137" s="6"/>
    </row>
    <row r="138" spans="3:10">
      <c r="C138" s="6"/>
      <c r="D138" s="6"/>
      <c r="G138" s="6"/>
      <c r="J138" s="6"/>
    </row>
    <row r="139" spans="3:10">
      <c r="C139" s="6"/>
      <c r="D139" s="6"/>
      <c r="G139" s="6"/>
      <c r="J139" s="6"/>
    </row>
    <row r="140" spans="3:10">
      <c r="C140" s="6"/>
      <c r="D140" s="6"/>
      <c r="G140" s="6"/>
      <c r="J140" s="6"/>
    </row>
    <row r="141" spans="3:10">
      <c r="C141" s="6"/>
      <c r="D141" s="6"/>
      <c r="G141" s="6"/>
      <c r="J141" s="6"/>
    </row>
    <row r="142" spans="3:10">
      <c r="C142" s="6"/>
      <c r="D142" s="6"/>
      <c r="G142" s="6"/>
      <c r="J142" s="6"/>
    </row>
    <row r="143" spans="3:10">
      <c r="C143" s="6"/>
      <c r="D143" s="6"/>
      <c r="G143" s="6"/>
      <c r="J143" s="6"/>
    </row>
    <row r="144" spans="3:10">
      <c r="C144" s="6"/>
      <c r="D144" s="6"/>
      <c r="G144" s="6"/>
      <c r="J144" s="6"/>
    </row>
    <row r="145" spans="3:10">
      <c r="C145" s="6"/>
      <c r="D145" s="6"/>
      <c r="G145" s="6"/>
      <c r="J145" s="6"/>
    </row>
    <row r="146" spans="3:10">
      <c r="C146" s="6"/>
      <c r="D146" s="6"/>
      <c r="G146" s="6"/>
      <c r="J146" s="6"/>
    </row>
    <row r="147" spans="3:10">
      <c r="C147" s="6"/>
      <c r="D147" s="6"/>
      <c r="G147" s="6"/>
      <c r="J147" s="6"/>
    </row>
    <row r="148" spans="3:10">
      <c r="C148" s="6"/>
      <c r="D148" s="6"/>
      <c r="G148" s="6"/>
      <c r="J148" s="6"/>
    </row>
    <row r="149" spans="3:10">
      <c r="C149" s="6"/>
      <c r="D149" s="6"/>
      <c r="G149" s="6"/>
      <c r="J149" s="6"/>
    </row>
    <row r="150" spans="3:10">
      <c r="C150" s="6"/>
      <c r="D150" s="6"/>
      <c r="G150" s="6"/>
      <c r="J150" s="6"/>
    </row>
    <row r="151" spans="3:10">
      <c r="C151" s="6"/>
      <c r="D151" s="6"/>
      <c r="G151" s="6"/>
      <c r="J151" s="6"/>
    </row>
    <row r="152" spans="3:10">
      <c r="C152" s="6"/>
      <c r="D152" s="6"/>
      <c r="G152" s="6"/>
      <c r="J152" s="6"/>
    </row>
    <row r="153" spans="3:10">
      <c r="C153" s="6"/>
      <c r="D153" s="6"/>
      <c r="G153" s="6"/>
      <c r="J153" s="6"/>
    </row>
    <row r="154" spans="3:10">
      <c r="C154" s="6"/>
      <c r="D154" s="6"/>
      <c r="G154" s="6"/>
      <c r="J154" s="6"/>
    </row>
    <row r="155" spans="3:10">
      <c r="C155" s="6"/>
      <c r="D155" s="6"/>
      <c r="G155" s="6"/>
      <c r="J155" s="6"/>
    </row>
    <row r="156" spans="3:10">
      <c r="C156" s="6"/>
      <c r="D156" s="6"/>
      <c r="G156" s="6"/>
      <c r="J156" s="6"/>
    </row>
    <row r="157" spans="3:10">
      <c r="C157" s="6"/>
      <c r="D157" s="6"/>
      <c r="G157" s="6"/>
      <c r="J157" s="6"/>
    </row>
    <row r="158" spans="3:10">
      <c r="C158" s="6"/>
      <c r="D158" s="6"/>
      <c r="G158" s="6"/>
      <c r="J158" s="6"/>
    </row>
    <row r="159" spans="3:10">
      <c r="C159" s="6"/>
      <c r="D159" s="6"/>
      <c r="G159" s="6"/>
      <c r="J159" s="6"/>
    </row>
    <row r="160" spans="3:10">
      <c r="C160" s="6"/>
      <c r="D160" s="6"/>
      <c r="G160" s="6"/>
      <c r="J160" s="6"/>
    </row>
    <row r="161" spans="3:10">
      <c r="C161" s="6"/>
      <c r="D161" s="6"/>
      <c r="G161" s="6"/>
      <c r="J161" s="6"/>
    </row>
    <row r="162" spans="3:10">
      <c r="C162" s="6"/>
      <c r="D162" s="6"/>
      <c r="G162" s="6"/>
      <c r="J162" s="6"/>
    </row>
    <row r="163" spans="3:10">
      <c r="C163" s="6"/>
      <c r="D163" s="6"/>
      <c r="G163" s="6"/>
      <c r="J163" s="6"/>
    </row>
    <row r="164" spans="3:10">
      <c r="C164" s="6"/>
      <c r="D164" s="6"/>
      <c r="G164" s="6"/>
      <c r="J164" s="6"/>
    </row>
    <row r="165" spans="3:10">
      <c r="C165" s="6"/>
      <c r="D165" s="6"/>
      <c r="G165" s="6"/>
      <c r="J165" s="6"/>
    </row>
    <row r="166" spans="3:10">
      <c r="C166" s="6"/>
      <c r="D166" s="6"/>
      <c r="G166" s="6"/>
      <c r="J166" s="6"/>
    </row>
    <row r="167" spans="3:10">
      <c r="C167" s="6"/>
      <c r="D167" s="6"/>
      <c r="G167" s="6"/>
      <c r="J167" s="6"/>
    </row>
    <row r="168" spans="3:10">
      <c r="C168" s="6"/>
      <c r="D168" s="6"/>
      <c r="G168" s="6"/>
      <c r="J168" s="6"/>
    </row>
    <row r="169" spans="3:10">
      <c r="C169" s="6"/>
      <c r="D169" s="6"/>
      <c r="G169" s="6"/>
      <c r="J169" s="6"/>
    </row>
    <row r="170" spans="3:10">
      <c r="C170" s="6"/>
      <c r="D170" s="6"/>
      <c r="G170" s="6"/>
      <c r="J170" s="6"/>
    </row>
    <row r="171" spans="3:10">
      <c r="C171" s="6"/>
      <c r="D171" s="6"/>
      <c r="G171" s="6"/>
      <c r="J171" s="6"/>
    </row>
    <row r="172" spans="3:10">
      <c r="C172" s="6"/>
      <c r="D172" s="6"/>
      <c r="G172" s="6"/>
      <c r="J172" s="6"/>
    </row>
    <row r="173" spans="3:10">
      <c r="C173" s="6"/>
      <c r="D173" s="6"/>
      <c r="G173" s="6"/>
      <c r="J173" s="6"/>
    </row>
    <row r="174" spans="3:10">
      <c r="C174" s="6"/>
      <c r="D174" s="6"/>
      <c r="G174" s="6"/>
      <c r="J174" s="6"/>
    </row>
    <row r="175" spans="3:10">
      <c r="C175" s="6"/>
      <c r="D175" s="6"/>
      <c r="G175" s="6"/>
      <c r="J175" s="6"/>
    </row>
    <row r="176" spans="3:10">
      <c r="C176" s="6"/>
      <c r="D176" s="6"/>
      <c r="G176" s="6"/>
      <c r="J176" s="6"/>
    </row>
    <row r="177" spans="3:10">
      <c r="C177" s="6"/>
      <c r="D177" s="6"/>
      <c r="G177" s="6"/>
      <c r="J177" s="6"/>
    </row>
    <row r="178" spans="3:10">
      <c r="C178" s="6"/>
      <c r="D178" s="6"/>
      <c r="G178" s="6"/>
      <c r="J178" s="6"/>
    </row>
    <row r="179" spans="3:10">
      <c r="C179" s="6"/>
      <c r="D179" s="6"/>
      <c r="G179" s="6"/>
      <c r="J179" s="6"/>
    </row>
    <row r="180" spans="3:10">
      <c r="C180" s="6"/>
      <c r="D180" s="6"/>
      <c r="G180" s="6"/>
      <c r="J180" s="6"/>
    </row>
    <row r="181" spans="3:10">
      <c r="C181" s="6"/>
      <c r="D181" s="6"/>
      <c r="G181" s="6"/>
      <c r="J181" s="6"/>
    </row>
    <row r="182" spans="3:10">
      <c r="C182" s="6"/>
      <c r="D182" s="6"/>
      <c r="G182" s="6"/>
      <c r="J182" s="6"/>
    </row>
    <row r="183" spans="3:10">
      <c r="C183" s="6"/>
      <c r="D183" s="6"/>
      <c r="G183" s="6"/>
      <c r="J183" s="6"/>
    </row>
    <row r="184" spans="3:10">
      <c r="C184" s="6"/>
      <c r="D184" s="6"/>
      <c r="G184" s="6"/>
      <c r="J184" s="6"/>
    </row>
    <row r="185" spans="3:10">
      <c r="C185" s="6"/>
      <c r="D185" s="6"/>
      <c r="G185" s="6"/>
      <c r="J185" s="6"/>
    </row>
    <row r="186" spans="3:10">
      <c r="C186" s="6"/>
      <c r="D186" s="6"/>
      <c r="G186" s="6"/>
      <c r="J186" s="6"/>
    </row>
    <row r="187" spans="3:10">
      <c r="C187" s="6"/>
      <c r="D187" s="6"/>
      <c r="G187" s="6"/>
      <c r="J187" s="6"/>
    </row>
    <row r="188" spans="3:10">
      <c r="C188" s="6"/>
      <c r="D188" s="6"/>
      <c r="G188" s="6"/>
      <c r="J188" s="6"/>
    </row>
    <row r="189" spans="3:10">
      <c r="C189" s="6"/>
      <c r="D189" s="6"/>
      <c r="G189" s="6"/>
      <c r="J189" s="6"/>
    </row>
    <row r="190" spans="3:10">
      <c r="C190" s="6"/>
      <c r="D190" s="6"/>
      <c r="G190" s="6"/>
      <c r="J190" s="6"/>
    </row>
    <row r="191" spans="3:10">
      <c r="C191" s="6"/>
      <c r="D191" s="6"/>
      <c r="G191" s="6"/>
      <c r="J191" s="6"/>
    </row>
    <row r="192" spans="3:10">
      <c r="C192" s="6"/>
      <c r="D192" s="6"/>
      <c r="G192" s="6"/>
      <c r="J192" s="6"/>
    </row>
    <row r="193" spans="3:10">
      <c r="C193" s="6"/>
      <c r="D193" s="6"/>
      <c r="G193" s="6"/>
      <c r="J193" s="6"/>
    </row>
    <row r="194" spans="3:10">
      <c r="C194" s="6"/>
      <c r="D194" s="6"/>
      <c r="G194" s="6"/>
      <c r="J194" s="6"/>
    </row>
    <row r="195" spans="3:10">
      <c r="C195" s="6"/>
      <c r="D195" s="6"/>
      <c r="G195" s="6"/>
      <c r="J195" s="6"/>
    </row>
    <row r="196" spans="3:10">
      <c r="C196" s="6"/>
      <c r="D196" s="6"/>
      <c r="G196" s="6"/>
      <c r="J196" s="6"/>
    </row>
    <row r="197" spans="3:10">
      <c r="C197" s="6"/>
      <c r="D197" s="6"/>
      <c r="G197" s="6"/>
      <c r="J197" s="6"/>
    </row>
    <row r="198" spans="3:10">
      <c r="C198" s="6"/>
      <c r="D198" s="6"/>
      <c r="G198" s="6"/>
      <c r="J198" s="6"/>
    </row>
    <row r="199" spans="3:10">
      <c r="C199" s="6"/>
      <c r="D199" s="6"/>
      <c r="G199" s="6"/>
      <c r="J199" s="6"/>
    </row>
    <row r="200" spans="3:10">
      <c r="C200" s="6"/>
      <c r="D200" s="6"/>
      <c r="G200" s="6"/>
      <c r="J200" s="6"/>
    </row>
    <row r="201" spans="3:10">
      <c r="C201" s="6"/>
      <c r="D201" s="6"/>
      <c r="G201" s="6"/>
      <c r="J201" s="6"/>
    </row>
    <row r="202" spans="3:10">
      <c r="C202" s="6"/>
      <c r="D202" s="6"/>
      <c r="G202" s="6"/>
      <c r="J202" s="6"/>
    </row>
    <row r="203" spans="3:10">
      <c r="C203" s="6"/>
      <c r="D203" s="6"/>
      <c r="G203" s="6"/>
      <c r="J203" s="6"/>
    </row>
    <row r="204" spans="3:10">
      <c r="C204" s="6"/>
      <c r="D204" s="6"/>
      <c r="G204" s="6"/>
      <c r="J204" s="6"/>
    </row>
    <row r="205" spans="3:10">
      <c r="C205" s="6"/>
      <c r="D205" s="6"/>
      <c r="G205" s="6"/>
      <c r="J205" s="6"/>
    </row>
    <row r="206" spans="3:10">
      <c r="C206" s="6"/>
      <c r="D206" s="6"/>
      <c r="G206" s="6"/>
      <c r="J206" s="6"/>
    </row>
    <row r="207" spans="3:10">
      <c r="C207" s="6"/>
      <c r="D207" s="6"/>
      <c r="G207" s="6"/>
      <c r="J207" s="6"/>
    </row>
    <row r="208" spans="3:10">
      <c r="C208" s="6"/>
      <c r="D208" s="6"/>
      <c r="G208" s="6"/>
      <c r="J208" s="6"/>
    </row>
    <row r="209" spans="3:10">
      <c r="C209" s="6"/>
      <c r="D209" s="6"/>
      <c r="G209" s="6"/>
      <c r="J209" s="6"/>
    </row>
    <row r="210" spans="3:10">
      <c r="C210" s="6"/>
      <c r="D210" s="6"/>
      <c r="G210" s="6"/>
      <c r="J210" s="6"/>
    </row>
    <row r="211" spans="3:10">
      <c r="C211" s="6"/>
      <c r="D211" s="6"/>
      <c r="G211" s="6"/>
      <c r="J211" s="6"/>
    </row>
    <row r="212" spans="3:10">
      <c r="C212" s="6"/>
      <c r="D212" s="6"/>
      <c r="G212" s="6"/>
      <c r="J212" s="6"/>
    </row>
    <row r="213" spans="3:10">
      <c r="C213" s="6"/>
      <c r="D213" s="6"/>
      <c r="G213" s="6"/>
      <c r="J213" s="6"/>
    </row>
    <row r="214" spans="3:10">
      <c r="C214" s="6"/>
      <c r="D214" s="6"/>
      <c r="G214" s="6"/>
      <c r="J214" s="6"/>
    </row>
    <row r="215" spans="3:10">
      <c r="C215" s="6"/>
      <c r="D215" s="6"/>
      <c r="G215" s="6"/>
      <c r="J215" s="6"/>
    </row>
    <row r="216" spans="3:10">
      <c r="C216" s="6"/>
      <c r="D216" s="6"/>
      <c r="G216" s="6"/>
      <c r="J216" s="6"/>
    </row>
    <row r="217" spans="3:10">
      <c r="C217" s="6"/>
      <c r="D217" s="6"/>
      <c r="G217" s="6"/>
      <c r="J217" s="6"/>
    </row>
    <row r="218" spans="3:10">
      <c r="C218" s="6"/>
      <c r="D218" s="6"/>
      <c r="G218" s="6"/>
      <c r="J218" s="6"/>
    </row>
    <row r="219" spans="3:10">
      <c r="C219" s="6"/>
      <c r="D219" s="6"/>
      <c r="G219" s="6"/>
      <c r="J219" s="6"/>
    </row>
    <row r="220" spans="3:10">
      <c r="C220" s="6"/>
      <c r="D220" s="6"/>
      <c r="G220" s="6"/>
      <c r="J220" s="6"/>
    </row>
    <row r="221" spans="3:10">
      <c r="C221" s="6"/>
      <c r="D221" s="6"/>
      <c r="G221" s="6"/>
      <c r="J221" s="6"/>
    </row>
    <row r="222" spans="3:10">
      <c r="C222" s="6"/>
      <c r="D222" s="6"/>
      <c r="G222" s="6"/>
      <c r="J222" s="6"/>
    </row>
    <row r="223" spans="3:10">
      <c r="C223" s="6"/>
      <c r="D223" s="6"/>
      <c r="G223" s="6"/>
      <c r="J223" s="6"/>
    </row>
    <row r="224" spans="3:10">
      <c r="C224" s="6"/>
      <c r="D224" s="6"/>
      <c r="G224" s="6"/>
      <c r="J224" s="6"/>
    </row>
    <row r="225" spans="3:10">
      <c r="C225" s="6"/>
      <c r="D225" s="6"/>
      <c r="G225" s="6"/>
      <c r="J225" s="6"/>
    </row>
    <row r="226" spans="3:10">
      <c r="C226" s="6"/>
      <c r="D226" s="6"/>
      <c r="G226" s="6"/>
      <c r="J226" s="6"/>
    </row>
    <row r="227" spans="3:10">
      <c r="C227" s="6"/>
      <c r="D227" s="6"/>
      <c r="G227" s="6"/>
      <c r="J227" s="6"/>
    </row>
    <row r="228" spans="3:10">
      <c r="C228" s="6"/>
      <c r="D228" s="6"/>
      <c r="G228" s="6"/>
      <c r="J228" s="6"/>
    </row>
    <row r="229" spans="3:10">
      <c r="C229" s="6"/>
      <c r="D229" s="6"/>
      <c r="G229" s="6"/>
      <c r="J229" s="6"/>
    </row>
    <row r="230" spans="3:10">
      <c r="C230" s="6"/>
      <c r="D230" s="6"/>
      <c r="G230" s="6"/>
      <c r="J230" s="6"/>
    </row>
    <row r="231" spans="3:10">
      <c r="C231" s="6"/>
      <c r="D231" s="6"/>
      <c r="G231" s="6"/>
      <c r="J231" s="6"/>
    </row>
    <row r="232" spans="3:10">
      <c r="C232" s="6"/>
      <c r="D232" s="6"/>
      <c r="G232" s="6"/>
      <c r="J232" s="6"/>
    </row>
    <row r="233" spans="3:10">
      <c r="C233" s="6"/>
      <c r="D233" s="6"/>
      <c r="G233" s="6"/>
      <c r="J233" s="6"/>
    </row>
    <row r="234" spans="3:10">
      <c r="C234" s="6"/>
      <c r="D234" s="6"/>
      <c r="G234" s="6"/>
      <c r="J234" s="6"/>
    </row>
    <row r="235" spans="3:10">
      <c r="C235" s="6"/>
      <c r="D235" s="6"/>
      <c r="G235" s="6"/>
      <c r="J235" s="6"/>
    </row>
    <row r="236" spans="3:10">
      <c r="C236" s="6"/>
      <c r="D236" s="6"/>
      <c r="G236" s="6"/>
      <c r="J236" s="6"/>
    </row>
    <row r="237" spans="3:10">
      <c r="C237" s="6"/>
      <c r="D237" s="6"/>
      <c r="G237" s="6"/>
      <c r="J237" s="6"/>
    </row>
    <row r="238" spans="3:10">
      <c r="C238" s="6"/>
      <c r="D238" s="6"/>
      <c r="G238" s="6"/>
      <c r="J238" s="6"/>
    </row>
    <row r="239" spans="3:10">
      <c r="C239" s="6"/>
      <c r="D239" s="6"/>
      <c r="G239" s="6"/>
      <c r="J239" s="6"/>
    </row>
    <row r="240" spans="3:10">
      <c r="C240" s="6"/>
      <c r="D240" s="6"/>
      <c r="G240" s="6"/>
      <c r="J240" s="6"/>
    </row>
    <row r="241" spans="3:10">
      <c r="C241" s="6"/>
      <c r="D241" s="6"/>
      <c r="G241" s="6"/>
      <c r="J241" s="6"/>
    </row>
    <row r="242" spans="3:10">
      <c r="C242" s="6"/>
      <c r="D242" s="6"/>
      <c r="G242" s="6"/>
      <c r="J242" s="6"/>
    </row>
    <row r="243" spans="3:10">
      <c r="C243" s="6"/>
      <c r="D243" s="6"/>
      <c r="G243" s="6"/>
      <c r="J243" s="6"/>
    </row>
    <row r="244" spans="3:10">
      <c r="C244" s="6"/>
      <c r="D244" s="6"/>
      <c r="G244" s="6"/>
      <c r="J244" s="6"/>
    </row>
    <row r="245" spans="3:10">
      <c r="C245" s="6"/>
      <c r="D245" s="6"/>
      <c r="G245" s="6"/>
      <c r="J245" s="6"/>
    </row>
    <row r="246" spans="3:10">
      <c r="C246" s="6"/>
      <c r="D246" s="6"/>
      <c r="G246" s="6"/>
      <c r="J246" s="6"/>
    </row>
    <row r="247" spans="3:10">
      <c r="C247" s="6"/>
      <c r="D247" s="6"/>
      <c r="G247" s="6"/>
      <c r="J247" s="6"/>
    </row>
    <row r="248" spans="3:10">
      <c r="C248" s="6"/>
      <c r="D248" s="6"/>
      <c r="G248" s="6"/>
      <c r="J248" s="6"/>
    </row>
    <row r="249" spans="3:10">
      <c r="C249" s="6"/>
      <c r="D249" s="6"/>
      <c r="G249" s="6"/>
      <c r="J249" s="6"/>
    </row>
    <row r="250" spans="3:10">
      <c r="C250" s="6"/>
      <c r="D250" s="6"/>
      <c r="G250" s="6"/>
      <c r="J250" s="6"/>
    </row>
    <row r="251" spans="3:10">
      <c r="C251" s="6"/>
      <c r="D251" s="6"/>
      <c r="G251" s="6"/>
      <c r="J251" s="6"/>
    </row>
    <row r="252" spans="3:10">
      <c r="C252" s="6"/>
      <c r="D252" s="6"/>
      <c r="G252" s="6"/>
      <c r="J252" s="6"/>
    </row>
    <row r="253" spans="3:10">
      <c r="C253" s="6"/>
      <c r="D253" s="6"/>
      <c r="G253" s="6"/>
      <c r="J253" s="6"/>
    </row>
    <row r="254" spans="3:10">
      <c r="C254" s="6"/>
      <c r="D254" s="6"/>
      <c r="G254" s="6"/>
      <c r="J254" s="6"/>
    </row>
    <row r="255" spans="3:10">
      <c r="C255" s="6"/>
      <c r="D255" s="6"/>
      <c r="G255" s="6"/>
      <c r="J255" s="6"/>
    </row>
    <row r="256" spans="3:10">
      <c r="C256" s="6"/>
      <c r="D256" s="6"/>
      <c r="G256" s="6"/>
      <c r="J256" s="6"/>
    </row>
    <row r="257" spans="3:10">
      <c r="C257" s="6"/>
      <c r="D257" s="6"/>
      <c r="G257" s="6"/>
      <c r="J257" s="6"/>
    </row>
    <row r="258" spans="3:10">
      <c r="C258" s="6"/>
      <c r="D258" s="6"/>
      <c r="G258" s="6"/>
      <c r="J258" s="6"/>
    </row>
    <row r="259" spans="3:10">
      <c r="C259" s="6"/>
      <c r="D259" s="6"/>
      <c r="G259" s="6"/>
      <c r="J259" s="6"/>
    </row>
    <row r="260" spans="3:10">
      <c r="C260" s="6"/>
      <c r="D260" s="6"/>
      <c r="G260" s="6"/>
      <c r="J260" s="6"/>
    </row>
    <row r="261" spans="3:10">
      <c r="C261" s="6"/>
      <c r="D261" s="6"/>
      <c r="G261" s="6"/>
      <c r="J261" s="6"/>
    </row>
    <row r="262" spans="3:10">
      <c r="C262" s="6"/>
      <c r="D262" s="6"/>
      <c r="G262" s="6"/>
      <c r="J262" s="6"/>
    </row>
    <row r="263" spans="3:10">
      <c r="C263" s="6"/>
      <c r="D263" s="6"/>
      <c r="G263" s="6"/>
      <c r="J263" s="6"/>
    </row>
    <row r="264" spans="3:10">
      <c r="C264" s="6"/>
      <c r="D264" s="6"/>
      <c r="G264" s="6"/>
      <c r="J264" s="6"/>
    </row>
    <row r="265" spans="3:10">
      <c r="C265" s="6"/>
      <c r="D265" s="6"/>
      <c r="G265" s="6"/>
      <c r="J265" s="6"/>
    </row>
    <row r="266" spans="3:10">
      <c r="C266" s="6"/>
      <c r="D266" s="6"/>
      <c r="G266" s="6"/>
      <c r="J266" s="6"/>
    </row>
    <row r="267" spans="3:10">
      <c r="C267" s="6"/>
      <c r="D267" s="6"/>
      <c r="G267" s="6"/>
      <c r="J267" s="6"/>
    </row>
    <row r="268" spans="3:10">
      <c r="C268" s="6"/>
      <c r="D268" s="6"/>
      <c r="G268" s="6"/>
      <c r="J268" s="6"/>
    </row>
    <row r="269" spans="3:10">
      <c r="C269" s="6"/>
      <c r="D269" s="6"/>
      <c r="G269" s="6"/>
      <c r="J269" s="6"/>
    </row>
    <row r="270" spans="3:10">
      <c r="C270" s="6"/>
      <c r="D270" s="6"/>
      <c r="G270" s="6"/>
      <c r="J270" s="6"/>
    </row>
    <row r="271" spans="3:10">
      <c r="C271" s="6"/>
      <c r="D271" s="6"/>
      <c r="G271" s="6"/>
      <c r="J271" s="6"/>
    </row>
    <row r="272" spans="3:10">
      <c r="C272" s="6"/>
      <c r="D272" s="6"/>
      <c r="G272" s="6"/>
      <c r="J272" s="6"/>
    </row>
    <row r="273" spans="3:10">
      <c r="C273" s="6"/>
      <c r="D273" s="6"/>
      <c r="G273" s="6"/>
      <c r="J273" s="6"/>
    </row>
    <row r="274" spans="3:10">
      <c r="C274" s="6"/>
      <c r="D274" s="6"/>
      <c r="G274" s="6"/>
      <c r="J274" s="6"/>
    </row>
    <row r="275" spans="3:10">
      <c r="C275" s="6"/>
      <c r="D275" s="6"/>
      <c r="G275" s="6"/>
      <c r="J275" s="6"/>
    </row>
    <row r="276" spans="3:10">
      <c r="C276" s="6"/>
      <c r="D276" s="6"/>
      <c r="G276" s="6"/>
      <c r="J276" s="6"/>
    </row>
    <row r="277" spans="3:10">
      <c r="C277" s="6"/>
      <c r="D277" s="6"/>
      <c r="G277" s="6"/>
      <c r="J277" s="6"/>
    </row>
    <row r="278" spans="3:10">
      <c r="C278" s="6"/>
      <c r="D278" s="6"/>
      <c r="G278" s="6"/>
      <c r="J278" s="6"/>
    </row>
    <row r="279" spans="3:10">
      <c r="C279" s="6"/>
      <c r="D279" s="6"/>
      <c r="G279" s="6"/>
      <c r="J279" s="6"/>
    </row>
    <row r="280" spans="3:10">
      <c r="C280" s="6"/>
      <c r="D280" s="6"/>
      <c r="G280" s="6"/>
      <c r="J280" s="6"/>
    </row>
    <row r="281" spans="3:10">
      <c r="C281" s="6"/>
      <c r="D281" s="6"/>
      <c r="G281" s="6"/>
      <c r="J281" s="6"/>
    </row>
    <row r="282" spans="3:10">
      <c r="C282" s="6"/>
      <c r="D282" s="6"/>
      <c r="G282" s="6"/>
      <c r="J282" s="6"/>
    </row>
    <row r="283" spans="3:10">
      <c r="C283" s="6"/>
      <c r="D283" s="6"/>
      <c r="G283" s="6"/>
      <c r="J283" s="6"/>
    </row>
    <row r="284" spans="3:10">
      <c r="C284" s="6"/>
      <c r="D284" s="6"/>
      <c r="G284" s="6"/>
      <c r="J284" s="6"/>
    </row>
    <row r="285" spans="3:10">
      <c r="C285" s="6"/>
      <c r="D285" s="6"/>
      <c r="G285" s="6"/>
      <c r="J285" s="6"/>
    </row>
    <row r="286" spans="3:10">
      <c r="C286" s="6"/>
      <c r="D286" s="6"/>
      <c r="G286" s="6"/>
      <c r="J286" s="6"/>
    </row>
    <row r="287" spans="3:10">
      <c r="C287" s="6"/>
      <c r="D287" s="6"/>
      <c r="G287" s="6"/>
      <c r="J287" s="6"/>
    </row>
    <row r="288" spans="3:10">
      <c r="C288" s="6"/>
      <c r="D288" s="6"/>
      <c r="G288" s="6"/>
      <c r="J288" s="6"/>
    </row>
    <row r="289" spans="3:10">
      <c r="C289" s="6"/>
      <c r="D289" s="6"/>
      <c r="G289" s="6"/>
      <c r="J289" s="6"/>
    </row>
    <row r="290" spans="3:10">
      <c r="C290" s="6"/>
      <c r="D290" s="6"/>
      <c r="G290" s="6"/>
      <c r="J290" s="6"/>
    </row>
    <row r="291" spans="3:10">
      <c r="C291" s="6"/>
      <c r="D291" s="6"/>
      <c r="G291" s="6"/>
      <c r="J291" s="6"/>
    </row>
    <row r="292" spans="3:10">
      <c r="C292" s="6"/>
      <c r="D292" s="6"/>
      <c r="G292" s="6"/>
      <c r="J292" s="6"/>
    </row>
    <row r="293" spans="3:10">
      <c r="C293" s="6"/>
      <c r="D293" s="6"/>
      <c r="G293" s="6"/>
      <c r="J293" s="6"/>
    </row>
    <row r="294" spans="3:10">
      <c r="C294" s="6"/>
      <c r="D294" s="6"/>
      <c r="G294" s="6"/>
      <c r="J294" s="6"/>
    </row>
    <row r="295" spans="3:10">
      <c r="C295" s="6"/>
      <c r="D295" s="6"/>
      <c r="G295" s="6"/>
      <c r="J295" s="6"/>
    </row>
    <row r="296" spans="3:10">
      <c r="C296" s="6"/>
      <c r="D296" s="6"/>
      <c r="G296" s="6"/>
      <c r="J296" s="6"/>
    </row>
    <row r="297" spans="3:10">
      <c r="C297" s="6"/>
      <c r="D297" s="6"/>
      <c r="G297" s="6"/>
      <c r="J297" s="6"/>
    </row>
    <row r="298" spans="3:10">
      <c r="C298" s="6"/>
      <c r="D298" s="6"/>
      <c r="G298" s="6"/>
      <c r="J298" s="6"/>
    </row>
    <row r="299" spans="3:10">
      <c r="C299" s="6"/>
      <c r="D299" s="6"/>
      <c r="G299" s="6"/>
      <c r="J299" s="6"/>
    </row>
    <row r="300" spans="3:10">
      <c r="C300" s="6"/>
      <c r="D300" s="6"/>
      <c r="G300" s="6"/>
      <c r="J300" s="6"/>
    </row>
    <row r="301" spans="3:10">
      <c r="C301" s="6"/>
      <c r="D301" s="6"/>
      <c r="G301" s="6"/>
      <c r="J301" s="6"/>
    </row>
    <row r="302" spans="3:10">
      <c r="C302" s="6"/>
      <c r="D302" s="6"/>
      <c r="G302" s="6"/>
      <c r="J302" s="6"/>
    </row>
    <row r="303" spans="3:10">
      <c r="C303" s="6"/>
      <c r="D303" s="6"/>
      <c r="G303" s="6"/>
      <c r="J303" s="6"/>
    </row>
    <row r="304" spans="3:10">
      <c r="C304" s="6"/>
      <c r="D304" s="6"/>
      <c r="G304" s="6"/>
      <c r="J304" s="6"/>
    </row>
    <row r="305" spans="3:10">
      <c r="C305" s="6"/>
      <c r="D305" s="6"/>
      <c r="G305" s="6"/>
      <c r="J305" s="6"/>
    </row>
    <row r="306" spans="3:10">
      <c r="C306" s="6"/>
      <c r="D306" s="6"/>
      <c r="G306" s="6"/>
      <c r="J306" s="6"/>
    </row>
    <row r="307" spans="3:10">
      <c r="C307" s="6"/>
      <c r="D307" s="6"/>
      <c r="G307" s="6"/>
      <c r="J307" s="6"/>
    </row>
    <row r="308" spans="3:10">
      <c r="C308" s="6"/>
      <c r="D308" s="6"/>
      <c r="G308" s="6"/>
      <c r="J308" s="6"/>
    </row>
    <row r="309" spans="3:10">
      <c r="C309" s="6"/>
      <c r="D309" s="6"/>
      <c r="G309" s="6"/>
      <c r="J309" s="6"/>
    </row>
    <row r="310" spans="3:10">
      <c r="C310" s="6"/>
      <c r="D310" s="6"/>
      <c r="G310" s="6"/>
      <c r="J310" s="6"/>
    </row>
    <row r="311" spans="3:10">
      <c r="C311" s="6"/>
      <c r="D311" s="6"/>
      <c r="G311" s="6"/>
      <c r="J311" s="6"/>
    </row>
    <row r="312" spans="3:10">
      <c r="C312" s="6"/>
      <c r="D312" s="6"/>
      <c r="G312" s="6"/>
      <c r="J312" s="6"/>
    </row>
    <row r="313" spans="3:10">
      <c r="C313" s="6"/>
      <c r="D313" s="6"/>
      <c r="G313" s="6"/>
      <c r="J313" s="6"/>
    </row>
    <row r="314" spans="3:10">
      <c r="C314" s="6"/>
      <c r="D314" s="6"/>
      <c r="G314" s="6"/>
      <c r="J314" s="6"/>
    </row>
    <row r="315" spans="3:10">
      <c r="C315" s="6"/>
      <c r="D315" s="6"/>
      <c r="G315" s="6"/>
      <c r="J315" s="6"/>
    </row>
    <row r="316" spans="3:10">
      <c r="C316" s="6"/>
      <c r="D316" s="6"/>
      <c r="G316" s="6"/>
      <c r="J316" s="6"/>
    </row>
    <row r="317" spans="3:10">
      <c r="C317" s="6"/>
      <c r="D317" s="6"/>
      <c r="G317" s="6"/>
      <c r="J317" s="6"/>
    </row>
    <row r="318" spans="3:10">
      <c r="C318" s="6"/>
      <c r="D318" s="6"/>
      <c r="G318" s="6"/>
      <c r="J318" s="6"/>
    </row>
    <row r="319" spans="3:10">
      <c r="C319" s="6"/>
      <c r="D319" s="6"/>
      <c r="G319" s="6"/>
      <c r="J319" s="6"/>
    </row>
    <row r="320" spans="3:10">
      <c r="C320" s="6"/>
      <c r="D320" s="6"/>
      <c r="G320" s="6"/>
      <c r="J320" s="6"/>
    </row>
    <row r="321" spans="3:10">
      <c r="C321" s="6"/>
      <c r="D321" s="6"/>
      <c r="G321" s="6"/>
      <c r="J321" s="6"/>
    </row>
    <row r="322" spans="3:10">
      <c r="C322" s="6"/>
      <c r="D322" s="6"/>
      <c r="G322" s="6"/>
      <c r="J322" s="6"/>
    </row>
    <row r="323" spans="3:10">
      <c r="C323" s="6"/>
      <c r="D323" s="6"/>
      <c r="G323" s="6"/>
      <c r="J323" s="6"/>
    </row>
    <row r="324" spans="3:10">
      <c r="C324" s="6"/>
      <c r="D324" s="6"/>
      <c r="G324" s="6"/>
      <c r="J324" s="6"/>
    </row>
    <row r="325" spans="3:10">
      <c r="C325" s="6"/>
      <c r="D325" s="6"/>
      <c r="G325" s="6"/>
      <c r="J325" s="6"/>
    </row>
    <row r="326" spans="3:10">
      <c r="C326" s="6"/>
      <c r="D326" s="6"/>
      <c r="G326" s="6"/>
      <c r="J326" s="6"/>
    </row>
    <row r="327" spans="3:10">
      <c r="C327" s="6"/>
      <c r="D327" s="6"/>
      <c r="G327" s="6"/>
      <c r="J327" s="6"/>
    </row>
    <row r="328" spans="3:10">
      <c r="C328" s="6"/>
      <c r="D328" s="6"/>
      <c r="G328" s="6"/>
      <c r="J328" s="6"/>
    </row>
    <row r="329" spans="3:10">
      <c r="C329" s="6"/>
      <c r="D329" s="6"/>
      <c r="G329" s="6"/>
      <c r="J329" s="6"/>
    </row>
    <row r="330" spans="3:10">
      <c r="C330" s="6"/>
      <c r="D330" s="6"/>
      <c r="G330" s="6"/>
      <c r="J330" s="6"/>
    </row>
    <row r="331" spans="3:10">
      <c r="C331" s="6"/>
      <c r="D331" s="6"/>
      <c r="G331" s="6"/>
      <c r="J331" s="6"/>
    </row>
    <row r="332" spans="3:10">
      <c r="C332" s="6"/>
      <c r="D332" s="6"/>
      <c r="G332" s="6"/>
      <c r="J332" s="6"/>
    </row>
    <row r="333" spans="3:10">
      <c r="C333" s="6"/>
      <c r="D333" s="6"/>
      <c r="G333" s="6"/>
      <c r="J333" s="6"/>
    </row>
    <row r="334" spans="3:10">
      <c r="C334" s="6"/>
      <c r="D334" s="6"/>
      <c r="G334" s="6"/>
      <c r="J334" s="6"/>
    </row>
    <row r="335" spans="3:10">
      <c r="C335" s="6"/>
      <c r="D335" s="6"/>
      <c r="G335" s="6"/>
      <c r="J335" s="6"/>
    </row>
    <row r="336" spans="3:10">
      <c r="C336" s="6"/>
      <c r="D336" s="6"/>
      <c r="G336" s="6"/>
      <c r="J336" s="6"/>
    </row>
    <row r="337" spans="3:10">
      <c r="C337" s="6"/>
      <c r="D337" s="6"/>
      <c r="G337" s="6"/>
      <c r="J337" s="6"/>
    </row>
    <row r="338" spans="3:10">
      <c r="C338" s="6"/>
      <c r="D338" s="6"/>
      <c r="G338" s="6"/>
      <c r="J338" s="6"/>
    </row>
    <row r="339" spans="3:10">
      <c r="C339" s="6"/>
      <c r="D339" s="6"/>
      <c r="G339" s="6"/>
      <c r="J339" s="6"/>
    </row>
    <row r="340" spans="3:10">
      <c r="C340" s="6"/>
      <c r="D340" s="6"/>
      <c r="G340" s="6"/>
      <c r="J340" s="6"/>
    </row>
    <row r="341" spans="3:10">
      <c r="C341" s="6"/>
      <c r="D341" s="6"/>
      <c r="G341" s="6"/>
      <c r="J341" s="6"/>
    </row>
    <row r="342" spans="3:10">
      <c r="C342" s="6"/>
      <c r="D342" s="6"/>
      <c r="G342" s="6"/>
      <c r="J342" s="6"/>
    </row>
    <row r="343" spans="3:10">
      <c r="C343" s="6"/>
      <c r="D343" s="6"/>
      <c r="G343" s="6"/>
      <c r="J343" s="6"/>
    </row>
    <row r="344" spans="3:10">
      <c r="C344" s="6"/>
      <c r="D344" s="6"/>
      <c r="G344" s="6"/>
      <c r="J344" s="6"/>
    </row>
    <row r="345" spans="3:10">
      <c r="C345" s="6"/>
      <c r="D345" s="6"/>
      <c r="G345" s="6"/>
      <c r="J345" s="6"/>
    </row>
    <row r="346" spans="3:10">
      <c r="C346" s="6"/>
      <c r="D346" s="6"/>
      <c r="G346" s="6"/>
      <c r="J346" s="6"/>
    </row>
    <row r="347" spans="3:10">
      <c r="C347" s="6"/>
      <c r="D347" s="6"/>
      <c r="G347" s="6"/>
      <c r="J347" s="6"/>
    </row>
    <row r="348" spans="3:10">
      <c r="C348" s="6"/>
      <c r="D348" s="6"/>
      <c r="G348" s="6"/>
      <c r="J348" s="6"/>
    </row>
    <row r="349" spans="3:10">
      <c r="C349" s="6"/>
      <c r="D349" s="6"/>
      <c r="G349" s="6"/>
      <c r="J349" s="6"/>
    </row>
    <row r="350" spans="3:10">
      <c r="C350" s="6"/>
      <c r="D350" s="6"/>
      <c r="G350" s="6"/>
      <c r="J350" s="6"/>
    </row>
    <row r="351" spans="3:10">
      <c r="C351" s="6"/>
      <c r="D351" s="6"/>
      <c r="G351" s="6"/>
      <c r="J351" s="6"/>
    </row>
    <row r="352" spans="3:10">
      <c r="C352" s="6"/>
      <c r="D352" s="6"/>
      <c r="G352" s="6"/>
      <c r="J352" s="6"/>
    </row>
    <row r="353" spans="3:10">
      <c r="C353" s="6"/>
      <c r="D353" s="6"/>
      <c r="G353" s="6"/>
      <c r="J353" s="6"/>
    </row>
    <row r="354" spans="3:10">
      <c r="C354" s="6"/>
      <c r="D354" s="6"/>
      <c r="G354" s="6"/>
      <c r="J354" s="6"/>
    </row>
    <row r="355" spans="3:10">
      <c r="C355" s="6"/>
      <c r="D355" s="6"/>
      <c r="G355" s="6"/>
      <c r="J355" s="6"/>
    </row>
    <row r="356" spans="3:10">
      <c r="C356" s="6"/>
      <c r="D356" s="6"/>
      <c r="G356" s="6"/>
      <c r="J356" s="6"/>
    </row>
    <row r="357" spans="3:10">
      <c r="C357" s="6"/>
      <c r="D357" s="6"/>
      <c r="G357" s="6"/>
      <c r="J357" s="6"/>
    </row>
    <row r="358" spans="3:10">
      <c r="C358" s="6"/>
      <c r="D358" s="6"/>
      <c r="G358" s="6"/>
      <c r="J358" s="6"/>
    </row>
    <row r="359" spans="3:10">
      <c r="C359" s="6"/>
      <c r="D359" s="6"/>
      <c r="G359" s="6"/>
      <c r="J359" s="6"/>
    </row>
    <row r="360" spans="3:10">
      <c r="C360" s="6"/>
      <c r="D360" s="6"/>
      <c r="G360" s="6"/>
      <c r="J360" s="6"/>
    </row>
    <row r="361" spans="3:10">
      <c r="C361" s="6"/>
      <c r="D361" s="6"/>
      <c r="G361" s="6"/>
      <c r="J361" s="6"/>
    </row>
    <row r="362" spans="3:10">
      <c r="C362" s="6"/>
      <c r="D362" s="6"/>
      <c r="G362" s="6"/>
      <c r="J362" s="6"/>
    </row>
    <row r="363" spans="3:10">
      <c r="C363" s="6"/>
      <c r="D363" s="6"/>
      <c r="G363" s="6"/>
      <c r="J363" s="6"/>
    </row>
    <row r="364" spans="3:10">
      <c r="C364" s="6"/>
      <c r="D364" s="6"/>
      <c r="G364" s="6"/>
      <c r="J364" s="6"/>
    </row>
    <row r="365" spans="3:10">
      <c r="C365" s="6"/>
      <c r="D365" s="6"/>
      <c r="G365" s="6"/>
      <c r="J365" s="6"/>
    </row>
    <row r="366" spans="3:10">
      <c r="C366" s="6"/>
      <c r="D366" s="6"/>
      <c r="G366" s="6"/>
      <c r="J366" s="6"/>
    </row>
    <row r="367" spans="3:10">
      <c r="C367" s="6"/>
      <c r="D367" s="6"/>
      <c r="G367" s="6"/>
      <c r="J367" s="6"/>
    </row>
    <row r="368" spans="3:10">
      <c r="C368" s="6"/>
      <c r="D368" s="6"/>
      <c r="G368" s="6"/>
      <c r="J368" s="6"/>
    </row>
    <row r="369" spans="3:10">
      <c r="C369" s="6"/>
      <c r="D369" s="6"/>
      <c r="G369" s="6"/>
      <c r="J369" s="6"/>
    </row>
    <row r="370" spans="3:10">
      <c r="C370" s="6"/>
      <c r="D370" s="6"/>
      <c r="G370" s="6"/>
      <c r="J370" s="6"/>
    </row>
    <row r="371" spans="3:10">
      <c r="C371" s="6"/>
      <c r="D371" s="6"/>
      <c r="G371" s="6"/>
      <c r="J371" s="6"/>
    </row>
    <row r="372" spans="3:10">
      <c r="C372" s="6"/>
      <c r="D372" s="6"/>
      <c r="G372" s="6"/>
      <c r="J372" s="6"/>
    </row>
    <row r="373" spans="3:10">
      <c r="C373" s="6"/>
      <c r="D373" s="6"/>
      <c r="G373" s="6"/>
      <c r="J373" s="6"/>
    </row>
    <row r="374" spans="3:10">
      <c r="C374" s="6"/>
      <c r="D374" s="6"/>
      <c r="G374" s="6"/>
      <c r="J374" s="6"/>
    </row>
    <row r="375" spans="3:10">
      <c r="C375" s="6"/>
      <c r="D375" s="6"/>
      <c r="G375" s="6"/>
      <c r="J375" s="6"/>
    </row>
    <row r="376" spans="3:10">
      <c r="C376" s="6"/>
      <c r="D376" s="6"/>
      <c r="G376" s="6"/>
      <c r="J376" s="6"/>
    </row>
    <row r="377" spans="3:10">
      <c r="C377" s="6"/>
      <c r="D377" s="6"/>
      <c r="G377" s="6"/>
      <c r="J377" s="6"/>
    </row>
    <row r="378" spans="3:10">
      <c r="C378" s="6"/>
      <c r="D378" s="6"/>
      <c r="G378" s="6"/>
      <c r="J378" s="6"/>
    </row>
    <row r="379" spans="3:10">
      <c r="C379" s="6"/>
      <c r="D379" s="6"/>
      <c r="G379" s="6"/>
      <c r="J379" s="6"/>
    </row>
    <row r="380" spans="3:10">
      <c r="C380" s="6"/>
      <c r="D380" s="6"/>
      <c r="G380" s="6"/>
      <c r="J380" s="6"/>
    </row>
    <row r="381" spans="3:10">
      <c r="C381" s="6"/>
      <c r="D381" s="6"/>
      <c r="G381" s="6"/>
      <c r="J381" s="6"/>
    </row>
    <row r="382" spans="3:10">
      <c r="C382" s="6"/>
      <c r="D382" s="6"/>
      <c r="G382" s="6"/>
      <c r="J382" s="6"/>
    </row>
    <row r="383" spans="3:10">
      <c r="C383" s="6"/>
      <c r="D383" s="6"/>
      <c r="G383" s="6"/>
      <c r="J383" s="6"/>
    </row>
    <row r="384" spans="3:10">
      <c r="C384" s="6"/>
      <c r="D384" s="6"/>
      <c r="G384" s="6"/>
      <c r="J384" s="6"/>
    </row>
    <row r="385" spans="3:10">
      <c r="C385" s="6"/>
      <c r="D385" s="6"/>
      <c r="G385" s="6"/>
      <c r="J385" s="6"/>
    </row>
    <row r="386" spans="3:10">
      <c r="C386" s="6"/>
      <c r="D386" s="6"/>
      <c r="G386" s="6"/>
      <c r="J386" s="6"/>
    </row>
    <row r="387" spans="3:10">
      <c r="C387" s="6"/>
      <c r="D387" s="6"/>
      <c r="G387" s="6"/>
      <c r="J387" s="6"/>
    </row>
    <row r="388" spans="3:10">
      <c r="C388" s="6"/>
      <c r="D388" s="6"/>
      <c r="G388" s="6"/>
      <c r="J388" s="6"/>
    </row>
    <row r="389" spans="3:10">
      <c r="C389" s="6"/>
      <c r="D389" s="6"/>
      <c r="G389" s="6"/>
      <c r="J389" s="6"/>
    </row>
    <row r="390" spans="3:10">
      <c r="C390" s="6"/>
      <c r="D390" s="6"/>
      <c r="G390" s="6"/>
      <c r="J390" s="6"/>
    </row>
    <row r="391" spans="3:10">
      <c r="C391" s="6"/>
      <c r="D391" s="6"/>
      <c r="G391" s="6"/>
      <c r="J391" s="6"/>
    </row>
    <row r="392" spans="3:10">
      <c r="C392" s="6"/>
      <c r="D392" s="6"/>
      <c r="G392" s="6"/>
      <c r="J392" s="6"/>
    </row>
    <row r="393" spans="3:10">
      <c r="C393" s="6"/>
      <c r="D393" s="6"/>
      <c r="G393" s="6"/>
      <c r="J393" s="6"/>
    </row>
    <row r="394" spans="3:10">
      <c r="C394" s="6"/>
      <c r="D394" s="6"/>
      <c r="G394" s="6"/>
      <c r="J394" s="6"/>
    </row>
    <row r="395" spans="3:10">
      <c r="C395" s="6"/>
      <c r="D395" s="6"/>
      <c r="G395" s="6"/>
      <c r="J395" s="6"/>
    </row>
    <row r="396" spans="3:10">
      <c r="C396" s="6"/>
      <c r="D396" s="6"/>
      <c r="G396" s="6"/>
      <c r="J396" s="6"/>
    </row>
    <row r="397" spans="3:10">
      <c r="C397" s="6"/>
      <c r="D397" s="6"/>
      <c r="G397" s="6"/>
      <c r="J397" s="6"/>
    </row>
    <row r="398" spans="3:10">
      <c r="C398" s="6"/>
      <c r="D398" s="6"/>
      <c r="G398" s="6"/>
      <c r="J398" s="6"/>
    </row>
    <row r="399" spans="3:10">
      <c r="C399" s="6"/>
      <c r="D399" s="6"/>
      <c r="G399" s="6"/>
      <c r="J399" s="6"/>
    </row>
    <row r="400" spans="3:10">
      <c r="C400" s="6"/>
      <c r="D400" s="6"/>
      <c r="G400" s="6"/>
      <c r="J400" s="6"/>
    </row>
    <row r="401" spans="3:10">
      <c r="C401" s="6"/>
      <c r="D401" s="6"/>
      <c r="G401" s="6"/>
      <c r="J401" s="6"/>
    </row>
    <row r="402" spans="3:10">
      <c r="C402" s="6"/>
      <c r="D402" s="6"/>
      <c r="G402" s="6"/>
      <c r="J402" s="6"/>
    </row>
    <row r="403" spans="3:10">
      <c r="C403" s="6"/>
      <c r="D403" s="6"/>
      <c r="G403" s="6"/>
      <c r="J403" s="6"/>
    </row>
    <row r="404" spans="3:10">
      <c r="C404" s="6"/>
      <c r="D404" s="6"/>
      <c r="G404" s="6"/>
      <c r="J404" s="6"/>
    </row>
    <row r="405" spans="3:10">
      <c r="C405" s="6"/>
      <c r="D405" s="6"/>
      <c r="G405" s="6"/>
      <c r="J405" s="6"/>
    </row>
    <row r="406" spans="3:10">
      <c r="C406" s="6"/>
      <c r="D406" s="6"/>
      <c r="G406" s="6"/>
      <c r="J406" s="6"/>
    </row>
    <row r="407" spans="3:10">
      <c r="C407" s="6"/>
      <c r="D407" s="6"/>
      <c r="G407" s="6"/>
      <c r="J407" s="6"/>
    </row>
    <row r="408" spans="3:10">
      <c r="C408" s="6"/>
      <c r="D408" s="6"/>
      <c r="G408" s="6"/>
      <c r="J408" s="6"/>
    </row>
    <row r="409" spans="3:10">
      <c r="C409" s="6"/>
      <c r="D409" s="6"/>
      <c r="G409" s="6"/>
      <c r="J409" s="6"/>
    </row>
    <row r="410" spans="3:10">
      <c r="C410" s="6"/>
      <c r="D410" s="6"/>
      <c r="G410" s="6"/>
      <c r="J410" s="6"/>
    </row>
    <row r="411" spans="3:10">
      <c r="C411" s="6"/>
      <c r="D411" s="6"/>
      <c r="G411" s="6"/>
      <c r="J411" s="6"/>
    </row>
    <row r="412" spans="3:10">
      <c r="C412" s="6"/>
      <c r="D412" s="6"/>
      <c r="G412" s="6"/>
      <c r="J412" s="6"/>
    </row>
    <row r="413" spans="3:10">
      <c r="C413" s="6"/>
      <c r="D413" s="6"/>
      <c r="G413" s="6"/>
      <c r="J413" s="6"/>
    </row>
    <row r="414" spans="3:10">
      <c r="C414" s="6"/>
      <c r="D414" s="6"/>
      <c r="G414" s="6"/>
      <c r="J414" s="6"/>
    </row>
    <row r="415" spans="3:10">
      <c r="C415" s="6"/>
      <c r="D415" s="6"/>
      <c r="G415" s="6"/>
      <c r="J415" s="6"/>
    </row>
    <row r="416" spans="3:10">
      <c r="C416" s="6"/>
      <c r="D416" s="6"/>
      <c r="G416" s="6"/>
      <c r="J416" s="6"/>
    </row>
    <row r="417" spans="3:10">
      <c r="C417" s="6"/>
      <c r="D417" s="6"/>
      <c r="G417" s="6"/>
      <c r="J417" s="6"/>
    </row>
    <row r="418" spans="3:10">
      <c r="C418" s="6"/>
      <c r="D418" s="6"/>
      <c r="G418" s="6"/>
      <c r="J418" s="6"/>
    </row>
    <row r="419" spans="3:10">
      <c r="C419" s="6"/>
      <c r="D419" s="6"/>
      <c r="G419" s="6"/>
      <c r="J419" s="6"/>
    </row>
    <row r="420" spans="3:10">
      <c r="C420" s="6"/>
      <c r="D420" s="6"/>
      <c r="G420" s="6"/>
      <c r="J420" s="6"/>
    </row>
    <row r="421" spans="3:10">
      <c r="C421" s="6"/>
      <c r="D421" s="6"/>
      <c r="G421" s="6"/>
      <c r="J421" s="6"/>
    </row>
    <row r="422" spans="3:10">
      <c r="C422" s="6"/>
      <c r="D422" s="6"/>
      <c r="G422" s="6"/>
      <c r="J422" s="6"/>
    </row>
    <row r="423" spans="3:10">
      <c r="C423" s="6"/>
      <c r="D423" s="6"/>
      <c r="G423" s="6"/>
      <c r="J423" s="6"/>
    </row>
    <row r="424" spans="3:10">
      <c r="C424" s="6"/>
      <c r="D424" s="6"/>
      <c r="G424" s="6"/>
      <c r="J424" s="6"/>
    </row>
    <row r="425" spans="3:10">
      <c r="C425" s="6"/>
      <c r="D425" s="6"/>
      <c r="G425" s="6"/>
      <c r="J425" s="6"/>
    </row>
    <row r="426" spans="3:10">
      <c r="C426" s="6"/>
      <c r="D426" s="6"/>
      <c r="G426" s="6"/>
      <c r="J426" s="6"/>
    </row>
    <row r="427" spans="3:10">
      <c r="C427" s="6"/>
      <c r="D427" s="6"/>
      <c r="G427" s="6"/>
      <c r="J427" s="6"/>
    </row>
    <row r="428" spans="3:10">
      <c r="C428" s="6"/>
      <c r="D428" s="6"/>
      <c r="G428" s="6"/>
      <c r="J428" s="6"/>
    </row>
    <row r="429" spans="3:10">
      <c r="C429" s="6"/>
      <c r="D429" s="6"/>
      <c r="G429" s="6"/>
      <c r="J429" s="6"/>
    </row>
    <row r="430" spans="3:10">
      <c r="C430" s="6"/>
      <c r="D430" s="6"/>
      <c r="G430" s="6"/>
      <c r="J430" s="6"/>
    </row>
    <row r="431" spans="3:10">
      <c r="C431" s="6"/>
      <c r="D431" s="6"/>
      <c r="G431" s="6"/>
      <c r="J431" s="6"/>
    </row>
    <row r="432" spans="3:10">
      <c r="C432" s="6"/>
      <c r="D432" s="6"/>
      <c r="G432" s="6"/>
      <c r="J432" s="6"/>
    </row>
    <row r="433" spans="3:10">
      <c r="C433" s="6"/>
      <c r="D433" s="6"/>
      <c r="G433" s="6"/>
      <c r="J433" s="6"/>
    </row>
    <row r="434" spans="3:10">
      <c r="C434" s="6"/>
      <c r="D434" s="6"/>
      <c r="G434" s="6"/>
      <c r="J434" s="6"/>
    </row>
    <row r="435" spans="3:10">
      <c r="C435" s="6"/>
      <c r="D435" s="6"/>
      <c r="G435" s="6"/>
      <c r="J435" s="6"/>
    </row>
    <row r="436" spans="3:10">
      <c r="C436" s="6"/>
      <c r="D436" s="6"/>
      <c r="G436" s="6"/>
      <c r="J436" s="6"/>
    </row>
    <row r="437" spans="3:10">
      <c r="C437" s="6"/>
      <c r="D437" s="6"/>
      <c r="G437" s="6"/>
      <c r="J437" s="6"/>
    </row>
    <row r="438" spans="3:10">
      <c r="C438" s="6"/>
      <c r="D438" s="6"/>
      <c r="G438" s="6"/>
      <c r="J438" s="6"/>
    </row>
    <row r="439" spans="3:10">
      <c r="C439" s="6"/>
      <c r="D439" s="6"/>
      <c r="G439" s="6"/>
      <c r="J439" s="6"/>
    </row>
    <row r="440" spans="3:10">
      <c r="C440" s="6"/>
      <c r="D440" s="6"/>
      <c r="G440" s="6"/>
      <c r="J440" s="6"/>
    </row>
    <row r="441" spans="3:10">
      <c r="C441" s="6"/>
      <c r="D441" s="6"/>
      <c r="G441" s="6"/>
      <c r="J441" s="6"/>
    </row>
    <row r="442" spans="3:10">
      <c r="C442" s="6"/>
      <c r="D442" s="6"/>
      <c r="G442" s="6"/>
      <c r="J442" s="6"/>
    </row>
    <row r="443" spans="3:10">
      <c r="C443" s="6"/>
      <c r="D443" s="6"/>
      <c r="G443" s="6"/>
      <c r="J443" s="6"/>
    </row>
    <row r="444" spans="3:10">
      <c r="C444" s="6"/>
      <c r="D444" s="6"/>
      <c r="G444" s="6"/>
      <c r="J444" s="6"/>
    </row>
    <row r="445" spans="3:10">
      <c r="C445" s="6"/>
      <c r="D445" s="6"/>
      <c r="G445" s="6"/>
      <c r="J445" s="6"/>
    </row>
    <row r="446" spans="3:10">
      <c r="C446" s="6"/>
      <c r="D446" s="6"/>
      <c r="G446" s="6"/>
      <c r="J446" s="6"/>
    </row>
    <row r="447" spans="3:10">
      <c r="C447" s="6"/>
      <c r="D447" s="6"/>
      <c r="G447" s="6"/>
      <c r="J447" s="6"/>
    </row>
    <row r="448" spans="3:10">
      <c r="C448" s="6"/>
      <c r="D448" s="6"/>
      <c r="G448" s="6"/>
      <c r="J448" s="6"/>
    </row>
    <row r="449" spans="3:10">
      <c r="C449" s="6"/>
      <c r="D449" s="6"/>
      <c r="G449" s="6"/>
      <c r="J449" s="6"/>
    </row>
    <row r="450" spans="3:10">
      <c r="C450" s="6"/>
      <c r="D450" s="6"/>
      <c r="G450" s="6"/>
      <c r="J450" s="6"/>
    </row>
    <row r="451" spans="3:10">
      <c r="C451" s="6"/>
      <c r="D451" s="6"/>
      <c r="G451" s="6"/>
      <c r="J451" s="6"/>
    </row>
    <row r="452" spans="3:10">
      <c r="C452" s="6"/>
      <c r="D452" s="6"/>
      <c r="G452" s="6"/>
      <c r="J452" s="6"/>
    </row>
    <row r="453" spans="3:10">
      <c r="C453" s="6"/>
      <c r="D453" s="6"/>
      <c r="G453" s="6"/>
      <c r="J453" s="6"/>
    </row>
    <row r="454" spans="3:10">
      <c r="C454" s="6"/>
      <c r="D454" s="6"/>
      <c r="G454" s="6"/>
      <c r="J454" s="6"/>
    </row>
    <row r="455" spans="3:10">
      <c r="C455" s="6"/>
      <c r="D455" s="6"/>
      <c r="G455" s="6"/>
      <c r="J455" s="6"/>
    </row>
    <row r="456" spans="3:10">
      <c r="C456" s="6"/>
      <c r="D456" s="6"/>
      <c r="G456" s="6"/>
      <c r="J456" s="6"/>
    </row>
    <row r="457" spans="3:10">
      <c r="C457" s="6"/>
      <c r="D457" s="6"/>
      <c r="G457" s="6"/>
      <c r="J457" s="6"/>
    </row>
    <row r="458" spans="3:10">
      <c r="C458" s="6"/>
      <c r="D458" s="6"/>
      <c r="G458" s="6"/>
      <c r="J458" s="6"/>
    </row>
    <row r="459" spans="3:10">
      <c r="C459" s="6"/>
      <c r="D459" s="6"/>
      <c r="G459" s="6"/>
      <c r="J459" s="6"/>
    </row>
    <row r="460" spans="3:10">
      <c r="C460" s="6"/>
      <c r="D460" s="6"/>
      <c r="G460" s="6"/>
      <c r="J460" s="6"/>
    </row>
    <row r="461" spans="3:10">
      <c r="C461" s="6"/>
      <c r="D461" s="6"/>
      <c r="G461" s="6"/>
      <c r="J461" s="6"/>
    </row>
    <row r="462" spans="3:10">
      <c r="C462" s="6"/>
      <c r="D462" s="6"/>
      <c r="G462" s="6"/>
      <c r="J462" s="6"/>
    </row>
    <row r="463" spans="3:10">
      <c r="C463" s="6"/>
      <c r="D463" s="6"/>
      <c r="G463" s="6"/>
      <c r="J463" s="6"/>
    </row>
    <row r="464" spans="3:10">
      <c r="C464" s="6"/>
      <c r="D464" s="6"/>
      <c r="G464" s="6"/>
      <c r="J464" s="6"/>
    </row>
    <row r="465" spans="3:10">
      <c r="C465" s="6"/>
      <c r="D465" s="6"/>
      <c r="G465" s="6"/>
      <c r="J465" s="6"/>
    </row>
    <row r="466" spans="3:10">
      <c r="C466" s="6"/>
      <c r="D466" s="6"/>
      <c r="G466" s="6"/>
      <c r="J466" s="6"/>
    </row>
    <row r="467" spans="3:10">
      <c r="C467" s="6"/>
      <c r="D467" s="6"/>
      <c r="G467" s="6"/>
      <c r="J467" s="6"/>
    </row>
    <row r="468" spans="3:10">
      <c r="C468" s="6"/>
      <c r="D468" s="6"/>
      <c r="G468" s="6"/>
      <c r="J468" s="6"/>
    </row>
    <row r="469" spans="3:10">
      <c r="C469" s="6"/>
      <c r="D469" s="6"/>
      <c r="G469" s="6"/>
      <c r="J469" s="6"/>
    </row>
    <row r="470" spans="3:10">
      <c r="C470" s="6"/>
      <c r="D470" s="6"/>
      <c r="G470" s="6"/>
      <c r="J470" s="6"/>
    </row>
    <row r="471" spans="3:10">
      <c r="C471" s="6"/>
      <c r="D471" s="6"/>
      <c r="G471" s="6"/>
      <c r="J471" s="6"/>
    </row>
    <row r="472" spans="3:10">
      <c r="C472" s="6"/>
      <c r="D472" s="6"/>
      <c r="G472" s="6"/>
      <c r="J472" s="6"/>
    </row>
    <row r="473" spans="3:10">
      <c r="C473" s="6"/>
      <c r="D473" s="6"/>
      <c r="G473" s="6"/>
      <c r="J473" s="6"/>
    </row>
    <row r="474" spans="3:10">
      <c r="C474" s="6"/>
      <c r="D474" s="6"/>
      <c r="G474" s="6"/>
      <c r="J474" s="6"/>
    </row>
    <row r="475" spans="3:10">
      <c r="C475" s="6"/>
      <c r="D475" s="6"/>
      <c r="G475" s="6"/>
      <c r="J475" s="6"/>
    </row>
    <row r="476" spans="3:10">
      <c r="C476" s="6"/>
      <c r="D476" s="6"/>
      <c r="G476" s="6"/>
      <c r="J476" s="6"/>
    </row>
    <row r="477" spans="3:10">
      <c r="C477" s="6"/>
      <c r="D477" s="6"/>
      <c r="G477" s="6"/>
      <c r="J477" s="6"/>
    </row>
    <row r="478" spans="3:10">
      <c r="C478" s="6"/>
      <c r="D478" s="6"/>
      <c r="G478" s="6"/>
      <c r="J478" s="6"/>
    </row>
    <row r="479" spans="3:10">
      <c r="C479" s="6"/>
      <c r="D479" s="6"/>
      <c r="G479" s="6"/>
      <c r="J479" s="6"/>
    </row>
    <row r="480" spans="3:10">
      <c r="C480" s="6"/>
      <c r="D480" s="6"/>
      <c r="G480" s="6"/>
      <c r="J480" s="6"/>
    </row>
    <row r="481" spans="3:10">
      <c r="C481" s="6"/>
      <c r="D481" s="6"/>
      <c r="G481" s="6"/>
      <c r="J481" s="6"/>
    </row>
    <row r="482" spans="3:10">
      <c r="C482" s="6"/>
      <c r="D482" s="6"/>
      <c r="G482" s="6"/>
      <c r="J482" s="6"/>
    </row>
    <row r="483" spans="3:10">
      <c r="C483" s="6"/>
      <c r="D483" s="6"/>
      <c r="G483" s="6"/>
      <c r="J483" s="6"/>
    </row>
    <row r="484" spans="3:10">
      <c r="C484" s="6"/>
      <c r="D484" s="6"/>
      <c r="G484" s="6"/>
      <c r="J484" s="6"/>
    </row>
    <row r="485" spans="3:10">
      <c r="C485" s="6"/>
      <c r="D485" s="6"/>
      <c r="G485" s="6"/>
      <c r="J485" s="6"/>
    </row>
    <row r="486" spans="3:10">
      <c r="C486" s="6"/>
      <c r="D486" s="6"/>
      <c r="G486" s="6"/>
      <c r="J486" s="6"/>
    </row>
    <row r="487" spans="3:10">
      <c r="C487" s="6"/>
      <c r="D487" s="6"/>
      <c r="G487" s="6"/>
      <c r="J487" s="6"/>
    </row>
    <row r="488" spans="3:10">
      <c r="C488" s="6"/>
      <c r="D488" s="6"/>
      <c r="G488" s="6"/>
      <c r="J488" s="6"/>
    </row>
    <row r="489" spans="3:10">
      <c r="C489" s="6"/>
      <c r="D489" s="6"/>
      <c r="G489" s="6"/>
      <c r="J489" s="6"/>
    </row>
    <row r="490" spans="3:10">
      <c r="C490" s="6"/>
      <c r="D490" s="6"/>
      <c r="G490" s="6"/>
      <c r="J490" s="6"/>
    </row>
    <row r="491" spans="3:10">
      <c r="C491" s="6"/>
      <c r="D491" s="6"/>
      <c r="G491" s="6"/>
      <c r="J491" s="6"/>
    </row>
    <row r="492" spans="3:10">
      <c r="C492" s="6"/>
      <c r="D492" s="6"/>
      <c r="G492" s="6"/>
      <c r="J492" s="6"/>
    </row>
    <row r="493" spans="3:10">
      <c r="C493" s="6"/>
      <c r="D493" s="6"/>
      <c r="G493" s="6"/>
      <c r="J493" s="6"/>
    </row>
    <row r="494" spans="3:10">
      <c r="C494" s="6"/>
      <c r="D494" s="6"/>
      <c r="G494" s="6"/>
      <c r="J494" s="6"/>
    </row>
    <row r="495" spans="3:10">
      <c r="C495" s="6"/>
      <c r="D495" s="6"/>
      <c r="G495" s="6"/>
      <c r="J495" s="6"/>
    </row>
    <row r="496" spans="3:10">
      <c r="C496" s="6"/>
      <c r="D496" s="6"/>
      <c r="G496" s="6"/>
      <c r="J496" s="6"/>
    </row>
    <row r="497" spans="3:10">
      <c r="C497" s="6"/>
      <c r="D497" s="6"/>
      <c r="G497" s="6"/>
      <c r="J497" s="6"/>
    </row>
    <row r="498" spans="3:10">
      <c r="C498" s="6"/>
      <c r="D498" s="6"/>
      <c r="G498" s="6"/>
      <c r="J498" s="6"/>
    </row>
    <row r="499" spans="3:10">
      <c r="C499" s="6"/>
      <c r="D499" s="6"/>
      <c r="G499" s="6"/>
      <c r="J499" s="6"/>
    </row>
    <row r="500" spans="3:10">
      <c r="C500" s="6"/>
      <c r="D500" s="6"/>
      <c r="G500" s="6"/>
      <c r="J500" s="6"/>
    </row>
    <row r="501" spans="3:10">
      <c r="C501" s="6"/>
      <c r="D501" s="6"/>
      <c r="G501" s="6"/>
      <c r="J501" s="6"/>
    </row>
    <row r="502" spans="3:10">
      <c r="C502" s="6"/>
      <c r="D502" s="6"/>
      <c r="G502" s="6"/>
      <c r="J502" s="6"/>
    </row>
    <row r="503" spans="3:10">
      <c r="C503" s="6"/>
      <c r="D503" s="6"/>
      <c r="G503" s="6"/>
      <c r="J503" s="6"/>
    </row>
    <row r="504" spans="3:10">
      <c r="C504" s="6"/>
      <c r="D504" s="6"/>
      <c r="G504" s="6"/>
      <c r="J504" s="6"/>
    </row>
    <row r="505" spans="3:10">
      <c r="C505" s="6"/>
      <c r="D505" s="6"/>
      <c r="G505" s="6"/>
      <c r="J505" s="6"/>
    </row>
    <row r="506" spans="3:10">
      <c r="C506" s="6"/>
      <c r="D506" s="6"/>
      <c r="G506" s="6"/>
      <c r="J506" s="6"/>
    </row>
    <row r="507" spans="3:10">
      <c r="C507" s="6"/>
      <c r="D507" s="6"/>
      <c r="G507" s="6"/>
      <c r="J507" s="6"/>
    </row>
    <row r="508" spans="3:10">
      <c r="C508" s="6"/>
      <c r="D508" s="6"/>
      <c r="G508" s="6"/>
      <c r="J508" s="6"/>
    </row>
    <row r="509" spans="3:10">
      <c r="C509" s="6"/>
      <c r="D509" s="6"/>
      <c r="G509" s="6"/>
      <c r="J509" s="6"/>
    </row>
    <row r="510" spans="3:10">
      <c r="C510" s="6"/>
      <c r="D510" s="6"/>
      <c r="G510" s="6"/>
      <c r="J510" s="6"/>
    </row>
    <row r="511" spans="3:10">
      <c r="C511" s="6"/>
      <c r="D511" s="6"/>
      <c r="G511" s="6"/>
      <c r="J511" s="6"/>
    </row>
    <row r="512" spans="3:10">
      <c r="C512" s="6"/>
      <c r="D512" s="6"/>
      <c r="G512" s="6"/>
      <c r="J512" s="6"/>
    </row>
    <row r="513" spans="3:10">
      <c r="C513" s="6"/>
      <c r="D513" s="6"/>
      <c r="G513" s="6"/>
      <c r="J513" s="6"/>
    </row>
    <row r="514" spans="3:10">
      <c r="C514" s="6"/>
      <c r="D514" s="6"/>
      <c r="G514" s="6"/>
      <c r="J514" s="6"/>
    </row>
    <row r="515" spans="3:10">
      <c r="C515" s="6"/>
      <c r="D515" s="6"/>
      <c r="G515" s="6"/>
      <c r="J515" s="6"/>
    </row>
    <row r="516" spans="3:10">
      <c r="C516" s="6"/>
      <c r="D516" s="6"/>
      <c r="G516" s="6"/>
      <c r="J516" s="6"/>
    </row>
    <row r="517" spans="3:10">
      <c r="C517" s="6"/>
      <c r="D517" s="6"/>
      <c r="G517" s="6"/>
      <c r="J517" s="6"/>
    </row>
    <row r="518" spans="3:10">
      <c r="C518" s="6"/>
      <c r="D518" s="6"/>
      <c r="G518" s="6"/>
      <c r="J518" s="6"/>
    </row>
    <row r="519" spans="3:10">
      <c r="C519" s="6"/>
      <c r="D519" s="6"/>
      <c r="G519" s="6"/>
      <c r="J519" s="6"/>
    </row>
    <row r="520" spans="3:10">
      <c r="C520" s="6"/>
      <c r="D520" s="6"/>
      <c r="G520" s="6"/>
      <c r="J520" s="6"/>
    </row>
    <row r="521" spans="3:10">
      <c r="C521" s="6"/>
      <c r="D521" s="6"/>
      <c r="G521" s="6"/>
      <c r="J521" s="6"/>
    </row>
    <row r="522" spans="3:10">
      <c r="C522" s="6"/>
      <c r="D522" s="6"/>
      <c r="G522" s="6"/>
      <c r="J522" s="6"/>
    </row>
    <row r="523" spans="3:10">
      <c r="C523" s="6"/>
      <c r="D523" s="6"/>
      <c r="G523" s="6"/>
      <c r="J523" s="6"/>
    </row>
    <row r="524" spans="3:10">
      <c r="C524" s="6"/>
      <c r="D524" s="6"/>
      <c r="G524" s="6"/>
      <c r="J524" s="6"/>
    </row>
    <row r="525" spans="3:10">
      <c r="C525" s="6"/>
      <c r="D525" s="6"/>
      <c r="G525" s="6"/>
      <c r="J525" s="6"/>
    </row>
    <row r="526" spans="3:10">
      <c r="C526" s="6"/>
      <c r="D526" s="6"/>
      <c r="G526" s="6"/>
      <c r="J526" s="6"/>
    </row>
    <row r="527" spans="3:10">
      <c r="C527" s="6"/>
      <c r="D527" s="6"/>
      <c r="G527" s="6"/>
      <c r="J527" s="6"/>
    </row>
    <row r="528" spans="3:10">
      <c r="C528" s="6"/>
      <c r="D528" s="6"/>
      <c r="G528" s="6"/>
      <c r="J528" s="6"/>
    </row>
    <row r="529" spans="3:10">
      <c r="C529" s="6"/>
      <c r="D529" s="6"/>
      <c r="G529" s="6"/>
      <c r="J529" s="6"/>
    </row>
    <row r="530" spans="3:10">
      <c r="C530" s="6"/>
      <c r="D530" s="6"/>
      <c r="G530" s="6"/>
      <c r="J530" s="6"/>
    </row>
    <row r="531" spans="3:10">
      <c r="C531" s="6"/>
      <c r="D531" s="6"/>
      <c r="G531" s="6"/>
      <c r="J531" s="6"/>
    </row>
    <row r="532" spans="3:10">
      <c r="C532" s="6"/>
      <c r="D532" s="6"/>
      <c r="G532" s="6"/>
      <c r="J532" s="6"/>
    </row>
    <row r="533" spans="3:10">
      <c r="C533" s="6"/>
      <c r="D533" s="6"/>
      <c r="G533" s="6"/>
      <c r="J533" s="6"/>
    </row>
    <row r="534" spans="3:10">
      <c r="C534" s="6"/>
      <c r="D534" s="6"/>
      <c r="G534" s="6"/>
      <c r="J534" s="6"/>
    </row>
    <row r="535" spans="3:10">
      <c r="C535" s="6"/>
      <c r="D535" s="6"/>
      <c r="G535" s="6"/>
      <c r="J535" s="6"/>
    </row>
    <row r="536" spans="3:10">
      <c r="C536" s="6"/>
      <c r="D536" s="6"/>
      <c r="G536" s="6"/>
      <c r="J536" s="6"/>
    </row>
    <row r="537" spans="3:10">
      <c r="C537" s="6"/>
      <c r="D537" s="6"/>
      <c r="G537" s="6"/>
      <c r="J537" s="6"/>
    </row>
    <row r="538" spans="3:10">
      <c r="C538" s="6"/>
      <c r="D538" s="6"/>
      <c r="G538" s="6"/>
      <c r="J538" s="6"/>
    </row>
    <row r="539" spans="3:10">
      <c r="C539" s="6"/>
      <c r="D539" s="6"/>
      <c r="G539" s="6"/>
      <c r="J539" s="6"/>
    </row>
    <row r="540" spans="3:10">
      <c r="C540" s="6"/>
      <c r="D540" s="6"/>
      <c r="G540" s="6"/>
      <c r="J540" s="6"/>
    </row>
    <row r="541" spans="3:10">
      <c r="C541" s="6"/>
      <c r="D541" s="6"/>
      <c r="G541" s="6"/>
      <c r="J541" s="6"/>
    </row>
    <row r="542" spans="3:10">
      <c r="C542" s="6"/>
      <c r="D542" s="6"/>
      <c r="G542" s="6"/>
      <c r="J542" s="6"/>
    </row>
    <row r="543" spans="3:10">
      <c r="C543" s="6"/>
      <c r="D543" s="6"/>
      <c r="G543" s="6"/>
      <c r="J543" s="6"/>
    </row>
    <row r="544" spans="3:10">
      <c r="C544" s="6"/>
      <c r="D544" s="6"/>
      <c r="G544" s="6"/>
      <c r="J544" s="6"/>
    </row>
    <row r="545" spans="3:10">
      <c r="C545" s="6"/>
      <c r="D545" s="6"/>
      <c r="G545" s="6"/>
      <c r="J545" s="6"/>
    </row>
    <row r="546" spans="3:10">
      <c r="C546" s="6"/>
      <c r="D546" s="6"/>
      <c r="G546" s="6"/>
      <c r="J546" s="6"/>
    </row>
    <row r="547" spans="3:10">
      <c r="C547" s="6"/>
      <c r="D547" s="6"/>
      <c r="G547" s="6"/>
      <c r="J547" s="6"/>
    </row>
    <row r="548" spans="3:10">
      <c r="C548" s="6"/>
      <c r="D548" s="6"/>
      <c r="G548" s="6"/>
      <c r="J548" s="6"/>
    </row>
    <row r="549" spans="3:10">
      <c r="C549" s="6"/>
      <c r="D549" s="6"/>
      <c r="G549" s="6"/>
      <c r="J549" s="6"/>
    </row>
    <row r="550" spans="3:10">
      <c r="C550" s="6"/>
      <c r="D550" s="6"/>
      <c r="G550" s="6"/>
      <c r="J550" s="6"/>
    </row>
    <row r="551" spans="3:10">
      <c r="C551" s="6"/>
      <c r="D551" s="6"/>
      <c r="G551" s="6"/>
      <c r="J551" s="6"/>
    </row>
    <row r="552" spans="3:10">
      <c r="C552" s="6"/>
      <c r="D552" s="6"/>
      <c r="G552" s="6"/>
      <c r="J552" s="6"/>
    </row>
    <row r="553" spans="3:10">
      <c r="C553" s="6"/>
      <c r="D553" s="6"/>
      <c r="G553" s="6"/>
      <c r="J553" s="6"/>
    </row>
    <row r="554" spans="3:10">
      <c r="C554" s="6"/>
      <c r="D554" s="6"/>
      <c r="G554" s="6"/>
      <c r="J554" s="6"/>
    </row>
    <row r="555" spans="3:10">
      <c r="C555" s="6"/>
      <c r="D555" s="6"/>
      <c r="G555" s="6"/>
      <c r="J555" s="6"/>
    </row>
    <row r="556" spans="3:10">
      <c r="C556" s="6"/>
      <c r="D556" s="6"/>
      <c r="G556" s="6"/>
      <c r="J556" s="6"/>
    </row>
    <row r="557" spans="3:10">
      <c r="C557" s="6"/>
      <c r="D557" s="6"/>
      <c r="G557" s="6"/>
      <c r="J557" s="6"/>
    </row>
    <row r="558" spans="3:10">
      <c r="C558" s="6"/>
      <c r="D558" s="6"/>
      <c r="G558" s="6"/>
      <c r="J558" s="6"/>
    </row>
    <row r="559" spans="3:10">
      <c r="C559" s="6"/>
      <c r="D559" s="6"/>
      <c r="G559" s="6"/>
      <c r="J559" s="6"/>
    </row>
    <row r="560" spans="3:10">
      <c r="C560" s="6"/>
      <c r="D560" s="6"/>
      <c r="G560" s="6"/>
      <c r="J560" s="6"/>
    </row>
    <row r="561" spans="3:10">
      <c r="C561" s="6"/>
      <c r="D561" s="6"/>
      <c r="G561" s="6"/>
      <c r="J561" s="6"/>
    </row>
    <row r="562" spans="3:10">
      <c r="C562" s="6"/>
      <c r="D562" s="6"/>
      <c r="G562" s="6"/>
      <c r="J562" s="6"/>
    </row>
    <row r="563" spans="3:10">
      <c r="C563" s="6"/>
      <c r="D563" s="6"/>
      <c r="G563" s="6"/>
      <c r="J563" s="6"/>
    </row>
    <row r="564" spans="3:10">
      <c r="C564" s="6"/>
      <c r="D564" s="6"/>
      <c r="G564" s="6"/>
      <c r="J564" s="6"/>
    </row>
    <row r="565" spans="3:10">
      <c r="C565" s="6"/>
      <c r="D565" s="6"/>
      <c r="G565" s="6"/>
      <c r="J565" s="6"/>
    </row>
    <row r="566" spans="3:10">
      <c r="C566" s="6"/>
      <c r="D566" s="6"/>
      <c r="G566" s="6"/>
      <c r="J566" s="6"/>
    </row>
    <row r="567" spans="3:10">
      <c r="C567" s="6"/>
      <c r="D567" s="6"/>
      <c r="G567" s="6"/>
      <c r="J567" s="6"/>
    </row>
    <row r="568" spans="3:10">
      <c r="C568" s="6"/>
      <c r="D568" s="6"/>
      <c r="G568" s="6"/>
      <c r="J568" s="6"/>
    </row>
    <row r="569" spans="3:10">
      <c r="C569" s="6"/>
      <c r="D569" s="6"/>
      <c r="G569" s="6"/>
      <c r="J569" s="6"/>
    </row>
    <row r="570" spans="3:10">
      <c r="C570" s="6"/>
      <c r="D570" s="6"/>
      <c r="G570" s="6"/>
      <c r="J570" s="6"/>
    </row>
    <row r="571" spans="3:10">
      <c r="C571" s="6"/>
      <c r="D571" s="6"/>
      <c r="G571" s="6"/>
      <c r="J571" s="6"/>
    </row>
    <row r="572" spans="3:10">
      <c r="C572" s="6"/>
      <c r="D572" s="6"/>
      <c r="G572" s="6"/>
      <c r="J572" s="6"/>
    </row>
    <row r="573" spans="3:10">
      <c r="C573" s="6"/>
      <c r="D573" s="6"/>
      <c r="G573" s="6"/>
      <c r="J573" s="6"/>
    </row>
    <row r="574" spans="3:10">
      <c r="C574" s="6"/>
      <c r="D574" s="6"/>
      <c r="G574" s="6"/>
      <c r="J574" s="6"/>
    </row>
    <row r="575" spans="3:10">
      <c r="C575" s="6"/>
      <c r="D575" s="6"/>
      <c r="G575" s="6"/>
      <c r="J575" s="6"/>
    </row>
    <row r="576" spans="3:10">
      <c r="C576" s="6"/>
      <c r="D576" s="6"/>
      <c r="G576" s="6"/>
      <c r="J576" s="6"/>
    </row>
    <row r="577" spans="3:10">
      <c r="C577" s="6"/>
      <c r="D577" s="6"/>
      <c r="G577" s="6"/>
      <c r="J577" s="6"/>
    </row>
    <row r="578" spans="3:10">
      <c r="C578" s="6"/>
      <c r="D578" s="6"/>
      <c r="G578" s="6"/>
      <c r="J578" s="6"/>
    </row>
    <row r="579" spans="3:10">
      <c r="C579" s="6"/>
      <c r="D579" s="6"/>
      <c r="G579" s="6"/>
      <c r="J579" s="6"/>
    </row>
    <row r="580" spans="3:10">
      <c r="C580" s="6"/>
      <c r="D580" s="6"/>
      <c r="G580" s="6"/>
      <c r="J580" s="6"/>
    </row>
    <row r="581" spans="3:10">
      <c r="C581" s="6"/>
      <c r="D581" s="6"/>
      <c r="G581" s="6"/>
      <c r="J581" s="6"/>
    </row>
    <row r="582" spans="3:10">
      <c r="C582" s="6"/>
      <c r="D582" s="6"/>
      <c r="G582" s="6"/>
      <c r="J582" s="6"/>
    </row>
    <row r="583" spans="3:10">
      <c r="C583" s="6"/>
      <c r="D583" s="6"/>
      <c r="G583" s="6"/>
      <c r="J583" s="6"/>
    </row>
    <row r="584" spans="3:10">
      <c r="C584" s="6"/>
      <c r="D584" s="6"/>
      <c r="G584" s="6"/>
      <c r="J584" s="6"/>
    </row>
    <row r="585" spans="3:10">
      <c r="C585" s="6"/>
      <c r="D585" s="6"/>
      <c r="G585" s="6"/>
      <c r="J585" s="6"/>
    </row>
    <row r="586" spans="3:10">
      <c r="C586" s="6"/>
      <c r="D586" s="6"/>
      <c r="G586" s="6"/>
      <c r="J586" s="6"/>
    </row>
    <row r="587" spans="3:10">
      <c r="C587" s="6"/>
      <c r="D587" s="6"/>
      <c r="G587" s="6"/>
      <c r="J587" s="6"/>
    </row>
    <row r="588" spans="3:10">
      <c r="C588" s="6"/>
      <c r="D588" s="6"/>
      <c r="G588" s="6"/>
      <c r="J588" s="6"/>
    </row>
    <row r="589" spans="3:10">
      <c r="C589" s="6"/>
      <c r="D589" s="6"/>
      <c r="G589" s="6"/>
      <c r="J589" s="6"/>
    </row>
    <row r="590" spans="3:10">
      <c r="C590" s="6"/>
      <c r="D590" s="6"/>
      <c r="G590" s="6"/>
      <c r="J590" s="6"/>
    </row>
    <row r="591" spans="3:10">
      <c r="C591" s="6"/>
      <c r="D591" s="6"/>
      <c r="G591" s="6"/>
      <c r="J591" s="6"/>
    </row>
    <row r="592" spans="3:10">
      <c r="C592" s="6"/>
      <c r="D592" s="6"/>
      <c r="G592" s="6"/>
      <c r="J592" s="6"/>
    </row>
    <row r="593" spans="3:10">
      <c r="C593" s="6"/>
      <c r="D593" s="6"/>
      <c r="G593" s="6"/>
      <c r="J593" s="6"/>
    </row>
    <row r="594" spans="3:10">
      <c r="C594" s="6"/>
      <c r="D594" s="6"/>
      <c r="G594" s="6"/>
      <c r="J594" s="6"/>
    </row>
    <row r="595" spans="3:10">
      <c r="C595" s="6"/>
      <c r="D595" s="6"/>
      <c r="G595" s="6"/>
      <c r="J595" s="6"/>
    </row>
    <row r="596" spans="3:10">
      <c r="C596" s="6"/>
      <c r="D596" s="6"/>
      <c r="G596" s="6"/>
      <c r="J596" s="6"/>
    </row>
    <row r="597" spans="3:10">
      <c r="C597" s="6"/>
      <c r="D597" s="6"/>
      <c r="G597" s="6"/>
      <c r="J597" s="6"/>
    </row>
    <row r="598" spans="3:10">
      <c r="C598" s="6"/>
      <c r="D598" s="6"/>
      <c r="G598" s="6"/>
      <c r="J598" s="6"/>
    </row>
    <row r="599" spans="3:10">
      <c r="C599" s="6"/>
      <c r="D599" s="6"/>
      <c r="G599" s="6"/>
      <c r="J599" s="6"/>
    </row>
    <row r="600" spans="3:10">
      <c r="C600" s="6"/>
      <c r="D600" s="6"/>
      <c r="G600" s="6"/>
      <c r="J600" s="6"/>
    </row>
    <row r="601" spans="3:10">
      <c r="C601" s="6"/>
      <c r="D601" s="6"/>
      <c r="G601" s="6"/>
      <c r="J601" s="6"/>
    </row>
    <row r="602" spans="3:10">
      <c r="C602" s="6"/>
      <c r="D602" s="6"/>
      <c r="G602" s="6"/>
      <c r="J602" s="6"/>
    </row>
    <row r="603" spans="3:10">
      <c r="C603" s="6"/>
      <c r="D603" s="6"/>
      <c r="G603" s="6"/>
      <c r="J603" s="6"/>
    </row>
    <row r="604" spans="3:10">
      <c r="C604" s="6"/>
      <c r="D604" s="6"/>
      <c r="G604" s="6"/>
      <c r="J604" s="6"/>
    </row>
    <row r="605" spans="3:10">
      <c r="C605" s="6"/>
      <c r="D605" s="6"/>
      <c r="G605" s="6"/>
      <c r="J605" s="6"/>
    </row>
    <row r="606" spans="3:10">
      <c r="C606" s="6"/>
      <c r="D606" s="6"/>
      <c r="G606" s="6"/>
      <c r="J606" s="6"/>
    </row>
    <row r="607" spans="3:10">
      <c r="C607" s="6"/>
      <c r="D607" s="6"/>
      <c r="G607" s="6"/>
      <c r="J607" s="6"/>
    </row>
    <row r="608" spans="3:10">
      <c r="C608" s="6"/>
      <c r="D608" s="6"/>
      <c r="G608" s="6"/>
      <c r="J608" s="6"/>
    </row>
    <row r="609" spans="3:10">
      <c r="C609" s="6"/>
      <c r="D609" s="6"/>
      <c r="G609" s="6"/>
      <c r="J609" s="6"/>
    </row>
    <row r="610" spans="3:10">
      <c r="C610" s="6"/>
      <c r="D610" s="6"/>
      <c r="G610" s="6"/>
      <c r="J610" s="6"/>
    </row>
    <row r="611" spans="3:10">
      <c r="C611" s="6"/>
      <c r="D611" s="6"/>
      <c r="G611" s="6"/>
      <c r="J611" s="6"/>
    </row>
    <row r="612" spans="3:10">
      <c r="C612" s="6"/>
      <c r="D612" s="6"/>
      <c r="G612" s="6"/>
      <c r="J612" s="6"/>
    </row>
    <row r="613" spans="3:10">
      <c r="C613" s="6"/>
      <c r="D613" s="6"/>
      <c r="G613" s="6"/>
      <c r="J613" s="6"/>
    </row>
    <row r="614" spans="3:10">
      <c r="C614" s="6"/>
      <c r="D614" s="6"/>
      <c r="G614" s="6"/>
      <c r="J614" s="6"/>
    </row>
    <row r="615" spans="3:10">
      <c r="C615" s="6"/>
      <c r="D615" s="6"/>
      <c r="G615" s="6"/>
      <c r="J615" s="6"/>
    </row>
    <row r="616" spans="3:10">
      <c r="C616" s="6"/>
      <c r="D616" s="6"/>
      <c r="G616" s="6"/>
      <c r="J616" s="6"/>
    </row>
    <row r="617" spans="3:10">
      <c r="C617" s="6"/>
      <c r="D617" s="6"/>
      <c r="G617" s="6"/>
      <c r="J617" s="6"/>
    </row>
    <row r="618" spans="3:10">
      <c r="C618" s="6"/>
      <c r="D618" s="6"/>
      <c r="G618" s="6"/>
      <c r="J618" s="6"/>
    </row>
    <row r="619" spans="3:10">
      <c r="C619" s="6"/>
      <c r="D619" s="6"/>
      <c r="G619" s="6"/>
      <c r="J619" s="6"/>
    </row>
    <row r="620" spans="3:10">
      <c r="C620" s="6"/>
      <c r="D620" s="6"/>
      <c r="G620" s="6"/>
      <c r="J620" s="6"/>
    </row>
    <row r="621" spans="3:10">
      <c r="C621" s="6"/>
      <c r="D621" s="6"/>
      <c r="G621" s="6"/>
      <c r="J621" s="6"/>
    </row>
    <row r="622" spans="3:10">
      <c r="C622" s="6"/>
      <c r="D622" s="6"/>
      <c r="G622" s="6"/>
      <c r="J622" s="6"/>
    </row>
    <row r="623" spans="3:10">
      <c r="C623" s="6"/>
      <c r="D623" s="6"/>
      <c r="G623" s="6"/>
      <c r="J623" s="6"/>
    </row>
    <row r="624" spans="3:10">
      <c r="C624" s="6"/>
      <c r="D624" s="6"/>
      <c r="G624" s="6"/>
      <c r="J624" s="6"/>
    </row>
    <row r="625" spans="3:10">
      <c r="C625" s="6"/>
      <c r="D625" s="6"/>
      <c r="G625" s="6"/>
      <c r="J625" s="6"/>
    </row>
    <row r="626" spans="3:10">
      <c r="C626" s="6"/>
      <c r="D626" s="6"/>
      <c r="G626" s="6"/>
      <c r="J626" s="6"/>
    </row>
    <row r="627" spans="3:10">
      <c r="C627" s="6"/>
      <c r="D627" s="6"/>
      <c r="G627" s="6"/>
      <c r="J627" s="6"/>
    </row>
    <row r="628" spans="3:10">
      <c r="C628" s="6"/>
      <c r="D628" s="6"/>
      <c r="G628" s="6"/>
      <c r="J628" s="6"/>
    </row>
    <row r="629" spans="3:10">
      <c r="C629" s="6"/>
      <c r="D629" s="6"/>
      <c r="G629" s="6"/>
      <c r="J629" s="6"/>
    </row>
    <row r="630" spans="3:10">
      <c r="C630" s="6"/>
      <c r="D630" s="6"/>
      <c r="G630" s="6"/>
      <c r="J630" s="6"/>
    </row>
    <row r="631" spans="3:10">
      <c r="C631" s="6"/>
      <c r="D631" s="6"/>
      <c r="G631" s="6"/>
      <c r="J631" s="6"/>
    </row>
    <row r="632" spans="3:10">
      <c r="C632" s="6"/>
      <c r="D632" s="6"/>
      <c r="G632" s="6"/>
      <c r="J632" s="6"/>
    </row>
    <row r="633" spans="3:10">
      <c r="C633" s="6"/>
      <c r="D633" s="6"/>
      <c r="G633" s="6"/>
      <c r="J633" s="6"/>
    </row>
    <row r="634" spans="3:10">
      <c r="C634" s="6"/>
      <c r="D634" s="6"/>
      <c r="G634" s="6"/>
      <c r="J634" s="6"/>
    </row>
    <row r="635" spans="3:10">
      <c r="C635" s="6"/>
      <c r="D635" s="6"/>
      <c r="G635" s="6"/>
      <c r="J635" s="6"/>
    </row>
    <row r="636" spans="3:10">
      <c r="C636" s="6"/>
      <c r="D636" s="6"/>
      <c r="G636" s="6"/>
      <c r="J636" s="6"/>
    </row>
    <row r="637" spans="3:10">
      <c r="C637" s="6"/>
      <c r="D637" s="6"/>
      <c r="G637" s="6"/>
      <c r="J637" s="6"/>
    </row>
    <row r="638" spans="3:10">
      <c r="C638" s="6"/>
      <c r="D638" s="6"/>
      <c r="G638" s="6"/>
      <c r="J638" s="6"/>
    </row>
    <row r="639" spans="3:10">
      <c r="C639" s="6"/>
      <c r="D639" s="6"/>
      <c r="G639" s="6"/>
      <c r="J639" s="6"/>
    </row>
    <row r="640" spans="3:10">
      <c r="C640" s="6"/>
      <c r="D640" s="6"/>
      <c r="G640" s="6"/>
      <c r="J640" s="6"/>
    </row>
    <row r="641" spans="3:10">
      <c r="C641" s="6"/>
      <c r="D641" s="6"/>
      <c r="G641" s="6"/>
      <c r="J641" s="6"/>
    </row>
    <row r="642" spans="3:10">
      <c r="C642" s="6"/>
      <c r="D642" s="6"/>
      <c r="G642" s="6"/>
      <c r="J642" s="6"/>
    </row>
    <row r="643" spans="3:10">
      <c r="C643" s="6"/>
      <c r="D643" s="6"/>
      <c r="G643" s="6"/>
      <c r="J643" s="6"/>
    </row>
    <row r="644" spans="3:10">
      <c r="C644" s="6"/>
      <c r="D644" s="6"/>
      <c r="G644" s="6"/>
      <c r="J644" s="6"/>
    </row>
    <row r="645" spans="3:10">
      <c r="C645" s="6"/>
      <c r="D645" s="6"/>
      <c r="G645" s="6"/>
      <c r="J645" s="6"/>
    </row>
    <row r="646" spans="3:10">
      <c r="C646" s="6"/>
      <c r="D646" s="6"/>
      <c r="G646" s="6"/>
      <c r="J646" s="6"/>
    </row>
    <row r="647" spans="3:10">
      <c r="C647" s="6"/>
      <c r="D647" s="6"/>
      <c r="G647" s="6"/>
      <c r="J647" s="6"/>
    </row>
    <row r="648" spans="3:10">
      <c r="C648" s="6"/>
      <c r="D648" s="6"/>
      <c r="G648" s="6"/>
      <c r="J648" s="6"/>
    </row>
    <row r="649" spans="3:10">
      <c r="C649" s="6"/>
      <c r="D649" s="6"/>
      <c r="G649" s="6"/>
      <c r="J649" s="6"/>
    </row>
    <row r="650" spans="3:10">
      <c r="C650" s="6"/>
      <c r="D650" s="6"/>
      <c r="G650" s="6"/>
      <c r="J650" s="6"/>
    </row>
    <row r="651" spans="3:10">
      <c r="C651" s="6"/>
      <c r="D651" s="6"/>
      <c r="G651" s="6"/>
      <c r="J651" s="6"/>
    </row>
    <row r="652" spans="3:10">
      <c r="C652" s="6"/>
      <c r="D652" s="6"/>
      <c r="G652" s="6"/>
      <c r="J652" s="6"/>
    </row>
    <row r="653" spans="3:10">
      <c r="C653" s="6"/>
      <c r="D653" s="6"/>
      <c r="G653" s="6"/>
      <c r="J653" s="6"/>
    </row>
    <row r="654" spans="3:10">
      <c r="C654" s="6"/>
      <c r="D654" s="6"/>
      <c r="G654" s="6"/>
      <c r="J654" s="6"/>
    </row>
    <row r="655" spans="3:10">
      <c r="C655" s="6"/>
      <c r="D655" s="6"/>
      <c r="G655" s="6"/>
      <c r="J655" s="6"/>
    </row>
    <row r="656" spans="3:10">
      <c r="C656" s="6"/>
      <c r="D656" s="6"/>
      <c r="G656" s="6"/>
      <c r="J656" s="6"/>
    </row>
    <row r="657" spans="3:10">
      <c r="C657" s="6"/>
      <c r="D657" s="6"/>
      <c r="G657" s="6"/>
      <c r="J657" s="6"/>
    </row>
    <row r="658" spans="3:10">
      <c r="C658" s="6"/>
      <c r="D658" s="6"/>
      <c r="G658" s="6"/>
      <c r="J658" s="6"/>
    </row>
    <row r="659" spans="3:10">
      <c r="C659" s="6"/>
      <c r="D659" s="6"/>
      <c r="G659" s="6"/>
      <c r="J659" s="6"/>
    </row>
    <row r="660" spans="3:10">
      <c r="C660" s="6"/>
      <c r="D660" s="6"/>
      <c r="G660" s="6"/>
      <c r="J660" s="6"/>
    </row>
    <row r="661" spans="3:10">
      <c r="C661" s="6"/>
      <c r="D661" s="6"/>
      <c r="G661" s="6"/>
      <c r="J661" s="6"/>
    </row>
    <row r="662" spans="3:10">
      <c r="C662" s="6"/>
      <c r="D662" s="6"/>
      <c r="G662" s="6"/>
      <c r="J662" s="6"/>
    </row>
    <row r="663" spans="3:10">
      <c r="C663" s="6"/>
      <c r="D663" s="6"/>
      <c r="G663" s="6"/>
      <c r="J663" s="6"/>
    </row>
    <row r="664" spans="3:10">
      <c r="C664" s="6"/>
      <c r="D664" s="6"/>
      <c r="G664" s="6"/>
      <c r="J664" s="6"/>
    </row>
    <row r="665" spans="3:10">
      <c r="C665" s="6"/>
      <c r="D665" s="6"/>
      <c r="G665" s="6"/>
      <c r="J665" s="6"/>
    </row>
    <row r="666" spans="3:10">
      <c r="C666" s="6"/>
      <c r="D666" s="6"/>
      <c r="G666" s="6"/>
      <c r="J666" s="6"/>
    </row>
    <row r="667" spans="3:10">
      <c r="C667" s="6"/>
      <c r="D667" s="6"/>
      <c r="G667" s="6"/>
      <c r="J667" s="6"/>
    </row>
    <row r="668" spans="3:10">
      <c r="C668" s="6"/>
      <c r="D668" s="6"/>
      <c r="G668" s="6"/>
      <c r="J668" s="6"/>
    </row>
    <row r="669" spans="3:10">
      <c r="C669" s="6"/>
      <c r="D669" s="6"/>
      <c r="G669" s="6"/>
      <c r="J669" s="6"/>
    </row>
    <row r="670" spans="3:10">
      <c r="C670" s="6"/>
      <c r="D670" s="6"/>
      <c r="G670" s="6"/>
      <c r="J670" s="6"/>
    </row>
    <row r="671" spans="3:10">
      <c r="C671" s="6"/>
      <c r="D671" s="6"/>
      <c r="G671" s="6"/>
      <c r="J671" s="6"/>
    </row>
    <row r="672" spans="3:10">
      <c r="C672" s="6"/>
      <c r="D672" s="6"/>
      <c r="G672" s="6"/>
      <c r="J672" s="6"/>
    </row>
    <row r="673" spans="3:10">
      <c r="C673" s="6"/>
      <c r="D673" s="6"/>
      <c r="G673" s="6"/>
      <c r="J673" s="6"/>
    </row>
    <row r="674" spans="3:10">
      <c r="C674" s="6"/>
      <c r="D674" s="6"/>
      <c r="G674" s="6"/>
      <c r="J674" s="6"/>
    </row>
    <row r="675" spans="3:10">
      <c r="C675" s="6"/>
      <c r="D675" s="6"/>
      <c r="G675" s="6"/>
      <c r="J675" s="6"/>
    </row>
    <row r="676" spans="3:10">
      <c r="C676" s="6"/>
      <c r="D676" s="6"/>
      <c r="G676" s="6"/>
      <c r="J676" s="6"/>
    </row>
    <row r="677" spans="3:10">
      <c r="C677" s="6"/>
      <c r="D677" s="6"/>
      <c r="G677" s="6"/>
      <c r="J677" s="6"/>
    </row>
    <row r="678" spans="3:10">
      <c r="C678" s="6"/>
      <c r="D678" s="6"/>
      <c r="G678" s="6"/>
      <c r="J678" s="6"/>
    </row>
    <row r="679" spans="3:10">
      <c r="C679" s="6"/>
      <c r="D679" s="6"/>
      <c r="G679" s="6"/>
      <c r="J679" s="6"/>
    </row>
    <row r="680" spans="3:10">
      <c r="C680" s="6"/>
      <c r="D680" s="6"/>
      <c r="G680" s="6"/>
      <c r="J680" s="6"/>
    </row>
    <row r="681" spans="3:10">
      <c r="C681" s="6"/>
      <c r="D681" s="6"/>
      <c r="G681" s="6"/>
      <c r="J681" s="6"/>
    </row>
    <row r="682" spans="3:10">
      <c r="C682" s="6"/>
      <c r="D682" s="6"/>
      <c r="G682" s="6"/>
      <c r="J682" s="6"/>
    </row>
    <row r="683" spans="3:10">
      <c r="C683" s="6"/>
      <c r="D683" s="6"/>
      <c r="G683" s="6"/>
      <c r="J683" s="6"/>
    </row>
    <row r="684" spans="3:10">
      <c r="C684" s="6"/>
      <c r="D684" s="6"/>
      <c r="G684" s="6"/>
      <c r="J684" s="6"/>
    </row>
    <row r="685" spans="3:10">
      <c r="C685" s="6"/>
      <c r="D685" s="6"/>
      <c r="G685" s="6"/>
      <c r="J685" s="6"/>
    </row>
    <row r="686" spans="3:10">
      <c r="C686" s="6"/>
      <c r="D686" s="6"/>
      <c r="G686" s="6"/>
      <c r="J686" s="6"/>
    </row>
    <row r="687" spans="3:10">
      <c r="C687" s="6"/>
      <c r="D687" s="6"/>
      <c r="G687" s="6"/>
      <c r="J687" s="6"/>
    </row>
    <row r="688" spans="3:10">
      <c r="C688" s="6"/>
      <c r="D688" s="6"/>
      <c r="G688" s="6"/>
      <c r="J688" s="6"/>
    </row>
    <row r="689" spans="3:10">
      <c r="C689" s="6"/>
      <c r="D689" s="6"/>
      <c r="G689" s="6"/>
      <c r="J689" s="6"/>
    </row>
    <row r="690" spans="3:10">
      <c r="C690" s="6"/>
      <c r="D690" s="6"/>
      <c r="G690" s="6"/>
      <c r="J690" s="6"/>
    </row>
    <row r="691" spans="3:10">
      <c r="C691" s="6"/>
      <c r="D691" s="6"/>
      <c r="G691" s="6"/>
      <c r="J691" s="6"/>
    </row>
    <row r="692" spans="3:10">
      <c r="C692" s="6"/>
      <c r="D692" s="6"/>
      <c r="G692" s="6"/>
      <c r="J692" s="6"/>
    </row>
    <row r="693" spans="3:10">
      <c r="C693" s="6"/>
      <c r="D693" s="6"/>
      <c r="G693" s="6"/>
      <c r="J693" s="6"/>
    </row>
    <row r="694" spans="3:10">
      <c r="C694" s="6"/>
      <c r="D694" s="6"/>
      <c r="G694" s="6"/>
      <c r="J694" s="6"/>
    </row>
    <row r="695" spans="3:10">
      <c r="C695" s="6"/>
      <c r="D695" s="6"/>
      <c r="G695" s="6"/>
      <c r="J695" s="6"/>
    </row>
    <row r="696" spans="3:10">
      <c r="C696" s="6"/>
      <c r="D696" s="6"/>
      <c r="G696" s="6"/>
      <c r="J696" s="6"/>
    </row>
    <row r="697" spans="3:10">
      <c r="C697" s="6"/>
      <c r="D697" s="6"/>
      <c r="G697" s="6"/>
      <c r="J697" s="6"/>
    </row>
    <row r="698" spans="3:10">
      <c r="C698" s="6"/>
      <c r="D698" s="6"/>
      <c r="G698" s="6"/>
      <c r="J698" s="6"/>
    </row>
    <row r="699" spans="3:10">
      <c r="C699" s="6"/>
      <c r="D699" s="6"/>
      <c r="G699" s="6"/>
      <c r="J699" s="6"/>
    </row>
    <row r="700" spans="3:10">
      <c r="C700" s="6"/>
      <c r="D700" s="6"/>
      <c r="G700" s="6"/>
      <c r="J700" s="6"/>
    </row>
    <row r="701" spans="3:10">
      <c r="C701" s="6"/>
      <c r="D701" s="6"/>
      <c r="G701" s="6"/>
      <c r="J701" s="6"/>
    </row>
    <row r="702" spans="3:10">
      <c r="C702" s="6"/>
      <c r="D702" s="6"/>
      <c r="G702" s="6"/>
      <c r="J702" s="6"/>
    </row>
    <row r="703" spans="3:10">
      <c r="C703" s="6"/>
      <c r="D703" s="6"/>
      <c r="G703" s="6"/>
      <c r="J703" s="6"/>
    </row>
    <row r="704" spans="3:10">
      <c r="C704" s="6"/>
      <c r="D704" s="6"/>
      <c r="G704" s="6"/>
      <c r="J704" s="6"/>
    </row>
    <row r="705" spans="3:10">
      <c r="C705" s="6"/>
      <c r="D705" s="6"/>
      <c r="G705" s="6"/>
      <c r="J705" s="6"/>
    </row>
    <row r="706" spans="3:10">
      <c r="C706" s="6"/>
      <c r="D706" s="6"/>
      <c r="G706" s="6"/>
      <c r="J706" s="6"/>
    </row>
    <row r="707" spans="3:10">
      <c r="C707" s="6"/>
      <c r="D707" s="6"/>
      <c r="G707" s="6"/>
      <c r="J707" s="6"/>
    </row>
    <row r="708" spans="3:10">
      <c r="C708" s="6"/>
      <c r="D708" s="6"/>
      <c r="G708" s="6"/>
      <c r="J708" s="6"/>
    </row>
    <row r="709" spans="3:10">
      <c r="C709" s="6"/>
      <c r="D709" s="6"/>
      <c r="G709" s="6"/>
      <c r="J709" s="6"/>
    </row>
    <row r="710" spans="3:10">
      <c r="C710" s="6"/>
      <c r="D710" s="6"/>
      <c r="G710" s="6"/>
      <c r="J710" s="6"/>
    </row>
    <row r="711" spans="3:10">
      <c r="C711" s="6"/>
      <c r="D711" s="6"/>
      <c r="G711" s="6"/>
      <c r="J711" s="6"/>
    </row>
    <row r="712" spans="3:10">
      <c r="C712" s="6"/>
      <c r="D712" s="6"/>
      <c r="G712" s="6"/>
      <c r="J712" s="6"/>
    </row>
    <row r="713" spans="3:10">
      <c r="C713" s="6"/>
      <c r="D713" s="6"/>
      <c r="G713" s="6"/>
      <c r="J713" s="6"/>
    </row>
    <row r="714" spans="3:10">
      <c r="C714" s="6"/>
      <c r="D714" s="6"/>
      <c r="G714" s="6"/>
      <c r="J714" s="6"/>
    </row>
    <row r="715" spans="3:10">
      <c r="C715" s="6"/>
      <c r="D715" s="6"/>
      <c r="G715" s="6"/>
      <c r="J715" s="6"/>
    </row>
    <row r="716" spans="3:10">
      <c r="C716" s="6"/>
      <c r="D716" s="6"/>
      <c r="G716" s="6"/>
      <c r="J716" s="6"/>
    </row>
    <row r="717" spans="3:10">
      <c r="C717" s="6"/>
      <c r="D717" s="6"/>
      <c r="G717" s="6"/>
      <c r="J717" s="6"/>
    </row>
    <row r="718" spans="3:10">
      <c r="C718" s="6"/>
      <c r="D718" s="6"/>
      <c r="G718" s="6"/>
      <c r="J718" s="6"/>
    </row>
    <row r="719" spans="3:10">
      <c r="C719" s="6"/>
      <c r="D719" s="6"/>
      <c r="G719" s="6"/>
      <c r="J719" s="6"/>
    </row>
    <row r="720" spans="3:10">
      <c r="C720" s="6"/>
      <c r="D720" s="6"/>
      <c r="G720" s="6"/>
      <c r="J720" s="6"/>
    </row>
    <row r="721" spans="3:10">
      <c r="C721" s="6"/>
      <c r="D721" s="6"/>
      <c r="G721" s="6"/>
      <c r="J721" s="6"/>
    </row>
    <row r="722" spans="3:10">
      <c r="C722" s="6"/>
      <c r="D722" s="6"/>
      <c r="G722" s="6"/>
      <c r="J722" s="6"/>
    </row>
    <row r="723" spans="3:10">
      <c r="C723" s="6"/>
      <c r="D723" s="6"/>
      <c r="G723" s="6"/>
      <c r="J723" s="6"/>
    </row>
    <row r="724" spans="3:10">
      <c r="C724" s="6"/>
      <c r="D724" s="6"/>
      <c r="G724" s="6"/>
      <c r="J724" s="6"/>
    </row>
    <row r="725" spans="3:10">
      <c r="C725" s="6"/>
      <c r="D725" s="6"/>
      <c r="G725" s="6"/>
      <c r="J725" s="6"/>
    </row>
    <row r="726" spans="3:10">
      <c r="C726" s="6"/>
      <c r="D726" s="6"/>
      <c r="G726" s="6"/>
      <c r="J726" s="6"/>
    </row>
    <row r="727" spans="3:10">
      <c r="C727" s="6"/>
      <c r="D727" s="6"/>
      <c r="G727" s="6"/>
      <c r="J727" s="6"/>
    </row>
    <row r="728" spans="3:10">
      <c r="C728" s="6"/>
      <c r="D728" s="6"/>
      <c r="G728" s="6"/>
      <c r="J728" s="6"/>
    </row>
    <row r="729" spans="3:10">
      <c r="C729" s="6"/>
      <c r="D729" s="6"/>
      <c r="G729" s="6"/>
      <c r="J729" s="6"/>
    </row>
    <row r="730" spans="3:10">
      <c r="C730" s="6"/>
      <c r="D730" s="6"/>
      <c r="G730" s="6"/>
      <c r="J730" s="6"/>
    </row>
    <row r="731" spans="3:10">
      <c r="C731" s="6"/>
      <c r="D731" s="6"/>
      <c r="G731" s="6"/>
      <c r="J731" s="6"/>
    </row>
    <row r="732" spans="3:10">
      <c r="C732" s="6"/>
      <c r="D732" s="6"/>
      <c r="G732" s="6"/>
      <c r="J732" s="6"/>
    </row>
    <row r="733" spans="3:10">
      <c r="C733" s="6"/>
      <c r="D733" s="6"/>
      <c r="G733" s="6"/>
      <c r="J733" s="6"/>
    </row>
    <row r="734" spans="3:10">
      <c r="C734" s="6"/>
      <c r="D734" s="6"/>
      <c r="G734" s="6"/>
      <c r="J734" s="6"/>
    </row>
    <row r="735" spans="3:10">
      <c r="C735" s="6"/>
      <c r="D735" s="6"/>
      <c r="G735" s="6"/>
      <c r="J735" s="6"/>
    </row>
    <row r="736" spans="3:10">
      <c r="C736" s="6"/>
      <c r="D736" s="6"/>
      <c r="G736" s="6"/>
      <c r="J736" s="6"/>
    </row>
    <row r="737" spans="3:10">
      <c r="C737" s="6"/>
      <c r="D737" s="6"/>
      <c r="G737" s="6"/>
      <c r="J737" s="6"/>
    </row>
    <row r="738" spans="3:10">
      <c r="C738" s="6"/>
      <c r="D738" s="6"/>
      <c r="G738" s="6"/>
      <c r="J738" s="6"/>
    </row>
    <row r="739" spans="3:10">
      <c r="C739" s="6"/>
      <c r="D739" s="6"/>
      <c r="G739" s="6"/>
      <c r="J739" s="6"/>
    </row>
    <row r="740" spans="3:10">
      <c r="C740" s="6"/>
      <c r="D740" s="6"/>
      <c r="G740" s="6"/>
      <c r="J740" s="6"/>
    </row>
    <row r="741" spans="3:10">
      <c r="C741" s="6"/>
      <c r="D741" s="6"/>
      <c r="G741" s="6"/>
      <c r="J741" s="6"/>
    </row>
    <row r="742" spans="3:10">
      <c r="C742" s="6"/>
      <c r="D742" s="6"/>
      <c r="G742" s="6"/>
      <c r="J742" s="6"/>
    </row>
    <row r="743" spans="3:10">
      <c r="C743" s="6"/>
      <c r="D743" s="6"/>
      <c r="G743" s="6"/>
      <c r="J743" s="6"/>
    </row>
    <row r="744" spans="3:10">
      <c r="C744" s="6"/>
      <c r="D744" s="6"/>
      <c r="G744" s="6"/>
      <c r="J744" s="6"/>
    </row>
    <row r="745" spans="3:10">
      <c r="C745" s="6"/>
      <c r="D745" s="6"/>
      <c r="G745" s="6"/>
      <c r="J745" s="6"/>
    </row>
    <row r="746" spans="3:10">
      <c r="C746" s="6"/>
      <c r="D746" s="6"/>
      <c r="G746" s="6"/>
      <c r="J746" s="6"/>
    </row>
    <row r="747" spans="3:10">
      <c r="C747" s="6"/>
      <c r="D747" s="6"/>
      <c r="G747" s="6"/>
      <c r="J747" s="6"/>
    </row>
    <row r="748" spans="3:10">
      <c r="C748" s="6"/>
      <c r="D748" s="6"/>
      <c r="G748" s="6"/>
      <c r="J748" s="6"/>
    </row>
    <row r="749" spans="3:10">
      <c r="C749" s="6"/>
      <c r="D749" s="6"/>
      <c r="G749" s="6"/>
      <c r="J749" s="6"/>
    </row>
    <row r="750" spans="3:10">
      <c r="C750" s="6"/>
      <c r="D750" s="6"/>
      <c r="G750" s="6"/>
      <c r="J750" s="6"/>
    </row>
    <row r="751" spans="3:10">
      <c r="C751" s="6"/>
      <c r="D751" s="6"/>
      <c r="G751" s="6"/>
      <c r="J751" s="6"/>
    </row>
    <row r="752" spans="3:10">
      <c r="C752" s="6"/>
      <c r="D752" s="6"/>
      <c r="G752" s="6"/>
      <c r="J752" s="6"/>
    </row>
    <row r="753" spans="3:10">
      <c r="C753" s="6"/>
      <c r="D753" s="6"/>
      <c r="G753" s="6"/>
      <c r="J753" s="6"/>
    </row>
    <row r="754" spans="3:10">
      <c r="C754" s="6"/>
      <c r="D754" s="6"/>
      <c r="G754" s="6"/>
      <c r="J754" s="6"/>
    </row>
    <row r="755" spans="3:10">
      <c r="C755" s="6"/>
      <c r="D755" s="6"/>
      <c r="G755" s="6"/>
      <c r="J755" s="6"/>
    </row>
    <row r="756" spans="3:10">
      <c r="C756" s="6"/>
      <c r="D756" s="6"/>
      <c r="G756" s="6"/>
      <c r="J756" s="6"/>
    </row>
    <row r="757" spans="3:10">
      <c r="C757" s="6"/>
      <c r="D757" s="6"/>
      <c r="G757" s="6"/>
      <c r="J757" s="6"/>
    </row>
    <row r="758" spans="3:10">
      <c r="C758" s="6"/>
      <c r="D758" s="6"/>
      <c r="G758" s="6"/>
      <c r="J758" s="6"/>
    </row>
    <row r="759" spans="3:10">
      <c r="C759" s="6"/>
      <c r="D759" s="6"/>
      <c r="G759" s="6"/>
      <c r="J759" s="6"/>
    </row>
    <row r="760" spans="3:10">
      <c r="C760" s="6"/>
      <c r="D760" s="6"/>
      <c r="G760" s="6"/>
      <c r="J760" s="6"/>
    </row>
    <row r="761" spans="3:10">
      <c r="C761" s="6"/>
      <c r="D761" s="6"/>
      <c r="G761" s="6"/>
      <c r="J761" s="6"/>
    </row>
    <row r="762" spans="3:10">
      <c r="C762" s="6"/>
      <c r="D762" s="6"/>
      <c r="G762" s="6"/>
      <c r="J762" s="6"/>
    </row>
    <row r="763" spans="3:10">
      <c r="C763" s="6"/>
      <c r="D763" s="6"/>
      <c r="G763" s="6"/>
      <c r="J763" s="6"/>
    </row>
    <row r="764" spans="3:10">
      <c r="C764" s="6"/>
      <c r="D764" s="6"/>
      <c r="G764" s="6"/>
      <c r="J764" s="6"/>
    </row>
    <row r="765" spans="3:10">
      <c r="C765" s="6"/>
      <c r="D765" s="6"/>
      <c r="G765" s="6"/>
      <c r="J765" s="6"/>
    </row>
    <row r="766" spans="3:10">
      <c r="C766" s="6"/>
      <c r="D766" s="6"/>
      <c r="G766" s="6"/>
      <c r="J766" s="6"/>
    </row>
    <row r="767" spans="3:10">
      <c r="C767" s="6"/>
      <c r="D767" s="6"/>
      <c r="G767" s="6"/>
      <c r="J767" s="6"/>
    </row>
    <row r="768" spans="3:10">
      <c r="C768" s="6"/>
      <c r="D768" s="6"/>
      <c r="G768" s="6"/>
      <c r="J768" s="6"/>
    </row>
    <row r="769" spans="3:10">
      <c r="C769" s="6"/>
      <c r="D769" s="6"/>
      <c r="G769" s="6"/>
      <c r="J769" s="6"/>
    </row>
    <row r="770" spans="3:10">
      <c r="C770" s="6"/>
      <c r="D770" s="6"/>
      <c r="G770" s="6"/>
      <c r="J770" s="6"/>
    </row>
    <row r="771" spans="3:10">
      <c r="C771" s="6"/>
      <c r="D771" s="6"/>
      <c r="G771" s="6"/>
      <c r="J771" s="6"/>
    </row>
    <row r="772" spans="3:10">
      <c r="C772" s="6"/>
      <c r="D772" s="6"/>
      <c r="G772" s="6"/>
      <c r="J772" s="6"/>
    </row>
    <row r="773" spans="3:10">
      <c r="C773" s="6"/>
      <c r="D773" s="6"/>
      <c r="G773" s="6"/>
      <c r="J773" s="6"/>
    </row>
    <row r="774" spans="3:10">
      <c r="C774" s="6"/>
      <c r="D774" s="6"/>
      <c r="G774" s="6"/>
      <c r="J774" s="6"/>
    </row>
    <row r="775" spans="3:10">
      <c r="C775" s="6"/>
      <c r="D775" s="6"/>
      <c r="G775" s="6"/>
      <c r="J775" s="6"/>
    </row>
    <row r="776" spans="3:10">
      <c r="C776" s="6"/>
      <c r="D776" s="6"/>
      <c r="G776" s="6"/>
      <c r="J776" s="6"/>
    </row>
    <row r="777" spans="3:10">
      <c r="C777" s="6"/>
      <c r="D777" s="6"/>
      <c r="G777" s="6"/>
      <c r="J777" s="6"/>
    </row>
    <row r="778" spans="3:10">
      <c r="C778" s="6"/>
      <c r="D778" s="6"/>
      <c r="G778" s="6"/>
      <c r="J778" s="6"/>
    </row>
    <row r="779" spans="3:10">
      <c r="C779" s="6"/>
      <c r="D779" s="6"/>
      <c r="G779" s="6"/>
      <c r="J779" s="6"/>
    </row>
    <row r="780" spans="3:10">
      <c r="C780" s="6"/>
      <c r="D780" s="6"/>
      <c r="G780" s="6"/>
      <c r="J780" s="6"/>
    </row>
    <row r="781" spans="3:10">
      <c r="C781" s="6"/>
      <c r="D781" s="6"/>
      <c r="G781" s="6"/>
      <c r="J781" s="6"/>
    </row>
    <row r="782" spans="3:10">
      <c r="C782" s="6"/>
      <c r="D782" s="6"/>
      <c r="G782" s="6"/>
      <c r="J782" s="6"/>
    </row>
    <row r="783" spans="3:10">
      <c r="C783" s="6"/>
      <c r="D783" s="6"/>
      <c r="G783" s="6"/>
      <c r="J783" s="6"/>
    </row>
    <row r="784" spans="3:10">
      <c r="C784" s="6"/>
      <c r="D784" s="6"/>
      <c r="G784" s="6"/>
      <c r="J784" s="6"/>
    </row>
    <row r="785" spans="3:10">
      <c r="C785" s="6"/>
      <c r="D785" s="6"/>
      <c r="G785" s="6"/>
      <c r="J785" s="6"/>
    </row>
    <row r="786" spans="3:10">
      <c r="C786" s="6"/>
      <c r="D786" s="6"/>
      <c r="G786" s="6"/>
      <c r="J786" s="6"/>
    </row>
    <row r="787" spans="3:10">
      <c r="C787" s="6"/>
      <c r="D787" s="6"/>
      <c r="G787" s="6"/>
      <c r="J787" s="6"/>
    </row>
    <row r="788" spans="3:10">
      <c r="C788" s="6"/>
      <c r="D788" s="6"/>
      <c r="G788" s="6"/>
      <c r="J788" s="6"/>
    </row>
    <row r="789" spans="3:10">
      <c r="C789" s="6"/>
      <c r="D789" s="6"/>
      <c r="G789" s="6"/>
      <c r="J789" s="6"/>
    </row>
    <row r="790" spans="3:10">
      <c r="C790" s="6"/>
      <c r="D790" s="6"/>
      <c r="G790" s="6"/>
      <c r="J790" s="6"/>
    </row>
    <row r="791" spans="3:10">
      <c r="C791" s="6"/>
      <c r="D791" s="6"/>
      <c r="G791" s="6"/>
      <c r="J791" s="6"/>
    </row>
    <row r="792" spans="3:10">
      <c r="C792" s="6"/>
      <c r="D792" s="6"/>
      <c r="G792" s="6"/>
      <c r="J792" s="6"/>
    </row>
    <row r="793" spans="3:10">
      <c r="C793" s="6"/>
      <c r="D793" s="6"/>
      <c r="G793" s="6"/>
      <c r="J793" s="6"/>
    </row>
    <row r="794" spans="3:10">
      <c r="C794" s="6"/>
      <c r="D794" s="6"/>
      <c r="G794" s="6"/>
      <c r="J794" s="6"/>
    </row>
    <row r="795" spans="3:10">
      <c r="C795" s="6"/>
      <c r="D795" s="6"/>
      <c r="G795" s="6"/>
      <c r="J795" s="6"/>
    </row>
    <row r="796" spans="3:10">
      <c r="C796" s="6"/>
      <c r="D796" s="6"/>
      <c r="G796" s="6"/>
      <c r="J796" s="6"/>
    </row>
    <row r="797" spans="3:10">
      <c r="C797" s="6"/>
      <c r="D797" s="6"/>
      <c r="G797" s="6"/>
      <c r="J797" s="6"/>
    </row>
    <row r="798" spans="3:10">
      <c r="C798" s="6"/>
      <c r="D798" s="6"/>
      <c r="G798" s="6"/>
      <c r="J798" s="6"/>
    </row>
    <row r="799" spans="3:10">
      <c r="C799" s="6"/>
      <c r="D799" s="6"/>
      <c r="G799" s="6"/>
      <c r="J799" s="6"/>
    </row>
    <row r="800" spans="3:10">
      <c r="C800" s="6"/>
      <c r="D800" s="6"/>
      <c r="G800" s="6"/>
      <c r="J800" s="6"/>
    </row>
    <row r="801" spans="3:10">
      <c r="C801" s="6"/>
      <c r="D801" s="6"/>
      <c r="G801" s="6"/>
      <c r="J801" s="6"/>
    </row>
    <row r="802" spans="3:10">
      <c r="C802" s="6"/>
      <c r="D802" s="6"/>
      <c r="G802" s="6"/>
      <c r="J802" s="6"/>
    </row>
    <row r="803" spans="3:10">
      <c r="C803" s="6"/>
      <c r="D803" s="6"/>
      <c r="G803" s="6"/>
      <c r="J803" s="6"/>
    </row>
    <row r="804" spans="3:10">
      <c r="C804" s="6"/>
      <c r="D804" s="6"/>
      <c r="G804" s="6"/>
      <c r="J804" s="6"/>
    </row>
    <row r="805" spans="3:10">
      <c r="C805" s="6"/>
      <c r="D805" s="6"/>
      <c r="G805" s="6"/>
      <c r="J805" s="6"/>
    </row>
    <row r="806" spans="3:10">
      <c r="C806" s="6"/>
      <c r="D806" s="6"/>
      <c r="G806" s="6"/>
      <c r="J806" s="6"/>
    </row>
    <row r="807" spans="3:10">
      <c r="C807" s="6"/>
      <c r="D807" s="6"/>
      <c r="G807" s="6"/>
      <c r="J807" s="6"/>
    </row>
    <row r="808" spans="3:10">
      <c r="C808" s="6"/>
      <c r="D808" s="6"/>
      <c r="G808" s="6"/>
      <c r="J808" s="6"/>
    </row>
    <row r="809" spans="3:10">
      <c r="C809" s="6"/>
      <c r="D809" s="6"/>
      <c r="G809" s="6"/>
      <c r="J809" s="6"/>
    </row>
    <row r="810" spans="3:10">
      <c r="C810" s="6"/>
      <c r="D810" s="6"/>
      <c r="G810" s="6"/>
      <c r="J810" s="6"/>
    </row>
    <row r="811" spans="3:10">
      <c r="C811" s="6"/>
      <c r="D811" s="6"/>
      <c r="G811" s="6"/>
      <c r="J811" s="6"/>
    </row>
    <row r="812" spans="3:10">
      <c r="C812" s="6"/>
      <c r="D812" s="6"/>
      <c r="G812" s="6"/>
      <c r="J812" s="6"/>
    </row>
    <row r="813" spans="3:10">
      <c r="C813" s="6"/>
      <c r="D813" s="6"/>
      <c r="G813" s="6"/>
      <c r="J813" s="6"/>
    </row>
    <row r="814" spans="3:10">
      <c r="C814" s="6"/>
      <c r="D814" s="6"/>
      <c r="G814" s="6"/>
      <c r="J814" s="6"/>
    </row>
    <row r="815" spans="3:10">
      <c r="C815" s="6"/>
      <c r="D815" s="6"/>
      <c r="G815" s="6"/>
      <c r="J815" s="6"/>
    </row>
    <row r="816" spans="3:10">
      <c r="C816" s="6"/>
      <c r="D816" s="6"/>
      <c r="G816" s="6"/>
      <c r="J816" s="6"/>
    </row>
    <row r="817" spans="3:10">
      <c r="C817" s="6"/>
      <c r="D817" s="6"/>
      <c r="G817" s="6"/>
      <c r="J817" s="6"/>
    </row>
    <row r="818" spans="3:10">
      <c r="C818" s="6"/>
      <c r="D818" s="6"/>
      <c r="G818" s="6"/>
      <c r="J818" s="6"/>
    </row>
    <row r="819" spans="3:10">
      <c r="C819" s="6"/>
      <c r="D819" s="6"/>
      <c r="G819" s="6"/>
      <c r="J819" s="6"/>
    </row>
    <row r="820" spans="3:10">
      <c r="C820" s="6"/>
      <c r="D820" s="6"/>
      <c r="G820" s="6"/>
      <c r="J820" s="6"/>
    </row>
    <row r="821" spans="3:10">
      <c r="C821" s="6"/>
      <c r="D821" s="6"/>
      <c r="G821" s="6"/>
      <c r="J821" s="6"/>
    </row>
    <row r="822" spans="3:10">
      <c r="C822" s="6"/>
      <c r="D822" s="6"/>
      <c r="G822" s="6"/>
      <c r="J822" s="6"/>
    </row>
    <row r="823" spans="3:10">
      <c r="C823" s="6"/>
      <c r="D823" s="6"/>
      <c r="G823" s="6"/>
      <c r="J823" s="6"/>
    </row>
    <row r="824" spans="3:10">
      <c r="C824" s="6"/>
      <c r="D824" s="6"/>
      <c r="G824" s="6"/>
      <c r="J824" s="6"/>
    </row>
    <row r="825" spans="3:10">
      <c r="C825" s="6"/>
      <c r="D825" s="6"/>
      <c r="G825" s="6"/>
      <c r="J825" s="6"/>
    </row>
    <row r="826" spans="3:10">
      <c r="C826" s="6"/>
      <c r="D826" s="6"/>
      <c r="G826" s="6"/>
      <c r="J826" s="6"/>
    </row>
    <row r="827" spans="3:10">
      <c r="C827" s="6"/>
      <c r="D827" s="6"/>
      <c r="G827" s="6"/>
      <c r="J827" s="6"/>
    </row>
    <row r="828" spans="3:10">
      <c r="C828" s="6"/>
      <c r="D828" s="6"/>
      <c r="G828" s="6"/>
      <c r="J828" s="6"/>
    </row>
    <row r="829" spans="3:10">
      <c r="C829" s="6"/>
      <c r="D829" s="6"/>
      <c r="G829" s="6"/>
      <c r="J829" s="6"/>
    </row>
    <row r="830" spans="3:10">
      <c r="C830" s="6"/>
      <c r="D830" s="6"/>
      <c r="G830" s="6"/>
      <c r="J830" s="6"/>
    </row>
    <row r="831" spans="3:10">
      <c r="C831" s="6"/>
      <c r="D831" s="6"/>
      <c r="G831" s="6"/>
      <c r="J831" s="6"/>
    </row>
    <row r="832" spans="3:10">
      <c r="C832" s="6"/>
      <c r="D832" s="6"/>
      <c r="G832" s="6"/>
      <c r="J832" s="6"/>
    </row>
    <row r="833" spans="3:10">
      <c r="C833" s="6"/>
      <c r="D833" s="6"/>
      <c r="G833" s="6"/>
      <c r="J833" s="6"/>
    </row>
    <row r="834" spans="3:10">
      <c r="C834" s="6"/>
      <c r="D834" s="6"/>
      <c r="G834" s="6"/>
      <c r="J834" s="6"/>
    </row>
    <row r="835" spans="3:10">
      <c r="C835" s="6"/>
      <c r="D835" s="6"/>
      <c r="G835" s="6"/>
      <c r="J835" s="6"/>
    </row>
    <row r="836" spans="3:10">
      <c r="C836" s="6"/>
      <c r="D836" s="6"/>
      <c r="G836" s="6"/>
      <c r="J836" s="6"/>
    </row>
    <row r="837" spans="3:10">
      <c r="C837" s="6"/>
      <c r="D837" s="6"/>
      <c r="G837" s="6"/>
      <c r="J837" s="6"/>
    </row>
    <row r="838" spans="3:10">
      <c r="C838" s="6"/>
      <c r="D838" s="6"/>
      <c r="G838" s="6"/>
      <c r="J838" s="6"/>
    </row>
    <row r="839" spans="3:10">
      <c r="C839" s="6"/>
      <c r="D839" s="6"/>
      <c r="G839" s="6"/>
      <c r="J839" s="6"/>
    </row>
    <row r="840" spans="3:10">
      <c r="C840" s="6"/>
      <c r="D840" s="6"/>
      <c r="G840" s="6"/>
      <c r="J840" s="6"/>
    </row>
    <row r="841" spans="3:10">
      <c r="C841" s="6"/>
      <c r="D841" s="6"/>
      <c r="G841" s="6"/>
      <c r="J841" s="6"/>
    </row>
    <row r="842" spans="3:10">
      <c r="C842" s="6"/>
      <c r="D842" s="6"/>
      <c r="G842" s="6"/>
      <c r="J842" s="6"/>
    </row>
    <row r="843" spans="3:10">
      <c r="C843" s="6"/>
      <c r="D843" s="6"/>
      <c r="G843" s="6"/>
      <c r="J843" s="6"/>
    </row>
    <row r="844" spans="3:10">
      <c r="C844" s="6"/>
      <c r="D844" s="6"/>
      <c r="G844" s="6"/>
      <c r="J844" s="6"/>
    </row>
    <row r="845" spans="3:10">
      <c r="C845" s="6"/>
      <c r="D845" s="6"/>
      <c r="G845" s="6"/>
      <c r="J845" s="6"/>
    </row>
    <row r="846" spans="3:10">
      <c r="C846" s="6"/>
      <c r="D846" s="6"/>
      <c r="G846" s="6"/>
      <c r="J846" s="6"/>
    </row>
    <row r="847" spans="3:10">
      <c r="C847" s="6"/>
      <c r="D847" s="6"/>
      <c r="G847" s="6"/>
      <c r="J847" s="6"/>
    </row>
    <row r="848" spans="3:10">
      <c r="C848" s="6"/>
      <c r="D848" s="6"/>
      <c r="G848" s="6"/>
      <c r="J848" s="6"/>
    </row>
    <row r="849" spans="3:10">
      <c r="C849" s="6"/>
      <c r="D849" s="6"/>
      <c r="G849" s="6"/>
      <c r="J849" s="6"/>
    </row>
    <row r="850" spans="3:10">
      <c r="C850" s="6"/>
      <c r="D850" s="6"/>
      <c r="G850" s="6"/>
      <c r="J850" s="6"/>
    </row>
    <row r="851" spans="3:10">
      <c r="C851" s="6"/>
      <c r="D851" s="6"/>
      <c r="G851" s="6"/>
      <c r="J851" s="6"/>
    </row>
    <row r="852" spans="3:10">
      <c r="C852" s="6"/>
      <c r="D852" s="6"/>
      <c r="G852" s="6"/>
      <c r="J852" s="6"/>
    </row>
    <row r="853" spans="3:10">
      <c r="C853" s="6"/>
      <c r="D853" s="6"/>
      <c r="G853" s="6"/>
      <c r="J853" s="6"/>
    </row>
    <row r="854" spans="3:10">
      <c r="C854" s="6"/>
      <c r="D854" s="6"/>
      <c r="G854" s="6"/>
      <c r="J854" s="6"/>
    </row>
    <row r="855" spans="3:10">
      <c r="C855" s="6"/>
      <c r="D855" s="6"/>
      <c r="G855" s="6"/>
      <c r="J855" s="6"/>
    </row>
    <row r="856" spans="3:10">
      <c r="C856" s="6"/>
      <c r="D856" s="6"/>
      <c r="G856" s="6"/>
      <c r="J856" s="6"/>
    </row>
    <row r="857" spans="3:10">
      <c r="C857" s="6"/>
      <c r="D857" s="6"/>
      <c r="G857" s="6"/>
      <c r="J857" s="6"/>
    </row>
    <row r="858" spans="3:10">
      <c r="C858" s="6"/>
      <c r="D858" s="6"/>
      <c r="G858" s="6"/>
      <c r="J858" s="6"/>
    </row>
    <row r="859" spans="3:10">
      <c r="C859" s="6"/>
      <c r="D859" s="6"/>
      <c r="G859" s="6"/>
      <c r="J859" s="6"/>
    </row>
    <row r="860" spans="3:10">
      <c r="C860" s="6"/>
      <c r="D860" s="6"/>
      <c r="G860" s="6"/>
      <c r="J860" s="6"/>
    </row>
    <row r="861" spans="3:10">
      <c r="C861" s="6"/>
      <c r="D861" s="6"/>
      <c r="G861" s="6"/>
      <c r="J861" s="6"/>
    </row>
    <row r="862" spans="3:10">
      <c r="C862" s="6"/>
      <c r="D862" s="6"/>
      <c r="G862" s="6"/>
      <c r="J862" s="6"/>
    </row>
    <row r="863" spans="3:10">
      <c r="C863" s="6"/>
      <c r="D863" s="6"/>
      <c r="G863" s="6"/>
      <c r="J863" s="6"/>
    </row>
    <row r="864" spans="3:10">
      <c r="C864" s="6"/>
      <c r="D864" s="6"/>
      <c r="G864" s="6"/>
      <c r="J864" s="6"/>
    </row>
    <row r="865" spans="3:10">
      <c r="C865" s="6"/>
      <c r="D865" s="6"/>
      <c r="G865" s="6"/>
      <c r="J865" s="6"/>
    </row>
    <row r="866" spans="3:10">
      <c r="C866" s="6"/>
      <c r="D866" s="6"/>
      <c r="G866" s="6"/>
      <c r="J866" s="6"/>
    </row>
    <row r="867" spans="3:10">
      <c r="C867" s="6"/>
      <c r="D867" s="6"/>
      <c r="G867" s="6"/>
      <c r="J867" s="6"/>
    </row>
    <row r="868" spans="3:10">
      <c r="C868" s="6"/>
      <c r="D868" s="6"/>
      <c r="G868" s="6"/>
      <c r="J868" s="6"/>
    </row>
    <row r="869" spans="3:10">
      <c r="C869" s="6"/>
      <c r="D869" s="6"/>
      <c r="G869" s="6"/>
      <c r="J869" s="6"/>
    </row>
    <row r="870" spans="3:10">
      <c r="C870" s="6"/>
      <c r="D870" s="6"/>
      <c r="G870" s="6"/>
      <c r="J870" s="6"/>
    </row>
    <row r="871" spans="3:10">
      <c r="C871" s="6"/>
      <c r="D871" s="6"/>
      <c r="G871" s="6"/>
      <c r="J871" s="6"/>
    </row>
    <row r="872" spans="3:10">
      <c r="C872" s="6"/>
      <c r="D872" s="6"/>
      <c r="G872" s="6"/>
      <c r="J872" s="6"/>
    </row>
    <row r="873" spans="3:10">
      <c r="C873" s="6"/>
      <c r="D873" s="6"/>
      <c r="G873" s="6"/>
      <c r="J873" s="6"/>
    </row>
    <row r="874" spans="3:10">
      <c r="C874" s="6"/>
      <c r="D874" s="6"/>
      <c r="G874" s="6"/>
      <c r="J874" s="6"/>
    </row>
    <row r="875" spans="3:10">
      <c r="C875" s="6"/>
      <c r="D875" s="6"/>
      <c r="G875" s="6"/>
      <c r="J875" s="6"/>
    </row>
    <row r="876" spans="3:10">
      <c r="C876" s="6"/>
      <c r="D876" s="6"/>
      <c r="G876" s="6"/>
      <c r="J876" s="6"/>
    </row>
    <row r="877" spans="3:10">
      <c r="C877" s="6"/>
      <c r="D877" s="6"/>
      <c r="G877" s="6"/>
      <c r="J877" s="6"/>
    </row>
    <row r="878" spans="3:10">
      <c r="C878" s="6"/>
      <c r="D878" s="6"/>
      <c r="G878" s="6"/>
      <c r="J878" s="6"/>
    </row>
    <row r="879" spans="3:10">
      <c r="C879" s="6"/>
      <c r="D879" s="6"/>
      <c r="G879" s="6"/>
      <c r="J879" s="6"/>
    </row>
    <row r="880" spans="3:10">
      <c r="C880" s="6"/>
      <c r="D880" s="6"/>
      <c r="G880" s="6"/>
      <c r="J880" s="6"/>
    </row>
    <row r="881" spans="3:10">
      <c r="C881" s="6"/>
      <c r="D881" s="6"/>
      <c r="G881" s="6"/>
      <c r="J881" s="6"/>
    </row>
    <row r="882" spans="3:10">
      <c r="C882" s="6"/>
      <c r="D882" s="6"/>
      <c r="G882" s="6"/>
      <c r="J882" s="6"/>
    </row>
    <row r="883" spans="3:10">
      <c r="C883" s="6"/>
      <c r="D883" s="6"/>
      <c r="G883" s="6"/>
      <c r="J883" s="6"/>
    </row>
    <row r="884" spans="3:10">
      <c r="C884" s="6"/>
      <c r="D884" s="6"/>
      <c r="G884" s="6"/>
      <c r="J884" s="6"/>
    </row>
    <row r="885" spans="3:10">
      <c r="C885" s="6"/>
      <c r="D885" s="6"/>
      <c r="G885" s="6"/>
      <c r="J885" s="6"/>
    </row>
    <row r="886" spans="3:10">
      <c r="C886" s="6"/>
      <c r="D886" s="6"/>
      <c r="G886" s="6"/>
      <c r="J886" s="6"/>
    </row>
    <row r="887" spans="3:10">
      <c r="C887" s="6"/>
      <c r="D887" s="6"/>
      <c r="G887" s="6"/>
      <c r="J887" s="6"/>
    </row>
    <row r="888" spans="3:10">
      <c r="C888" s="6"/>
      <c r="D888" s="6"/>
      <c r="G888" s="6"/>
      <c r="J888" s="6"/>
    </row>
    <row r="889" spans="3:10">
      <c r="C889" s="6"/>
      <c r="D889" s="6"/>
      <c r="G889" s="6"/>
      <c r="J889" s="6"/>
    </row>
    <row r="890" spans="3:10">
      <c r="C890" s="6"/>
      <c r="D890" s="6"/>
      <c r="G890" s="6"/>
      <c r="J890" s="6"/>
    </row>
    <row r="891" spans="3:10">
      <c r="C891" s="6"/>
      <c r="D891" s="6"/>
      <c r="G891" s="6"/>
      <c r="J891" s="6"/>
    </row>
    <row r="892" spans="3:10">
      <c r="C892" s="6"/>
      <c r="D892" s="6"/>
      <c r="G892" s="6"/>
      <c r="J892" s="6"/>
    </row>
    <row r="893" spans="3:10">
      <c r="C893" s="6"/>
      <c r="D893" s="6"/>
      <c r="G893" s="6"/>
      <c r="J893" s="6"/>
    </row>
    <row r="894" spans="3:10">
      <c r="C894" s="6"/>
      <c r="D894" s="6"/>
      <c r="G894" s="6"/>
      <c r="J894" s="6"/>
    </row>
    <row r="895" spans="3:10">
      <c r="C895" s="6"/>
      <c r="D895" s="6"/>
      <c r="G895" s="6"/>
      <c r="J895" s="6"/>
    </row>
    <row r="896" spans="3:10">
      <c r="C896" s="6"/>
      <c r="D896" s="6"/>
      <c r="G896" s="6"/>
      <c r="J896" s="6"/>
    </row>
    <row r="897" spans="3:10">
      <c r="C897" s="6"/>
      <c r="D897" s="6"/>
      <c r="G897" s="6"/>
      <c r="J897" s="6"/>
    </row>
    <row r="898" spans="3:10">
      <c r="C898" s="6"/>
      <c r="D898" s="6"/>
      <c r="G898" s="6"/>
      <c r="J898" s="6"/>
    </row>
    <row r="899" spans="3:10">
      <c r="C899" s="6"/>
      <c r="D899" s="6"/>
      <c r="G899" s="6"/>
      <c r="J899" s="6"/>
    </row>
    <row r="900" spans="3:10">
      <c r="C900" s="6"/>
      <c r="D900" s="6"/>
      <c r="G900" s="6"/>
      <c r="J900" s="6"/>
    </row>
    <row r="901" spans="3:10">
      <c r="C901" s="6"/>
      <c r="D901" s="6"/>
      <c r="G901" s="6"/>
      <c r="J901" s="6"/>
    </row>
    <row r="902" spans="3:10">
      <c r="C902" s="6"/>
      <c r="D902" s="6"/>
      <c r="G902" s="6"/>
      <c r="J902" s="6"/>
    </row>
    <row r="903" spans="3:10">
      <c r="C903" s="6"/>
      <c r="D903" s="6"/>
      <c r="G903" s="6"/>
      <c r="J903" s="6"/>
    </row>
    <row r="904" spans="3:10">
      <c r="C904" s="6"/>
      <c r="D904" s="6"/>
      <c r="G904" s="6"/>
      <c r="J904" s="6"/>
    </row>
    <row r="905" spans="3:10">
      <c r="C905" s="6"/>
      <c r="D905" s="6"/>
      <c r="G905" s="6"/>
      <c r="J905" s="6"/>
    </row>
    <row r="906" spans="3:10">
      <c r="C906" s="6"/>
      <c r="D906" s="6"/>
      <c r="G906" s="6"/>
      <c r="J906" s="6"/>
    </row>
    <row r="907" spans="3:10">
      <c r="C907" s="6"/>
      <c r="D907" s="6"/>
      <c r="G907" s="6"/>
      <c r="J907" s="6"/>
    </row>
    <row r="908" spans="3:10">
      <c r="C908" s="6"/>
      <c r="D908" s="6"/>
      <c r="G908" s="6"/>
      <c r="J908" s="6"/>
    </row>
    <row r="909" spans="3:10">
      <c r="C909" s="6"/>
      <c r="D909" s="6"/>
      <c r="G909" s="6"/>
      <c r="J909" s="6"/>
    </row>
    <row r="910" spans="3:10">
      <c r="C910" s="6"/>
      <c r="D910" s="6"/>
      <c r="G910" s="6"/>
      <c r="J910" s="6"/>
    </row>
    <row r="911" spans="3:10">
      <c r="C911" s="6"/>
      <c r="D911" s="6"/>
      <c r="G911" s="6"/>
      <c r="J911" s="6"/>
    </row>
    <row r="912" spans="3:10">
      <c r="C912" s="6"/>
      <c r="D912" s="6"/>
      <c r="G912" s="6"/>
      <c r="J912" s="6"/>
    </row>
    <row r="913" spans="3:10">
      <c r="C913" s="6"/>
      <c r="D913" s="6"/>
      <c r="G913" s="6"/>
      <c r="J913" s="6"/>
    </row>
    <row r="914" spans="3:10">
      <c r="C914" s="6"/>
      <c r="D914" s="6"/>
      <c r="G914" s="6"/>
      <c r="J914" s="6"/>
    </row>
    <row r="915" spans="3:10">
      <c r="C915" s="6"/>
      <c r="D915" s="6"/>
      <c r="G915" s="6"/>
      <c r="J915" s="6"/>
    </row>
    <row r="916" spans="3:10">
      <c r="C916" s="6"/>
      <c r="D916" s="6"/>
      <c r="G916" s="6"/>
      <c r="J916" s="6"/>
    </row>
    <row r="917" spans="3:10">
      <c r="C917" s="6"/>
      <c r="D917" s="6"/>
      <c r="G917" s="6"/>
      <c r="J917" s="6"/>
    </row>
    <row r="918" spans="3:10">
      <c r="C918" s="6"/>
      <c r="D918" s="6"/>
      <c r="G918" s="6"/>
      <c r="J918" s="6"/>
    </row>
    <row r="919" spans="3:10">
      <c r="C919" s="6"/>
      <c r="D919" s="6"/>
      <c r="G919" s="6"/>
      <c r="J919" s="6"/>
    </row>
    <row r="920" spans="3:10">
      <c r="C920" s="6"/>
      <c r="D920" s="6"/>
      <c r="G920" s="6"/>
      <c r="J920" s="6"/>
    </row>
    <row r="921" spans="3:10">
      <c r="C921" s="6"/>
      <c r="D921" s="6"/>
      <c r="G921" s="6"/>
      <c r="J921" s="6"/>
    </row>
    <row r="922" spans="3:10">
      <c r="C922" s="6"/>
      <c r="D922" s="6"/>
      <c r="G922" s="6"/>
      <c r="J922" s="6"/>
    </row>
    <row r="923" spans="3:10">
      <c r="C923" s="6"/>
      <c r="D923" s="6"/>
      <c r="G923" s="6"/>
      <c r="J923" s="6"/>
    </row>
    <row r="924" spans="3:10">
      <c r="C924" s="6"/>
      <c r="D924" s="6"/>
      <c r="G924" s="6"/>
      <c r="J924" s="6"/>
    </row>
    <row r="925" spans="3:10">
      <c r="C925" s="6"/>
      <c r="D925" s="6"/>
      <c r="G925" s="6"/>
      <c r="J925" s="6"/>
    </row>
    <row r="926" spans="3:10">
      <c r="C926" s="6"/>
      <c r="D926" s="6"/>
      <c r="G926" s="6"/>
      <c r="J926" s="6"/>
    </row>
    <row r="927" spans="3:10">
      <c r="C927" s="6"/>
      <c r="D927" s="6"/>
      <c r="G927" s="6"/>
      <c r="J927" s="6"/>
    </row>
    <row r="928" spans="3:10">
      <c r="C928" s="6"/>
      <c r="D928" s="6"/>
      <c r="G928" s="6"/>
      <c r="J928" s="6"/>
    </row>
    <row r="929" spans="3:10">
      <c r="C929" s="6"/>
      <c r="D929" s="6"/>
      <c r="G929" s="6"/>
      <c r="J929" s="6"/>
    </row>
    <row r="930" spans="3:10">
      <c r="C930" s="6"/>
      <c r="D930" s="6"/>
      <c r="G930" s="6"/>
      <c r="J930" s="6"/>
    </row>
    <row r="931" spans="3:10">
      <c r="C931" s="6"/>
      <c r="D931" s="6"/>
      <c r="G931" s="6"/>
      <c r="J931" s="6"/>
    </row>
    <row r="932" spans="3:10">
      <c r="C932" s="6"/>
      <c r="D932" s="6"/>
      <c r="G932" s="6"/>
      <c r="J932" s="6"/>
    </row>
    <row r="933" spans="3:10">
      <c r="C933" s="6"/>
      <c r="D933" s="6"/>
      <c r="G933" s="6"/>
      <c r="J933" s="6"/>
    </row>
    <row r="934" spans="3:10">
      <c r="C934" s="6"/>
      <c r="D934" s="6"/>
      <c r="G934" s="6"/>
      <c r="J934" s="6"/>
    </row>
    <row r="935" spans="3:10">
      <c r="C935" s="6"/>
      <c r="D935" s="6"/>
      <c r="G935" s="6"/>
      <c r="J935" s="6"/>
    </row>
    <row r="936" spans="3:10">
      <c r="C936" s="6"/>
      <c r="D936" s="6"/>
      <c r="G936" s="6"/>
      <c r="J936" s="6"/>
    </row>
    <row r="937" spans="3:10">
      <c r="C937" s="6"/>
      <c r="D937" s="6"/>
      <c r="G937" s="6"/>
      <c r="J937" s="6"/>
    </row>
    <row r="938" spans="3:10">
      <c r="C938" s="6"/>
      <c r="D938" s="6"/>
      <c r="G938" s="6"/>
      <c r="J938" s="6"/>
    </row>
    <row r="939" spans="3:10">
      <c r="C939" s="6"/>
      <c r="D939" s="6"/>
      <c r="G939" s="6"/>
      <c r="J939" s="6"/>
    </row>
    <row r="940" spans="3:10">
      <c r="C940" s="6"/>
      <c r="D940" s="6"/>
      <c r="G940" s="6"/>
      <c r="J940" s="6"/>
    </row>
    <row r="941" spans="3:10">
      <c r="C941" s="6"/>
      <c r="D941" s="6"/>
      <c r="G941" s="6"/>
      <c r="J941" s="6"/>
    </row>
    <row r="942" spans="3:10">
      <c r="C942" s="6"/>
      <c r="D942" s="6"/>
      <c r="G942" s="6"/>
      <c r="J942" s="6"/>
    </row>
    <row r="943" spans="3:10">
      <c r="C943" s="6"/>
      <c r="D943" s="6"/>
      <c r="G943" s="6"/>
      <c r="J943" s="6"/>
    </row>
    <row r="944" spans="3:10">
      <c r="C944" s="6"/>
      <c r="D944" s="6"/>
      <c r="G944" s="6"/>
      <c r="J944" s="6"/>
    </row>
    <row r="945" spans="3:10">
      <c r="C945" s="6"/>
      <c r="D945" s="6"/>
      <c r="G945" s="6"/>
      <c r="J945" s="6"/>
    </row>
    <row r="946" spans="3:10">
      <c r="C946" s="6"/>
      <c r="D946" s="6"/>
      <c r="G946" s="6"/>
      <c r="J946" s="6"/>
    </row>
    <row r="947" spans="3:10">
      <c r="C947" s="6"/>
      <c r="D947" s="6"/>
      <c r="G947" s="6"/>
      <c r="J947" s="6"/>
    </row>
    <row r="948" spans="3:10">
      <c r="C948" s="6"/>
      <c r="D948" s="6"/>
      <c r="G948" s="6"/>
      <c r="J948" s="6"/>
    </row>
    <row r="949" spans="3:10">
      <c r="C949" s="6"/>
      <c r="D949" s="6"/>
      <c r="G949" s="6"/>
      <c r="J949" s="6"/>
    </row>
    <row r="950" spans="3:10">
      <c r="C950" s="6"/>
      <c r="D950" s="6"/>
      <c r="G950" s="6"/>
      <c r="J950" s="6"/>
    </row>
    <row r="951" spans="3:10">
      <c r="C951" s="6"/>
      <c r="D951" s="6"/>
      <c r="G951" s="6"/>
      <c r="J951" s="6"/>
    </row>
    <row r="952" spans="3:10">
      <c r="C952" s="6"/>
      <c r="D952" s="6"/>
      <c r="G952" s="6"/>
      <c r="J952" s="6"/>
    </row>
    <row r="953" spans="3:10">
      <c r="C953" s="6"/>
      <c r="D953" s="6"/>
      <c r="G953" s="6"/>
      <c r="J953" s="6"/>
    </row>
    <row r="954" spans="3:10">
      <c r="C954" s="6"/>
      <c r="D954" s="6"/>
      <c r="G954" s="6"/>
      <c r="J954" s="6"/>
    </row>
    <row r="955" spans="3:10">
      <c r="C955" s="6"/>
      <c r="D955" s="6"/>
      <c r="G955" s="6"/>
      <c r="J955" s="6"/>
    </row>
    <row r="956" spans="3:10">
      <c r="C956" s="6"/>
      <c r="D956" s="6"/>
      <c r="G956" s="6"/>
      <c r="J956" s="6"/>
    </row>
    <row r="957" spans="3:10">
      <c r="C957" s="6"/>
      <c r="D957" s="6"/>
      <c r="G957" s="6"/>
      <c r="J957" s="6"/>
    </row>
    <row r="958" spans="3:10">
      <c r="C958" s="6"/>
      <c r="D958" s="6"/>
      <c r="G958" s="6"/>
      <c r="J958" s="6"/>
    </row>
    <row r="959" spans="3:10">
      <c r="C959" s="6"/>
      <c r="D959" s="6"/>
      <c r="G959" s="6"/>
      <c r="J959" s="6"/>
    </row>
    <row r="960" spans="3:10">
      <c r="C960" s="6"/>
      <c r="D960" s="6"/>
      <c r="G960" s="6"/>
      <c r="J960" s="6"/>
    </row>
    <row r="961" spans="3:10">
      <c r="C961" s="6"/>
      <c r="D961" s="6"/>
      <c r="G961" s="6"/>
      <c r="J961" s="6"/>
    </row>
    <row r="962" spans="3:10">
      <c r="C962" s="6"/>
      <c r="D962" s="6"/>
      <c r="G962" s="6"/>
      <c r="J962" s="6"/>
    </row>
    <row r="963" spans="3:10">
      <c r="C963" s="6"/>
      <c r="D963" s="6"/>
      <c r="G963" s="6"/>
      <c r="J963" s="6"/>
    </row>
    <row r="964" spans="3:10">
      <c r="C964" s="6"/>
      <c r="D964" s="6"/>
      <c r="G964" s="6"/>
      <c r="J964" s="6"/>
    </row>
    <row r="965" spans="3:10">
      <c r="C965" s="6"/>
      <c r="D965" s="6"/>
      <c r="G965" s="6"/>
      <c r="J965" s="6"/>
    </row>
    <row r="966" spans="3:10">
      <c r="C966" s="6"/>
      <c r="D966" s="6"/>
      <c r="G966" s="6"/>
      <c r="J966" s="6"/>
    </row>
    <row r="967" spans="3:10">
      <c r="C967" s="6"/>
      <c r="D967" s="6"/>
      <c r="G967" s="6"/>
      <c r="J967" s="6"/>
    </row>
    <row r="968" spans="3:10">
      <c r="C968" s="6"/>
      <c r="D968" s="6"/>
      <c r="G968" s="6"/>
      <c r="J968" s="6"/>
    </row>
    <row r="969" spans="3:10">
      <c r="C969" s="6"/>
      <c r="D969" s="6"/>
      <c r="G969" s="6"/>
      <c r="J969" s="6"/>
    </row>
    <row r="970" spans="3:10">
      <c r="C970" s="6"/>
      <c r="D970" s="6"/>
      <c r="G970" s="6"/>
      <c r="J970" s="6"/>
    </row>
    <row r="971" spans="3:10">
      <c r="C971" s="6"/>
      <c r="D971" s="6"/>
      <c r="G971" s="6"/>
      <c r="J971" s="6"/>
    </row>
    <row r="972" spans="3:10">
      <c r="C972" s="6"/>
      <c r="D972" s="6"/>
      <c r="G972" s="6"/>
      <c r="J972" s="6"/>
    </row>
    <row r="973" spans="3:10">
      <c r="C973" s="6"/>
      <c r="D973" s="6"/>
      <c r="G973" s="6"/>
      <c r="J973" s="6"/>
    </row>
    <row r="974" spans="3:10">
      <c r="C974" s="6"/>
      <c r="D974" s="6"/>
      <c r="G974" s="6"/>
      <c r="J974" s="6"/>
    </row>
    <row r="975" spans="3:10">
      <c r="C975" s="6"/>
      <c r="D975" s="6"/>
      <c r="G975" s="6"/>
      <c r="J975" s="6"/>
    </row>
    <row r="976" spans="3:10">
      <c r="C976" s="6"/>
      <c r="D976" s="6"/>
      <c r="G976" s="6"/>
      <c r="J976" s="6"/>
    </row>
    <row r="977" spans="3:10">
      <c r="C977" s="6"/>
      <c r="D977" s="6"/>
      <c r="G977" s="6"/>
      <c r="J977" s="6"/>
    </row>
    <row r="978" spans="3:10">
      <c r="C978" s="6"/>
      <c r="D978" s="6"/>
      <c r="G978" s="6"/>
      <c r="J978" s="6"/>
    </row>
    <row r="979" spans="3:10">
      <c r="C979" s="6"/>
      <c r="D979" s="6"/>
      <c r="G979" s="6"/>
      <c r="J979" s="6"/>
    </row>
    <row r="980" spans="3:10">
      <c r="C980" s="6"/>
      <c r="D980" s="6"/>
      <c r="G980" s="6"/>
      <c r="J980" s="6"/>
    </row>
    <row r="981" spans="3:10">
      <c r="C981" s="6"/>
      <c r="D981" s="6"/>
      <c r="G981" s="6"/>
      <c r="J981" s="6"/>
    </row>
    <row r="982" spans="3:10">
      <c r="C982" s="6"/>
      <c r="D982" s="6"/>
      <c r="G982" s="6"/>
      <c r="J982" s="6"/>
    </row>
    <row r="983" spans="3:10">
      <c r="C983" s="6"/>
      <c r="D983" s="6"/>
      <c r="G983" s="6"/>
      <c r="J983" s="6"/>
    </row>
    <row r="984" spans="3:10">
      <c r="C984" s="6"/>
      <c r="D984" s="6"/>
      <c r="G984" s="6"/>
      <c r="J984" s="6"/>
    </row>
    <row r="985" spans="3:10">
      <c r="C985" s="6"/>
      <c r="D985" s="6"/>
      <c r="G985" s="6"/>
      <c r="J985" s="6"/>
    </row>
    <row r="986" spans="3:10">
      <c r="C986" s="6"/>
      <c r="D986" s="6"/>
      <c r="G986" s="6"/>
      <c r="J986" s="6"/>
    </row>
    <row r="987" spans="3:10">
      <c r="C987" s="6"/>
      <c r="D987" s="6"/>
      <c r="G987" s="6"/>
      <c r="J987" s="6"/>
    </row>
    <row r="988" spans="3:10">
      <c r="C988" s="6"/>
      <c r="D988" s="6"/>
      <c r="G988" s="6"/>
      <c r="J988" s="6"/>
    </row>
    <row r="989" spans="3:10">
      <c r="C989" s="6"/>
      <c r="D989" s="6"/>
      <c r="G989" s="6"/>
      <c r="J989" s="6"/>
    </row>
    <row r="990" spans="3:10">
      <c r="C990" s="6"/>
      <c r="D990" s="6"/>
      <c r="G990" s="6"/>
      <c r="J990" s="6"/>
    </row>
    <row r="991" spans="3:10">
      <c r="C991" s="6"/>
      <c r="D991" s="6"/>
      <c r="G991" s="6"/>
      <c r="J991" s="6"/>
    </row>
    <row r="992" spans="3:10">
      <c r="C992" s="6"/>
      <c r="D992" s="6"/>
      <c r="G992" s="6"/>
      <c r="J992" s="6"/>
    </row>
    <row r="993" spans="3:10">
      <c r="C993" s="6"/>
      <c r="D993" s="6"/>
      <c r="G993" s="6"/>
      <c r="J993" s="6"/>
    </row>
    <row r="994" spans="3:10">
      <c r="C994" s="6"/>
      <c r="D994" s="6"/>
      <c r="G994" s="6"/>
      <c r="J994" s="6"/>
    </row>
    <row r="995" spans="3:10">
      <c r="C995" s="6"/>
      <c r="D995" s="6"/>
      <c r="G995" s="6"/>
      <c r="J995" s="6"/>
    </row>
    <row r="996" spans="3:10">
      <c r="C996" s="6"/>
      <c r="D996" s="6"/>
      <c r="G996" s="6"/>
      <c r="J996" s="6"/>
    </row>
    <row r="997" spans="3:10">
      <c r="C997" s="6"/>
      <c r="D997" s="6"/>
      <c r="G997" s="6"/>
      <c r="J997" s="6"/>
    </row>
    <row r="998" spans="3:10">
      <c r="C998" s="6"/>
      <c r="D998" s="6"/>
      <c r="G998" s="6"/>
      <c r="J998" s="6"/>
    </row>
    <row r="999" spans="3:10">
      <c r="C999" s="6"/>
      <c r="D999" s="6"/>
      <c r="G999" s="6"/>
      <c r="J999" s="6"/>
    </row>
    <row r="1000" spans="3:10">
      <c r="C1000" s="6"/>
      <c r="D1000" s="6"/>
      <c r="G1000" s="6"/>
      <c r="J1000" s="6"/>
    </row>
    <row r="1001" spans="3:10">
      <c r="C1001" s="6"/>
      <c r="D1001" s="6"/>
      <c r="G1001" s="6"/>
      <c r="J1001" s="6"/>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A6360-ACB1-41D6-966E-3D7B42EAFDD9}">
  <sheetPr codeName="Sheet4"/>
  <dimension ref="A1:R1001"/>
  <sheetViews>
    <sheetView topLeftCell="B1" zoomScale="110" zoomScaleNormal="110" workbookViewId="0">
      <selection activeCell="P12" sqref="P12:P1001"/>
    </sheetView>
  </sheetViews>
  <sheetFormatPr defaultRowHeight="14.25"/>
  <cols>
    <col min="9" max="9" width="11.73046875" bestFit="1" customWidth="1"/>
    <col min="11" max="12" width="9.3984375" customWidth="1"/>
  </cols>
  <sheetData>
    <row r="1" spans="1:18">
      <c r="A1">
        <f ca="1">SUM(A2:INDIRECT("A" &amp; (Sheet2!$B$3+1)))</f>
        <v>18</v>
      </c>
      <c r="B1">
        <f ca="1">SUM(B2:INDIRECT("B" &amp; (Sheet2!$B$3+1)))</f>
        <v>1</v>
      </c>
      <c r="C1">
        <f ca="1">SUM(C2:INDIRECT("C" &amp; (Sheet2!$B$3+1)))</f>
        <v>4</v>
      </c>
      <c r="D1">
        <f ca="1">SUM(D2:INDIRECT("D" &amp; (Sheet2!$B$3+1)))</f>
        <v>2</v>
      </c>
      <c r="E1">
        <f ca="1">SUM(E2:INDIRECT("E" &amp; (Sheet2!$B$3+1)))</f>
        <v>19</v>
      </c>
      <c r="F1">
        <f ca="1">SUM(F2:INDIRECT("F" &amp; (Sheet2!$B$3+1)))</f>
        <v>16</v>
      </c>
      <c r="G1">
        <f ca="1">SUM(G2:INDIRECT("G" &amp; (Sheet2!$B$3+1)))</f>
        <v>0</v>
      </c>
      <c r="H1">
        <f ca="1">SUM(H2:INDIRECT("H" &amp; (Sheet2!$B$3+1)))</f>
        <v>20</v>
      </c>
      <c r="I1">
        <f ca="1">(SUM(I2:INDIRECT("I" &amp; (Sheet2!$B$3+1))))/D1</f>
        <v>1209663.9670000002</v>
      </c>
      <c r="J1">
        <f ca="1">(SUM(J2:INDIRECT("J" &amp; (Sheet2!$B$3+1))))/$E1</f>
        <v>1881358.0424052631</v>
      </c>
      <c r="K1">
        <f ca="1">(SUM(K2:INDIRECT("K" &amp; (Sheet2!$B$3+1))))/F1</f>
        <v>1577287.6446562503</v>
      </c>
      <c r="L1">
        <f ca="1">(SUM(L2:INDIRECT("L" &amp; (Sheet2!$B$3+1))))/H1</f>
        <v>3121416.0177750001</v>
      </c>
      <c r="M1">
        <f ca="1">(SUM(M2:INDIRECT("M" &amp; (Sheet2!$B$3+1))))/A1</f>
        <v>183297.55311666665</v>
      </c>
      <c r="N1">
        <f ca="1">(SUM(N2:INDIRECT("N" &amp; (Sheet2!$B$3+1))))/$B1</f>
        <v>933232.43980000005</v>
      </c>
      <c r="O1">
        <f ca="1">(SUM(O2:INDIRECT("O" &amp; (Sheet2!$B$3+1))))/C1</f>
        <v>853671.49427499995</v>
      </c>
      <c r="P1" t="e">
        <f ca="1">(SUM(P2:INDIRECT("P" &amp; (Sheet2!$B$3+1))))/G1</f>
        <v>#DIV/0!</v>
      </c>
      <c r="Q1">
        <f ca="1">(SUM(Q2:INDIRECT("Q" &amp; (Sheet2!$B$3+1))))/$E1</f>
        <v>82666.66666842105</v>
      </c>
      <c r="R1">
        <f ca="1">(SUM(R2:INDIRECT("R" &amp; (Sheet2!$B$3+1))))/$B1</f>
        <v>61333.333299999998</v>
      </c>
    </row>
    <row r="2" spans="1:18">
      <c r="A2">
        <f>IF(Results!D2&lt;=Input!$C$27, 1, 0)</f>
        <v>1</v>
      </c>
      <c r="B2">
        <f>IF(Results!G2&lt;=Input!$C$27, 1, 0)</f>
        <v>0</v>
      </c>
      <c r="C2">
        <f>IF(Results!J2&lt;=Input!$C$27, 1, 0)</f>
        <v>1</v>
      </c>
      <c r="D2">
        <f>IF(Results!D2&gt;=Input!$F$27, 1, 0)</f>
        <v>0</v>
      </c>
      <c r="E2">
        <f>IF(Results!G2&gt;=Input!$F$27, 1, 0)</f>
        <v>1</v>
      </c>
      <c r="F2">
        <f>IF(Results!J2&gt;=Input!$F$27, 1, 0)</f>
        <v>0</v>
      </c>
      <c r="G2">
        <f>IF(Results!M2&lt;=Input!$C$27, 1, 0)</f>
        <v>0</v>
      </c>
      <c r="H2">
        <f>IF(Results!M2&gt;=Input!$F$27, 1, 0)</f>
        <v>1</v>
      </c>
      <c r="I2">
        <f>IF(D2=1,Results!D2,0)</f>
        <v>0</v>
      </c>
      <c r="J2">
        <f>IF($E2=1,Results!G2,0)</f>
        <v>1541099.3846</v>
      </c>
      <c r="K2">
        <f>IF(F2=1,Results!J2,0)</f>
        <v>0</v>
      </c>
      <c r="L2">
        <f>IF(H2=1,Results!M2,0)</f>
        <v>2560417.8472000002</v>
      </c>
      <c r="M2">
        <f>IF(A2=1,Results!D2,0)</f>
        <v>-42547.958700000003</v>
      </c>
      <c r="N2">
        <f>IF($B2=1,Results!G2,0)</f>
        <v>0</v>
      </c>
      <c r="O2">
        <f>IF(C2=1,Results!J2,0)</f>
        <v>892687.92130000005</v>
      </c>
      <c r="P2">
        <f>IF(G2=1,Results!M2,0)</f>
        <v>0</v>
      </c>
      <c r="Q2">
        <f>IF($E2=1,Results!N2,0)</f>
        <v>133333.3333</v>
      </c>
      <c r="R2">
        <f>IF($B2=1,Results!N2,0)</f>
        <v>0</v>
      </c>
    </row>
    <row r="3" spans="1:18">
      <c r="A3">
        <f>IF(Results!D3&lt;=Input!$C$27, 1, 0)</f>
        <v>1</v>
      </c>
      <c r="B3">
        <f>IF(Results!G3&lt;=Input!$C$27, 1, 0)</f>
        <v>0</v>
      </c>
      <c r="C3">
        <f>IF(Results!J3&lt;=Input!$C$27, 1, 0)</f>
        <v>0</v>
      </c>
      <c r="D3">
        <f>IF(Results!D3&gt;=Input!$F$27, 1, 0)</f>
        <v>0</v>
      </c>
      <c r="E3">
        <f>IF(Results!G3&gt;=Input!$F$27, 1, 0)</f>
        <v>1</v>
      </c>
      <c r="F3">
        <f>IF(Results!J3&gt;=Input!$F$27, 1, 0)</f>
        <v>1</v>
      </c>
      <c r="G3">
        <f>IF(Results!M3&lt;=Input!$C$27, 1, 0)</f>
        <v>0</v>
      </c>
      <c r="H3">
        <f>IF(Results!M3&gt;=Input!$F$27, 1, 0)</f>
        <v>1</v>
      </c>
      <c r="I3">
        <f>IF(D3=1,Results!D3,0)</f>
        <v>0</v>
      </c>
      <c r="J3">
        <f>IF(E3=1,Results!G3,0)</f>
        <v>1319952.6229999999</v>
      </c>
      <c r="K3">
        <f>IF(F3=1,Results!J3,0)</f>
        <v>1013304.5297</v>
      </c>
      <c r="L3">
        <f>IF(H3=1,Results!M3,0)</f>
        <v>2690635.4235</v>
      </c>
      <c r="M3">
        <f>IF(A3=1,Results!D3,0)</f>
        <v>-223430.83840000001</v>
      </c>
      <c r="N3">
        <f>IF(B3=1,Results!G3,0)</f>
        <v>0</v>
      </c>
      <c r="O3">
        <f>IF(C3=1,Results!J3,0)</f>
        <v>0</v>
      </c>
      <c r="P3">
        <f>IF(G3=1,Results!M3,0)</f>
        <v>0</v>
      </c>
      <c r="Q3">
        <f>IF($E3=1,Results!N3,0)</f>
        <v>5333.3333000000002</v>
      </c>
      <c r="R3">
        <f>IF($B3=1,Results!N3,0)</f>
        <v>0</v>
      </c>
    </row>
    <row r="4" spans="1:18">
      <c r="A4">
        <f>IF(Results!D4&lt;=Input!$C$27, 1, 0)</f>
        <v>1</v>
      </c>
      <c r="B4">
        <f>IF(Results!G4&lt;=Input!$C$27, 1, 0)</f>
        <v>0</v>
      </c>
      <c r="C4">
        <f>IF(Results!J4&lt;=Input!$C$27, 1, 0)</f>
        <v>0</v>
      </c>
      <c r="D4">
        <f>IF(Results!D4&gt;=Input!$F$27, 1, 0)</f>
        <v>0</v>
      </c>
      <c r="E4">
        <f>IF(Results!G4&gt;=Input!$F$27, 1, 0)</f>
        <v>1</v>
      </c>
      <c r="F4">
        <f>IF(Results!J4&gt;=Input!$F$27, 1, 0)</f>
        <v>1</v>
      </c>
      <c r="G4">
        <f>IF(Results!M4&lt;=Input!$C$27, 1, 0)</f>
        <v>0</v>
      </c>
      <c r="H4">
        <f>IF(Results!M4&gt;=Input!$F$27, 1, 0)</f>
        <v>1</v>
      </c>
      <c r="I4">
        <f>IF(D4=1,Results!D4,0)</f>
        <v>0</v>
      </c>
      <c r="J4">
        <f>IF(E4=1,Results!G4,0)</f>
        <v>2216639.1349999998</v>
      </c>
      <c r="K4">
        <f>IF(F4=1,Results!J4,0)</f>
        <v>1726454.612</v>
      </c>
      <c r="L4">
        <f>IF(H4=1,Results!M4,0)</f>
        <v>3458418.1601999998</v>
      </c>
      <c r="M4">
        <f>IF(A4=1,Results!D4,0)</f>
        <v>597632.86809999996</v>
      </c>
      <c r="N4">
        <f>IF(B4=1,Results!G4,0)</f>
        <v>0</v>
      </c>
      <c r="O4">
        <f>IF(C4=1,Results!J4,0)</f>
        <v>0</v>
      </c>
      <c r="P4">
        <f>IF(G4=1,Results!M4,0)</f>
        <v>0</v>
      </c>
      <c r="Q4">
        <f>IF($E4=1,Results!N4,0)</f>
        <v>90666.666700000002</v>
      </c>
      <c r="R4">
        <f>IF($B4=1,Results!N4,0)</f>
        <v>0</v>
      </c>
    </row>
    <row r="5" spans="1:18">
      <c r="A5">
        <f>IF(Results!D5&lt;=Input!$C$27, 1, 0)</f>
        <v>1</v>
      </c>
      <c r="B5">
        <f>IF(Results!G5&lt;=Input!$C$27, 1, 0)</f>
        <v>0</v>
      </c>
      <c r="C5">
        <f>IF(Results!J5&lt;=Input!$C$27, 1, 0)</f>
        <v>0</v>
      </c>
      <c r="D5">
        <f>IF(Results!D5&gt;=Input!$F$27, 1, 0)</f>
        <v>0</v>
      </c>
      <c r="E5">
        <f>IF(Results!G5&gt;=Input!$F$27, 1, 0)</f>
        <v>1</v>
      </c>
      <c r="F5">
        <f>IF(Results!J5&gt;=Input!$F$27, 1, 0)</f>
        <v>1</v>
      </c>
      <c r="G5">
        <f>IF(Results!M5&lt;=Input!$C$27, 1, 0)</f>
        <v>0</v>
      </c>
      <c r="H5">
        <f>IF(Results!M5&gt;=Input!$F$27, 1, 0)</f>
        <v>1</v>
      </c>
      <c r="I5">
        <f>IF(D5=1,Results!D5,0)</f>
        <v>0</v>
      </c>
      <c r="J5">
        <f>IF(E5=1,Results!G5,0)</f>
        <v>1455819.1335</v>
      </c>
      <c r="K5">
        <f>IF(F5=1,Results!J5,0)</f>
        <v>1533449.0259</v>
      </c>
      <c r="L5">
        <f>IF(H5=1,Results!M5,0)</f>
        <v>3157808.0643000002</v>
      </c>
      <c r="M5">
        <f>IF(A5=1,Results!D5,0)</f>
        <v>26743.1734</v>
      </c>
      <c r="N5">
        <f>IF(B5=1,Results!G5,0)</f>
        <v>0</v>
      </c>
      <c r="O5">
        <f>IF(C5=1,Results!J5,0)</f>
        <v>0</v>
      </c>
      <c r="P5">
        <f>IF(G5=1,Results!M5,0)</f>
        <v>0</v>
      </c>
      <c r="Q5">
        <f>IF($E5=1,Results!N5,0)</f>
        <v>130666.6667</v>
      </c>
      <c r="R5">
        <f>IF($B5=1,Results!N5,0)</f>
        <v>0</v>
      </c>
    </row>
    <row r="6" spans="1:18">
      <c r="A6">
        <f>IF(Results!D6&lt;=Input!$C$27, 1, 0)</f>
        <v>1</v>
      </c>
      <c r="B6">
        <f>IF(Results!G6&lt;=Input!$C$27, 1, 0)</f>
        <v>0</v>
      </c>
      <c r="C6">
        <f>IF(Results!J6&lt;=Input!$C$27, 1, 0)</f>
        <v>0</v>
      </c>
      <c r="D6">
        <f>IF(Results!D6&gt;=Input!$F$27, 1, 0)</f>
        <v>0</v>
      </c>
      <c r="E6">
        <f>IF(Results!G6&gt;=Input!$F$27, 1, 0)</f>
        <v>1</v>
      </c>
      <c r="F6">
        <f>IF(Results!J6&gt;=Input!$F$27, 1, 0)</f>
        <v>1</v>
      </c>
      <c r="G6">
        <f>IF(Results!M6&lt;=Input!$C$27, 1, 0)</f>
        <v>0</v>
      </c>
      <c r="H6">
        <f>IF(Results!M6&gt;=Input!$F$27, 1, 0)</f>
        <v>1</v>
      </c>
      <c r="I6">
        <f>IF(D6=1,Results!D6,0)</f>
        <v>0</v>
      </c>
      <c r="J6">
        <f>IF(E6=1,Results!G6,0)</f>
        <v>2013395.5619999999</v>
      </c>
      <c r="K6">
        <f>IF(F6=1,Results!J6,0)</f>
        <v>1782091.3372</v>
      </c>
      <c r="L6">
        <f>IF(H6=1,Results!M6,0)</f>
        <v>3483583.9421000001</v>
      </c>
      <c r="M6">
        <f>IF(A6=1,Results!D6,0)</f>
        <v>483223.53539999999</v>
      </c>
      <c r="N6">
        <f>IF(B6=1,Results!G6,0)</f>
        <v>0</v>
      </c>
      <c r="O6">
        <f>IF(C6=1,Results!J6,0)</f>
        <v>0</v>
      </c>
      <c r="P6">
        <f>IF(G6=1,Results!M6,0)</f>
        <v>0</v>
      </c>
      <c r="Q6">
        <f>IF($E6=1,Results!N6,0)</f>
        <v>74666.666700000002</v>
      </c>
      <c r="R6">
        <f>IF($B6=1,Results!N6,0)</f>
        <v>0</v>
      </c>
    </row>
    <row r="7" spans="1:18">
      <c r="A7">
        <f>IF(Results!D7&lt;=Input!$C$27, 1, 0)</f>
        <v>0</v>
      </c>
      <c r="B7">
        <f>IF(Results!G7&lt;=Input!$C$27, 1, 0)</f>
        <v>0</v>
      </c>
      <c r="C7">
        <f>IF(Results!J7&lt;=Input!$C$27, 1, 0)</f>
        <v>0</v>
      </c>
      <c r="D7">
        <f>IF(Results!D7&gt;=Input!$F$27, 1, 0)</f>
        <v>1</v>
      </c>
      <c r="E7">
        <f>IF(Results!G7&gt;=Input!$F$27, 1, 0)</f>
        <v>1</v>
      </c>
      <c r="F7">
        <f>IF(Results!J7&gt;=Input!$F$27, 1, 0)</f>
        <v>1</v>
      </c>
      <c r="G7">
        <f>IF(Results!M7&lt;=Input!$C$27, 1, 0)</f>
        <v>0</v>
      </c>
      <c r="H7">
        <f>IF(Results!M7&gt;=Input!$F$27, 1, 0)</f>
        <v>1</v>
      </c>
      <c r="I7">
        <f>IF(D7=1,Results!D7,0)</f>
        <v>1191835.0744</v>
      </c>
      <c r="J7">
        <f>IF(E7=1,Results!G7,0)</f>
        <v>2744495.7377999998</v>
      </c>
      <c r="K7">
        <f>IF(F7=1,Results!J7,0)</f>
        <v>2100758.0444</v>
      </c>
      <c r="L7">
        <f>IF(H7=1,Results!M7,0)</f>
        <v>3761955.5101000001</v>
      </c>
      <c r="M7">
        <f>IF(A7=1,Results!D7,0)</f>
        <v>0</v>
      </c>
      <c r="N7">
        <f>IF(B7=1,Results!G7,0)</f>
        <v>0</v>
      </c>
      <c r="O7">
        <f>IF(C7=1,Results!J7,0)</f>
        <v>0</v>
      </c>
      <c r="P7">
        <f>IF(G7=1,Results!M7,0)</f>
        <v>0</v>
      </c>
      <c r="Q7">
        <f>IF($E7=1,Results!N7,0)</f>
        <v>58666.666700000002</v>
      </c>
      <c r="R7">
        <f>IF($B7=1,Results!N7,0)</f>
        <v>0</v>
      </c>
    </row>
    <row r="8" spans="1:18">
      <c r="A8">
        <f>IF(Results!D8&lt;=Input!$C$27, 1, 0)</f>
        <v>1</v>
      </c>
      <c r="B8">
        <f>IF(Results!G8&lt;=Input!$C$27, 1, 0)</f>
        <v>0</v>
      </c>
      <c r="C8">
        <f>IF(Results!J8&lt;=Input!$C$27, 1, 0)</f>
        <v>0</v>
      </c>
      <c r="D8">
        <f>IF(Results!D8&gt;=Input!$F$27, 1, 0)</f>
        <v>0</v>
      </c>
      <c r="E8">
        <f>IF(Results!G8&gt;=Input!$F$27, 1, 0)</f>
        <v>1</v>
      </c>
      <c r="F8">
        <f>IF(Results!J8&gt;=Input!$F$27, 1, 0)</f>
        <v>1</v>
      </c>
      <c r="G8">
        <f>IF(Results!M8&lt;=Input!$C$27, 1, 0)</f>
        <v>0</v>
      </c>
      <c r="H8">
        <f>IF(Results!M8&gt;=Input!$F$27, 1, 0)</f>
        <v>1</v>
      </c>
      <c r="I8">
        <f>IF(D8=1,Results!D8,0)</f>
        <v>0</v>
      </c>
      <c r="J8">
        <f>IF(E8=1,Results!G8,0)</f>
        <v>1469580.2964000001</v>
      </c>
      <c r="K8">
        <f>IF(F8=1,Results!J8,0)</f>
        <v>1423140.5652000001</v>
      </c>
      <c r="L8">
        <f>IF(H8=1,Results!M8,0)</f>
        <v>3079858.0858</v>
      </c>
      <c r="M8">
        <f>IF(A8=1,Results!D8,0)</f>
        <v>-53407.437899999997</v>
      </c>
      <c r="N8">
        <f>IF(B8=1,Results!G8,0)</f>
        <v>0</v>
      </c>
      <c r="O8">
        <f>IF(C8=1,Results!J8,0)</f>
        <v>0</v>
      </c>
      <c r="P8">
        <f>IF(G8=1,Results!M8,0)</f>
        <v>0</v>
      </c>
      <c r="Q8">
        <f>IF($E8=1,Results!N8,0)</f>
        <v>0</v>
      </c>
      <c r="R8">
        <f>IF($B8=1,Results!N8,0)</f>
        <v>0</v>
      </c>
    </row>
    <row r="9" spans="1:18">
      <c r="A9">
        <f>IF(Results!D9&lt;=Input!$C$27, 1, 0)</f>
        <v>1</v>
      </c>
      <c r="B9">
        <f>IF(Results!G9&lt;=Input!$C$27, 1, 0)</f>
        <v>0</v>
      </c>
      <c r="C9">
        <f>IF(Results!J9&lt;=Input!$C$27, 1, 0)</f>
        <v>0</v>
      </c>
      <c r="D9">
        <f>IF(Results!D9&gt;=Input!$F$27, 1, 0)</f>
        <v>0</v>
      </c>
      <c r="E9">
        <f>IF(Results!G9&gt;=Input!$F$27, 1, 0)</f>
        <v>1</v>
      </c>
      <c r="F9">
        <f>IF(Results!J9&gt;=Input!$F$27, 1, 0)</f>
        <v>1</v>
      </c>
      <c r="G9">
        <f>IF(Results!M9&lt;=Input!$C$27, 1, 0)</f>
        <v>0</v>
      </c>
      <c r="H9">
        <f>IF(Results!M9&gt;=Input!$F$27, 1, 0)</f>
        <v>1</v>
      </c>
      <c r="I9">
        <f>IF(D9=1,Results!D9,0)</f>
        <v>0</v>
      </c>
      <c r="J9">
        <f>IF(E9=1,Results!G9,0)</f>
        <v>1283409.2168000001</v>
      </c>
      <c r="K9">
        <f>IF(F9=1,Results!J9,0)</f>
        <v>1079045.6444000001</v>
      </c>
      <c r="L9">
        <f>IF(H9=1,Results!M9,0)</f>
        <v>2670803.0251000002</v>
      </c>
      <c r="M9">
        <f>IF(A9=1,Results!D9,0)</f>
        <v>-118791.35400000001</v>
      </c>
      <c r="N9">
        <f>IF(B9=1,Results!G9,0)</f>
        <v>0</v>
      </c>
      <c r="O9">
        <f>IF(C9=1,Results!J9,0)</f>
        <v>0</v>
      </c>
      <c r="P9">
        <f>IF(G9=1,Results!M9,0)</f>
        <v>0</v>
      </c>
      <c r="Q9">
        <f>IF($E9=1,Results!N9,0)</f>
        <v>133333.3333</v>
      </c>
      <c r="R9">
        <f>IF($B9=1,Results!N9,0)</f>
        <v>0</v>
      </c>
    </row>
    <row r="10" spans="1:18">
      <c r="A10">
        <f>IF(Results!D10&lt;=Input!$C$27, 1, 0)</f>
        <v>1</v>
      </c>
      <c r="B10">
        <f>IF(Results!G10&lt;=Input!$C$27, 1, 0)</f>
        <v>0</v>
      </c>
      <c r="C10">
        <f>IF(Results!J10&lt;=Input!$C$27, 1, 0)</f>
        <v>0</v>
      </c>
      <c r="D10">
        <f>IF(Results!D10&gt;=Input!$F$27, 1, 0)</f>
        <v>0</v>
      </c>
      <c r="E10">
        <f>IF(Results!G10&gt;=Input!$F$27, 1, 0)</f>
        <v>1</v>
      </c>
      <c r="F10">
        <f>IF(Results!J10&gt;=Input!$F$27, 1, 0)</f>
        <v>1</v>
      </c>
      <c r="G10">
        <f>IF(Results!M10&lt;=Input!$C$27, 1, 0)</f>
        <v>0</v>
      </c>
      <c r="H10">
        <f>IF(Results!M10&gt;=Input!$F$27, 1, 0)</f>
        <v>1</v>
      </c>
      <c r="I10">
        <f>IF(D10=1,Results!D10,0)</f>
        <v>0</v>
      </c>
      <c r="J10">
        <f>IF(E10=1,Results!G10,0)</f>
        <v>1393690.4480000001</v>
      </c>
      <c r="K10">
        <f>IF(F10=1,Results!J10,0)</f>
        <v>1060009.7161999999</v>
      </c>
      <c r="L10">
        <f>IF(H10=1,Results!M10,0)</f>
        <v>2844622.5968999998</v>
      </c>
      <c r="M10">
        <f>IF(A10=1,Results!D10,0)</f>
        <v>-213553.40109999999</v>
      </c>
      <c r="N10">
        <f>IF(B10=1,Results!G10,0)</f>
        <v>0</v>
      </c>
      <c r="O10">
        <f>IF(C10=1,Results!J10,0)</f>
        <v>0</v>
      </c>
      <c r="P10">
        <f>IF(G10=1,Results!M10,0)</f>
        <v>0</v>
      </c>
      <c r="Q10">
        <f>IF($E10=1,Results!N10,0)</f>
        <v>82666.666700000002</v>
      </c>
      <c r="R10">
        <f>IF($B10=1,Results!N10,0)</f>
        <v>0</v>
      </c>
    </row>
    <row r="11" spans="1:18">
      <c r="A11">
        <f>IF(Results!D11&lt;=Input!$C$27, 1, 0)</f>
        <v>1</v>
      </c>
      <c r="B11">
        <f>IF(Results!G11&lt;=Input!$C$27, 1, 0)</f>
        <v>0</v>
      </c>
      <c r="C11">
        <f>IF(Results!J11&lt;=Input!$C$27, 1, 0)</f>
        <v>0</v>
      </c>
      <c r="D11">
        <f>IF(Results!D11&gt;=Input!$F$27, 1, 0)</f>
        <v>0</v>
      </c>
      <c r="E11">
        <f>IF(Results!G11&gt;=Input!$F$27, 1, 0)</f>
        <v>1</v>
      </c>
      <c r="F11">
        <f>IF(Results!J11&gt;=Input!$F$27, 1, 0)</f>
        <v>1</v>
      </c>
      <c r="G11">
        <f>IF(Results!M11&lt;=Input!$C$27, 1, 0)</f>
        <v>0</v>
      </c>
      <c r="H11">
        <f>IF(Results!M11&gt;=Input!$F$27, 1, 0)</f>
        <v>1</v>
      </c>
      <c r="I11">
        <f>IF(D11=1,Results!D11,0)</f>
        <v>0</v>
      </c>
      <c r="J11">
        <f>IF(E11=1,Results!G11,0)</f>
        <v>2425988.9308000002</v>
      </c>
      <c r="K11">
        <f>IF(F11=1,Results!J11,0)</f>
        <v>1813828.0266</v>
      </c>
      <c r="L11">
        <f>IF(H11=1,Results!M11,0)</f>
        <v>3461923.4925000002</v>
      </c>
      <c r="M11">
        <f>IF(A11=1,Results!D11,0)</f>
        <v>887995.5503</v>
      </c>
      <c r="N11">
        <f>IF(B11=1,Results!G11,0)</f>
        <v>0</v>
      </c>
      <c r="O11">
        <f>IF(C11=1,Results!J11,0)</f>
        <v>0</v>
      </c>
      <c r="P11">
        <f>IF(G11=1,Results!M11,0)</f>
        <v>0</v>
      </c>
      <c r="Q11">
        <f>IF($E11=1,Results!N11,0)</f>
        <v>128000</v>
      </c>
      <c r="R11">
        <f>IF($B11=1,Results!N11,0)</f>
        <v>0</v>
      </c>
    </row>
    <row r="12" spans="1:18">
      <c r="A12">
        <f>IF(Results!D12&lt;=Input!$C$27, 1, 0)</f>
        <v>1</v>
      </c>
      <c r="B12">
        <f>IF(Results!G12&lt;=Input!$C$27, 1, 0)</f>
        <v>0</v>
      </c>
      <c r="C12">
        <f>IF(Results!J12&lt;=Input!$C$27, 1, 0)</f>
        <v>0</v>
      </c>
      <c r="D12">
        <f>IF(Results!D12&gt;=Input!$F$27, 1, 0)</f>
        <v>0</v>
      </c>
      <c r="E12">
        <f>IF(Results!G12&gt;=Input!$F$27, 1, 0)</f>
        <v>1</v>
      </c>
      <c r="F12">
        <f>IF(Results!J12&gt;=Input!$F$27, 1, 0)</f>
        <v>1</v>
      </c>
      <c r="G12">
        <f>IF(Results!M12&lt;=Input!$C$27, 1, 0)</f>
        <v>0</v>
      </c>
      <c r="H12">
        <f>IF(Results!M12&gt;=Input!$F$27, 1, 0)</f>
        <v>1</v>
      </c>
      <c r="I12">
        <f>IF(D12=1,Results!D12,0)</f>
        <v>0</v>
      </c>
      <c r="J12">
        <f>IF(E12=1,Results!G12,0)</f>
        <v>1414273.7549000001</v>
      </c>
      <c r="K12">
        <f>IF(F12=1,Results!J12,0)</f>
        <v>1393910.9968000001</v>
      </c>
      <c r="L12">
        <f>IF(H12=1,Results!M12,0)</f>
        <v>3003314.7963</v>
      </c>
      <c r="M12">
        <f>IF(A12=1,Results!D12,0)</f>
        <v>-69615.794800000003</v>
      </c>
      <c r="N12">
        <f>IF(B12=1,Results!G12,0)</f>
        <v>0</v>
      </c>
      <c r="O12">
        <f>IF(C12=1,Results!J12,0)</f>
        <v>0</v>
      </c>
      <c r="P12">
        <f>IF(G12=1,Results!M12,0)</f>
        <v>0</v>
      </c>
      <c r="Q12">
        <f>IF($E12=1,Results!N12,0)</f>
        <v>101333.3333</v>
      </c>
      <c r="R12">
        <f>IF($B12=1,Results!N12,0)</f>
        <v>0</v>
      </c>
    </row>
    <row r="13" spans="1:18">
      <c r="A13">
        <f>IF(Results!D13&lt;=Input!$C$27, 1, 0)</f>
        <v>1</v>
      </c>
      <c r="B13">
        <f>IF(Results!G13&lt;=Input!$C$27, 1, 0)</f>
        <v>0</v>
      </c>
      <c r="C13">
        <f>IF(Results!J13&lt;=Input!$C$27, 1, 0)</f>
        <v>0</v>
      </c>
      <c r="D13">
        <f>IF(Results!D13&gt;=Input!$F$27, 1, 0)</f>
        <v>0</v>
      </c>
      <c r="E13">
        <f>IF(Results!G13&gt;=Input!$F$27, 1, 0)</f>
        <v>1</v>
      </c>
      <c r="F13">
        <f>IF(Results!J13&gt;=Input!$F$27, 1, 0)</f>
        <v>1</v>
      </c>
      <c r="G13">
        <f>IF(Results!M13&lt;=Input!$C$27, 1, 0)</f>
        <v>0</v>
      </c>
      <c r="H13">
        <f>IF(Results!M13&gt;=Input!$F$27, 1, 0)</f>
        <v>1</v>
      </c>
      <c r="I13">
        <f>IF(D13=1,Results!D13,0)</f>
        <v>0</v>
      </c>
      <c r="J13">
        <f>IF(E13=1,Results!G13,0)</f>
        <v>2370855.3169999998</v>
      </c>
      <c r="K13">
        <f>IF(F13=1,Results!J13,0)</f>
        <v>1742563.14</v>
      </c>
      <c r="L13">
        <f>IF(H13=1,Results!M13,0)</f>
        <v>3430020.5926000001</v>
      </c>
      <c r="M13">
        <f>IF(A13=1,Results!D13,0)</f>
        <v>902561.4497</v>
      </c>
      <c r="N13">
        <f>IF(B13=1,Results!G13,0)</f>
        <v>0</v>
      </c>
      <c r="O13">
        <f>IF(C13=1,Results!J13,0)</f>
        <v>0</v>
      </c>
      <c r="P13">
        <f>IF(G13=1,Results!M13,0)</f>
        <v>0</v>
      </c>
      <c r="Q13">
        <f>IF($E13=1,Results!N13,0)</f>
        <v>32000</v>
      </c>
      <c r="R13">
        <f>IF($B13=1,Results!N13,0)</f>
        <v>0</v>
      </c>
    </row>
    <row r="14" spans="1:18">
      <c r="A14">
        <f>IF(Results!D14&lt;=Input!$C$27, 1, 0)</f>
        <v>1</v>
      </c>
      <c r="B14">
        <f>IF(Results!G14&lt;=Input!$C$27, 1, 0)</f>
        <v>0</v>
      </c>
      <c r="C14">
        <f>IF(Results!J14&lt;=Input!$C$27, 1, 0)</f>
        <v>0</v>
      </c>
      <c r="D14">
        <f>IF(Results!D14&gt;=Input!$F$27, 1, 0)</f>
        <v>0</v>
      </c>
      <c r="E14">
        <f>IF(Results!G14&gt;=Input!$F$27, 1, 0)</f>
        <v>1</v>
      </c>
      <c r="F14">
        <f>IF(Results!J14&gt;=Input!$F$27, 1, 0)</f>
        <v>1</v>
      </c>
      <c r="G14">
        <f>IF(Results!M14&lt;=Input!$C$27, 1, 0)</f>
        <v>0</v>
      </c>
      <c r="H14">
        <f>IF(Results!M14&gt;=Input!$F$27, 1, 0)</f>
        <v>1</v>
      </c>
      <c r="I14">
        <f>IF(D14=1,Results!D14,0)</f>
        <v>0</v>
      </c>
      <c r="J14">
        <f>IF(E14=1,Results!G14,0)</f>
        <v>1697502.3933999999</v>
      </c>
      <c r="K14">
        <f>IF(F14=1,Results!J14,0)</f>
        <v>1413302.7793000001</v>
      </c>
      <c r="L14">
        <f>IF(H14=1,Results!M14,0)</f>
        <v>3012057.3683000002</v>
      </c>
      <c r="M14">
        <f>IF(A14=1,Results!D14,0)</f>
        <v>217417.32070000001</v>
      </c>
      <c r="N14">
        <f>IF(B14=1,Results!G14,0)</f>
        <v>0</v>
      </c>
      <c r="O14">
        <f>IF(C14=1,Results!J14,0)</f>
        <v>0</v>
      </c>
      <c r="P14">
        <f>IF(G14=1,Results!M14,0)</f>
        <v>0</v>
      </c>
      <c r="Q14">
        <f>IF($E14=1,Results!N14,0)</f>
        <v>154666.6667</v>
      </c>
      <c r="R14">
        <f>IF($B14=1,Results!N14,0)</f>
        <v>0</v>
      </c>
    </row>
    <row r="15" spans="1:18">
      <c r="A15">
        <f>IF(Results!D15&lt;=Input!$C$27, 1, 0)</f>
        <v>1</v>
      </c>
      <c r="B15">
        <f>IF(Results!G15&lt;=Input!$C$27, 1, 0)</f>
        <v>0</v>
      </c>
      <c r="C15">
        <f>IF(Results!J15&lt;=Input!$C$27, 1, 0)</f>
        <v>0</v>
      </c>
      <c r="D15">
        <f>IF(Results!D15&gt;=Input!$F$27, 1, 0)</f>
        <v>0</v>
      </c>
      <c r="E15">
        <f>IF(Results!G15&gt;=Input!$F$27, 1, 0)</f>
        <v>1</v>
      </c>
      <c r="F15">
        <f>IF(Results!J15&gt;=Input!$F$27, 1, 0)</f>
        <v>1</v>
      </c>
      <c r="G15">
        <f>IF(Results!M15&lt;=Input!$C$27, 1, 0)</f>
        <v>0</v>
      </c>
      <c r="H15">
        <f>IF(Results!M15&gt;=Input!$F$27, 1, 0)</f>
        <v>1</v>
      </c>
      <c r="I15">
        <f>IF(D15=1,Results!D15,0)</f>
        <v>0</v>
      </c>
      <c r="J15">
        <f>IF(E15=1,Results!G15,0)</f>
        <v>2698347.2365000001</v>
      </c>
      <c r="K15">
        <f>IF(F15=1,Results!J15,0)</f>
        <v>1740896.6910999999</v>
      </c>
      <c r="L15">
        <f>IF(H15=1,Results!M15,0)</f>
        <v>3516486.7870999998</v>
      </c>
      <c r="M15">
        <f>IF(A15=1,Results!D15,0)</f>
        <v>997342.33770000003</v>
      </c>
      <c r="N15">
        <f>IF(B15=1,Results!G15,0)</f>
        <v>0</v>
      </c>
      <c r="O15">
        <f>IF(C15=1,Results!J15,0)</f>
        <v>0</v>
      </c>
      <c r="P15">
        <f>IF(G15=1,Results!M15,0)</f>
        <v>0</v>
      </c>
      <c r="Q15">
        <f>IF($E15=1,Results!N15,0)</f>
        <v>93333.333299999998</v>
      </c>
      <c r="R15">
        <f>IF($B15=1,Results!N15,0)</f>
        <v>0</v>
      </c>
    </row>
    <row r="16" spans="1:18">
      <c r="A16">
        <f>IF(Results!D16&lt;=Input!$C$27, 1, 0)</f>
        <v>0</v>
      </c>
      <c r="B16">
        <f>IF(Results!G16&lt;=Input!$C$27, 1, 0)</f>
        <v>0</v>
      </c>
      <c r="C16">
        <f>IF(Results!J16&lt;=Input!$C$27, 1, 0)</f>
        <v>0</v>
      </c>
      <c r="D16">
        <f>IF(Results!D16&gt;=Input!$F$27, 1, 0)</f>
        <v>1</v>
      </c>
      <c r="E16">
        <f>IF(Results!G16&gt;=Input!$F$27, 1, 0)</f>
        <v>1</v>
      </c>
      <c r="F16">
        <f>IF(Results!J16&gt;=Input!$F$27, 1, 0)</f>
        <v>1</v>
      </c>
      <c r="G16">
        <f>IF(Results!M16&lt;=Input!$C$27, 1, 0)</f>
        <v>0</v>
      </c>
      <c r="H16">
        <f>IF(Results!M16&gt;=Input!$F$27, 1, 0)</f>
        <v>1</v>
      </c>
      <c r="I16">
        <f>IF(D16=1,Results!D16,0)</f>
        <v>1227492.8596000001</v>
      </c>
      <c r="J16">
        <f>IF(E16=1,Results!G16,0)</f>
        <v>2849222.6527999998</v>
      </c>
      <c r="K16">
        <f>IF(F16=1,Results!J16,0)</f>
        <v>2448601.1568999998</v>
      </c>
      <c r="L16">
        <f>IF(H16=1,Results!M16,0)</f>
        <v>4171566.2799</v>
      </c>
      <c r="M16">
        <f>IF(A16=1,Results!D16,0)</f>
        <v>0</v>
      </c>
      <c r="N16">
        <f>IF(B16=1,Results!G16,0)</f>
        <v>0</v>
      </c>
      <c r="O16">
        <f>IF(C16=1,Results!J16,0)</f>
        <v>0</v>
      </c>
      <c r="P16">
        <f>IF(G16=1,Results!M16,0)</f>
        <v>0</v>
      </c>
      <c r="Q16">
        <f>IF($E16=1,Results!N16,0)</f>
        <v>48000</v>
      </c>
      <c r="R16">
        <f>IF($B16=1,Results!N16,0)</f>
        <v>0</v>
      </c>
    </row>
    <row r="17" spans="1:18">
      <c r="A17">
        <f>IF(Results!D17&lt;=Input!$C$27, 1, 0)</f>
        <v>1</v>
      </c>
      <c r="B17">
        <f>IF(Results!G17&lt;=Input!$C$27, 1, 0)</f>
        <v>1</v>
      </c>
      <c r="C17">
        <f>IF(Results!J17&lt;=Input!$C$27, 1, 0)</f>
        <v>1</v>
      </c>
      <c r="D17">
        <f>IF(Results!D17&gt;=Input!$F$27, 1, 0)</f>
        <v>0</v>
      </c>
      <c r="E17">
        <f>IF(Results!G17&gt;=Input!$F$27, 1, 0)</f>
        <v>0</v>
      </c>
      <c r="F17">
        <f>IF(Results!J17&gt;=Input!$F$27, 1, 0)</f>
        <v>0</v>
      </c>
      <c r="G17">
        <f>IF(Results!M17&lt;=Input!$C$27, 1, 0)</f>
        <v>0</v>
      </c>
      <c r="H17">
        <f>IF(Results!M17&gt;=Input!$F$27, 1, 0)</f>
        <v>1</v>
      </c>
      <c r="I17">
        <f>IF(D17=1,Results!D17,0)</f>
        <v>0</v>
      </c>
      <c r="J17">
        <f>IF(E17=1,Results!G17,0)</f>
        <v>0</v>
      </c>
      <c r="K17">
        <f>IF(F17=1,Results!J17,0)</f>
        <v>0</v>
      </c>
      <c r="L17">
        <f>IF(H17=1,Results!M17,0)</f>
        <v>2747547.2447000002</v>
      </c>
      <c r="M17">
        <f>IF(A17=1,Results!D17,0)</f>
        <v>-671203.19400000002</v>
      </c>
      <c r="N17">
        <f>IF(B17=1,Results!G17,0)</f>
        <v>933232.43980000005</v>
      </c>
      <c r="O17">
        <f>IF(C17=1,Results!J17,0)</f>
        <v>944683.77899999998</v>
      </c>
      <c r="P17">
        <f>IF(G17=1,Results!M17,0)</f>
        <v>0</v>
      </c>
      <c r="Q17">
        <f>IF($E17=1,Results!N17,0)</f>
        <v>0</v>
      </c>
      <c r="R17">
        <f>IF($B17=1,Results!N17,0)</f>
        <v>61333.333299999998</v>
      </c>
    </row>
    <row r="18" spans="1:18">
      <c r="A18">
        <f>IF(Results!D18&lt;=Input!$C$27, 1, 0)</f>
        <v>1</v>
      </c>
      <c r="B18">
        <f>IF(Results!G18&lt;=Input!$C$27, 1, 0)</f>
        <v>0</v>
      </c>
      <c r="C18">
        <f>IF(Results!J18&lt;=Input!$C$27, 1, 0)</f>
        <v>0</v>
      </c>
      <c r="D18">
        <f>IF(Results!D18&gt;=Input!$F$27, 1, 0)</f>
        <v>0</v>
      </c>
      <c r="E18">
        <f>IF(Results!G18&gt;=Input!$F$27, 1, 0)</f>
        <v>1</v>
      </c>
      <c r="F18">
        <f>IF(Results!J18&gt;=Input!$F$27, 1, 0)</f>
        <v>1</v>
      </c>
      <c r="G18">
        <f>IF(Results!M18&lt;=Input!$C$27, 1, 0)</f>
        <v>0</v>
      </c>
      <c r="H18">
        <f>IF(Results!M18&gt;=Input!$F$27, 1, 0)</f>
        <v>1</v>
      </c>
      <c r="I18">
        <f>IF(D18=1,Results!D18,0)</f>
        <v>0</v>
      </c>
      <c r="J18">
        <f>IF(E18=1,Results!G18,0)</f>
        <v>2540572.3001999999</v>
      </c>
      <c r="K18">
        <f>IF(F18=1,Results!J18,0)</f>
        <v>1864360.9191000001</v>
      </c>
      <c r="L18">
        <f>IF(H18=1,Results!M18,0)</f>
        <v>3574181.8002999998</v>
      </c>
      <c r="M18">
        <f>IF(A18=1,Results!D18,0)</f>
        <v>962453.36320000002</v>
      </c>
      <c r="N18">
        <f>IF(B18=1,Results!G18,0)</f>
        <v>0</v>
      </c>
      <c r="O18">
        <f>IF(C18=1,Results!J18,0)</f>
        <v>0</v>
      </c>
      <c r="P18">
        <f>IF(G18=1,Results!M18,0)</f>
        <v>0</v>
      </c>
      <c r="Q18">
        <f>IF($E18=1,Results!N18,0)</f>
        <v>80000</v>
      </c>
      <c r="R18">
        <f>IF($B18=1,Results!N18,0)</f>
        <v>0</v>
      </c>
    </row>
    <row r="19" spans="1:18">
      <c r="A19">
        <f>IF(Results!D19&lt;=Input!$C$27, 1, 0)</f>
        <v>1</v>
      </c>
      <c r="B19">
        <f>IF(Results!G19&lt;=Input!$C$27, 1, 0)</f>
        <v>0</v>
      </c>
      <c r="C19">
        <f>IF(Results!J19&lt;=Input!$C$27, 1, 0)</f>
        <v>1</v>
      </c>
      <c r="D19">
        <f>IF(Results!D19&gt;=Input!$F$27, 1, 0)</f>
        <v>0</v>
      </c>
      <c r="E19">
        <f>IF(Results!G19&gt;=Input!$F$27, 1, 0)</f>
        <v>1</v>
      </c>
      <c r="F19">
        <f>IF(Results!J19&gt;=Input!$F$27, 1, 0)</f>
        <v>0</v>
      </c>
      <c r="G19">
        <f>IF(Results!M19&lt;=Input!$C$27, 1, 0)</f>
        <v>0</v>
      </c>
      <c r="H19">
        <f>IF(Results!M19&gt;=Input!$F$27, 1, 0)</f>
        <v>1</v>
      </c>
      <c r="I19">
        <f>IF(D19=1,Results!D19,0)</f>
        <v>0</v>
      </c>
      <c r="J19">
        <f>IF(E19=1,Results!G19,0)</f>
        <v>1326569.9528999999</v>
      </c>
      <c r="K19">
        <f>IF(F19=1,Results!J19,0)</f>
        <v>0</v>
      </c>
      <c r="L19">
        <f>IF(H19=1,Results!M19,0)</f>
        <v>2700021.2132000001</v>
      </c>
      <c r="M19">
        <f>IF(A19=1,Results!D19,0)</f>
        <v>-317318.8689</v>
      </c>
      <c r="N19">
        <f>IF(B19=1,Results!G19,0)</f>
        <v>0</v>
      </c>
      <c r="O19">
        <f>IF(C19=1,Results!J19,0)</f>
        <v>876780.43700000003</v>
      </c>
      <c r="P19">
        <f>IF(G19=1,Results!M19,0)</f>
        <v>0</v>
      </c>
      <c r="Q19">
        <f>IF($E19=1,Results!N19,0)</f>
        <v>72000</v>
      </c>
      <c r="R19">
        <f>IF($B19=1,Results!N19,0)</f>
        <v>0</v>
      </c>
    </row>
    <row r="20" spans="1:18">
      <c r="A20">
        <f>IF(Results!D20&lt;=Input!$C$27, 1, 0)</f>
        <v>1</v>
      </c>
      <c r="B20">
        <f>IF(Results!G20&lt;=Input!$C$27, 1, 0)</f>
        <v>0</v>
      </c>
      <c r="C20">
        <f>IF(Results!J20&lt;=Input!$C$27, 1, 0)</f>
        <v>1</v>
      </c>
      <c r="D20">
        <f>IF(Results!D20&gt;=Input!$F$27, 1, 0)</f>
        <v>0</v>
      </c>
      <c r="E20">
        <f>IF(Results!G20&gt;=Input!$F$27, 1, 0)</f>
        <v>1</v>
      </c>
      <c r="F20">
        <f>IF(Results!J20&gt;=Input!$F$27, 1, 0)</f>
        <v>0</v>
      </c>
      <c r="G20">
        <f>IF(Results!M20&lt;=Input!$C$27, 1, 0)</f>
        <v>0</v>
      </c>
      <c r="H20">
        <f>IF(Results!M20&gt;=Input!$F$27, 1, 0)</f>
        <v>1</v>
      </c>
      <c r="I20">
        <f>IF(D20=1,Results!D20,0)</f>
        <v>0</v>
      </c>
      <c r="J20">
        <f>IF(E20=1,Results!G20,0)</f>
        <v>1320905.5832</v>
      </c>
      <c r="K20">
        <f>IF(F20=1,Results!J20,0)</f>
        <v>0</v>
      </c>
      <c r="L20">
        <f>IF(H20=1,Results!M20,0)</f>
        <v>2284788.1773000001</v>
      </c>
      <c r="M20">
        <f>IF(A20=1,Results!D20,0)</f>
        <v>-146120.2445</v>
      </c>
      <c r="N20">
        <f>IF(B20=1,Results!G20,0)</f>
        <v>0</v>
      </c>
      <c r="O20">
        <f>IF(C20=1,Results!J20,0)</f>
        <v>700533.83979999996</v>
      </c>
      <c r="P20">
        <f>IF(G20=1,Results!M20,0)</f>
        <v>0</v>
      </c>
      <c r="Q20">
        <f>IF($E20=1,Results!N20,0)</f>
        <v>77333.333299999998</v>
      </c>
      <c r="R20">
        <f>IF($B20=1,Results!N20,0)</f>
        <v>0</v>
      </c>
    </row>
    <row r="21" spans="1:18">
      <c r="A21">
        <f>IF(Results!D21&lt;=Input!$C$27, 1, 0)</f>
        <v>1</v>
      </c>
      <c r="B21">
        <f>IF(Results!G21&lt;=Input!$C$27, 1, 0)</f>
        <v>0</v>
      </c>
      <c r="C21">
        <f>IF(Results!J21&lt;=Input!$C$27, 1, 0)</f>
        <v>0</v>
      </c>
      <c r="D21">
        <f>IF(Results!D21&gt;=Input!$F$27, 1, 0)</f>
        <v>0</v>
      </c>
      <c r="E21">
        <f>IF(Results!G21&gt;=Input!$F$27, 1, 0)</f>
        <v>1</v>
      </c>
      <c r="F21">
        <f>IF(Results!J21&gt;=Input!$F$27, 1, 0)</f>
        <v>1</v>
      </c>
      <c r="G21">
        <f>IF(Results!M21&lt;=Input!$C$27, 1, 0)</f>
        <v>0</v>
      </c>
      <c r="H21">
        <f>IF(Results!M21&gt;=Input!$F$27, 1, 0)</f>
        <v>1</v>
      </c>
      <c r="I21">
        <f>IF(D21=1,Results!D21,0)</f>
        <v>0</v>
      </c>
      <c r="J21">
        <f>IF(E21=1,Results!G21,0)</f>
        <v>1663483.1469000001</v>
      </c>
      <c r="K21">
        <f>IF(F21=1,Results!J21,0)</f>
        <v>1100885.1296999999</v>
      </c>
      <c r="L21">
        <f>IF(H21=1,Results!M21,0)</f>
        <v>2818309.9481000002</v>
      </c>
      <c r="M21">
        <f>IF(A21=1,Results!D21,0)</f>
        <v>79975.449900000007</v>
      </c>
      <c r="N21">
        <f>IF(B21=1,Results!G21,0)</f>
        <v>0</v>
      </c>
      <c r="O21">
        <f>IF(C21=1,Results!J21,0)</f>
        <v>0</v>
      </c>
      <c r="P21">
        <f>IF(G21=1,Results!M21,0)</f>
        <v>0</v>
      </c>
      <c r="Q21">
        <f>IF($E21=1,Results!N21,0)</f>
        <v>74666.666700000002</v>
      </c>
      <c r="R21">
        <f>IF($B21=1,Results!N21,0)</f>
        <v>0</v>
      </c>
    </row>
    <row r="22" spans="1:18">
      <c r="A22">
        <f>IF(Results!D22&lt;=Input!$C$27, 1, 0)</f>
        <v>1</v>
      </c>
      <c r="B22">
        <f>IF(Results!G22&lt;=Input!$C$27, 1, 0)</f>
        <v>1</v>
      </c>
      <c r="C22">
        <f>IF(Results!J22&lt;=Input!$C$27, 1, 0)</f>
        <v>1</v>
      </c>
      <c r="D22">
        <f>IF(Results!D22&gt;=Input!$F$27, 1, 0)</f>
        <v>0</v>
      </c>
      <c r="E22">
        <f>IF(Results!G22&gt;=Input!$F$27, 1, 0)</f>
        <v>0</v>
      </c>
      <c r="F22">
        <f>IF(Results!J22&gt;=Input!$F$27, 1, 0)</f>
        <v>0</v>
      </c>
      <c r="G22">
        <f>IF(Results!M22&lt;=Input!$C$27, 1, 0)</f>
        <v>1</v>
      </c>
      <c r="H22">
        <f>IF(Results!M22&gt;=Input!$F$27, 1, 0)</f>
        <v>0</v>
      </c>
      <c r="I22">
        <f>IF(D22=1,Results!D22,0)</f>
        <v>0</v>
      </c>
      <c r="J22">
        <f>IF(E22=1,Results!G22,0)</f>
        <v>0</v>
      </c>
      <c r="K22">
        <f>IF(F22=1,Results!J22,0)</f>
        <v>0</v>
      </c>
      <c r="L22">
        <f>IF(H22=1,Results!M22,0)</f>
        <v>0</v>
      </c>
      <c r="M22">
        <f>IF(A22=1,Results!D22,0)</f>
        <v>0</v>
      </c>
      <c r="N22">
        <f>IF(B22=1,Results!G22,0)</f>
        <v>0</v>
      </c>
      <c r="O22">
        <f>IF(C22=1,Results!J22,0)</f>
        <v>0</v>
      </c>
      <c r="P22">
        <f>IF(G22=1,Results!M22,0)</f>
        <v>0</v>
      </c>
      <c r="Q22">
        <f>IF($E22=1,Results!N22,0)</f>
        <v>0</v>
      </c>
      <c r="R22">
        <f>IF($B22=1,Results!N22,0)</f>
        <v>0</v>
      </c>
    </row>
    <row r="23" spans="1:18">
      <c r="A23">
        <f>IF(Results!D23&lt;=Input!$C$27, 1, 0)</f>
        <v>1</v>
      </c>
      <c r="B23">
        <f>IF(Results!G23&lt;=Input!$C$27, 1, 0)</f>
        <v>1</v>
      </c>
      <c r="C23">
        <f>IF(Results!J23&lt;=Input!$C$27, 1, 0)</f>
        <v>1</v>
      </c>
      <c r="D23">
        <f>IF(Results!D23&gt;=Input!$F$27, 1, 0)</f>
        <v>0</v>
      </c>
      <c r="E23">
        <f>IF(Results!G23&gt;=Input!$F$27, 1, 0)</f>
        <v>0</v>
      </c>
      <c r="F23">
        <f>IF(Results!J23&gt;=Input!$F$27, 1, 0)</f>
        <v>0</v>
      </c>
      <c r="G23">
        <f>IF(Results!M23&lt;=Input!$C$27, 1, 0)</f>
        <v>1</v>
      </c>
      <c r="H23">
        <f>IF(Results!M23&gt;=Input!$F$27, 1, 0)</f>
        <v>0</v>
      </c>
      <c r="I23">
        <f>IF(D23=1,Results!D23,0)</f>
        <v>0</v>
      </c>
      <c r="J23">
        <f>IF(E23=1,Results!G23,0)</f>
        <v>0</v>
      </c>
      <c r="K23">
        <f>IF(F23=1,Results!J23,0)</f>
        <v>0</v>
      </c>
      <c r="L23">
        <f>IF(H23=1,Results!M23,0)</f>
        <v>0</v>
      </c>
      <c r="M23">
        <f>IF(A23=1,Results!D23,0)</f>
        <v>0</v>
      </c>
      <c r="N23">
        <f>IF(B23=1,Results!G23,0)</f>
        <v>0</v>
      </c>
      <c r="O23">
        <f>IF(C23=1,Results!J23,0)</f>
        <v>0</v>
      </c>
      <c r="P23">
        <f>IF(G23=1,Results!M23,0)</f>
        <v>0</v>
      </c>
      <c r="Q23">
        <f>IF($E23=1,Results!N23,0)</f>
        <v>0</v>
      </c>
      <c r="R23">
        <f>IF($B23=1,Results!N23,0)</f>
        <v>0</v>
      </c>
    </row>
    <row r="24" spans="1:18">
      <c r="A24">
        <f>IF(Results!D24&lt;=Input!$C$27, 1, 0)</f>
        <v>1</v>
      </c>
      <c r="B24">
        <f>IF(Results!G24&lt;=Input!$C$27, 1, 0)</f>
        <v>1</v>
      </c>
      <c r="C24">
        <f>IF(Results!J24&lt;=Input!$C$27, 1, 0)</f>
        <v>1</v>
      </c>
      <c r="D24">
        <f>IF(Results!D24&gt;=Input!$F$27, 1, 0)</f>
        <v>0</v>
      </c>
      <c r="E24">
        <f>IF(Results!G24&gt;=Input!$F$27, 1, 0)</f>
        <v>0</v>
      </c>
      <c r="F24">
        <f>IF(Results!J24&gt;=Input!$F$27, 1, 0)</f>
        <v>0</v>
      </c>
      <c r="G24">
        <f>IF(Results!M24&lt;=Input!$C$27, 1, 0)</f>
        <v>1</v>
      </c>
      <c r="H24">
        <f>IF(Results!M24&gt;=Input!$F$27, 1, 0)</f>
        <v>0</v>
      </c>
      <c r="I24">
        <f>IF(D24=1,Results!D24,0)</f>
        <v>0</v>
      </c>
      <c r="J24">
        <f>IF(E24=1,Results!G24,0)</f>
        <v>0</v>
      </c>
      <c r="K24">
        <f>IF(F24=1,Results!J24,0)</f>
        <v>0</v>
      </c>
      <c r="L24">
        <f>IF(H24=1,Results!M24,0)</f>
        <v>0</v>
      </c>
      <c r="M24">
        <f>IF(A24=1,Results!D24,0)</f>
        <v>0</v>
      </c>
      <c r="N24">
        <f>IF(B24=1,Results!G24,0)</f>
        <v>0</v>
      </c>
      <c r="O24">
        <f>IF(C24=1,Results!J24,0)</f>
        <v>0</v>
      </c>
      <c r="P24">
        <f>IF(G24=1,Results!M24,0)</f>
        <v>0</v>
      </c>
      <c r="Q24">
        <f>IF($E24=1,Results!N24,0)</f>
        <v>0</v>
      </c>
      <c r="R24">
        <f>IF($B24=1,Results!N24,0)</f>
        <v>0</v>
      </c>
    </row>
    <row r="25" spans="1:18">
      <c r="A25">
        <f>IF(Results!D25&lt;=Input!$C$27, 1, 0)</f>
        <v>1</v>
      </c>
      <c r="B25">
        <f>IF(Results!G25&lt;=Input!$C$27, 1, 0)</f>
        <v>1</v>
      </c>
      <c r="C25">
        <f>IF(Results!J25&lt;=Input!$C$27, 1, 0)</f>
        <v>1</v>
      </c>
      <c r="D25">
        <f>IF(Results!D25&gt;=Input!$F$27, 1, 0)</f>
        <v>0</v>
      </c>
      <c r="E25">
        <f>IF(Results!G25&gt;=Input!$F$27, 1, 0)</f>
        <v>0</v>
      </c>
      <c r="F25">
        <f>IF(Results!J25&gt;=Input!$F$27, 1, 0)</f>
        <v>0</v>
      </c>
      <c r="G25">
        <f>IF(Results!M25&lt;=Input!$C$27, 1, 0)</f>
        <v>1</v>
      </c>
      <c r="H25">
        <f>IF(Results!M25&gt;=Input!$F$27, 1, 0)</f>
        <v>0</v>
      </c>
      <c r="I25">
        <f>IF(D25=1,Results!D25,0)</f>
        <v>0</v>
      </c>
      <c r="J25">
        <f>IF(E25=1,Results!G25,0)</f>
        <v>0</v>
      </c>
      <c r="K25">
        <f>IF(F25=1,Results!J25,0)</f>
        <v>0</v>
      </c>
      <c r="L25">
        <f>IF(H25=1,Results!M25,0)</f>
        <v>0</v>
      </c>
      <c r="M25">
        <f>IF(A25=1,Results!D25,0)</f>
        <v>0</v>
      </c>
      <c r="N25">
        <f>IF(B25=1,Results!G25,0)</f>
        <v>0</v>
      </c>
      <c r="O25">
        <f>IF(C25=1,Results!J25,0)</f>
        <v>0</v>
      </c>
      <c r="P25">
        <f>IF(G25=1,Results!M25,0)</f>
        <v>0</v>
      </c>
      <c r="Q25">
        <f>IF($E25=1,Results!N25,0)</f>
        <v>0</v>
      </c>
      <c r="R25">
        <f>IF($B25=1,Results!N25,0)</f>
        <v>0</v>
      </c>
    </row>
    <row r="26" spans="1:18">
      <c r="A26">
        <f>IF(Results!D26&lt;=Input!$C$27, 1, 0)</f>
        <v>1</v>
      </c>
      <c r="B26">
        <f>IF(Results!G26&lt;=Input!$C$27, 1, 0)</f>
        <v>1</v>
      </c>
      <c r="C26">
        <f>IF(Results!J26&lt;=Input!$C$27, 1, 0)</f>
        <v>1</v>
      </c>
      <c r="D26">
        <f>IF(Results!D26&gt;=Input!$F$27, 1, 0)</f>
        <v>0</v>
      </c>
      <c r="E26">
        <f>IF(Results!G26&gt;=Input!$F$27, 1, 0)</f>
        <v>0</v>
      </c>
      <c r="F26">
        <f>IF(Results!J26&gt;=Input!$F$27, 1, 0)</f>
        <v>0</v>
      </c>
      <c r="G26">
        <f>IF(Results!M26&lt;=Input!$C$27, 1, 0)</f>
        <v>1</v>
      </c>
      <c r="H26">
        <f>IF(Results!M26&gt;=Input!$F$27, 1, 0)</f>
        <v>0</v>
      </c>
      <c r="I26">
        <f>IF(D26=1,Results!D26,0)</f>
        <v>0</v>
      </c>
      <c r="J26">
        <f>IF(E26=1,Results!G26,0)</f>
        <v>0</v>
      </c>
      <c r="K26">
        <f>IF(F26=1,Results!J26,0)</f>
        <v>0</v>
      </c>
      <c r="L26">
        <f>IF(H26=1,Results!M26,0)</f>
        <v>0</v>
      </c>
      <c r="M26">
        <f>IF(A26=1,Results!D26,0)</f>
        <v>0</v>
      </c>
      <c r="N26">
        <f>IF(B26=1,Results!G26,0)</f>
        <v>0</v>
      </c>
      <c r="O26">
        <f>IF(C26=1,Results!J26,0)</f>
        <v>0</v>
      </c>
      <c r="P26">
        <f>IF(G26=1,Results!M26,0)</f>
        <v>0</v>
      </c>
      <c r="Q26">
        <f>IF($E26=1,Results!N26,0)</f>
        <v>0</v>
      </c>
      <c r="R26">
        <f>IF($B26=1,Results!N26,0)</f>
        <v>0</v>
      </c>
    </row>
    <row r="27" spans="1:18">
      <c r="A27">
        <f>IF(Results!D27&lt;=Input!$C$27, 1, 0)</f>
        <v>1</v>
      </c>
      <c r="B27">
        <f>IF(Results!G27&lt;=Input!$C$27, 1, 0)</f>
        <v>1</v>
      </c>
      <c r="C27">
        <f>IF(Results!J27&lt;=Input!$C$27, 1, 0)</f>
        <v>1</v>
      </c>
      <c r="D27">
        <f>IF(Results!D27&gt;=Input!$F$27, 1, 0)</f>
        <v>0</v>
      </c>
      <c r="E27">
        <f>IF(Results!G27&gt;=Input!$F$27, 1, 0)</f>
        <v>0</v>
      </c>
      <c r="F27">
        <f>IF(Results!J27&gt;=Input!$F$27, 1, 0)</f>
        <v>0</v>
      </c>
      <c r="G27">
        <f>IF(Results!M27&lt;=Input!$C$27, 1, 0)</f>
        <v>1</v>
      </c>
      <c r="H27">
        <f>IF(Results!M27&gt;=Input!$F$27, 1, 0)</f>
        <v>0</v>
      </c>
      <c r="I27">
        <f>IF(D27=1,Results!D27,0)</f>
        <v>0</v>
      </c>
      <c r="J27">
        <f>IF(E27=1,Results!G27,0)</f>
        <v>0</v>
      </c>
      <c r="K27">
        <f>IF(F27=1,Results!J27,0)</f>
        <v>0</v>
      </c>
      <c r="L27">
        <f>IF(H27=1,Results!M27,0)</f>
        <v>0</v>
      </c>
      <c r="M27">
        <f>IF(A27=1,Results!D27,0)</f>
        <v>0</v>
      </c>
      <c r="N27">
        <f>IF(B27=1,Results!G27,0)</f>
        <v>0</v>
      </c>
      <c r="O27">
        <f>IF(C27=1,Results!J27,0)</f>
        <v>0</v>
      </c>
      <c r="P27">
        <f>IF(G27=1,Results!M27,0)</f>
        <v>0</v>
      </c>
      <c r="Q27">
        <f>IF($E27=1,Results!N27,0)</f>
        <v>0</v>
      </c>
      <c r="R27">
        <f>IF($B27=1,Results!N27,0)</f>
        <v>0</v>
      </c>
    </row>
    <row r="28" spans="1:18">
      <c r="A28">
        <f>IF(Results!D28&lt;=Input!$C$27, 1, 0)</f>
        <v>1</v>
      </c>
      <c r="B28">
        <f>IF(Results!G28&lt;=Input!$C$27, 1, 0)</f>
        <v>1</v>
      </c>
      <c r="C28">
        <f>IF(Results!J28&lt;=Input!$C$27, 1, 0)</f>
        <v>1</v>
      </c>
      <c r="D28">
        <f>IF(Results!D28&gt;=Input!$F$27, 1, 0)</f>
        <v>0</v>
      </c>
      <c r="E28">
        <f>IF(Results!G28&gt;=Input!$F$27, 1, 0)</f>
        <v>0</v>
      </c>
      <c r="F28">
        <f>IF(Results!J28&gt;=Input!$F$27, 1, 0)</f>
        <v>0</v>
      </c>
      <c r="G28">
        <f>IF(Results!M28&lt;=Input!$C$27, 1, 0)</f>
        <v>1</v>
      </c>
      <c r="H28">
        <f>IF(Results!M28&gt;=Input!$F$27, 1, 0)</f>
        <v>0</v>
      </c>
      <c r="I28">
        <f>IF(D28=1,Results!D28,0)</f>
        <v>0</v>
      </c>
      <c r="J28">
        <f>IF(E28=1,Results!G28,0)</f>
        <v>0</v>
      </c>
      <c r="K28">
        <f>IF(F28=1,Results!J28,0)</f>
        <v>0</v>
      </c>
      <c r="L28">
        <f>IF(H28=1,Results!M28,0)</f>
        <v>0</v>
      </c>
      <c r="M28">
        <f>IF(A28=1,Results!D28,0)</f>
        <v>0</v>
      </c>
      <c r="N28">
        <f>IF(B28=1,Results!G28,0)</f>
        <v>0</v>
      </c>
      <c r="O28">
        <f>IF(C28=1,Results!J28,0)</f>
        <v>0</v>
      </c>
      <c r="P28">
        <f>IF(G28=1,Results!M28,0)</f>
        <v>0</v>
      </c>
      <c r="Q28">
        <f>IF($E28=1,Results!N28,0)</f>
        <v>0</v>
      </c>
      <c r="R28">
        <f>IF($B28=1,Results!N28,0)</f>
        <v>0</v>
      </c>
    </row>
    <row r="29" spans="1:18">
      <c r="A29">
        <f>IF(Results!D29&lt;=Input!$C$27, 1, 0)</f>
        <v>1</v>
      </c>
      <c r="B29">
        <f>IF(Results!G29&lt;=Input!$C$27, 1, 0)</f>
        <v>1</v>
      </c>
      <c r="C29">
        <f>IF(Results!J29&lt;=Input!$C$27, 1, 0)</f>
        <v>1</v>
      </c>
      <c r="D29">
        <f>IF(Results!D29&gt;=Input!$F$27, 1, 0)</f>
        <v>0</v>
      </c>
      <c r="E29">
        <f>IF(Results!G29&gt;=Input!$F$27, 1, 0)</f>
        <v>0</v>
      </c>
      <c r="F29">
        <f>IF(Results!J29&gt;=Input!$F$27, 1, 0)</f>
        <v>0</v>
      </c>
      <c r="G29">
        <f>IF(Results!M29&lt;=Input!$C$27, 1, 0)</f>
        <v>1</v>
      </c>
      <c r="H29">
        <f>IF(Results!M29&gt;=Input!$F$27, 1, 0)</f>
        <v>0</v>
      </c>
      <c r="I29">
        <f>IF(D29=1,Results!D29,0)</f>
        <v>0</v>
      </c>
      <c r="J29">
        <f>IF(E29=1,Results!G29,0)</f>
        <v>0</v>
      </c>
      <c r="K29">
        <f>IF(F29=1,Results!J29,0)</f>
        <v>0</v>
      </c>
      <c r="L29">
        <f>IF(H29=1,Results!M29,0)</f>
        <v>0</v>
      </c>
      <c r="M29">
        <f>IF(A29=1,Results!D29,0)</f>
        <v>0</v>
      </c>
      <c r="N29">
        <f>IF(B29=1,Results!G29,0)</f>
        <v>0</v>
      </c>
      <c r="O29">
        <f>IF(C29=1,Results!J29,0)</f>
        <v>0</v>
      </c>
      <c r="P29">
        <f>IF(G29=1,Results!M29,0)</f>
        <v>0</v>
      </c>
      <c r="Q29">
        <f>IF($E29=1,Results!N29,0)</f>
        <v>0</v>
      </c>
      <c r="R29">
        <f>IF($B29=1,Results!N29,0)</f>
        <v>0</v>
      </c>
    </row>
    <row r="30" spans="1:18">
      <c r="A30">
        <f>IF(Results!D30&lt;=Input!$C$27, 1, 0)</f>
        <v>1</v>
      </c>
      <c r="B30">
        <f>IF(Results!G30&lt;=Input!$C$27, 1, 0)</f>
        <v>1</v>
      </c>
      <c r="C30">
        <f>IF(Results!J30&lt;=Input!$C$27, 1, 0)</f>
        <v>1</v>
      </c>
      <c r="D30">
        <f>IF(Results!D30&gt;=Input!$F$27, 1, 0)</f>
        <v>0</v>
      </c>
      <c r="E30">
        <f>IF(Results!G30&gt;=Input!$F$27, 1, 0)</f>
        <v>0</v>
      </c>
      <c r="F30">
        <f>IF(Results!J30&gt;=Input!$F$27, 1, 0)</f>
        <v>0</v>
      </c>
      <c r="G30">
        <f>IF(Results!M30&lt;=Input!$C$27, 1, 0)</f>
        <v>1</v>
      </c>
      <c r="H30">
        <f>IF(Results!M30&gt;=Input!$F$27, 1, 0)</f>
        <v>0</v>
      </c>
      <c r="I30">
        <f>IF(D30=1,Results!D30,0)</f>
        <v>0</v>
      </c>
      <c r="J30">
        <f>IF(E30=1,Results!G30,0)</f>
        <v>0</v>
      </c>
      <c r="K30">
        <f>IF(F30=1,Results!J30,0)</f>
        <v>0</v>
      </c>
      <c r="L30">
        <f>IF(H30=1,Results!M30,0)</f>
        <v>0</v>
      </c>
      <c r="M30">
        <f>IF(A30=1,Results!D30,0)</f>
        <v>0</v>
      </c>
      <c r="N30">
        <f>IF(B30=1,Results!G30,0)</f>
        <v>0</v>
      </c>
      <c r="O30">
        <f>IF(C30=1,Results!J30,0)</f>
        <v>0</v>
      </c>
      <c r="P30">
        <f>IF(G30=1,Results!M30,0)</f>
        <v>0</v>
      </c>
      <c r="Q30">
        <f>IF($E30=1,Results!N30,0)</f>
        <v>0</v>
      </c>
      <c r="R30">
        <f>IF($B30=1,Results!N30,0)</f>
        <v>0</v>
      </c>
    </row>
    <row r="31" spans="1:18">
      <c r="A31">
        <f>IF(Results!D31&lt;=Input!$C$27, 1, 0)</f>
        <v>1</v>
      </c>
      <c r="B31">
        <f>IF(Results!G31&lt;=Input!$C$27, 1, 0)</f>
        <v>1</v>
      </c>
      <c r="C31">
        <f>IF(Results!J31&lt;=Input!$C$27, 1, 0)</f>
        <v>1</v>
      </c>
      <c r="D31">
        <f>IF(Results!D31&gt;=Input!$F$27, 1, 0)</f>
        <v>0</v>
      </c>
      <c r="E31">
        <f>IF(Results!G31&gt;=Input!$F$27, 1, 0)</f>
        <v>0</v>
      </c>
      <c r="F31">
        <f>IF(Results!J31&gt;=Input!$F$27, 1, 0)</f>
        <v>0</v>
      </c>
      <c r="G31">
        <f>IF(Results!M31&lt;=Input!$C$27, 1, 0)</f>
        <v>1</v>
      </c>
      <c r="H31">
        <f>IF(Results!M31&gt;=Input!$F$27, 1, 0)</f>
        <v>0</v>
      </c>
      <c r="I31">
        <f>IF(D31=1,Results!D31,0)</f>
        <v>0</v>
      </c>
      <c r="J31">
        <f>IF(E31=1,Results!G31,0)</f>
        <v>0</v>
      </c>
      <c r="K31">
        <f>IF(F31=1,Results!J31,0)</f>
        <v>0</v>
      </c>
      <c r="L31">
        <f>IF(H31=1,Results!M31,0)</f>
        <v>0</v>
      </c>
      <c r="M31">
        <f>IF(A31=1,Results!D31,0)</f>
        <v>0</v>
      </c>
      <c r="N31">
        <f>IF(B31=1,Results!G31,0)</f>
        <v>0</v>
      </c>
      <c r="O31">
        <f>IF(C31=1,Results!J31,0)</f>
        <v>0</v>
      </c>
      <c r="P31">
        <f>IF(G31=1,Results!M31,0)</f>
        <v>0</v>
      </c>
      <c r="Q31">
        <f>IF($E31=1,Results!N31,0)</f>
        <v>0</v>
      </c>
      <c r="R31">
        <f>IF($B31=1,Results!N31,0)</f>
        <v>0</v>
      </c>
    </row>
    <row r="32" spans="1:18">
      <c r="A32">
        <f>IF(Results!D32&lt;=Input!$C$27, 1, 0)</f>
        <v>1</v>
      </c>
      <c r="B32">
        <f>IF(Results!G32&lt;=Input!$C$27, 1, 0)</f>
        <v>1</v>
      </c>
      <c r="C32">
        <f>IF(Results!J32&lt;=Input!$C$27, 1, 0)</f>
        <v>1</v>
      </c>
      <c r="D32">
        <f>IF(Results!D32&gt;=Input!$F$27, 1, 0)</f>
        <v>0</v>
      </c>
      <c r="E32">
        <f>IF(Results!G32&gt;=Input!$F$27, 1, 0)</f>
        <v>0</v>
      </c>
      <c r="F32">
        <f>IF(Results!J32&gt;=Input!$F$27, 1, 0)</f>
        <v>0</v>
      </c>
      <c r="G32">
        <f>IF(Results!M32&lt;=Input!$C$27, 1, 0)</f>
        <v>1</v>
      </c>
      <c r="H32">
        <f>IF(Results!M32&gt;=Input!$F$27, 1, 0)</f>
        <v>0</v>
      </c>
      <c r="I32">
        <f>IF(D32=1,Results!D32,0)</f>
        <v>0</v>
      </c>
      <c r="J32">
        <f>IF(E32=1,Results!G32,0)</f>
        <v>0</v>
      </c>
      <c r="K32">
        <f>IF(F32=1,Results!J32,0)</f>
        <v>0</v>
      </c>
      <c r="L32">
        <f>IF(H32=1,Results!M32,0)</f>
        <v>0</v>
      </c>
      <c r="M32">
        <f>IF(A32=1,Results!D32,0)</f>
        <v>0</v>
      </c>
      <c r="N32">
        <f>IF(B32=1,Results!G32,0)</f>
        <v>0</v>
      </c>
      <c r="O32">
        <f>IF(C32=1,Results!J32,0)</f>
        <v>0</v>
      </c>
      <c r="P32">
        <f>IF(G32=1,Results!M32,0)</f>
        <v>0</v>
      </c>
      <c r="Q32">
        <f>IF($E32=1,Results!N32,0)</f>
        <v>0</v>
      </c>
      <c r="R32">
        <f>IF($B32=1,Results!N32,0)</f>
        <v>0</v>
      </c>
    </row>
    <row r="33" spans="1:18">
      <c r="A33">
        <f>IF(Results!D33&lt;=Input!$C$27, 1, 0)</f>
        <v>1</v>
      </c>
      <c r="B33">
        <f>IF(Results!G33&lt;=Input!$C$27, 1, 0)</f>
        <v>1</v>
      </c>
      <c r="C33">
        <f>IF(Results!J33&lt;=Input!$C$27, 1, 0)</f>
        <v>1</v>
      </c>
      <c r="D33">
        <f>IF(Results!D33&gt;=Input!$F$27, 1, 0)</f>
        <v>0</v>
      </c>
      <c r="E33">
        <f>IF(Results!G33&gt;=Input!$F$27, 1, 0)</f>
        <v>0</v>
      </c>
      <c r="F33">
        <f>IF(Results!J33&gt;=Input!$F$27, 1, 0)</f>
        <v>0</v>
      </c>
      <c r="G33">
        <f>IF(Results!M33&lt;=Input!$C$27, 1, 0)</f>
        <v>1</v>
      </c>
      <c r="H33">
        <f>IF(Results!M33&gt;=Input!$F$27, 1, 0)</f>
        <v>0</v>
      </c>
      <c r="I33">
        <f>IF(D33=1,Results!D33,0)</f>
        <v>0</v>
      </c>
      <c r="J33">
        <f>IF(E33=1,Results!G33,0)</f>
        <v>0</v>
      </c>
      <c r="K33">
        <f>IF(F33=1,Results!J33,0)</f>
        <v>0</v>
      </c>
      <c r="L33">
        <f>IF(H33=1,Results!M33,0)</f>
        <v>0</v>
      </c>
      <c r="M33">
        <f>IF(A33=1,Results!D33,0)</f>
        <v>0</v>
      </c>
      <c r="N33">
        <f>IF(B33=1,Results!G33,0)</f>
        <v>0</v>
      </c>
      <c r="O33">
        <f>IF(C33=1,Results!J33,0)</f>
        <v>0</v>
      </c>
      <c r="P33">
        <f>IF(G33=1,Results!M33,0)</f>
        <v>0</v>
      </c>
      <c r="Q33">
        <f>IF($E33=1,Results!N33,0)</f>
        <v>0</v>
      </c>
      <c r="R33">
        <f>IF($B33=1,Results!N33,0)</f>
        <v>0</v>
      </c>
    </row>
    <row r="34" spans="1:18">
      <c r="A34">
        <f>IF(Results!D34&lt;=Input!$C$27, 1, 0)</f>
        <v>1</v>
      </c>
      <c r="B34">
        <f>IF(Results!G34&lt;=Input!$C$27, 1, 0)</f>
        <v>1</v>
      </c>
      <c r="C34">
        <f>IF(Results!J34&lt;=Input!$C$27, 1, 0)</f>
        <v>1</v>
      </c>
      <c r="D34">
        <f>IF(Results!D34&gt;=Input!$F$27, 1, 0)</f>
        <v>0</v>
      </c>
      <c r="E34">
        <f>IF(Results!G34&gt;=Input!$F$27, 1, 0)</f>
        <v>0</v>
      </c>
      <c r="F34">
        <f>IF(Results!J34&gt;=Input!$F$27, 1, 0)</f>
        <v>0</v>
      </c>
      <c r="G34">
        <f>IF(Results!M34&lt;=Input!$C$27, 1, 0)</f>
        <v>1</v>
      </c>
      <c r="H34">
        <f>IF(Results!M34&gt;=Input!$F$27, 1, 0)</f>
        <v>0</v>
      </c>
      <c r="I34">
        <f>IF(D34=1,Results!D34,0)</f>
        <v>0</v>
      </c>
      <c r="J34">
        <f>IF(E34=1,Results!G34,0)</f>
        <v>0</v>
      </c>
      <c r="K34">
        <f>IF(F34=1,Results!J34,0)</f>
        <v>0</v>
      </c>
      <c r="L34">
        <f>IF(H34=1,Results!M34,0)</f>
        <v>0</v>
      </c>
      <c r="M34">
        <f>IF(A34=1,Results!D34,0)</f>
        <v>0</v>
      </c>
      <c r="N34">
        <f>IF(B34=1,Results!G34,0)</f>
        <v>0</v>
      </c>
      <c r="O34">
        <f>IF(C34=1,Results!J34,0)</f>
        <v>0</v>
      </c>
      <c r="P34">
        <f>IF(G34=1,Results!M34,0)</f>
        <v>0</v>
      </c>
      <c r="Q34">
        <f>IF($E34=1,Results!N34,0)</f>
        <v>0</v>
      </c>
      <c r="R34">
        <f>IF($B34=1,Results!N34,0)</f>
        <v>0</v>
      </c>
    </row>
    <row r="35" spans="1:18">
      <c r="A35">
        <f>IF(Results!D35&lt;=Input!$C$27, 1, 0)</f>
        <v>1</v>
      </c>
      <c r="B35">
        <f>IF(Results!G35&lt;=Input!$C$27, 1, 0)</f>
        <v>1</v>
      </c>
      <c r="C35">
        <f>IF(Results!J35&lt;=Input!$C$27, 1, 0)</f>
        <v>1</v>
      </c>
      <c r="D35">
        <f>IF(Results!D35&gt;=Input!$F$27, 1, 0)</f>
        <v>0</v>
      </c>
      <c r="E35">
        <f>IF(Results!G35&gt;=Input!$F$27, 1, 0)</f>
        <v>0</v>
      </c>
      <c r="F35">
        <f>IF(Results!J35&gt;=Input!$F$27, 1, 0)</f>
        <v>0</v>
      </c>
      <c r="G35">
        <f>IF(Results!M35&lt;=Input!$C$27, 1, 0)</f>
        <v>1</v>
      </c>
      <c r="H35">
        <f>IF(Results!M35&gt;=Input!$F$27, 1, 0)</f>
        <v>0</v>
      </c>
      <c r="I35">
        <f>IF(D35=1,Results!D35,0)</f>
        <v>0</v>
      </c>
      <c r="J35">
        <f>IF(E35=1,Results!G35,0)</f>
        <v>0</v>
      </c>
      <c r="K35">
        <f>IF(F35=1,Results!J35,0)</f>
        <v>0</v>
      </c>
      <c r="L35">
        <f>IF(H35=1,Results!M35,0)</f>
        <v>0</v>
      </c>
      <c r="M35">
        <f>IF(A35=1,Results!D35,0)</f>
        <v>0</v>
      </c>
      <c r="N35">
        <f>IF(B35=1,Results!G35,0)</f>
        <v>0</v>
      </c>
      <c r="O35">
        <f>IF(C35=1,Results!J35,0)</f>
        <v>0</v>
      </c>
      <c r="P35">
        <f>IF(G35=1,Results!M35,0)</f>
        <v>0</v>
      </c>
      <c r="Q35">
        <f>IF($E35=1,Results!N35,0)</f>
        <v>0</v>
      </c>
      <c r="R35">
        <f>IF($B35=1,Results!N35,0)</f>
        <v>0</v>
      </c>
    </row>
    <row r="36" spans="1:18">
      <c r="A36">
        <f>IF(Results!D36&lt;=Input!$C$27, 1, 0)</f>
        <v>1</v>
      </c>
      <c r="B36">
        <f>IF(Results!G36&lt;=Input!$C$27, 1, 0)</f>
        <v>1</v>
      </c>
      <c r="C36">
        <f>IF(Results!J36&lt;=Input!$C$27, 1, 0)</f>
        <v>1</v>
      </c>
      <c r="D36">
        <f>IF(Results!D36&gt;=Input!$F$27, 1, 0)</f>
        <v>0</v>
      </c>
      <c r="E36">
        <f>IF(Results!G36&gt;=Input!$F$27, 1, 0)</f>
        <v>0</v>
      </c>
      <c r="F36">
        <f>IF(Results!J36&gt;=Input!$F$27, 1, 0)</f>
        <v>0</v>
      </c>
      <c r="G36">
        <f>IF(Results!M36&lt;=Input!$C$27, 1, 0)</f>
        <v>1</v>
      </c>
      <c r="H36">
        <f>IF(Results!M36&gt;=Input!$F$27, 1, 0)</f>
        <v>0</v>
      </c>
      <c r="I36">
        <f>IF(D36=1,Results!D36,0)</f>
        <v>0</v>
      </c>
      <c r="J36">
        <f>IF(E36=1,Results!G36,0)</f>
        <v>0</v>
      </c>
      <c r="K36">
        <f>IF(F36=1,Results!J36,0)</f>
        <v>0</v>
      </c>
      <c r="L36">
        <f>IF(H36=1,Results!M36,0)</f>
        <v>0</v>
      </c>
      <c r="M36">
        <f>IF(A36=1,Results!D36,0)</f>
        <v>0</v>
      </c>
      <c r="N36">
        <f>IF(B36=1,Results!G36,0)</f>
        <v>0</v>
      </c>
      <c r="O36">
        <f>IF(C36=1,Results!J36,0)</f>
        <v>0</v>
      </c>
      <c r="P36">
        <f>IF(G36=1,Results!M36,0)</f>
        <v>0</v>
      </c>
      <c r="Q36">
        <f>IF($E36=1,Results!N36,0)</f>
        <v>0</v>
      </c>
      <c r="R36">
        <f>IF($B36=1,Results!N36,0)</f>
        <v>0</v>
      </c>
    </row>
    <row r="37" spans="1:18">
      <c r="A37">
        <f>IF(Results!D37&lt;=Input!$C$27, 1, 0)</f>
        <v>1</v>
      </c>
      <c r="B37">
        <f>IF(Results!G37&lt;=Input!$C$27, 1, 0)</f>
        <v>1</v>
      </c>
      <c r="C37">
        <f>IF(Results!J37&lt;=Input!$C$27, 1, 0)</f>
        <v>1</v>
      </c>
      <c r="D37">
        <f>IF(Results!D37&gt;=Input!$F$27, 1, 0)</f>
        <v>0</v>
      </c>
      <c r="E37">
        <f>IF(Results!G37&gt;=Input!$F$27, 1, 0)</f>
        <v>0</v>
      </c>
      <c r="F37">
        <f>IF(Results!J37&gt;=Input!$F$27, 1, 0)</f>
        <v>0</v>
      </c>
      <c r="G37">
        <f>IF(Results!M37&lt;=Input!$C$27, 1, 0)</f>
        <v>1</v>
      </c>
      <c r="H37">
        <f>IF(Results!M37&gt;=Input!$F$27, 1, 0)</f>
        <v>0</v>
      </c>
      <c r="I37">
        <f>IF(D37=1,Results!D37,0)</f>
        <v>0</v>
      </c>
      <c r="J37">
        <f>IF(E37=1,Results!G37,0)</f>
        <v>0</v>
      </c>
      <c r="K37">
        <f>IF(F37=1,Results!J37,0)</f>
        <v>0</v>
      </c>
      <c r="L37">
        <f>IF(H37=1,Results!M37,0)</f>
        <v>0</v>
      </c>
      <c r="M37">
        <f>IF(A37=1,Results!D37,0)</f>
        <v>0</v>
      </c>
      <c r="N37">
        <f>IF(B37=1,Results!G37,0)</f>
        <v>0</v>
      </c>
      <c r="O37">
        <f>IF(C37=1,Results!J37,0)</f>
        <v>0</v>
      </c>
      <c r="P37">
        <f>IF(G37=1,Results!M37,0)</f>
        <v>0</v>
      </c>
      <c r="Q37">
        <f>IF($E37=1,Results!N37,0)</f>
        <v>0</v>
      </c>
      <c r="R37">
        <f>IF($B37=1,Results!N37,0)</f>
        <v>0</v>
      </c>
    </row>
    <row r="38" spans="1:18">
      <c r="A38">
        <f>IF(Results!D38&lt;=Input!$C$27, 1, 0)</f>
        <v>1</v>
      </c>
      <c r="B38">
        <f>IF(Results!G38&lt;=Input!$C$27, 1, 0)</f>
        <v>1</v>
      </c>
      <c r="C38">
        <f>IF(Results!J38&lt;=Input!$C$27, 1, 0)</f>
        <v>1</v>
      </c>
      <c r="D38">
        <f>IF(Results!D38&gt;=Input!$F$27, 1, 0)</f>
        <v>0</v>
      </c>
      <c r="E38">
        <f>IF(Results!G38&gt;=Input!$F$27, 1, 0)</f>
        <v>0</v>
      </c>
      <c r="F38">
        <f>IF(Results!J38&gt;=Input!$F$27, 1, 0)</f>
        <v>0</v>
      </c>
      <c r="G38">
        <f>IF(Results!M38&lt;=Input!$C$27, 1, 0)</f>
        <v>1</v>
      </c>
      <c r="H38">
        <f>IF(Results!M38&gt;=Input!$F$27, 1, 0)</f>
        <v>0</v>
      </c>
      <c r="I38">
        <f>IF(D38=1,Results!D38,0)</f>
        <v>0</v>
      </c>
      <c r="J38">
        <f>IF(E38=1,Results!G38,0)</f>
        <v>0</v>
      </c>
      <c r="K38">
        <f>IF(F38=1,Results!J38,0)</f>
        <v>0</v>
      </c>
      <c r="L38">
        <f>IF(H38=1,Results!M38,0)</f>
        <v>0</v>
      </c>
      <c r="M38">
        <f>IF(A38=1,Results!D38,0)</f>
        <v>0</v>
      </c>
      <c r="N38">
        <f>IF(B38=1,Results!G38,0)</f>
        <v>0</v>
      </c>
      <c r="O38">
        <f>IF(C38=1,Results!J38,0)</f>
        <v>0</v>
      </c>
      <c r="P38">
        <f>IF(G38=1,Results!M38,0)</f>
        <v>0</v>
      </c>
      <c r="Q38">
        <f>IF($E38=1,Results!N38,0)</f>
        <v>0</v>
      </c>
      <c r="R38">
        <f>IF($B38=1,Results!N38,0)</f>
        <v>0</v>
      </c>
    </row>
    <row r="39" spans="1:18">
      <c r="A39">
        <f>IF(Results!D39&lt;=Input!$C$27, 1, 0)</f>
        <v>1</v>
      </c>
      <c r="B39">
        <f>IF(Results!G39&lt;=Input!$C$27, 1, 0)</f>
        <v>1</v>
      </c>
      <c r="C39">
        <f>IF(Results!J39&lt;=Input!$C$27, 1, 0)</f>
        <v>1</v>
      </c>
      <c r="D39">
        <f>IF(Results!D39&gt;=Input!$F$27, 1, 0)</f>
        <v>0</v>
      </c>
      <c r="E39">
        <f>IF(Results!G39&gt;=Input!$F$27, 1, 0)</f>
        <v>0</v>
      </c>
      <c r="F39">
        <f>IF(Results!J39&gt;=Input!$F$27, 1, 0)</f>
        <v>0</v>
      </c>
      <c r="G39">
        <f>IF(Results!M39&lt;=Input!$C$27, 1, 0)</f>
        <v>1</v>
      </c>
      <c r="H39">
        <f>IF(Results!M39&gt;=Input!$F$27, 1, 0)</f>
        <v>0</v>
      </c>
      <c r="I39">
        <f>IF(D39=1,Results!D39,0)</f>
        <v>0</v>
      </c>
      <c r="J39">
        <f>IF(E39=1,Results!G39,0)</f>
        <v>0</v>
      </c>
      <c r="K39">
        <f>IF(F39=1,Results!J39,0)</f>
        <v>0</v>
      </c>
      <c r="L39">
        <f>IF(H39=1,Results!M39,0)</f>
        <v>0</v>
      </c>
      <c r="M39">
        <f>IF(A39=1,Results!D39,0)</f>
        <v>0</v>
      </c>
      <c r="N39">
        <f>IF(B39=1,Results!G39,0)</f>
        <v>0</v>
      </c>
      <c r="O39">
        <f>IF(C39=1,Results!J39,0)</f>
        <v>0</v>
      </c>
      <c r="P39">
        <f>IF(G39=1,Results!M39,0)</f>
        <v>0</v>
      </c>
      <c r="Q39">
        <f>IF($E39=1,Results!N39,0)</f>
        <v>0</v>
      </c>
      <c r="R39">
        <f>IF($B39=1,Results!N39,0)</f>
        <v>0</v>
      </c>
    </row>
    <row r="40" spans="1:18">
      <c r="A40">
        <f>IF(Results!D40&lt;=Input!$C$27, 1, 0)</f>
        <v>1</v>
      </c>
      <c r="B40">
        <f>IF(Results!G40&lt;=Input!$C$27, 1, 0)</f>
        <v>1</v>
      </c>
      <c r="C40">
        <f>IF(Results!J40&lt;=Input!$C$27, 1, 0)</f>
        <v>1</v>
      </c>
      <c r="D40">
        <f>IF(Results!D40&gt;=Input!$F$27, 1, 0)</f>
        <v>0</v>
      </c>
      <c r="E40">
        <f>IF(Results!G40&gt;=Input!$F$27, 1, 0)</f>
        <v>0</v>
      </c>
      <c r="F40">
        <f>IF(Results!J40&gt;=Input!$F$27, 1, 0)</f>
        <v>0</v>
      </c>
      <c r="G40">
        <f>IF(Results!M40&lt;=Input!$C$27, 1, 0)</f>
        <v>1</v>
      </c>
      <c r="H40">
        <f>IF(Results!M40&gt;=Input!$F$27, 1, 0)</f>
        <v>0</v>
      </c>
      <c r="I40">
        <f>IF(D40=1,Results!D40,0)</f>
        <v>0</v>
      </c>
      <c r="J40">
        <f>IF(E40=1,Results!G40,0)</f>
        <v>0</v>
      </c>
      <c r="K40">
        <f>IF(F40=1,Results!J40,0)</f>
        <v>0</v>
      </c>
      <c r="L40">
        <f>IF(H40=1,Results!M40,0)</f>
        <v>0</v>
      </c>
      <c r="M40">
        <f>IF(A40=1,Results!D40,0)</f>
        <v>0</v>
      </c>
      <c r="N40">
        <f>IF(B40=1,Results!G40,0)</f>
        <v>0</v>
      </c>
      <c r="O40">
        <f>IF(C40=1,Results!J40,0)</f>
        <v>0</v>
      </c>
      <c r="P40">
        <f>IF(G40=1,Results!M40,0)</f>
        <v>0</v>
      </c>
      <c r="Q40">
        <f>IF($E40=1,Results!N40,0)</f>
        <v>0</v>
      </c>
      <c r="R40">
        <f>IF($B40=1,Results!N40,0)</f>
        <v>0</v>
      </c>
    </row>
    <row r="41" spans="1:18">
      <c r="A41">
        <f>IF(Results!D41&lt;=Input!$C$27, 1, 0)</f>
        <v>1</v>
      </c>
      <c r="B41">
        <f>IF(Results!G41&lt;=Input!$C$27, 1, 0)</f>
        <v>1</v>
      </c>
      <c r="C41">
        <f>IF(Results!J41&lt;=Input!$C$27, 1, 0)</f>
        <v>1</v>
      </c>
      <c r="D41">
        <f>IF(Results!D41&gt;=Input!$F$27, 1, 0)</f>
        <v>0</v>
      </c>
      <c r="E41">
        <f>IF(Results!G41&gt;=Input!$F$27, 1, 0)</f>
        <v>0</v>
      </c>
      <c r="F41">
        <f>IF(Results!J41&gt;=Input!$F$27, 1, 0)</f>
        <v>0</v>
      </c>
      <c r="G41">
        <f>IF(Results!M41&lt;=Input!$C$27, 1, 0)</f>
        <v>1</v>
      </c>
      <c r="H41">
        <f>IF(Results!M41&gt;=Input!$F$27, 1, 0)</f>
        <v>0</v>
      </c>
      <c r="I41">
        <f>IF(D41=1,Results!D41,0)</f>
        <v>0</v>
      </c>
      <c r="J41">
        <f>IF(E41=1,Results!G41,0)</f>
        <v>0</v>
      </c>
      <c r="K41">
        <f>IF(F41=1,Results!J41,0)</f>
        <v>0</v>
      </c>
      <c r="L41">
        <f>IF(H41=1,Results!M41,0)</f>
        <v>0</v>
      </c>
      <c r="M41">
        <f>IF(A41=1,Results!D41,0)</f>
        <v>0</v>
      </c>
      <c r="N41">
        <f>IF(B41=1,Results!G41,0)</f>
        <v>0</v>
      </c>
      <c r="O41">
        <f>IF(C41=1,Results!J41,0)</f>
        <v>0</v>
      </c>
      <c r="P41">
        <f>IF(G41=1,Results!M41,0)</f>
        <v>0</v>
      </c>
      <c r="Q41">
        <f>IF($E41=1,Results!N41,0)</f>
        <v>0</v>
      </c>
      <c r="R41">
        <f>IF($B41=1,Results!N41,0)</f>
        <v>0</v>
      </c>
    </row>
    <row r="42" spans="1:18">
      <c r="A42">
        <f>IF(Results!D42&lt;=Input!$C$27, 1, 0)</f>
        <v>1</v>
      </c>
      <c r="B42">
        <f>IF(Results!G42&lt;=Input!$C$27, 1, 0)</f>
        <v>1</v>
      </c>
      <c r="C42">
        <f>IF(Results!J42&lt;=Input!$C$27, 1, 0)</f>
        <v>1</v>
      </c>
      <c r="D42">
        <f>IF(Results!D42&gt;=Input!$F$27, 1, 0)</f>
        <v>0</v>
      </c>
      <c r="E42">
        <f>IF(Results!G42&gt;=Input!$F$27, 1, 0)</f>
        <v>0</v>
      </c>
      <c r="F42">
        <f>IF(Results!J42&gt;=Input!$F$27, 1, 0)</f>
        <v>0</v>
      </c>
      <c r="G42">
        <f>IF(Results!M42&lt;=Input!$C$27, 1, 0)</f>
        <v>1</v>
      </c>
      <c r="H42">
        <f>IF(Results!M42&gt;=Input!$F$27, 1, 0)</f>
        <v>0</v>
      </c>
      <c r="I42">
        <f>IF(D42=1,Results!D42,0)</f>
        <v>0</v>
      </c>
      <c r="J42">
        <f>IF(E42=1,Results!G42,0)</f>
        <v>0</v>
      </c>
      <c r="K42">
        <f>IF(F42=1,Results!J42,0)</f>
        <v>0</v>
      </c>
      <c r="L42">
        <f>IF(H42=1,Results!M42,0)</f>
        <v>0</v>
      </c>
      <c r="M42">
        <f>IF(A42=1,Results!D42,0)</f>
        <v>0</v>
      </c>
      <c r="N42">
        <f>IF(B42=1,Results!G42,0)</f>
        <v>0</v>
      </c>
      <c r="O42">
        <f>IF(C42=1,Results!J42,0)</f>
        <v>0</v>
      </c>
      <c r="P42">
        <f>IF(G42=1,Results!M42,0)</f>
        <v>0</v>
      </c>
      <c r="Q42">
        <f>IF($E42=1,Results!N42,0)</f>
        <v>0</v>
      </c>
      <c r="R42">
        <f>IF($B42=1,Results!N42,0)</f>
        <v>0</v>
      </c>
    </row>
    <row r="43" spans="1:18">
      <c r="A43">
        <f>IF(Results!D43&lt;=Input!$C$27, 1, 0)</f>
        <v>1</v>
      </c>
      <c r="B43">
        <f>IF(Results!G43&lt;=Input!$C$27, 1, 0)</f>
        <v>1</v>
      </c>
      <c r="C43">
        <f>IF(Results!J43&lt;=Input!$C$27, 1, 0)</f>
        <v>1</v>
      </c>
      <c r="D43">
        <f>IF(Results!D43&gt;=Input!$F$27, 1, 0)</f>
        <v>0</v>
      </c>
      <c r="E43">
        <f>IF(Results!G43&gt;=Input!$F$27, 1, 0)</f>
        <v>0</v>
      </c>
      <c r="F43">
        <f>IF(Results!J43&gt;=Input!$F$27, 1, 0)</f>
        <v>0</v>
      </c>
      <c r="G43">
        <f>IF(Results!M43&lt;=Input!$C$27, 1, 0)</f>
        <v>1</v>
      </c>
      <c r="H43">
        <f>IF(Results!M43&gt;=Input!$F$27, 1, 0)</f>
        <v>0</v>
      </c>
      <c r="I43">
        <f>IF(D43=1,Results!D43,0)</f>
        <v>0</v>
      </c>
      <c r="J43">
        <f>IF(E43=1,Results!G43,0)</f>
        <v>0</v>
      </c>
      <c r="K43">
        <f>IF(F43=1,Results!J43,0)</f>
        <v>0</v>
      </c>
      <c r="L43">
        <f>IF(H43=1,Results!M43,0)</f>
        <v>0</v>
      </c>
      <c r="M43">
        <f>IF(A43=1,Results!D43,0)</f>
        <v>0</v>
      </c>
      <c r="N43">
        <f>IF(B43=1,Results!G43,0)</f>
        <v>0</v>
      </c>
      <c r="O43">
        <f>IF(C43=1,Results!J43,0)</f>
        <v>0</v>
      </c>
      <c r="P43">
        <f>IF(G43=1,Results!M43,0)</f>
        <v>0</v>
      </c>
      <c r="Q43">
        <f>IF($E43=1,Results!N43,0)</f>
        <v>0</v>
      </c>
      <c r="R43">
        <f>IF($B43=1,Results!N43,0)</f>
        <v>0</v>
      </c>
    </row>
    <row r="44" spans="1:18">
      <c r="A44">
        <f>IF(Results!D44&lt;=Input!$C$27, 1, 0)</f>
        <v>1</v>
      </c>
      <c r="B44">
        <f>IF(Results!G44&lt;=Input!$C$27, 1, 0)</f>
        <v>1</v>
      </c>
      <c r="C44">
        <f>IF(Results!J44&lt;=Input!$C$27, 1, 0)</f>
        <v>1</v>
      </c>
      <c r="D44">
        <f>IF(Results!D44&gt;=Input!$F$27, 1, 0)</f>
        <v>0</v>
      </c>
      <c r="E44">
        <f>IF(Results!G44&gt;=Input!$F$27, 1, 0)</f>
        <v>0</v>
      </c>
      <c r="F44">
        <f>IF(Results!J44&gt;=Input!$F$27, 1, 0)</f>
        <v>0</v>
      </c>
      <c r="G44">
        <f>IF(Results!M44&lt;=Input!$C$27, 1, 0)</f>
        <v>1</v>
      </c>
      <c r="H44">
        <f>IF(Results!M44&gt;=Input!$F$27, 1, 0)</f>
        <v>0</v>
      </c>
      <c r="I44">
        <f>IF(D44=1,Results!D44,0)</f>
        <v>0</v>
      </c>
      <c r="J44">
        <f>IF(E44=1,Results!G44,0)</f>
        <v>0</v>
      </c>
      <c r="K44">
        <f>IF(F44=1,Results!J44,0)</f>
        <v>0</v>
      </c>
      <c r="L44">
        <f>IF(H44=1,Results!M44,0)</f>
        <v>0</v>
      </c>
      <c r="M44">
        <f>IF(A44=1,Results!D44,0)</f>
        <v>0</v>
      </c>
      <c r="N44">
        <f>IF(B44=1,Results!G44,0)</f>
        <v>0</v>
      </c>
      <c r="O44">
        <f>IF(C44=1,Results!J44,0)</f>
        <v>0</v>
      </c>
      <c r="P44">
        <f>IF(G44=1,Results!M44,0)</f>
        <v>0</v>
      </c>
      <c r="Q44">
        <f>IF($E44=1,Results!N44,0)</f>
        <v>0</v>
      </c>
      <c r="R44">
        <f>IF($B44=1,Results!N44,0)</f>
        <v>0</v>
      </c>
    </row>
    <row r="45" spans="1:18">
      <c r="A45">
        <f>IF(Results!D45&lt;=Input!$C$27, 1, 0)</f>
        <v>1</v>
      </c>
      <c r="B45">
        <f>IF(Results!G45&lt;=Input!$C$27, 1, 0)</f>
        <v>1</v>
      </c>
      <c r="C45">
        <f>IF(Results!J45&lt;=Input!$C$27, 1, 0)</f>
        <v>1</v>
      </c>
      <c r="D45">
        <f>IF(Results!D45&gt;=Input!$F$27, 1, 0)</f>
        <v>0</v>
      </c>
      <c r="E45">
        <f>IF(Results!G45&gt;=Input!$F$27, 1, 0)</f>
        <v>0</v>
      </c>
      <c r="F45">
        <f>IF(Results!J45&gt;=Input!$F$27, 1, 0)</f>
        <v>0</v>
      </c>
      <c r="G45">
        <f>IF(Results!M45&lt;=Input!$C$27, 1, 0)</f>
        <v>1</v>
      </c>
      <c r="H45">
        <f>IF(Results!M45&gt;=Input!$F$27, 1, 0)</f>
        <v>0</v>
      </c>
      <c r="I45">
        <f>IF(D45=1,Results!D45,0)</f>
        <v>0</v>
      </c>
      <c r="J45">
        <f>IF(E45=1,Results!G45,0)</f>
        <v>0</v>
      </c>
      <c r="K45">
        <f>IF(F45=1,Results!J45,0)</f>
        <v>0</v>
      </c>
      <c r="L45">
        <f>IF(H45=1,Results!M45,0)</f>
        <v>0</v>
      </c>
      <c r="M45">
        <f>IF(A45=1,Results!D45,0)</f>
        <v>0</v>
      </c>
      <c r="N45">
        <f>IF(B45=1,Results!G45,0)</f>
        <v>0</v>
      </c>
      <c r="O45">
        <f>IF(C45=1,Results!J45,0)</f>
        <v>0</v>
      </c>
      <c r="P45">
        <f>IF(G45=1,Results!M45,0)</f>
        <v>0</v>
      </c>
      <c r="Q45">
        <f>IF($E45=1,Results!N45,0)</f>
        <v>0</v>
      </c>
      <c r="R45">
        <f>IF($B45=1,Results!N45,0)</f>
        <v>0</v>
      </c>
    </row>
    <row r="46" spans="1:18">
      <c r="A46">
        <f>IF(Results!D46&lt;=Input!$C$27, 1, 0)</f>
        <v>1</v>
      </c>
      <c r="B46">
        <f>IF(Results!G46&lt;=Input!$C$27, 1, 0)</f>
        <v>1</v>
      </c>
      <c r="C46">
        <f>IF(Results!J46&lt;=Input!$C$27, 1, 0)</f>
        <v>1</v>
      </c>
      <c r="D46">
        <f>IF(Results!D46&gt;=Input!$F$27, 1, 0)</f>
        <v>0</v>
      </c>
      <c r="E46">
        <f>IF(Results!G46&gt;=Input!$F$27, 1, 0)</f>
        <v>0</v>
      </c>
      <c r="F46">
        <f>IF(Results!J46&gt;=Input!$F$27, 1, 0)</f>
        <v>0</v>
      </c>
      <c r="G46">
        <f>IF(Results!M46&lt;=Input!$C$27, 1, 0)</f>
        <v>1</v>
      </c>
      <c r="H46">
        <f>IF(Results!M46&gt;=Input!$F$27, 1, 0)</f>
        <v>0</v>
      </c>
      <c r="I46">
        <f>IF(D46=1,Results!D46,0)</f>
        <v>0</v>
      </c>
      <c r="J46">
        <f>IF(E46=1,Results!G46,0)</f>
        <v>0</v>
      </c>
      <c r="K46">
        <f>IF(F46=1,Results!J46,0)</f>
        <v>0</v>
      </c>
      <c r="L46">
        <f>IF(H46=1,Results!M46,0)</f>
        <v>0</v>
      </c>
      <c r="M46">
        <f>IF(A46=1,Results!D46,0)</f>
        <v>0</v>
      </c>
      <c r="N46">
        <f>IF(B46=1,Results!G46,0)</f>
        <v>0</v>
      </c>
      <c r="O46">
        <f>IF(C46=1,Results!J46,0)</f>
        <v>0</v>
      </c>
      <c r="P46">
        <f>IF(G46=1,Results!M46,0)</f>
        <v>0</v>
      </c>
      <c r="Q46">
        <f>IF($E46=1,Results!N46,0)</f>
        <v>0</v>
      </c>
      <c r="R46">
        <f>IF($B46=1,Results!N46,0)</f>
        <v>0</v>
      </c>
    </row>
    <row r="47" spans="1:18">
      <c r="A47">
        <f>IF(Results!D47&lt;=Input!$C$27, 1, 0)</f>
        <v>1</v>
      </c>
      <c r="B47">
        <f>IF(Results!G47&lt;=Input!$C$27, 1, 0)</f>
        <v>1</v>
      </c>
      <c r="C47">
        <f>IF(Results!J47&lt;=Input!$C$27, 1, 0)</f>
        <v>1</v>
      </c>
      <c r="D47">
        <f>IF(Results!D47&gt;=Input!$F$27, 1, 0)</f>
        <v>0</v>
      </c>
      <c r="E47">
        <f>IF(Results!G47&gt;=Input!$F$27, 1, 0)</f>
        <v>0</v>
      </c>
      <c r="F47">
        <f>IF(Results!J47&gt;=Input!$F$27, 1, 0)</f>
        <v>0</v>
      </c>
      <c r="G47">
        <f>IF(Results!M47&lt;=Input!$C$27, 1, 0)</f>
        <v>1</v>
      </c>
      <c r="H47">
        <f>IF(Results!M47&gt;=Input!$F$27, 1, 0)</f>
        <v>0</v>
      </c>
      <c r="I47">
        <f>IF(D47=1,Results!D47,0)</f>
        <v>0</v>
      </c>
      <c r="J47">
        <f>IF(E47=1,Results!G47,0)</f>
        <v>0</v>
      </c>
      <c r="K47">
        <f>IF(F47=1,Results!J47,0)</f>
        <v>0</v>
      </c>
      <c r="L47">
        <f>IF(H47=1,Results!M47,0)</f>
        <v>0</v>
      </c>
      <c r="M47">
        <f>IF(A47=1,Results!D47,0)</f>
        <v>0</v>
      </c>
      <c r="N47">
        <f>IF(B47=1,Results!G47,0)</f>
        <v>0</v>
      </c>
      <c r="O47">
        <f>IF(C47=1,Results!J47,0)</f>
        <v>0</v>
      </c>
      <c r="P47">
        <f>IF(G47=1,Results!M47,0)</f>
        <v>0</v>
      </c>
      <c r="Q47">
        <f>IF($E47=1,Results!N47,0)</f>
        <v>0</v>
      </c>
      <c r="R47">
        <f>IF($B47=1,Results!N47,0)</f>
        <v>0</v>
      </c>
    </row>
    <row r="48" spans="1:18">
      <c r="A48">
        <f>IF(Results!D48&lt;=Input!$C$27, 1, 0)</f>
        <v>1</v>
      </c>
      <c r="B48">
        <f>IF(Results!G48&lt;=Input!$C$27, 1, 0)</f>
        <v>1</v>
      </c>
      <c r="C48">
        <f>IF(Results!J48&lt;=Input!$C$27, 1, 0)</f>
        <v>1</v>
      </c>
      <c r="D48">
        <f>IF(Results!D48&gt;=Input!$F$27, 1, 0)</f>
        <v>0</v>
      </c>
      <c r="E48">
        <f>IF(Results!G48&gt;=Input!$F$27, 1, 0)</f>
        <v>0</v>
      </c>
      <c r="F48">
        <f>IF(Results!J48&gt;=Input!$F$27, 1, 0)</f>
        <v>0</v>
      </c>
      <c r="G48">
        <f>IF(Results!M48&lt;=Input!$C$27, 1, 0)</f>
        <v>1</v>
      </c>
      <c r="H48">
        <f>IF(Results!M48&gt;=Input!$F$27, 1, 0)</f>
        <v>0</v>
      </c>
      <c r="I48">
        <f>IF(D48=1,Results!D48,0)</f>
        <v>0</v>
      </c>
      <c r="J48">
        <f>IF(E48=1,Results!G48,0)</f>
        <v>0</v>
      </c>
      <c r="K48">
        <f>IF(F48=1,Results!J48,0)</f>
        <v>0</v>
      </c>
      <c r="L48">
        <f>IF(H48=1,Results!M48,0)</f>
        <v>0</v>
      </c>
      <c r="M48">
        <f>IF(A48=1,Results!D48,0)</f>
        <v>0</v>
      </c>
      <c r="N48">
        <f>IF(B48=1,Results!G48,0)</f>
        <v>0</v>
      </c>
      <c r="O48">
        <f>IF(C48=1,Results!J48,0)</f>
        <v>0</v>
      </c>
      <c r="P48">
        <f>IF(G48=1,Results!M48,0)</f>
        <v>0</v>
      </c>
      <c r="Q48">
        <f>IF($E48=1,Results!N48,0)</f>
        <v>0</v>
      </c>
      <c r="R48">
        <f>IF($B48=1,Results!N48,0)</f>
        <v>0</v>
      </c>
    </row>
    <row r="49" spans="1:18">
      <c r="A49">
        <f>IF(Results!D49&lt;=Input!$C$27, 1, 0)</f>
        <v>1</v>
      </c>
      <c r="B49">
        <f>IF(Results!G49&lt;=Input!$C$27, 1, 0)</f>
        <v>1</v>
      </c>
      <c r="C49">
        <f>IF(Results!J49&lt;=Input!$C$27, 1, 0)</f>
        <v>1</v>
      </c>
      <c r="D49">
        <f>IF(Results!D49&gt;=Input!$F$27, 1, 0)</f>
        <v>0</v>
      </c>
      <c r="E49">
        <f>IF(Results!G49&gt;=Input!$F$27, 1, 0)</f>
        <v>0</v>
      </c>
      <c r="F49">
        <f>IF(Results!J49&gt;=Input!$F$27, 1, 0)</f>
        <v>0</v>
      </c>
      <c r="G49">
        <f>IF(Results!M49&lt;=Input!$C$27, 1, 0)</f>
        <v>1</v>
      </c>
      <c r="H49">
        <f>IF(Results!M49&gt;=Input!$F$27, 1, 0)</f>
        <v>0</v>
      </c>
      <c r="I49">
        <f>IF(D49=1,Results!D49,0)</f>
        <v>0</v>
      </c>
      <c r="J49">
        <f>IF(E49=1,Results!G49,0)</f>
        <v>0</v>
      </c>
      <c r="K49">
        <f>IF(F49=1,Results!J49,0)</f>
        <v>0</v>
      </c>
      <c r="L49">
        <f>IF(H49=1,Results!M49,0)</f>
        <v>0</v>
      </c>
      <c r="M49">
        <f>IF(A49=1,Results!D49,0)</f>
        <v>0</v>
      </c>
      <c r="N49">
        <f>IF(B49=1,Results!G49,0)</f>
        <v>0</v>
      </c>
      <c r="O49">
        <f>IF(C49=1,Results!J49,0)</f>
        <v>0</v>
      </c>
      <c r="P49">
        <f>IF(G49=1,Results!M49,0)</f>
        <v>0</v>
      </c>
      <c r="Q49">
        <f>IF($E49=1,Results!N49,0)</f>
        <v>0</v>
      </c>
      <c r="R49">
        <f>IF($B49=1,Results!N49,0)</f>
        <v>0</v>
      </c>
    </row>
    <row r="50" spans="1:18">
      <c r="A50">
        <f>IF(Results!D50&lt;=Input!$C$27, 1, 0)</f>
        <v>1</v>
      </c>
      <c r="B50">
        <f>IF(Results!G50&lt;=Input!$C$27, 1, 0)</f>
        <v>1</v>
      </c>
      <c r="C50">
        <f>IF(Results!J50&lt;=Input!$C$27, 1, 0)</f>
        <v>1</v>
      </c>
      <c r="D50">
        <f>IF(Results!D50&gt;=Input!$F$27, 1, 0)</f>
        <v>0</v>
      </c>
      <c r="E50">
        <f>IF(Results!G50&gt;=Input!$F$27, 1, 0)</f>
        <v>0</v>
      </c>
      <c r="F50">
        <f>IF(Results!J50&gt;=Input!$F$27, 1, 0)</f>
        <v>0</v>
      </c>
      <c r="G50">
        <f>IF(Results!M50&lt;=Input!$C$27, 1, 0)</f>
        <v>1</v>
      </c>
      <c r="H50">
        <f>IF(Results!M50&gt;=Input!$F$27, 1, 0)</f>
        <v>0</v>
      </c>
      <c r="I50">
        <f>IF(D50=1,Results!D50,0)</f>
        <v>0</v>
      </c>
      <c r="J50">
        <f>IF(E50=1,Results!G50,0)</f>
        <v>0</v>
      </c>
      <c r="K50">
        <f>IF(F50=1,Results!J50,0)</f>
        <v>0</v>
      </c>
      <c r="L50">
        <f>IF(H50=1,Results!M50,0)</f>
        <v>0</v>
      </c>
      <c r="M50">
        <f>IF(A50=1,Results!D50,0)</f>
        <v>0</v>
      </c>
      <c r="N50">
        <f>IF(B50=1,Results!G50,0)</f>
        <v>0</v>
      </c>
      <c r="O50">
        <f>IF(C50=1,Results!J50,0)</f>
        <v>0</v>
      </c>
      <c r="P50">
        <f>IF(G50=1,Results!M50,0)</f>
        <v>0</v>
      </c>
      <c r="Q50">
        <f>IF($E50=1,Results!N50,0)</f>
        <v>0</v>
      </c>
      <c r="R50">
        <f>IF($B50=1,Results!N50,0)</f>
        <v>0</v>
      </c>
    </row>
    <row r="51" spans="1:18">
      <c r="A51">
        <f>IF(Results!D51&lt;=Input!$C$27, 1, 0)</f>
        <v>1</v>
      </c>
      <c r="B51">
        <f>IF(Results!G51&lt;=Input!$C$27, 1, 0)</f>
        <v>1</v>
      </c>
      <c r="C51">
        <f>IF(Results!J51&lt;=Input!$C$27, 1, 0)</f>
        <v>1</v>
      </c>
      <c r="D51">
        <f>IF(Results!D51&gt;=Input!$F$27, 1, 0)</f>
        <v>0</v>
      </c>
      <c r="E51">
        <f>IF(Results!G51&gt;=Input!$F$27, 1, 0)</f>
        <v>0</v>
      </c>
      <c r="F51">
        <f>IF(Results!J51&gt;=Input!$F$27, 1, 0)</f>
        <v>0</v>
      </c>
      <c r="G51">
        <f>IF(Results!M51&lt;=Input!$C$27, 1, 0)</f>
        <v>1</v>
      </c>
      <c r="H51">
        <f>IF(Results!M51&gt;=Input!$F$27, 1, 0)</f>
        <v>0</v>
      </c>
      <c r="I51">
        <f>IF(D51=1,Results!D51,0)</f>
        <v>0</v>
      </c>
      <c r="J51">
        <f>IF(E51=1,Results!G51,0)</f>
        <v>0</v>
      </c>
      <c r="K51">
        <f>IF(F51=1,Results!J51,0)</f>
        <v>0</v>
      </c>
      <c r="L51">
        <f>IF(H51=1,Results!M51,0)</f>
        <v>0</v>
      </c>
      <c r="M51">
        <f>IF(A51=1,Results!D51,0)</f>
        <v>0</v>
      </c>
      <c r="N51">
        <f>IF(B51=1,Results!G51,0)</f>
        <v>0</v>
      </c>
      <c r="O51">
        <f>IF(C51=1,Results!J51,0)</f>
        <v>0</v>
      </c>
      <c r="P51">
        <f>IF(G51=1,Results!M51,0)</f>
        <v>0</v>
      </c>
      <c r="Q51">
        <f>IF($E51=1,Results!N51,0)</f>
        <v>0</v>
      </c>
      <c r="R51">
        <f>IF($B51=1,Results!N51,0)</f>
        <v>0</v>
      </c>
    </row>
    <row r="52" spans="1:18">
      <c r="A52">
        <f>IF(Results!D52&lt;=Input!$C$27, 1, 0)</f>
        <v>1</v>
      </c>
      <c r="B52">
        <f>IF(Results!G52&lt;=Input!$C$27, 1, 0)</f>
        <v>1</v>
      </c>
      <c r="C52">
        <f>IF(Results!J52&lt;=Input!$C$27, 1, 0)</f>
        <v>1</v>
      </c>
      <c r="D52">
        <f>IF(Results!D52&gt;=Input!$F$27, 1, 0)</f>
        <v>0</v>
      </c>
      <c r="E52">
        <f>IF(Results!G52&gt;=Input!$F$27, 1, 0)</f>
        <v>0</v>
      </c>
      <c r="F52">
        <f>IF(Results!J52&gt;=Input!$F$27, 1, 0)</f>
        <v>0</v>
      </c>
      <c r="G52">
        <f>IF(Results!M52&lt;=Input!$C$27, 1, 0)</f>
        <v>1</v>
      </c>
      <c r="H52">
        <f>IF(Results!M52&gt;=Input!$F$27, 1, 0)</f>
        <v>0</v>
      </c>
      <c r="I52">
        <f>IF(D52=1,Results!D52,0)</f>
        <v>0</v>
      </c>
      <c r="J52">
        <f>IF(E52=1,Results!G52,0)</f>
        <v>0</v>
      </c>
      <c r="K52">
        <f>IF(F52=1,Results!J52,0)</f>
        <v>0</v>
      </c>
      <c r="L52">
        <f>IF(H52=1,Results!M52,0)</f>
        <v>0</v>
      </c>
      <c r="M52">
        <f>IF(A52=1,Results!D52,0)</f>
        <v>0</v>
      </c>
      <c r="N52">
        <f>IF(B52=1,Results!G52,0)</f>
        <v>0</v>
      </c>
      <c r="O52">
        <f>IF(C52=1,Results!J52,0)</f>
        <v>0</v>
      </c>
      <c r="P52">
        <f>IF(G52=1,Results!M52,0)</f>
        <v>0</v>
      </c>
      <c r="Q52">
        <f>IF($E52=1,Results!N52,0)</f>
        <v>0</v>
      </c>
      <c r="R52">
        <f>IF($B52=1,Results!N52,0)</f>
        <v>0</v>
      </c>
    </row>
    <row r="53" spans="1:18">
      <c r="A53">
        <f>IF(Results!D53&lt;=Input!$C$27, 1, 0)</f>
        <v>1</v>
      </c>
      <c r="B53">
        <f>IF(Results!G53&lt;=Input!$C$27, 1, 0)</f>
        <v>1</v>
      </c>
      <c r="C53">
        <f>IF(Results!J53&lt;=Input!$C$27, 1, 0)</f>
        <v>1</v>
      </c>
      <c r="D53">
        <f>IF(Results!D53&gt;=Input!$F$27, 1, 0)</f>
        <v>0</v>
      </c>
      <c r="E53">
        <f>IF(Results!G53&gt;=Input!$F$27, 1, 0)</f>
        <v>0</v>
      </c>
      <c r="F53">
        <f>IF(Results!J53&gt;=Input!$F$27, 1, 0)</f>
        <v>0</v>
      </c>
      <c r="G53">
        <f>IF(Results!M53&lt;=Input!$C$27, 1, 0)</f>
        <v>1</v>
      </c>
      <c r="H53">
        <f>IF(Results!M53&gt;=Input!$F$27, 1, 0)</f>
        <v>0</v>
      </c>
      <c r="I53">
        <f>IF(D53=1,Results!D53,0)</f>
        <v>0</v>
      </c>
      <c r="J53">
        <f>IF(E53=1,Results!G53,0)</f>
        <v>0</v>
      </c>
      <c r="K53">
        <f>IF(F53=1,Results!J53,0)</f>
        <v>0</v>
      </c>
      <c r="L53">
        <f>IF(H53=1,Results!M53,0)</f>
        <v>0</v>
      </c>
      <c r="M53">
        <f>IF(A53=1,Results!D53,0)</f>
        <v>0</v>
      </c>
      <c r="N53">
        <f>IF(B53=1,Results!G53,0)</f>
        <v>0</v>
      </c>
      <c r="O53">
        <f>IF(C53=1,Results!J53,0)</f>
        <v>0</v>
      </c>
      <c r="P53">
        <f>IF(G53=1,Results!M53,0)</f>
        <v>0</v>
      </c>
      <c r="Q53">
        <f>IF($E53=1,Results!N53,0)</f>
        <v>0</v>
      </c>
      <c r="R53">
        <f>IF($B53=1,Results!N53,0)</f>
        <v>0</v>
      </c>
    </row>
    <row r="54" spans="1:18">
      <c r="A54">
        <f>IF(Results!D54&lt;=Input!$C$27, 1, 0)</f>
        <v>1</v>
      </c>
      <c r="B54">
        <f>IF(Results!G54&lt;=Input!$C$27, 1, 0)</f>
        <v>1</v>
      </c>
      <c r="C54">
        <f>IF(Results!J54&lt;=Input!$C$27, 1, 0)</f>
        <v>1</v>
      </c>
      <c r="D54">
        <f>IF(Results!D54&gt;=Input!$F$27, 1, 0)</f>
        <v>0</v>
      </c>
      <c r="E54">
        <f>IF(Results!G54&gt;=Input!$F$27, 1, 0)</f>
        <v>0</v>
      </c>
      <c r="F54">
        <f>IF(Results!J54&gt;=Input!$F$27, 1, 0)</f>
        <v>0</v>
      </c>
      <c r="G54">
        <f>IF(Results!M54&lt;=Input!$C$27, 1, 0)</f>
        <v>1</v>
      </c>
      <c r="H54">
        <f>IF(Results!M54&gt;=Input!$F$27, 1, 0)</f>
        <v>0</v>
      </c>
      <c r="I54">
        <f>IF(D54=1,Results!D54,0)</f>
        <v>0</v>
      </c>
      <c r="J54">
        <f>IF(E54=1,Results!G54,0)</f>
        <v>0</v>
      </c>
      <c r="K54">
        <f>IF(F54=1,Results!J54,0)</f>
        <v>0</v>
      </c>
      <c r="L54">
        <f>IF(H54=1,Results!M54,0)</f>
        <v>0</v>
      </c>
      <c r="M54">
        <f>IF(A54=1,Results!D54,0)</f>
        <v>0</v>
      </c>
      <c r="N54">
        <f>IF(B54=1,Results!G54,0)</f>
        <v>0</v>
      </c>
      <c r="O54">
        <f>IF(C54=1,Results!J54,0)</f>
        <v>0</v>
      </c>
      <c r="P54">
        <f>IF(G54=1,Results!M54,0)</f>
        <v>0</v>
      </c>
      <c r="Q54">
        <f>IF($E54=1,Results!N54,0)</f>
        <v>0</v>
      </c>
      <c r="R54">
        <f>IF($B54=1,Results!N54,0)</f>
        <v>0</v>
      </c>
    </row>
    <row r="55" spans="1:18">
      <c r="A55">
        <f>IF(Results!D55&lt;=Input!$C$27, 1, 0)</f>
        <v>1</v>
      </c>
      <c r="B55">
        <f>IF(Results!G55&lt;=Input!$C$27, 1, 0)</f>
        <v>1</v>
      </c>
      <c r="C55">
        <f>IF(Results!J55&lt;=Input!$C$27, 1, 0)</f>
        <v>1</v>
      </c>
      <c r="D55">
        <f>IF(Results!D55&gt;=Input!$F$27, 1, 0)</f>
        <v>0</v>
      </c>
      <c r="E55">
        <f>IF(Results!G55&gt;=Input!$F$27, 1, 0)</f>
        <v>0</v>
      </c>
      <c r="F55">
        <f>IF(Results!J55&gt;=Input!$F$27, 1, 0)</f>
        <v>0</v>
      </c>
      <c r="G55">
        <f>IF(Results!M55&lt;=Input!$C$27, 1, 0)</f>
        <v>1</v>
      </c>
      <c r="H55">
        <f>IF(Results!M55&gt;=Input!$F$27, 1, 0)</f>
        <v>0</v>
      </c>
      <c r="I55">
        <f>IF(D55=1,Results!D55,0)</f>
        <v>0</v>
      </c>
      <c r="J55">
        <f>IF(E55=1,Results!G55,0)</f>
        <v>0</v>
      </c>
      <c r="K55">
        <f>IF(F55=1,Results!J55,0)</f>
        <v>0</v>
      </c>
      <c r="L55">
        <f>IF(H55=1,Results!M55,0)</f>
        <v>0</v>
      </c>
      <c r="M55">
        <f>IF(A55=1,Results!D55,0)</f>
        <v>0</v>
      </c>
      <c r="N55">
        <f>IF(B55=1,Results!G55,0)</f>
        <v>0</v>
      </c>
      <c r="O55">
        <f>IF(C55=1,Results!J55,0)</f>
        <v>0</v>
      </c>
      <c r="P55">
        <f>IF(G55=1,Results!M55,0)</f>
        <v>0</v>
      </c>
      <c r="Q55">
        <f>IF($E55=1,Results!N55,0)</f>
        <v>0</v>
      </c>
      <c r="R55">
        <f>IF($B55=1,Results!N55,0)</f>
        <v>0</v>
      </c>
    </row>
    <row r="56" spans="1:18">
      <c r="A56">
        <f>IF(Results!D56&lt;=Input!$C$27, 1, 0)</f>
        <v>1</v>
      </c>
      <c r="B56">
        <f>IF(Results!G56&lt;=Input!$C$27, 1, 0)</f>
        <v>1</v>
      </c>
      <c r="C56">
        <f>IF(Results!J56&lt;=Input!$C$27, 1, 0)</f>
        <v>1</v>
      </c>
      <c r="D56">
        <f>IF(Results!D56&gt;=Input!$F$27, 1, 0)</f>
        <v>0</v>
      </c>
      <c r="E56">
        <f>IF(Results!G56&gt;=Input!$F$27, 1, 0)</f>
        <v>0</v>
      </c>
      <c r="F56">
        <f>IF(Results!J56&gt;=Input!$F$27, 1, 0)</f>
        <v>0</v>
      </c>
      <c r="G56">
        <f>IF(Results!M56&lt;=Input!$C$27, 1, 0)</f>
        <v>1</v>
      </c>
      <c r="H56">
        <f>IF(Results!M56&gt;=Input!$F$27, 1, 0)</f>
        <v>0</v>
      </c>
      <c r="I56">
        <f>IF(D56=1,Results!D56,0)</f>
        <v>0</v>
      </c>
      <c r="J56">
        <f>IF(E56=1,Results!G56,0)</f>
        <v>0</v>
      </c>
      <c r="K56">
        <f>IF(F56=1,Results!J56,0)</f>
        <v>0</v>
      </c>
      <c r="L56">
        <f>IF(H56=1,Results!M56,0)</f>
        <v>0</v>
      </c>
      <c r="M56">
        <f>IF(A56=1,Results!D56,0)</f>
        <v>0</v>
      </c>
      <c r="N56">
        <f>IF(B56=1,Results!G56,0)</f>
        <v>0</v>
      </c>
      <c r="O56">
        <f>IF(C56=1,Results!J56,0)</f>
        <v>0</v>
      </c>
      <c r="P56">
        <f>IF(G56=1,Results!M56,0)</f>
        <v>0</v>
      </c>
      <c r="Q56">
        <f>IF($E56=1,Results!N56,0)</f>
        <v>0</v>
      </c>
      <c r="R56">
        <f>IF($B56=1,Results!N56,0)</f>
        <v>0</v>
      </c>
    </row>
    <row r="57" spans="1:18">
      <c r="A57">
        <f>IF(Results!D57&lt;=Input!$C$27, 1, 0)</f>
        <v>1</v>
      </c>
      <c r="B57">
        <f>IF(Results!G57&lt;=Input!$C$27, 1, 0)</f>
        <v>1</v>
      </c>
      <c r="C57">
        <f>IF(Results!J57&lt;=Input!$C$27, 1, 0)</f>
        <v>1</v>
      </c>
      <c r="D57">
        <f>IF(Results!D57&gt;=Input!$F$27, 1, 0)</f>
        <v>0</v>
      </c>
      <c r="E57">
        <f>IF(Results!G57&gt;=Input!$F$27, 1, 0)</f>
        <v>0</v>
      </c>
      <c r="F57">
        <f>IF(Results!J57&gt;=Input!$F$27, 1, 0)</f>
        <v>0</v>
      </c>
      <c r="G57">
        <f>IF(Results!M57&lt;=Input!$C$27, 1, 0)</f>
        <v>1</v>
      </c>
      <c r="H57">
        <f>IF(Results!M57&gt;=Input!$F$27, 1, 0)</f>
        <v>0</v>
      </c>
      <c r="I57">
        <f>IF(D57=1,Results!D57,0)</f>
        <v>0</v>
      </c>
      <c r="J57">
        <f>IF(E57=1,Results!G57,0)</f>
        <v>0</v>
      </c>
      <c r="K57">
        <f>IF(F57=1,Results!J57,0)</f>
        <v>0</v>
      </c>
      <c r="L57">
        <f>IF(H57=1,Results!M57,0)</f>
        <v>0</v>
      </c>
      <c r="M57">
        <f>IF(A57=1,Results!D57,0)</f>
        <v>0</v>
      </c>
      <c r="N57">
        <f>IF(B57=1,Results!G57,0)</f>
        <v>0</v>
      </c>
      <c r="O57">
        <f>IF(C57=1,Results!J57,0)</f>
        <v>0</v>
      </c>
      <c r="P57">
        <f>IF(G57=1,Results!M57,0)</f>
        <v>0</v>
      </c>
      <c r="Q57">
        <f>IF($E57=1,Results!N57,0)</f>
        <v>0</v>
      </c>
      <c r="R57">
        <f>IF($B57=1,Results!N57,0)</f>
        <v>0</v>
      </c>
    </row>
    <row r="58" spans="1:18">
      <c r="A58">
        <f>IF(Results!D58&lt;=Input!$C$27, 1, 0)</f>
        <v>1</v>
      </c>
      <c r="B58">
        <f>IF(Results!G58&lt;=Input!$C$27, 1, 0)</f>
        <v>1</v>
      </c>
      <c r="C58">
        <f>IF(Results!J58&lt;=Input!$C$27, 1, 0)</f>
        <v>1</v>
      </c>
      <c r="D58">
        <f>IF(Results!D58&gt;=Input!$F$27, 1, 0)</f>
        <v>0</v>
      </c>
      <c r="E58">
        <f>IF(Results!G58&gt;=Input!$F$27, 1, 0)</f>
        <v>0</v>
      </c>
      <c r="F58">
        <f>IF(Results!J58&gt;=Input!$F$27, 1, 0)</f>
        <v>0</v>
      </c>
      <c r="G58">
        <f>IF(Results!M58&lt;=Input!$C$27, 1, 0)</f>
        <v>1</v>
      </c>
      <c r="H58">
        <f>IF(Results!M58&gt;=Input!$F$27, 1, 0)</f>
        <v>0</v>
      </c>
      <c r="I58">
        <f>IF(D58=1,Results!D58,0)</f>
        <v>0</v>
      </c>
      <c r="J58">
        <f>IF(E58=1,Results!G58,0)</f>
        <v>0</v>
      </c>
      <c r="K58">
        <f>IF(F58=1,Results!J58,0)</f>
        <v>0</v>
      </c>
      <c r="L58">
        <f>IF(H58=1,Results!M58,0)</f>
        <v>0</v>
      </c>
      <c r="M58">
        <f>IF(A58=1,Results!D58,0)</f>
        <v>0</v>
      </c>
      <c r="N58">
        <f>IF(B58=1,Results!G58,0)</f>
        <v>0</v>
      </c>
      <c r="O58">
        <f>IF(C58=1,Results!J58,0)</f>
        <v>0</v>
      </c>
      <c r="P58">
        <f>IF(G58=1,Results!M58,0)</f>
        <v>0</v>
      </c>
      <c r="Q58">
        <f>IF($E58=1,Results!N58,0)</f>
        <v>0</v>
      </c>
      <c r="R58">
        <f>IF($B58=1,Results!N58,0)</f>
        <v>0</v>
      </c>
    </row>
    <row r="59" spans="1:18">
      <c r="A59">
        <f>IF(Results!D59&lt;=Input!$C$27, 1, 0)</f>
        <v>1</v>
      </c>
      <c r="B59">
        <f>IF(Results!G59&lt;=Input!$C$27, 1, 0)</f>
        <v>1</v>
      </c>
      <c r="C59">
        <f>IF(Results!J59&lt;=Input!$C$27, 1, 0)</f>
        <v>1</v>
      </c>
      <c r="D59">
        <f>IF(Results!D59&gt;=Input!$F$27, 1, 0)</f>
        <v>0</v>
      </c>
      <c r="E59">
        <f>IF(Results!G59&gt;=Input!$F$27, 1, 0)</f>
        <v>0</v>
      </c>
      <c r="F59">
        <f>IF(Results!J59&gt;=Input!$F$27, 1, 0)</f>
        <v>0</v>
      </c>
      <c r="G59">
        <f>IF(Results!M59&lt;=Input!$C$27, 1, 0)</f>
        <v>1</v>
      </c>
      <c r="H59">
        <f>IF(Results!M59&gt;=Input!$F$27, 1, 0)</f>
        <v>0</v>
      </c>
      <c r="I59">
        <f>IF(D59=1,Results!D59,0)</f>
        <v>0</v>
      </c>
      <c r="J59">
        <f>IF(E59=1,Results!G59,0)</f>
        <v>0</v>
      </c>
      <c r="K59">
        <f>IF(F59=1,Results!J59,0)</f>
        <v>0</v>
      </c>
      <c r="L59">
        <f>IF(H59=1,Results!M59,0)</f>
        <v>0</v>
      </c>
      <c r="M59">
        <f>IF(A59=1,Results!D59,0)</f>
        <v>0</v>
      </c>
      <c r="N59">
        <f>IF(B59=1,Results!G59,0)</f>
        <v>0</v>
      </c>
      <c r="O59">
        <f>IF(C59=1,Results!J59,0)</f>
        <v>0</v>
      </c>
      <c r="P59">
        <f>IF(G59=1,Results!M59,0)</f>
        <v>0</v>
      </c>
      <c r="Q59">
        <f>IF($E59=1,Results!N59,0)</f>
        <v>0</v>
      </c>
      <c r="R59">
        <f>IF($B59=1,Results!N59,0)</f>
        <v>0</v>
      </c>
    </row>
    <row r="60" spans="1:18">
      <c r="A60">
        <f>IF(Results!D60&lt;=Input!$C$27, 1, 0)</f>
        <v>1</v>
      </c>
      <c r="B60">
        <f>IF(Results!G60&lt;=Input!$C$27, 1, 0)</f>
        <v>1</v>
      </c>
      <c r="C60">
        <f>IF(Results!J60&lt;=Input!$C$27, 1, 0)</f>
        <v>1</v>
      </c>
      <c r="D60">
        <f>IF(Results!D60&gt;=Input!$F$27, 1, 0)</f>
        <v>0</v>
      </c>
      <c r="E60">
        <f>IF(Results!G60&gt;=Input!$F$27, 1, 0)</f>
        <v>0</v>
      </c>
      <c r="F60">
        <f>IF(Results!J60&gt;=Input!$F$27, 1, 0)</f>
        <v>0</v>
      </c>
      <c r="G60">
        <f>IF(Results!M60&lt;=Input!$C$27, 1, 0)</f>
        <v>1</v>
      </c>
      <c r="H60">
        <f>IF(Results!M60&gt;=Input!$F$27, 1, 0)</f>
        <v>0</v>
      </c>
      <c r="I60">
        <f>IF(D60=1,Results!D60,0)</f>
        <v>0</v>
      </c>
      <c r="J60">
        <f>IF(E60=1,Results!G60,0)</f>
        <v>0</v>
      </c>
      <c r="K60">
        <f>IF(F60=1,Results!J60,0)</f>
        <v>0</v>
      </c>
      <c r="L60">
        <f>IF(H60=1,Results!M60,0)</f>
        <v>0</v>
      </c>
      <c r="M60">
        <f>IF(A60=1,Results!D60,0)</f>
        <v>0</v>
      </c>
      <c r="N60">
        <f>IF(B60=1,Results!G60,0)</f>
        <v>0</v>
      </c>
      <c r="O60">
        <f>IF(C60=1,Results!J60,0)</f>
        <v>0</v>
      </c>
      <c r="P60">
        <f>IF(G60=1,Results!M60,0)</f>
        <v>0</v>
      </c>
      <c r="Q60">
        <f>IF($E60=1,Results!N60,0)</f>
        <v>0</v>
      </c>
      <c r="R60">
        <f>IF($B60=1,Results!N60,0)</f>
        <v>0</v>
      </c>
    </row>
    <row r="61" spans="1:18">
      <c r="A61">
        <f>IF(Results!D61&lt;=Input!$C$27, 1, 0)</f>
        <v>1</v>
      </c>
      <c r="B61">
        <f>IF(Results!G61&lt;=Input!$C$27, 1, 0)</f>
        <v>1</v>
      </c>
      <c r="C61">
        <f>IF(Results!J61&lt;=Input!$C$27, 1, 0)</f>
        <v>1</v>
      </c>
      <c r="D61">
        <f>IF(Results!D61&gt;=Input!$F$27, 1, 0)</f>
        <v>0</v>
      </c>
      <c r="E61">
        <f>IF(Results!G61&gt;=Input!$F$27, 1, 0)</f>
        <v>0</v>
      </c>
      <c r="F61">
        <f>IF(Results!J61&gt;=Input!$F$27, 1, 0)</f>
        <v>0</v>
      </c>
      <c r="G61">
        <f>IF(Results!M61&lt;=Input!$C$27, 1, 0)</f>
        <v>1</v>
      </c>
      <c r="H61">
        <f>IF(Results!M61&gt;=Input!$F$27, 1, 0)</f>
        <v>0</v>
      </c>
      <c r="I61">
        <f>IF(D61=1,Results!D61,0)</f>
        <v>0</v>
      </c>
      <c r="J61">
        <f>IF(E61=1,Results!G61,0)</f>
        <v>0</v>
      </c>
      <c r="K61">
        <f>IF(F61=1,Results!J61,0)</f>
        <v>0</v>
      </c>
      <c r="L61">
        <f>IF(H61=1,Results!M61,0)</f>
        <v>0</v>
      </c>
      <c r="M61">
        <f>IF(A61=1,Results!D61,0)</f>
        <v>0</v>
      </c>
      <c r="N61">
        <f>IF(B61=1,Results!G61,0)</f>
        <v>0</v>
      </c>
      <c r="O61">
        <f>IF(C61=1,Results!J61,0)</f>
        <v>0</v>
      </c>
      <c r="P61">
        <f>IF(G61=1,Results!M61,0)</f>
        <v>0</v>
      </c>
      <c r="Q61">
        <f>IF($E61=1,Results!N61,0)</f>
        <v>0</v>
      </c>
      <c r="R61">
        <f>IF($B61=1,Results!N61,0)</f>
        <v>0</v>
      </c>
    </row>
    <row r="62" spans="1:18">
      <c r="A62">
        <f>IF(Results!D62&lt;=Input!$C$27, 1, 0)</f>
        <v>1</v>
      </c>
      <c r="B62">
        <f>IF(Results!G62&lt;=Input!$C$27, 1, 0)</f>
        <v>1</v>
      </c>
      <c r="C62">
        <f>IF(Results!J62&lt;=Input!$C$27, 1, 0)</f>
        <v>1</v>
      </c>
      <c r="D62">
        <f>IF(Results!D62&gt;=Input!$F$27, 1, 0)</f>
        <v>0</v>
      </c>
      <c r="E62">
        <f>IF(Results!G62&gt;=Input!$F$27, 1, 0)</f>
        <v>0</v>
      </c>
      <c r="F62">
        <f>IF(Results!J62&gt;=Input!$F$27, 1, 0)</f>
        <v>0</v>
      </c>
      <c r="G62">
        <f>IF(Results!M62&lt;=Input!$C$27, 1, 0)</f>
        <v>1</v>
      </c>
      <c r="H62">
        <f>IF(Results!M62&gt;=Input!$F$27, 1, 0)</f>
        <v>0</v>
      </c>
      <c r="I62">
        <f>IF(D62=1,Results!D62,0)</f>
        <v>0</v>
      </c>
      <c r="J62">
        <f>IF(E62=1,Results!G62,0)</f>
        <v>0</v>
      </c>
      <c r="K62">
        <f>IF(F62=1,Results!J62,0)</f>
        <v>0</v>
      </c>
      <c r="L62">
        <f>IF(H62=1,Results!M62,0)</f>
        <v>0</v>
      </c>
      <c r="M62">
        <f>IF(A62=1,Results!D62,0)</f>
        <v>0</v>
      </c>
      <c r="N62">
        <f>IF(B62=1,Results!G62,0)</f>
        <v>0</v>
      </c>
      <c r="O62">
        <f>IF(C62=1,Results!J62,0)</f>
        <v>0</v>
      </c>
      <c r="P62">
        <f>IF(G62=1,Results!M62,0)</f>
        <v>0</v>
      </c>
      <c r="Q62">
        <f>IF($E62=1,Results!N62,0)</f>
        <v>0</v>
      </c>
      <c r="R62">
        <f>IF($B62=1,Results!N62,0)</f>
        <v>0</v>
      </c>
    </row>
    <row r="63" spans="1:18">
      <c r="A63">
        <f>IF(Results!D63&lt;=Input!$C$27, 1, 0)</f>
        <v>1</v>
      </c>
      <c r="B63">
        <f>IF(Results!G63&lt;=Input!$C$27, 1, 0)</f>
        <v>1</v>
      </c>
      <c r="C63">
        <f>IF(Results!J63&lt;=Input!$C$27, 1, 0)</f>
        <v>1</v>
      </c>
      <c r="D63">
        <f>IF(Results!D63&gt;=Input!$F$27, 1, 0)</f>
        <v>0</v>
      </c>
      <c r="E63">
        <f>IF(Results!G63&gt;=Input!$F$27, 1, 0)</f>
        <v>0</v>
      </c>
      <c r="F63">
        <f>IF(Results!J63&gt;=Input!$F$27, 1, 0)</f>
        <v>0</v>
      </c>
      <c r="G63">
        <f>IF(Results!M63&lt;=Input!$C$27, 1, 0)</f>
        <v>1</v>
      </c>
      <c r="H63">
        <f>IF(Results!M63&gt;=Input!$F$27, 1, 0)</f>
        <v>0</v>
      </c>
      <c r="I63">
        <f>IF(D63=1,Results!D63,0)</f>
        <v>0</v>
      </c>
      <c r="J63">
        <f>IF(E63=1,Results!G63,0)</f>
        <v>0</v>
      </c>
      <c r="K63">
        <f>IF(F63=1,Results!J63,0)</f>
        <v>0</v>
      </c>
      <c r="L63">
        <f>IF(H63=1,Results!M63,0)</f>
        <v>0</v>
      </c>
      <c r="M63">
        <f>IF(A63=1,Results!D63,0)</f>
        <v>0</v>
      </c>
      <c r="N63">
        <f>IF(B63=1,Results!G63,0)</f>
        <v>0</v>
      </c>
      <c r="O63">
        <f>IF(C63=1,Results!J63,0)</f>
        <v>0</v>
      </c>
      <c r="P63">
        <f>IF(G63=1,Results!M63,0)</f>
        <v>0</v>
      </c>
      <c r="Q63">
        <f>IF($E63=1,Results!N63,0)</f>
        <v>0</v>
      </c>
      <c r="R63">
        <f>IF($B63=1,Results!N63,0)</f>
        <v>0</v>
      </c>
    </row>
    <row r="64" spans="1:18">
      <c r="A64">
        <f>IF(Results!D64&lt;=Input!$C$27, 1, 0)</f>
        <v>1</v>
      </c>
      <c r="B64">
        <f>IF(Results!G64&lt;=Input!$C$27, 1, 0)</f>
        <v>1</v>
      </c>
      <c r="C64">
        <f>IF(Results!J64&lt;=Input!$C$27, 1, 0)</f>
        <v>1</v>
      </c>
      <c r="D64">
        <f>IF(Results!D64&gt;=Input!$F$27, 1, 0)</f>
        <v>0</v>
      </c>
      <c r="E64">
        <f>IF(Results!G64&gt;=Input!$F$27, 1, 0)</f>
        <v>0</v>
      </c>
      <c r="F64">
        <f>IF(Results!J64&gt;=Input!$F$27, 1, 0)</f>
        <v>0</v>
      </c>
      <c r="G64">
        <f>IF(Results!M64&lt;=Input!$C$27, 1, 0)</f>
        <v>1</v>
      </c>
      <c r="H64">
        <f>IF(Results!M64&gt;=Input!$F$27, 1, 0)</f>
        <v>0</v>
      </c>
      <c r="I64">
        <f>IF(D64=1,Results!D64,0)</f>
        <v>0</v>
      </c>
      <c r="J64">
        <f>IF(E64=1,Results!G64,0)</f>
        <v>0</v>
      </c>
      <c r="K64">
        <f>IF(F64=1,Results!J64,0)</f>
        <v>0</v>
      </c>
      <c r="L64">
        <f>IF(H64=1,Results!M64,0)</f>
        <v>0</v>
      </c>
      <c r="M64">
        <f>IF(A64=1,Results!D64,0)</f>
        <v>0</v>
      </c>
      <c r="N64">
        <f>IF(B64=1,Results!G64,0)</f>
        <v>0</v>
      </c>
      <c r="O64">
        <f>IF(C64=1,Results!J64,0)</f>
        <v>0</v>
      </c>
      <c r="P64">
        <f>IF(G64=1,Results!M64,0)</f>
        <v>0</v>
      </c>
      <c r="Q64">
        <f>IF($E64=1,Results!N64,0)</f>
        <v>0</v>
      </c>
      <c r="R64">
        <f>IF($B64=1,Results!N64,0)</f>
        <v>0</v>
      </c>
    </row>
    <row r="65" spans="1:18">
      <c r="A65">
        <f>IF(Results!D65&lt;=Input!$C$27, 1, 0)</f>
        <v>1</v>
      </c>
      <c r="B65">
        <f>IF(Results!G65&lt;=Input!$C$27, 1, 0)</f>
        <v>1</v>
      </c>
      <c r="C65">
        <f>IF(Results!J65&lt;=Input!$C$27, 1, 0)</f>
        <v>1</v>
      </c>
      <c r="D65">
        <f>IF(Results!D65&gt;=Input!$F$27, 1, 0)</f>
        <v>0</v>
      </c>
      <c r="E65">
        <f>IF(Results!G65&gt;=Input!$F$27, 1, 0)</f>
        <v>0</v>
      </c>
      <c r="F65">
        <f>IF(Results!J65&gt;=Input!$F$27, 1, 0)</f>
        <v>0</v>
      </c>
      <c r="G65">
        <f>IF(Results!M65&lt;=Input!$C$27, 1, 0)</f>
        <v>1</v>
      </c>
      <c r="H65">
        <f>IF(Results!M65&gt;=Input!$F$27, 1, 0)</f>
        <v>0</v>
      </c>
      <c r="I65">
        <f>IF(D65=1,Results!D65,0)</f>
        <v>0</v>
      </c>
      <c r="J65">
        <f>IF(E65=1,Results!G65,0)</f>
        <v>0</v>
      </c>
      <c r="K65">
        <f>IF(F65=1,Results!J65,0)</f>
        <v>0</v>
      </c>
      <c r="L65">
        <f>IF(H65=1,Results!M65,0)</f>
        <v>0</v>
      </c>
      <c r="M65">
        <f>IF(A65=1,Results!D65,0)</f>
        <v>0</v>
      </c>
      <c r="N65">
        <f>IF(B65=1,Results!G65,0)</f>
        <v>0</v>
      </c>
      <c r="O65">
        <f>IF(C65=1,Results!J65,0)</f>
        <v>0</v>
      </c>
      <c r="P65">
        <f>IF(G65=1,Results!M65,0)</f>
        <v>0</v>
      </c>
      <c r="Q65">
        <f>IF($E65=1,Results!N65,0)</f>
        <v>0</v>
      </c>
      <c r="R65">
        <f>IF($B65=1,Results!N65,0)</f>
        <v>0</v>
      </c>
    </row>
    <row r="66" spans="1:18">
      <c r="A66">
        <f>IF(Results!D66&lt;=Input!$C$27, 1, 0)</f>
        <v>1</v>
      </c>
      <c r="B66">
        <f>IF(Results!G66&lt;=Input!$C$27, 1, 0)</f>
        <v>1</v>
      </c>
      <c r="C66">
        <f>IF(Results!J66&lt;=Input!$C$27, 1, 0)</f>
        <v>1</v>
      </c>
      <c r="D66">
        <f>IF(Results!D66&gt;=Input!$F$27, 1, 0)</f>
        <v>0</v>
      </c>
      <c r="E66">
        <f>IF(Results!G66&gt;=Input!$F$27, 1, 0)</f>
        <v>0</v>
      </c>
      <c r="F66">
        <f>IF(Results!J66&gt;=Input!$F$27, 1, 0)</f>
        <v>0</v>
      </c>
      <c r="G66">
        <f>IF(Results!M66&lt;=Input!$C$27, 1, 0)</f>
        <v>1</v>
      </c>
      <c r="H66">
        <f>IF(Results!M66&gt;=Input!$F$27, 1, 0)</f>
        <v>0</v>
      </c>
      <c r="I66">
        <f>IF(D66=1,Results!D66,0)</f>
        <v>0</v>
      </c>
      <c r="J66">
        <f>IF(E66=1,Results!G66,0)</f>
        <v>0</v>
      </c>
      <c r="K66">
        <f>IF(F66=1,Results!J66,0)</f>
        <v>0</v>
      </c>
      <c r="L66">
        <f>IF(H66=1,Results!M66,0)</f>
        <v>0</v>
      </c>
      <c r="M66">
        <f>IF(A66=1,Results!D66,0)</f>
        <v>0</v>
      </c>
      <c r="N66">
        <f>IF(B66=1,Results!G66,0)</f>
        <v>0</v>
      </c>
      <c r="O66">
        <f>IF(C66=1,Results!J66,0)</f>
        <v>0</v>
      </c>
      <c r="P66">
        <f>IF(G66=1,Results!M66,0)</f>
        <v>0</v>
      </c>
      <c r="Q66">
        <f>IF($E66=1,Results!N66,0)</f>
        <v>0</v>
      </c>
      <c r="R66">
        <f>IF($B66=1,Results!N66,0)</f>
        <v>0</v>
      </c>
    </row>
    <row r="67" spans="1:18">
      <c r="A67">
        <f>IF(Results!D67&lt;=Input!$C$27, 1, 0)</f>
        <v>1</v>
      </c>
      <c r="B67">
        <f>IF(Results!G67&lt;=Input!$C$27, 1, 0)</f>
        <v>1</v>
      </c>
      <c r="C67">
        <f>IF(Results!J67&lt;=Input!$C$27, 1, 0)</f>
        <v>1</v>
      </c>
      <c r="D67">
        <f>IF(Results!D67&gt;=Input!$F$27, 1, 0)</f>
        <v>0</v>
      </c>
      <c r="E67">
        <f>IF(Results!G67&gt;=Input!$F$27, 1, 0)</f>
        <v>0</v>
      </c>
      <c r="F67">
        <f>IF(Results!J67&gt;=Input!$F$27, 1, 0)</f>
        <v>0</v>
      </c>
      <c r="G67">
        <f>IF(Results!M67&lt;=Input!$C$27, 1, 0)</f>
        <v>1</v>
      </c>
      <c r="H67">
        <f>IF(Results!M67&gt;=Input!$F$27, 1, 0)</f>
        <v>0</v>
      </c>
      <c r="I67">
        <f>IF(D67=1,Results!D67,0)</f>
        <v>0</v>
      </c>
      <c r="J67">
        <f>IF(E67=1,Results!G67,0)</f>
        <v>0</v>
      </c>
      <c r="K67">
        <f>IF(F67=1,Results!J67,0)</f>
        <v>0</v>
      </c>
      <c r="L67">
        <f>IF(H67=1,Results!M67,0)</f>
        <v>0</v>
      </c>
      <c r="M67">
        <f>IF(A67=1,Results!D67,0)</f>
        <v>0</v>
      </c>
      <c r="N67">
        <f>IF(B67=1,Results!G67,0)</f>
        <v>0</v>
      </c>
      <c r="O67">
        <f>IF(C67=1,Results!J67,0)</f>
        <v>0</v>
      </c>
      <c r="P67">
        <f>IF(G67=1,Results!M67,0)</f>
        <v>0</v>
      </c>
      <c r="Q67">
        <f>IF($E67=1,Results!N67,0)</f>
        <v>0</v>
      </c>
      <c r="R67">
        <f>IF($B67=1,Results!N67,0)</f>
        <v>0</v>
      </c>
    </row>
    <row r="68" spans="1:18">
      <c r="A68">
        <f>IF(Results!D68&lt;=Input!$C$27, 1, 0)</f>
        <v>1</v>
      </c>
      <c r="B68">
        <f>IF(Results!G68&lt;=Input!$C$27, 1, 0)</f>
        <v>1</v>
      </c>
      <c r="C68">
        <f>IF(Results!J68&lt;=Input!$C$27, 1, 0)</f>
        <v>1</v>
      </c>
      <c r="D68">
        <f>IF(Results!D68&gt;=Input!$F$27, 1, 0)</f>
        <v>0</v>
      </c>
      <c r="E68">
        <f>IF(Results!G68&gt;=Input!$F$27, 1, 0)</f>
        <v>0</v>
      </c>
      <c r="F68">
        <f>IF(Results!J68&gt;=Input!$F$27, 1, 0)</f>
        <v>0</v>
      </c>
      <c r="G68">
        <f>IF(Results!M68&lt;=Input!$C$27, 1, 0)</f>
        <v>1</v>
      </c>
      <c r="H68">
        <f>IF(Results!M68&gt;=Input!$F$27, 1, 0)</f>
        <v>0</v>
      </c>
      <c r="I68">
        <f>IF(D68=1,Results!D68,0)</f>
        <v>0</v>
      </c>
      <c r="J68">
        <f>IF(E68=1,Results!G68,0)</f>
        <v>0</v>
      </c>
      <c r="K68">
        <f>IF(F68=1,Results!J68,0)</f>
        <v>0</v>
      </c>
      <c r="L68">
        <f>IF(H68=1,Results!M68,0)</f>
        <v>0</v>
      </c>
      <c r="M68">
        <f>IF(A68=1,Results!D68,0)</f>
        <v>0</v>
      </c>
      <c r="N68">
        <f>IF(B68=1,Results!G68,0)</f>
        <v>0</v>
      </c>
      <c r="O68">
        <f>IF(C68=1,Results!J68,0)</f>
        <v>0</v>
      </c>
      <c r="P68">
        <f>IF(G68=1,Results!M68,0)</f>
        <v>0</v>
      </c>
      <c r="Q68">
        <f>IF($E68=1,Results!N68,0)</f>
        <v>0</v>
      </c>
      <c r="R68">
        <f>IF($B68=1,Results!N68,0)</f>
        <v>0</v>
      </c>
    </row>
    <row r="69" spans="1:18">
      <c r="A69">
        <f>IF(Results!D69&lt;=Input!$C$27, 1, 0)</f>
        <v>1</v>
      </c>
      <c r="B69">
        <f>IF(Results!G69&lt;=Input!$C$27, 1, 0)</f>
        <v>1</v>
      </c>
      <c r="C69">
        <f>IF(Results!J69&lt;=Input!$C$27, 1, 0)</f>
        <v>1</v>
      </c>
      <c r="D69">
        <f>IF(Results!D69&gt;=Input!$F$27, 1, 0)</f>
        <v>0</v>
      </c>
      <c r="E69">
        <f>IF(Results!G69&gt;=Input!$F$27, 1, 0)</f>
        <v>0</v>
      </c>
      <c r="F69">
        <f>IF(Results!J69&gt;=Input!$F$27, 1, 0)</f>
        <v>0</v>
      </c>
      <c r="G69">
        <f>IF(Results!M69&lt;=Input!$C$27, 1, 0)</f>
        <v>1</v>
      </c>
      <c r="H69">
        <f>IF(Results!M69&gt;=Input!$F$27, 1, 0)</f>
        <v>0</v>
      </c>
      <c r="I69">
        <f>IF(D69=1,Results!D69,0)</f>
        <v>0</v>
      </c>
      <c r="J69">
        <f>IF(E69=1,Results!G69,0)</f>
        <v>0</v>
      </c>
      <c r="K69">
        <f>IF(F69=1,Results!J69,0)</f>
        <v>0</v>
      </c>
      <c r="L69">
        <f>IF(H69=1,Results!M69,0)</f>
        <v>0</v>
      </c>
      <c r="M69">
        <f>IF(A69=1,Results!D69,0)</f>
        <v>0</v>
      </c>
      <c r="N69">
        <f>IF(B69=1,Results!G69,0)</f>
        <v>0</v>
      </c>
      <c r="O69">
        <f>IF(C69=1,Results!J69,0)</f>
        <v>0</v>
      </c>
      <c r="P69">
        <f>IF(G69=1,Results!M69,0)</f>
        <v>0</v>
      </c>
      <c r="Q69">
        <f>IF($E69=1,Results!N69,0)</f>
        <v>0</v>
      </c>
      <c r="R69">
        <f>IF($B69=1,Results!N69,0)</f>
        <v>0</v>
      </c>
    </row>
    <row r="70" spans="1:18">
      <c r="A70">
        <f>IF(Results!D70&lt;=Input!$C$27, 1, 0)</f>
        <v>1</v>
      </c>
      <c r="B70">
        <f>IF(Results!G70&lt;=Input!$C$27, 1, 0)</f>
        <v>1</v>
      </c>
      <c r="C70">
        <f>IF(Results!J70&lt;=Input!$C$27, 1, 0)</f>
        <v>1</v>
      </c>
      <c r="D70">
        <f>IF(Results!D70&gt;=Input!$F$27, 1, 0)</f>
        <v>0</v>
      </c>
      <c r="E70">
        <f>IF(Results!G70&gt;=Input!$F$27, 1, 0)</f>
        <v>0</v>
      </c>
      <c r="F70">
        <f>IF(Results!J70&gt;=Input!$F$27, 1, 0)</f>
        <v>0</v>
      </c>
      <c r="G70">
        <f>IF(Results!M70&lt;=Input!$C$27, 1, 0)</f>
        <v>1</v>
      </c>
      <c r="H70">
        <f>IF(Results!M70&gt;=Input!$F$27, 1, 0)</f>
        <v>0</v>
      </c>
      <c r="I70">
        <f>IF(D70=1,Results!D70,0)</f>
        <v>0</v>
      </c>
      <c r="J70">
        <f>IF(E70=1,Results!G70,0)</f>
        <v>0</v>
      </c>
      <c r="K70">
        <f>IF(F70=1,Results!J70,0)</f>
        <v>0</v>
      </c>
      <c r="L70">
        <f>IF(H70=1,Results!M70,0)</f>
        <v>0</v>
      </c>
      <c r="M70">
        <f>IF(A70=1,Results!D70,0)</f>
        <v>0</v>
      </c>
      <c r="N70">
        <f>IF(B70=1,Results!G70,0)</f>
        <v>0</v>
      </c>
      <c r="O70">
        <f>IF(C70=1,Results!J70,0)</f>
        <v>0</v>
      </c>
      <c r="P70">
        <f>IF(G70=1,Results!M70,0)</f>
        <v>0</v>
      </c>
      <c r="Q70">
        <f>IF($E70=1,Results!N70,0)</f>
        <v>0</v>
      </c>
      <c r="R70">
        <f>IF($B70=1,Results!N70,0)</f>
        <v>0</v>
      </c>
    </row>
    <row r="71" spans="1:18">
      <c r="A71">
        <f>IF(Results!D71&lt;=Input!$C$27, 1, 0)</f>
        <v>1</v>
      </c>
      <c r="B71">
        <f>IF(Results!G71&lt;=Input!$C$27, 1, 0)</f>
        <v>1</v>
      </c>
      <c r="C71">
        <f>IF(Results!J71&lt;=Input!$C$27, 1, 0)</f>
        <v>1</v>
      </c>
      <c r="D71">
        <f>IF(Results!D71&gt;=Input!$F$27, 1, 0)</f>
        <v>0</v>
      </c>
      <c r="E71">
        <f>IF(Results!G71&gt;=Input!$F$27, 1, 0)</f>
        <v>0</v>
      </c>
      <c r="F71">
        <f>IF(Results!J71&gt;=Input!$F$27, 1, 0)</f>
        <v>0</v>
      </c>
      <c r="G71">
        <f>IF(Results!M71&lt;=Input!$C$27, 1, 0)</f>
        <v>1</v>
      </c>
      <c r="H71">
        <f>IF(Results!M71&gt;=Input!$F$27, 1, 0)</f>
        <v>0</v>
      </c>
      <c r="I71">
        <f>IF(D71=1,Results!D71,0)</f>
        <v>0</v>
      </c>
      <c r="J71">
        <f>IF(E71=1,Results!G71,0)</f>
        <v>0</v>
      </c>
      <c r="K71">
        <f>IF(F71=1,Results!J71,0)</f>
        <v>0</v>
      </c>
      <c r="L71">
        <f>IF(H71=1,Results!M71,0)</f>
        <v>0</v>
      </c>
      <c r="M71">
        <f>IF(A71=1,Results!D71,0)</f>
        <v>0</v>
      </c>
      <c r="N71">
        <f>IF(B71=1,Results!G71,0)</f>
        <v>0</v>
      </c>
      <c r="O71">
        <f>IF(C71=1,Results!J71,0)</f>
        <v>0</v>
      </c>
      <c r="P71">
        <f>IF(G71=1,Results!M71,0)</f>
        <v>0</v>
      </c>
      <c r="Q71">
        <f>IF($E71=1,Results!N71,0)</f>
        <v>0</v>
      </c>
      <c r="R71">
        <f>IF($B71=1,Results!N71,0)</f>
        <v>0</v>
      </c>
    </row>
    <row r="72" spans="1:18">
      <c r="A72">
        <f>IF(Results!D72&lt;=Input!$C$27, 1, 0)</f>
        <v>1</v>
      </c>
      <c r="B72">
        <f>IF(Results!G72&lt;=Input!$C$27, 1, 0)</f>
        <v>1</v>
      </c>
      <c r="C72">
        <f>IF(Results!J72&lt;=Input!$C$27, 1, 0)</f>
        <v>1</v>
      </c>
      <c r="D72">
        <f>IF(Results!D72&gt;=Input!$F$27, 1, 0)</f>
        <v>0</v>
      </c>
      <c r="E72">
        <f>IF(Results!G72&gt;=Input!$F$27, 1, 0)</f>
        <v>0</v>
      </c>
      <c r="F72">
        <f>IF(Results!J72&gt;=Input!$F$27, 1, 0)</f>
        <v>0</v>
      </c>
      <c r="G72">
        <f>IF(Results!M72&lt;=Input!$C$27, 1, 0)</f>
        <v>1</v>
      </c>
      <c r="H72">
        <f>IF(Results!M72&gt;=Input!$F$27, 1, 0)</f>
        <v>0</v>
      </c>
      <c r="I72">
        <f>IF(D72=1,Results!D72,0)</f>
        <v>0</v>
      </c>
      <c r="J72">
        <f>IF(E72=1,Results!G72,0)</f>
        <v>0</v>
      </c>
      <c r="K72">
        <f>IF(F72=1,Results!J72,0)</f>
        <v>0</v>
      </c>
      <c r="L72">
        <f>IF(H72=1,Results!M72,0)</f>
        <v>0</v>
      </c>
      <c r="M72">
        <f>IF(A72=1,Results!D72,0)</f>
        <v>0</v>
      </c>
      <c r="N72">
        <f>IF(B72=1,Results!G72,0)</f>
        <v>0</v>
      </c>
      <c r="O72">
        <f>IF(C72=1,Results!J72,0)</f>
        <v>0</v>
      </c>
      <c r="P72">
        <f>IF(G72=1,Results!M72,0)</f>
        <v>0</v>
      </c>
      <c r="Q72">
        <f>IF($E72=1,Results!N72,0)</f>
        <v>0</v>
      </c>
      <c r="R72">
        <f>IF($B72=1,Results!N72,0)</f>
        <v>0</v>
      </c>
    </row>
    <row r="73" spans="1:18">
      <c r="A73">
        <f>IF(Results!D73&lt;=Input!$C$27, 1, 0)</f>
        <v>1</v>
      </c>
      <c r="B73">
        <f>IF(Results!G73&lt;=Input!$C$27, 1, 0)</f>
        <v>1</v>
      </c>
      <c r="C73">
        <f>IF(Results!J73&lt;=Input!$C$27, 1, 0)</f>
        <v>1</v>
      </c>
      <c r="D73">
        <f>IF(Results!D73&gt;=Input!$F$27, 1, 0)</f>
        <v>0</v>
      </c>
      <c r="E73">
        <f>IF(Results!G73&gt;=Input!$F$27, 1, 0)</f>
        <v>0</v>
      </c>
      <c r="F73">
        <f>IF(Results!J73&gt;=Input!$F$27, 1, 0)</f>
        <v>0</v>
      </c>
      <c r="G73">
        <f>IF(Results!M73&lt;=Input!$C$27, 1, 0)</f>
        <v>1</v>
      </c>
      <c r="H73">
        <f>IF(Results!M73&gt;=Input!$F$27, 1, 0)</f>
        <v>0</v>
      </c>
      <c r="I73">
        <f>IF(D73=1,Results!D73,0)</f>
        <v>0</v>
      </c>
      <c r="J73">
        <f>IF(E73=1,Results!G73,0)</f>
        <v>0</v>
      </c>
      <c r="K73">
        <f>IF(F73=1,Results!J73,0)</f>
        <v>0</v>
      </c>
      <c r="L73">
        <f>IF(H73=1,Results!M73,0)</f>
        <v>0</v>
      </c>
      <c r="M73">
        <f>IF(A73=1,Results!D73,0)</f>
        <v>0</v>
      </c>
      <c r="N73">
        <f>IF(B73=1,Results!G73,0)</f>
        <v>0</v>
      </c>
      <c r="O73">
        <f>IF(C73=1,Results!J73,0)</f>
        <v>0</v>
      </c>
      <c r="P73">
        <f>IF(G73=1,Results!M73,0)</f>
        <v>0</v>
      </c>
      <c r="Q73">
        <f>IF($E73=1,Results!N73,0)</f>
        <v>0</v>
      </c>
      <c r="R73">
        <f>IF($B73=1,Results!N73,0)</f>
        <v>0</v>
      </c>
    </row>
    <row r="74" spans="1:18">
      <c r="A74">
        <f>IF(Results!D74&lt;=Input!$C$27, 1, 0)</f>
        <v>1</v>
      </c>
      <c r="B74">
        <f>IF(Results!G74&lt;=Input!$C$27, 1, 0)</f>
        <v>1</v>
      </c>
      <c r="C74">
        <f>IF(Results!J74&lt;=Input!$C$27, 1, 0)</f>
        <v>1</v>
      </c>
      <c r="D74">
        <f>IF(Results!D74&gt;=Input!$F$27, 1, 0)</f>
        <v>0</v>
      </c>
      <c r="E74">
        <f>IF(Results!G74&gt;=Input!$F$27, 1, 0)</f>
        <v>0</v>
      </c>
      <c r="F74">
        <f>IF(Results!J74&gt;=Input!$F$27, 1, 0)</f>
        <v>0</v>
      </c>
      <c r="G74">
        <f>IF(Results!M74&lt;=Input!$C$27, 1, 0)</f>
        <v>1</v>
      </c>
      <c r="H74">
        <f>IF(Results!M74&gt;=Input!$F$27, 1, 0)</f>
        <v>0</v>
      </c>
      <c r="I74">
        <f>IF(D74=1,Results!D74,0)</f>
        <v>0</v>
      </c>
      <c r="J74">
        <f>IF(E74=1,Results!G74,0)</f>
        <v>0</v>
      </c>
      <c r="K74">
        <f>IF(F74=1,Results!J74,0)</f>
        <v>0</v>
      </c>
      <c r="L74">
        <f>IF(H74=1,Results!M74,0)</f>
        <v>0</v>
      </c>
      <c r="M74">
        <f>IF(A74=1,Results!D74,0)</f>
        <v>0</v>
      </c>
      <c r="N74">
        <f>IF(B74=1,Results!G74,0)</f>
        <v>0</v>
      </c>
      <c r="O74">
        <f>IF(C74=1,Results!J74,0)</f>
        <v>0</v>
      </c>
      <c r="P74">
        <f>IF(G74=1,Results!M74,0)</f>
        <v>0</v>
      </c>
      <c r="Q74">
        <f>IF($E74=1,Results!N74,0)</f>
        <v>0</v>
      </c>
      <c r="R74">
        <f>IF($B74=1,Results!N74,0)</f>
        <v>0</v>
      </c>
    </row>
    <row r="75" spans="1:18">
      <c r="A75">
        <f>IF(Results!D75&lt;=Input!$C$27, 1, 0)</f>
        <v>1</v>
      </c>
      <c r="B75">
        <f>IF(Results!G75&lt;=Input!$C$27, 1, 0)</f>
        <v>1</v>
      </c>
      <c r="C75">
        <f>IF(Results!J75&lt;=Input!$C$27, 1, 0)</f>
        <v>1</v>
      </c>
      <c r="D75">
        <f>IF(Results!D75&gt;=Input!$F$27, 1, 0)</f>
        <v>0</v>
      </c>
      <c r="E75">
        <f>IF(Results!G75&gt;=Input!$F$27, 1, 0)</f>
        <v>0</v>
      </c>
      <c r="F75">
        <f>IF(Results!J75&gt;=Input!$F$27, 1, 0)</f>
        <v>0</v>
      </c>
      <c r="G75">
        <f>IF(Results!M75&lt;=Input!$C$27, 1, 0)</f>
        <v>1</v>
      </c>
      <c r="H75">
        <f>IF(Results!M75&gt;=Input!$F$27, 1, 0)</f>
        <v>0</v>
      </c>
      <c r="I75">
        <f>IF(D75=1,Results!D75,0)</f>
        <v>0</v>
      </c>
      <c r="J75">
        <f>IF(E75=1,Results!G75,0)</f>
        <v>0</v>
      </c>
      <c r="K75">
        <f>IF(F75=1,Results!J75,0)</f>
        <v>0</v>
      </c>
      <c r="L75">
        <f>IF(H75=1,Results!M75,0)</f>
        <v>0</v>
      </c>
      <c r="M75">
        <f>IF(A75=1,Results!D75,0)</f>
        <v>0</v>
      </c>
      <c r="N75">
        <f>IF(B75=1,Results!G75,0)</f>
        <v>0</v>
      </c>
      <c r="O75">
        <f>IF(C75=1,Results!J75,0)</f>
        <v>0</v>
      </c>
      <c r="P75">
        <f>IF(G75=1,Results!M75,0)</f>
        <v>0</v>
      </c>
      <c r="Q75">
        <f>IF($E75=1,Results!N75,0)</f>
        <v>0</v>
      </c>
      <c r="R75">
        <f>IF($B75=1,Results!N75,0)</f>
        <v>0</v>
      </c>
    </row>
    <row r="76" spans="1:18">
      <c r="A76">
        <f>IF(Results!D76&lt;=Input!$C$27, 1, 0)</f>
        <v>1</v>
      </c>
      <c r="B76">
        <f>IF(Results!G76&lt;=Input!$C$27, 1, 0)</f>
        <v>1</v>
      </c>
      <c r="C76">
        <f>IF(Results!J76&lt;=Input!$C$27, 1, 0)</f>
        <v>1</v>
      </c>
      <c r="D76">
        <f>IF(Results!D76&gt;=Input!$F$27, 1, 0)</f>
        <v>0</v>
      </c>
      <c r="E76">
        <f>IF(Results!G76&gt;=Input!$F$27, 1, 0)</f>
        <v>0</v>
      </c>
      <c r="F76">
        <f>IF(Results!J76&gt;=Input!$F$27, 1, 0)</f>
        <v>0</v>
      </c>
      <c r="G76">
        <f>IF(Results!M76&lt;=Input!$C$27, 1, 0)</f>
        <v>1</v>
      </c>
      <c r="H76">
        <f>IF(Results!M76&gt;=Input!$F$27, 1, 0)</f>
        <v>0</v>
      </c>
      <c r="I76">
        <f>IF(D76=1,Results!D76,0)</f>
        <v>0</v>
      </c>
      <c r="J76">
        <f>IF(E76=1,Results!G76,0)</f>
        <v>0</v>
      </c>
      <c r="K76">
        <f>IF(F76=1,Results!J76,0)</f>
        <v>0</v>
      </c>
      <c r="L76">
        <f>IF(H76=1,Results!M76,0)</f>
        <v>0</v>
      </c>
      <c r="M76">
        <f>IF(A76=1,Results!D76,0)</f>
        <v>0</v>
      </c>
      <c r="N76">
        <f>IF(B76=1,Results!G76,0)</f>
        <v>0</v>
      </c>
      <c r="O76">
        <f>IF(C76=1,Results!J76,0)</f>
        <v>0</v>
      </c>
      <c r="P76">
        <f>IF(G76=1,Results!M76,0)</f>
        <v>0</v>
      </c>
      <c r="Q76">
        <f>IF($E76=1,Results!N76,0)</f>
        <v>0</v>
      </c>
      <c r="R76">
        <f>IF($B76=1,Results!N76,0)</f>
        <v>0</v>
      </c>
    </row>
    <row r="77" spans="1:18">
      <c r="A77">
        <f>IF(Results!D77&lt;=Input!$C$27, 1, 0)</f>
        <v>1</v>
      </c>
      <c r="B77">
        <f>IF(Results!G77&lt;=Input!$C$27, 1, 0)</f>
        <v>1</v>
      </c>
      <c r="C77">
        <f>IF(Results!J77&lt;=Input!$C$27, 1, 0)</f>
        <v>1</v>
      </c>
      <c r="D77">
        <f>IF(Results!D77&gt;=Input!$F$27, 1, 0)</f>
        <v>0</v>
      </c>
      <c r="E77">
        <f>IF(Results!G77&gt;=Input!$F$27, 1, 0)</f>
        <v>0</v>
      </c>
      <c r="F77">
        <f>IF(Results!J77&gt;=Input!$F$27, 1, 0)</f>
        <v>0</v>
      </c>
      <c r="G77">
        <f>IF(Results!M77&lt;=Input!$C$27, 1, 0)</f>
        <v>1</v>
      </c>
      <c r="H77">
        <f>IF(Results!M77&gt;=Input!$F$27, 1, 0)</f>
        <v>0</v>
      </c>
      <c r="I77">
        <f>IF(D77=1,Results!D77,0)</f>
        <v>0</v>
      </c>
      <c r="J77">
        <f>IF(E77=1,Results!G77,0)</f>
        <v>0</v>
      </c>
      <c r="K77">
        <f>IF(F77=1,Results!J77,0)</f>
        <v>0</v>
      </c>
      <c r="L77">
        <f>IF(H77=1,Results!M77,0)</f>
        <v>0</v>
      </c>
      <c r="M77">
        <f>IF(A77=1,Results!D77,0)</f>
        <v>0</v>
      </c>
      <c r="N77">
        <f>IF(B77=1,Results!G77,0)</f>
        <v>0</v>
      </c>
      <c r="O77">
        <f>IF(C77=1,Results!J77,0)</f>
        <v>0</v>
      </c>
      <c r="P77">
        <f>IF(G77=1,Results!M77,0)</f>
        <v>0</v>
      </c>
      <c r="Q77">
        <f>IF($E77=1,Results!N77,0)</f>
        <v>0</v>
      </c>
      <c r="R77">
        <f>IF($B77=1,Results!N77,0)</f>
        <v>0</v>
      </c>
    </row>
    <row r="78" spans="1:18">
      <c r="A78">
        <f>IF(Results!D78&lt;=Input!$C$27, 1, 0)</f>
        <v>1</v>
      </c>
      <c r="B78">
        <f>IF(Results!G78&lt;=Input!$C$27, 1, 0)</f>
        <v>1</v>
      </c>
      <c r="C78">
        <f>IF(Results!J78&lt;=Input!$C$27, 1, 0)</f>
        <v>1</v>
      </c>
      <c r="D78">
        <f>IF(Results!D78&gt;=Input!$F$27, 1, 0)</f>
        <v>0</v>
      </c>
      <c r="E78">
        <f>IF(Results!G78&gt;=Input!$F$27, 1, 0)</f>
        <v>0</v>
      </c>
      <c r="F78">
        <f>IF(Results!J78&gt;=Input!$F$27, 1, 0)</f>
        <v>0</v>
      </c>
      <c r="G78">
        <f>IF(Results!M78&lt;=Input!$C$27, 1, 0)</f>
        <v>1</v>
      </c>
      <c r="H78">
        <f>IF(Results!M78&gt;=Input!$F$27, 1, 0)</f>
        <v>0</v>
      </c>
      <c r="I78">
        <f>IF(D78=1,Results!D78,0)</f>
        <v>0</v>
      </c>
      <c r="J78">
        <f>IF(E78=1,Results!G78,0)</f>
        <v>0</v>
      </c>
      <c r="K78">
        <f>IF(F78=1,Results!J78,0)</f>
        <v>0</v>
      </c>
      <c r="L78">
        <f>IF(H78=1,Results!M78,0)</f>
        <v>0</v>
      </c>
      <c r="M78">
        <f>IF(A78=1,Results!D78,0)</f>
        <v>0</v>
      </c>
      <c r="N78">
        <f>IF(B78=1,Results!G78,0)</f>
        <v>0</v>
      </c>
      <c r="O78">
        <f>IF(C78=1,Results!J78,0)</f>
        <v>0</v>
      </c>
      <c r="P78">
        <f>IF(G78=1,Results!M78,0)</f>
        <v>0</v>
      </c>
      <c r="Q78">
        <f>IF($E78=1,Results!N78,0)</f>
        <v>0</v>
      </c>
      <c r="R78">
        <f>IF($B78=1,Results!N78,0)</f>
        <v>0</v>
      </c>
    </row>
    <row r="79" spans="1:18">
      <c r="A79">
        <f>IF(Results!D79&lt;=Input!$C$27, 1, 0)</f>
        <v>1</v>
      </c>
      <c r="B79">
        <f>IF(Results!G79&lt;=Input!$C$27, 1, 0)</f>
        <v>1</v>
      </c>
      <c r="C79">
        <f>IF(Results!J79&lt;=Input!$C$27, 1, 0)</f>
        <v>1</v>
      </c>
      <c r="D79">
        <f>IF(Results!D79&gt;=Input!$F$27, 1, 0)</f>
        <v>0</v>
      </c>
      <c r="E79">
        <f>IF(Results!G79&gt;=Input!$F$27, 1, 0)</f>
        <v>0</v>
      </c>
      <c r="F79">
        <f>IF(Results!J79&gt;=Input!$F$27, 1, 0)</f>
        <v>0</v>
      </c>
      <c r="G79">
        <f>IF(Results!M79&lt;=Input!$C$27, 1, 0)</f>
        <v>1</v>
      </c>
      <c r="H79">
        <f>IF(Results!M79&gt;=Input!$F$27, 1, 0)</f>
        <v>0</v>
      </c>
      <c r="I79">
        <f>IF(D79=1,Results!D79,0)</f>
        <v>0</v>
      </c>
      <c r="J79">
        <f>IF(E79=1,Results!G79,0)</f>
        <v>0</v>
      </c>
      <c r="K79">
        <f>IF(F79=1,Results!J79,0)</f>
        <v>0</v>
      </c>
      <c r="L79">
        <f>IF(H79=1,Results!M79,0)</f>
        <v>0</v>
      </c>
      <c r="M79">
        <f>IF(A79=1,Results!D79,0)</f>
        <v>0</v>
      </c>
      <c r="N79">
        <f>IF(B79=1,Results!G79,0)</f>
        <v>0</v>
      </c>
      <c r="O79">
        <f>IF(C79=1,Results!J79,0)</f>
        <v>0</v>
      </c>
      <c r="P79">
        <f>IF(G79=1,Results!M79,0)</f>
        <v>0</v>
      </c>
      <c r="Q79">
        <f>IF($E79=1,Results!N79,0)</f>
        <v>0</v>
      </c>
      <c r="R79">
        <f>IF($B79=1,Results!N79,0)</f>
        <v>0</v>
      </c>
    </row>
    <row r="80" spans="1:18">
      <c r="A80">
        <f>IF(Results!D80&lt;=Input!$C$27, 1, 0)</f>
        <v>1</v>
      </c>
      <c r="B80">
        <f>IF(Results!G80&lt;=Input!$C$27, 1, 0)</f>
        <v>1</v>
      </c>
      <c r="C80">
        <f>IF(Results!J80&lt;=Input!$C$27, 1, 0)</f>
        <v>1</v>
      </c>
      <c r="D80">
        <f>IF(Results!D80&gt;=Input!$F$27, 1, 0)</f>
        <v>0</v>
      </c>
      <c r="E80">
        <f>IF(Results!G80&gt;=Input!$F$27, 1, 0)</f>
        <v>0</v>
      </c>
      <c r="F80">
        <f>IF(Results!J80&gt;=Input!$F$27, 1, 0)</f>
        <v>0</v>
      </c>
      <c r="G80">
        <f>IF(Results!M80&lt;=Input!$C$27, 1, 0)</f>
        <v>1</v>
      </c>
      <c r="H80">
        <f>IF(Results!M80&gt;=Input!$F$27, 1, 0)</f>
        <v>0</v>
      </c>
      <c r="I80">
        <f>IF(D80=1,Results!D80,0)</f>
        <v>0</v>
      </c>
      <c r="J80">
        <f>IF(E80=1,Results!G80,0)</f>
        <v>0</v>
      </c>
      <c r="K80">
        <f>IF(F80=1,Results!J80,0)</f>
        <v>0</v>
      </c>
      <c r="L80">
        <f>IF(H80=1,Results!M80,0)</f>
        <v>0</v>
      </c>
      <c r="M80">
        <f>IF(A80=1,Results!D80,0)</f>
        <v>0</v>
      </c>
      <c r="N80">
        <f>IF(B80=1,Results!G80,0)</f>
        <v>0</v>
      </c>
      <c r="O80">
        <f>IF(C80=1,Results!J80,0)</f>
        <v>0</v>
      </c>
      <c r="P80">
        <f>IF(G80=1,Results!M80,0)</f>
        <v>0</v>
      </c>
      <c r="Q80">
        <f>IF($E80=1,Results!N80,0)</f>
        <v>0</v>
      </c>
      <c r="R80">
        <f>IF($B80=1,Results!N80,0)</f>
        <v>0</v>
      </c>
    </row>
    <row r="81" spans="1:18">
      <c r="A81">
        <f>IF(Results!D81&lt;=Input!$C$27, 1, 0)</f>
        <v>1</v>
      </c>
      <c r="B81">
        <f>IF(Results!G81&lt;=Input!$C$27, 1, 0)</f>
        <v>1</v>
      </c>
      <c r="C81">
        <f>IF(Results!J81&lt;=Input!$C$27, 1, 0)</f>
        <v>1</v>
      </c>
      <c r="D81">
        <f>IF(Results!D81&gt;=Input!$F$27, 1, 0)</f>
        <v>0</v>
      </c>
      <c r="E81">
        <f>IF(Results!G81&gt;=Input!$F$27, 1, 0)</f>
        <v>0</v>
      </c>
      <c r="F81">
        <f>IF(Results!J81&gt;=Input!$F$27, 1, 0)</f>
        <v>0</v>
      </c>
      <c r="G81">
        <f>IF(Results!M81&lt;=Input!$C$27, 1, 0)</f>
        <v>1</v>
      </c>
      <c r="H81">
        <f>IF(Results!M81&gt;=Input!$F$27, 1, 0)</f>
        <v>0</v>
      </c>
      <c r="I81">
        <f>IF(D81=1,Results!D81,0)</f>
        <v>0</v>
      </c>
      <c r="J81">
        <f>IF(E81=1,Results!G81,0)</f>
        <v>0</v>
      </c>
      <c r="K81">
        <f>IF(F81=1,Results!J81,0)</f>
        <v>0</v>
      </c>
      <c r="L81">
        <f>IF(H81=1,Results!M81,0)</f>
        <v>0</v>
      </c>
      <c r="M81">
        <f>IF(A81=1,Results!D81,0)</f>
        <v>0</v>
      </c>
      <c r="N81">
        <f>IF(B81=1,Results!G81,0)</f>
        <v>0</v>
      </c>
      <c r="O81">
        <f>IF(C81=1,Results!J81,0)</f>
        <v>0</v>
      </c>
      <c r="P81">
        <f>IF(G81=1,Results!M81,0)</f>
        <v>0</v>
      </c>
      <c r="Q81">
        <f>IF($E81=1,Results!N81,0)</f>
        <v>0</v>
      </c>
      <c r="R81">
        <f>IF($B81=1,Results!N81,0)</f>
        <v>0</v>
      </c>
    </row>
    <row r="82" spans="1:18">
      <c r="A82">
        <f>IF(Results!D82&lt;=Input!$C$27, 1, 0)</f>
        <v>1</v>
      </c>
      <c r="B82">
        <f>IF(Results!G82&lt;=Input!$C$27, 1, 0)</f>
        <v>1</v>
      </c>
      <c r="C82">
        <f>IF(Results!J82&lt;=Input!$C$27, 1, 0)</f>
        <v>1</v>
      </c>
      <c r="D82">
        <f>IF(Results!D82&gt;=Input!$F$27, 1, 0)</f>
        <v>0</v>
      </c>
      <c r="E82">
        <f>IF(Results!G82&gt;=Input!$F$27, 1, 0)</f>
        <v>0</v>
      </c>
      <c r="F82">
        <f>IF(Results!J82&gt;=Input!$F$27, 1, 0)</f>
        <v>0</v>
      </c>
      <c r="G82">
        <f>IF(Results!M82&lt;=Input!$C$27, 1, 0)</f>
        <v>1</v>
      </c>
      <c r="H82">
        <f>IF(Results!M82&gt;=Input!$F$27, 1, 0)</f>
        <v>0</v>
      </c>
      <c r="I82">
        <f>IF(D82=1,Results!D82,0)</f>
        <v>0</v>
      </c>
      <c r="J82">
        <f>IF(E82=1,Results!G82,0)</f>
        <v>0</v>
      </c>
      <c r="K82">
        <f>IF(F82=1,Results!J82,0)</f>
        <v>0</v>
      </c>
      <c r="L82">
        <f>IF(H82=1,Results!M82,0)</f>
        <v>0</v>
      </c>
      <c r="M82">
        <f>IF(A82=1,Results!D82,0)</f>
        <v>0</v>
      </c>
      <c r="N82">
        <f>IF(B82=1,Results!G82,0)</f>
        <v>0</v>
      </c>
      <c r="O82">
        <f>IF(C82=1,Results!J82,0)</f>
        <v>0</v>
      </c>
      <c r="P82">
        <f>IF(G82=1,Results!M82,0)</f>
        <v>0</v>
      </c>
      <c r="Q82">
        <f>IF($E82=1,Results!N82,0)</f>
        <v>0</v>
      </c>
      <c r="R82">
        <f>IF($B82=1,Results!N82,0)</f>
        <v>0</v>
      </c>
    </row>
    <row r="83" spans="1:18">
      <c r="A83">
        <f>IF(Results!D83&lt;=Input!$C$27, 1, 0)</f>
        <v>1</v>
      </c>
      <c r="B83">
        <f>IF(Results!G83&lt;=Input!$C$27, 1, 0)</f>
        <v>1</v>
      </c>
      <c r="C83">
        <f>IF(Results!J83&lt;=Input!$C$27, 1, 0)</f>
        <v>1</v>
      </c>
      <c r="D83">
        <f>IF(Results!D83&gt;=Input!$F$27, 1, 0)</f>
        <v>0</v>
      </c>
      <c r="E83">
        <f>IF(Results!G83&gt;=Input!$F$27, 1, 0)</f>
        <v>0</v>
      </c>
      <c r="F83">
        <f>IF(Results!J83&gt;=Input!$F$27, 1, 0)</f>
        <v>0</v>
      </c>
      <c r="G83">
        <f>IF(Results!M83&lt;=Input!$C$27, 1, 0)</f>
        <v>1</v>
      </c>
      <c r="H83">
        <f>IF(Results!M83&gt;=Input!$F$27, 1, 0)</f>
        <v>0</v>
      </c>
      <c r="I83">
        <f>IF(D83=1,Results!D83,0)</f>
        <v>0</v>
      </c>
      <c r="J83">
        <f>IF(E83=1,Results!G83,0)</f>
        <v>0</v>
      </c>
      <c r="K83">
        <f>IF(F83=1,Results!J83,0)</f>
        <v>0</v>
      </c>
      <c r="L83">
        <f>IF(H83=1,Results!M83,0)</f>
        <v>0</v>
      </c>
      <c r="M83">
        <f>IF(A83=1,Results!D83,0)</f>
        <v>0</v>
      </c>
      <c r="N83">
        <f>IF(B83=1,Results!G83,0)</f>
        <v>0</v>
      </c>
      <c r="O83">
        <f>IF(C83=1,Results!J83,0)</f>
        <v>0</v>
      </c>
      <c r="P83">
        <f>IF(G83=1,Results!M83,0)</f>
        <v>0</v>
      </c>
      <c r="Q83">
        <f>IF($E83=1,Results!N83,0)</f>
        <v>0</v>
      </c>
      <c r="R83">
        <f>IF($B83=1,Results!N83,0)</f>
        <v>0</v>
      </c>
    </row>
    <row r="84" spans="1:18">
      <c r="A84">
        <f>IF(Results!D84&lt;=Input!$C$27, 1, 0)</f>
        <v>1</v>
      </c>
      <c r="B84">
        <f>IF(Results!G84&lt;=Input!$C$27, 1, 0)</f>
        <v>1</v>
      </c>
      <c r="C84">
        <f>IF(Results!J84&lt;=Input!$C$27, 1, 0)</f>
        <v>1</v>
      </c>
      <c r="D84">
        <f>IF(Results!D84&gt;=Input!$F$27, 1, 0)</f>
        <v>0</v>
      </c>
      <c r="E84">
        <f>IF(Results!G84&gt;=Input!$F$27, 1, 0)</f>
        <v>0</v>
      </c>
      <c r="F84">
        <f>IF(Results!J84&gt;=Input!$F$27, 1, 0)</f>
        <v>0</v>
      </c>
      <c r="G84">
        <f>IF(Results!M84&lt;=Input!$C$27, 1, 0)</f>
        <v>1</v>
      </c>
      <c r="H84">
        <f>IF(Results!M84&gt;=Input!$F$27, 1, 0)</f>
        <v>0</v>
      </c>
      <c r="I84">
        <f>IF(D84=1,Results!D84,0)</f>
        <v>0</v>
      </c>
      <c r="J84">
        <f>IF(E84=1,Results!G84,0)</f>
        <v>0</v>
      </c>
      <c r="K84">
        <f>IF(F84=1,Results!J84,0)</f>
        <v>0</v>
      </c>
      <c r="L84">
        <f>IF(H84=1,Results!M84,0)</f>
        <v>0</v>
      </c>
      <c r="M84">
        <f>IF(A84=1,Results!D84,0)</f>
        <v>0</v>
      </c>
      <c r="N84">
        <f>IF(B84=1,Results!G84,0)</f>
        <v>0</v>
      </c>
      <c r="O84">
        <f>IF(C84=1,Results!J84,0)</f>
        <v>0</v>
      </c>
      <c r="P84">
        <f>IF(G84=1,Results!M84,0)</f>
        <v>0</v>
      </c>
      <c r="Q84">
        <f>IF($E84=1,Results!N84,0)</f>
        <v>0</v>
      </c>
      <c r="R84">
        <f>IF($B84=1,Results!N84,0)</f>
        <v>0</v>
      </c>
    </row>
    <row r="85" spans="1:18">
      <c r="A85">
        <f>IF(Results!D85&lt;=Input!$C$27, 1, 0)</f>
        <v>1</v>
      </c>
      <c r="B85">
        <f>IF(Results!G85&lt;=Input!$C$27, 1, 0)</f>
        <v>1</v>
      </c>
      <c r="C85">
        <f>IF(Results!J85&lt;=Input!$C$27, 1, 0)</f>
        <v>1</v>
      </c>
      <c r="D85">
        <f>IF(Results!D85&gt;=Input!$F$27, 1, 0)</f>
        <v>0</v>
      </c>
      <c r="E85">
        <f>IF(Results!G85&gt;=Input!$F$27, 1, 0)</f>
        <v>0</v>
      </c>
      <c r="F85">
        <f>IF(Results!J85&gt;=Input!$F$27, 1, 0)</f>
        <v>0</v>
      </c>
      <c r="G85">
        <f>IF(Results!M85&lt;=Input!$C$27, 1, 0)</f>
        <v>1</v>
      </c>
      <c r="H85">
        <f>IF(Results!M85&gt;=Input!$F$27, 1, 0)</f>
        <v>0</v>
      </c>
      <c r="I85">
        <f>IF(D85=1,Results!D85,0)</f>
        <v>0</v>
      </c>
      <c r="J85">
        <f>IF(E85=1,Results!G85,0)</f>
        <v>0</v>
      </c>
      <c r="K85">
        <f>IF(F85=1,Results!J85,0)</f>
        <v>0</v>
      </c>
      <c r="L85">
        <f>IF(H85=1,Results!M85,0)</f>
        <v>0</v>
      </c>
      <c r="M85">
        <f>IF(A85=1,Results!D85,0)</f>
        <v>0</v>
      </c>
      <c r="N85">
        <f>IF(B85=1,Results!G85,0)</f>
        <v>0</v>
      </c>
      <c r="O85">
        <f>IF(C85=1,Results!J85,0)</f>
        <v>0</v>
      </c>
      <c r="P85">
        <f>IF(G85=1,Results!M85,0)</f>
        <v>0</v>
      </c>
      <c r="Q85">
        <f>IF($E85=1,Results!N85,0)</f>
        <v>0</v>
      </c>
      <c r="R85">
        <f>IF($B85=1,Results!N85,0)</f>
        <v>0</v>
      </c>
    </row>
    <row r="86" spans="1:18">
      <c r="A86">
        <f>IF(Results!D86&lt;=Input!$C$27, 1, 0)</f>
        <v>1</v>
      </c>
      <c r="B86">
        <f>IF(Results!G86&lt;=Input!$C$27, 1, 0)</f>
        <v>1</v>
      </c>
      <c r="C86">
        <f>IF(Results!J86&lt;=Input!$C$27, 1, 0)</f>
        <v>1</v>
      </c>
      <c r="D86">
        <f>IF(Results!D86&gt;=Input!$F$27, 1, 0)</f>
        <v>0</v>
      </c>
      <c r="E86">
        <f>IF(Results!G86&gt;=Input!$F$27, 1, 0)</f>
        <v>0</v>
      </c>
      <c r="F86">
        <f>IF(Results!J86&gt;=Input!$F$27, 1, 0)</f>
        <v>0</v>
      </c>
      <c r="G86">
        <f>IF(Results!M86&lt;=Input!$C$27, 1, 0)</f>
        <v>1</v>
      </c>
      <c r="H86">
        <f>IF(Results!M86&gt;=Input!$F$27, 1, 0)</f>
        <v>0</v>
      </c>
      <c r="I86">
        <f>IF(D86=1,Results!D86,0)</f>
        <v>0</v>
      </c>
      <c r="J86">
        <f>IF(E86=1,Results!G86,0)</f>
        <v>0</v>
      </c>
      <c r="K86">
        <f>IF(F86=1,Results!J86,0)</f>
        <v>0</v>
      </c>
      <c r="L86">
        <f>IF(H86=1,Results!M86,0)</f>
        <v>0</v>
      </c>
      <c r="M86">
        <f>IF(A86=1,Results!D86,0)</f>
        <v>0</v>
      </c>
      <c r="N86">
        <f>IF(B86=1,Results!G86,0)</f>
        <v>0</v>
      </c>
      <c r="O86">
        <f>IF(C86=1,Results!J86,0)</f>
        <v>0</v>
      </c>
      <c r="P86">
        <f>IF(G86=1,Results!M86,0)</f>
        <v>0</v>
      </c>
      <c r="Q86">
        <f>IF($E86=1,Results!N86,0)</f>
        <v>0</v>
      </c>
      <c r="R86">
        <f>IF($B86=1,Results!N86,0)</f>
        <v>0</v>
      </c>
    </row>
    <row r="87" spans="1:18">
      <c r="A87">
        <f>IF(Results!D87&lt;=Input!$C$27, 1, 0)</f>
        <v>1</v>
      </c>
      <c r="B87">
        <f>IF(Results!G87&lt;=Input!$C$27, 1, 0)</f>
        <v>1</v>
      </c>
      <c r="C87">
        <f>IF(Results!J87&lt;=Input!$C$27, 1, 0)</f>
        <v>1</v>
      </c>
      <c r="D87">
        <f>IF(Results!D87&gt;=Input!$F$27, 1, 0)</f>
        <v>0</v>
      </c>
      <c r="E87">
        <f>IF(Results!G87&gt;=Input!$F$27, 1, 0)</f>
        <v>0</v>
      </c>
      <c r="F87">
        <f>IF(Results!J87&gt;=Input!$F$27, 1, 0)</f>
        <v>0</v>
      </c>
      <c r="G87">
        <f>IF(Results!M87&lt;=Input!$C$27, 1, 0)</f>
        <v>1</v>
      </c>
      <c r="H87">
        <f>IF(Results!M87&gt;=Input!$F$27, 1, 0)</f>
        <v>0</v>
      </c>
      <c r="I87">
        <f>IF(D87=1,Results!D87,0)</f>
        <v>0</v>
      </c>
      <c r="J87">
        <f>IF(E87=1,Results!G87,0)</f>
        <v>0</v>
      </c>
      <c r="K87">
        <f>IF(F87=1,Results!J87,0)</f>
        <v>0</v>
      </c>
      <c r="L87">
        <f>IF(H87=1,Results!M87,0)</f>
        <v>0</v>
      </c>
      <c r="M87">
        <f>IF(A87=1,Results!D87,0)</f>
        <v>0</v>
      </c>
      <c r="N87">
        <f>IF(B87=1,Results!G87,0)</f>
        <v>0</v>
      </c>
      <c r="O87">
        <f>IF(C87=1,Results!J87,0)</f>
        <v>0</v>
      </c>
      <c r="P87">
        <f>IF(G87=1,Results!M87,0)</f>
        <v>0</v>
      </c>
      <c r="Q87">
        <f>IF($E87=1,Results!N87,0)</f>
        <v>0</v>
      </c>
      <c r="R87">
        <f>IF($B87=1,Results!N87,0)</f>
        <v>0</v>
      </c>
    </row>
    <row r="88" spans="1:18">
      <c r="A88">
        <f>IF(Results!D88&lt;=Input!$C$27, 1, 0)</f>
        <v>1</v>
      </c>
      <c r="B88">
        <f>IF(Results!G88&lt;=Input!$C$27, 1, 0)</f>
        <v>1</v>
      </c>
      <c r="C88">
        <f>IF(Results!J88&lt;=Input!$C$27, 1, 0)</f>
        <v>1</v>
      </c>
      <c r="D88">
        <f>IF(Results!D88&gt;=Input!$F$27, 1, 0)</f>
        <v>0</v>
      </c>
      <c r="E88">
        <f>IF(Results!G88&gt;=Input!$F$27, 1, 0)</f>
        <v>0</v>
      </c>
      <c r="F88">
        <f>IF(Results!J88&gt;=Input!$F$27, 1, 0)</f>
        <v>0</v>
      </c>
      <c r="G88">
        <f>IF(Results!M88&lt;=Input!$C$27, 1, 0)</f>
        <v>1</v>
      </c>
      <c r="H88">
        <f>IF(Results!M88&gt;=Input!$F$27, 1, 0)</f>
        <v>0</v>
      </c>
      <c r="I88">
        <f>IF(D88=1,Results!D88,0)</f>
        <v>0</v>
      </c>
      <c r="J88">
        <f>IF(E88=1,Results!G88,0)</f>
        <v>0</v>
      </c>
      <c r="K88">
        <f>IF(F88=1,Results!J88,0)</f>
        <v>0</v>
      </c>
      <c r="L88">
        <f>IF(H88=1,Results!M88,0)</f>
        <v>0</v>
      </c>
      <c r="M88">
        <f>IF(A88=1,Results!D88,0)</f>
        <v>0</v>
      </c>
      <c r="N88">
        <f>IF(B88=1,Results!G88,0)</f>
        <v>0</v>
      </c>
      <c r="O88">
        <f>IF(C88=1,Results!J88,0)</f>
        <v>0</v>
      </c>
      <c r="P88">
        <f>IF(G88=1,Results!M88,0)</f>
        <v>0</v>
      </c>
      <c r="Q88">
        <f>IF($E88=1,Results!N88,0)</f>
        <v>0</v>
      </c>
      <c r="R88">
        <f>IF($B88=1,Results!N88,0)</f>
        <v>0</v>
      </c>
    </row>
    <row r="89" spans="1:18">
      <c r="A89">
        <f>IF(Results!D89&lt;=Input!$C$27, 1, 0)</f>
        <v>1</v>
      </c>
      <c r="B89">
        <f>IF(Results!G89&lt;=Input!$C$27, 1, 0)</f>
        <v>1</v>
      </c>
      <c r="C89">
        <f>IF(Results!J89&lt;=Input!$C$27, 1, 0)</f>
        <v>1</v>
      </c>
      <c r="D89">
        <f>IF(Results!D89&gt;=Input!$F$27, 1, 0)</f>
        <v>0</v>
      </c>
      <c r="E89">
        <f>IF(Results!G89&gt;=Input!$F$27, 1, 0)</f>
        <v>0</v>
      </c>
      <c r="F89">
        <f>IF(Results!J89&gt;=Input!$F$27, 1, 0)</f>
        <v>0</v>
      </c>
      <c r="G89">
        <f>IF(Results!M89&lt;=Input!$C$27, 1, 0)</f>
        <v>1</v>
      </c>
      <c r="H89">
        <f>IF(Results!M89&gt;=Input!$F$27, 1, 0)</f>
        <v>0</v>
      </c>
      <c r="I89">
        <f>IF(D89=1,Results!D89,0)</f>
        <v>0</v>
      </c>
      <c r="J89">
        <f>IF(E89=1,Results!G89,0)</f>
        <v>0</v>
      </c>
      <c r="K89">
        <f>IF(F89=1,Results!J89,0)</f>
        <v>0</v>
      </c>
      <c r="L89">
        <f>IF(H89=1,Results!M89,0)</f>
        <v>0</v>
      </c>
      <c r="M89">
        <f>IF(A89=1,Results!D89,0)</f>
        <v>0</v>
      </c>
      <c r="N89">
        <f>IF(B89=1,Results!G89,0)</f>
        <v>0</v>
      </c>
      <c r="O89">
        <f>IF(C89=1,Results!J89,0)</f>
        <v>0</v>
      </c>
      <c r="P89">
        <f>IF(G89=1,Results!M89,0)</f>
        <v>0</v>
      </c>
      <c r="Q89">
        <f>IF($E89=1,Results!N89,0)</f>
        <v>0</v>
      </c>
      <c r="R89">
        <f>IF($B89=1,Results!N89,0)</f>
        <v>0</v>
      </c>
    </row>
    <row r="90" spans="1:18">
      <c r="A90">
        <f>IF(Results!D90&lt;=Input!$C$27, 1, 0)</f>
        <v>1</v>
      </c>
      <c r="B90">
        <f>IF(Results!G90&lt;=Input!$C$27, 1, 0)</f>
        <v>1</v>
      </c>
      <c r="C90">
        <f>IF(Results!J90&lt;=Input!$C$27, 1, 0)</f>
        <v>1</v>
      </c>
      <c r="D90">
        <f>IF(Results!D90&gt;=Input!$F$27, 1, 0)</f>
        <v>0</v>
      </c>
      <c r="E90">
        <f>IF(Results!G90&gt;=Input!$F$27, 1, 0)</f>
        <v>0</v>
      </c>
      <c r="F90">
        <f>IF(Results!J90&gt;=Input!$F$27, 1, 0)</f>
        <v>0</v>
      </c>
      <c r="G90">
        <f>IF(Results!M90&lt;=Input!$C$27, 1, 0)</f>
        <v>1</v>
      </c>
      <c r="H90">
        <f>IF(Results!M90&gt;=Input!$F$27, 1, 0)</f>
        <v>0</v>
      </c>
      <c r="I90">
        <f>IF(D90=1,Results!D90,0)</f>
        <v>0</v>
      </c>
      <c r="J90">
        <f>IF(E90=1,Results!G90,0)</f>
        <v>0</v>
      </c>
      <c r="K90">
        <f>IF(F90=1,Results!J90,0)</f>
        <v>0</v>
      </c>
      <c r="L90">
        <f>IF(H90=1,Results!M90,0)</f>
        <v>0</v>
      </c>
      <c r="M90">
        <f>IF(A90=1,Results!D90,0)</f>
        <v>0</v>
      </c>
      <c r="N90">
        <f>IF(B90=1,Results!G90,0)</f>
        <v>0</v>
      </c>
      <c r="O90">
        <f>IF(C90=1,Results!J90,0)</f>
        <v>0</v>
      </c>
      <c r="P90">
        <f>IF(G90=1,Results!M90,0)</f>
        <v>0</v>
      </c>
      <c r="Q90">
        <f>IF($E90=1,Results!N90,0)</f>
        <v>0</v>
      </c>
      <c r="R90">
        <f>IF($B90=1,Results!N90,0)</f>
        <v>0</v>
      </c>
    </row>
    <row r="91" spans="1:18">
      <c r="A91">
        <f>IF(Results!D91&lt;=Input!$C$27, 1, 0)</f>
        <v>1</v>
      </c>
      <c r="B91">
        <f>IF(Results!G91&lt;=Input!$C$27, 1, 0)</f>
        <v>1</v>
      </c>
      <c r="C91">
        <f>IF(Results!J91&lt;=Input!$C$27, 1, 0)</f>
        <v>1</v>
      </c>
      <c r="D91">
        <f>IF(Results!D91&gt;=Input!$F$27, 1, 0)</f>
        <v>0</v>
      </c>
      <c r="E91">
        <f>IF(Results!G91&gt;=Input!$F$27, 1, 0)</f>
        <v>0</v>
      </c>
      <c r="F91">
        <f>IF(Results!J91&gt;=Input!$F$27, 1, 0)</f>
        <v>0</v>
      </c>
      <c r="G91">
        <f>IF(Results!M91&lt;=Input!$C$27, 1, 0)</f>
        <v>1</v>
      </c>
      <c r="H91">
        <f>IF(Results!M91&gt;=Input!$F$27, 1, 0)</f>
        <v>0</v>
      </c>
      <c r="I91">
        <f>IF(D91=1,Results!D91,0)</f>
        <v>0</v>
      </c>
      <c r="J91">
        <f>IF(E91=1,Results!G91,0)</f>
        <v>0</v>
      </c>
      <c r="K91">
        <f>IF(F91=1,Results!J91,0)</f>
        <v>0</v>
      </c>
      <c r="L91">
        <f>IF(H91=1,Results!M91,0)</f>
        <v>0</v>
      </c>
      <c r="M91">
        <f>IF(A91=1,Results!D91,0)</f>
        <v>0</v>
      </c>
      <c r="N91">
        <f>IF(B91=1,Results!G91,0)</f>
        <v>0</v>
      </c>
      <c r="O91">
        <f>IF(C91=1,Results!J91,0)</f>
        <v>0</v>
      </c>
      <c r="P91">
        <f>IF(G91=1,Results!M91,0)</f>
        <v>0</v>
      </c>
      <c r="Q91">
        <f>IF($E91=1,Results!N91,0)</f>
        <v>0</v>
      </c>
      <c r="R91">
        <f>IF($B91=1,Results!N91,0)</f>
        <v>0</v>
      </c>
    </row>
    <row r="92" spans="1:18">
      <c r="A92">
        <f>IF(Results!D92&lt;=Input!$C$27, 1, 0)</f>
        <v>1</v>
      </c>
      <c r="B92">
        <f>IF(Results!G92&lt;=Input!$C$27, 1, 0)</f>
        <v>1</v>
      </c>
      <c r="C92">
        <f>IF(Results!J92&lt;=Input!$C$27, 1, 0)</f>
        <v>1</v>
      </c>
      <c r="D92">
        <f>IF(Results!D92&gt;=Input!$F$27, 1, 0)</f>
        <v>0</v>
      </c>
      <c r="E92">
        <f>IF(Results!G92&gt;=Input!$F$27, 1, 0)</f>
        <v>0</v>
      </c>
      <c r="F92">
        <f>IF(Results!J92&gt;=Input!$F$27, 1, 0)</f>
        <v>0</v>
      </c>
      <c r="G92">
        <f>IF(Results!M92&lt;=Input!$C$27, 1, 0)</f>
        <v>1</v>
      </c>
      <c r="H92">
        <f>IF(Results!M92&gt;=Input!$F$27, 1, 0)</f>
        <v>0</v>
      </c>
      <c r="I92">
        <f>IF(D92=1,Results!D92,0)</f>
        <v>0</v>
      </c>
      <c r="J92">
        <f>IF(E92=1,Results!G92,0)</f>
        <v>0</v>
      </c>
      <c r="K92">
        <f>IF(F92=1,Results!J92,0)</f>
        <v>0</v>
      </c>
      <c r="L92">
        <f>IF(H92=1,Results!M92,0)</f>
        <v>0</v>
      </c>
      <c r="M92">
        <f>IF(A92=1,Results!D92,0)</f>
        <v>0</v>
      </c>
      <c r="N92">
        <f>IF(B92=1,Results!G92,0)</f>
        <v>0</v>
      </c>
      <c r="O92">
        <f>IF(C92=1,Results!J92,0)</f>
        <v>0</v>
      </c>
      <c r="P92">
        <f>IF(G92=1,Results!M92,0)</f>
        <v>0</v>
      </c>
      <c r="Q92">
        <f>IF($E92=1,Results!N92,0)</f>
        <v>0</v>
      </c>
      <c r="R92">
        <f>IF($B92=1,Results!N92,0)</f>
        <v>0</v>
      </c>
    </row>
    <row r="93" spans="1:18">
      <c r="A93">
        <f>IF(Results!D93&lt;=Input!$C$27, 1, 0)</f>
        <v>1</v>
      </c>
      <c r="B93">
        <f>IF(Results!G93&lt;=Input!$C$27, 1, 0)</f>
        <v>1</v>
      </c>
      <c r="C93">
        <f>IF(Results!J93&lt;=Input!$C$27, 1, 0)</f>
        <v>1</v>
      </c>
      <c r="D93">
        <f>IF(Results!D93&gt;=Input!$F$27, 1, 0)</f>
        <v>0</v>
      </c>
      <c r="E93">
        <f>IF(Results!G93&gt;=Input!$F$27, 1, 0)</f>
        <v>0</v>
      </c>
      <c r="F93">
        <f>IF(Results!J93&gt;=Input!$F$27, 1, 0)</f>
        <v>0</v>
      </c>
      <c r="G93">
        <f>IF(Results!M93&lt;=Input!$C$27, 1, 0)</f>
        <v>1</v>
      </c>
      <c r="H93">
        <f>IF(Results!M93&gt;=Input!$F$27, 1, 0)</f>
        <v>0</v>
      </c>
      <c r="I93">
        <f>IF(D93=1,Results!D93,0)</f>
        <v>0</v>
      </c>
      <c r="J93">
        <f>IF(E93=1,Results!G93,0)</f>
        <v>0</v>
      </c>
      <c r="K93">
        <f>IF(F93=1,Results!J93,0)</f>
        <v>0</v>
      </c>
      <c r="L93">
        <f>IF(H93=1,Results!M93,0)</f>
        <v>0</v>
      </c>
      <c r="M93">
        <f>IF(A93=1,Results!D93,0)</f>
        <v>0</v>
      </c>
      <c r="N93">
        <f>IF(B93=1,Results!G93,0)</f>
        <v>0</v>
      </c>
      <c r="O93">
        <f>IF(C93=1,Results!J93,0)</f>
        <v>0</v>
      </c>
      <c r="P93">
        <f>IF(G93=1,Results!M93,0)</f>
        <v>0</v>
      </c>
      <c r="Q93">
        <f>IF($E93=1,Results!N93,0)</f>
        <v>0</v>
      </c>
      <c r="R93">
        <f>IF($B93=1,Results!N93,0)</f>
        <v>0</v>
      </c>
    </row>
    <row r="94" spans="1:18">
      <c r="A94">
        <f>IF(Results!D94&lt;=Input!$C$27, 1, 0)</f>
        <v>1</v>
      </c>
      <c r="B94">
        <f>IF(Results!G94&lt;=Input!$C$27, 1, 0)</f>
        <v>1</v>
      </c>
      <c r="C94">
        <f>IF(Results!J94&lt;=Input!$C$27, 1, 0)</f>
        <v>1</v>
      </c>
      <c r="D94">
        <f>IF(Results!D94&gt;=Input!$F$27, 1, 0)</f>
        <v>0</v>
      </c>
      <c r="E94">
        <f>IF(Results!G94&gt;=Input!$F$27, 1, 0)</f>
        <v>0</v>
      </c>
      <c r="F94">
        <f>IF(Results!J94&gt;=Input!$F$27, 1, 0)</f>
        <v>0</v>
      </c>
      <c r="G94">
        <f>IF(Results!M94&lt;=Input!$C$27, 1, 0)</f>
        <v>1</v>
      </c>
      <c r="H94">
        <f>IF(Results!M94&gt;=Input!$F$27, 1, 0)</f>
        <v>0</v>
      </c>
      <c r="I94">
        <f>IF(D94=1,Results!D94,0)</f>
        <v>0</v>
      </c>
      <c r="J94">
        <f>IF(E94=1,Results!G94,0)</f>
        <v>0</v>
      </c>
      <c r="K94">
        <f>IF(F94=1,Results!J94,0)</f>
        <v>0</v>
      </c>
      <c r="L94">
        <f>IF(H94=1,Results!M94,0)</f>
        <v>0</v>
      </c>
      <c r="M94">
        <f>IF(A94=1,Results!D94,0)</f>
        <v>0</v>
      </c>
      <c r="N94">
        <f>IF(B94=1,Results!G94,0)</f>
        <v>0</v>
      </c>
      <c r="O94">
        <f>IF(C94=1,Results!J94,0)</f>
        <v>0</v>
      </c>
      <c r="P94">
        <f>IF(G94=1,Results!M94,0)</f>
        <v>0</v>
      </c>
      <c r="Q94">
        <f>IF($E94=1,Results!N94,0)</f>
        <v>0</v>
      </c>
      <c r="R94">
        <f>IF($B94=1,Results!N94,0)</f>
        <v>0</v>
      </c>
    </row>
    <row r="95" spans="1:18">
      <c r="A95">
        <f>IF(Results!D95&lt;=Input!$C$27, 1, 0)</f>
        <v>1</v>
      </c>
      <c r="B95">
        <f>IF(Results!G95&lt;=Input!$C$27, 1, 0)</f>
        <v>1</v>
      </c>
      <c r="C95">
        <f>IF(Results!J95&lt;=Input!$C$27, 1, 0)</f>
        <v>1</v>
      </c>
      <c r="D95">
        <f>IF(Results!D95&gt;=Input!$F$27, 1, 0)</f>
        <v>0</v>
      </c>
      <c r="E95">
        <f>IF(Results!G95&gt;=Input!$F$27, 1, 0)</f>
        <v>0</v>
      </c>
      <c r="F95">
        <f>IF(Results!J95&gt;=Input!$F$27, 1, 0)</f>
        <v>0</v>
      </c>
      <c r="G95">
        <f>IF(Results!M95&lt;=Input!$C$27, 1, 0)</f>
        <v>1</v>
      </c>
      <c r="H95">
        <f>IF(Results!M95&gt;=Input!$F$27, 1, 0)</f>
        <v>0</v>
      </c>
      <c r="I95">
        <f>IF(D95=1,Results!D95,0)</f>
        <v>0</v>
      </c>
      <c r="J95">
        <f>IF(E95=1,Results!G95,0)</f>
        <v>0</v>
      </c>
      <c r="K95">
        <f>IF(F95=1,Results!J95,0)</f>
        <v>0</v>
      </c>
      <c r="L95">
        <f>IF(H95=1,Results!M95,0)</f>
        <v>0</v>
      </c>
      <c r="M95">
        <f>IF(A95=1,Results!D95,0)</f>
        <v>0</v>
      </c>
      <c r="N95">
        <f>IF(B95=1,Results!G95,0)</f>
        <v>0</v>
      </c>
      <c r="O95">
        <f>IF(C95=1,Results!J95,0)</f>
        <v>0</v>
      </c>
      <c r="P95">
        <f>IF(G95=1,Results!M95,0)</f>
        <v>0</v>
      </c>
      <c r="Q95">
        <f>IF($E95=1,Results!N95,0)</f>
        <v>0</v>
      </c>
      <c r="R95">
        <f>IF($B95=1,Results!N95,0)</f>
        <v>0</v>
      </c>
    </row>
    <row r="96" spans="1:18">
      <c r="A96">
        <f>IF(Results!D96&lt;=Input!$C$27, 1, 0)</f>
        <v>1</v>
      </c>
      <c r="B96">
        <f>IF(Results!G96&lt;=Input!$C$27, 1, 0)</f>
        <v>1</v>
      </c>
      <c r="C96">
        <f>IF(Results!J96&lt;=Input!$C$27, 1, 0)</f>
        <v>1</v>
      </c>
      <c r="D96">
        <f>IF(Results!D96&gt;=Input!$F$27, 1, 0)</f>
        <v>0</v>
      </c>
      <c r="E96">
        <f>IF(Results!G96&gt;=Input!$F$27, 1, 0)</f>
        <v>0</v>
      </c>
      <c r="F96">
        <f>IF(Results!J96&gt;=Input!$F$27, 1, 0)</f>
        <v>0</v>
      </c>
      <c r="G96">
        <f>IF(Results!M96&lt;=Input!$C$27, 1, 0)</f>
        <v>1</v>
      </c>
      <c r="H96">
        <f>IF(Results!M96&gt;=Input!$F$27, 1, 0)</f>
        <v>0</v>
      </c>
      <c r="I96">
        <f>IF(D96=1,Results!D96,0)</f>
        <v>0</v>
      </c>
      <c r="J96">
        <f>IF(E96=1,Results!G96,0)</f>
        <v>0</v>
      </c>
      <c r="K96">
        <f>IF(F96=1,Results!J96,0)</f>
        <v>0</v>
      </c>
      <c r="L96">
        <f>IF(H96=1,Results!M96,0)</f>
        <v>0</v>
      </c>
      <c r="M96">
        <f>IF(A96=1,Results!D96,0)</f>
        <v>0</v>
      </c>
      <c r="N96">
        <f>IF(B96=1,Results!G96,0)</f>
        <v>0</v>
      </c>
      <c r="O96">
        <f>IF(C96=1,Results!J96,0)</f>
        <v>0</v>
      </c>
      <c r="P96">
        <f>IF(G96=1,Results!M96,0)</f>
        <v>0</v>
      </c>
      <c r="Q96">
        <f>IF($E96=1,Results!N96,0)</f>
        <v>0</v>
      </c>
      <c r="R96">
        <f>IF($B96=1,Results!N96,0)</f>
        <v>0</v>
      </c>
    </row>
    <row r="97" spans="1:18">
      <c r="A97">
        <f>IF(Results!D97&lt;=Input!$C$27, 1, 0)</f>
        <v>1</v>
      </c>
      <c r="B97">
        <f>IF(Results!G97&lt;=Input!$C$27, 1, 0)</f>
        <v>1</v>
      </c>
      <c r="C97">
        <f>IF(Results!J97&lt;=Input!$C$27, 1, 0)</f>
        <v>1</v>
      </c>
      <c r="D97">
        <f>IF(Results!D97&gt;=Input!$F$27, 1, 0)</f>
        <v>0</v>
      </c>
      <c r="E97">
        <f>IF(Results!G97&gt;=Input!$F$27, 1, 0)</f>
        <v>0</v>
      </c>
      <c r="F97">
        <f>IF(Results!J97&gt;=Input!$F$27, 1, 0)</f>
        <v>0</v>
      </c>
      <c r="G97">
        <f>IF(Results!M97&lt;=Input!$C$27, 1, 0)</f>
        <v>1</v>
      </c>
      <c r="H97">
        <f>IF(Results!M97&gt;=Input!$F$27, 1, 0)</f>
        <v>0</v>
      </c>
      <c r="I97">
        <f>IF(D97=1,Results!D97,0)</f>
        <v>0</v>
      </c>
      <c r="J97">
        <f>IF(E97=1,Results!G97,0)</f>
        <v>0</v>
      </c>
      <c r="K97">
        <f>IF(F97=1,Results!J97,0)</f>
        <v>0</v>
      </c>
      <c r="L97">
        <f>IF(H97=1,Results!M97,0)</f>
        <v>0</v>
      </c>
      <c r="M97">
        <f>IF(A97=1,Results!D97,0)</f>
        <v>0</v>
      </c>
      <c r="N97">
        <f>IF(B97=1,Results!G97,0)</f>
        <v>0</v>
      </c>
      <c r="O97">
        <f>IF(C97=1,Results!J97,0)</f>
        <v>0</v>
      </c>
      <c r="P97">
        <f>IF(G97=1,Results!M97,0)</f>
        <v>0</v>
      </c>
      <c r="Q97">
        <f>IF($E97=1,Results!N97,0)</f>
        <v>0</v>
      </c>
      <c r="R97">
        <f>IF($B97=1,Results!N97,0)</f>
        <v>0</v>
      </c>
    </row>
    <row r="98" spans="1:18">
      <c r="A98">
        <f>IF(Results!D98&lt;=Input!$C$27, 1, 0)</f>
        <v>1</v>
      </c>
      <c r="B98">
        <f>IF(Results!G98&lt;=Input!$C$27, 1, 0)</f>
        <v>1</v>
      </c>
      <c r="C98">
        <f>IF(Results!J98&lt;=Input!$C$27, 1, 0)</f>
        <v>1</v>
      </c>
      <c r="D98">
        <f>IF(Results!D98&gt;=Input!$F$27, 1, 0)</f>
        <v>0</v>
      </c>
      <c r="E98">
        <f>IF(Results!G98&gt;=Input!$F$27, 1, 0)</f>
        <v>0</v>
      </c>
      <c r="F98">
        <f>IF(Results!J98&gt;=Input!$F$27, 1, 0)</f>
        <v>0</v>
      </c>
      <c r="G98">
        <f>IF(Results!M98&lt;=Input!$C$27, 1, 0)</f>
        <v>1</v>
      </c>
      <c r="H98">
        <f>IF(Results!M98&gt;=Input!$F$27, 1, 0)</f>
        <v>0</v>
      </c>
      <c r="I98">
        <f>IF(D98=1,Results!D98,0)</f>
        <v>0</v>
      </c>
      <c r="J98">
        <f>IF(E98=1,Results!G98,0)</f>
        <v>0</v>
      </c>
      <c r="K98">
        <f>IF(F98=1,Results!J98,0)</f>
        <v>0</v>
      </c>
      <c r="L98">
        <f>IF(H98=1,Results!M98,0)</f>
        <v>0</v>
      </c>
      <c r="M98">
        <f>IF(A98=1,Results!D98,0)</f>
        <v>0</v>
      </c>
      <c r="N98">
        <f>IF(B98=1,Results!G98,0)</f>
        <v>0</v>
      </c>
      <c r="O98">
        <f>IF(C98=1,Results!J98,0)</f>
        <v>0</v>
      </c>
      <c r="P98">
        <f>IF(G98=1,Results!M98,0)</f>
        <v>0</v>
      </c>
      <c r="Q98">
        <f>IF($E98=1,Results!N98,0)</f>
        <v>0</v>
      </c>
      <c r="R98">
        <f>IF($B98=1,Results!N98,0)</f>
        <v>0</v>
      </c>
    </row>
    <row r="99" spans="1:18">
      <c r="A99">
        <f>IF(Results!D99&lt;=Input!$C$27, 1, 0)</f>
        <v>1</v>
      </c>
      <c r="B99">
        <f>IF(Results!G99&lt;=Input!$C$27, 1, 0)</f>
        <v>1</v>
      </c>
      <c r="C99">
        <f>IF(Results!J99&lt;=Input!$C$27, 1, 0)</f>
        <v>1</v>
      </c>
      <c r="D99">
        <f>IF(Results!D99&gt;=Input!$F$27, 1, 0)</f>
        <v>0</v>
      </c>
      <c r="E99">
        <f>IF(Results!G99&gt;=Input!$F$27, 1, 0)</f>
        <v>0</v>
      </c>
      <c r="F99">
        <f>IF(Results!J99&gt;=Input!$F$27, 1, 0)</f>
        <v>0</v>
      </c>
      <c r="G99">
        <f>IF(Results!M99&lt;=Input!$C$27, 1, 0)</f>
        <v>1</v>
      </c>
      <c r="H99">
        <f>IF(Results!M99&gt;=Input!$F$27, 1, 0)</f>
        <v>0</v>
      </c>
      <c r="I99">
        <f>IF(D99=1,Results!D99,0)</f>
        <v>0</v>
      </c>
      <c r="J99">
        <f>IF(E99=1,Results!G99,0)</f>
        <v>0</v>
      </c>
      <c r="K99">
        <f>IF(F99=1,Results!J99,0)</f>
        <v>0</v>
      </c>
      <c r="L99">
        <f>IF(H99=1,Results!M99,0)</f>
        <v>0</v>
      </c>
      <c r="M99">
        <f>IF(A99=1,Results!D99,0)</f>
        <v>0</v>
      </c>
      <c r="N99">
        <f>IF(B99=1,Results!G99,0)</f>
        <v>0</v>
      </c>
      <c r="O99">
        <f>IF(C99=1,Results!J99,0)</f>
        <v>0</v>
      </c>
      <c r="P99">
        <f>IF(G99=1,Results!M99,0)</f>
        <v>0</v>
      </c>
      <c r="Q99">
        <f>IF($E99=1,Results!N99,0)</f>
        <v>0</v>
      </c>
      <c r="R99">
        <f>IF($B99=1,Results!N99,0)</f>
        <v>0</v>
      </c>
    </row>
    <row r="100" spans="1:18">
      <c r="A100">
        <f>IF(Results!D100&lt;=Input!$C$27, 1, 0)</f>
        <v>1</v>
      </c>
      <c r="B100">
        <f>IF(Results!G100&lt;=Input!$C$27, 1, 0)</f>
        <v>1</v>
      </c>
      <c r="C100">
        <f>IF(Results!J100&lt;=Input!$C$27, 1, 0)</f>
        <v>1</v>
      </c>
      <c r="D100">
        <f>IF(Results!D100&gt;=Input!$F$27, 1, 0)</f>
        <v>0</v>
      </c>
      <c r="E100">
        <f>IF(Results!G100&gt;=Input!$F$27, 1, 0)</f>
        <v>0</v>
      </c>
      <c r="F100">
        <f>IF(Results!J100&gt;=Input!$F$27, 1, 0)</f>
        <v>0</v>
      </c>
      <c r="G100">
        <f>IF(Results!M100&lt;=Input!$C$27, 1, 0)</f>
        <v>1</v>
      </c>
      <c r="H100">
        <f>IF(Results!M100&gt;=Input!$F$27, 1, 0)</f>
        <v>0</v>
      </c>
      <c r="I100">
        <f>IF(D100=1,Results!D100,0)</f>
        <v>0</v>
      </c>
      <c r="J100">
        <f>IF(E100=1,Results!G100,0)</f>
        <v>0</v>
      </c>
      <c r="K100">
        <f>IF(F100=1,Results!J100,0)</f>
        <v>0</v>
      </c>
      <c r="L100">
        <f>IF(H100=1,Results!M100,0)</f>
        <v>0</v>
      </c>
      <c r="M100">
        <f>IF(A100=1,Results!D100,0)</f>
        <v>0</v>
      </c>
      <c r="N100">
        <f>IF(B100=1,Results!G100,0)</f>
        <v>0</v>
      </c>
      <c r="O100">
        <f>IF(C100=1,Results!J100,0)</f>
        <v>0</v>
      </c>
      <c r="P100">
        <f>IF(G100=1,Results!M100,0)</f>
        <v>0</v>
      </c>
      <c r="Q100">
        <f>IF($E100=1,Results!N100,0)</f>
        <v>0</v>
      </c>
      <c r="R100">
        <f>IF($B100=1,Results!N100,0)</f>
        <v>0</v>
      </c>
    </row>
    <row r="101" spans="1:18">
      <c r="A101">
        <f>IF(Results!D101&lt;=Input!$C$27, 1, 0)</f>
        <v>1</v>
      </c>
      <c r="B101">
        <f>IF(Results!G101&lt;=Input!$C$27, 1, 0)</f>
        <v>1</v>
      </c>
      <c r="C101">
        <f>IF(Results!J101&lt;=Input!$C$27, 1, 0)</f>
        <v>1</v>
      </c>
      <c r="D101">
        <f>IF(Results!D101&gt;=Input!$F$27, 1, 0)</f>
        <v>0</v>
      </c>
      <c r="E101">
        <f>IF(Results!G101&gt;=Input!$F$27, 1, 0)</f>
        <v>0</v>
      </c>
      <c r="F101">
        <f>IF(Results!J101&gt;=Input!$F$27, 1, 0)</f>
        <v>0</v>
      </c>
      <c r="G101">
        <f>IF(Results!M101&lt;=Input!$C$27, 1, 0)</f>
        <v>1</v>
      </c>
      <c r="H101">
        <f>IF(Results!M101&gt;=Input!$F$27, 1, 0)</f>
        <v>0</v>
      </c>
      <c r="I101">
        <f>IF(D101=1,Results!D101,0)</f>
        <v>0</v>
      </c>
      <c r="J101">
        <f>IF(E101=1,Results!G101,0)</f>
        <v>0</v>
      </c>
      <c r="K101">
        <f>IF(F101=1,Results!J101,0)</f>
        <v>0</v>
      </c>
      <c r="L101">
        <f>IF(H101=1,Results!M101,0)</f>
        <v>0</v>
      </c>
      <c r="M101">
        <f>IF(A101=1,Results!D101,0)</f>
        <v>0</v>
      </c>
      <c r="N101">
        <f>IF(B101=1,Results!G101,0)</f>
        <v>0</v>
      </c>
      <c r="O101">
        <f>IF(C101=1,Results!J101,0)</f>
        <v>0</v>
      </c>
      <c r="P101">
        <f>IF(G101=1,Results!M101,0)</f>
        <v>0</v>
      </c>
      <c r="Q101">
        <f>IF($E101=1,Results!N101,0)</f>
        <v>0</v>
      </c>
      <c r="R101">
        <f>IF($B101=1,Results!N101,0)</f>
        <v>0</v>
      </c>
    </row>
    <row r="102" spans="1:18">
      <c r="A102">
        <f>IF(Results!D102&lt;=Input!$C$27, 1, 0)</f>
        <v>1</v>
      </c>
      <c r="B102">
        <f>IF(Results!G102&lt;=Input!$C$27, 1, 0)</f>
        <v>1</v>
      </c>
      <c r="C102">
        <f>IF(Results!J102&lt;=Input!$C$27, 1, 0)</f>
        <v>1</v>
      </c>
      <c r="D102">
        <f>IF(Results!D102&gt;=Input!$F$27, 1, 0)</f>
        <v>0</v>
      </c>
      <c r="E102">
        <f>IF(Results!G102&gt;=Input!$F$27, 1, 0)</f>
        <v>0</v>
      </c>
      <c r="F102">
        <f>IF(Results!J102&gt;=Input!$F$27, 1, 0)</f>
        <v>0</v>
      </c>
      <c r="G102">
        <f>IF(Results!M102&lt;=Input!$C$27, 1, 0)</f>
        <v>1</v>
      </c>
      <c r="H102">
        <f>IF(Results!M102&gt;=Input!$F$27, 1, 0)</f>
        <v>0</v>
      </c>
      <c r="I102">
        <f>IF(D102=1,Results!D102,0)</f>
        <v>0</v>
      </c>
      <c r="J102">
        <f>IF(E102=1,Results!G102,0)</f>
        <v>0</v>
      </c>
      <c r="K102">
        <f>IF(F102=1,Results!J102,0)</f>
        <v>0</v>
      </c>
      <c r="L102">
        <f>IF(H102=1,Results!M102,0)</f>
        <v>0</v>
      </c>
      <c r="M102">
        <f>IF(A102=1,Results!D102,0)</f>
        <v>0</v>
      </c>
      <c r="N102">
        <f>IF(B102=1,Results!G102,0)</f>
        <v>0</v>
      </c>
      <c r="O102">
        <f>IF(C102=1,Results!J102,0)</f>
        <v>0</v>
      </c>
      <c r="P102">
        <f>IF(G102=1,Results!M102,0)</f>
        <v>0</v>
      </c>
      <c r="Q102">
        <f>IF($E102=1,Results!N102,0)</f>
        <v>0</v>
      </c>
      <c r="R102">
        <f>IF($B102=1,Results!N102,0)</f>
        <v>0</v>
      </c>
    </row>
    <row r="103" spans="1:18">
      <c r="A103">
        <f>IF(Results!D103&lt;=Input!$C$27, 1, 0)</f>
        <v>1</v>
      </c>
      <c r="B103">
        <f>IF(Results!G103&lt;=Input!$C$27, 1, 0)</f>
        <v>1</v>
      </c>
      <c r="C103">
        <f>IF(Results!J103&lt;=Input!$C$27, 1, 0)</f>
        <v>1</v>
      </c>
      <c r="D103">
        <f>IF(Results!D103&gt;=Input!$F$27, 1, 0)</f>
        <v>0</v>
      </c>
      <c r="E103">
        <f>IF(Results!G103&gt;=Input!$F$27, 1, 0)</f>
        <v>0</v>
      </c>
      <c r="F103">
        <f>IF(Results!J103&gt;=Input!$F$27, 1, 0)</f>
        <v>0</v>
      </c>
      <c r="G103">
        <f>IF(Results!M103&lt;=Input!$C$27, 1, 0)</f>
        <v>1</v>
      </c>
      <c r="H103">
        <f>IF(Results!M103&gt;=Input!$F$27, 1, 0)</f>
        <v>0</v>
      </c>
      <c r="I103">
        <f>IF(D103=1,Results!D103,0)</f>
        <v>0</v>
      </c>
      <c r="J103">
        <f>IF(E103=1,Results!G103,0)</f>
        <v>0</v>
      </c>
      <c r="K103">
        <f>IF(F103=1,Results!J103,0)</f>
        <v>0</v>
      </c>
      <c r="L103">
        <f>IF(H103=1,Results!M103,0)</f>
        <v>0</v>
      </c>
      <c r="M103">
        <f>IF(A103=1,Results!D103,0)</f>
        <v>0</v>
      </c>
      <c r="N103">
        <f>IF(B103=1,Results!G103,0)</f>
        <v>0</v>
      </c>
      <c r="O103">
        <f>IF(C103=1,Results!J103,0)</f>
        <v>0</v>
      </c>
      <c r="P103">
        <f>IF(G103=1,Results!M103,0)</f>
        <v>0</v>
      </c>
      <c r="Q103">
        <f>IF($E103=1,Results!N103,0)</f>
        <v>0</v>
      </c>
      <c r="R103">
        <f>IF($B103=1,Results!N103,0)</f>
        <v>0</v>
      </c>
    </row>
    <row r="104" spans="1:18">
      <c r="A104">
        <f>IF(Results!D104&lt;=Input!$C$27, 1, 0)</f>
        <v>1</v>
      </c>
      <c r="B104">
        <f>IF(Results!G104&lt;=Input!$C$27, 1, 0)</f>
        <v>1</v>
      </c>
      <c r="C104">
        <f>IF(Results!J104&lt;=Input!$C$27, 1, 0)</f>
        <v>1</v>
      </c>
      <c r="D104">
        <f>IF(Results!D104&gt;=Input!$F$27, 1, 0)</f>
        <v>0</v>
      </c>
      <c r="E104">
        <f>IF(Results!G104&gt;=Input!$F$27, 1, 0)</f>
        <v>0</v>
      </c>
      <c r="F104">
        <f>IF(Results!J104&gt;=Input!$F$27, 1, 0)</f>
        <v>0</v>
      </c>
      <c r="G104">
        <f>IF(Results!M104&lt;=Input!$C$27, 1, 0)</f>
        <v>1</v>
      </c>
      <c r="H104">
        <f>IF(Results!M104&gt;=Input!$F$27, 1, 0)</f>
        <v>0</v>
      </c>
      <c r="I104">
        <f>IF(D104=1,Results!D104,0)</f>
        <v>0</v>
      </c>
      <c r="J104">
        <f>IF(E104=1,Results!G104,0)</f>
        <v>0</v>
      </c>
      <c r="K104">
        <f>IF(F104=1,Results!J104,0)</f>
        <v>0</v>
      </c>
      <c r="L104">
        <f>IF(H104=1,Results!M104,0)</f>
        <v>0</v>
      </c>
      <c r="M104">
        <f>IF(A104=1,Results!D104,0)</f>
        <v>0</v>
      </c>
      <c r="N104">
        <f>IF(B104=1,Results!G104,0)</f>
        <v>0</v>
      </c>
      <c r="O104">
        <f>IF(C104=1,Results!J104,0)</f>
        <v>0</v>
      </c>
      <c r="P104">
        <f>IF(G104=1,Results!M104,0)</f>
        <v>0</v>
      </c>
      <c r="Q104">
        <f>IF($E104=1,Results!N104,0)</f>
        <v>0</v>
      </c>
      <c r="R104">
        <f>IF($B104=1,Results!N104,0)</f>
        <v>0</v>
      </c>
    </row>
    <row r="105" spans="1:18">
      <c r="A105">
        <f>IF(Results!D105&lt;=Input!$C$27, 1, 0)</f>
        <v>1</v>
      </c>
      <c r="B105">
        <f>IF(Results!G105&lt;=Input!$C$27, 1, 0)</f>
        <v>1</v>
      </c>
      <c r="C105">
        <f>IF(Results!J105&lt;=Input!$C$27, 1, 0)</f>
        <v>1</v>
      </c>
      <c r="D105">
        <f>IF(Results!D105&gt;=Input!$F$27, 1, 0)</f>
        <v>0</v>
      </c>
      <c r="E105">
        <f>IF(Results!G105&gt;=Input!$F$27, 1, 0)</f>
        <v>0</v>
      </c>
      <c r="F105">
        <f>IF(Results!J105&gt;=Input!$F$27, 1, 0)</f>
        <v>0</v>
      </c>
      <c r="G105">
        <f>IF(Results!M105&lt;=Input!$C$27, 1, 0)</f>
        <v>1</v>
      </c>
      <c r="H105">
        <f>IF(Results!M105&gt;=Input!$F$27, 1, 0)</f>
        <v>0</v>
      </c>
      <c r="I105">
        <f>IF(D105=1,Results!D105,0)</f>
        <v>0</v>
      </c>
      <c r="J105">
        <f>IF(E105=1,Results!G105,0)</f>
        <v>0</v>
      </c>
      <c r="K105">
        <f>IF(F105=1,Results!J105,0)</f>
        <v>0</v>
      </c>
      <c r="L105">
        <f>IF(H105=1,Results!M105,0)</f>
        <v>0</v>
      </c>
      <c r="M105">
        <f>IF(A105=1,Results!D105,0)</f>
        <v>0</v>
      </c>
      <c r="N105">
        <f>IF(B105=1,Results!G105,0)</f>
        <v>0</v>
      </c>
      <c r="O105">
        <f>IF(C105=1,Results!J105,0)</f>
        <v>0</v>
      </c>
      <c r="P105">
        <f>IF(G105=1,Results!M105,0)</f>
        <v>0</v>
      </c>
      <c r="Q105">
        <f>IF($E105=1,Results!N105,0)</f>
        <v>0</v>
      </c>
      <c r="R105">
        <f>IF($B105=1,Results!N105,0)</f>
        <v>0</v>
      </c>
    </row>
    <row r="106" spans="1:18">
      <c r="A106">
        <f>IF(Results!D106&lt;=Input!$C$27, 1, 0)</f>
        <v>1</v>
      </c>
      <c r="B106">
        <f>IF(Results!G106&lt;=Input!$C$27, 1, 0)</f>
        <v>1</v>
      </c>
      <c r="C106">
        <f>IF(Results!J106&lt;=Input!$C$27, 1, 0)</f>
        <v>1</v>
      </c>
      <c r="D106">
        <f>IF(Results!D106&gt;=Input!$F$27, 1, 0)</f>
        <v>0</v>
      </c>
      <c r="E106">
        <f>IF(Results!G106&gt;=Input!$F$27, 1, 0)</f>
        <v>0</v>
      </c>
      <c r="F106">
        <f>IF(Results!J106&gt;=Input!$F$27, 1, 0)</f>
        <v>0</v>
      </c>
      <c r="G106">
        <f>IF(Results!M106&lt;=Input!$C$27, 1, 0)</f>
        <v>1</v>
      </c>
      <c r="H106">
        <f>IF(Results!M106&gt;=Input!$F$27, 1, 0)</f>
        <v>0</v>
      </c>
      <c r="I106">
        <f>IF(D106=1,Results!D106,0)</f>
        <v>0</v>
      </c>
      <c r="J106">
        <f>IF(E106=1,Results!G106,0)</f>
        <v>0</v>
      </c>
      <c r="K106">
        <f>IF(F106=1,Results!J106,0)</f>
        <v>0</v>
      </c>
      <c r="L106">
        <f>IF(H106=1,Results!M106,0)</f>
        <v>0</v>
      </c>
      <c r="M106">
        <f>IF(A106=1,Results!D106,0)</f>
        <v>0</v>
      </c>
      <c r="N106">
        <f>IF(B106=1,Results!G106,0)</f>
        <v>0</v>
      </c>
      <c r="O106">
        <f>IF(C106=1,Results!J106,0)</f>
        <v>0</v>
      </c>
      <c r="P106">
        <f>IF(G106=1,Results!M106,0)</f>
        <v>0</v>
      </c>
      <c r="Q106">
        <f>IF($E106=1,Results!N106,0)</f>
        <v>0</v>
      </c>
      <c r="R106">
        <f>IF($B106=1,Results!N106,0)</f>
        <v>0</v>
      </c>
    </row>
    <row r="107" spans="1:18">
      <c r="A107">
        <f>IF(Results!D107&lt;=Input!$C$27, 1, 0)</f>
        <v>1</v>
      </c>
      <c r="B107">
        <f>IF(Results!G107&lt;=Input!$C$27, 1, 0)</f>
        <v>1</v>
      </c>
      <c r="C107">
        <f>IF(Results!J107&lt;=Input!$C$27, 1, 0)</f>
        <v>1</v>
      </c>
      <c r="D107">
        <f>IF(Results!D107&gt;=Input!$F$27, 1, 0)</f>
        <v>0</v>
      </c>
      <c r="E107">
        <f>IF(Results!G107&gt;=Input!$F$27, 1, 0)</f>
        <v>0</v>
      </c>
      <c r="F107">
        <f>IF(Results!J107&gt;=Input!$F$27, 1, 0)</f>
        <v>0</v>
      </c>
      <c r="G107">
        <f>IF(Results!M107&lt;=Input!$C$27, 1, 0)</f>
        <v>1</v>
      </c>
      <c r="H107">
        <f>IF(Results!M107&gt;=Input!$F$27, 1, 0)</f>
        <v>0</v>
      </c>
      <c r="I107">
        <f>IF(D107=1,Results!D107,0)</f>
        <v>0</v>
      </c>
      <c r="J107">
        <f>IF(E107=1,Results!G107,0)</f>
        <v>0</v>
      </c>
      <c r="K107">
        <f>IF(F107=1,Results!J107,0)</f>
        <v>0</v>
      </c>
      <c r="L107">
        <f>IF(H107=1,Results!M107,0)</f>
        <v>0</v>
      </c>
      <c r="M107">
        <f>IF(A107=1,Results!D107,0)</f>
        <v>0</v>
      </c>
      <c r="N107">
        <f>IF(B107=1,Results!G107,0)</f>
        <v>0</v>
      </c>
      <c r="O107">
        <f>IF(C107=1,Results!J107,0)</f>
        <v>0</v>
      </c>
      <c r="P107">
        <f>IF(G107=1,Results!M107,0)</f>
        <v>0</v>
      </c>
      <c r="Q107">
        <f>IF($E107=1,Results!N107,0)</f>
        <v>0</v>
      </c>
      <c r="R107">
        <f>IF($B107=1,Results!N107,0)</f>
        <v>0</v>
      </c>
    </row>
    <row r="108" spans="1:18">
      <c r="A108">
        <f>IF(Results!D108&lt;=Input!$C$27, 1, 0)</f>
        <v>1</v>
      </c>
      <c r="B108">
        <f>IF(Results!G108&lt;=Input!$C$27, 1, 0)</f>
        <v>1</v>
      </c>
      <c r="C108">
        <f>IF(Results!J108&lt;=Input!$C$27, 1, 0)</f>
        <v>1</v>
      </c>
      <c r="D108">
        <f>IF(Results!D108&gt;=Input!$F$27, 1, 0)</f>
        <v>0</v>
      </c>
      <c r="E108">
        <f>IF(Results!G108&gt;=Input!$F$27, 1, 0)</f>
        <v>0</v>
      </c>
      <c r="F108">
        <f>IF(Results!J108&gt;=Input!$F$27, 1, 0)</f>
        <v>0</v>
      </c>
      <c r="G108">
        <f>IF(Results!M108&lt;=Input!$C$27, 1, 0)</f>
        <v>1</v>
      </c>
      <c r="H108">
        <f>IF(Results!M108&gt;=Input!$F$27, 1, 0)</f>
        <v>0</v>
      </c>
      <c r="I108">
        <f>IF(D108=1,Results!D108,0)</f>
        <v>0</v>
      </c>
      <c r="J108">
        <f>IF(E108=1,Results!G108,0)</f>
        <v>0</v>
      </c>
      <c r="K108">
        <f>IF(F108=1,Results!J108,0)</f>
        <v>0</v>
      </c>
      <c r="L108">
        <f>IF(H108=1,Results!M108,0)</f>
        <v>0</v>
      </c>
      <c r="M108">
        <f>IF(A108=1,Results!D108,0)</f>
        <v>0</v>
      </c>
      <c r="N108">
        <f>IF(B108=1,Results!G108,0)</f>
        <v>0</v>
      </c>
      <c r="O108">
        <f>IF(C108=1,Results!J108,0)</f>
        <v>0</v>
      </c>
      <c r="P108">
        <f>IF(G108=1,Results!M108,0)</f>
        <v>0</v>
      </c>
      <c r="Q108">
        <f>IF($E108=1,Results!N108,0)</f>
        <v>0</v>
      </c>
      <c r="R108">
        <f>IF($B108=1,Results!N108,0)</f>
        <v>0</v>
      </c>
    </row>
    <row r="109" spans="1:18">
      <c r="A109">
        <f>IF(Results!D109&lt;=Input!$C$27, 1, 0)</f>
        <v>1</v>
      </c>
      <c r="B109">
        <f>IF(Results!G109&lt;=Input!$C$27, 1, 0)</f>
        <v>1</v>
      </c>
      <c r="C109">
        <f>IF(Results!J109&lt;=Input!$C$27, 1, 0)</f>
        <v>1</v>
      </c>
      <c r="D109">
        <f>IF(Results!D109&gt;=Input!$F$27, 1, 0)</f>
        <v>0</v>
      </c>
      <c r="E109">
        <f>IF(Results!G109&gt;=Input!$F$27, 1, 0)</f>
        <v>0</v>
      </c>
      <c r="F109">
        <f>IF(Results!J109&gt;=Input!$F$27, 1, 0)</f>
        <v>0</v>
      </c>
      <c r="G109">
        <f>IF(Results!M109&lt;=Input!$C$27, 1, 0)</f>
        <v>1</v>
      </c>
      <c r="H109">
        <f>IF(Results!M109&gt;=Input!$F$27, 1, 0)</f>
        <v>0</v>
      </c>
      <c r="I109">
        <f>IF(D109=1,Results!D109,0)</f>
        <v>0</v>
      </c>
      <c r="J109">
        <f>IF(E109=1,Results!G109,0)</f>
        <v>0</v>
      </c>
      <c r="K109">
        <f>IF(F109=1,Results!J109,0)</f>
        <v>0</v>
      </c>
      <c r="L109">
        <f>IF(H109=1,Results!M109,0)</f>
        <v>0</v>
      </c>
      <c r="M109">
        <f>IF(A109=1,Results!D109,0)</f>
        <v>0</v>
      </c>
      <c r="N109">
        <f>IF(B109=1,Results!G109,0)</f>
        <v>0</v>
      </c>
      <c r="O109">
        <f>IF(C109=1,Results!J109,0)</f>
        <v>0</v>
      </c>
      <c r="P109">
        <f>IF(G109=1,Results!M109,0)</f>
        <v>0</v>
      </c>
      <c r="Q109">
        <f>IF($E109=1,Results!N109,0)</f>
        <v>0</v>
      </c>
      <c r="R109">
        <f>IF($B109=1,Results!N109,0)</f>
        <v>0</v>
      </c>
    </row>
    <row r="110" spans="1:18">
      <c r="A110">
        <f>IF(Results!D110&lt;=Input!$C$27, 1, 0)</f>
        <v>1</v>
      </c>
      <c r="B110">
        <f>IF(Results!G110&lt;=Input!$C$27, 1, 0)</f>
        <v>1</v>
      </c>
      <c r="C110">
        <f>IF(Results!J110&lt;=Input!$C$27, 1, 0)</f>
        <v>1</v>
      </c>
      <c r="D110">
        <f>IF(Results!D110&gt;=Input!$F$27, 1, 0)</f>
        <v>0</v>
      </c>
      <c r="E110">
        <f>IF(Results!G110&gt;=Input!$F$27, 1, 0)</f>
        <v>0</v>
      </c>
      <c r="F110">
        <f>IF(Results!J110&gt;=Input!$F$27, 1, 0)</f>
        <v>0</v>
      </c>
      <c r="G110">
        <f>IF(Results!M110&lt;=Input!$C$27, 1, 0)</f>
        <v>1</v>
      </c>
      <c r="H110">
        <f>IF(Results!M110&gt;=Input!$F$27, 1, 0)</f>
        <v>0</v>
      </c>
      <c r="I110">
        <f>IF(D110=1,Results!D110,0)</f>
        <v>0</v>
      </c>
      <c r="J110">
        <f>IF(E110=1,Results!G110,0)</f>
        <v>0</v>
      </c>
      <c r="K110">
        <f>IF(F110=1,Results!J110,0)</f>
        <v>0</v>
      </c>
      <c r="L110">
        <f>IF(H110=1,Results!M110,0)</f>
        <v>0</v>
      </c>
      <c r="M110">
        <f>IF(A110=1,Results!D110,0)</f>
        <v>0</v>
      </c>
      <c r="N110">
        <f>IF(B110=1,Results!G110,0)</f>
        <v>0</v>
      </c>
      <c r="O110">
        <f>IF(C110=1,Results!J110,0)</f>
        <v>0</v>
      </c>
      <c r="P110">
        <f>IF(G110=1,Results!M110,0)</f>
        <v>0</v>
      </c>
      <c r="Q110">
        <f>IF($E110=1,Results!N110,0)</f>
        <v>0</v>
      </c>
      <c r="R110">
        <f>IF($B110=1,Results!N110,0)</f>
        <v>0</v>
      </c>
    </row>
    <row r="111" spans="1:18">
      <c r="A111">
        <f>IF(Results!D111&lt;=Input!$C$27, 1, 0)</f>
        <v>1</v>
      </c>
      <c r="B111">
        <f>IF(Results!G111&lt;=Input!$C$27, 1, 0)</f>
        <v>1</v>
      </c>
      <c r="C111">
        <f>IF(Results!J111&lt;=Input!$C$27, 1, 0)</f>
        <v>1</v>
      </c>
      <c r="D111">
        <f>IF(Results!D111&gt;=Input!$F$27, 1, 0)</f>
        <v>0</v>
      </c>
      <c r="E111">
        <f>IF(Results!G111&gt;=Input!$F$27, 1, 0)</f>
        <v>0</v>
      </c>
      <c r="F111">
        <f>IF(Results!J111&gt;=Input!$F$27, 1, 0)</f>
        <v>0</v>
      </c>
      <c r="G111">
        <f>IF(Results!M111&lt;=Input!$C$27, 1, 0)</f>
        <v>1</v>
      </c>
      <c r="H111">
        <f>IF(Results!M111&gt;=Input!$F$27, 1, 0)</f>
        <v>0</v>
      </c>
      <c r="I111">
        <f>IF(D111=1,Results!D111,0)</f>
        <v>0</v>
      </c>
      <c r="J111">
        <f>IF(E111=1,Results!G111,0)</f>
        <v>0</v>
      </c>
      <c r="K111">
        <f>IF(F111=1,Results!J111,0)</f>
        <v>0</v>
      </c>
      <c r="L111">
        <f>IF(H111=1,Results!M111,0)</f>
        <v>0</v>
      </c>
      <c r="M111">
        <f>IF(A111=1,Results!D111,0)</f>
        <v>0</v>
      </c>
      <c r="N111">
        <f>IF(B111=1,Results!G111,0)</f>
        <v>0</v>
      </c>
      <c r="O111">
        <f>IF(C111=1,Results!J111,0)</f>
        <v>0</v>
      </c>
      <c r="P111">
        <f>IF(G111=1,Results!M111,0)</f>
        <v>0</v>
      </c>
      <c r="Q111">
        <f>IF($E111=1,Results!N111,0)</f>
        <v>0</v>
      </c>
      <c r="R111">
        <f>IF($B111=1,Results!N111,0)</f>
        <v>0</v>
      </c>
    </row>
    <row r="112" spans="1:18">
      <c r="A112">
        <f>IF(Results!D112&lt;=Input!$C$27, 1, 0)</f>
        <v>1</v>
      </c>
      <c r="B112">
        <f>IF(Results!G112&lt;=Input!$C$27, 1, 0)</f>
        <v>1</v>
      </c>
      <c r="C112">
        <f>IF(Results!J112&lt;=Input!$C$27, 1, 0)</f>
        <v>1</v>
      </c>
      <c r="D112">
        <f>IF(Results!D112&gt;=Input!$F$27, 1, 0)</f>
        <v>0</v>
      </c>
      <c r="E112">
        <f>IF(Results!G112&gt;=Input!$F$27, 1, 0)</f>
        <v>0</v>
      </c>
      <c r="F112">
        <f>IF(Results!J112&gt;=Input!$F$27, 1, 0)</f>
        <v>0</v>
      </c>
      <c r="G112">
        <f>IF(Results!M112&lt;=Input!$C$27, 1, 0)</f>
        <v>1</v>
      </c>
      <c r="H112">
        <f>IF(Results!M112&gt;=Input!$F$27, 1, 0)</f>
        <v>0</v>
      </c>
      <c r="I112">
        <f>IF(D112=1,Results!D112,0)</f>
        <v>0</v>
      </c>
      <c r="J112">
        <f>IF(E112=1,Results!G112,0)</f>
        <v>0</v>
      </c>
      <c r="K112">
        <f>IF(F112=1,Results!J112,0)</f>
        <v>0</v>
      </c>
      <c r="L112">
        <f>IF(H112=1,Results!M112,0)</f>
        <v>0</v>
      </c>
      <c r="M112">
        <f>IF(A112=1,Results!D112,0)</f>
        <v>0</v>
      </c>
      <c r="N112">
        <f>IF(B112=1,Results!G112,0)</f>
        <v>0</v>
      </c>
      <c r="O112">
        <f>IF(C112=1,Results!J112,0)</f>
        <v>0</v>
      </c>
      <c r="P112">
        <f>IF(G112=1,Results!M112,0)</f>
        <v>0</v>
      </c>
      <c r="Q112">
        <f>IF($E112=1,Results!N112,0)</f>
        <v>0</v>
      </c>
      <c r="R112">
        <f>IF($B112=1,Results!N112,0)</f>
        <v>0</v>
      </c>
    </row>
    <row r="113" spans="1:18">
      <c r="A113">
        <f>IF(Results!D113&lt;=Input!$C$27, 1, 0)</f>
        <v>1</v>
      </c>
      <c r="B113">
        <f>IF(Results!G113&lt;=Input!$C$27, 1, 0)</f>
        <v>1</v>
      </c>
      <c r="C113">
        <f>IF(Results!J113&lt;=Input!$C$27, 1, 0)</f>
        <v>1</v>
      </c>
      <c r="D113">
        <f>IF(Results!D113&gt;=Input!$F$27, 1, 0)</f>
        <v>0</v>
      </c>
      <c r="E113">
        <f>IF(Results!G113&gt;=Input!$F$27, 1, 0)</f>
        <v>0</v>
      </c>
      <c r="F113">
        <f>IF(Results!J113&gt;=Input!$F$27, 1, 0)</f>
        <v>0</v>
      </c>
      <c r="G113">
        <f>IF(Results!M113&lt;=Input!$C$27, 1, 0)</f>
        <v>1</v>
      </c>
      <c r="H113">
        <f>IF(Results!M113&gt;=Input!$F$27, 1, 0)</f>
        <v>0</v>
      </c>
      <c r="I113">
        <f>IF(D113=1,Results!D113,0)</f>
        <v>0</v>
      </c>
      <c r="J113">
        <f>IF(E113=1,Results!G113,0)</f>
        <v>0</v>
      </c>
      <c r="K113">
        <f>IF(F113=1,Results!J113,0)</f>
        <v>0</v>
      </c>
      <c r="L113">
        <f>IF(H113=1,Results!M113,0)</f>
        <v>0</v>
      </c>
      <c r="M113">
        <f>IF(A113=1,Results!D113,0)</f>
        <v>0</v>
      </c>
      <c r="N113">
        <f>IF(B113=1,Results!G113,0)</f>
        <v>0</v>
      </c>
      <c r="O113">
        <f>IF(C113=1,Results!J113,0)</f>
        <v>0</v>
      </c>
      <c r="P113">
        <f>IF(G113=1,Results!M113,0)</f>
        <v>0</v>
      </c>
      <c r="Q113">
        <f>IF($E113=1,Results!N113,0)</f>
        <v>0</v>
      </c>
      <c r="R113">
        <f>IF($B113=1,Results!N113,0)</f>
        <v>0</v>
      </c>
    </row>
    <row r="114" spans="1:18">
      <c r="A114">
        <f>IF(Results!D114&lt;=Input!$C$27, 1, 0)</f>
        <v>1</v>
      </c>
      <c r="B114">
        <f>IF(Results!G114&lt;=Input!$C$27, 1, 0)</f>
        <v>1</v>
      </c>
      <c r="C114">
        <f>IF(Results!J114&lt;=Input!$C$27, 1, 0)</f>
        <v>1</v>
      </c>
      <c r="D114">
        <f>IF(Results!D114&gt;=Input!$F$27, 1, 0)</f>
        <v>0</v>
      </c>
      <c r="E114">
        <f>IF(Results!G114&gt;=Input!$F$27, 1, 0)</f>
        <v>0</v>
      </c>
      <c r="F114">
        <f>IF(Results!J114&gt;=Input!$F$27, 1, 0)</f>
        <v>0</v>
      </c>
      <c r="G114">
        <f>IF(Results!M114&lt;=Input!$C$27, 1, 0)</f>
        <v>1</v>
      </c>
      <c r="H114">
        <f>IF(Results!M114&gt;=Input!$F$27, 1, 0)</f>
        <v>0</v>
      </c>
      <c r="I114">
        <f>IF(D114=1,Results!D114,0)</f>
        <v>0</v>
      </c>
      <c r="J114">
        <f>IF(E114=1,Results!G114,0)</f>
        <v>0</v>
      </c>
      <c r="K114">
        <f>IF(F114=1,Results!J114,0)</f>
        <v>0</v>
      </c>
      <c r="L114">
        <f>IF(H114=1,Results!M114,0)</f>
        <v>0</v>
      </c>
      <c r="M114">
        <f>IF(A114=1,Results!D114,0)</f>
        <v>0</v>
      </c>
      <c r="N114">
        <f>IF(B114=1,Results!G114,0)</f>
        <v>0</v>
      </c>
      <c r="O114">
        <f>IF(C114=1,Results!J114,0)</f>
        <v>0</v>
      </c>
      <c r="P114">
        <f>IF(G114=1,Results!M114,0)</f>
        <v>0</v>
      </c>
      <c r="Q114">
        <f>IF($E114=1,Results!N114,0)</f>
        <v>0</v>
      </c>
      <c r="R114">
        <f>IF($B114=1,Results!N114,0)</f>
        <v>0</v>
      </c>
    </row>
    <row r="115" spans="1:18">
      <c r="A115">
        <f>IF(Results!D115&lt;=Input!$C$27, 1, 0)</f>
        <v>1</v>
      </c>
      <c r="B115">
        <f>IF(Results!G115&lt;=Input!$C$27, 1, 0)</f>
        <v>1</v>
      </c>
      <c r="C115">
        <f>IF(Results!J115&lt;=Input!$C$27, 1, 0)</f>
        <v>1</v>
      </c>
      <c r="D115">
        <f>IF(Results!D115&gt;=Input!$F$27, 1, 0)</f>
        <v>0</v>
      </c>
      <c r="E115">
        <f>IF(Results!G115&gt;=Input!$F$27, 1, 0)</f>
        <v>0</v>
      </c>
      <c r="F115">
        <f>IF(Results!J115&gt;=Input!$F$27, 1, 0)</f>
        <v>0</v>
      </c>
      <c r="G115">
        <f>IF(Results!M115&lt;=Input!$C$27, 1, 0)</f>
        <v>1</v>
      </c>
      <c r="H115">
        <f>IF(Results!M115&gt;=Input!$F$27, 1, 0)</f>
        <v>0</v>
      </c>
      <c r="I115">
        <f>IF(D115=1,Results!D115,0)</f>
        <v>0</v>
      </c>
      <c r="J115">
        <f>IF(E115=1,Results!G115,0)</f>
        <v>0</v>
      </c>
      <c r="K115">
        <f>IF(F115=1,Results!J115,0)</f>
        <v>0</v>
      </c>
      <c r="L115">
        <f>IF(H115=1,Results!M115,0)</f>
        <v>0</v>
      </c>
      <c r="M115">
        <f>IF(A115=1,Results!D115,0)</f>
        <v>0</v>
      </c>
      <c r="N115">
        <f>IF(B115=1,Results!G115,0)</f>
        <v>0</v>
      </c>
      <c r="O115">
        <f>IF(C115=1,Results!J115,0)</f>
        <v>0</v>
      </c>
      <c r="P115">
        <f>IF(G115=1,Results!M115,0)</f>
        <v>0</v>
      </c>
      <c r="Q115">
        <f>IF($E115=1,Results!N115,0)</f>
        <v>0</v>
      </c>
      <c r="R115">
        <f>IF($B115=1,Results!N115,0)</f>
        <v>0</v>
      </c>
    </row>
    <row r="116" spans="1:18">
      <c r="A116">
        <f>IF(Results!D116&lt;=Input!$C$27, 1, 0)</f>
        <v>1</v>
      </c>
      <c r="B116">
        <f>IF(Results!G116&lt;=Input!$C$27, 1, 0)</f>
        <v>1</v>
      </c>
      <c r="C116">
        <f>IF(Results!J116&lt;=Input!$C$27, 1, 0)</f>
        <v>1</v>
      </c>
      <c r="D116">
        <f>IF(Results!D116&gt;=Input!$F$27, 1, 0)</f>
        <v>0</v>
      </c>
      <c r="E116">
        <f>IF(Results!G116&gt;=Input!$F$27, 1, 0)</f>
        <v>0</v>
      </c>
      <c r="F116">
        <f>IF(Results!J116&gt;=Input!$F$27, 1, 0)</f>
        <v>0</v>
      </c>
      <c r="G116">
        <f>IF(Results!M116&lt;=Input!$C$27, 1, 0)</f>
        <v>1</v>
      </c>
      <c r="H116">
        <f>IF(Results!M116&gt;=Input!$F$27, 1, 0)</f>
        <v>0</v>
      </c>
      <c r="I116">
        <f>IF(D116=1,Results!D116,0)</f>
        <v>0</v>
      </c>
      <c r="J116">
        <f>IF(E116=1,Results!G116,0)</f>
        <v>0</v>
      </c>
      <c r="K116">
        <f>IF(F116=1,Results!J116,0)</f>
        <v>0</v>
      </c>
      <c r="L116">
        <f>IF(H116=1,Results!M116,0)</f>
        <v>0</v>
      </c>
      <c r="M116">
        <f>IF(A116=1,Results!D116,0)</f>
        <v>0</v>
      </c>
      <c r="N116">
        <f>IF(B116=1,Results!G116,0)</f>
        <v>0</v>
      </c>
      <c r="O116">
        <f>IF(C116=1,Results!J116,0)</f>
        <v>0</v>
      </c>
      <c r="P116">
        <f>IF(G116=1,Results!M116,0)</f>
        <v>0</v>
      </c>
      <c r="Q116">
        <f>IF($E116=1,Results!N116,0)</f>
        <v>0</v>
      </c>
      <c r="R116">
        <f>IF($B116=1,Results!N116,0)</f>
        <v>0</v>
      </c>
    </row>
    <row r="117" spans="1:18">
      <c r="A117">
        <f>IF(Results!D117&lt;=Input!$C$27, 1, 0)</f>
        <v>1</v>
      </c>
      <c r="B117">
        <f>IF(Results!G117&lt;=Input!$C$27, 1, 0)</f>
        <v>1</v>
      </c>
      <c r="C117">
        <f>IF(Results!J117&lt;=Input!$C$27, 1, 0)</f>
        <v>1</v>
      </c>
      <c r="D117">
        <f>IF(Results!D117&gt;=Input!$F$27, 1, 0)</f>
        <v>0</v>
      </c>
      <c r="E117">
        <f>IF(Results!G117&gt;=Input!$F$27, 1, 0)</f>
        <v>0</v>
      </c>
      <c r="F117">
        <f>IF(Results!J117&gt;=Input!$F$27, 1, 0)</f>
        <v>0</v>
      </c>
      <c r="G117">
        <f>IF(Results!M117&lt;=Input!$C$27, 1, 0)</f>
        <v>1</v>
      </c>
      <c r="H117">
        <f>IF(Results!M117&gt;=Input!$F$27, 1, 0)</f>
        <v>0</v>
      </c>
      <c r="I117">
        <f>IF(D117=1,Results!D117,0)</f>
        <v>0</v>
      </c>
      <c r="J117">
        <f>IF(E117=1,Results!G117,0)</f>
        <v>0</v>
      </c>
      <c r="K117">
        <f>IF(F117=1,Results!J117,0)</f>
        <v>0</v>
      </c>
      <c r="L117">
        <f>IF(H117=1,Results!M117,0)</f>
        <v>0</v>
      </c>
      <c r="M117">
        <f>IF(A117=1,Results!D117,0)</f>
        <v>0</v>
      </c>
      <c r="N117">
        <f>IF(B117=1,Results!G117,0)</f>
        <v>0</v>
      </c>
      <c r="O117">
        <f>IF(C117=1,Results!J117,0)</f>
        <v>0</v>
      </c>
      <c r="P117">
        <f>IF(G117=1,Results!M117,0)</f>
        <v>0</v>
      </c>
      <c r="Q117">
        <f>IF($E117=1,Results!N117,0)</f>
        <v>0</v>
      </c>
      <c r="R117">
        <f>IF($B117=1,Results!N117,0)</f>
        <v>0</v>
      </c>
    </row>
    <row r="118" spans="1:18">
      <c r="A118">
        <f>IF(Results!D118&lt;=Input!$C$27, 1, 0)</f>
        <v>1</v>
      </c>
      <c r="B118">
        <f>IF(Results!G118&lt;=Input!$C$27, 1, 0)</f>
        <v>1</v>
      </c>
      <c r="C118">
        <f>IF(Results!J118&lt;=Input!$C$27, 1, 0)</f>
        <v>1</v>
      </c>
      <c r="D118">
        <f>IF(Results!D118&gt;=Input!$F$27, 1, 0)</f>
        <v>0</v>
      </c>
      <c r="E118">
        <f>IF(Results!G118&gt;=Input!$F$27, 1, 0)</f>
        <v>0</v>
      </c>
      <c r="F118">
        <f>IF(Results!J118&gt;=Input!$F$27, 1, 0)</f>
        <v>0</v>
      </c>
      <c r="G118">
        <f>IF(Results!M118&lt;=Input!$C$27, 1, 0)</f>
        <v>1</v>
      </c>
      <c r="H118">
        <f>IF(Results!M118&gt;=Input!$F$27, 1, 0)</f>
        <v>0</v>
      </c>
      <c r="I118">
        <f>IF(D118=1,Results!D118,0)</f>
        <v>0</v>
      </c>
      <c r="J118">
        <f>IF(E118=1,Results!G118,0)</f>
        <v>0</v>
      </c>
      <c r="K118">
        <f>IF(F118=1,Results!J118,0)</f>
        <v>0</v>
      </c>
      <c r="L118">
        <f>IF(H118=1,Results!M118,0)</f>
        <v>0</v>
      </c>
      <c r="M118">
        <f>IF(A118=1,Results!D118,0)</f>
        <v>0</v>
      </c>
      <c r="N118">
        <f>IF(B118=1,Results!G118,0)</f>
        <v>0</v>
      </c>
      <c r="O118">
        <f>IF(C118=1,Results!J118,0)</f>
        <v>0</v>
      </c>
      <c r="P118">
        <f>IF(G118=1,Results!M118,0)</f>
        <v>0</v>
      </c>
      <c r="Q118">
        <f>IF($E118=1,Results!N118,0)</f>
        <v>0</v>
      </c>
      <c r="R118">
        <f>IF($B118=1,Results!N118,0)</f>
        <v>0</v>
      </c>
    </row>
    <row r="119" spans="1:18">
      <c r="A119">
        <f>IF(Results!D119&lt;=Input!$C$27, 1, 0)</f>
        <v>1</v>
      </c>
      <c r="B119">
        <f>IF(Results!G119&lt;=Input!$C$27, 1, 0)</f>
        <v>1</v>
      </c>
      <c r="C119">
        <f>IF(Results!J119&lt;=Input!$C$27, 1, 0)</f>
        <v>1</v>
      </c>
      <c r="D119">
        <f>IF(Results!D119&gt;=Input!$F$27, 1, 0)</f>
        <v>0</v>
      </c>
      <c r="E119">
        <f>IF(Results!G119&gt;=Input!$F$27, 1, 0)</f>
        <v>0</v>
      </c>
      <c r="F119">
        <f>IF(Results!J119&gt;=Input!$F$27, 1, 0)</f>
        <v>0</v>
      </c>
      <c r="G119">
        <f>IF(Results!M119&lt;=Input!$C$27, 1, 0)</f>
        <v>1</v>
      </c>
      <c r="H119">
        <f>IF(Results!M119&gt;=Input!$F$27, 1, 0)</f>
        <v>0</v>
      </c>
      <c r="I119">
        <f>IF(D119=1,Results!D119,0)</f>
        <v>0</v>
      </c>
      <c r="J119">
        <f>IF(E119=1,Results!G119,0)</f>
        <v>0</v>
      </c>
      <c r="K119">
        <f>IF(F119=1,Results!J119,0)</f>
        <v>0</v>
      </c>
      <c r="L119">
        <f>IF(H119=1,Results!M119,0)</f>
        <v>0</v>
      </c>
      <c r="M119">
        <f>IF(A119=1,Results!D119,0)</f>
        <v>0</v>
      </c>
      <c r="N119">
        <f>IF(B119=1,Results!G119,0)</f>
        <v>0</v>
      </c>
      <c r="O119">
        <f>IF(C119=1,Results!J119,0)</f>
        <v>0</v>
      </c>
      <c r="P119">
        <f>IF(G119=1,Results!M119,0)</f>
        <v>0</v>
      </c>
      <c r="Q119">
        <f>IF($E119=1,Results!N119,0)</f>
        <v>0</v>
      </c>
      <c r="R119">
        <f>IF($B119=1,Results!N119,0)</f>
        <v>0</v>
      </c>
    </row>
    <row r="120" spans="1:18">
      <c r="A120">
        <f>IF(Results!D120&lt;=Input!$C$27, 1, 0)</f>
        <v>1</v>
      </c>
      <c r="B120">
        <f>IF(Results!G120&lt;=Input!$C$27, 1, 0)</f>
        <v>1</v>
      </c>
      <c r="C120">
        <f>IF(Results!J120&lt;=Input!$C$27, 1, 0)</f>
        <v>1</v>
      </c>
      <c r="D120">
        <f>IF(Results!D120&gt;=Input!$F$27, 1, 0)</f>
        <v>0</v>
      </c>
      <c r="E120">
        <f>IF(Results!G120&gt;=Input!$F$27, 1, 0)</f>
        <v>0</v>
      </c>
      <c r="F120">
        <f>IF(Results!J120&gt;=Input!$F$27, 1, 0)</f>
        <v>0</v>
      </c>
      <c r="G120">
        <f>IF(Results!M120&lt;=Input!$C$27, 1, 0)</f>
        <v>1</v>
      </c>
      <c r="H120">
        <f>IF(Results!M120&gt;=Input!$F$27, 1, 0)</f>
        <v>0</v>
      </c>
      <c r="I120">
        <f>IF(D120=1,Results!D120,0)</f>
        <v>0</v>
      </c>
      <c r="J120">
        <f>IF(E120=1,Results!G120,0)</f>
        <v>0</v>
      </c>
      <c r="K120">
        <f>IF(F120=1,Results!J120,0)</f>
        <v>0</v>
      </c>
      <c r="L120">
        <f>IF(H120=1,Results!M120,0)</f>
        <v>0</v>
      </c>
      <c r="M120">
        <f>IF(A120=1,Results!D120,0)</f>
        <v>0</v>
      </c>
      <c r="N120">
        <f>IF(B120=1,Results!G120,0)</f>
        <v>0</v>
      </c>
      <c r="O120">
        <f>IF(C120=1,Results!J120,0)</f>
        <v>0</v>
      </c>
      <c r="P120">
        <f>IF(G120=1,Results!M120,0)</f>
        <v>0</v>
      </c>
      <c r="Q120">
        <f>IF($E120=1,Results!N120,0)</f>
        <v>0</v>
      </c>
      <c r="R120">
        <f>IF($B120=1,Results!N120,0)</f>
        <v>0</v>
      </c>
    </row>
    <row r="121" spans="1:18">
      <c r="A121">
        <f>IF(Results!D121&lt;=Input!$C$27, 1, 0)</f>
        <v>1</v>
      </c>
      <c r="B121">
        <f>IF(Results!G121&lt;=Input!$C$27, 1, 0)</f>
        <v>1</v>
      </c>
      <c r="C121">
        <f>IF(Results!J121&lt;=Input!$C$27, 1, 0)</f>
        <v>1</v>
      </c>
      <c r="D121">
        <f>IF(Results!D121&gt;=Input!$F$27, 1, 0)</f>
        <v>0</v>
      </c>
      <c r="E121">
        <f>IF(Results!G121&gt;=Input!$F$27, 1, 0)</f>
        <v>0</v>
      </c>
      <c r="F121">
        <f>IF(Results!J121&gt;=Input!$F$27, 1, 0)</f>
        <v>0</v>
      </c>
      <c r="G121">
        <f>IF(Results!M121&lt;=Input!$C$27, 1, 0)</f>
        <v>1</v>
      </c>
      <c r="H121">
        <f>IF(Results!M121&gt;=Input!$F$27, 1, 0)</f>
        <v>0</v>
      </c>
      <c r="I121">
        <f>IF(D121=1,Results!D121,0)</f>
        <v>0</v>
      </c>
      <c r="J121">
        <f>IF(E121=1,Results!G121,0)</f>
        <v>0</v>
      </c>
      <c r="K121">
        <f>IF(F121=1,Results!J121,0)</f>
        <v>0</v>
      </c>
      <c r="L121">
        <f>IF(H121=1,Results!M121,0)</f>
        <v>0</v>
      </c>
      <c r="M121">
        <f>IF(A121=1,Results!D121,0)</f>
        <v>0</v>
      </c>
      <c r="N121">
        <f>IF(B121=1,Results!G121,0)</f>
        <v>0</v>
      </c>
      <c r="O121">
        <f>IF(C121=1,Results!J121,0)</f>
        <v>0</v>
      </c>
      <c r="P121">
        <f>IF(G121=1,Results!M121,0)</f>
        <v>0</v>
      </c>
      <c r="Q121">
        <f>IF($E121=1,Results!N121,0)</f>
        <v>0</v>
      </c>
      <c r="R121">
        <f>IF($B121=1,Results!N121,0)</f>
        <v>0</v>
      </c>
    </row>
    <row r="122" spans="1:18">
      <c r="A122">
        <f>IF(Results!D122&lt;=Input!$C$27, 1, 0)</f>
        <v>1</v>
      </c>
      <c r="B122">
        <f>IF(Results!G122&lt;=Input!$C$27, 1, 0)</f>
        <v>1</v>
      </c>
      <c r="C122">
        <f>IF(Results!J122&lt;=Input!$C$27, 1, 0)</f>
        <v>1</v>
      </c>
      <c r="D122">
        <f>IF(Results!D122&gt;=Input!$F$27, 1, 0)</f>
        <v>0</v>
      </c>
      <c r="E122">
        <f>IF(Results!G122&gt;=Input!$F$27, 1, 0)</f>
        <v>0</v>
      </c>
      <c r="F122">
        <f>IF(Results!J122&gt;=Input!$F$27, 1, 0)</f>
        <v>0</v>
      </c>
      <c r="G122">
        <f>IF(Results!M122&lt;=Input!$C$27, 1, 0)</f>
        <v>1</v>
      </c>
      <c r="H122">
        <f>IF(Results!M122&gt;=Input!$F$27, 1, 0)</f>
        <v>0</v>
      </c>
      <c r="I122">
        <f>IF(D122=1,Results!D122,0)</f>
        <v>0</v>
      </c>
      <c r="J122">
        <f>IF(E122=1,Results!G122,0)</f>
        <v>0</v>
      </c>
      <c r="K122">
        <f>IF(F122=1,Results!J122,0)</f>
        <v>0</v>
      </c>
      <c r="L122">
        <f>IF(H122=1,Results!M122,0)</f>
        <v>0</v>
      </c>
      <c r="M122">
        <f>IF(A122=1,Results!D122,0)</f>
        <v>0</v>
      </c>
      <c r="N122">
        <f>IF(B122=1,Results!G122,0)</f>
        <v>0</v>
      </c>
      <c r="O122">
        <f>IF(C122=1,Results!J122,0)</f>
        <v>0</v>
      </c>
      <c r="P122">
        <f>IF(G122=1,Results!M122,0)</f>
        <v>0</v>
      </c>
      <c r="Q122">
        <f>IF($E122=1,Results!N122,0)</f>
        <v>0</v>
      </c>
      <c r="R122">
        <f>IF($B122=1,Results!N122,0)</f>
        <v>0</v>
      </c>
    </row>
    <row r="123" spans="1:18">
      <c r="A123">
        <f>IF(Results!D123&lt;=Input!$C$27, 1, 0)</f>
        <v>1</v>
      </c>
      <c r="B123">
        <f>IF(Results!G123&lt;=Input!$C$27, 1, 0)</f>
        <v>1</v>
      </c>
      <c r="C123">
        <f>IF(Results!J123&lt;=Input!$C$27, 1, 0)</f>
        <v>1</v>
      </c>
      <c r="D123">
        <f>IF(Results!D123&gt;=Input!$F$27, 1, 0)</f>
        <v>0</v>
      </c>
      <c r="E123">
        <f>IF(Results!G123&gt;=Input!$F$27, 1, 0)</f>
        <v>0</v>
      </c>
      <c r="F123">
        <f>IF(Results!J123&gt;=Input!$F$27, 1, 0)</f>
        <v>0</v>
      </c>
      <c r="G123">
        <f>IF(Results!M123&lt;=Input!$C$27, 1, 0)</f>
        <v>1</v>
      </c>
      <c r="H123">
        <f>IF(Results!M123&gt;=Input!$F$27, 1, 0)</f>
        <v>0</v>
      </c>
      <c r="I123">
        <f>IF(D123=1,Results!D123,0)</f>
        <v>0</v>
      </c>
      <c r="J123">
        <f>IF(E123=1,Results!G123,0)</f>
        <v>0</v>
      </c>
      <c r="K123">
        <f>IF(F123=1,Results!J123,0)</f>
        <v>0</v>
      </c>
      <c r="L123">
        <f>IF(H123=1,Results!M123,0)</f>
        <v>0</v>
      </c>
      <c r="M123">
        <f>IF(A123=1,Results!D123,0)</f>
        <v>0</v>
      </c>
      <c r="N123">
        <f>IF(B123=1,Results!G123,0)</f>
        <v>0</v>
      </c>
      <c r="O123">
        <f>IF(C123=1,Results!J123,0)</f>
        <v>0</v>
      </c>
      <c r="P123">
        <f>IF(G123=1,Results!M123,0)</f>
        <v>0</v>
      </c>
      <c r="Q123">
        <f>IF($E123=1,Results!N123,0)</f>
        <v>0</v>
      </c>
      <c r="R123">
        <f>IF($B123=1,Results!N123,0)</f>
        <v>0</v>
      </c>
    </row>
    <row r="124" spans="1:18">
      <c r="A124">
        <f>IF(Results!D124&lt;=Input!$C$27, 1, 0)</f>
        <v>1</v>
      </c>
      <c r="B124">
        <f>IF(Results!G124&lt;=Input!$C$27, 1, 0)</f>
        <v>1</v>
      </c>
      <c r="C124">
        <f>IF(Results!J124&lt;=Input!$C$27, 1, 0)</f>
        <v>1</v>
      </c>
      <c r="D124">
        <f>IF(Results!D124&gt;=Input!$F$27, 1, 0)</f>
        <v>0</v>
      </c>
      <c r="E124">
        <f>IF(Results!G124&gt;=Input!$F$27, 1, 0)</f>
        <v>0</v>
      </c>
      <c r="F124">
        <f>IF(Results!J124&gt;=Input!$F$27, 1, 0)</f>
        <v>0</v>
      </c>
      <c r="G124">
        <f>IF(Results!M124&lt;=Input!$C$27, 1, 0)</f>
        <v>1</v>
      </c>
      <c r="H124">
        <f>IF(Results!M124&gt;=Input!$F$27, 1, 0)</f>
        <v>0</v>
      </c>
      <c r="I124">
        <f>IF(D124=1,Results!D124,0)</f>
        <v>0</v>
      </c>
      <c r="J124">
        <f>IF(E124=1,Results!G124,0)</f>
        <v>0</v>
      </c>
      <c r="K124">
        <f>IF(F124=1,Results!J124,0)</f>
        <v>0</v>
      </c>
      <c r="L124">
        <f>IF(H124=1,Results!M124,0)</f>
        <v>0</v>
      </c>
      <c r="M124">
        <f>IF(A124=1,Results!D124,0)</f>
        <v>0</v>
      </c>
      <c r="N124">
        <f>IF(B124=1,Results!G124,0)</f>
        <v>0</v>
      </c>
      <c r="O124">
        <f>IF(C124=1,Results!J124,0)</f>
        <v>0</v>
      </c>
      <c r="P124">
        <f>IF(G124=1,Results!M124,0)</f>
        <v>0</v>
      </c>
      <c r="Q124">
        <f>IF($E124=1,Results!N124,0)</f>
        <v>0</v>
      </c>
      <c r="R124">
        <f>IF($B124=1,Results!N124,0)</f>
        <v>0</v>
      </c>
    </row>
    <row r="125" spans="1:18">
      <c r="A125">
        <f>IF(Results!D125&lt;=Input!$C$27, 1, 0)</f>
        <v>1</v>
      </c>
      <c r="B125">
        <f>IF(Results!G125&lt;=Input!$C$27, 1, 0)</f>
        <v>1</v>
      </c>
      <c r="C125">
        <f>IF(Results!J125&lt;=Input!$C$27, 1, 0)</f>
        <v>1</v>
      </c>
      <c r="D125">
        <f>IF(Results!D125&gt;=Input!$F$27, 1, 0)</f>
        <v>0</v>
      </c>
      <c r="E125">
        <f>IF(Results!G125&gt;=Input!$F$27, 1, 0)</f>
        <v>0</v>
      </c>
      <c r="F125">
        <f>IF(Results!J125&gt;=Input!$F$27, 1, 0)</f>
        <v>0</v>
      </c>
      <c r="G125">
        <f>IF(Results!M125&lt;=Input!$C$27, 1, 0)</f>
        <v>1</v>
      </c>
      <c r="H125">
        <f>IF(Results!M125&gt;=Input!$F$27, 1, 0)</f>
        <v>0</v>
      </c>
      <c r="I125">
        <f>IF(D125=1,Results!D125,0)</f>
        <v>0</v>
      </c>
      <c r="J125">
        <f>IF(E125=1,Results!G125,0)</f>
        <v>0</v>
      </c>
      <c r="K125">
        <f>IF(F125=1,Results!J125,0)</f>
        <v>0</v>
      </c>
      <c r="L125">
        <f>IF(H125=1,Results!M125,0)</f>
        <v>0</v>
      </c>
      <c r="M125">
        <f>IF(A125=1,Results!D125,0)</f>
        <v>0</v>
      </c>
      <c r="N125">
        <f>IF(B125=1,Results!G125,0)</f>
        <v>0</v>
      </c>
      <c r="O125">
        <f>IF(C125=1,Results!J125,0)</f>
        <v>0</v>
      </c>
      <c r="P125">
        <f>IF(G125=1,Results!M125,0)</f>
        <v>0</v>
      </c>
      <c r="Q125">
        <f>IF($E125=1,Results!N125,0)</f>
        <v>0</v>
      </c>
      <c r="R125">
        <f>IF($B125=1,Results!N125,0)</f>
        <v>0</v>
      </c>
    </row>
    <row r="126" spans="1:18">
      <c r="A126">
        <f>IF(Results!D126&lt;=Input!$C$27, 1, 0)</f>
        <v>1</v>
      </c>
      <c r="B126">
        <f>IF(Results!G126&lt;=Input!$C$27, 1, 0)</f>
        <v>1</v>
      </c>
      <c r="C126">
        <f>IF(Results!J126&lt;=Input!$C$27, 1, 0)</f>
        <v>1</v>
      </c>
      <c r="D126">
        <f>IF(Results!D126&gt;=Input!$F$27, 1, 0)</f>
        <v>0</v>
      </c>
      <c r="E126">
        <f>IF(Results!G126&gt;=Input!$F$27, 1, 0)</f>
        <v>0</v>
      </c>
      <c r="F126">
        <f>IF(Results!J126&gt;=Input!$F$27, 1, 0)</f>
        <v>0</v>
      </c>
      <c r="G126">
        <f>IF(Results!M126&lt;=Input!$C$27, 1, 0)</f>
        <v>1</v>
      </c>
      <c r="H126">
        <f>IF(Results!M126&gt;=Input!$F$27, 1, 0)</f>
        <v>0</v>
      </c>
      <c r="I126">
        <f>IF(D126=1,Results!D126,0)</f>
        <v>0</v>
      </c>
      <c r="J126">
        <f>IF(E126=1,Results!G126,0)</f>
        <v>0</v>
      </c>
      <c r="K126">
        <f>IF(F126=1,Results!J126,0)</f>
        <v>0</v>
      </c>
      <c r="L126">
        <f>IF(H126=1,Results!M126,0)</f>
        <v>0</v>
      </c>
      <c r="M126">
        <f>IF(A126=1,Results!D126,0)</f>
        <v>0</v>
      </c>
      <c r="N126">
        <f>IF(B126=1,Results!G126,0)</f>
        <v>0</v>
      </c>
      <c r="O126">
        <f>IF(C126=1,Results!J126,0)</f>
        <v>0</v>
      </c>
      <c r="P126">
        <f>IF(G126=1,Results!M126,0)</f>
        <v>0</v>
      </c>
      <c r="Q126">
        <f>IF($E126=1,Results!N126,0)</f>
        <v>0</v>
      </c>
      <c r="R126">
        <f>IF($B126=1,Results!N126,0)</f>
        <v>0</v>
      </c>
    </row>
    <row r="127" spans="1:18">
      <c r="A127">
        <f>IF(Results!D127&lt;=Input!$C$27, 1, 0)</f>
        <v>1</v>
      </c>
      <c r="B127">
        <f>IF(Results!G127&lt;=Input!$C$27, 1, 0)</f>
        <v>1</v>
      </c>
      <c r="C127">
        <f>IF(Results!J127&lt;=Input!$C$27, 1, 0)</f>
        <v>1</v>
      </c>
      <c r="D127">
        <f>IF(Results!D127&gt;=Input!$F$27, 1, 0)</f>
        <v>0</v>
      </c>
      <c r="E127">
        <f>IF(Results!G127&gt;=Input!$F$27, 1, 0)</f>
        <v>0</v>
      </c>
      <c r="F127">
        <f>IF(Results!J127&gt;=Input!$F$27, 1, 0)</f>
        <v>0</v>
      </c>
      <c r="G127">
        <f>IF(Results!M127&lt;=Input!$C$27, 1, 0)</f>
        <v>1</v>
      </c>
      <c r="H127">
        <f>IF(Results!M127&gt;=Input!$F$27, 1, 0)</f>
        <v>0</v>
      </c>
      <c r="I127">
        <f>IF(D127=1,Results!D127,0)</f>
        <v>0</v>
      </c>
      <c r="J127">
        <f>IF(E127=1,Results!G127,0)</f>
        <v>0</v>
      </c>
      <c r="K127">
        <f>IF(F127=1,Results!J127,0)</f>
        <v>0</v>
      </c>
      <c r="L127">
        <f>IF(H127=1,Results!M127,0)</f>
        <v>0</v>
      </c>
      <c r="M127">
        <f>IF(A127=1,Results!D127,0)</f>
        <v>0</v>
      </c>
      <c r="N127">
        <f>IF(B127=1,Results!G127,0)</f>
        <v>0</v>
      </c>
      <c r="O127">
        <f>IF(C127=1,Results!J127,0)</f>
        <v>0</v>
      </c>
      <c r="P127">
        <f>IF(G127=1,Results!M127,0)</f>
        <v>0</v>
      </c>
      <c r="Q127">
        <f>IF($E127=1,Results!N127,0)</f>
        <v>0</v>
      </c>
      <c r="R127">
        <f>IF($B127=1,Results!N127,0)</f>
        <v>0</v>
      </c>
    </row>
    <row r="128" spans="1:18">
      <c r="A128">
        <f>IF(Results!D128&lt;=Input!$C$27, 1, 0)</f>
        <v>1</v>
      </c>
      <c r="B128">
        <f>IF(Results!G128&lt;=Input!$C$27, 1, 0)</f>
        <v>1</v>
      </c>
      <c r="C128">
        <f>IF(Results!J128&lt;=Input!$C$27, 1, 0)</f>
        <v>1</v>
      </c>
      <c r="D128">
        <f>IF(Results!D128&gt;=Input!$F$27, 1, 0)</f>
        <v>0</v>
      </c>
      <c r="E128">
        <f>IF(Results!G128&gt;=Input!$F$27, 1, 0)</f>
        <v>0</v>
      </c>
      <c r="F128">
        <f>IF(Results!J128&gt;=Input!$F$27, 1, 0)</f>
        <v>0</v>
      </c>
      <c r="G128">
        <f>IF(Results!M128&lt;=Input!$C$27, 1, 0)</f>
        <v>1</v>
      </c>
      <c r="H128">
        <f>IF(Results!M128&gt;=Input!$F$27, 1, 0)</f>
        <v>0</v>
      </c>
      <c r="I128">
        <f>IF(D128=1,Results!D128,0)</f>
        <v>0</v>
      </c>
      <c r="J128">
        <f>IF(E128=1,Results!G128,0)</f>
        <v>0</v>
      </c>
      <c r="K128">
        <f>IF(F128=1,Results!J128,0)</f>
        <v>0</v>
      </c>
      <c r="L128">
        <f>IF(H128=1,Results!M128,0)</f>
        <v>0</v>
      </c>
      <c r="M128">
        <f>IF(A128=1,Results!D128,0)</f>
        <v>0</v>
      </c>
      <c r="N128">
        <f>IF(B128=1,Results!G128,0)</f>
        <v>0</v>
      </c>
      <c r="O128">
        <f>IF(C128=1,Results!J128,0)</f>
        <v>0</v>
      </c>
      <c r="P128">
        <f>IF(G128=1,Results!M128,0)</f>
        <v>0</v>
      </c>
      <c r="Q128">
        <f>IF($E128=1,Results!N128,0)</f>
        <v>0</v>
      </c>
      <c r="R128">
        <f>IF($B128=1,Results!N128,0)</f>
        <v>0</v>
      </c>
    </row>
    <row r="129" spans="1:18">
      <c r="A129">
        <f>IF(Results!D129&lt;=Input!$C$27, 1, 0)</f>
        <v>1</v>
      </c>
      <c r="B129">
        <f>IF(Results!G129&lt;=Input!$C$27, 1, 0)</f>
        <v>1</v>
      </c>
      <c r="C129">
        <f>IF(Results!J129&lt;=Input!$C$27, 1, 0)</f>
        <v>1</v>
      </c>
      <c r="D129">
        <f>IF(Results!D129&gt;=Input!$F$27, 1, 0)</f>
        <v>0</v>
      </c>
      <c r="E129">
        <f>IF(Results!G129&gt;=Input!$F$27, 1, 0)</f>
        <v>0</v>
      </c>
      <c r="F129">
        <f>IF(Results!J129&gt;=Input!$F$27, 1, 0)</f>
        <v>0</v>
      </c>
      <c r="G129">
        <f>IF(Results!M129&lt;=Input!$C$27, 1, 0)</f>
        <v>1</v>
      </c>
      <c r="H129">
        <f>IF(Results!M129&gt;=Input!$F$27, 1, 0)</f>
        <v>0</v>
      </c>
      <c r="I129">
        <f>IF(D129=1,Results!D129,0)</f>
        <v>0</v>
      </c>
      <c r="J129">
        <f>IF(E129=1,Results!G129,0)</f>
        <v>0</v>
      </c>
      <c r="K129">
        <f>IF(F129=1,Results!J129,0)</f>
        <v>0</v>
      </c>
      <c r="L129">
        <f>IF(H129=1,Results!M129,0)</f>
        <v>0</v>
      </c>
      <c r="M129">
        <f>IF(A129=1,Results!D129,0)</f>
        <v>0</v>
      </c>
      <c r="N129">
        <f>IF(B129=1,Results!G129,0)</f>
        <v>0</v>
      </c>
      <c r="O129">
        <f>IF(C129=1,Results!J129,0)</f>
        <v>0</v>
      </c>
      <c r="P129">
        <f>IF(G129=1,Results!M129,0)</f>
        <v>0</v>
      </c>
      <c r="Q129">
        <f>IF($E129=1,Results!N129,0)</f>
        <v>0</v>
      </c>
      <c r="R129">
        <f>IF($B129=1,Results!N129,0)</f>
        <v>0</v>
      </c>
    </row>
    <row r="130" spans="1:18">
      <c r="A130">
        <f>IF(Results!D130&lt;=Input!$C$27, 1, 0)</f>
        <v>1</v>
      </c>
      <c r="B130">
        <f>IF(Results!G130&lt;=Input!$C$27, 1, 0)</f>
        <v>1</v>
      </c>
      <c r="C130">
        <f>IF(Results!J130&lt;=Input!$C$27, 1, 0)</f>
        <v>1</v>
      </c>
      <c r="D130">
        <f>IF(Results!D130&gt;=Input!$F$27, 1, 0)</f>
        <v>0</v>
      </c>
      <c r="E130">
        <f>IF(Results!G130&gt;=Input!$F$27, 1, 0)</f>
        <v>0</v>
      </c>
      <c r="F130">
        <f>IF(Results!J130&gt;=Input!$F$27, 1, 0)</f>
        <v>0</v>
      </c>
      <c r="G130">
        <f>IF(Results!M130&lt;=Input!$C$27, 1, 0)</f>
        <v>1</v>
      </c>
      <c r="H130">
        <f>IF(Results!M130&gt;=Input!$F$27, 1, 0)</f>
        <v>0</v>
      </c>
      <c r="I130">
        <f>IF(D130=1,Results!D130,0)</f>
        <v>0</v>
      </c>
      <c r="J130">
        <f>IF(E130=1,Results!G130,0)</f>
        <v>0</v>
      </c>
      <c r="K130">
        <f>IF(F130=1,Results!J130,0)</f>
        <v>0</v>
      </c>
      <c r="L130">
        <f>IF(H130=1,Results!M130,0)</f>
        <v>0</v>
      </c>
      <c r="M130">
        <f>IF(A130=1,Results!D130,0)</f>
        <v>0</v>
      </c>
      <c r="N130">
        <f>IF(B130=1,Results!G130,0)</f>
        <v>0</v>
      </c>
      <c r="O130">
        <f>IF(C130=1,Results!J130,0)</f>
        <v>0</v>
      </c>
      <c r="P130">
        <f>IF(G130=1,Results!M130,0)</f>
        <v>0</v>
      </c>
      <c r="Q130">
        <f>IF($E130=1,Results!N130,0)</f>
        <v>0</v>
      </c>
      <c r="R130">
        <f>IF($B130=1,Results!N130,0)</f>
        <v>0</v>
      </c>
    </row>
    <row r="131" spans="1:18">
      <c r="A131">
        <f>IF(Results!D131&lt;=Input!$C$27, 1, 0)</f>
        <v>1</v>
      </c>
      <c r="B131">
        <f>IF(Results!G131&lt;=Input!$C$27, 1, 0)</f>
        <v>1</v>
      </c>
      <c r="C131">
        <f>IF(Results!J131&lt;=Input!$C$27, 1, 0)</f>
        <v>1</v>
      </c>
      <c r="D131">
        <f>IF(Results!D131&gt;=Input!$F$27, 1, 0)</f>
        <v>0</v>
      </c>
      <c r="E131">
        <f>IF(Results!G131&gt;=Input!$F$27, 1, 0)</f>
        <v>0</v>
      </c>
      <c r="F131">
        <f>IF(Results!J131&gt;=Input!$F$27, 1, 0)</f>
        <v>0</v>
      </c>
      <c r="G131">
        <f>IF(Results!M131&lt;=Input!$C$27, 1, 0)</f>
        <v>1</v>
      </c>
      <c r="H131">
        <f>IF(Results!M131&gt;=Input!$F$27, 1, 0)</f>
        <v>0</v>
      </c>
      <c r="I131">
        <f>IF(D131=1,Results!D131,0)</f>
        <v>0</v>
      </c>
      <c r="J131">
        <f>IF(E131=1,Results!G131,0)</f>
        <v>0</v>
      </c>
      <c r="K131">
        <f>IF(F131=1,Results!J131,0)</f>
        <v>0</v>
      </c>
      <c r="L131">
        <f>IF(H131=1,Results!M131,0)</f>
        <v>0</v>
      </c>
      <c r="M131">
        <f>IF(A131=1,Results!D131,0)</f>
        <v>0</v>
      </c>
      <c r="N131">
        <f>IF(B131=1,Results!G131,0)</f>
        <v>0</v>
      </c>
      <c r="O131">
        <f>IF(C131=1,Results!J131,0)</f>
        <v>0</v>
      </c>
      <c r="P131">
        <f>IF(G131=1,Results!M131,0)</f>
        <v>0</v>
      </c>
      <c r="Q131">
        <f>IF($E131=1,Results!N131,0)</f>
        <v>0</v>
      </c>
      <c r="R131">
        <f>IF($B131=1,Results!N131,0)</f>
        <v>0</v>
      </c>
    </row>
    <row r="132" spans="1:18">
      <c r="A132">
        <f>IF(Results!D132&lt;=Input!$C$27, 1, 0)</f>
        <v>1</v>
      </c>
      <c r="B132">
        <f>IF(Results!G132&lt;=Input!$C$27, 1, 0)</f>
        <v>1</v>
      </c>
      <c r="C132">
        <f>IF(Results!J132&lt;=Input!$C$27, 1, 0)</f>
        <v>1</v>
      </c>
      <c r="D132">
        <f>IF(Results!D132&gt;=Input!$F$27, 1, 0)</f>
        <v>0</v>
      </c>
      <c r="E132">
        <f>IF(Results!G132&gt;=Input!$F$27, 1, 0)</f>
        <v>0</v>
      </c>
      <c r="F132">
        <f>IF(Results!J132&gt;=Input!$F$27, 1, 0)</f>
        <v>0</v>
      </c>
      <c r="G132">
        <f>IF(Results!M132&lt;=Input!$C$27, 1, 0)</f>
        <v>1</v>
      </c>
      <c r="H132">
        <f>IF(Results!M132&gt;=Input!$F$27, 1, 0)</f>
        <v>0</v>
      </c>
      <c r="I132">
        <f>IF(D132=1,Results!D132,0)</f>
        <v>0</v>
      </c>
      <c r="J132">
        <f>IF(E132=1,Results!G132,0)</f>
        <v>0</v>
      </c>
      <c r="K132">
        <f>IF(F132=1,Results!J132,0)</f>
        <v>0</v>
      </c>
      <c r="L132">
        <f>IF(H132=1,Results!M132,0)</f>
        <v>0</v>
      </c>
      <c r="M132">
        <f>IF(A132=1,Results!D132,0)</f>
        <v>0</v>
      </c>
      <c r="N132">
        <f>IF(B132=1,Results!G132,0)</f>
        <v>0</v>
      </c>
      <c r="O132">
        <f>IF(C132=1,Results!J132,0)</f>
        <v>0</v>
      </c>
      <c r="P132">
        <f>IF(G132=1,Results!M132,0)</f>
        <v>0</v>
      </c>
      <c r="Q132">
        <f>IF($E132=1,Results!N132,0)</f>
        <v>0</v>
      </c>
      <c r="R132">
        <f>IF($B132=1,Results!N132,0)</f>
        <v>0</v>
      </c>
    </row>
    <row r="133" spans="1:18">
      <c r="A133">
        <f>IF(Results!D133&lt;=Input!$C$27, 1, 0)</f>
        <v>1</v>
      </c>
      <c r="B133">
        <f>IF(Results!G133&lt;=Input!$C$27, 1, 0)</f>
        <v>1</v>
      </c>
      <c r="C133">
        <f>IF(Results!J133&lt;=Input!$C$27, 1, 0)</f>
        <v>1</v>
      </c>
      <c r="D133">
        <f>IF(Results!D133&gt;=Input!$F$27, 1, 0)</f>
        <v>0</v>
      </c>
      <c r="E133">
        <f>IF(Results!G133&gt;=Input!$F$27, 1, 0)</f>
        <v>0</v>
      </c>
      <c r="F133">
        <f>IF(Results!J133&gt;=Input!$F$27, 1, 0)</f>
        <v>0</v>
      </c>
      <c r="G133">
        <f>IF(Results!M133&lt;=Input!$C$27, 1, 0)</f>
        <v>1</v>
      </c>
      <c r="H133">
        <f>IF(Results!M133&gt;=Input!$F$27, 1, 0)</f>
        <v>0</v>
      </c>
      <c r="I133">
        <f>IF(D133=1,Results!D133,0)</f>
        <v>0</v>
      </c>
      <c r="J133">
        <f>IF(E133=1,Results!G133,0)</f>
        <v>0</v>
      </c>
      <c r="K133">
        <f>IF(F133=1,Results!J133,0)</f>
        <v>0</v>
      </c>
      <c r="L133">
        <f>IF(H133=1,Results!M133,0)</f>
        <v>0</v>
      </c>
      <c r="M133">
        <f>IF(A133=1,Results!D133,0)</f>
        <v>0</v>
      </c>
      <c r="N133">
        <f>IF(B133=1,Results!G133,0)</f>
        <v>0</v>
      </c>
      <c r="O133">
        <f>IF(C133=1,Results!J133,0)</f>
        <v>0</v>
      </c>
      <c r="P133">
        <f>IF(G133=1,Results!M133,0)</f>
        <v>0</v>
      </c>
      <c r="Q133">
        <f>IF($E133=1,Results!N133,0)</f>
        <v>0</v>
      </c>
      <c r="R133">
        <f>IF($B133=1,Results!N133,0)</f>
        <v>0</v>
      </c>
    </row>
    <row r="134" spans="1:18">
      <c r="A134">
        <f>IF(Results!D134&lt;=Input!$C$27, 1, 0)</f>
        <v>1</v>
      </c>
      <c r="B134">
        <f>IF(Results!G134&lt;=Input!$C$27, 1, 0)</f>
        <v>1</v>
      </c>
      <c r="C134">
        <f>IF(Results!J134&lt;=Input!$C$27, 1, 0)</f>
        <v>1</v>
      </c>
      <c r="D134">
        <f>IF(Results!D134&gt;=Input!$F$27, 1, 0)</f>
        <v>0</v>
      </c>
      <c r="E134">
        <f>IF(Results!G134&gt;=Input!$F$27, 1, 0)</f>
        <v>0</v>
      </c>
      <c r="F134">
        <f>IF(Results!J134&gt;=Input!$F$27, 1, 0)</f>
        <v>0</v>
      </c>
      <c r="G134">
        <f>IF(Results!M134&lt;=Input!$C$27, 1, 0)</f>
        <v>1</v>
      </c>
      <c r="H134">
        <f>IF(Results!M134&gt;=Input!$F$27, 1, 0)</f>
        <v>0</v>
      </c>
      <c r="I134">
        <f>IF(D134=1,Results!D134,0)</f>
        <v>0</v>
      </c>
      <c r="J134">
        <f>IF(E134=1,Results!G134,0)</f>
        <v>0</v>
      </c>
      <c r="K134">
        <f>IF(F134=1,Results!J134,0)</f>
        <v>0</v>
      </c>
      <c r="L134">
        <f>IF(H134=1,Results!M134,0)</f>
        <v>0</v>
      </c>
      <c r="M134">
        <f>IF(A134=1,Results!D134,0)</f>
        <v>0</v>
      </c>
      <c r="N134">
        <f>IF(B134=1,Results!G134,0)</f>
        <v>0</v>
      </c>
      <c r="O134">
        <f>IF(C134=1,Results!J134,0)</f>
        <v>0</v>
      </c>
      <c r="P134">
        <f>IF(G134=1,Results!M134,0)</f>
        <v>0</v>
      </c>
      <c r="Q134">
        <f>IF($E134=1,Results!N134,0)</f>
        <v>0</v>
      </c>
      <c r="R134">
        <f>IF($B134=1,Results!N134,0)</f>
        <v>0</v>
      </c>
    </row>
    <row r="135" spans="1:18">
      <c r="A135">
        <f>IF(Results!D135&lt;=Input!$C$27, 1, 0)</f>
        <v>1</v>
      </c>
      <c r="B135">
        <f>IF(Results!G135&lt;=Input!$C$27, 1, 0)</f>
        <v>1</v>
      </c>
      <c r="C135">
        <f>IF(Results!J135&lt;=Input!$C$27, 1, 0)</f>
        <v>1</v>
      </c>
      <c r="D135">
        <f>IF(Results!D135&gt;=Input!$F$27, 1, 0)</f>
        <v>0</v>
      </c>
      <c r="E135">
        <f>IF(Results!G135&gt;=Input!$F$27, 1, 0)</f>
        <v>0</v>
      </c>
      <c r="F135">
        <f>IF(Results!J135&gt;=Input!$F$27, 1, 0)</f>
        <v>0</v>
      </c>
      <c r="G135">
        <f>IF(Results!M135&lt;=Input!$C$27, 1, 0)</f>
        <v>1</v>
      </c>
      <c r="H135">
        <f>IF(Results!M135&gt;=Input!$F$27, 1, 0)</f>
        <v>0</v>
      </c>
      <c r="I135">
        <f>IF(D135=1,Results!D135,0)</f>
        <v>0</v>
      </c>
      <c r="J135">
        <f>IF(E135=1,Results!G135,0)</f>
        <v>0</v>
      </c>
      <c r="K135">
        <f>IF(F135=1,Results!J135,0)</f>
        <v>0</v>
      </c>
      <c r="L135">
        <f>IF(H135=1,Results!M135,0)</f>
        <v>0</v>
      </c>
      <c r="M135">
        <f>IF(A135=1,Results!D135,0)</f>
        <v>0</v>
      </c>
      <c r="N135">
        <f>IF(B135=1,Results!G135,0)</f>
        <v>0</v>
      </c>
      <c r="O135">
        <f>IF(C135=1,Results!J135,0)</f>
        <v>0</v>
      </c>
      <c r="P135">
        <f>IF(G135=1,Results!M135,0)</f>
        <v>0</v>
      </c>
      <c r="Q135">
        <f>IF($E135=1,Results!N135,0)</f>
        <v>0</v>
      </c>
      <c r="R135">
        <f>IF($B135=1,Results!N135,0)</f>
        <v>0</v>
      </c>
    </row>
    <row r="136" spans="1:18">
      <c r="A136">
        <f>IF(Results!D136&lt;=Input!$C$27, 1, 0)</f>
        <v>1</v>
      </c>
      <c r="B136">
        <f>IF(Results!G136&lt;=Input!$C$27, 1, 0)</f>
        <v>1</v>
      </c>
      <c r="C136">
        <f>IF(Results!J136&lt;=Input!$C$27, 1, 0)</f>
        <v>1</v>
      </c>
      <c r="D136">
        <f>IF(Results!D136&gt;=Input!$F$27, 1, 0)</f>
        <v>0</v>
      </c>
      <c r="E136">
        <f>IF(Results!G136&gt;=Input!$F$27, 1, 0)</f>
        <v>0</v>
      </c>
      <c r="F136">
        <f>IF(Results!J136&gt;=Input!$F$27, 1, 0)</f>
        <v>0</v>
      </c>
      <c r="G136">
        <f>IF(Results!M136&lt;=Input!$C$27, 1, 0)</f>
        <v>1</v>
      </c>
      <c r="H136">
        <f>IF(Results!M136&gt;=Input!$F$27, 1, 0)</f>
        <v>0</v>
      </c>
      <c r="I136">
        <f>IF(D136=1,Results!D136,0)</f>
        <v>0</v>
      </c>
      <c r="J136">
        <f>IF(E136=1,Results!G136,0)</f>
        <v>0</v>
      </c>
      <c r="K136">
        <f>IF(F136=1,Results!J136,0)</f>
        <v>0</v>
      </c>
      <c r="L136">
        <f>IF(H136=1,Results!M136,0)</f>
        <v>0</v>
      </c>
      <c r="M136">
        <f>IF(A136=1,Results!D136,0)</f>
        <v>0</v>
      </c>
      <c r="N136">
        <f>IF(B136=1,Results!G136,0)</f>
        <v>0</v>
      </c>
      <c r="O136">
        <f>IF(C136=1,Results!J136,0)</f>
        <v>0</v>
      </c>
      <c r="P136">
        <f>IF(G136=1,Results!M136,0)</f>
        <v>0</v>
      </c>
      <c r="Q136">
        <f>IF($E136=1,Results!N136,0)</f>
        <v>0</v>
      </c>
      <c r="R136">
        <f>IF($B136=1,Results!N136,0)</f>
        <v>0</v>
      </c>
    </row>
    <row r="137" spans="1:18">
      <c r="A137">
        <f>IF(Results!D137&lt;=Input!$C$27, 1, 0)</f>
        <v>1</v>
      </c>
      <c r="B137">
        <f>IF(Results!G137&lt;=Input!$C$27, 1, 0)</f>
        <v>1</v>
      </c>
      <c r="C137">
        <f>IF(Results!J137&lt;=Input!$C$27, 1, 0)</f>
        <v>1</v>
      </c>
      <c r="D137">
        <f>IF(Results!D137&gt;=Input!$F$27, 1, 0)</f>
        <v>0</v>
      </c>
      <c r="E137">
        <f>IF(Results!G137&gt;=Input!$F$27, 1, 0)</f>
        <v>0</v>
      </c>
      <c r="F137">
        <f>IF(Results!J137&gt;=Input!$F$27, 1, 0)</f>
        <v>0</v>
      </c>
      <c r="G137">
        <f>IF(Results!M137&lt;=Input!$C$27, 1, 0)</f>
        <v>1</v>
      </c>
      <c r="H137">
        <f>IF(Results!M137&gt;=Input!$F$27, 1, 0)</f>
        <v>0</v>
      </c>
      <c r="I137">
        <f>IF(D137=1,Results!D137,0)</f>
        <v>0</v>
      </c>
      <c r="J137">
        <f>IF(E137=1,Results!G137,0)</f>
        <v>0</v>
      </c>
      <c r="K137">
        <f>IF(F137=1,Results!J137,0)</f>
        <v>0</v>
      </c>
      <c r="L137">
        <f>IF(H137=1,Results!M137,0)</f>
        <v>0</v>
      </c>
      <c r="M137">
        <f>IF(A137=1,Results!D137,0)</f>
        <v>0</v>
      </c>
      <c r="N137">
        <f>IF(B137=1,Results!G137,0)</f>
        <v>0</v>
      </c>
      <c r="O137">
        <f>IF(C137=1,Results!J137,0)</f>
        <v>0</v>
      </c>
      <c r="P137">
        <f>IF(G137=1,Results!M137,0)</f>
        <v>0</v>
      </c>
      <c r="Q137">
        <f>IF($E137=1,Results!N137,0)</f>
        <v>0</v>
      </c>
      <c r="R137">
        <f>IF($B137=1,Results!N137,0)</f>
        <v>0</v>
      </c>
    </row>
    <row r="138" spans="1:18">
      <c r="A138">
        <f>IF(Results!D138&lt;=Input!$C$27, 1, 0)</f>
        <v>1</v>
      </c>
      <c r="B138">
        <f>IF(Results!G138&lt;=Input!$C$27, 1, 0)</f>
        <v>1</v>
      </c>
      <c r="C138">
        <f>IF(Results!J138&lt;=Input!$C$27, 1, 0)</f>
        <v>1</v>
      </c>
      <c r="D138">
        <f>IF(Results!D138&gt;=Input!$F$27, 1, 0)</f>
        <v>0</v>
      </c>
      <c r="E138">
        <f>IF(Results!G138&gt;=Input!$F$27, 1, 0)</f>
        <v>0</v>
      </c>
      <c r="F138">
        <f>IF(Results!J138&gt;=Input!$F$27, 1, 0)</f>
        <v>0</v>
      </c>
      <c r="G138">
        <f>IF(Results!M138&lt;=Input!$C$27, 1, 0)</f>
        <v>1</v>
      </c>
      <c r="H138">
        <f>IF(Results!M138&gt;=Input!$F$27, 1, 0)</f>
        <v>0</v>
      </c>
      <c r="I138">
        <f>IF(D138=1,Results!D138,0)</f>
        <v>0</v>
      </c>
      <c r="J138">
        <f>IF(E138=1,Results!G138,0)</f>
        <v>0</v>
      </c>
      <c r="K138">
        <f>IF(F138=1,Results!J138,0)</f>
        <v>0</v>
      </c>
      <c r="L138">
        <f>IF(H138=1,Results!M138,0)</f>
        <v>0</v>
      </c>
      <c r="M138">
        <f>IF(A138=1,Results!D138,0)</f>
        <v>0</v>
      </c>
      <c r="N138">
        <f>IF(B138=1,Results!G138,0)</f>
        <v>0</v>
      </c>
      <c r="O138">
        <f>IF(C138=1,Results!J138,0)</f>
        <v>0</v>
      </c>
      <c r="P138">
        <f>IF(G138=1,Results!M138,0)</f>
        <v>0</v>
      </c>
      <c r="Q138">
        <f>IF($E138=1,Results!N138,0)</f>
        <v>0</v>
      </c>
      <c r="R138">
        <f>IF($B138=1,Results!N138,0)</f>
        <v>0</v>
      </c>
    </row>
    <row r="139" spans="1:18">
      <c r="A139">
        <f>IF(Results!D139&lt;=Input!$C$27, 1, 0)</f>
        <v>1</v>
      </c>
      <c r="B139">
        <f>IF(Results!G139&lt;=Input!$C$27, 1, 0)</f>
        <v>1</v>
      </c>
      <c r="C139">
        <f>IF(Results!J139&lt;=Input!$C$27, 1, 0)</f>
        <v>1</v>
      </c>
      <c r="D139">
        <f>IF(Results!D139&gt;=Input!$F$27, 1, 0)</f>
        <v>0</v>
      </c>
      <c r="E139">
        <f>IF(Results!G139&gt;=Input!$F$27, 1, 0)</f>
        <v>0</v>
      </c>
      <c r="F139">
        <f>IF(Results!J139&gt;=Input!$F$27, 1, 0)</f>
        <v>0</v>
      </c>
      <c r="G139">
        <f>IF(Results!M139&lt;=Input!$C$27, 1, 0)</f>
        <v>1</v>
      </c>
      <c r="H139">
        <f>IF(Results!M139&gt;=Input!$F$27, 1, 0)</f>
        <v>0</v>
      </c>
      <c r="I139">
        <f>IF(D139=1,Results!D139,0)</f>
        <v>0</v>
      </c>
      <c r="J139">
        <f>IF(E139=1,Results!G139,0)</f>
        <v>0</v>
      </c>
      <c r="K139">
        <f>IF(F139=1,Results!J139,0)</f>
        <v>0</v>
      </c>
      <c r="L139">
        <f>IF(H139=1,Results!M139,0)</f>
        <v>0</v>
      </c>
      <c r="M139">
        <f>IF(A139=1,Results!D139,0)</f>
        <v>0</v>
      </c>
      <c r="N139">
        <f>IF(B139=1,Results!G139,0)</f>
        <v>0</v>
      </c>
      <c r="O139">
        <f>IF(C139=1,Results!J139,0)</f>
        <v>0</v>
      </c>
      <c r="P139">
        <f>IF(G139=1,Results!M139,0)</f>
        <v>0</v>
      </c>
      <c r="Q139">
        <f>IF($E139=1,Results!N139,0)</f>
        <v>0</v>
      </c>
      <c r="R139">
        <f>IF($B139=1,Results!N139,0)</f>
        <v>0</v>
      </c>
    </row>
    <row r="140" spans="1:18">
      <c r="A140">
        <f>IF(Results!D140&lt;=Input!$C$27, 1, 0)</f>
        <v>1</v>
      </c>
      <c r="B140">
        <f>IF(Results!G140&lt;=Input!$C$27, 1, 0)</f>
        <v>1</v>
      </c>
      <c r="C140">
        <f>IF(Results!J140&lt;=Input!$C$27, 1, 0)</f>
        <v>1</v>
      </c>
      <c r="D140">
        <f>IF(Results!D140&gt;=Input!$F$27, 1, 0)</f>
        <v>0</v>
      </c>
      <c r="E140">
        <f>IF(Results!G140&gt;=Input!$F$27, 1, 0)</f>
        <v>0</v>
      </c>
      <c r="F140">
        <f>IF(Results!J140&gt;=Input!$F$27, 1, 0)</f>
        <v>0</v>
      </c>
      <c r="G140">
        <f>IF(Results!M140&lt;=Input!$C$27, 1, 0)</f>
        <v>1</v>
      </c>
      <c r="H140">
        <f>IF(Results!M140&gt;=Input!$F$27, 1, 0)</f>
        <v>0</v>
      </c>
      <c r="I140">
        <f>IF(D140=1,Results!D140,0)</f>
        <v>0</v>
      </c>
      <c r="J140">
        <f>IF(E140=1,Results!G140,0)</f>
        <v>0</v>
      </c>
      <c r="K140">
        <f>IF(F140=1,Results!J140,0)</f>
        <v>0</v>
      </c>
      <c r="L140">
        <f>IF(H140=1,Results!M140,0)</f>
        <v>0</v>
      </c>
      <c r="M140">
        <f>IF(A140=1,Results!D140,0)</f>
        <v>0</v>
      </c>
      <c r="N140">
        <f>IF(B140=1,Results!G140,0)</f>
        <v>0</v>
      </c>
      <c r="O140">
        <f>IF(C140=1,Results!J140,0)</f>
        <v>0</v>
      </c>
      <c r="P140">
        <f>IF(G140=1,Results!M140,0)</f>
        <v>0</v>
      </c>
      <c r="Q140">
        <f>IF($E140=1,Results!N140,0)</f>
        <v>0</v>
      </c>
      <c r="R140">
        <f>IF($B140=1,Results!N140,0)</f>
        <v>0</v>
      </c>
    </row>
    <row r="141" spans="1:18">
      <c r="A141">
        <f>IF(Results!D141&lt;=Input!$C$27, 1, 0)</f>
        <v>1</v>
      </c>
      <c r="B141">
        <f>IF(Results!G141&lt;=Input!$C$27, 1, 0)</f>
        <v>1</v>
      </c>
      <c r="C141">
        <f>IF(Results!J141&lt;=Input!$C$27, 1, 0)</f>
        <v>1</v>
      </c>
      <c r="D141">
        <f>IF(Results!D141&gt;=Input!$F$27, 1, 0)</f>
        <v>0</v>
      </c>
      <c r="E141">
        <f>IF(Results!G141&gt;=Input!$F$27, 1, 0)</f>
        <v>0</v>
      </c>
      <c r="F141">
        <f>IF(Results!J141&gt;=Input!$F$27, 1, 0)</f>
        <v>0</v>
      </c>
      <c r="G141">
        <f>IF(Results!M141&lt;=Input!$C$27, 1, 0)</f>
        <v>1</v>
      </c>
      <c r="H141">
        <f>IF(Results!M141&gt;=Input!$F$27, 1, 0)</f>
        <v>0</v>
      </c>
      <c r="I141">
        <f>IF(D141=1,Results!D141,0)</f>
        <v>0</v>
      </c>
      <c r="J141">
        <f>IF(E141=1,Results!G141,0)</f>
        <v>0</v>
      </c>
      <c r="K141">
        <f>IF(F141=1,Results!J141,0)</f>
        <v>0</v>
      </c>
      <c r="L141">
        <f>IF(H141=1,Results!M141,0)</f>
        <v>0</v>
      </c>
      <c r="M141">
        <f>IF(A141=1,Results!D141,0)</f>
        <v>0</v>
      </c>
      <c r="N141">
        <f>IF(B141=1,Results!G141,0)</f>
        <v>0</v>
      </c>
      <c r="O141">
        <f>IF(C141=1,Results!J141,0)</f>
        <v>0</v>
      </c>
      <c r="P141">
        <f>IF(G141=1,Results!M141,0)</f>
        <v>0</v>
      </c>
      <c r="Q141">
        <f>IF($E141=1,Results!N141,0)</f>
        <v>0</v>
      </c>
      <c r="R141">
        <f>IF($B141=1,Results!N141,0)</f>
        <v>0</v>
      </c>
    </row>
    <row r="142" spans="1:18">
      <c r="A142">
        <f>IF(Results!D142&lt;=Input!$C$27, 1, 0)</f>
        <v>1</v>
      </c>
      <c r="B142">
        <f>IF(Results!G142&lt;=Input!$C$27, 1, 0)</f>
        <v>1</v>
      </c>
      <c r="C142">
        <f>IF(Results!J142&lt;=Input!$C$27, 1, 0)</f>
        <v>1</v>
      </c>
      <c r="D142">
        <f>IF(Results!D142&gt;=Input!$F$27, 1, 0)</f>
        <v>0</v>
      </c>
      <c r="E142">
        <f>IF(Results!G142&gt;=Input!$F$27, 1, 0)</f>
        <v>0</v>
      </c>
      <c r="F142">
        <f>IF(Results!J142&gt;=Input!$F$27, 1, 0)</f>
        <v>0</v>
      </c>
      <c r="G142">
        <f>IF(Results!M142&lt;=Input!$C$27, 1, 0)</f>
        <v>1</v>
      </c>
      <c r="H142">
        <f>IF(Results!M142&gt;=Input!$F$27, 1, 0)</f>
        <v>0</v>
      </c>
      <c r="I142">
        <f>IF(D142=1,Results!D142,0)</f>
        <v>0</v>
      </c>
      <c r="J142">
        <f>IF(E142=1,Results!G142,0)</f>
        <v>0</v>
      </c>
      <c r="K142">
        <f>IF(F142=1,Results!J142,0)</f>
        <v>0</v>
      </c>
      <c r="L142">
        <f>IF(H142=1,Results!M142,0)</f>
        <v>0</v>
      </c>
      <c r="M142">
        <f>IF(A142=1,Results!D142,0)</f>
        <v>0</v>
      </c>
      <c r="N142">
        <f>IF(B142=1,Results!G142,0)</f>
        <v>0</v>
      </c>
      <c r="O142">
        <f>IF(C142=1,Results!J142,0)</f>
        <v>0</v>
      </c>
      <c r="P142">
        <f>IF(G142=1,Results!M142,0)</f>
        <v>0</v>
      </c>
      <c r="Q142">
        <f>IF($E142=1,Results!N142,0)</f>
        <v>0</v>
      </c>
      <c r="R142">
        <f>IF($B142=1,Results!N142,0)</f>
        <v>0</v>
      </c>
    </row>
    <row r="143" spans="1:18">
      <c r="A143">
        <f>IF(Results!D143&lt;=Input!$C$27, 1, 0)</f>
        <v>1</v>
      </c>
      <c r="B143">
        <f>IF(Results!G143&lt;=Input!$C$27, 1, 0)</f>
        <v>1</v>
      </c>
      <c r="C143">
        <f>IF(Results!J143&lt;=Input!$C$27, 1, 0)</f>
        <v>1</v>
      </c>
      <c r="D143">
        <f>IF(Results!D143&gt;=Input!$F$27, 1, 0)</f>
        <v>0</v>
      </c>
      <c r="E143">
        <f>IF(Results!G143&gt;=Input!$F$27, 1, 0)</f>
        <v>0</v>
      </c>
      <c r="F143">
        <f>IF(Results!J143&gt;=Input!$F$27, 1, 0)</f>
        <v>0</v>
      </c>
      <c r="G143">
        <f>IF(Results!M143&lt;=Input!$C$27, 1, 0)</f>
        <v>1</v>
      </c>
      <c r="H143">
        <f>IF(Results!M143&gt;=Input!$F$27, 1, 0)</f>
        <v>0</v>
      </c>
      <c r="I143">
        <f>IF(D143=1,Results!D143,0)</f>
        <v>0</v>
      </c>
      <c r="J143">
        <f>IF(E143=1,Results!G143,0)</f>
        <v>0</v>
      </c>
      <c r="K143">
        <f>IF(F143=1,Results!J143,0)</f>
        <v>0</v>
      </c>
      <c r="L143">
        <f>IF(H143=1,Results!M143,0)</f>
        <v>0</v>
      </c>
      <c r="M143">
        <f>IF(A143=1,Results!D143,0)</f>
        <v>0</v>
      </c>
      <c r="N143">
        <f>IF(B143=1,Results!G143,0)</f>
        <v>0</v>
      </c>
      <c r="O143">
        <f>IF(C143=1,Results!J143,0)</f>
        <v>0</v>
      </c>
      <c r="P143">
        <f>IF(G143=1,Results!M143,0)</f>
        <v>0</v>
      </c>
      <c r="Q143">
        <f>IF($E143=1,Results!N143,0)</f>
        <v>0</v>
      </c>
      <c r="R143">
        <f>IF($B143=1,Results!N143,0)</f>
        <v>0</v>
      </c>
    </row>
    <row r="144" spans="1:18">
      <c r="A144">
        <f>IF(Results!D144&lt;=Input!$C$27, 1, 0)</f>
        <v>1</v>
      </c>
      <c r="B144">
        <f>IF(Results!G144&lt;=Input!$C$27, 1, 0)</f>
        <v>1</v>
      </c>
      <c r="C144">
        <f>IF(Results!J144&lt;=Input!$C$27, 1, 0)</f>
        <v>1</v>
      </c>
      <c r="D144">
        <f>IF(Results!D144&gt;=Input!$F$27, 1, 0)</f>
        <v>0</v>
      </c>
      <c r="E144">
        <f>IF(Results!G144&gt;=Input!$F$27, 1, 0)</f>
        <v>0</v>
      </c>
      <c r="F144">
        <f>IF(Results!J144&gt;=Input!$F$27, 1, 0)</f>
        <v>0</v>
      </c>
      <c r="G144">
        <f>IF(Results!M144&lt;=Input!$C$27, 1, 0)</f>
        <v>1</v>
      </c>
      <c r="H144">
        <f>IF(Results!M144&gt;=Input!$F$27, 1, 0)</f>
        <v>0</v>
      </c>
      <c r="I144">
        <f>IF(D144=1,Results!D144,0)</f>
        <v>0</v>
      </c>
      <c r="J144">
        <f>IF(E144=1,Results!G144,0)</f>
        <v>0</v>
      </c>
      <c r="K144">
        <f>IF(F144=1,Results!J144,0)</f>
        <v>0</v>
      </c>
      <c r="L144">
        <f>IF(H144=1,Results!M144,0)</f>
        <v>0</v>
      </c>
      <c r="M144">
        <f>IF(A144=1,Results!D144,0)</f>
        <v>0</v>
      </c>
      <c r="N144">
        <f>IF(B144=1,Results!G144,0)</f>
        <v>0</v>
      </c>
      <c r="O144">
        <f>IF(C144=1,Results!J144,0)</f>
        <v>0</v>
      </c>
      <c r="P144">
        <f>IF(G144=1,Results!M144,0)</f>
        <v>0</v>
      </c>
      <c r="Q144">
        <f>IF($E144=1,Results!N144,0)</f>
        <v>0</v>
      </c>
      <c r="R144">
        <f>IF($B144=1,Results!N144,0)</f>
        <v>0</v>
      </c>
    </row>
    <row r="145" spans="1:18">
      <c r="A145">
        <f>IF(Results!D145&lt;=Input!$C$27, 1, 0)</f>
        <v>1</v>
      </c>
      <c r="B145">
        <f>IF(Results!G145&lt;=Input!$C$27, 1, 0)</f>
        <v>1</v>
      </c>
      <c r="C145">
        <f>IF(Results!J145&lt;=Input!$C$27, 1, 0)</f>
        <v>1</v>
      </c>
      <c r="D145">
        <f>IF(Results!D145&gt;=Input!$F$27, 1, 0)</f>
        <v>0</v>
      </c>
      <c r="E145">
        <f>IF(Results!G145&gt;=Input!$F$27, 1, 0)</f>
        <v>0</v>
      </c>
      <c r="F145">
        <f>IF(Results!J145&gt;=Input!$F$27, 1, 0)</f>
        <v>0</v>
      </c>
      <c r="G145">
        <f>IF(Results!M145&lt;=Input!$C$27, 1, 0)</f>
        <v>1</v>
      </c>
      <c r="H145">
        <f>IF(Results!M145&gt;=Input!$F$27, 1, 0)</f>
        <v>0</v>
      </c>
      <c r="I145">
        <f>IF(D145=1,Results!D145,0)</f>
        <v>0</v>
      </c>
      <c r="J145">
        <f>IF(E145=1,Results!G145,0)</f>
        <v>0</v>
      </c>
      <c r="K145">
        <f>IF(F145=1,Results!J145,0)</f>
        <v>0</v>
      </c>
      <c r="L145">
        <f>IF(H145=1,Results!M145,0)</f>
        <v>0</v>
      </c>
      <c r="M145">
        <f>IF(A145=1,Results!D145,0)</f>
        <v>0</v>
      </c>
      <c r="N145">
        <f>IF(B145=1,Results!G145,0)</f>
        <v>0</v>
      </c>
      <c r="O145">
        <f>IF(C145=1,Results!J145,0)</f>
        <v>0</v>
      </c>
      <c r="P145">
        <f>IF(G145=1,Results!M145,0)</f>
        <v>0</v>
      </c>
      <c r="Q145">
        <f>IF($E145=1,Results!N145,0)</f>
        <v>0</v>
      </c>
      <c r="R145">
        <f>IF($B145=1,Results!N145,0)</f>
        <v>0</v>
      </c>
    </row>
    <row r="146" spans="1:18">
      <c r="A146">
        <f>IF(Results!D146&lt;=Input!$C$27, 1, 0)</f>
        <v>1</v>
      </c>
      <c r="B146">
        <f>IF(Results!G146&lt;=Input!$C$27, 1, 0)</f>
        <v>1</v>
      </c>
      <c r="C146">
        <f>IF(Results!J146&lt;=Input!$C$27, 1, 0)</f>
        <v>1</v>
      </c>
      <c r="D146">
        <f>IF(Results!D146&gt;=Input!$F$27, 1, 0)</f>
        <v>0</v>
      </c>
      <c r="E146">
        <f>IF(Results!G146&gt;=Input!$F$27, 1, 0)</f>
        <v>0</v>
      </c>
      <c r="F146">
        <f>IF(Results!J146&gt;=Input!$F$27, 1, 0)</f>
        <v>0</v>
      </c>
      <c r="G146">
        <f>IF(Results!M146&lt;=Input!$C$27, 1, 0)</f>
        <v>1</v>
      </c>
      <c r="H146">
        <f>IF(Results!M146&gt;=Input!$F$27, 1, 0)</f>
        <v>0</v>
      </c>
      <c r="I146">
        <f>IF(D146=1,Results!D146,0)</f>
        <v>0</v>
      </c>
      <c r="J146">
        <f>IF(E146=1,Results!G146,0)</f>
        <v>0</v>
      </c>
      <c r="K146">
        <f>IF(F146=1,Results!J146,0)</f>
        <v>0</v>
      </c>
      <c r="L146">
        <f>IF(H146=1,Results!M146,0)</f>
        <v>0</v>
      </c>
      <c r="M146">
        <f>IF(A146=1,Results!D146,0)</f>
        <v>0</v>
      </c>
      <c r="N146">
        <f>IF(B146=1,Results!G146,0)</f>
        <v>0</v>
      </c>
      <c r="O146">
        <f>IF(C146=1,Results!J146,0)</f>
        <v>0</v>
      </c>
      <c r="P146">
        <f>IF(G146=1,Results!M146,0)</f>
        <v>0</v>
      </c>
      <c r="Q146">
        <f>IF($E146=1,Results!N146,0)</f>
        <v>0</v>
      </c>
      <c r="R146">
        <f>IF($B146=1,Results!N146,0)</f>
        <v>0</v>
      </c>
    </row>
    <row r="147" spans="1:18">
      <c r="A147">
        <f>IF(Results!D147&lt;=Input!$C$27, 1, 0)</f>
        <v>1</v>
      </c>
      <c r="B147">
        <f>IF(Results!G147&lt;=Input!$C$27, 1, 0)</f>
        <v>1</v>
      </c>
      <c r="C147">
        <f>IF(Results!J147&lt;=Input!$C$27, 1, 0)</f>
        <v>1</v>
      </c>
      <c r="D147">
        <f>IF(Results!D147&gt;=Input!$F$27, 1, 0)</f>
        <v>0</v>
      </c>
      <c r="E147">
        <f>IF(Results!G147&gt;=Input!$F$27, 1, 0)</f>
        <v>0</v>
      </c>
      <c r="F147">
        <f>IF(Results!J147&gt;=Input!$F$27, 1, 0)</f>
        <v>0</v>
      </c>
      <c r="G147">
        <f>IF(Results!M147&lt;=Input!$C$27, 1, 0)</f>
        <v>1</v>
      </c>
      <c r="H147">
        <f>IF(Results!M147&gt;=Input!$F$27, 1, 0)</f>
        <v>0</v>
      </c>
      <c r="I147">
        <f>IF(D147=1,Results!D147,0)</f>
        <v>0</v>
      </c>
      <c r="J147">
        <f>IF(E147=1,Results!G147,0)</f>
        <v>0</v>
      </c>
      <c r="K147">
        <f>IF(F147=1,Results!J147,0)</f>
        <v>0</v>
      </c>
      <c r="L147">
        <f>IF(H147=1,Results!M147,0)</f>
        <v>0</v>
      </c>
      <c r="M147">
        <f>IF(A147=1,Results!D147,0)</f>
        <v>0</v>
      </c>
      <c r="N147">
        <f>IF(B147=1,Results!G147,0)</f>
        <v>0</v>
      </c>
      <c r="O147">
        <f>IF(C147=1,Results!J147,0)</f>
        <v>0</v>
      </c>
      <c r="P147">
        <f>IF(G147=1,Results!M147,0)</f>
        <v>0</v>
      </c>
      <c r="Q147">
        <f>IF($E147=1,Results!N147,0)</f>
        <v>0</v>
      </c>
      <c r="R147">
        <f>IF($B147=1,Results!N147,0)</f>
        <v>0</v>
      </c>
    </row>
    <row r="148" spans="1:18">
      <c r="A148">
        <f>IF(Results!D148&lt;=Input!$C$27, 1, 0)</f>
        <v>1</v>
      </c>
      <c r="B148">
        <f>IF(Results!G148&lt;=Input!$C$27, 1, 0)</f>
        <v>1</v>
      </c>
      <c r="C148">
        <f>IF(Results!J148&lt;=Input!$C$27, 1, 0)</f>
        <v>1</v>
      </c>
      <c r="D148">
        <f>IF(Results!D148&gt;=Input!$F$27, 1, 0)</f>
        <v>0</v>
      </c>
      <c r="E148">
        <f>IF(Results!G148&gt;=Input!$F$27, 1, 0)</f>
        <v>0</v>
      </c>
      <c r="F148">
        <f>IF(Results!J148&gt;=Input!$F$27, 1, 0)</f>
        <v>0</v>
      </c>
      <c r="G148">
        <f>IF(Results!M148&lt;=Input!$C$27, 1, 0)</f>
        <v>1</v>
      </c>
      <c r="H148">
        <f>IF(Results!M148&gt;=Input!$F$27, 1, 0)</f>
        <v>0</v>
      </c>
      <c r="I148">
        <f>IF(D148=1,Results!D148,0)</f>
        <v>0</v>
      </c>
      <c r="J148">
        <f>IF(E148=1,Results!G148,0)</f>
        <v>0</v>
      </c>
      <c r="K148">
        <f>IF(F148=1,Results!J148,0)</f>
        <v>0</v>
      </c>
      <c r="L148">
        <f>IF(H148=1,Results!M148,0)</f>
        <v>0</v>
      </c>
      <c r="M148">
        <f>IF(A148=1,Results!D148,0)</f>
        <v>0</v>
      </c>
      <c r="N148">
        <f>IF(B148=1,Results!G148,0)</f>
        <v>0</v>
      </c>
      <c r="O148">
        <f>IF(C148=1,Results!J148,0)</f>
        <v>0</v>
      </c>
      <c r="P148">
        <f>IF(G148=1,Results!M148,0)</f>
        <v>0</v>
      </c>
      <c r="Q148">
        <f>IF($E148=1,Results!N148,0)</f>
        <v>0</v>
      </c>
      <c r="R148">
        <f>IF($B148=1,Results!N148,0)</f>
        <v>0</v>
      </c>
    </row>
    <row r="149" spans="1:18">
      <c r="A149">
        <f>IF(Results!D149&lt;=Input!$C$27, 1, 0)</f>
        <v>1</v>
      </c>
      <c r="B149">
        <f>IF(Results!G149&lt;=Input!$C$27, 1, 0)</f>
        <v>1</v>
      </c>
      <c r="C149">
        <f>IF(Results!J149&lt;=Input!$C$27, 1, 0)</f>
        <v>1</v>
      </c>
      <c r="D149">
        <f>IF(Results!D149&gt;=Input!$F$27, 1, 0)</f>
        <v>0</v>
      </c>
      <c r="E149">
        <f>IF(Results!G149&gt;=Input!$F$27, 1, 0)</f>
        <v>0</v>
      </c>
      <c r="F149">
        <f>IF(Results!J149&gt;=Input!$F$27, 1, 0)</f>
        <v>0</v>
      </c>
      <c r="G149">
        <f>IF(Results!M149&lt;=Input!$C$27, 1, 0)</f>
        <v>1</v>
      </c>
      <c r="H149">
        <f>IF(Results!M149&gt;=Input!$F$27, 1, 0)</f>
        <v>0</v>
      </c>
      <c r="I149">
        <f>IF(D149=1,Results!D149,0)</f>
        <v>0</v>
      </c>
      <c r="J149">
        <f>IF(E149=1,Results!G149,0)</f>
        <v>0</v>
      </c>
      <c r="K149">
        <f>IF(F149=1,Results!J149,0)</f>
        <v>0</v>
      </c>
      <c r="L149">
        <f>IF(H149=1,Results!M149,0)</f>
        <v>0</v>
      </c>
      <c r="M149">
        <f>IF(A149=1,Results!D149,0)</f>
        <v>0</v>
      </c>
      <c r="N149">
        <f>IF(B149=1,Results!G149,0)</f>
        <v>0</v>
      </c>
      <c r="O149">
        <f>IF(C149=1,Results!J149,0)</f>
        <v>0</v>
      </c>
      <c r="P149">
        <f>IF(G149=1,Results!M149,0)</f>
        <v>0</v>
      </c>
      <c r="Q149">
        <f>IF($E149=1,Results!N149,0)</f>
        <v>0</v>
      </c>
      <c r="R149">
        <f>IF($B149=1,Results!N149,0)</f>
        <v>0</v>
      </c>
    </row>
    <row r="150" spans="1:18">
      <c r="A150">
        <f>IF(Results!D150&lt;=Input!$C$27, 1, 0)</f>
        <v>1</v>
      </c>
      <c r="B150">
        <f>IF(Results!G150&lt;=Input!$C$27, 1, 0)</f>
        <v>1</v>
      </c>
      <c r="C150">
        <f>IF(Results!J150&lt;=Input!$C$27, 1, 0)</f>
        <v>1</v>
      </c>
      <c r="D150">
        <f>IF(Results!D150&gt;=Input!$F$27, 1, 0)</f>
        <v>0</v>
      </c>
      <c r="E150">
        <f>IF(Results!G150&gt;=Input!$F$27, 1, 0)</f>
        <v>0</v>
      </c>
      <c r="F150">
        <f>IF(Results!J150&gt;=Input!$F$27, 1, 0)</f>
        <v>0</v>
      </c>
      <c r="G150">
        <f>IF(Results!M150&lt;=Input!$C$27, 1, 0)</f>
        <v>1</v>
      </c>
      <c r="H150">
        <f>IF(Results!M150&gt;=Input!$F$27, 1, 0)</f>
        <v>0</v>
      </c>
      <c r="I150">
        <f>IF(D150=1,Results!D150,0)</f>
        <v>0</v>
      </c>
      <c r="J150">
        <f>IF(E150=1,Results!G150,0)</f>
        <v>0</v>
      </c>
      <c r="K150">
        <f>IF(F150=1,Results!J150,0)</f>
        <v>0</v>
      </c>
      <c r="L150">
        <f>IF(H150=1,Results!M150,0)</f>
        <v>0</v>
      </c>
      <c r="M150">
        <f>IF(A150=1,Results!D150,0)</f>
        <v>0</v>
      </c>
      <c r="N150">
        <f>IF(B150=1,Results!G150,0)</f>
        <v>0</v>
      </c>
      <c r="O150">
        <f>IF(C150=1,Results!J150,0)</f>
        <v>0</v>
      </c>
      <c r="P150">
        <f>IF(G150=1,Results!M150,0)</f>
        <v>0</v>
      </c>
      <c r="Q150">
        <f>IF($E150=1,Results!N150,0)</f>
        <v>0</v>
      </c>
      <c r="R150">
        <f>IF($B150=1,Results!N150,0)</f>
        <v>0</v>
      </c>
    </row>
    <row r="151" spans="1:18">
      <c r="A151">
        <f>IF(Results!D151&lt;=Input!$C$27, 1, 0)</f>
        <v>1</v>
      </c>
      <c r="B151">
        <f>IF(Results!G151&lt;=Input!$C$27, 1, 0)</f>
        <v>1</v>
      </c>
      <c r="C151">
        <f>IF(Results!J151&lt;=Input!$C$27, 1, 0)</f>
        <v>1</v>
      </c>
      <c r="D151">
        <f>IF(Results!D151&gt;=Input!$F$27, 1, 0)</f>
        <v>0</v>
      </c>
      <c r="E151">
        <f>IF(Results!G151&gt;=Input!$F$27, 1, 0)</f>
        <v>0</v>
      </c>
      <c r="F151">
        <f>IF(Results!J151&gt;=Input!$F$27, 1, 0)</f>
        <v>0</v>
      </c>
      <c r="G151">
        <f>IF(Results!M151&lt;=Input!$C$27, 1, 0)</f>
        <v>1</v>
      </c>
      <c r="H151">
        <f>IF(Results!M151&gt;=Input!$F$27, 1, 0)</f>
        <v>0</v>
      </c>
      <c r="I151">
        <f>IF(D151=1,Results!D151,0)</f>
        <v>0</v>
      </c>
      <c r="J151">
        <f>IF(E151=1,Results!G151,0)</f>
        <v>0</v>
      </c>
      <c r="K151">
        <f>IF(F151=1,Results!J151,0)</f>
        <v>0</v>
      </c>
      <c r="L151">
        <f>IF(H151=1,Results!M151,0)</f>
        <v>0</v>
      </c>
      <c r="M151">
        <f>IF(A151=1,Results!D151,0)</f>
        <v>0</v>
      </c>
      <c r="N151">
        <f>IF(B151=1,Results!G151,0)</f>
        <v>0</v>
      </c>
      <c r="O151">
        <f>IF(C151=1,Results!J151,0)</f>
        <v>0</v>
      </c>
      <c r="P151">
        <f>IF(G151=1,Results!M151,0)</f>
        <v>0</v>
      </c>
      <c r="Q151">
        <f>IF($E151=1,Results!N151,0)</f>
        <v>0</v>
      </c>
      <c r="R151">
        <f>IF($B151=1,Results!N151,0)</f>
        <v>0</v>
      </c>
    </row>
    <row r="152" spans="1:18">
      <c r="A152">
        <f>IF(Results!D152&lt;=Input!$C$27, 1, 0)</f>
        <v>1</v>
      </c>
      <c r="B152">
        <f>IF(Results!G152&lt;=Input!$C$27, 1, 0)</f>
        <v>1</v>
      </c>
      <c r="C152">
        <f>IF(Results!J152&lt;=Input!$C$27, 1, 0)</f>
        <v>1</v>
      </c>
      <c r="D152">
        <f>IF(Results!D152&gt;=Input!$F$27, 1, 0)</f>
        <v>0</v>
      </c>
      <c r="E152">
        <f>IF(Results!G152&gt;=Input!$F$27, 1, 0)</f>
        <v>0</v>
      </c>
      <c r="F152">
        <f>IF(Results!J152&gt;=Input!$F$27, 1, 0)</f>
        <v>0</v>
      </c>
      <c r="G152">
        <f>IF(Results!M152&lt;=Input!$C$27, 1, 0)</f>
        <v>1</v>
      </c>
      <c r="H152">
        <f>IF(Results!M152&gt;=Input!$F$27, 1, 0)</f>
        <v>0</v>
      </c>
      <c r="I152">
        <f>IF(D152=1,Results!D152,0)</f>
        <v>0</v>
      </c>
      <c r="J152">
        <f>IF(E152=1,Results!G152,0)</f>
        <v>0</v>
      </c>
      <c r="K152">
        <f>IF(F152=1,Results!J152,0)</f>
        <v>0</v>
      </c>
      <c r="L152">
        <f>IF(H152=1,Results!M152,0)</f>
        <v>0</v>
      </c>
      <c r="M152">
        <f>IF(A152=1,Results!D152,0)</f>
        <v>0</v>
      </c>
      <c r="N152">
        <f>IF(B152=1,Results!G152,0)</f>
        <v>0</v>
      </c>
      <c r="O152">
        <f>IF(C152=1,Results!J152,0)</f>
        <v>0</v>
      </c>
      <c r="P152">
        <f>IF(G152=1,Results!M152,0)</f>
        <v>0</v>
      </c>
      <c r="Q152">
        <f>IF($E152=1,Results!N152,0)</f>
        <v>0</v>
      </c>
      <c r="R152">
        <f>IF($B152=1,Results!N152,0)</f>
        <v>0</v>
      </c>
    </row>
    <row r="153" spans="1:18">
      <c r="A153">
        <f>IF(Results!D153&lt;=Input!$C$27, 1, 0)</f>
        <v>1</v>
      </c>
      <c r="B153">
        <f>IF(Results!G153&lt;=Input!$C$27, 1, 0)</f>
        <v>1</v>
      </c>
      <c r="C153">
        <f>IF(Results!J153&lt;=Input!$C$27, 1, 0)</f>
        <v>1</v>
      </c>
      <c r="D153">
        <f>IF(Results!D153&gt;=Input!$F$27, 1, 0)</f>
        <v>0</v>
      </c>
      <c r="E153">
        <f>IF(Results!G153&gt;=Input!$F$27, 1, 0)</f>
        <v>0</v>
      </c>
      <c r="F153">
        <f>IF(Results!J153&gt;=Input!$F$27, 1, 0)</f>
        <v>0</v>
      </c>
      <c r="G153">
        <f>IF(Results!M153&lt;=Input!$C$27, 1, 0)</f>
        <v>1</v>
      </c>
      <c r="H153">
        <f>IF(Results!M153&gt;=Input!$F$27, 1, 0)</f>
        <v>0</v>
      </c>
      <c r="I153">
        <f>IF(D153=1,Results!D153,0)</f>
        <v>0</v>
      </c>
      <c r="J153">
        <f>IF(E153=1,Results!G153,0)</f>
        <v>0</v>
      </c>
      <c r="K153">
        <f>IF(F153=1,Results!J153,0)</f>
        <v>0</v>
      </c>
      <c r="L153">
        <f>IF(H153=1,Results!M153,0)</f>
        <v>0</v>
      </c>
      <c r="M153">
        <f>IF(A153=1,Results!D153,0)</f>
        <v>0</v>
      </c>
      <c r="N153">
        <f>IF(B153=1,Results!G153,0)</f>
        <v>0</v>
      </c>
      <c r="O153">
        <f>IF(C153=1,Results!J153,0)</f>
        <v>0</v>
      </c>
      <c r="P153">
        <f>IF(G153=1,Results!M153,0)</f>
        <v>0</v>
      </c>
      <c r="Q153">
        <f>IF($E153=1,Results!N153,0)</f>
        <v>0</v>
      </c>
      <c r="R153">
        <f>IF($B153=1,Results!N153,0)</f>
        <v>0</v>
      </c>
    </row>
    <row r="154" spans="1:18">
      <c r="A154">
        <f>IF(Results!D154&lt;=Input!$C$27, 1, 0)</f>
        <v>1</v>
      </c>
      <c r="B154">
        <f>IF(Results!G154&lt;=Input!$C$27, 1, 0)</f>
        <v>1</v>
      </c>
      <c r="C154">
        <f>IF(Results!J154&lt;=Input!$C$27, 1, 0)</f>
        <v>1</v>
      </c>
      <c r="D154">
        <f>IF(Results!D154&gt;=Input!$F$27, 1, 0)</f>
        <v>0</v>
      </c>
      <c r="E154">
        <f>IF(Results!G154&gt;=Input!$F$27, 1, 0)</f>
        <v>0</v>
      </c>
      <c r="F154">
        <f>IF(Results!J154&gt;=Input!$F$27, 1, 0)</f>
        <v>0</v>
      </c>
      <c r="G154">
        <f>IF(Results!M154&lt;=Input!$C$27, 1, 0)</f>
        <v>1</v>
      </c>
      <c r="H154">
        <f>IF(Results!M154&gt;=Input!$F$27, 1, 0)</f>
        <v>0</v>
      </c>
      <c r="I154">
        <f>IF(D154=1,Results!D154,0)</f>
        <v>0</v>
      </c>
      <c r="J154">
        <f>IF(E154=1,Results!G154,0)</f>
        <v>0</v>
      </c>
      <c r="K154">
        <f>IF(F154=1,Results!J154,0)</f>
        <v>0</v>
      </c>
      <c r="L154">
        <f>IF(H154=1,Results!M154,0)</f>
        <v>0</v>
      </c>
      <c r="M154">
        <f>IF(A154=1,Results!D154,0)</f>
        <v>0</v>
      </c>
      <c r="N154">
        <f>IF(B154=1,Results!G154,0)</f>
        <v>0</v>
      </c>
      <c r="O154">
        <f>IF(C154=1,Results!J154,0)</f>
        <v>0</v>
      </c>
      <c r="P154">
        <f>IF(G154=1,Results!M154,0)</f>
        <v>0</v>
      </c>
      <c r="Q154">
        <f>IF($E154=1,Results!N154,0)</f>
        <v>0</v>
      </c>
      <c r="R154">
        <f>IF($B154=1,Results!N154,0)</f>
        <v>0</v>
      </c>
    </row>
    <row r="155" spans="1:18">
      <c r="A155">
        <f>IF(Results!D155&lt;=Input!$C$27, 1, 0)</f>
        <v>1</v>
      </c>
      <c r="B155">
        <f>IF(Results!G155&lt;=Input!$C$27, 1, 0)</f>
        <v>1</v>
      </c>
      <c r="C155">
        <f>IF(Results!J155&lt;=Input!$C$27, 1, 0)</f>
        <v>1</v>
      </c>
      <c r="D155">
        <f>IF(Results!D155&gt;=Input!$F$27, 1, 0)</f>
        <v>0</v>
      </c>
      <c r="E155">
        <f>IF(Results!G155&gt;=Input!$F$27, 1, 0)</f>
        <v>0</v>
      </c>
      <c r="F155">
        <f>IF(Results!J155&gt;=Input!$F$27, 1, 0)</f>
        <v>0</v>
      </c>
      <c r="G155">
        <f>IF(Results!M155&lt;=Input!$C$27, 1, 0)</f>
        <v>1</v>
      </c>
      <c r="H155">
        <f>IF(Results!M155&gt;=Input!$F$27, 1, 0)</f>
        <v>0</v>
      </c>
      <c r="I155">
        <f>IF(D155=1,Results!D155,0)</f>
        <v>0</v>
      </c>
      <c r="J155">
        <f>IF(E155=1,Results!G155,0)</f>
        <v>0</v>
      </c>
      <c r="K155">
        <f>IF(F155=1,Results!J155,0)</f>
        <v>0</v>
      </c>
      <c r="L155">
        <f>IF(H155=1,Results!M155,0)</f>
        <v>0</v>
      </c>
      <c r="M155">
        <f>IF(A155=1,Results!D155,0)</f>
        <v>0</v>
      </c>
      <c r="N155">
        <f>IF(B155=1,Results!G155,0)</f>
        <v>0</v>
      </c>
      <c r="O155">
        <f>IF(C155=1,Results!J155,0)</f>
        <v>0</v>
      </c>
      <c r="P155">
        <f>IF(G155=1,Results!M155,0)</f>
        <v>0</v>
      </c>
      <c r="Q155">
        <f>IF($E155=1,Results!N155,0)</f>
        <v>0</v>
      </c>
      <c r="R155">
        <f>IF($B155=1,Results!N155,0)</f>
        <v>0</v>
      </c>
    </row>
    <row r="156" spans="1:18">
      <c r="A156">
        <f>IF(Results!D156&lt;=Input!$C$27, 1, 0)</f>
        <v>1</v>
      </c>
      <c r="B156">
        <f>IF(Results!G156&lt;=Input!$C$27, 1, 0)</f>
        <v>1</v>
      </c>
      <c r="C156">
        <f>IF(Results!J156&lt;=Input!$C$27, 1, 0)</f>
        <v>1</v>
      </c>
      <c r="D156">
        <f>IF(Results!D156&gt;=Input!$F$27, 1, 0)</f>
        <v>0</v>
      </c>
      <c r="E156">
        <f>IF(Results!G156&gt;=Input!$F$27, 1, 0)</f>
        <v>0</v>
      </c>
      <c r="F156">
        <f>IF(Results!J156&gt;=Input!$F$27, 1, 0)</f>
        <v>0</v>
      </c>
      <c r="G156">
        <f>IF(Results!M156&lt;=Input!$C$27, 1, 0)</f>
        <v>1</v>
      </c>
      <c r="H156">
        <f>IF(Results!M156&gt;=Input!$F$27, 1, 0)</f>
        <v>0</v>
      </c>
      <c r="I156">
        <f>IF(D156=1,Results!D156,0)</f>
        <v>0</v>
      </c>
      <c r="J156">
        <f>IF(E156=1,Results!G156,0)</f>
        <v>0</v>
      </c>
      <c r="K156">
        <f>IF(F156=1,Results!J156,0)</f>
        <v>0</v>
      </c>
      <c r="L156">
        <f>IF(H156=1,Results!M156,0)</f>
        <v>0</v>
      </c>
      <c r="M156">
        <f>IF(A156=1,Results!D156,0)</f>
        <v>0</v>
      </c>
      <c r="N156">
        <f>IF(B156=1,Results!G156,0)</f>
        <v>0</v>
      </c>
      <c r="O156">
        <f>IF(C156=1,Results!J156,0)</f>
        <v>0</v>
      </c>
      <c r="P156">
        <f>IF(G156=1,Results!M156,0)</f>
        <v>0</v>
      </c>
      <c r="Q156">
        <f>IF($E156=1,Results!N156,0)</f>
        <v>0</v>
      </c>
      <c r="R156">
        <f>IF($B156=1,Results!N156,0)</f>
        <v>0</v>
      </c>
    </row>
    <row r="157" spans="1:18">
      <c r="A157">
        <f>IF(Results!D157&lt;=Input!$C$27, 1, 0)</f>
        <v>1</v>
      </c>
      <c r="B157">
        <f>IF(Results!G157&lt;=Input!$C$27, 1, 0)</f>
        <v>1</v>
      </c>
      <c r="C157">
        <f>IF(Results!J157&lt;=Input!$C$27, 1, 0)</f>
        <v>1</v>
      </c>
      <c r="D157">
        <f>IF(Results!D157&gt;=Input!$F$27, 1, 0)</f>
        <v>0</v>
      </c>
      <c r="E157">
        <f>IF(Results!G157&gt;=Input!$F$27, 1, 0)</f>
        <v>0</v>
      </c>
      <c r="F157">
        <f>IF(Results!J157&gt;=Input!$F$27, 1, 0)</f>
        <v>0</v>
      </c>
      <c r="G157">
        <f>IF(Results!M157&lt;=Input!$C$27, 1, 0)</f>
        <v>1</v>
      </c>
      <c r="H157">
        <f>IF(Results!M157&gt;=Input!$F$27, 1, 0)</f>
        <v>0</v>
      </c>
      <c r="I157">
        <f>IF(D157=1,Results!D157,0)</f>
        <v>0</v>
      </c>
      <c r="J157">
        <f>IF(E157=1,Results!G157,0)</f>
        <v>0</v>
      </c>
      <c r="K157">
        <f>IF(F157=1,Results!J157,0)</f>
        <v>0</v>
      </c>
      <c r="L157">
        <f>IF(H157=1,Results!M157,0)</f>
        <v>0</v>
      </c>
      <c r="M157">
        <f>IF(A157=1,Results!D157,0)</f>
        <v>0</v>
      </c>
      <c r="N157">
        <f>IF(B157=1,Results!G157,0)</f>
        <v>0</v>
      </c>
      <c r="O157">
        <f>IF(C157=1,Results!J157,0)</f>
        <v>0</v>
      </c>
      <c r="P157">
        <f>IF(G157=1,Results!M157,0)</f>
        <v>0</v>
      </c>
      <c r="Q157">
        <f>IF($E157=1,Results!N157,0)</f>
        <v>0</v>
      </c>
      <c r="R157">
        <f>IF($B157=1,Results!N157,0)</f>
        <v>0</v>
      </c>
    </row>
    <row r="158" spans="1:18">
      <c r="A158">
        <f>IF(Results!D158&lt;=Input!$C$27, 1, 0)</f>
        <v>1</v>
      </c>
      <c r="B158">
        <f>IF(Results!G158&lt;=Input!$C$27, 1, 0)</f>
        <v>1</v>
      </c>
      <c r="C158">
        <f>IF(Results!J158&lt;=Input!$C$27, 1, 0)</f>
        <v>1</v>
      </c>
      <c r="D158">
        <f>IF(Results!D158&gt;=Input!$F$27, 1, 0)</f>
        <v>0</v>
      </c>
      <c r="E158">
        <f>IF(Results!G158&gt;=Input!$F$27, 1, 0)</f>
        <v>0</v>
      </c>
      <c r="F158">
        <f>IF(Results!J158&gt;=Input!$F$27, 1, 0)</f>
        <v>0</v>
      </c>
      <c r="G158">
        <f>IF(Results!M158&lt;=Input!$C$27, 1, 0)</f>
        <v>1</v>
      </c>
      <c r="H158">
        <f>IF(Results!M158&gt;=Input!$F$27, 1, 0)</f>
        <v>0</v>
      </c>
      <c r="I158">
        <f>IF(D158=1,Results!D158,0)</f>
        <v>0</v>
      </c>
      <c r="J158">
        <f>IF(E158=1,Results!G158,0)</f>
        <v>0</v>
      </c>
      <c r="K158">
        <f>IF(F158=1,Results!J158,0)</f>
        <v>0</v>
      </c>
      <c r="L158">
        <f>IF(H158=1,Results!M158,0)</f>
        <v>0</v>
      </c>
      <c r="M158">
        <f>IF(A158=1,Results!D158,0)</f>
        <v>0</v>
      </c>
      <c r="N158">
        <f>IF(B158=1,Results!G158,0)</f>
        <v>0</v>
      </c>
      <c r="O158">
        <f>IF(C158=1,Results!J158,0)</f>
        <v>0</v>
      </c>
      <c r="P158">
        <f>IF(G158=1,Results!M158,0)</f>
        <v>0</v>
      </c>
      <c r="Q158">
        <f>IF($E158=1,Results!N158,0)</f>
        <v>0</v>
      </c>
      <c r="R158">
        <f>IF($B158=1,Results!N158,0)</f>
        <v>0</v>
      </c>
    </row>
    <row r="159" spans="1:18">
      <c r="A159">
        <f>IF(Results!D159&lt;=Input!$C$27, 1, 0)</f>
        <v>1</v>
      </c>
      <c r="B159">
        <f>IF(Results!G159&lt;=Input!$C$27, 1, 0)</f>
        <v>1</v>
      </c>
      <c r="C159">
        <f>IF(Results!J159&lt;=Input!$C$27, 1, 0)</f>
        <v>1</v>
      </c>
      <c r="D159">
        <f>IF(Results!D159&gt;=Input!$F$27, 1, 0)</f>
        <v>0</v>
      </c>
      <c r="E159">
        <f>IF(Results!G159&gt;=Input!$F$27, 1, 0)</f>
        <v>0</v>
      </c>
      <c r="F159">
        <f>IF(Results!J159&gt;=Input!$F$27, 1, 0)</f>
        <v>0</v>
      </c>
      <c r="G159">
        <f>IF(Results!M159&lt;=Input!$C$27, 1, 0)</f>
        <v>1</v>
      </c>
      <c r="H159">
        <f>IF(Results!M159&gt;=Input!$F$27, 1, 0)</f>
        <v>0</v>
      </c>
      <c r="I159">
        <f>IF(D159=1,Results!D159,0)</f>
        <v>0</v>
      </c>
      <c r="J159">
        <f>IF(E159=1,Results!G159,0)</f>
        <v>0</v>
      </c>
      <c r="K159">
        <f>IF(F159=1,Results!J159,0)</f>
        <v>0</v>
      </c>
      <c r="L159">
        <f>IF(H159=1,Results!M159,0)</f>
        <v>0</v>
      </c>
      <c r="M159">
        <f>IF(A159=1,Results!D159,0)</f>
        <v>0</v>
      </c>
      <c r="N159">
        <f>IF(B159=1,Results!G159,0)</f>
        <v>0</v>
      </c>
      <c r="O159">
        <f>IF(C159=1,Results!J159,0)</f>
        <v>0</v>
      </c>
      <c r="P159">
        <f>IF(G159=1,Results!M159,0)</f>
        <v>0</v>
      </c>
      <c r="Q159">
        <f>IF($E159=1,Results!N159,0)</f>
        <v>0</v>
      </c>
      <c r="R159">
        <f>IF($B159=1,Results!N159,0)</f>
        <v>0</v>
      </c>
    </row>
    <row r="160" spans="1:18">
      <c r="A160">
        <f>IF(Results!D160&lt;=Input!$C$27, 1, 0)</f>
        <v>1</v>
      </c>
      <c r="B160">
        <f>IF(Results!G160&lt;=Input!$C$27, 1, 0)</f>
        <v>1</v>
      </c>
      <c r="C160">
        <f>IF(Results!J160&lt;=Input!$C$27, 1, 0)</f>
        <v>1</v>
      </c>
      <c r="D160">
        <f>IF(Results!D160&gt;=Input!$F$27, 1, 0)</f>
        <v>0</v>
      </c>
      <c r="E160">
        <f>IF(Results!G160&gt;=Input!$F$27, 1, 0)</f>
        <v>0</v>
      </c>
      <c r="F160">
        <f>IF(Results!J160&gt;=Input!$F$27, 1, 0)</f>
        <v>0</v>
      </c>
      <c r="G160">
        <f>IF(Results!M160&lt;=Input!$C$27, 1, 0)</f>
        <v>1</v>
      </c>
      <c r="H160">
        <f>IF(Results!M160&gt;=Input!$F$27, 1, 0)</f>
        <v>0</v>
      </c>
      <c r="I160">
        <f>IF(D160=1,Results!D160,0)</f>
        <v>0</v>
      </c>
      <c r="J160">
        <f>IF(E160=1,Results!G160,0)</f>
        <v>0</v>
      </c>
      <c r="K160">
        <f>IF(F160=1,Results!J160,0)</f>
        <v>0</v>
      </c>
      <c r="L160">
        <f>IF(H160=1,Results!M160,0)</f>
        <v>0</v>
      </c>
      <c r="M160">
        <f>IF(A160=1,Results!D160,0)</f>
        <v>0</v>
      </c>
      <c r="N160">
        <f>IF(B160=1,Results!G160,0)</f>
        <v>0</v>
      </c>
      <c r="O160">
        <f>IF(C160=1,Results!J160,0)</f>
        <v>0</v>
      </c>
      <c r="P160">
        <f>IF(G160=1,Results!M160,0)</f>
        <v>0</v>
      </c>
      <c r="Q160">
        <f>IF($E160=1,Results!N160,0)</f>
        <v>0</v>
      </c>
      <c r="R160">
        <f>IF($B160=1,Results!N160,0)</f>
        <v>0</v>
      </c>
    </row>
    <row r="161" spans="1:18">
      <c r="A161">
        <f>IF(Results!D161&lt;=Input!$C$27, 1, 0)</f>
        <v>1</v>
      </c>
      <c r="B161">
        <f>IF(Results!G161&lt;=Input!$C$27, 1, 0)</f>
        <v>1</v>
      </c>
      <c r="C161">
        <f>IF(Results!J161&lt;=Input!$C$27, 1, 0)</f>
        <v>1</v>
      </c>
      <c r="D161">
        <f>IF(Results!D161&gt;=Input!$F$27, 1, 0)</f>
        <v>0</v>
      </c>
      <c r="E161">
        <f>IF(Results!G161&gt;=Input!$F$27, 1, 0)</f>
        <v>0</v>
      </c>
      <c r="F161">
        <f>IF(Results!J161&gt;=Input!$F$27, 1, 0)</f>
        <v>0</v>
      </c>
      <c r="G161">
        <f>IF(Results!M161&lt;=Input!$C$27, 1, 0)</f>
        <v>1</v>
      </c>
      <c r="H161">
        <f>IF(Results!M161&gt;=Input!$F$27, 1, 0)</f>
        <v>0</v>
      </c>
      <c r="I161">
        <f>IF(D161=1,Results!D161,0)</f>
        <v>0</v>
      </c>
      <c r="J161">
        <f>IF(E161=1,Results!G161,0)</f>
        <v>0</v>
      </c>
      <c r="K161">
        <f>IF(F161=1,Results!J161,0)</f>
        <v>0</v>
      </c>
      <c r="L161">
        <f>IF(H161=1,Results!M161,0)</f>
        <v>0</v>
      </c>
      <c r="M161">
        <f>IF(A161=1,Results!D161,0)</f>
        <v>0</v>
      </c>
      <c r="N161">
        <f>IF(B161=1,Results!G161,0)</f>
        <v>0</v>
      </c>
      <c r="O161">
        <f>IF(C161=1,Results!J161,0)</f>
        <v>0</v>
      </c>
      <c r="P161">
        <f>IF(G161=1,Results!M161,0)</f>
        <v>0</v>
      </c>
      <c r="Q161">
        <f>IF($E161=1,Results!N161,0)</f>
        <v>0</v>
      </c>
      <c r="R161">
        <f>IF($B161=1,Results!N161,0)</f>
        <v>0</v>
      </c>
    </row>
    <row r="162" spans="1:18">
      <c r="A162">
        <f>IF(Results!D162&lt;=Input!$C$27, 1, 0)</f>
        <v>1</v>
      </c>
      <c r="B162">
        <f>IF(Results!G162&lt;=Input!$C$27, 1, 0)</f>
        <v>1</v>
      </c>
      <c r="C162">
        <f>IF(Results!J162&lt;=Input!$C$27, 1, 0)</f>
        <v>1</v>
      </c>
      <c r="D162">
        <f>IF(Results!D162&gt;=Input!$F$27, 1, 0)</f>
        <v>0</v>
      </c>
      <c r="E162">
        <f>IF(Results!G162&gt;=Input!$F$27, 1, 0)</f>
        <v>0</v>
      </c>
      <c r="F162">
        <f>IF(Results!J162&gt;=Input!$F$27, 1, 0)</f>
        <v>0</v>
      </c>
      <c r="G162">
        <f>IF(Results!M162&lt;=Input!$C$27, 1, 0)</f>
        <v>1</v>
      </c>
      <c r="H162">
        <f>IF(Results!M162&gt;=Input!$F$27, 1, 0)</f>
        <v>0</v>
      </c>
      <c r="I162">
        <f>IF(D162=1,Results!D162,0)</f>
        <v>0</v>
      </c>
      <c r="J162">
        <f>IF(E162=1,Results!G162,0)</f>
        <v>0</v>
      </c>
      <c r="K162">
        <f>IF(F162=1,Results!J162,0)</f>
        <v>0</v>
      </c>
      <c r="L162">
        <f>IF(H162=1,Results!M162,0)</f>
        <v>0</v>
      </c>
      <c r="M162">
        <f>IF(A162=1,Results!D162,0)</f>
        <v>0</v>
      </c>
      <c r="N162">
        <f>IF(B162=1,Results!G162,0)</f>
        <v>0</v>
      </c>
      <c r="O162">
        <f>IF(C162=1,Results!J162,0)</f>
        <v>0</v>
      </c>
      <c r="P162">
        <f>IF(G162=1,Results!M162,0)</f>
        <v>0</v>
      </c>
      <c r="Q162">
        <f>IF($E162=1,Results!N162,0)</f>
        <v>0</v>
      </c>
      <c r="R162">
        <f>IF($B162=1,Results!N162,0)</f>
        <v>0</v>
      </c>
    </row>
    <row r="163" spans="1:18">
      <c r="A163">
        <f>IF(Results!D163&lt;=Input!$C$27, 1, 0)</f>
        <v>1</v>
      </c>
      <c r="B163">
        <f>IF(Results!G163&lt;=Input!$C$27, 1, 0)</f>
        <v>1</v>
      </c>
      <c r="C163">
        <f>IF(Results!J163&lt;=Input!$C$27, 1, 0)</f>
        <v>1</v>
      </c>
      <c r="D163">
        <f>IF(Results!D163&gt;=Input!$F$27, 1, 0)</f>
        <v>0</v>
      </c>
      <c r="E163">
        <f>IF(Results!G163&gt;=Input!$F$27, 1, 0)</f>
        <v>0</v>
      </c>
      <c r="F163">
        <f>IF(Results!J163&gt;=Input!$F$27, 1, 0)</f>
        <v>0</v>
      </c>
      <c r="G163">
        <f>IF(Results!M163&lt;=Input!$C$27, 1, 0)</f>
        <v>1</v>
      </c>
      <c r="H163">
        <f>IF(Results!M163&gt;=Input!$F$27, 1, 0)</f>
        <v>0</v>
      </c>
      <c r="I163">
        <f>IF(D163=1,Results!D163,0)</f>
        <v>0</v>
      </c>
      <c r="J163">
        <f>IF(E163=1,Results!G163,0)</f>
        <v>0</v>
      </c>
      <c r="K163">
        <f>IF(F163=1,Results!J163,0)</f>
        <v>0</v>
      </c>
      <c r="L163">
        <f>IF(H163=1,Results!M163,0)</f>
        <v>0</v>
      </c>
      <c r="M163">
        <f>IF(A163=1,Results!D163,0)</f>
        <v>0</v>
      </c>
      <c r="N163">
        <f>IF(B163=1,Results!G163,0)</f>
        <v>0</v>
      </c>
      <c r="O163">
        <f>IF(C163=1,Results!J163,0)</f>
        <v>0</v>
      </c>
      <c r="P163">
        <f>IF(G163=1,Results!M163,0)</f>
        <v>0</v>
      </c>
      <c r="Q163">
        <f>IF($E163=1,Results!N163,0)</f>
        <v>0</v>
      </c>
      <c r="R163">
        <f>IF($B163=1,Results!N163,0)</f>
        <v>0</v>
      </c>
    </row>
    <row r="164" spans="1:18">
      <c r="A164">
        <f>IF(Results!D164&lt;=Input!$C$27, 1, 0)</f>
        <v>1</v>
      </c>
      <c r="B164">
        <f>IF(Results!G164&lt;=Input!$C$27, 1, 0)</f>
        <v>1</v>
      </c>
      <c r="C164">
        <f>IF(Results!J164&lt;=Input!$C$27, 1, 0)</f>
        <v>1</v>
      </c>
      <c r="D164">
        <f>IF(Results!D164&gt;=Input!$F$27, 1, 0)</f>
        <v>0</v>
      </c>
      <c r="E164">
        <f>IF(Results!G164&gt;=Input!$F$27, 1, 0)</f>
        <v>0</v>
      </c>
      <c r="F164">
        <f>IF(Results!J164&gt;=Input!$F$27, 1, 0)</f>
        <v>0</v>
      </c>
      <c r="G164">
        <f>IF(Results!M164&lt;=Input!$C$27, 1, 0)</f>
        <v>1</v>
      </c>
      <c r="H164">
        <f>IF(Results!M164&gt;=Input!$F$27, 1, 0)</f>
        <v>0</v>
      </c>
      <c r="I164">
        <f>IF(D164=1,Results!D164,0)</f>
        <v>0</v>
      </c>
      <c r="J164">
        <f>IF(E164=1,Results!G164,0)</f>
        <v>0</v>
      </c>
      <c r="K164">
        <f>IF(F164=1,Results!J164,0)</f>
        <v>0</v>
      </c>
      <c r="L164">
        <f>IF(H164=1,Results!M164,0)</f>
        <v>0</v>
      </c>
      <c r="M164">
        <f>IF(A164=1,Results!D164,0)</f>
        <v>0</v>
      </c>
      <c r="N164">
        <f>IF(B164=1,Results!G164,0)</f>
        <v>0</v>
      </c>
      <c r="O164">
        <f>IF(C164=1,Results!J164,0)</f>
        <v>0</v>
      </c>
      <c r="P164">
        <f>IF(G164=1,Results!M164,0)</f>
        <v>0</v>
      </c>
      <c r="Q164">
        <f>IF($E164=1,Results!N164,0)</f>
        <v>0</v>
      </c>
      <c r="R164">
        <f>IF($B164=1,Results!N164,0)</f>
        <v>0</v>
      </c>
    </row>
    <row r="165" spans="1:18">
      <c r="A165">
        <f>IF(Results!D165&lt;=Input!$C$27, 1, 0)</f>
        <v>1</v>
      </c>
      <c r="B165">
        <f>IF(Results!G165&lt;=Input!$C$27, 1, 0)</f>
        <v>1</v>
      </c>
      <c r="C165">
        <f>IF(Results!J165&lt;=Input!$C$27, 1, 0)</f>
        <v>1</v>
      </c>
      <c r="D165">
        <f>IF(Results!D165&gt;=Input!$F$27, 1, 0)</f>
        <v>0</v>
      </c>
      <c r="E165">
        <f>IF(Results!G165&gt;=Input!$F$27, 1, 0)</f>
        <v>0</v>
      </c>
      <c r="F165">
        <f>IF(Results!J165&gt;=Input!$F$27, 1, 0)</f>
        <v>0</v>
      </c>
      <c r="G165">
        <f>IF(Results!M165&lt;=Input!$C$27, 1, 0)</f>
        <v>1</v>
      </c>
      <c r="H165">
        <f>IF(Results!M165&gt;=Input!$F$27, 1, 0)</f>
        <v>0</v>
      </c>
      <c r="I165">
        <f>IF(D165=1,Results!D165,0)</f>
        <v>0</v>
      </c>
      <c r="J165">
        <f>IF(E165=1,Results!G165,0)</f>
        <v>0</v>
      </c>
      <c r="K165">
        <f>IF(F165=1,Results!J165,0)</f>
        <v>0</v>
      </c>
      <c r="L165">
        <f>IF(H165=1,Results!M165,0)</f>
        <v>0</v>
      </c>
      <c r="M165">
        <f>IF(A165=1,Results!D165,0)</f>
        <v>0</v>
      </c>
      <c r="N165">
        <f>IF(B165=1,Results!G165,0)</f>
        <v>0</v>
      </c>
      <c r="O165">
        <f>IF(C165=1,Results!J165,0)</f>
        <v>0</v>
      </c>
      <c r="P165">
        <f>IF(G165=1,Results!M165,0)</f>
        <v>0</v>
      </c>
      <c r="Q165">
        <f>IF($E165=1,Results!N165,0)</f>
        <v>0</v>
      </c>
      <c r="R165">
        <f>IF($B165=1,Results!N165,0)</f>
        <v>0</v>
      </c>
    </row>
    <row r="166" spans="1:18">
      <c r="A166">
        <f>IF(Results!D166&lt;=Input!$C$27, 1, 0)</f>
        <v>1</v>
      </c>
      <c r="B166">
        <f>IF(Results!G166&lt;=Input!$C$27, 1, 0)</f>
        <v>1</v>
      </c>
      <c r="C166">
        <f>IF(Results!J166&lt;=Input!$C$27, 1, 0)</f>
        <v>1</v>
      </c>
      <c r="D166">
        <f>IF(Results!D166&gt;=Input!$F$27, 1, 0)</f>
        <v>0</v>
      </c>
      <c r="E166">
        <f>IF(Results!G166&gt;=Input!$F$27, 1, 0)</f>
        <v>0</v>
      </c>
      <c r="F166">
        <f>IF(Results!J166&gt;=Input!$F$27, 1, 0)</f>
        <v>0</v>
      </c>
      <c r="G166">
        <f>IF(Results!M166&lt;=Input!$C$27, 1, 0)</f>
        <v>1</v>
      </c>
      <c r="H166">
        <f>IF(Results!M166&gt;=Input!$F$27, 1, 0)</f>
        <v>0</v>
      </c>
      <c r="I166">
        <f>IF(D166=1,Results!D166,0)</f>
        <v>0</v>
      </c>
      <c r="J166">
        <f>IF(E166=1,Results!G166,0)</f>
        <v>0</v>
      </c>
      <c r="K166">
        <f>IF(F166=1,Results!J166,0)</f>
        <v>0</v>
      </c>
      <c r="L166">
        <f>IF(H166=1,Results!M166,0)</f>
        <v>0</v>
      </c>
      <c r="M166">
        <f>IF(A166=1,Results!D166,0)</f>
        <v>0</v>
      </c>
      <c r="N166">
        <f>IF(B166=1,Results!G166,0)</f>
        <v>0</v>
      </c>
      <c r="O166">
        <f>IF(C166=1,Results!J166,0)</f>
        <v>0</v>
      </c>
      <c r="P166">
        <f>IF(G166=1,Results!M166,0)</f>
        <v>0</v>
      </c>
      <c r="Q166">
        <f>IF($E166=1,Results!N166,0)</f>
        <v>0</v>
      </c>
      <c r="R166">
        <f>IF($B166=1,Results!N166,0)</f>
        <v>0</v>
      </c>
    </row>
    <row r="167" spans="1:18">
      <c r="A167">
        <f>IF(Results!D167&lt;=Input!$C$27, 1, 0)</f>
        <v>1</v>
      </c>
      <c r="B167">
        <f>IF(Results!G167&lt;=Input!$C$27, 1, 0)</f>
        <v>1</v>
      </c>
      <c r="C167">
        <f>IF(Results!J167&lt;=Input!$C$27, 1, 0)</f>
        <v>1</v>
      </c>
      <c r="D167">
        <f>IF(Results!D167&gt;=Input!$F$27, 1, 0)</f>
        <v>0</v>
      </c>
      <c r="E167">
        <f>IF(Results!G167&gt;=Input!$F$27, 1, 0)</f>
        <v>0</v>
      </c>
      <c r="F167">
        <f>IF(Results!J167&gt;=Input!$F$27, 1, 0)</f>
        <v>0</v>
      </c>
      <c r="G167">
        <f>IF(Results!M167&lt;=Input!$C$27, 1, 0)</f>
        <v>1</v>
      </c>
      <c r="H167">
        <f>IF(Results!M167&gt;=Input!$F$27, 1, 0)</f>
        <v>0</v>
      </c>
      <c r="I167">
        <f>IF(D167=1,Results!D167,0)</f>
        <v>0</v>
      </c>
      <c r="J167">
        <f>IF(E167=1,Results!G167,0)</f>
        <v>0</v>
      </c>
      <c r="K167">
        <f>IF(F167=1,Results!J167,0)</f>
        <v>0</v>
      </c>
      <c r="L167">
        <f>IF(H167=1,Results!M167,0)</f>
        <v>0</v>
      </c>
      <c r="M167">
        <f>IF(A167=1,Results!D167,0)</f>
        <v>0</v>
      </c>
      <c r="N167">
        <f>IF(B167=1,Results!G167,0)</f>
        <v>0</v>
      </c>
      <c r="O167">
        <f>IF(C167=1,Results!J167,0)</f>
        <v>0</v>
      </c>
      <c r="P167">
        <f>IF(G167=1,Results!M167,0)</f>
        <v>0</v>
      </c>
      <c r="Q167">
        <f>IF($E167=1,Results!N167,0)</f>
        <v>0</v>
      </c>
      <c r="R167">
        <f>IF($B167=1,Results!N167,0)</f>
        <v>0</v>
      </c>
    </row>
    <row r="168" spans="1:18">
      <c r="A168">
        <f>IF(Results!D168&lt;=Input!$C$27, 1, 0)</f>
        <v>1</v>
      </c>
      <c r="B168">
        <f>IF(Results!G168&lt;=Input!$C$27, 1, 0)</f>
        <v>1</v>
      </c>
      <c r="C168">
        <f>IF(Results!J168&lt;=Input!$C$27, 1, 0)</f>
        <v>1</v>
      </c>
      <c r="D168">
        <f>IF(Results!D168&gt;=Input!$F$27, 1, 0)</f>
        <v>0</v>
      </c>
      <c r="E168">
        <f>IF(Results!G168&gt;=Input!$F$27, 1, 0)</f>
        <v>0</v>
      </c>
      <c r="F168">
        <f>IF(Results!J168&gt;=Input!$F$27, 1, 0)</f>
        <v>0</v>
      </c>
      <c r="G168">
        <f>IF(Results!M168&lt;=Input!$C$27, 1, 0)</f>
        <v>1</v>
      </c>
      <c r="H168">
        <f>IF(Results!M168&gt;=Input!$F$27, 1, 0)</f>
        <v>0</v>
      </c>
      <c r="I168">
        <f>IF(D168=1,Results!D168,0)</f>
        <v>0</v>
      </c>
      <c r="J168">
        <f>IF(E168=1,Results!G168,0)</f>
        <v>0</v>
      </c>
      <c r="K168">
        <f>IF(F168=1,Results!J168,0)</f>
        <v>0</v>
      </c>
      <c r="L168">
        <f>IF(H168=1,Results!M168,0)</f>
        <v>0</v>
      </c>
      <c r="M168">
        <f>IF(A168=1,Results!D168,0)</f>
        <v>0</v>
      </c>
      <c r="N168">
        <f>IF(B168=1,Results!G168,0)</f>
        <v>0</v>
      </c>
      <c r="O168">
        <f>IF(C168=1,Results!J168,0)</f>
        <v>0</v>
      </c>
      <c r="P168">
        <f>IF(G168=1,Results!M168,0)</f>
        <v>0</v>
      </c>
      <c r="Q168">
        <f>IF($E168=1,Results!N168,0)</f>
        <v>0</v>
      </c>
      <c r="R168">
        <f>IF($B168=1,Results!N168,0)</f>
        <v>0</v>
      </c>
    </row>
    <row r="169" spans="1:18">
      <c r="A169">
        <f>IF(Results!D169&lt;=Input!$C$27, 1, 0)</f>
        <v>1</v>
      </c>
      <c r="B169">
        <f>IF(Results!G169&lt;=Input!$C$27, 1, 0)</f>
        <v>1</v>
      </c>
      <c r="C169">
        <f>IF(Results!J169&lt;=Input!$C$27, 1, 0)</f>
        <v>1</v>
      </c>
      <c r="D169">
        <f>IF(Results!D169&gt;=Input!$F$27, 1, 0)</f>
        <v>0</v>
      </c>
      <c r="E169">
        <f>IF(Results!G169&gt;=Input!$F$27, 1, 0)</f>
        <v>0</v>
      </c>
      <c r="F169">
        <f>IF(Results!J169&gt;=Input!$F$27, 1, 0)</f>
        <v>0</v>
      </c>
      <c r="G169">
        <f>IF(Results!M169&lt;=Input!$C$27, 1, 0)</f>
        <v>1</v>
      </c>
      <c r="H169">
        <f>IF(Results!M169&gt;=Input!$F$27, 1, 0)</f>
        <v>0</v>
      </c>
      <c r="I169">
        <f>IF(D169=1,Results!D169,0)</f>
        <v>0</v>
      </c>
      <c r="J169">
        <f>IF(E169=1,Results!G169,0)</f>
        <v>0</v>
      </c>
      <c r="K169">
        <f>IF(F169=1,Results!J169,0)</f>
        <v>0</v>
      </c>
      <c r="L169">
        <f>IF(H169=1,Results!M169,0)</f>
        <v>0</v>
      </c>
      <c r="M169">
        <f>IF(A169=1,Results!D169,0)</f>
        <v>0</v>
      </c>
      <c r="N169">
        <f>IF(B169=1,Results!G169,0)</f>
        <v>0</v>
      </c>
      <c r="O169">
        <f>IF(C169=1,Results!J169,0)</f>
        <v>0</v>
      </c>
      <c r="P169">
        <f>IF(G169=1,Results!M169,0)</f>
        <v>0</v>
      </c>
      <c r="Q169">
        <f>IF($E169=1,Results!N169,0)</f>
        <v>0</v>
      </c>
      <c r="R169">
        <f>IF($B169=1,Results!N169,0)</f>
        <v>0</v>
      </c>
    </row>
    <row r="170" spans="1:18">
      <c r="A170">
        <f>IF(Results!D170&lt;=Input!$C$27, 1, 0)</f>
        <v>1</v>
      </c>
      <c r="B170">
        <f>IF(Results!G170&lt;=Input!$C$27, 1, 0)</f>
        <v>1</v>
      </c>
      <c r="C170">
        <f>IF(Results!J170&lt;=Input!$C$27, 1, 0)</f>
        <v>1</v>
      </c>
      <c r="D170">
        <f>IF(Results!D170&gt;=Input!$F$27, 1, 0)</f>
        <v>0</v>
      </c>
      <c r="E170">
        <f>IF(Results!G170&gt;=Input!$F$27, 1, 0)</f>
        <v>0</v>
      </c>
      <c r="F170">
        <f>IF(Results!J170&gt;=Input!$F$27, 1, 0)</f>
        <v>0</v>
      </c>
      <c r="G170">
        <f>IF(Results!M170&lt;=Input!$C$27, 1, 0)</f>
        <v>1</v>
      </c>
      <c r="H170">
        <f>IF(Results!M170&gt;=Input!$F$27, 1, 0)</f>
        <v>0</v>
      </c>
      <c r="I170">
        <f>IF(D170=1,Results!D170,0)</f>
        <v>0</v>
      </c>
      <c r="J170">
        <f>IF(E170=1,Results!G170,0)</f>
        <v>0</v>
      </c>
      <c r="K170">
        <f>IF(F170=1,Results!J170,0)</f>
        <v>0</v>
      </c>
      <c r="L170">
        <f>IF(H170=1,Results!M170,0)</f>
        <v>0</v>
      </c>
      <c r="M170">
        <f>IF(A170=1,Results!D170,0)</f>
        <v>0</v>
      </c>
      <c r="N170">
        <f>IF(B170=1,Results!G170,0)</f>
        <v>0</v>
      </c>
      <c r="O170">
        <f>IF(C170=1,Results!J170,0)</f>
        <v>0</v>
      </c>
      <c r="P170">
        <f>IF(G170=1,Results!M170,0)</f>
        <v>0</v>
      </c>
      <c r="Q170">
        <f>IF($E170=1,Results!N170,0)</f>
        <v>0</v>
      </c>
      <c r="R170">
        <f>IF($B170=1,Results!N170,0)</f>
        <v>0</v>
      </c>
    </row>
    <row r="171" spans="1:18">
      <c r="A171">
        <f>IF(Results!D171&lt;=Input!$C$27, 1, 0)</f>
        <v>1</v>
      </c>
      <c r="B171">
        <f>IF(Results!G171&lt;=Input!$C$27, 1, 0)</f>
        <v>1</v>
      </c>
      <c r="C171">
        <f>IF(Results!J171&lt;=Input!$C$27, 1, 0)</f>
        <v>1</v>
      </c>
      <c r="D171">
        <f>IF(Results!D171&gt;=Input!$F$27, 1, 0)</f>
        <v>0</v>
      </c>
      <c r="E171">
        <f>IF(Results!G171&gt;=Input!$F$27, 1, 0)</f>
        <v>0</v>
      </c>
      <c r="F171">
        <f>IF(Results!J171&gt;=Input!$F$27, 1, 0)</f>
        <v>0</v>
      </c>
      <c r="G171">
        <f>IF(Results!M171&lt;=Input!$C$27, 1, 0)</f>
        <v>1</v>
      </c>
      <c r="H171">
        <f>IF(Results!M171&gt;=Input!$F$27, 1, 0)</f>
        <v>0</v>
      </c>
      <c r="I171">
        <f>IF(D171=1,Results!D171,0)</f>
        <v>0</v>
      </c>
      <c r="J171">
        <f>IF(E171=1,Results!G171,0)</f>
        <v>0</v>
      </c>
      <c r="K171">
        <f>IF(F171=1,Results!J171,0)</f>
        <v>0</v>
      </c>
      <c r="L171">
        <f>IF(H171=1,Results!M171,0)</f>
        <v>0</v>
      </c>
      <c r="M171">
        <f>IF(A171=1,Results!D171,0)</f>
        <v>0</v>
      </c>
      <c r="N171">
        <f>IF(B171=1,Results!G171,0)</f>
        <v>0</v>
      </c>
      <c r="O171">
        <f>IF(C171=1,Results!J171,0)</f>
        <v>0</v>
      </c>
      <c r="P171">
        <f>IF(G171=1,Results!M171,0)</f>
        <v>0</v>
      </c>
      <c r="Q171">
        <f>IF($E171=1,Results!N171,0)</f>
        <v>0</v>
      </c>
      <c r="R171">
        <f>IF($B171=1,Results!N171,0)</f>
        <v>0</v>
      </c>
    </row>
    <row r="172" spans="1:18">
      <c r="A172">
        <f>IF(Results!D172&lt;=Input!$C$27, 1, 0)</f>
        <v>1</v>
      </c>
      <c r="B172">
        <f>IF(Results!G172&lt;=Input!$C$27, 1, 0)</f>
        <v>1</v>
      </c>
      <c r="C172">
        <f>IF(Results!J172&lt;=Input!$C$27, 1, 0)</f>
        <v>1</v>
      </c>
      <c r="D172">
        <f>IF(Results!D172&gt;=Input!$F$27, 1, 0)</f>
        <v>0</v>
      </c>
      <c r="E172">
        <f>IF(Results!G172&gt;=Input!$F$27, 1, 0)</f>
        <v>0</v>
      </c>
      <c r="F172">
        <f>IF(Results!J172&gt;=Input!$F$27, 1, 0)</f>
        <v>0</v>
      </c>
      <c r="G172">
        <f>IF(Results!M172&lt;=Input!$C$27, 1, 0)</f>
        <v>1</v>
      </c>
      <c r="H172">
        <f>IF(Results!M172&gt;=Input!$F$27, 1, 0)</f>
        <v>0</v>
      </c>
      <c r="I172">
        <f>IF(D172=1,Results!D172,0)</f>
        <v>0</v>
      </c>
      <c r="J172">
        <f>IF(E172=1,Results!G172,0)</f>
        <v>0</v>
      </c>
      <c r="K172">
        <f>IF(F172=1,Results!J172,0)</f>
        <v>0</v>
      </c>
      <c r="L172">
        <f>IF(H172=1,Results!M172,0)</f>
        <v>0</v>
      </c>
      <c r="M172">
        <f>IF(A172=1,Results!D172,0)</f>
        <v>0</v>
      </c>
      <c r="N172">
        <f>IF(B172=1,Results!G172,0)</f>
        <v>0</v>
      </c>
      <c r="O172">
        <f>IF(C172=1,Results!J172,0)</f>
        <v>0</v>
      </c>
      <c r="P172">
        <f>IF(G172=1,Results!M172,0)</f>
        <v>0</v>
      </c>
      <c r="Q172">
        <f>IF($E172=1,Results!N172,0)</f>
        <v>0</v>
      </c>
      <c r="R172">
        <f>IF($B172=1,Results!N172,0)</f>
        <v>0</v>
      </c>
    </row>
    <row r="173" spans="1:18">
      <c r="A173">
        <f>IF(Results!D173&lt;=Input!$C$27, 1, 0)</f>
        <v>1</v>
      </c>
      <c r="B173">
        <f>IF(Results!G173&lt;=Input!$C$27, 1, 0)</f>
        <v>1</v>
      </c>
      <c r="C173">
        <f>IF(Results!J173&lt;=Input!$C$27, 1, 0)</f>
        <v>1</v>
      </c>
      <c r="D173">
        <f>IF(Results!D173&gt;=Input!$F$27, 1, 0)</f>
        <v>0</v>
      </c>
      <c r="E173">
        <f>IF(Results!G173&gt;=Input!$F$27, 1, 0)</f>
        <v>0</v>
      </c>
      <c r="F173">
        <f>IF(Results!J173&gt;=Input!$F$27, 1, 0)</f>
        <v>0</v>
      </c>
      <c r="G173">
        <f>IF(Results!M173&lt;=Input!$C$27, 1, 0)</f>
        <v>1</v>
      </c>
      <c r="H173">
        <f>IF(Results!M173&gt;=Input!$F$27, 1, 0)</f>
        <v>0</v>
      </c>
      <c r="I173">
        <f>IF(D173=1,Results!D173,0)</f>
        <v>0</v>
      </c>
      <c r="J173">
        <f>IF(E173=1,Results!G173,0)</f>
        <v>0</v>
      </c>
      <c r="K173">
        <f>IF(F173=1,Results!J173,0)</f>
        <v>0</v>
      </c>
      <c r="L173">
        <f>IF(H173=1,Results!M173,0)</f>
        <v>0</v>
      </c>
      <c r="M173">
        <f>IF(A173=1,Results!D173,0)</f>
        <v>0</v>
      </c>
      <c r="N173">
        <f>IF(B173=1,Results!G173,0)</f>
        <v>0</v>
      </c>
      <c r="O173">
        <f>IF(C173=1,Results!J173,0)</f>
        <v>0</v>
      </c>
      <c r="P173">
        <f>IF(G173=1,Results!M173,0)</f>
        <v>0</v>
      </c>
      <c r="Q173">
        <f>IF($E173=1,Results!N173,0)</f>
        <v>0</v>
      </c>
      <c r="R173">
        <f>IF($B173=1,Results!N173,0)</f>
        <v>0</v>
      </c>
    </row>
    <row r="174" spans="1:18">
      <c r="A174">
        <f>IF(Results!D174&lt;=Input!$C$27, 1, 0)</f>
        <v>1</v>
      </c>
      <c r="B174">
        <f>IF(Results!G174&lt;=Input!$C$27, 1, 0)</f>
        <v>1</v>
      </c>
      <c r="C174">
        <f>IF(Results!J174&lt;=Input!$C$27, 1, 0)</f>
        <v>1</v>
      </c>
      <c r="D174">
        <f>IF(Results!D174&gt;=Input!$F$27, 1, 0)</f>
        <v>0</v>
      </c>
      <c r="E174">
        <f>IF(Results!G174&gt;=Input!$F$27, 1, 0)</f>
        <v>0</v>
      </c>
      <c r="F174">
        <f>IF(Results!J174&gt;=Input!$F$27, 1, 0)</f>
        <v>0</v>
      </c>
      <c r="G174">
        <f>IF(Results!M174&lt;=Input!$C$27, 1, 0)</f>
        <v>1</v>
      </c>
      <c r="H174">
        <f>IF(Results!M174&gt;=Input!$F$27, 1, 0)</f>
        <v>0</v>
      </c>
      <c r="I174">
        <f>IF(D174=1,Results!D174,0)</f>
        <v>0</v>
      </c>
      <c r="J174">
        <f>IF(E174=1,Results!G174,0)</f>
        <v>0</v>
      </c>
      <c r="K174">
        <f>IF(F174=1,Results!J174,0)</f>
        <v>0</v>
      </c>
      <c r="L174">
        <f>IF(H174=1,Results!M174,0)</f>
        <v>0</v>
      </c>
      <c r="M174">
        <f>IF(A174=1,Results!D174,0)</f>
        <v>0</v>
      </c>
      <c r="N174">
        <f>IF(B174=1,Results!G174,0)</f>
        <v>0</v>
      </c>
      <c r="O174">
        <f>IF(C174=1,Results!J174,0)</f>
        <v>0</v>
      </c>
      <c r="P174">
        <f>IF(G174=1,Results!M174,0)</f>
        <v>0</v>
      </c>
      <c r="Q174">
        <f>IF($E174=1,Results!N174,0)</f>
        <v>0</v>
      </c>
      <c r="R174">
        <f>IF($B174=1,Results!N174,0)</f>
        <v>0</v>
      </c>
    </row>
    <row r="175" spans="1:18">
      <c r="A175">
        <f>IF(Results!D175&lt;=Input!$C$27, 1, 0)</f>
        <v>1</v>
      </c>
      <c r="B175">
        <f>IF(Results!G175&lt;=Input!$C$27, 1, 0)</f>
        <v>1</v>
      </c>
      <c r="C175">
        <f>IF(Results!J175&lt;=Input!$C$27, 1, 0)</f>
        <v>1</v>
      </c>
      <c r="D175">
        <f>IF(Results!D175&gt;=Input!$F$27, 1, 0)</f>
        <v>0</v>
      </c>
      <c r="E175">
        <f>IF(Results!G175&gt;=Input!$F$27, 1, 0)</f>
        <v>0</v>
      </c>
      <c r="F175">
        <f>IF(Results!J175&gt;=Input!$F$27, 1, 0)</f>
        <v>0</v>
      </c>
      <c r="G175">
        <f>IF(Results!M175&lt;=Input!$C$27, 1, 0)</f>
        <v>1</v>
      </c>
      <c r="H175">
        <f>IF(Results!M175&gt;=Input!$F$27, 1, 0)</f>
        <v>0</v>
      </c>
      <c r="I175">
        <f>IF(D175=1,Results!D175,0)</f>
        <v>0</v>
      </c>
      <c r="J175">
        <f>IF(E175=1,Results!G175,0)</f>
        <v>0</v>
      </c>
      <c r="K175">
        <f>IF(F175=1,Results!J175,0)</f>
        <v>0</v>
      </c>
      <c r="L175">
        <f>IF(H175=1,Results!M175,0)</f>
        <v>0</v>
      </c>
      <c r="M175">
        <f>IF(A175=1,Results!D175,0)</f>
        <v>0</v>
      </c>
      <c r="N175">
        <f>IF(B175=1,Results!G175,0)</f>
        <v>0</v>
      </c>
      <c r="O175">
        <f>IF(C175=1,Results!J175,0)</f>
        <v>0</v>
      </c>
      <c r="P175">
        <f>IF(G175=1,Results!M175,0)</f>
        <v>0</v>
      </c>
      <c r="Q175">
        <f>IF($E175=1,Results!N175,0)</f>
        <v>0</v>
      </c>
      <c r="R175">
        <f>IF($B175=1,Results!N175,0)</f>
        <v>0</v>
      </c>
    </row>
    <row r="176" spans="1:18">
      <c r="A176">
        <f>IF(Results!D176&lt;=Input!$C$27, 1, 0)</f>
        <v>1</v>
      </c>
      <c r="B176">
        <f>IF(Results!G176&lt;=Input!$C$27, 1, 0)</f>
        <v>1</v>
      </c>
      <c r="C176">
        <f>IF(Results!J176&lt;=Input!$C$27, 1, 0)</f>
        <v>1</v>
      </c>
      <c r="D176">
        <f>IF(Results!D176&gt;=Input!$F$27, 1, 0)</f>
        <v>0</v>
      </c>
      <c r="E176">
        <f>IF(Results!G176&gt;=Input!$F$27, 1, 0)</f>
        <v>0</v>
      </c>
      <c r="F176">
        <f>IF(Results!J176&gt;=Input!$F$27, 1, 0)</f>
        <v>0</v>
      </c>
      <c r="G176">
        <f>IF(Results!M176&lt;=Input!$C$27, 1, 0)</f>
        <v>1</v>
      </c>
      <c r="H176">
        <f>IF(Results!M176&gt;=Input!$F$27, 1, 0)</f>
        <v>0</v>
      </c>
      <c r="I176">
        <f>IF(D176=1,Results!D176,0)</f>
        <v>0</v>
      </c>
      <c r="J176">
        <f>IF(E176=1,Results!G176,0)</f>
        <v>0</v>
      </c>
      <c r="K176">
        <f>IF(F176=1,Results!J176,0)</f>
        <v>0</v>
      </c>
      <c r="L176">
        <f>IF(H176=1,Results!M176,0)</f>
        <v>0</v>
      </c>
      <c r="M176">
        <f>IF(A176=1,Results!D176,0)</f>
        <v>0</v>
      </c>
      <c r="N176">
        <f>IF(B176=1,Results!G176,0)</f>
        <v>0</v>
      </c>
      <c r="O176">
        <f>IF(C176=1,Results!J176,0)</f>
        <v>0</v>
      </c>
      <c r="P176">
        <f>IF(G176=1,Results!M176,0)</f>
        <v>0</v>
      </c>
      <c r="Q176">
        <f>IF($E176=1,Results!N176,0)</f>
        <v>0</v>
      </c>
      <c r="R176">
        <f>IF($B176=1,Results!N176,0)</f>
        <v>0</v>
      </c>
    </row>
    <row r="177" spans="1:18">
      <c r="A177">
        <f>IF(Results!D177&lt;=Input!$C$27, 1, 0)</f>
        <v>1</v>
      </c>
      <c r="B177">
        <f>IF(Results!G177&lt;=Input!$C$27, 1, 0)</f>
        <v>1</v>
      </c>
      <c r="C177">
        <f>IF(Results!J177&lt;=Input!$C$27, 1, 0)</f>
        <v>1</v>
      </c>
      <c r="D177">
        <f>IF(Results!D177&gt;=Input!$F$27, 1, 0)</f>
        <v>0</v>
      </c>
      <c r="E177">
        <f>IF(Results!G177&gt;=Input!$F$27, 1, 0)</f>
        <v>0</v>
      </c>
      <c r="F177">
        <f>IF(Results!J177&gt;=Input!$F$27, 1, 0)</f>
        <v>0</v>
      </c>
      <c r="G177">
        <f>IF(Results!M177&lt;=Input!$C$27, 1, 0)</f>
        <v>1</v>
      </c>
      <c r="H177">
        <f>IF(Results!M177&gt;=Input!$F$27, 1, 0)</f>
        <v>0</v>
      </c>
      <c r="I177">
        <f>IF(D177=1,Results!D177,0)</f>
        <v>0</v>
      </c>
      <c r="J177">
        <f>IF(E177=1,Results!G177,0)</f>
        <v>0</v>
      </c>
      <c r="K177">
        <f>IF(F177=1,Results!J177,0)</f>
        <v>0</v>
      </c>
      <c r="L177">
        <f>IF(H177=1,Results!M177,0)</f>
        <v>0</v>
      </c>
      <c r="M177">
        <f>IF(A177=1,Results!D177,0)</f>
        <v>0</v>
      </c>
      <c r="N177">
        <f>IF(B177=1,Results!G177,0)</f>
        <v>0</v>
      </c>
      <c r="O177">
        <f>IF(C177=1,Results!J177,0)</f>
        <v>0</v>
      </c>
      <c r="P177">
        <f>IF(G177=1,Results!M177,0)</f>
        <v>0</v>
      </c>
      <c r="Q177">
        <f>IF($E177=1,Results!N177,0)</f>
        <v>0</v>
      </c>
      <c r="R177">
        <f>IF($B177=1,Results!N177,0)</f>
        <v>0</v>
      </c>
    </row>
    <row r="178" spans="1:18">
      <c r="A178">
        <f>IF(Results!D178&lt;=Input!$C$27, 1, 0)</f>
        <v>1</v>
      </c>
      <c r="B178">
        <f>IF(Results!G178&lt;=Input!$C$27, 1, 0)</f>
        <v>1</v>
      </c>
      <c r="C178">
        <f>IF(Results!J178&lt;=Input!$C$27, 1, 0)</f>
        <v>1</v>
      </c>
      <c r="D178">
        <f>IF(Results!D178&gt;=Input!$F$27, 1, 0)</f>
        <v>0</v>
      </c>
      <c r="E178">
        <f>IF(Results!G178&gt;=Input!$F$27, 1, 0)</f>
        <v>0</v>
      </c>
      <c r="F178">
        <f>IF(Results!J178&gt;=Input!$F$27, 1, 0)</f>
        <v>0</v>
      </c>
      <c r="G178">
        <f>IF(Results!M178&lt;=Input!$C$27, 1, 0)</f>
        <v>1</v>
      </c>
      <c r="H178">
        <f>IF(Results!M178&gt;=Input!$F$27, 1, 0)</f>
        <v>0</v>
      </c>
      <c r="I178">
        <f>IF(D178=1,Results!D178,0)</f>
        <v>0</v>
      </c>
      <c r="J178">
        <f>IF(E178=1,Results!G178,0)</f>
        <v>0</v>
      </c>
      <c r="K178">
        <f>IF(F178=1,Results!J178,0)</f>
        <v>0</v>
      </c>
      <c r="L178">
        <f>IF(H178=1,Results!M178,0)</f>
        <v>0</v>
      </c>
      <c r="M178">
        <f>IF(A178=1,Results!D178,0)</f>
        <v>0</v>
      </c>
      <c r="N178">
        <f>IF(B178=1,Results!G178,0)</f>
        <v>0</v>
      </c>
      <c r="O178">
        <f>IF(C178=1,Results!J178,0)</f>
        <v>0</v>
      </c>
      <c r="P178">
        <f>IF(G178=1,Results!M178,0)</f>
        <v>0</v>
      </c>
      <c r="Q178">
        <f>IF($E178=1,Results!N178,0)</f>
        <v>0</v>
      </c>
      <c r="R178">
        <f>IF($B178=1,Results!N178,0)</f>
        <v>0</v>
      </c>
    </row>
    <row r="179" spans="1:18">
      <c r="A179">
        <f>IF(Results!D179&lt;=Input!$C$27, 1, 0)</f>
        <v>1</v>
      </c>
      <c r="B179">
        <f>IF(Results!G179&lt;=Input!$C$27, 1, 0)</f>
        <v>1</v>
      </c>
      <c r="C179">
        <f>IF(Results!J179&lt;=Input!$C$27, 1, 0)</f>
        <v>1</v>
      </c>
      <c r="D179">
        <f>IF(Results!D179&gt;=Input!$F$27, 1, 0)</f>
        <v>0</v>
      </c>
      <c r="E179">
        <f>IF(Results!G179&gt;=Input!$F$27, 1, 0)</f>
        <v>0</v>
      </c>
      <c r="F179">
        <f>IF(Results!J179&gt;=Input!$F$27, 1, 0)</f>
        <v>0</v>
      </c>
      <c r="G179">
        <f>IF(Results!M179&lt;=Input!$C$27, 1, 0)</f>
        <v>1</v>
      </c>
      <c r="H179">
        <f>IF(Results!M179&gt;=Input!$F$27, 1, 0)</f>
        <v>0</v>
      </c>
      <c r="I179">
        <f>IF(D179=1,Results!D179,0)</f>
        <v>0</v>
      </c>
      <c r="J179">
        <f>IF(E179=1,Results!G179,0)</f>
        <v>0</v>
      </c>
      <c r="K179">
        <f>IF(F179=1,Results!J179,0)</f>
        <v>0</v>
      </c>
      <c r="L179">
        <f>IF(H179=1,Results!M179,0)</f>
        <v>0</v>
      </c>
      <c r="M179">
        <f>IF(A179=1,Results!D179,0)</f>
        <v>0</v>
      </c>
      <c r="N179">
        <f>IF(B179=1,Results!G179,0)</f>
        <v>0</v>
      </c>
      <c r="O179">
        <f>IF(C179=1,Results!J179,0)</f>
        <v>0</v>
      </c>
      <c r="P179">
        <f>IF(G179=1,Results!M179,0)</f>
        <v>0</v>
      </c>
      <c r="Q179">
        <f>IF($E179=1,Results!N179,0)</f>
        <v>0</v>
      </c>
      <c r="R179">
        <f>IF($B179=1,Results!N179,0)</f>
        <v>0</v>
      </c>
    </row>
    <row r="180" spans="1:18">
      <c r="A180">
        <f>IF(Results!D180&lt;=Input!$C$27, 1, 0)</f>
        <v>1</v>
      </c>
      <c r="B180">
        <f>IF(Results!G180&lt;=Input!$C$27, 1, 0)</f>
        <v>1</v>
      </c>
      <c r="C180">
        <f>IF(Results!J180&lt;=Input!$C$27, 1, 0)</f>
        <v>1</v>
      </c>
      <c r="D180">
        <f>IF(Results!D180&gt;=Input!$F$27, 1, 0)</f>
        <v>0</v>
      </c>
      <c r="E180">
        <f>IF(Results!G180&gt;=Input!$F$27, 1, 0)</f>
        <v>0</v>
      </c>
      <c r="F180">
        <f>IF(Results!J180&gt;=Input!$F$27, 1, 0)</f>
        <v>0</v>
      </c>
      <c r="G180">
        <f>IF(Results!M180&lt;=Input!$C$27, 1, 0)</f>
        <v>1</v>
      </c>
      <c r="H180">
        <f>IF(Results!M180&gt;=Input!$F$27, 1, 0)</f>
        <v>0</v>
      </c>
      <c r="I180">
        <f>IF(D180=1,Results!D180,0)</f>
        <v>0</v>
      </c>
      <c r="J180">
        <f>IF(E180=1,Results!G180,0)</f>
        <v>0</v>
      </c>
      <c r="K180">
        <f>IF(F180=1,Results!J180,0)</f>
        <v>0</v>
      </c>
      <c r="L180">
        <f>IF(H180=1,Results!M180,0)</f>
        <v>0</v>
      </c>
      <c r="M180">
        <f>IF(A180=1,Results!D180,0)</f>
        <v>0</v>
      </c>
      <c r="N180">
        <f>IF(B180=1,Results!G180,0)</f>
        <v>0</v>
      </c>
      <c r="O180">
        <f>IF(C180=1,Results!J180,0)</f>
        <v>0</v>
      </c>
      <c r="P180">
        <f>IF(G180=1,Results!M180,0)</f>
        <v>0</v>
      </c>
      <c r="Q180">
        <f>IF($E180=1,Results!N180,0)</f>
        <v>0</v>
      </c>
      <c r="R180">
        <f>IF($B180=1,Results!N180,0)</f>
        <v>0</v>
      </c>
    </row>
    <row r="181" spans="1:18">
      <c r="A181">
        <f>IF(Results!D181&lt;=Input!$C$27, 1, 0)</f>
        <v>1</v>
      </c>
      <c r="B181">
        <f>IF(Results!G181&lt;=Input!$C$27, 1, 0)</f>
        <v>1</v>
      </c>
      <c r="C181">
        <f>IF(Results!J181&lt;=Input!$C$27, 1, 0)</f>
        <v>1</v>
      </c>
      <c r="D181">
        <f>IF(Results!D181&gt;=Input!$F$27, 1, 0)</f>
        <v>0</v>
      </c>
      <c r="E181">
        <f>IF(Results!G181&gt;=Input!$F$27, 1, 0)</f>
        <v>0</v>
      </c>
      <c r="F181">
        <f>IF(Results!J181&gt;=Input!$F$27, 1, 0)</f>
        <v>0</v>
      </c>
      <c r="G181">
        <f>IF(Results!M181&lt;=Input!$C$27, 1, 0)</f>
        <v>1</v>
      </c>
      <c r="H181">
        <f>IF(Results!M181&gt;=Input!$F$27, 1, 0)</f>
        <v>0</v>
      </c>
      <c r="I181">
        <f>IF(D181=1,Results!D181,0)</f>
        <v>0</v>
      </c>
      <c r="J181">
        <f>IF(E181=1,Results!G181,0)</f>
        <v>0</v>
      </c>
      <c r="K181">
        <f>IF(F181=1,Results!J181,0)</f>
        <v>0</v>
      </c>
      <c r="L181">
        <f>IF(H181=1,Results!M181,0)</f>
        <v>0</v>
      </c>
      <c r="M181">
        <f>IF(A181=1,Results!D181,0)</f>
        <v>0</v>
      </c>
      <c r="N181">
        <f>IF(B181=1,Results!G181,0)</f>
        <v>0</v>
      </c>
      <c r="O181">
        <f>IF(C181=1,Results!J181,0)</f>
        <v>0</v>
      </c>
      <c r="P181">
        <f>IF(G181=1,Results!M181,0)</f>
        <v>0</v>
      </c>
      <c r="Q181">
        <f>IF($E181=1,Results!N181,0)</f>
        <v>0</v>
      </c>
      <c r="R181">
        <f>IF($B181=1,Results!N181,0)</f>
        <v>0</v>
      </c>
    </row>
    <row r="182" spans="1:18">
      <c r="A182">
        <f>IF(Results!D182&lt;=Input!$C$27, 1, 0)</f>
        <v>1</v>
      </c>
      <c r="B182">
        <f>IF(Results!G182&lt;=Input!$C$27, 1, 0)</f>
        <v>1</v>
      </c>
      <c r="C182">
        <f>IF(Results!J182&lt;=Input!$C$27, 1, 0)</f>
        <v>1</v>
      </c>
      <c r="D182">
        <f>IF(Results!D182&gt;=Input!$F$27, 1, 0)</f>
        <v>0</v>
      </c>
      <c r="E182">
        <f>IF(Results!G182&gt;=Input!$F$27, 1, 0)</f>
        <v>0</v>
      </c>
      <c r="F182">
        <f>IF(Results!J182&gt;=Input!$F$27, 1, 0)</f>
        <v>0</v>
      </c>
      <c r="G182">
        <f>IF(Results!M182&lt;=Input!$C$27, 1, 0)</f>
        <v>1</v>
      </c>
      <c r="H182">
        <f>IF(Results!M182&gt;=Input!$F$27, 1, 0)</f>
        <v>0</v>
      </c>
      <c r="I182">
        <f>IF(D182=1,Results!D182,0)</f>
        <v>0</v>
      </c>
      <c r="J182">
        <f>IF(E182=1,Results!G182,0)</f>
        <v>0</v>
      </c>
      <c r="K182">
        <f>IF(F182=1,Results!J182,0)</f>
        <v>0</v>
      </c>
      <c r="L182">
        <f>IF(H182=1,Results!M182,0)</f>
        <v>0</v>
      </c>
      <c r="M182">
        <f>IF(A182=1,Results!D182,0)</f>
        <v>0</v>
      </c>
      <c r="N182">
        <f>IF(B182=1,Results!G182,0)</f>
        <v>0</v>
      </c>
      <c r="O182">
        <f>IF(C182=1,Results!J182,0)</f>
        <v>0</v>
      </c>
      <c r="P182">
        <f>IF(G182=1,Results!M182,0)</f>
        <v>0</v>
      </c>
      <c r="Q182">
        <f>IF($E182=1,Results!N182,0)</f>
        <v>0</v>
      </c>
      <c r="R182">
        <f>IF($B182=1,Results!N182,0)</f>
        <v>0</v>
      </c>
    </row>
    <row r="183" spans="1:18">
      <c r="A183">
        <f>IF(Results!D183&lt;=Input!$C$27, 1, 0)</f>
        <v>1</v>
      </c>
      <c r="B183">
        <f>IF(Results!G183&lt;=Input!$C$27, 1, 0)</f>
        <v>1</v>
      </c>
      <c r="C183">
        <f>IF(Results!J183&lt;=Input!$C$27, 1, 0)</f>
        <v>1</v>
      </c>
      <c r="D183">
        <f>IF(Results!D183&gt;=Input!$F$27, 1, 0)</f>
        <v>0</v>
      </c>
      <c r="E183">
        <f>IF(Results!G183&gt;=Input!$F$27, 1, 0)</f>
        <v>0</v>
      </c>
      <c r="F183">
        <f>IF(Results!J183&gt;=Input!$F$27, 1, 0)</f>
        <v>0</v>
      </c>
      <c r="G183">
        <f>IF(Results!M183&lt;=Input!$C$27, 1, 0)</f>
        <v>1</v>
      </c>
      <c r="H183">
        <f>IF(Results!M183&gt;=Input!$F$27, 1, 0)</f>
        <v>0</v>
      </c>
      <c r="I183">
        <f>IF(D183=1,Results!D183,0)</f>
        <v>0</v>
      </c>
      <c r="J183">
        <f>IF(E183=1,Results!G183,0)</f>
        <v>0</v>
      </c>
      <c r="K183">
        <f>IF(F183=1,Results!J183,0)</f>
        <v>0</v>
      </c>
      <c r="L183">
        <f>IF(H183=1,Results!M183,0)</f>
        <v>0</v>
      </c>
      <c r="M183">
        <f>IF(A183=1,Results!D183,0)</f>
        <v>0</v>
      </c>
      <c r="N183">
        <f>IF(B183=1,Results!G183,0)</f>
        <v>0</v>
      </c>
      <c r="O183">
        <f>IF(C183=1,Results!J183,0)</f>
        <v>0</v>
      </c>
      <c r="P183">
        <f>IF(G183=1,Results!M183,0)</f>
        <v>0</v>
      </c>
      <c r="Q183">
        <f>IF($E183=1,Results!N183,0)</f>
        <v>0</v>
      </c>
      <c r="R183">
        <f>IF($B183=1,Results!N183,0)</f>
        <v>0</v>
      </c>
    </row>
    <row r="184" spans="1:18">
      <c r="A184">
        <f>IF(Results!D184&lt;=Input!$C$27, 1, 0)</f>
        <v>1</v>
      </c>
      <c r="B184">
        <f>IF(Results!G184&lt;=Input!$C$27, 1, 0)</f>
        <v>1</v>
      </c>
      <c r="C184">
        <f>IF(Results!J184&lt;=Input!$C$27, 1, 0)</f>
        <v>1</v>
      </c>
      <c r="D184">
        <f>IF(Results!D184&gt;=Input!$F$27, 1, 0)</f>
        <v>0</v>
      </c>
      <c r="E184">
        <f>IF(Results!G184&gt;=Input!$F$27, 1, 0)</f>
        <v>0</v>
      </c>
      <c r="F184">
        <f>IF(Results!J184&gt;=Input!$F$27, 1, 0)</f>
        <v>0</v>
      </c>
      <c r="G184">
        <f>IF(Results!M184&lt;=Input!$C$27, 1, 0)</f>
        <v>1</v>
      </c>
      <c r="H184">
        <f>IF(Results!M184&gt;=Input!$F$27, 1, 0)</f>
        <v>0</v>
      </c>
      <c r="I184">
        <f>IF(D184=1,Results!D184,0)</f>
        <v>0</v>
      </c>
      <c r="J184">
        <f>IF(E184=1,Results!G184,0)</f>
        <v>0</v>
      </c>
      <c r="K184">
        <f>IF(F184=1,Results!J184,0)</f>
        <v>0</v>
      </c>
      <c r="L184">
        <f>IF(H184=1,Results!M184,0)</f>
        <v>0</v>
      </c>
      <c r="M184">
        <f>IF(A184=1,Results!D184,0)</f>
        <v>0</v>
      </c>
      <c r="N184">
        <f>IF(B184=1,Results!G184,0)</f>
        <v>0</v>
      </c>
      <c r="O184">
        <f>IF(C184=1,Results!J184,0)</f>
        <v>0</v>
      </c>
      <c r="P184">
        <f>IF(G184=1,Results!M184,0)</f>
        <v>0</v>
      </c>
      <c r="Q184">
        <f>IF($E184=1,Results!N184,0)</f>
        <v>0</v>
      </c>
      <c r="R184">
        <f>IF($B184=1,Results!N184,0)</f>
        <v>0</v>
      </c>
    </row>
    <row r="185" spans="1:18">
      <c r="A185">
        <f>IF(Results!D185&lt;=Input!$C$27, 1, 0)</f>
        <v>1</v>
      </c>
      <c r="B185">
        <f>IF(Results!G185&lt;=Input!$C$27, 1, 0)</f>
        <v>1</v>
      </c>
      <c r="C185">
        <f>IF(Results!J185&lt;=Input!$C$27, 1, 0)</f>
        <v>1</v>
      </c>
      <c r="D185">
        <f>IF(Results!D185&gt;=Input!$F$27, 1, 0)</f>
        <v>0</v>
      </c>
      <c r="E185">
        <f>IF(Results!G185&gt;=Input!$F$27, 1, 0)</f>
        <v>0</v>
      </c>
      <c r="F185">
        <f>IF(Results!J185&gt;=Input!$F$27, 1, 0)</f>
        <v>0</v>
      </c>
      <c r="G185">
        <f>IF(Results!M185&lt;=Input!$C$27, 1, 0)</f>
        <v>1</v>
      </c>
      <c r="H185">
        <f>IF(Results!M185&gt;=Input!$F$27, 1, 0)</f>
        <v>0</v>
      </c>
      <c r="I185">
        <f>IF(D185=1,Results!D185,0)</f>
        <v>0</v>
      </c>
      <c r="J185">
        <f>IF(E185=1,Results!G185,0)</f>
        <v>0</v>
      </c>
      <c r="K185">
        <f>IF(F185=1,Results!J185,0)</f>
        <v>0</v>
      </c>
      <c r="L185">
        <f>IF(H185=1,Results!M185,0)</f>
        <v>0</v>
      </c>
      <c r="M185">
        <f>IF(A185=1,Results!D185,0)</f>
        <v>0</v>
      </c>
      <c r="N185">
        <f>IF(B185=1,Results!G185,0)</f>
        <v>0</v>
      </c>
      <c r="O185">
        <f>IF(C185=1,Results!J185,0)</f>
        <v>0</v>
      </c>
      <c r="P185">
        <f>IF(G185=1,Results!M185,0)</f>
        <v>0</v>
      </c>
      <c r="Q185">
        <f>IF($E185=1,Results!N185,0)</f>
        <v>0</v>
      </c>
      <c r="R185">
        <f>IF($B185=1,Results!N185,0)</f>
        <v>0</v>
      </c>
    </row>
    <row r="186" spans="1:18">
      <c r="A186">
        <f>IF(Results!D186&lt;=Input!$C$27, 1, 0)</f>
        <v>1</v>
      </c>
      <c r="B186">
        <f>IF(Results!G186&lt;=Input!$C$27, 1, 0)</f>
        <v>1</v>
      </c>
      <c r="C186">
        <f>IF(Results!J186&lt;=Input!$C$27, 1, 0)</f>
        <v>1</v>
      </c>
      <c r="D186">
        <f>IF(Results!D186&gt;=Input!$F$27, 1, 0)</f>
        <v>0</v>
      </c>
      <c r="E186">
        <f>IF(Results!G186&gt;=Input!$F$27, 1, 0)</f>
        <v>0</v>
      </c>
      <c r="F186">
        <f>IF(Results!J186&gt;=Input!$F$27, 1, 0)</f>
        <v>0</v>
      </c>
      <c r="G186">
        <f>IF(Results!M186&lt;=Input!$C$27, 1, 0)</f>
        <v>1</v>
      </c>
      <c r="H186">
        <f>IF(Results!M186&gt;=Input!$F$27, 1, 0)</f>
        <v>0</v>
      </c>
      <c r="I186">
        <f>IF(D186=1,Results!D186,0)</f>
        <v>0</v>
      </c>
      <c r="J186">
        <f>IF(E186=1,Results!G186,0)</f>
        <v>0</v>
      </c>
      <c r="K186">
        <f>IF(F186=1,Results!J186,0)</f>
        <v>0</v>
      </c>
      <c r="L186">
        <f>IF(H186=1,Results!M186,0)</f>
        <v>0</v>
      </c>
      <c r="M186">
        <f>IF(A186=1,Results!D186,0)</f>
        <v>0</v>
      </c>
      <c r="N186">
        <f>IF(B186=1,Results!G186,0)</f>
        <v>0</v>
      </c>
      <c r="O186">
        <f>IF(C186=1,Results!J186,0)</f>
        <v>0</v>
      </c>
      <c r="P186">
        <f>IF(G186=1,Results!M186,0)</f>
        <v>0</v>
      </c>
      <c r="Q186">
        <f>IF($E186=1,Results!N186,0)</f>
        <v>0</v>
      </c>
      <c r="R186">
        <f>IF($B186=1,Results!N186,0)</f>
        <v>0</v>
      </c>
    </row>
    <row r="187" spans="1:18">
      <c r="A187">
        <f>IF(Results!D187&lt;=Input!$C$27, 1, 0)</f>
        <v>1</v>
      </c>
      <c r="B187">
        <f>IF(Results!G187&lt;=Input!$C$27, 1, 0)</f>
        <v>1</v>
      </c>
      <c r="C187">
        <f>IF(Results!J187&lt;=Input!$C$27, 1, 0)</f>
        <v>1</v>
      </c>
      <c r="D187">
        <f>IF(Results!D187&gt;=Input!$F$27, 1, 0)</f>
        <v>0</v>
      </c>
      <c r="E187">
        <f>IF(Results!G187&gt;=Input!$F$27, 1, 0)</f>
        <v>0</v>
      </c>
      <c r="F187">
        <f>IF(Results!J187&gt;=Input!$F$27, 1, 0)</f>
        <v>0</v>
      </c>
      <c r="G187">
        <f>IF(Results!M187&lt;=Input!$C$27, 1, 0)</f>
        <v>1</v>
      </c>
      <c r="H187">
        <f>IF(Results!M187&gt;=Input!$F$27, 1, 0)</f>
        <v>0</v>
      </c>
      <c r="I187">
        <f>IF(D187=1,Results!D187,0)</f>
        <v>0</v>
      </c>
      <c r="J187">
        <f>IF(E187=1,Results!G187,0)</f>
        <v>0</v>
      </c>
      <c r="K187">
        <f>IF(F187=1,Results!J187,0)</f>
        <v>0</v>
      </c>
      <c r="L187">
        <f>IF(H187=1,Results!M187,0)</f>
        <v>0</v>
      </c>
      <c r="M187">
        <f>IF(A187=1,Results!D187,0)</f>
        <v>0</v>
      </c>
      <c r="N187">
        <f>IF(B187=1,Results!G187,0)</f>
        <v>0</v>
      </c>
      <c r="O187">
        <f>IF(C187=1,Results!J187,0)</f>
        <v>0</v>
      </c>
      <c r="P187">
        <f>IF(G187=1,Results!M187,0)</f>
        <v>0</v>
      </c>
      <c r="Q187">
        <f>IF($E187=1,Results!N187,0)</f>
        <v>0</v>
      </c>
      <c r="R187">
        <f>IF($B187=1,Results!N187,0)</f>
        <v>0</v>
      </c>
    </row>
    <row r="188" spans="1:18">
      <c r="A188">
        <f>IF(Results!D188&lt;=Input!$C$27, 1, 0)</f>
        <v>1</v>
      </c>
      <c r="B188">
        <f>IF(Results!G188&lt;=Input!$C$27, 1, 0)</f>
        <v>1</v>
      </c>
      <c r="C188">
        <f>IF(Results!J188&lt;=Input!$C$27, 1, 0)</f>
        <v>1</v>
      </c>
      <c r="D188">
        <f>IF(Results!D188&gt;=Input!$F$27, 1, 0)</f>
        <v>0</v>
      </c>
      <c r="E188">
        <f>IF(Results!G188&gt;=Input!$F$27, 1, 0)</f>
        <v>0</v>
      </c>
      <c r="F188">
        <f>IF(Results!J188&gt;=Input!$F$27, 1, 0)</f>
        <v>0</v>
      </c>
      <c r="G188">
        <f>IF(Results!M188&lt;=Input!$C$27, 1, 0)</f>
        <v>1</v>
      </c>
      <c r="H188">
        <f>IF(Results!M188&gt;=Input!$F$27, 1, 0)</f>
        <v>0</v>
      </c>
      <c r="I188">
        <f>IF(D188=1,Results!D188,0)</f>
        <v>0</v>
      </c>
      <c r="J188">
        <f>IF(E188=1,Results!G188,0)</f>
        <v>0</v>
      </c>
      <c r="K188">
        <f>IF(F188=1,Results!J188,0)</f>
        <v>0</v>
      </c>
      <c r="L188">
        <f>IF(H188=1,Results!M188,0)</f>
        <v>0</v>
      </c>
      <c r="M188">
        <f>IF(A188=1,Results!D188,0)</f>
        <v>0</v>
      </c>
      <c r="N188">
        <f>IF(B188=1,Results!G188,0)</f>
        <v>0</v>
      </c>
      <c r="O188">
        <f>IF(C188=1,Results!J188,0)</f>
        <v>0</v>
      </c>
      <c r="P188">
        <f>IF(G188=1,Results!M188,0)</f>
        <v>0</v>
      </c>
      <c r="Q188">
        <f>IF($E188=1,Results!N188,0)</f>
        <v>0</v>
      </c>
      <c r="R188">
        <f>IF($B188=1,Results!N188,0)</f>
        <v>0</v>
      </c>
    </row>
    <row r="189" spans="1:18">
      <c r="A189">
        <f>IF(Results!D189&lt;=Input!$C$27, 1, 0)</f>
        <v>1</v>
      </c>
      <c r="B189">
        <f>IF(Results!G189&lt;=Input!$C$27, 1, 0)</f>
        <v>1</v>
      </c>
      <c r="C189">
        <f>IF(Results!J189&lt;=Input!$C$27, 1, 0)</f>
        <v>1</v>
      </c>
      <c r="D189">
        <f>IF(Results!D189&gt;=Input!$F$27, 1, 0)</f>
        <v>0</v>
      </c>
      <c r="E189">
        <f>IF(Results!G189&gt;=Input!$F$27, 1, 0)</f>
        <v>0</v>
      </c>
      <c r="F189">
        <f>IF(Results!J189&gt;=Input!$F$27, 1, 0)</f>
        <v>0</v>
      </c>
      <c r="G189">
        <f>IF(Results!M189&lt;=Input!$C$27, 1, 0)</f>
        <v>1</v>
      </c>
      <c r="H189">
        <f>IF(Results!M189&gt;=Input!$F$27, 1, 0)</f>
        <v>0</v>
      </c>
      <c r="I189">
        <f>IF(D189=1,Results!D189,0)</f>
        <v>0</v>
      </c>
      <c r="J189">
        <f>IF(E189=1,Results!G189,0)</f>
        <v>0</v>
      </c>
      <c r="K189">
        <f>IF(F189=1,Results!J189,0)</f>
        <v>0</v>
      </c>
      <c r="L189">
        <f>IF(H189=1,Results!M189,0)</f>
        <v>0</v>
      </c>
      <c r="M189">
        <f>IF(A189=1,Results!D189,0)</f>
        <v>0</v>
      </c>
      <c r="N189">
        <f>IF(B189=1,Results!G189,0)</f>
        <v>0</v>
      </c>
      <c r="O189">
        <f>IF(C189=1,Results!J189,0)</f>
        <v>0</v>
      </c>
      <c r="P189">
        <f>IF(G189=1,Results!M189,0)</f>
        <v>0</v>
      </c>
      <c r="Q189">
        <f>IF($E189=1,Results!N189,0)</f>
        <v>0</v>
      </c>
      <c r="R189">
        <f>IF($B189=1,Results!N189,0)</f>
        <v>0</v>
      </c>
    </row>
    <row r="190" spans="1:18">
      <c r="A190">
        <f>IF(Results!D190&lt;=Input!$C$27, 1, 0)</f>
        <v>1</v>
      </c>
      <c r="B190">
        <f>IF(Results!G190&lt;=Input!$C$27, 1, 0)</f>
        <v>1</v>
      </c>
      <c r="C190">
        <f>IF(Results!J190&lt;=Input!$C$27, 1, 0)</f>
        <v>1</v>
      </c>
      <c r="D190">
        <f>IF(Results!D190&gt;=Input!$F$27, 1, 0)</f>
        <v>0</v>
      </c>
      <c r="E190">
        <f>IF(Results!G190&gt;=Input!$F$27, 1, 0)</f>
        <v>0</v>
      </c>
      <c r="F190">
        <f>IF(Results!J190&gt;=Input!$F$27, 1, 0)</f>
        <v>0</v>
      </c>
      <c r="G190">
        <f>IF(Results!M190&lt;=Input!$C$27, 1, 0)</f>
        <v>1</v>
      </c>
      <c r="H190">
        <f>IF(Results!M190&gt;=Input!$F$27, 1, 0)</f>
        <v>0</v>
      </c>
      <c r="I190">
        <f>IF(D190=1,Results!D190,0)</f>
        <v>0</v>
      </c>
      <c r="J190">
        <f>IF(E190=1,Results!G190,0)</f>
        <v>0</v>
      </c>
      <c r="K190">
        <f>IF(F190=1,Results!J190,0)</f>
        <v>0</v>
      </c>
      <c r="L190">
        <f>IF(H190=1,Results!M190,0)</f>
        <v>0</v>
      </c>
      <c r="M190">
        <f>IF(A190=1,Results!D190,0)</f>
        <v>0</v>
      </c>
      <c r="N190">
        <f>IF(B190=1,Results!G190,0)</f>
        <v>0</v>
      </c>
      <c r="O190">
        <f>IF(C190=1,Results!J190,0)</f>
        <v>0</v>
      </c>
      <c r="P190">
        <f>IF(G190=1,Results!M190,0)</f>
        <v>0</v>
      </c>
      <c r="Q190">
        <f>IF($E190=1,Results!N190,0)</f>
        <v>0</v>
      </c>
      <c r="R190">
        <f>IF($B190=1,Results!N190,0)</f>
        <v>0</v>
      </c>
    </row>
    <row r="191" spans="1:18">
      <c r="A191">
        <f>IF(Results!D191&lt;=Input!$C$27, 1, 0)</f>
        <v>1</v>
      </c>
      <c r="B191">
        <f>IF(Results!G191&lt;=Input!$C$27, 1, 0)</f>
        <v>1</v>
      </c>
      <c r="C191">
        <f>IF(Results!J191&lt;=Input!$C$27, 1, 0)</f>
        <v>1</v>
      </c>
      <c r="D191">
        <f>IF(Results!D191&gt;=Input!$F$27, 1, 0)</f>
        <v>0</v>
      </c>
      <c r="E191">
        <f>IF(Results!G191&gt;=Input!$F$27, 1, 0)</f>
        <v>0</v>
      </c>
      <c r="F191">
        <f>IF(Results!J191&gt;=Input!$F$27, 1, 0)</f>
        <v>0</v>
      </c>
      <c r="G191">
        <f>IF(Results!M191&lt;=Input!$C$27, 1, 0)</f>
        <v>1</v>
      </c>
      <c r="H191">
        <f>IF(Results!M191&gt;=Input!$F$27, 1, 0)</f>
        <v>0</v>
      </c>
      <c r="I191">
        <f>IF(D191=1,Results!D191,0)</f>
        <v>0</v>
      </c>
      <c r="J191">
        <f>IF(E191=1,Results!G191,0)</f>
        <v>0</v>
      </c>
      <c r="K191">
        <f>IF(F191=1,Results!J191,0)</f>
        <v>0</v>
      </c>
      <c r="L191">
        <f>IF(H191=1,Results!M191,0)</f>
        <v>0</v>
      </c>
      <c r="M191">
        <f>IF(A191=1,Results!D191,0)</f>
        <v>0</v>
      </c>
      <c r="N191">
        <f>IF(B191=1,Results!G191,0)</f>
        <v>0</v>
      </c>
      <c r="O191">
        <f>IF(C191=1,Results!J191,0)</f>
        <v>0</v>
      </c>
      <c r="P191">
        <f>IF(G191=1,Results!M191,0)</f>
        <v>0</v>
      </c>
      <c r="Q191">
        <f>IF($E191=1,Results!N191,0)</f>
        <v>0</v>
      </c>
      <c r="R191">
        <f>IF($B191=1,Results!N191,0)</f>
        <v>0</v>
      </c>
    </row>
    <row r="192" spans="1:18">
      <c r="A192">
        <f>IF(Results!D192&lt;=Input!$C$27, 1, 0)</f>
        <v>1</v>
      </c>
      <c r="B192">
        <f>IF(Results!G192&lt;=Input!$C$27, 1, 0)</f>
        <v>1</v>
      </c>
      <c r="C192">
        <f>IF(Results!J192&lt;=Input!$C$27, 1, 0)</f>
        <v>1</v>
      </c>
      <c r="D192">
        <f>IF(Results!D192&gt;=Input!$F$27, 1, 0)</f>
        <v>0</v>
      </c>
      <c r="E192">
        <f>IF(Results!G192&gt;=Input!$F$27, 1, 0)</f>
        <v>0</v>
      </c>
      <c r="F192">
        <f>IF(Results!J192&gt;=Input!$F$27, 1, 0)</f>
        <v>0</v>
      </c>
      <c r="G192">
        <f>IF(Results!M192&lt;=Input!$C$27, 1, 0)</f>
        <v>1</v>
      </c>
      <c r="H192">
        <f>IF(Results!M192&gt;=Input!$F$27, 1, 0)</f>
        <v>0</v>
      </c>
      <c r="I192">
        <f>IF(D192=1,Results!D192,0)</f>
        <v>0</v>
      </c>
      <c r="J192">
        <f>IF(E192=1,Results!G192,0)</f>
        <v>0</v>
      </c>
      <c r="K192">
        <f>IF(F192=1,Results!J192,0)</f>
        <v>0</v>
      </c>
      <c r="L192">
        <f>IF(H192=1,Results!M192,0)</f>
        <v>0</v>
      </c>
      <c r="M192">
        <f>IF(A192=1,Results!D192,0)</f>
        <v>0</v>
      </c>
      <c r="N192">
        <f>IF(B192=1,Results!G192,0)</f>
        <v>0</v>
      </c>
      <c r="O192">
        <f>IF(C192=1,Results!J192,0)</f>
        <v>0</v>
      </c>
      <c r="P192">
        <f>IF(G192=1,Results!M192,0)</f>
        <v>0</v>
      </c>
      <c r="Q192">
        <f>IF($E192=1,Results!N192,0)</f>
        <v>0</v>
      </c>
      <c r="R192">
        <f>IF($B192=1,Results!N192,0)</f>
        <v>0</v>
      </c>
    </row>
    <row r="193" spans="1:18">
      <c r="A193">
        <f>IF(Results!D193&lt;=Input!$C$27, 1, 0)</f>
        <v>1</v>
      </c>
      <c r="B193">
        <f>IF(Results!G193&lt;=Input!$C$27, 1, 0)</f>
        <v>1</v>
      </c>
      <c r="C193">
        <f>IF(Results!J193&lt;=Input!$C$27, 1, 0)</f>
        <v>1</v>
      </c>
      <c r="D193">
        <f>IF(Results!D193&gt;=Input!$F$27, 1, 0)</f>
        <v>0</v>
      </c>
      <c r="E193">
        <f>IF(Results!G193&gt;=Input!$F$27, 1, 0)</f>
        <v>0</v>
      </c>
      <c r="F193">
        <f>IF(Results!J193&gt;=Input!$F$27, 1, 0)</f>
        <v>0</v>
      </c>
      <c r="G193">
        <f>IF(Results!M193&lt;=Input!$C$27, 1, 0)</f>
        <v>1</v>
      </c>
      <c r="H193">
        <f>IF(Results!M193&gt;=Input!$F$27, 1, 0)</f>
        <v>0</v>
      </c>
      <c r="I193">
        <f>IF(D193=1,Results!D193,0)</f>
        <v>0</v>
      </c>
      <c r="J193">
        <f>IF(E193=1,Results!G193,0)</f>
        <v>0</v>
      </c>
      <c r="K193">
        <f>IF(F193=1,Results!J193,0)</f>
        <v>0</v>
      </c>
      <c r="L193">
        <f>IF(H193=1,Results!M193,0)</f>
        <v>0</v>
      </c>
      <c r="M193">
        <f>IF(A193=1,Results!D193,0)</f>
        <v>0</v>
      </c>
      <c r="N193">
        <f>IF(B193=1,Results!G193,0)</f>
        <v>0</v>
      </c>
      <c r="O193">
        <f>IF(C193=1,Results!J193,0)</f>
        <v>0</v>
      </c>
      <c r="P193">
        <f>IF(G193=1,Results!M193,0)</f>
        <v>0</v>
      </c>
      <c r="Q193">
        <f>IF($E193=1,Results!N193,0)</f>
        <v>0</v>
      </c>
      <c r="R193">
        <f>IF($B193=1,Results!N193,0)</f>
        <v>0</v>
      </c>
    </row>
    <row r="194" spans="1:18">
      <c r="A194">
        <f>IF(Results!D194&lt;=Input!$C$27, 1, 0)</f>
        <v>1</v>
      </c>
      <c r="B194">
        <f>IF(Results!G194&lt;=Input!$C$27, 1, 0)</f>
        <v>1</v>
      </c>
      <c r="C194">
        <f>IF(Results!J194&lt;=Input!$C$27, 1, 0)</f>
        <v>1</v>
      </c>
      <c r="D194">
        <f>IF(Results!D194&gt;=Input!$F$27, 1, 0)</f>
        <v>0</v>
      </c>
      <c r="E194">
        <f>IF(Results!G194&gt;=Input!$F$27, 1, 0)</f>
        <v>0</v>
      </c>
      <c r="F194">
        <f>IF(Results!J194&gt;=Input!$F$27, 1, 0)</f>
        <v>0</v>
      </c>
      <c r="G194">
        <f>IF(Results!M194&lt;=Input!$C$27, 1, 0)</f>
        <v>1</v>
      </c>
      <c r="H194">
        <f>IF(Results!M194&gt;=Input!$F$27, 1, 0)</f>
        <v>0</v>
      </c>
      <c r="I194">
        <f>IF(D194=1,Results!D194,0)</f>
        <v>0</v>
      </c>
      <c r="J194">
        <f>IF(E194=1,Results!G194,0)</f>
        <v>0</v>
      </c>
      <c r="K194">
        <f>IF(F194=1,Results!J194,0)</f>
        <v>0</v>
      </c>
      <c r="L194">
        <f>IF(H194=1,Results!M194,0)</f>
        <v>0</v>
      </c>
      <c r="M194">
        <f>IF(A194=1,Results!D194,0)</f>
        <v>0</v>
      </c>
      <c r="N194">
        <f>IF(B194=1,Results!G194,0)</f>
        <v>0</v>
      </c>
      <c r="O194">
        <f>IF(C194=1,Results!J194,0)</f>
        <v>0</v>
      </c>
      <c r="P194">
        <f>IF(G194=1,Results!M194,0)</f>
        <v>0</v>
      </c>
      <c r="Q194">
        <f>IF($E194=1,Results!N194,0)</f>
        <v>0</v>
      </c>
      <c r="R194">
        <f>IF($B194=1,Results!N194,0)</f>
        <v>0</v>
      </c>
    </row>
    <row r="195" spans="1:18">
      <c r="A195">
        <f>IF(Results!D195&lt;=Input!$C$27, 1, 0)</f>
        <v>1</v>
      </c>
      <c r="B195">
        <f>IF(Results!G195&lt;=Input!$C$27, 1, 0)</f>
        <v>1</v>
      </c>
      <c r="C195">
        <f>IF(Results!J195&lt;=Input!$C$27, 1, 0)</f>
        <v>1</v>
      </c>
      <c r="D195">
        <f>IF(Results!D195&gt;=Input!$F$27, 1, 0)</f>
        <v>0</v>
      </c>
      <c r="E195">
        <f>IF(Results!G195&gt;=Input!$F$27, 1, 0)</f>
        <v>0</v>
      </c>
      <c r="F195">
        <f>IF(Results!J195&gt;=Input!$F$27, 1, 0)</f>
        <v>0</v>
      </c>
      <c r="G195">
        <f>IF(Results!M195&lt;=Input!$C$27, 1, 0)</f>
        <v>1</v>
      </c>
      <c r="H195">
        <f>IF(Results!M195&gt;=Input!$F$27, 1, 0)</f>
        <v>0</v>
      </c>
      <c r="I195">
        <f>IF(D195=1,Results!D195,0)</f>
        <v>0</v>
      </c>
      <c r="J195">
        <f>IF(E195=1,Results!G195,0)</f>
        <v>0</v>
      </c>
      <c r="K195">
        <f>IF(F195=1,Results!J195,0)</f>
        <v>0</v>
      </c>
      <c r="L195">
        <f>IF(H195=1,Results!M195,0)</f>
        <v>0</v>
      </c>
      <c r="M195">
        <f>IF(A195=1,Results!D195,0)</f>
        <v>0</v>
      </c>
      <c r="N195">
        <f>IF(B195=1,Results!G195,0)</f>
        <v>0</v>
      </c>
      <c r="O195">
        <f>IF(C195=1,Results!J195,0)</f>
        <v>0</v>
      </c>
      <c r="P195">
        <f>IF(G195=1,Results!M195,0)</f>
        <v>0</v>
      </c>
      <c r="Q195">
        <f>IF($E195=1,Results!N195,0)</f>
        <v>0</v>
      </c>
      <c r="R195">
        <f>IF($B195=1,Results!N195,0)</f>
        <v>0</v>
      </c>
    </row>
    <row r="196" spans="1:18">
      <c r="A196">
        <f>IF(Results!D196&lt;=Input!$C$27, 1, 0)</f>
        <v>1</v>
      </c>
      <c r="B196">
        <f>IF(Results!G196&lt;=Input!$C$27, 1, 0)</f>
        <v>1</v>
      </c>
      <c r="C196">
        <f>IF(Results!J196&lt;=Input!$C$27, 1, 0)</f>
        <v>1</v>
      </c>
      <c r="D196">
        <f>IF(Results!D196&gt;=Input!$F$27, 1, 0)</f>
        <v>0</v>
      </c>
      <c r="E196">
        <f>IF(Results!G196&gt;=Input!$F$27, 1, 0)</f>
        <v>0</v>
      </c>
      <c r="F196">
        <f>IF(Results!J196&gt;=Input!$F$27, 1, 0)</f>
        <v>0</v>
      </c>
      <c r="G196">
        <f>IF(Results!M196&lt;=Input!$C$27, 1, 0)</f>
        <v>1</v>
      </c>
      <c r="H196">
        <f>IF(Results!M196&gt;=Input!$F$27, 1, 0)</f>
        <v>0</v>
      </c>
      <c r="I196">
        <f>IF(D196=1,Results!D196,0)</f>
        <v>0</v>
      </c>
      <c r="J196">
        <f>IF(E196=1,Results!G196,0)</f>
        <v>0</v>
      </c>
      <c r="K196">
        <f>IF(F196=1,Results!J196,0)</f>
        <v>0</v>
      </c>
      <c r="L196">
        <f>IF(H196=1,Results!M196,0)</f>
        <v>0</v>
      </c>
      <c r="M196">
        <f>IF(A196=1,Results!D196,0)</f>
        <v>0</v>
      </c>
      <c r="N196">
        <f>IF(B196=1,Results!G196,0)</f>
        <v>0</v>
      </c>
      <c r="O196">
        <f>IF(C196=1,Results!J196,0)</f>
        <v>0</v>
      </c>
      <c r="P196">
        <f>IF(G196=1,Results!M196,0)</f>
        <v>0</v>
      </c>
      <c r="Q196">
        <f>IF($E196=1,Results!N196,0)</f>
        <v>0</v>
      </c>
      <c r="R196">
        <f>IF($B196=1,Results!N196,0)</f>
        <v>0</v>
      </c>
    </row>
    <row r="197" spans="1:18">
      <c r="A197">
        <f>IF(Results!D197&lt;=Input!$C$27, 1, 0)</f>
        <v>1</v>
      </c>
      <c r="B197">
        <f>IF(Results!G197&lt;=Input!$C$27, 1, 0)</f>
        <v>1</v>
      </c>
      <c r="C197">
        <f>IF(Results!J197&lt;=Input!$C$27, 1, 0)</f>
        <v>1</v>
      </c>
      <c r="D197">
        <f>IF(Results!D197&gt;=Input!$F$27, 1, 0)</f>
        <v>0</v>
      </c>
      <c r="E197">
        <f>IF(Results!G197&gt;=Input!$F$27, 1, 0)</f>
        <v>0</v>
      </c>
      <c r="F197">
        <f>IF(Results!J197&gt;=Input!$F$27, 1, 0)</f>
        <v>0</v>
      </c>
      <c r="G197">
        <f>IF(Results!M197&lt;=Input!$C$27, 1, 0)</f>
        <v>1</v>
      </c>
      <c r="H197">
        <f>IF(Results!M197&gt;=Input!$F$27, 1, 0)</f>
        <v>0</v>
      </c>
      <c r="I197">
        <f>IF(D197=1,Results!D197,0)</f>
        <v>0</v>
      </c>
      <c r="J197">
        <f>IF(E197=1,Results!G197,0)</f>
        <v>0</v>
      </c>
      <c r="K197">
        <f>IF(F197=1,Results!J197,0)</f>
        <v>0</v>
      </c>
      <c r="L197">
        <f>IF(H197=1,Results!M197,0)</f>
        <v>0</v>
      </c>
      <c r="M197">
        <f>IF(A197=1,Results!D197,0)</f>
        <v>0</v>
      </c>
      <c r="N197">
        <f>IF(B197=1,Results!G197,0)</f>
        <v>0</v>
      </c>
      <c r="O197">
        <f>IF(C197=1,Results!J197,0)</f>
        <v>0</v>
      </c>
      <c r="P197">
        <f>IF(G197=1,Results!M197,0)</f>
        <v>0</v>
      </c>
      <c r="Q197">
        <f>IF($E197=1,Results!N197,0)</f>
        <v>0</v>
      </c>
      <c r="R197">
        <f>IF($B197=1,Results!N197,0)</f>
        <v>0</v>
      </c>
    </row>
    <row r="198" spans="1:18">
      <c r="A198">
        <f>IF(Results!D198&lt;=Input!$C$27, 1, 0)</f>
        <v>1</v>
      </c>
      <c r="B198">
        <f>IF(Results!G198&lt;=Input!$C$27, 1, 0)</f>
        <v>1</v>
      </c>
      <c r="C198">
        <f>IF(Results!J198&lt;=Input!$C$27, 1, 0)</f>
        <v>1</v>
      </c>
      <c r="D198">
        <f>IF(Results!D198&gt;=Input!$F$27, 1, 0)</f>
        <v>0</v>
      </c>
      <c r="E198">
        <f>IF(Results!G198&gt;=Input!$F$27, 1, 0)</f>
        <v>0</v>
      </c>
      <c r="F198">
        <f>IF(Results!J198&gt;=Input!$F$27, 1, 0)</f>
        <v>0</v>
      </c>
      <c r="G198">
        <f>IF(Results!M198&lt;=Input!$C$27, 1, 0)</f>
        <v>1</v>
      </c>
      <c r="H198">
        <f>IF(Results!M198&gt;=Input!$F$27, 1, 0)</f>
        <v>0</v>
      </c>
      <c r="I198">
        <f>IF(D198=1,Results!D198,0)</f>
        <v>0</v>
      </c>
      <c r="J198">
        <f>IF(E198=1,Results!G198,0)</f>
        <v>0</v>
      </c>
      <c r="K198">
        <f>IF(F198=1,Results!J198,0)</f>
        <v>0</v>
      </c>
      <c r="L198">
        <f>IF(H198=1,Results!M198,0)</f>
        <v>0</v>
      </c>
      <c r="M198">
        <f>IF(A198=1,Results!D198,0)</f>
        <v>0</v>
      </c>
      <c r="N198">
        <f>IF(B198=1,Results!G198,0)</f>
        <v>0</v>
      </c>
      <c r="O198">
        <f>IF(C198=1,Results!J198,0)</f>
        <v>0</v>
      </c>
      <c r="P198">
        <f>IF(G198=1,Results!M198,0)</f>
        <v>0</v>
      </c>
      <c r="Q198">
        <f>IF($E198=1,Results!N198,0)</f>
        <v>0</v>
      </c>
      <c r="R198">
        <f>IF($B198=1,Results!N198,0)</f>
        <v>0</v>
      </c>
    </row>
    <row r="199" spans="1:18">
      <c r="A199">
        <f>IF(Results!D199&lt;=Input!$C$27, 1, 0)</f>
        <v>1</v>
      </c>
      <c r="B199">
        <f>IF(Results!G199&lt;=Input!$C$27, 1, 0)</f>
        <v>1</v>
      </c>
      <c r="C199">
        <f>IF(Results!J199&lt;=Input!$C$27, 1, 0)</f>
        <v>1</v>
      </c>
      <c r="D199">
        <f>IF(Results!D199&gt;=Input!$F$27, 1, 0)</f>
        <v>0</v>
      </c>
      <c r="E199">
        <f>IF(Results!G199&gt;=Input!$F$27, 1, 0)</f>
        <v>0</v>
      </c>
      <c r="F199">
        <f>IF(Results!J199&gt;=Input!$F$27, 1, 0)</f>
        <v>0</v>
      </c>
      <c r="G199">
        <f>IF(Results!M199&lt;=Input!$C$27, 1, 0)</f>
        <v>1</v>
      </c>
      <c r="H199">
        <f>IF(Results!M199&gt;=Input!$F$27, 1, 0)</f>
        <v>0</v>
      </c>
      <c r="I199">
        <f>IF(D199=1,Results!D199,0)</f>
        <v>0</v>
      </c>
      <c r="J199">
        <f>IF(E199=1,Results!G199,0)</f>
        <v>0</v>
      </c>
      <c r="K199">
        <f>IF(F199=1,Results!J199,0)</f>
        <v>0</v>
      </c>
      <c r="L199">
        <f>IF(H199=1,Results!M199,0)</f>
        <v>0</v>
      </c>
      <c r="M199">
        <f>IF(A199=1,Results!D199,0)</f>
        <v>0</v>
      </c>
      <c r="N199">
        <f>IF(B199=1,Results!G199,0)</f>
        <v>0</v>
      </c>
      <c r="O199">
        <f>IF(C199=1,Results!J199,0)</f>
        <v>0</v>
      </c>
      <c r="P199">
        <f>IF(G199=1,Results!M199,0)</f>
        <v>0</v>
      </c>
      <c r="Q199">
        <f>IF($E199=1,Results!N199,0)</f>
        <v>0</v>
      </c>
      <c r="R199">
        <f>IF($B199=1,Results!N199,0)</f>
        <v>0</v>
      </c>
    </row>
    <row r="200" spans="1:18">
      <c r="A200">
        <f>IF(Results!D200&lt;=Input!$C$27, 1, 0)</f>
        <v>1</v>
      </c>
      <c r="B200">
        <f>IF(Results!G200&lt;=Input!$C$27, 1, 0)</f>
        <v>1</v>
      </c>
      <c r="C200">
        <f>IF(Results!J200&lt;=Input!$C$27, 1, 0)</f>
        <v>1</v>
      </c>
      <c r="D200">
        <f>IF(Results!D200&gt;=Input!$F$27, 1, 0)</f>
        <v>0</v>
      </c>
      <c r="E200">
        <f>IF(Results!G200&gt;=Input!$F$27, 1, 0)</f>
        <v>0</v>
      </c>
      <c r="F200">
        <f>IF(Results!J200&gt;=Input!$F$27, 1, 0)</f>
        <v>0</v>
      </c>
      <c r="G200">
        <f>IF(Results!M200&lt;=Input!$C$27, 1, 0)</f>
        <v>1</v>
      </c>
      <c r="H200">
        <f>IF(Results!M200&gt;=Input!$F$27, 1, 0)</f>
        <v>0</v>
      </c>
      <c r="I200">
        <f>IF(D200=1,Results!D200,0)</f>
        <v>0</v>
      </c>
      <c r="J200">
        <f>IF(E200=1,Results!G200,0)</f>
        <v>0</v>
      </c>
      <c r="K200">
        <f>IF(F200=1,Results!J200,0)</f>
        <v>0</v>
      </c>
      <c r="L200">
        <f>IF(H200=1,Results!M200,0)</f>
        <v>0</v>
      </c>
      <c r="M200">
        <f>IF(A200=1,Results!D200,0)</f>
        <v>0</v>
      </c>
      <c r="N200">
        <f>IF(B200=1,Results!G200,0)</f>
        <v>0</v>
      </c>
      <c r="O200">
        <f>IF(C200=1,Results!J200,0)</f>
        <v>0</v>
      </c>
      <c r="P200">
        <f>IF(G200=1,Results!M200,0)</f>
        <v>0</v>
      </c>
      <c r="Q200">
        <f>IF($E200=1,Results!N200,0)</f>
        <v>0</v>
      </c>
      <c r="R200">
        <f>IF($B200=1,Results!N200,0)</f>
        <v>0</v>
      </c>
    </row>
    <row r="201" spans="1:18">
      <c r="A201">
        <f>IF(Results!D201&lt;=Input!$C$27, 1, 0)</f>
        <v>1</v>
      </c>
      <c r="B201">
        <f>IF(Results!G201&lt;=Input!$C$27, 1, 0)</f>
        <v>1</v>
      </c>
      <c r="C201">
        <f>IF(Results!J201&lt;=Input!$C$27, 1, 0)</f>
        <v>1</v>
      </c>
      <c r="D201">
        <f>IF(Results!D201&gt;=Input!$F$27, 1, 0)</f>
        <v>0</v>
      </c>
      <c r="E201">
        <f>IF(Results!G201&gt;=Input!$F$27, 1, 0)</f>
        <v>0</v>
      </c>
      <c r="F201">
        <f>IF(Results!J201&gt;=Input!$F$27, 1, 0)</f>
        <v>0</v>
      </c>
      <c r="G201">
        <f>IF(Results!M201&lt;=Input!$C$27, 1, 0)</f>
        <v>1</v>
      </c>
      <c r="H201">
        <f>IF(Results!M201&gt;=Input!$F$27, 1, 0)</f>
        <v>0</v>
      </c>
      <c r="I201">
        <f>IF(D201=1,Results!D201,0)</f>
        <v>0</v>
      </c>
      <c r="J201">
        <f>IF(E201=1,Results!G201,0)</f>
        <v>0</v>
      </c>
      <c r="K201">
        <f>IF(F201=1,Results!J201,0)</f>
        <v>0</v>
      </c>
      <c r="L201">
        <f>IF(H201=1,Results!M201,0)</f>
        <v>0</v>
      </c>
      <c r="M201">
        <f>IF(A201=1,Results!D201,0)</f>
        <v>0</v>
      </c>
      <c r="N201">
        <f>IF(B201=1,Results!G201,0)</f>
        <v>0</v>
      </c>
      <c r="O201">
        <f>IF(C201=1,Results!J201,0)</f>
        <v>0</v>
      </c>
      <c r="P201">
        <f>IF(G201=1,Results!M201,0)</f>
        <v>0</v>
      </c>
      <c r="Q201">
        <f>IF($E201=1,Results!N201,0)</f>
        <v>0</v>
      </c>
      <c r="R201">
        <f>IF($B201=1,Results!N201,0)</f>
        <v>0</v>
      </c>
    </row>
    <row r="202" spans="1:18">
      <c r="A202">
        <f>IF(Results!D202&lt;=Input!$C$27, 1, 0)</f>
        <v>1</v>
      </c>
      <c r="B202">
        <f>IF(Results!G202&lt;=Input!$C$27, 1, 0)</f>
        <v>1</v>
      </c>
      <c r="C202">
        <f>IF(Results!J202&lt;=Input!$C$27, 1, 0)</f>
        <v>1</v>
      </c>
      <c r="D202">
        <f>IF(Results!D202&gt;=Input!$F$27, 1, 0)</f>
        <v>0</v>
      </c>
      <c r="E202">
        <f>IF(Results!G202&gt;=Input!$F$27, 1, 0)</f>
        <v>0</v>
      </c>
      <c r="F202">
        <f>IF(Results!J202&gt;=Input!$F$27, 1, 0)</f>
        <v>0</v>
      </c>
      <c r="G202">
        <f>IF(Results!M202&lt;=Input!$C$27, 1, 0)</f>
        <v>1</v>
      </c>
      <c r="H202">
        <f>IF(Results!M202&gt;=Input!$F$27, 1, 0)</f>
        <v>0</v>
      </c>
      <c r="I202">
        <f>IF(D202=1,Results!D202,0)</f>
        <v>0</v>
      </c>
      <c r="J202">
        <f>IF(E202=1,Results!G202,0)</f>
        <v>0</v>
      </c>
      <c r="K202">
        <f>IF(F202=1,Results!J202,0)</f>
        <v>0</v>
      </c>
      <c r="L202">
        <f>IF(H202=1,Results!M202,0)</f>
        <v>0</v>
      </c>
      <c r="M202">
        <f>IF(A202=1,Results!D202,0)</f>
        <v>0</v>
      </c>
      <c r="N202">
        <f>IF(B202=1,Results!G202,0)</f>
        <v>0</v>
      </c>
      <c r="O202">
        <f>IF(C202=1,Results!J202,0)</f>
        <v>0</v>
      </c>
      <c r="P202">
        <f>IF(G202=1,Results!M202,0)</f>
        <v>0</v>
      </c>
      <c r="Q202">
        <f>IF($E202=1,Results!N202,0)</f>
        <v>0</v>
      </c>
      <c r="R202">
        <f>IF($B202=1,Results!N202,0)</f>
        <v>0</v>
      </c>
    </row>
    <row r="203" spans="1:18">
      <c r="A203">
        <f>IF(Results!D203&lt;=Input!$C$27, 1, 0)</f>
        <v>1</v>
      </c>
      <c r="B203">
        <f>IF(Results!G203&lt;=Input!$C$27, 1, 0)</f>
        <v>1</v>
      </c>
      <c r="C203">
        <f>IF(Results!J203&lt;=Input!$C$27, 1, 0)</f>
        <v>1</v>
      </c>
      <c r="D203">
        <f>IF(Results!D203&gt;=Input!$F$27, 1, 0)</f>
        <v>0</v>
      </c>
      <c r="E203">
        <f>IF(Results!G203&gt;=Input!$F$27, 1, 0)</f>
        <v>0</v>
      </c>
      <c r="F203">
        <f>IF(Results!J203&gt;=Input!$F$27, 1, 0)</f>
        <v>0</v>
      </c>
      <c r="G203">
        <f>IF(Results!M203&lt;=Input!$C$27, 1, 0)</f>
        <v>1</v>
      </c>
      <c r="H203">
        <f>IF(Results!M203&gt;=Input!$F$27, 1, 0)</f>
        <v>0</v>
      </c>
      <c r="I203">
        <f>IF(D203=1,Results!D203,0)</f>
        <v>0</v>
      </c>
      <c r="J203">
        <f>IF(E203=1,Results!G203,0)</f>
        <v>0</v>
      </c>
      <c r="K203">
        <f>IF(F203=1,Results!J203,0)</f>
        <v>0</v>
      </c>
      <c r="L203">
        <f>IF(H203=1,Results!M203,0)</f>
        <v>0</v>
      </c>
      <c r="M203">
        <f>IF(A203=1,Results!D203,0)</f>
        <v>0</v>
      </c>
      <c r="N203">
        <f>IF(B203=1,Results!G203,0)</f>
        <v>0</v>
      </c>
      <c r="O203">
        <f>IF(C203=1,Results!J203,0)</f>
        <v>0</v>
      </c>
      <c r="P203">
        <f>IF(G203=1,Results!M203,0)</f>
        <v>0</v>
      </c>
      <c r="Q203">
        <f>IF($E203=1,Results!N203,0)</f>
        <v>0</v>
      </c>
      <c r="R203">
        <f>IF($B203=1,Results!N203,0)</f>
        <v>0</v>
      </c>
    </row>
    <row r="204" spans="1:18">
      <c r="A204">
        <f>IF(Results!D204&lt;=Input!$C$27, 1, 0)</f>
        <v>1</v>
      </c>
      <c r="B204">
        <f>IF(Results!G204&lt;=Input!$C$27, 1, 0)</f>
        <v>1</v>
      </c>
      <c r="C204">
        <f>IF(Results!J204&lt;=Input!$C$27, 1, 0)</f>
        <v>1</v>
      </c>
      <c r="D204">
        <f>IF(Results!D204&gt;=Input!$F$27, 1, 0)</f>
        <v>0</v>
      </c>
      <c r="E204">
        <f>IF(Results!G204&gt;=Input!$F$27, 1, 0)</f>
        <v>0</v>
      </c>
      <c r="F204">
        <f>IF(Results!J204&gt;=Input!$F$27, 1, 0)</f>
        <v>0</v>
      </c>
      <c r="G204">
        <f>IF(Results!M204&lt;=Input!$C$27, 1, 0)</f>
        <v>1</v>
      </c>
      <c r="H204">
        <f>IF(Results!M204&gt;=Input!$F$27, 1, 0)</f>
        <v>0</v>
      </c>
      <c r="I204">
        <f>IF(D204=1,Results!D204,0)</f>
        <v>0</v>
      </c>
      <c r="J204">
        <f>IF(E204=1,Results!G204,0)</f>
        <v>0</v>
      </c>
      <c r="K204">
        <f>IF(F204=1,Results!J204,0)</f>
        <v>0</v>
      </c>
      <c r="L204">
        <f>IF(H204=1,Results!M204,0)</f>
        <v>0</v>
      </c>
      <c r="M204">
        <f>IF(A204=1,Results!D204,0)</f>
        <v>0</v>
      </c>
      <c r="N204">
        <f>IF(B204=1,Results!G204,0)</f>
        <v>0</v>
      </c>
      <c r="O204">
        <f>IF(C204=1,Results!J204,0)</f>
        <v>0</v>
      </c>
      <c r="P204">
        <f>IF(G204=1,Results!M204,0)</f>
        <v>0</v>
      </c>
      <c r="Q204">
        <f>IF($E204=1,Results!N204,0)</f>
        <v>0</v>
      </c>
      <c r="R204">
        <f>IF($B204=1,Results!N204,0)</f>
        <v>0</v>
      </c>
    </row>
    <row r="205" spans="1:18">
      <c r="A205">
        <f>IF(Results!D205&lt;=Input!$C$27, 1, 0)</f>
        <v>1</v>
      </c>
      <c r="B205">
        <f>IF(Results!G205&lt;=Input!$C$27, 1, 0)</f>
        <v>1</v>
      </c>
      <c r="C205">
        <f>IF(Results!J205&lt;=Input!$C$27, 1, 0)</f>
        <v>1</v>
      </c>
      <c r="D205">
        <f>IF(Results!D205&gt;=Input!$F$27, 1, 0)</f>
        <v>0</v>
      </c>
      <c r="E205">
        <f>IF(Results!G205&gt;=Input!$F$27, 1, 0)</f>
        <v>0</v>
      </c>
      <c r="F205">
        <f>IF(Results!J205&gt;=Input!$F$27, 1, 0)</f>
        <v>0</v>
      </c>
      <c r="G205">
        <f>IF(Results!M205&lt;=Input!$C$27, 1, 0)</f>
        <v>1</v>
      </c>
      <c r="H205">
        <f>IF(Results!M205&gt;=Input!$F$27, 1, 0)</f>
        <v>0</v>
      </c>
      <c r="I205">
        <f>IF(D205=1,Results!D205,0)</f>
        <v>0</v>
      </c>
      <c r="J205">
        <f>IF(E205=1,Results!G205,0)</f>
        <v>0</v>
      </c>
      <c r="K205">
        <f>IF(F205=1,Results!J205,0)</f>
        <v>0</v>
      </c>
      <c r="L205">
        <f>IF(H205=1,Results!M205,0)</f>
        <v>0</v>
      </c>
      <c r="M205">
        <f>IF(A205=1,Results!D205,0)</f>
        <v>0</v>
      </c>
      <c r="N205">
        <f>IF(B205=1,Results!G205,0)</f>
        <v>0</v>
      </c>
      <c r="O205">
        <f>IF(C205=1,Results!J205,0)</f>
        <v>0</v>
      </c>
      <c r="P205">
        <f>IF(G205=1,Results!M205,0)</f>
        <v>0</v>
      </c>
      <c r="Q205">
        <f>IF($E205=1,Results!N205,0)</f>
        <v>0</v>
      </c>
      <c r="R205">
        <f>IF($B205=1,Results!N205,0)</f>
        <v>0</v>
      </c>
    </row>
    <row r="206" spans="1:18">
      <c r="A206">
        <f>IF(Results!D206&lt;=Input!$C$27, 1, 0)</f>
        <v>1</v>
      </c>
      <c r="B206">
        <f>IF(Results!G206&lt;=Input!$C$27, 1, 0)</f>
        <v>1</v>
      </c>
      <c r="C206">
        <f>IF(Results!J206&lt;=Input!$C$27, 1, 0)</f>
        <v>1</v>
      </c>
      <c r="D206">
        <f>IF(Results!D206&gt;=Input!$F$27, 1, 0)</f>
        <v>0</v>
      </c>
      <c r="E206">
        <f>IF(Results!G206&gt;=Input!$F$27, 1, 0)</f>
        <v>0</v>
      </c>
      <c r="F206">
        <f>IF(Results!J206&gt;=Input!$F$27, 1, 0)</f>
        <v>0</v>
      </c>
      <c r="G206">
        <f>IF(Results!M206&lt;=Input!$C$27, 1, 0)</f>
        <v>1</v>
      </c>
      <c r="H206">
        <f>IF(Results!M206&gt;=Input!$F$27, 1, 0)</f>
        <v>0</v>
      </c>
      <c r="I206">
        <f>IF(D206=1,Results!D206,0)</f>
        <v>0</v>
      </c>
      <c r="J206">
        <f>IF(E206=1,Results!G206,0)</f>
        <v>0</v>
      </c>
      <c r="K206">
        <f>IF(F206=1,Results!J206,0)</f>
        <v>0</v>
      </c>
      <c r="L206">
        <f>IF(H206=1,Results!M206,0)</f>
        <v>0</v>
      </c>
      <c r="M206">
        <f>IF(A206=1,Results!D206,0)</f>
        <v>0</v>
      </c>
      <c r="N206">
        <f>IF(B206=1,Results!G206,0)</f>
        <v>0</v>
      </c>
      <c r="O206">
        <f>IF(C206=1,Results!J206,0)</f>
        <v>0</v>
      </c>
      <c r="P206">
        <f>IF(G206=1,Results!M206,0)</f>
        <v>0</v>
      </c>
      <c r="Q206">
        <f>IF($E206=1,Results!N206,0)</f>
        <v>0</v>
      </c>
      <c r="R206">
        <f>IF($B206=1,Results!N206,0)</f>
        <v>0</v>
      </c>
    </row>
    <row r="207" spans="1:18">
      <c r="A207">
        <f>IF(Results!D207&lt;=Input!$C$27, 1, 0)</f>
        <v>1</v>
      </c>
      <c r="B207">
        <f>IF(Results!G207&lt;=Input!$C$27, 1, 0)</f>
        <v>1</v>
      </c>
      <c r="C207">
        <f>IF(Results!J207&lt;=Input!$C$27, 1, 0)</f>
        <v>1</v>
      </c>
      <c r="D207">
        <f>IF(Results!D207&gt;=Input!$F$27, 1, 0)</f>
        <v>0</v>
      </c>
      <c r="E207">
        <f>IF(Results!G207&gt;=Input!$F$27, 1, 0)</f>
        <v>0</v>
      </c>
      <c r="F207">
        <f>IF(Results!J207&gt;=Input!$F$27, 1, 0)</f>
        <v>0</v>
      </c>
      <c r="G207">
        <f>IF(Results!M207&lt;=Input!$C$27, 1, 0)</f>
        <v>1</v>
      </c>
      <c r="H207">
        <f>IF(Results!M207&gt;=Input!$F$27, 1, 0)</f>
        <v>0</v>
      </c>
      <c r="I207">
        <f>IF(D207=1,Results!D207,0)</f>
        <v>0</v>
      </c>
      <c r="J207">
        <f>IF(E207=1,Results!G207,0)</f>
        <v>0</v>
      </c>
      <c r="K207">
        <f>IF(F207=1,Results!J207,0)</f>
        <v>0</v>
      </c>
      <c r="L207">
        <f>IF(H207=1,Results!M207,0)</f>
        <v>0</v>
      </c>
      <c r="M207">
        <f>IF(A207=1,Results!D207,0)</f>
        <v>0</v>
      </c>
      <c r="N207">
        <f>IF(B207=1,Results!G207,0)</f>
        <v>0</v>
      </c>
      <c r="O207">
        <f>IF(C207=1,Results!J207,0)</f>
        <v>0</v>
      </c>
      <c r="P207">
        <f>IF(G207=1,Results!M207,0)</f>
        <v>0</v>
      </c>
      <c r="Q207">
        <f>IF($E207=1,Results!N207,0)</f>
        <v>0</v>
      </c>
      <c r="R207">
        <f>IF($B207=1,Results!N207,0)</f>
        <v>0</v>
      </c>
    </row>
    <row r="208" spans="1:18">
      <c r="A208">
        <f>IF(Results!D208&lt;=Input!$C$27, 1, 0)</f>
        <v>1</v>
      </c>
      <c r="B208">
        <f>IF(Results!G208&lt;=Input!$C$27, 1, 0)</f>
        <v>1</v>
      </c>
      <c r="C208">
        <f>IF(Results!J208&lt;=Input!$C$27, 1, 0)</f>
        <v>1</v>
      </c>
      <c r="D208">
        <f>IF(Results!D208&gt;=Input!$F$27, 1, 0)</f>
        <v>0</v>
      </c>
      <c r="E208">
        <f>IF(Results!G208&gt;=Input!$F$27, 1, 0)</f>
        <v>0</v>
      </c>
      <c r="F208">
        <f>IF(Results!J208&gt;=Input!$F$27, 1, 0)</f>
        <v>0</v>
      </c>
      <c r="G208">
        <f>IF(Results!M208&lt;=Input!$C$27, 1, 0)</f>
        <v>1</v>
      </c>
      <c r="H208">
        <f>IF(Results!M208&gt;=Input!$F$27, 1, 0)</f>
        <v>0</v>
      </c>
      <c r="I208">
        <f>IF(D208=1,Results!D208,0)</f>
        <v>0</v>
      </c>
      <c r="J208">
        <f>IF(E208=1,Results!G208,0)</f>
        <v>0</v>
      </c>
      <c r="K208">
        <f>IF(F208=1,Results!J208,0)</f>
        <v>0</v>
      </c>
      <c r="L208">
        <f>IF(H208=1,Results!M208,0)</f>
        <v>0</v>
      </c>
      <c r="M208">
        <f>IF(A208=1,Results!D208,0)</f>
        <v>0</v>
      </c>
      <c r="N208">
        <f>IF(B208=1,Results!G208,0)</f>
        <v>0</v>
      </c>
      <c r="O208">
        <f>IF(C208=1,Results!J208,0)</f>
        <v>0</v>
      </c>
      <c r="P208">
        <f>IF(G208=1,Results!M208,0)</f>
        <v>0</v>
      </c>
      <c r="Q208">
        <f>IF($E208=1,Results!N208,0)</f>
        <v>0</v>
      </c>
      <c r="R208">
        <f>IF($B208=1,Results!N208,0)</f>
        <v>0</v>
      </c>
    </row>
    <row r="209" spans="1:18">
      <c r="A209">
        <f>IF(Results!D209&lt;=Input!$C$27, 1, 0)</f>
        <v>1</v>
      </c>
      <c r="B209">
        <f>IF(Results!G209&lt;=Input!$C$27, 1, 0)</f>
        <v>1</v>
      </c>
      <c r="C209">
        <f>IF(Results!J209&lt;=Input!$C$27, 1, 0)</f>
        <v>1</v>
      </c>
      <c r="D209">
        <f>IF(Results!D209&gt;=Input!$F$27, 1, 0)</f>
        <v>0</v>
      </c>
      <c r="E209">
        <f>IF(Results!G209&gt;=Input!$F$27, 1, 0)</f>
        <v>0</v>
      </c>
      <c r="F209">
        <f>IF(Results!J209&gt;=Input!$F$27, 1, 0)</f>
        <v>0</v>
      </c>
      <c r="G209">
        <f>IF(Results!M209&lt;=Input!$C$27, 1, 0)</f>
        <v>1</v>
      </c>
      <c r="H209">
        <f>IF(Results!M209&gt;=Input!$F$27, 1, 0)</f>
        <v>0</v>
      </c>
      <c r="I209">
        <f>IF(D209=1,Results!D209,0)</f>
        <v>0</v>
      </c>
      <c r="J209">
        <f>IF(E209=1,Results!G209,0)</f>
        <v>0</v>
      </c>
      <c r="K209">
        <f>IF(F209=1,Results!J209,0)</f>
        <v>0</v>
      </c>
      <c r="L209">
        <f>IF(H209=1,Results!M209,0)</f>
        <v>0</v>
      </c>
      <c r="M209">
        <f>IF(A209=1,Results!D209,0)</f>
        <v>0</v>
      </c>
      <c r="N209">
        <f>IF(B209=1,Results!G209,0)</f>
        <v>0</v>
      </c>
      <c r="O209">
        <f>IF(C209=1,Results!J209,0)</f>
        <v>0</v>
      </c>
      <c r="P209">
        <f>IF(G209=1,Results!M209,0)</f>
        <v>0</v>
      </c>
      <c r="Q209">
        <f>IF($E209=1,Results!N209,0)</f>
        <v>0</v>
      </c>
      <c r="R209">
        <f>IF($B209=1,Results!N209,0)</f>
        <v>0</v>
      </c>
    </row>
    <row r="210" spans="1:18">
      <c r="A210">
        <f>IF(Results!D210&lt;=Input!$C$27, 1, 0)</f>
        <v>1</v>
      </c>
      <c r="B210">
        <f>IF(Results!G210&lt;=Input!$C$27, 1, 0)</f>
        <v>1</v>
      </c>
      <c r="C210">
        <f>IF(Results!J210&lt;=Input!$C$27, 1, 0)</f>
        <v>1</v>
      </c>
      <c r="D210">
        <f>IF(Results!D210&gt;=Input!$F$27, 1, 0)</f>
        <v>0</v>
      </c>
      <c r="E210">
        <f>IF(Results!G210&gt;=Input!$F$27, 1, 0)</f>
        <v>0</v>
      </c>
      <c r="F210">
        <f>IF(Results!J210&gt;=Input!$F$27, 1, 0)</f>
        <v>0</v>
      </c>
      <c r="G210">
        <f>IF(Results!M210&lt;=Input!$C$27, 1, 0)</f>
        <v>1</v>
      </c>
      <c r="H210">
        <f>IF(Results!M210&gt;=Input!$F$27, 1, 0)</f>
        <v>0</v>
      </c>
      <c r="I210">
        <f>IF(D210=1,Results!D210,0)</f>
        <v>0</v>
      </c>
      <c r="J210">
        <f>IF(E210=1,Results!G210,0)</f>
        <v>0</v>
      </c>
      <c r="K210">
        <f>IF(F210=1,Results!J210,0)</f>
        <v>0</v>
      </c>
      <c r="L210">
        <f>IF(H210=1,Results!M210,0)</f>
        <v>0</v>
      </c>
      <c r="M210">
        <f>IF(A210=1,Results!D210,0)</f>
        <v>0</v>
      </c>
      <c r="N210">
        <f>IF(B210=1,Results!G210,0)</f>
        <v>0</v>
      </c>
      <c r="O210">
        <f>IF(C210=1,Results!J210,0)</f>
        <v>0</v>
      </c>
      <c r="P210">
        <f>IF(G210=1,Results!M210,0)</f>
        <v>0</v>
      </c>
      <c r="Q210">
        <f>IF($E210=1,Results!N210,0)</f>
        <v>0</v>
      </c>
      <c r="R210">
        <f>IF($B210=1,Results!N210,0)</f>
        <v>0</v>
      </c>
    </row>
    <row r="211" spans="1:18">
      <c r="A211">
        <f>IF(Results!D211&lt;=Input!$C$27, 1, 0)</f>
        <v>1</v>
      </c>
      <c r="B211">
        <f>IF(Results!G211&lt;=Input!$C$27, 1, 0)</f>
        <v>1</v>
      </c>
      <c r="C211">
        <f>IF(Results!J211&lt;=Input!$C$27, 1, 0)</f>
        <v>1</v>
      </c>
      <c r="D211">
        <f>IF(Results!D211&gt;=Input!$F$27, 1, 0)</f>
        <v>0</v>
      </c>
      <c r="E211">
        <f>IF(Results!G211&gt;=Input!$F$27, 1, 0)</f>
        <v>0</v>
      </c>
      <c r="F211">
        <f>IF(Results!J211&gt;=Input!$F$27, 1, 0)</f>
        <v>0</v>
      </c>
      <c r="G211">
        <f>IF(Results!M211&lt;=Input!$C$27, 1, 0)</f>
        <v>1</v>
      </c>
      <c r="H211">
        <f>IF(Results!M211&gt;=Input!$F$27, 1, 0)</f>
        <v>0</v>
      </c>
      <c r="I211">
        <f>IF(D211=1,Results!D211,0)</f>
        <v>0</v>
      </c>
      <c r="J211">
        <f>IF(E211=1,Results!G211,0)</f>
        <v>0</v>
      </c>
      <c r="K211">
        <f>IF(F211=1,Results!J211,0)</f>
        <v>0</v>
      </c>
      <c r="L211">
        <f>IF(H211=1,Results!M211,0)</f>
        <v>0</v>
      </c>
      <c r="M211">
        <f>IF(A211=1,Results!D211,0)</f>
        <v>0</v>
      </c>
      <c r="N211">
        <f>IF(B211=1,Results!G211,0)</f>
        <v>0</v>
      </c>
      <c r="O211">
        <f>IF(C211=1,Results!J211,0)</f>
        <v>0</v>
      </c>
      <c r="P211">
        <f>IF(G211=1,Results!M211,0)</f>
        <v>0</v>
      </c>
      <c r="Q211">
        <f>IF($E211=1,Results!N211,0)</f>
        <v>0</v>
      </c>
      <c r="R211">
        <f>IF($B211=1,Results!N211,0)</f>
        <v>0</v>
      </c>
    </row>
    <row r="212" spans="1:18">
      <c r="A212">
        <f>IF(Results!D212&lt;=Input!$C$27, 1, 0)</f>
        <v>1</v>
      </c>
      <c r="B212">
        <f>IF(Results!G212&lt;=Input!$C$27, 1, 0)</f>
        <v>1</v>
      </c>
      <c r="C212">
        <f>IF(Results!J212&lt;=Input!$C$27, 1, 0)</f>
        <v>1</v>
      </c>
      <c r="D212">
        <f>IF(Results!D212&gt;=Input!$F$27, 1, 0)</f>
        <v>0</v>
      </c>
      <c r="E212">
        <f>IF(Results!G212&gt;=Input!$F$27, 1, 0)</f>
        <v>0</v>
      </c>
      <c r="F212">
        <f>IF(Results!J212&gt;=Input!$F$27, 1, 0)</f>
        <v>0</v>
      </c>
      <c r="G212">
        <f>IF(Results!M212&lt;=Input!$C$27, 1, 0)</f>
        <v>1</v>
      </c>
      <c r="H212">
        <f>IF(Results!M212&gt;=Input!$F$27, 1, 0)</f>
        <v>0</v>
      </c>
      <c r="I212">
        <f>IF(D212=1,Results!D212,0)</f>
        <v>0</v>
      </c>
      <c r="J212">
        <f>IF(E212=1,Results!G212,0)</f>
        <v>0</v>
      </c>
      <c r="K212">
        <f>IF(F212=1,Results!J212,0)</f>
        <v>0</v>
      </c>
      <c r="L212">
        <f>IF(H212=1,Results!M212,0)</f>
        <v>0</v>
      </c>
      <c r="M212">
        <f>IF(A212=1,Results!D212,0)</f>
        <v>0</v>
      </c>
      <c r="N212">
        <f>IF(B212=1,Results!G212,0)</f>
        <v>0</v>
      </c>
      <c r="O212">
        <f>IF(C212=1,Results!J212,0)</f>
        <v>0</v>
      </c>
      <c r="P212">
        <f>IF(G212=1,Results!M212,0)</f>
        <v>0</v>
      </c>
      <c r="Q212">
        <f>IF($E212=1,Results!N212,0)</f>
        <v>0</v>
      </c>
      <c r="R212">
        <f>IF($B212=1,Results!N212,0)</f>
        <v>0</v>
      </c>
    </row>
    <row r="213" spans="1:18">
      <c r="A213">
        <f>IF(Results!D213&lt;=Input!$C$27, 1, 0)</f>
        <v>1</v>
      </c>
      <c r="B213">
        <f>IF(Results!G213&lt;=Input!$C$27, 1, 0)</f>
        <v>1</v>
      </c>
      <c r="C213">
        <f>IF(Results!J213&lt;=Input!$C$27, 1, 0)</f>
        <v>1</v>
      </c>
      <c r="D213">
        <f>IF(Results!D213&gt;=Input!$F$27, 1, 0)</f>
        <v>0</v>
      </c>
      <c r="E213">
        <f>IF(Results!G213&gt;=Input!$F$27, 1, 0)</f>
        <v>0</v>
      </c>
      <c r="F213">
        <f>IF(Results!J213&gt;=Input!$F$27, 1, 0)</f>
        <v>0</v>
      </c>
      <c r="G213">
        <f>IF(Results!M213&lt;=Input!$C$27, 1, 0)</f>
        <v>1</v>
      </c>
      <c r="H213">
        <f>IF(Results!M213&gt;=Input!$F$27, 1, 0)</f>
        <v>0</v>
      </c>
      <c r="I213">
        <f>IF(D213=1,Results!D213,0)</f>
        <v>0</v>
      </c>
      <c r="J213">
        <f>IF(E213=1,Results!G213,0)</f>
        <v>0</v>
      </c>
      <c r="K213">
        <f>IF(F213=1,Results!J213,0)</f>
        <v>0</v>
      </c>
      <c r="L213">
        <f>IF(H213=1,Results!M213,0)</f>
        <v>0</v>
      </c>
      <c r="M213">
        <f>IF(A213=1,Results!D213,0)</f>
        <v>0</v>
      </c>
      <c r="N213">
        <f>IF(B213=1,Results!G213,0)</f>
        <v>0</v>
      </c>
      <c r="O213">
        <f>IF(C213=1,Results!J213,0)</f>
        <v>0</v>
      </c>
      <c r="P213">
        <f>IF(G213=1,Results!M213,0)</f>
        <v>0</v>
      </c>
      <c r="Q213">
        <f>IF($E213=1,Results!N213,0)</f>
        <v>0</v>
      </c>
      <c r="R213">
        <f>IF($B213=1,Results!N213,0)</f>
        <v>0</v>
      </c>
    </row>
    <row r="214" spans="1:18">
      <c r="A214">
        <f>IF(Results!D214&lt;=Input!$C$27, 1, 0)</f>
        <v>1</v>
      </c>
      <c r="B214">
        <f>IF(Results!G214&lt;=Input!$C$27, 1, 0)</f>
        <v>1</v>
      </c>
      <c r="C214">
        <f>IF(Results!J214&lt;=Input!$C$27, 1, 0)</f>
        <v>1</v>
      </c>
      <c r="D214">
        <f>IF(Results!D214&gt;=Input!$F$27, 1, 0)</f>
        <v>0</v>
      </c>
      <c r="E214">
        <f>IF(Results!G214&gt;=Input!$F$27, 1, 0)</f>
        <v>0</v>
      </c>
      <c r="F214">
        <f>IF(Results!J214&gt;=Input!$F$27, 1, 0)</f>
        <v>0</v>
      </c>
      <c r="G214">
        <f>IF(Results!M214&lt;=Input!$C$27, 1, 0)</f>
        <v>1</v>
      </c>
      <c r="H214">
        <f>IF(Results!M214&gt;=Input!$F$27, 1, 0)</f>
        <v>0</v>
      </c>
      <c r="I214">
        <f>IF(D214=1,Results!D214,0)</f>
        <v>0</v>
      </c>
      <c r="J214">
        <f>IF(E214=1,Results!G214,0)</f>
        <v>0</v>
      </c>
      <c r="K214">
        <f>IF(F214=1,Results!J214,0)</f>
        <v>0</v>
      </c>
      <c r="L214">
        <f>IF(H214=1,Results!M214,0)</f>
        <v>0</v>
      </c>
      <c r="M214">
        <f>IF(A214=1,Results!D214,0)</f>
        <v>0</v>
      </c>
      <c r="N214">
        <f>IF(B214=1,Results!G214,0)</f>
        <v>0</v>
      </c>
      <c r="O214">
        <f>IF(C214=1,Results!J214,0)</f>
        <v>0</v>
      </c>
      <c r="P214">
        <f>IF(G214=1,Results!M214,0)</f>
        <v>0</v>
      </c>
      <c r="Q214">
        <f>IF($E214=1,Results!N214,0)</f>
        <v>0</v>
      </c>
      <c r="R214">
        <f>IF($B214=1,Results!N214,0)</f>
        <v>0</v>
      </c>
    </row>
    <row r="215" spans="1:18">
      <c r="A215">
        <f>IF(Results!D215&lt;=Input!$C$27, 1, 0)</f>
        <v>1</v>
      </c>
      <c r="B215">
        <f>IF(Results!G215&lt;=Input!$C$27, 1, 0)</f>
        <v>1</v>
      </c>
      <c r="C215">
        <f>IF(Results!J215&lt;=Input!$C$27, 1, 0)</f>
        <v>1</v>
      </c>
      <c r="D215">
        <f>IF(Results!D215&gt;=Input!$F$27, 1, 0)</f>
        <v>0</v>
      </c>
      <c r="E215">
        <f>IF(Results!G215&gt;=Input!$F$27, 1, 0)</f>
        <v>0</v>
      </c>
      <c r="F215">
        <f>IF(Results!J215&gt;=Input!$F$27, 1, 0)</f>
        <v>0</v>
      </c>
      <c r="G215">
        <f>IF(Results!M215&lt;=Input!$C$27, 1, 0)</f>
        <v>1</v>
      </c>
      <c r="H215">
        <f>IF(Results!M215&gt;=Input!$F$27, 1, 0)</f>
        <v>0</v>
      </c>
      <c r="I215">
        <f>IF(D215=1,Results!D215,0)</f>
        <v>0</v>
      </c>
      <c r="J215">
        <f>IF(E215=1,Results!G215,0)</f>
        <v>0</v>
      </c>
      <c r="K215">
        <f>IF(F215=1,Results!J215,0)</f>
        <v>0</v>
      </c>
      <c r="L215">
        <f>IF(H215=1,Results!M215,0)</f>
        <v>0</v>
      </c>
      <c r="M215">
        <f>IF(A215=1,Results!D215,0)</f>
        <v>0</v>
      </c>
      <c r="N215">
        <f>IF(B215=1,Results!G215,0)</f>
        <v>0</v>
      </c>
      <c r="O215">
        <f>IF(C215=1,Results!J215,0)</f>
        <v>0</v>
      </c>
      <c r="P215">
        <f>IF(G215=1,Results!M215,0)</f>
        <v>0</v>
      </c>
      <c r="Q215">
        <f>IF($E215=1,Results!N215,0)</f>
        <v>0</v>
      </c>
      <c r="R215">
        <f>IF($B215=1,Results!N215,0)</f>
        <v>0</v>
      </c>
    </row>
    <row r="216" spans="1:18">
      <c r="A216">
        <f>IF(Results!D216&lt;=Input!$C$27, 1, 0)</f>
        <v>1</v>
      </c>
      <c r="B216">
        <f>IF(Results!G216&lt;=Input!$C$27, 1, 0)</f>
        <v>1</v>
      </c>
      <c r="C216">
        <f>IF(Results!J216&lt;=Input!$C$27, 1, 0)</f>
        <v>1</v>
      </c>
      <c r="D216">
        <f>IF(Results!D216&gt;=Input!$F$27, 1, 0)</f>
        <v>0</v>
      </c>
      <c r="E216">
        <f>IF(Results!G216&gt;=Input!$F$27, 1, 0)</f>
        <v>0</v>
      </c>
      <c r="F216">
        <f>IF(Results!J216&gt;=Input!$F$27, 1, 0)</f>
        <v>0</v>
      </c>
      <c r="G216">
        <f>IF(Results!M216&lt;=Input!$C$27, 1, 0)</f>
        <v>1</v>
      </c>
      <c r="H216">
        <f>IF(Results!M216&gt;=Input!$F$27, 1, 0)</f>
        <v>0</v>
      </c>
      <c r="I216">
        <f>IF(D216=1,Results!D216,0)</f>
        <v>0</v>
      </c>
      <c r="J216">
        <f>IF(E216=1,Results!G216,0)</f>
        <v>0</v>
      </c>
      <c r="K216">
        <f>IF(F216=1,Results!J216,0)</f>
        <v>0</v>
      </c>
      <c r="L216">
        <f>IF(H216=1,Results!M216,0)</f>
        <v>0</v>
      </c>
      <c r="M216">
        <f>IF(A216=1,Results!D216,0)</f>
        <v>0</v>
      </c>
      <c r="N216">
        <f>IF(B216=1,Results!G216,0)</f>
        <v>0</v>
      </c>
      <c r="O216">
        <f>IF(C216=1,Results!J216,0)</f>
        <v>0</v>
      </c>
      <c r="P216">
        <f>IF(G216=1,Results!M216,0)</f>
        <v>0</v>
      </c>
      <c r="Q216">
        <f>IF($E216=1,Results!N216,0)</f>
        <v>0</v>
      </c>
      <c r="R216">
        <f>IF($B216=1,Results!N216,0)</f>
        <v>0</v>
      </c>
    </row>
    <row r="217" spans="1:18">
      <c r="A217">
        <f>IF(Results!D217&lt;=Input!$C$27, 1, 0)</f>
        <v>1</v>
      </c>
      <c r="B217">
        <f>IF(Results!G217&lt;=Input!$C$27, 1, 0)</f>
        <v>1</v>
      </c>
      <c r="C217">
        <f>IF(Results!J217&lt;=Input!$C$27, 1, 0)</f>
        <v>1</v>
      </c>
      <c r="D217">
        <f>IF(Results!D217&gt;=Input!$F$27, 1, 0)</f>
        <v>0</v>
      </c>
      <c r="E217">
        <f>IF(Results!G217&gt;=Input!$F$27, 1, 0)</f>
        <v>0</v>
      </c>
      <c r="F217">
        <f>IF(Results!J217&gt;=Input!$F$27, 1, 0)</f>
        <v>0</v>
      </c>
      <c r="G217">
        <f>IF(Results!M217&lt;=Input!$C$27, 1, 0)</f>
        <v>1</v>
      </c>
      <c r="H217">
        <f>IF(Results!M217&gt;=Input!$F$27, 1, 0)</f>
        <v>0</v>
      </c>
      <c r="I217">
        <f>IF(D217=1,Results!D217,0)</f>
        <v>0</v>
      </c>
      <c r="J217">
        <f>IF(E217=1,Results!G217,0)</f>
        <v>0</v>
      </c>
      <c r="K217">
        <f>IF(F217=1,Results!J217,0)</f>
        <v>0</v>
      </c>
      <c r="L217">
        <f>IF(H217=1,Results!M217,0)</f>
        <v>0</v>
      </c>
      <c r="M217">
        <f>IF(A217=1,Results!D217,0)</f>
        <v>0</v>
      </c>
      <c r="N217">
        <f>IF(B217=1,Results!G217,0)</f>
        <v>0</v>
      </c>
      <c r="O217">
        <f>IF(C217=1,Results!J217,0)</f>
        <v>0</v>
      </c>
      <c r="P217">
        <f>IF(G217=1,Results!M217,0)</f>
        <v>0</v>
      </c>
      <c r="Q217">
        <f>IF($E217=1,Results!N217,0)</f>
        <v>0</v>
      </c>
      <c r="R217">
        <f>IF($B217=1,Results!N217,0)</f>
        <v>0</v>
      </c>
    </row>
    <row r="218" spans="1:18">
      <c r="A218">
        <f>IF(Results!D218&lt;=Input!$C$27, 1, 0)</f>
        <v>1</v>
      </c>
      <c r="B218">
        <f>IF(Results!G218&lt;=Input!$C$27, 1, 0)</f>
        <v>1</v>
      </c>
      <c r="C218">
        <f>IF(Results!J218&lt;=Input!$C$27, 1, 0)</f>
        <v>1</v>
      </c>
      <c r="D218">
        <f>IF(Results!D218&gt;=Input!$F$27, 1, 0)</f>
        <v>0</v>
      </c>
      <c r="E218">
        <f>IF(Results!G218&gt;=Input!$F$27, 1, 0)</f>
        <v>0</v>
      </c>
      <c r="F218">
        <f>IF(Results!J218&gt;=Input!$F$27, 1, 0)</f>
        <v>0</v>
      </c>
      <c r="G218">
        <f>IF(Results!M218&lt;=Input!$C$27, 1, 0)</f>
        <v>1</v>
      </c>
      <c r="H218">
        <f>IF(Results!M218&gt;=Input!$F$27, 1, 0)</f>
        <v>0</v>
      </c>
      <c r="I218">
        <f>IF(D218=1,Results!D218,0)</f>
        <v>0</v>
      </c>
      <c r="J218">
        <f>IF(E218=1,Results!G218,0)</f>
        <v>0</v>
      </c>
      <c r="K218">
        <f>IF(F218=1,Results!J218,0)</f>
        <v>0</v>
      </c>
      <c r="L218">
        <f>IF(H218=1,Results!M218,0)</f>
        <v>0</v>
      </c>
      <c r="M218">
        <f>IF(A218=1,Results!D218,0)</f>
        <v>0</v>
      </c>
      <c r="N218">
        <f>IF(B218=1,Results!G218,0)</f>
        <v>0</v>
      </c>
      <c r="O218">
        <f>IF(C218=1,Results!J218,0)</f>
        <v>0</v>
      </c>
      <c r="P218">
        <f>IF(G218=1,Results!M218,0)</f>
        <v>0</v>
      </c>
      <c r="Q218">
        <f>IF($E218=1,Results!N218,0)</f>
        <v>0</v>
      </c>
      <c r="R218">
        <f>IF($B218=1,Results!N218,0)</f>
        <v>0</v>
      </c>
    </row>
    <row r="219" spans="1:18">
      <c r="A219">
        <f>IF(Results!D219&lt;=Input!$C$27, 1, 0)</f>
        <v>1</v>
      </c>
      <c r="B219">
        <f>IF(Results!G219&lt;=Input!$C$27, 1, 0)</f>
        <v>1</v>
      </c>
      <c r="C219">
        <f>IF(Results!J219&lt;=Input!$C$27, 1, 0)</f>
        <v>1</v>
      </c>
      <c r="D219">
        <f>IF(Results!D219&gt;=Input!$F$27, 1, 0)</f>
        <v>0</v>
      </c>
      <c r="E219">
        <f>IF(Results!G219&gt;=Input!$F$27, 1, 0)</f>
        <v>0</v>
      </c>
      <c r="F219">
        <f>IF(Results!J219&gt;=Input!$F$27, 1, 0)</f>
        <v>0</v>
      </c>
      <c r="G219">
        <f>IF(Results!M219&lt;=Input!$C$27, 1, 0)</f>
        <v>1</v>
      </c>
      <c r="H219">
        <f>IF(Results!M219&gt;=Input!$F$27, 1, 0)</f>
        <v>0</v>
      </c>
      <c r="I219">
        <f>IF(D219=1,Results!D219,0)</f>
        <v>0</v>
      </c>
      <c r="J219">
        <f>IF(E219=1,Results!G219,0)</f>
        <v>0</v>
      </c>
      <c r="K219">
        <f>IF(F219=1,Results!J219,0)</f>
        <v>0</v>
      </c>
      <c r="L219">
        <f>IF(H219=1,Results!M219,0)</f>
        <v>0</v>
      </c>
      <c r="M219">
        <f>IF(A219=1,Results!D219,0)</f>
        <v>0</v>
      </c>
      <c r="N219">
        <f>IF(B219=1,Results!G219,0)</f>
        <v>0</v>
      </c>
      <c r="O219">
        <f>IF(C219=1,Results!J219,0)</f>
        <v>0</v>
      </c>
      <c r="P219">
        <f>IF(G219=1,Results!M219,0)</f>
        <v>0</v>
      </c>
      <c r="Q219">
        <f>IF($E219=1,Results!N219,0)</f>
        <v>0</v>
      </c>
      <c r="R219">
        <f>IF($B219=1,Results!N219,0)</f>
        <v>0</v>
      </c>
    </row>
    <row r="220" spans="1:18">
      <c r="A220">
        <f>IF(Results!D220&lt;=Input!$C$27, 1, 0)</f>
        <v>1</v>
      </c>
      <c r="B220">
        <f>IF(Results!G220&lt;=Input!$C$27, 1, 0)</f>
        <v>1</v>
      </c>
      <c r="C220">
        <f>IF(Results!J220&lt;=Input!$C$27, 1, 0)</f>
        <v>1</v>
      </c>
      <c r="D220">
        <f>IF(Results!D220&gt;=Input!$F$27, 1, 0)</f>
        <v>0</v>
      </c>
      <c r="E220">
        <f>IF(Results!G220&gt;=Input!$F$27, 1, 0)</f>
        <v>0</v>
      </c>
      <c r="F220">
        <f>IF(Results!J220&gt;=Input!$F$27, 1, 0)</f>
        <v>0</v>
      </c>
      <c r="G220">
        <f>IF(Results!M220&lt;=Input!$C$27, 1, 0)</f>
        <v>1</v>
      </c>
      <c r="H220">
        <f>IF(Results!M220&gt;=Input!$F$27, 1, 0)</f>
        <v>0</v>
      </c>
      <c r="I220">
        <f>IF(D220=1,Results!D220,0)</f>
        <v>0</v>
      </c>
      <c r="J220">
        <f>IF(E220=1,Results!G220,0)</f>
        <v>0</v>
      </c>
      <c r="K220">
        <f>IF(F220=1,Results!J220,0)</f>
        <v>0</v>
      </c>
      <c r="L220">
        <f>IF(H220=1,Results!M220,0)</f>
        <v>0</v>
      </c>
      <c r="M220">
        <f>IF(A220=1,Results!D220,0)</f>
        <v>0</v>
      </c>
      <c r="N220">
        <f>IF(B220=1,Results!G220,0)</f>
        <v>0</v>
      </c>
      <c r="O220">
        <f>IF(C220=1,Results!J220,0)</f>
        <v>0</v>
      </c>
      <c r="P220">
        <f>IF(G220=1,Results!M220,0)</f>
        <v>0</v>
      </c>
      <c r="Q220">
        <f>IF($E220=1,Results!N220,0)</f>
        <v>0</v>
      </c>
      <c r="R220">
        <f>IF($B220=1,Results!N220,0)</f>
        <v>0</v>
      </c>
    </row>
    <row r="221" spans="1:18">
      <c r="A221">
        <f>IF(Results!D221&lt;=Input!$C$27, 1, 0)</f>
        <v>1</v>
      </c>
      <c r="B221">
        <f>IF(Results!G221&lt;=Input!$C$27, 1, 0)</f>
        <v>1</v>
      </c>
      <c r="C221">
        <f>IF(Results!J221&lt;=Input!$C$27, 1, 0)</f>
        <v>1</v>
      </c>
      <c r="D221">
        <f>IF(Results!D221&gt;=Input!$F$27, 1, 0)</f>
        <v>0</v>
      </c>
      <c r="E221">
        <f>IF(Results!G221&gt;=Input!$F$27, 1, 0)</f>
        <v>0</v>
      </c>
      <c r="F221">
        <f>IF(Results!J221&gt;=Input!$F$27, 1, 0)</f>
        <v>0</v>
      </c>
      <c r="G221">
        <f>IF(Results!M221&lt;=Input!$C$27, 1, 0)</f>
        <v>1</v>
      </c>
      <c r="H221">
        <f>IF(Results!M221&gt;=Input!$F$27, 1, 0)</f>
        <v>0</v>
      </c>
      <c r="I221">
        <f>IF(D221=1,Results!D221,0)</f>
        <v>0</v>
      </c>
      <c r="J221">
        <f>IF(E221=1,Results!G221,0)</f>
        <v>0</v>
      </c>
      <c r="K221">
        <f>IF(F221=1,Results!J221,0)</f>
        <v>0</v>
      </c>
      <c r="L221">
        <f>IF(H221=1,Results!M221,0)</f>
        <v>0</v>
      </c>
      <c r="M221">
        <f>IF(A221=1,Results!D221,0)</f>
        <v>0</v>
      </c>
      <c r="N221">
        <f>IF(B221=1,Results!G221,0)</f>
        <v>0</v>
      </c>
      <c r="O221">
        <f>IF(C221=1,Results!J221,0)</f>
        <v>0</v>
      </c>
      <c r="P221">
        <f>IF(G221=1,Results!M221,0)</f>
        <v>0</v>
      </c>
      <c r="Q221">
        <f>IF($E221=1,Results!N221,0)</f>
        <v>0</v>
      </c>
      <c r="R221">
        <f>IF($B221=1,Results!N221,0)</f>
        <v>0</v>
      </c>
    </row>
    <row r="222" spans="1:18">
      <c r="A222">
        <f>IF(Results!D222&lt;=Input!$C$27, 1, 0)</f>
        <v>1</v>
      </c>
      <c r="B222">
        <f>IF(Results!G222&lt;=Input!$C$27, 1, 0)</f>
        <v>1</v>
      </c>
      <c r="C222">
        <f>IF(Results!J222&lt;=Input!$C$27, 1, 0)</f>
        <v>1</v>
      </c>
      <c r="D222">
        <f>IF(Results!D222&gt;=Input!$F$27, 1, 0)</f>
        <v>0</v>
      </c>
      <c r="E222">
        <f>IF(Results!G222&gt;=Input!$F$27, 1, 0)</f>
        <v>0</v>
      </c>
      <c r="F222">
        <f>IF(Results!J222&gt;=Input!$F$27, 1, 0)</f>
        <v>0</v>
      </c>
      <c r="G222">
        <f>IF(Results!M222&lt;=Input!$C$27, 1, 0)</f>
        <v>1</v>
      </c>
      <c r="H222">
        <f>IF(Results!M222&gt;=Input!$F$27, 1, 0)</f>
        <v>0</v>
      </c>
      <c r="I222">
        <f>IF(D222=1,Results!D222,0)</f>
        <v>0</v>
      </c>
      <c r="J222">
        <f>IF(E222=1,Results!G222,0)</f>
        <v>0</v>
      </c>
      <c r="K222">
        <f>IF(F222=1,Results!J222,0)</f>
        <v>0</v>
      </c>
      <c r="L222">
        <f>IF(H222=1,Results!M222,0)</f>
        <v>0</v>
      </c>
      <c r="M222">
        <f>IF(A222=1,Results!D222,0)</f>
        <v>0</v>
      </c>
      <c r="N222">
        <f>IF(B222=1,Results!G222,0)</f>
        <v>0</v>
      </c>
      <c r="O222">
        <f>IF(C222=1,Results!J222,0)</f>
        <v>0</v>
      </c>
      <c r="P222">
        <f>IF(G222=1,Results!M222,0)</f>
        <v>0</v>
      </c>
      <c r="Q222">
        <f>IF($E222=1,Results!N222,0)</f>
        <v>0</v>
      </c>
      <c r="R222">
        <f>IF($B222=1,Results!N222,0)</f>
        <v>0</v>
      </c>
    </row>
    <row r="223" spans="1:18">
      <c r="A223">
        <f>IF(Results!D223&lt;=Input!$C$27, 1, 0)</f>
        <v>1</v>
      </c>
      <c r="B223">
        <f>IF(Results!G223&lt;=Input!$C$27, 1, 0)</f>
        <v>1</v>
      </c>
      <c r="C223">
        <f>IF(Results!J223&lt;=Input!$C$27, 1, 0)</f>
        <v>1</v>
      </c>
      <c r="D223">
        <f>IF(Results!D223&gt;=Input!$F$27, 1, 0)</f>
        <v>0</v>
      </c>
      <c r="E223">
        <f>IF(Results!G223&gt;=Input!$F$27, 1, 0)</f>
        <v>0</v>
      </c>
      <c r="F223">
        <f>IF(Results!J223&gt;=Input!$F$27, 1, 0)</f>
        <v>0</v>
      </c>
      <c r="G223">
        <f>IF(Results!M223&lt;=Input!$C$27, 1, 0)</f>
        <v>1</v>
      </c>
      <c r="H223">
        <f>IF(Results!M223&gt;=Input!$F$27, 1, 0)</f>
        <v>0</v>
      </c>
      <c r="I223">
        <f>IF(D223=1,Results!D223,0)</f>
        <v>0</v>
      </c>
      <c r="J223">
        <f>IF(E223=1,Results!G223,0)</f>
        <v>0</v>
      </c>
      <c r="K223">
        <f>IF(F223=1,Results!J223,0)</f>
        <v>0</v>
      </c>
      <c r="L223">
        <f>IF(H223=1,Results!M223,0)</f>
        <v>0</v>
      </c>
      <c r="M223">
        <f>IF(A223=1,Results!D223,0)</f>
        <v>0</v>
      </c>
      <c r="N223">
        <f>IF(B223=1,Results!G223,0)</f>
        <v>0</v>
      </c>
      <c r="O223">
        <f>IF(C223=1,Results!J223,0)</f>
        <v>0</v>
      </c>
      <c r="P223">
        <f>IF(G223=1,Results!M223,0)</f>
        <v>0</v>
      </c>
      <c r="Q223">
        <f>IF($E223=1,Results!N223,0)</f>
        <v>0</v>
      </c>
      <c r="R223">
        <f>IF($B223=1,Results!N223,0)</f>
        <v>0</v>
      </c>
    </row>
    <row r="224" spans="1:18">
      <c r="A224">
        <f>IF(Results!D224&lt;=Input!$C$27, 1, 0)</f>
        <v>1</v>
      </c>
      <c r="B224">
        <f>IF(Results!G224&lt;=Input!$C$27, 1, 0)</f>
        <v>1</v>
      </c>
      <c r="C224">
        <f>IF(Results!J224&lt;=Input!$C$27, 1, 0)</f>
        <v>1</v>
      </c>
      <c r="D224">
        <f>IF(Results!D224&gt;=Input!$F$27, 1, 0)</f>
        <v>0</v>
      </c>
      <c r="E224">
        <f>IF(Results!G224&gt;=Input!$F$27, 1, 0)</f>
        <v>0</v>
      </c>
      <c r="F224">
        <f>IF(Results!J224&gt;=Input!$F$27, 1, 0)</f>
        <v>0</v>
      </c>
      <c r="G224">
        <f>IF(Results!M224&lt;=Input!$C$27, 1, 0)</f>
        <v>1</v>
      </c>
      <c r="H224">
        <f>IF(Results!M224&gt;=Input!$F$27, 1, 0)</f>
        <v>0</v>
      </c>
      <c r="I224">
        <f>IF(D224=1,Results!D224,0)</f>
        <v>0</v>
      </c>
      <c r="J224">
        <f>IF(E224=1,Results!G224,0)</f>
        <v>0</v>
      </c>
      <c r="K224">
        <f>IF(F224=1,Results!J224,0)</f>
        <v>0</v>
      </c>
      <c r="L224">
        <f>IF(H224=1,Results!M224,0)</f>
        <v>0</v>
      </c>
      <c r="M224">
        <f>IF(A224=1,Results!D224,0)</f>
        <v>0</v>
      </c>
      <c r="N224">
        <f>IF(B224=1,Results!G224,0)</f>
        <v>0</v>
      </c>
      <c r="O224">
        <f>IF(C224=1,Results!J224,0)</f>
        <v>0</v>
      </c>
      <c r="P224">
        <f>IF(G224=1,Results!M224,0)</f>
        <v>0</v>
      </c>
      <c r="Q224">
        <f>IF($E224=1,Results!N224,0)</f>
        <v>0</v>
      </c>
      <c r="R224">
        <f>IF($B224=1,Results!N224,0)</f>
        <v>0</v>
      </c>
    </row>
    <row r="225" spans="1:18">
      <c r="A225">
        <f>IF(Results!D225&lt;=Input!$C$27, 1, 0)</f>
        <v>1</v>
      </c>
      <c r="B225">
        <f>IF(Results!G225&lt;=Input!$C$27, 1, 0)</f>
        <v>1</v>
      </c>
      <c r="C225">
        <f>IF(Results!J225&lt;=Input!$C$27, 1, 0)</f>
        <v>1</v>
      </c>
      <c r="D225">
        <f>IF(Results!D225&gt;=Input!$F$27, 1, 0)</f>
        <v>0</v>
      </c>
      <c r="E225">
        <f>IF(Results!G225&gt;=Input!$F$27, 1, 0)</f>
        <v>0</v>
      </c>
      <c r="F225">
        <f>IF(Results!J225&gt;=Input!$F$27, 1, 0)</f>
        <v>0</v>
      </c>
      <c r="G225">
        <f>IF(Results!M225&lt;=Input!$C$27, 1, 0)</f>
        <v>1</v>
      </c>
      <c r="H225">
        <f>IF(Results!M225&gt;=Input!$F$27, 1, 0)</f>
        <v>0</v>
      </c>
      <c r="I225">
        <f>IF(D225=1,Results!D225,0)</f>
        <v>0</v>
      </c>
      <c r="J225">
        <f>IF(E225=1,Results!G225,0)</f>
        <v>0</v>
      </c>
      <c r="K225">
        <f>IF(F225=1,Results!J225,0)</f>
        <v>0</v>
      </c>
      <c r="L225">
        <f>IF(H225=1,Results!M225,0)</f>
        <v>0</v>
      </c>
      <c r="M225">
        <f>IF(A225=1,Results!D225,0)</f>
        <v>0</v>
      </c>
      <c r="N225">
        <f>IF(B225=1,Results!G225,0)</f>
        <v>0</v>
      </c>
      <c r="O225">
        <f>IF(C225=1,Results!J225,0)</f>
        <v>0</v>
      </c>
      <c r="P225">
        <f>IF(G225=1,Results!M225,0)</f>
        <v>0</v>
      </c>
      <c r="Q225">
        <f>IF($E225=1,Results!N225,0)</f>
        <v>0</v>
      </c>
      <c r="R225">
        <f>IF($B225=1,Results!N225,0)</f>
        <v>0</v>
      </c>
    </row>
    <row r="226" spans="1:18">
      <c r="A226">
        <f>IF(Results!D226&lt;=Input!$C$27, 1, 0)</f>
        <v>1</v>
      </c>
      <c r="B226">
        <f>IF(Results!G226&lt;=Input!$C$27, 1, 0)</f>
        <v>1</v>
      </c>
      <c r="C226">
        <f>IF(Results!J226&lt;=Input!$C$27, 1, 0)</f>
        <v>1</v>
      </c>
      <c r="D226">
        <f>IF(Results!D226&gt;=Input!$F$27, 1, 0)</f>
        <v>0</v>
      </c>
      <c r="E226">
        <f>IF(Results!G226&gt;=Input!$F$27, 1, 0)</f>
        <v>0</v>
      </c>
      <c r="F226">
        <f>IF(Results!J226&gt;=Input!$F$27, 1, 0)</f>
        <v>0</v>
      </c>
      <c r="G226">
        <f>IF(Results!M226&lt;=Input!$C$27, 1, 0)</f>
        <v>1</v>
      </c>
      <c r="H226">
        <f>IF(Results!M226&gt;=Input!$F$27, 1, 0)</f>
        <v>0</v>
      </c>
      <c r="I226">
        <f>IF(D226=1,Results!D226,0)</f>
        <v>0</v>
      </c>
      <c r="J226">
        <f>IF(E226=1,Results!G226,0)</f>
        <v>0</v>
      </c>
      <c r="K226">
        <f>IF(F226=1,Results!J226,0)</f>
        <v>0</v>
      </c>
      <c r="L226">
        <f>IF(H226=1,Results!M226,0)</f>
        <v>0</v>
      </c>
      <c r="M226">
        <f>IF(A226=1,Results!D226,0)</f>
        <v>0</v>
      </c>
      <c r="N226">
        <f>IF(B226=1,Results!G226,0)</f>
        <v>0</v>
      </c>
      <c r="O226">
        <f>IF(C226=1,Results!J226,0)</f>
        <v>0</v>
      </c>
      <c r="P226">
        <f>IF(G226=1,Results!M226,0)</f>
        <v>0</v>
      </c>
      <c r="Q226">
        <f>IF($E226=1,Results!N226,0)</f>
        <v>0</v>
      </c>
      <c r="R226">
        <f>IF($B226=1,Results!N226,0)</f>
        <v>0</v>
      </c>
    </row>
    <row r="227" spans="1:18">
      <c r="A227">
        <f>IF(Results!D227&lt;=Input!$C$27, 1, 0)</f>
        <v>1</v>
      </c>
      <c r="B227">
        <f>IF(Results!G227&lt;=Input!$C$27, 1, 0)</f>
        <v>1</v>
      </c>
      <c r="C227">
        <f>IF(Results!J227&lt;=Input!$C$27, 1, 0)</f>
        <v>1</v>
      </c>
      <c r="D227">
        <f>IF(Results!D227&gt;=Input!$F$27, 1, 0)</f>
        <v>0</v>
      </c>
      <c r="E227">
        <f>IF(Results!G227&gt;=Input!$F$27, 1, 0)</f>
        <v>0</v>
      </c>
      <c r="F227">
        <f>IF(Results!J227&gt;=Input!$F$27, 1, 0)</f>
        <v>0</v>
      </c>
      <c r="G227">
        <f>IF(Results!M227&lt;=Input!$C$27, 1, 0)</f>
        <v>1</v>
      </c>
      <c r="H227">
        <f>IF(Results!M227&gt;=Input!$F$27, 1, 0)</f>
        <v>0</v>
      </c>
      <c r="I227">
        <f>IF(D227=1,Results!D227,0)</f>
        <v>0</v>
      </c>
      <c r="J227">
        <f>IF(E227=1,Results!G227,0)</f>
        <v>0</v>
      </c>
      <c r="K227">
        <f>IF(F227=1,Results!J227,0)</f>
        <v>0</v>
      </c>
      <c r="L227">
        <f>IF(H227=1,Results!M227,0)</f>
        <v>0</v>
      </c>
      <c r="M227">
        <f>IF(A227=1,Results!D227,0)</f>
        <v>0</v>
      </c>
      <c r="N227">
        <f>IF(B227=1,Results!G227,0)</f>
        <v>0</v>
      </c>
      <c r="O227">
        <f>IF(C227=1,Results!J227,0)</f>
        <v>0</v>
      </c>
      <c r="P227">
        <f>IF(G227=1,Results!M227,0)</f>
        <v>0</v>
      </c>
      <c r="Q227">
        <f>IF($E227=1,Results!N227,0)</f>
        <v>0</v>
      </c>
      <c r="R227">
        <f>IF($B227=1,Results!N227,0)</f>
        <v>0</v>
      </c>
    </row>
    <row r="228" spans="1:18">
      <c r="A228">
        <f>IF(Results!D228&lt;=Input!$C$27, 1, 0)</f>
        <v>1</v>
      </c>
      <c r="B228">
        <f>IF(Results!G228&lt;=Input!$C$27, 1, 0)</f>
        <v>1</v>
      </c>
      <c r="C228">
        <f>IF(Results!J228&lt;=Input!$C$27, 1, 0)</f>
        <v>1</v>
      </c>
      <c r="D228">
        <f>IF(Results!D228&gt;=Input!$F$27, 1, 0)</f>
        <v>0</v>
      </c>
      <c r="E228">
        <f>IF(Results!G228&gt;=Input!$F$27, 1, 0)</f>
        <v>0</v>
      </c>
      <c r="F228">
        <f>IF(Results!J228&gt;=Input!$F$27, 1, 0)</f>
        <v>0</v>
      </c>
      <c r="G228">
        <f>IF(Results!M228&lt;=Input!$C$27, 1, 0)</f>
        <v>1</v>
      </c>
      <c r="H228">
        <f>IF(Results!M228&gt;=Input!$F$27, 1, 0)</f>
        <v>0</v>
      </c>
      <c r="I228">
        <f>IF(D228=1,Results!D228,0)</f>
        <v>0</v>
      </c>
      <c r="J228">
        <f>IF(E228=1,Results!G228,0)</f>
        <v>0</v>
      </c>
      <c r="K228">
        <f>IF(F228=1,Results!J228,0)</f>
        <v>0</v>
      </c>
      <c r="L228">
        <f>IF(H228=1,Results!M228,0)</f>
        <v>0</v>
      </c>
      <c r="M228">
        <f>IF(A228=1,Results!D228,0)</f>
        <v>0</v>
      </c>
      <c r="N228">
        <f>IF(B228=1,Results!G228,0)</f>
        <v>0</v>
      </c>
      <c r="O228">
        <f>IF(C228=1,Results!J228,0)</f>
        <v>0</v>
      </c>
      <c r="P228">
        <f>IF(G228=1,Results!M228,0)</f>
        <v>0</v>
      </c>
      <c r="Q228">
        <f>IF($E228=1,Results!N228,0)</f>
        <v>0</v>
      </c>
      <c r="R228">
        <f>IF($B228=1,Results!N228,0)</f>
        <v>0</v>
      </c>
    </row>
    <row r="229" spans="1:18">
      <c r="A229">
        <f>IF(Results!D229&lt;=Input!$C$27, 1, 0)</f>
        <v>1</v>
      </c>
      <c r="B229">
        <f>IF(Results!G229&lt;=Input!$C$27, 1, 0)</f>
        <v>1</v>
      </c>
      <c r="C229">
        <f>IF(Results!J229&lt;=Input!$C$27, 1, 0)</f>
        <v>1</v>
      </c>
      <c r="D229">
        <f>IF(Results!D229&gt;=Input!$F$27, 1, 0)</f>
        <v>0</v>
      </c>
      <c r="E229">
        <f>IF(Results!G229&gt;=Input!$F$27, 1, 0)</f>
        <v>0</v>
      </c>
      <c r="F229">
        <f>IF(Results!J229&gt;=Input!$F$27, 1, 0)</f>
        <v>0</v>
      </c>
      <c r="G229">
        <f>IF(Results!M229&lt;=Input!$C$27, 1, 0)</f>
        <v>1</v>
      </c>
      <c r="H229">
        <f>IF(Results!M229&gt;=Input!$F$27, 1, 0)</f>
        <v>0</v>
      </c>
      <c r="I229">
        <f>IF(D229=1,Results!D229,0)</f>
        <v>0</v>
      </c>
      <c r="J229">
        <f>IF(E229=1,Results!G229,0)</f>
        <v>0</v>
      </c>
      <c r="K229">
        <f>IF(F229=1,Results!J229,0)</f>
        <v>0</v>
      </c>
      <c r="L229">
        <f>IF(H229=1,Results!M229,0)</f>
        <v>0</v>
      </c>
      <c r="M229">
        <f>IF(A229=1,Results!D229,0)</f>
        <v>0</v>
      </c>
      <c r="N229">
        <f>IF(B229=1,Results!G229,0)</f>
        <v>0</v>
      </c>
      <c r="O229">
        <f>IF(C229=1,Results!J229,0)</f>
        <v>0</v>
      </c>
      <c r="P229">
        <f>IF(G229=1,Results!M229,0)</f>
        <v>0</v>
      </c>
      <c r="Q229">
        <f>IF($E229=1,Results!N229,0)</f>
        <v>0</v>
      </c>
      <c r="R229">
        <f>IF($B229=1,Results!N229,0)</f>
        <v>0</v>
      </c>
    </row>
    <row r="230" spans="1:18">
      <c r="A230">
        <f>IF(Results!D230&lt;=Input!$C$27, 1, 0)</f>
        <v>1</v>
      </c>
      <c r="B230">
        <f>IF(Results!G230&lt;=Input!$C$27, 1, 0)</f>
        <v>1</v>
      </c>
      <c r="C230">
        <f>IF(Results!J230&lt;=Input!$C$27, 1, 0)</f>
        <v>1</v>
      </c>
      <c r="D230">
        <f>IF(Results!D230&gt;=Input!$F$27, 1, 0)</f>
        <v>0</v>
      </c>
      <c r="E230">
        <f>IF(Results!G230&gt;=Input!$F$27, 1, 0)</f>
        <v>0</v>
      </c>
      <c r="F230">
        <f>IF(Results!J230&gt;=Input!$F$27, 1, 0)</f>
        <v>0</v>
      </c>
      <c r="G230">
        <f>IF(Results!M230&lt;=Input!$C$27, 1, 0)</f>
        <v>1</v>
      </c>
      <c r="H230">
        <f>IF(Results!M230&gt;=Input!$F$27, 1, 0)</f>
        <v>0</v>
      </c>
      <c r="I230">
        <f>IF(D230=1,Results!D230,0)</f>
        <v>0</v>
      </c>
      <c r="J230">
        <f>IF(E230=1,Results!G230,0)</f>
        <v>0</v>
      </c>
      <c r="K230">
        <f>IF(F230=1,Results!J230,0)</f>
        <v>0</v>
      </c>
      <c r="L230">
        <f>IF(H230=1,Results!M230,0)</f>
        <v>0</v>
      </c>
      <c r="M230">
        <f>IF(A230=1,Results!D230,0)</f>
        <v>0</v>
      </c>
      <c r="N230">
        <f>IF(B230=1,Results!G230,0)</f>
        <v>0</v>
      </c>
      <c r="O230">
        <f>IF(C230=1,Results!J230,0)</f>
        <v>0</v>
      </c>
      <c r="P230">
        <f>IF(G230=1,Results!M230,0)</f>
        <v>0</v>
      </c>
      <c r="Q230">
        <f>IF($E230=1,Results!N230,0)</f>
        <v>0</v>
      </c>
      <c r="R230">
        <f>IF($B230=1,Results!N230,0)</f>
        <v>0</v>
      </c>
    </row>
    <row r="231" spans="1:18">
      <c r="A231">
        <f>IF(Results!D231&lt;=Input!$C$27, 1, 0)</f>
        <v>1</v>
      </c>
      <c r="B231">
        <f>IF(Results!G231&lt;=Input!$C$27, 1, 0)</f>
        <v>1</v>
      </c>
      <c r="C231">
        <f>IF(Results!J231&lt;=Input!$C$27, 1, 0)</f>
        <v>1</v>
      </c>
      <c r="D231">
        <f>IF(Results!D231&gt;=Input!$F$27, 1, 0)</f>
        <v>0</v>
      </c>
      <c r="E231">
        <f>IF(Results!G231&gt;=Input!$F$27, 1, 0)</f>
        <v>0</v>
      </c>
      <c r="F231">
        <f>IF(Results!J231&gt;=Input!$F$27, 1, 0)</f>
        <v>0</v>
      </c>
      <c r="G231">
        <f>IF(Results!M231&lt;=Input!$C$27, 1, 0)</f>
        <v>1</v>
      </c>
      <c r="H231">
        <f>IF(Results!M231&gt;=Input!$F$27, 1, 0)</f>
        <v>0</v>
      </c>
      <c r="I231">
        <f>IF(D231=1,Results!D231,0)</f>
        <v>0</v>
      </c>
      <c r="J231">
        <f>IF(E231=1,Results!G231,0)</f>
        <v>0</v>
      </c>
      <c r="K231">
        <f>IF(F231=1,Results!J231,0)</f>
        <v>0</v>
      </c>
      <c r="L231">
        <f>IF(H231=1,Results!M231,0)</f>
        <v>0</v>
      </c>
      <c r="M231">
        <f>IF(A231=1,Results!D231,0)</f>
        <v>0</v>
      </c>
      <c r="N231">
        <f>IF(B231=1,Results!G231,0)</f>
        <v>0</v>
      </c>
      <c r="O231">
        <f>IF(C231=1,Results!J231,0)</f>
        <v>0</v>
      </c>
      <c r="P231">
        <f>IF(G231=1,Results!M231,0)</f>
        <v>0</v>
      </c>
      <c r="Q231">
        <f>IF($E231=1,Results!N231,0)</f>
        <v>0</v>
      </c>
      <c r="R231">
        <f>IF($B231=1,Results!N231,0)</f>
        <v>0</v>
      </c>
    </row>
    <row r="232" spans="1:18">
      <c r="A232">
        <f>IF(Results!D232&lt;=Input!$C$27, 1, 0)</f>
        <v>1</v>
      </c>
      <c r="B232">
        <f>IF(Results!G232&lt;=Input!$C$27, 1, 0)</f>
        <v>1</v>
      </c>
      <c r="C232">
        <f>IF(Results!J232&lt;=Input!$C$27, 1, 0)</f>
        <v>1</v>
      </c>
      <c r="D232">
        <f>IF(Results!D232&gt;=Input!$F$27, 1, 0)</f>
        <v>0</v>
      </c>
      <c r="E232">
        <f>IF(Results!G232&gt;=Input!$F$27, 1, 0)</f>
        <v>0</v>
      </c>
      <c r="F232">
        <f>IF(Results!J232&gt;=Input!$F$27, 1, 0)</f>
        <v>0</v>
      </c>
      <c r="G232">
        <f>IF(Results!M232&lt;=Input!$C$27, 1, 0)</f>
        <v>1</v>
      </c>
      <c r="H232">
        <f>IF(Results!M232&gt;=Input!$F$27, 1, 0)</f>
        <v>0</v>
      </c>
      <c r="I232">
        <f>IF(D232=1,Results!D232,0)</f>
        <v>0</v>
      </c>
      <c r="J232">
        <f>IF(E232=1,Results!G232,0)</f>
        <v>0</v>
      </c>
      <c r="K232">
        <f>IF(F232=1,Results!J232,0)</f>
        <v>0</v>
      </c>
      <c r="L232">
        <f>IF(H232=1,Results!M232,0)</f>
        <v>0</v>
      </c>
      <c r="M232">
        <f>IF(A232=1,Results!D232,0)</f>
        <v>0</v>
      </c>
      <c r="N232">
        <f>IF(B232=1,Results!G232,0)</f>
        <v>0</v>
      </c>
      <c r="O232">
        <f>IF(C232=1,Results!J232,0)</f>
        <v>0</v>
      </c>
      <c r="P232">
        <f>IF(G232=1,Results!M232,0)</f>
        <v>0</v>
      </c>
      <c r="Q232">
        <f>IF($E232=1,Results!N232,0)</f>
        <v>0</v>
      </c>
      <c r="R232">
        <f>IF($B232=1,Results!N232,0)</f>
        <v>0</v>
      </c>
    </row>
    <row r="233" spans="1:18">
      <c r="A233">
        <f>IF(Results!D233&lt;=Input!$C$27, 1, 0)</f>
        <v>1</v>
      </c>
      <c r="B233">
        <f>IF(Results!G233&lt;=Input!$C$27, 1, 0)</f>
        <v>1</v>
      </c>
      <c r="C233">
        <f>IF(Results!J233&lt;=Input!$C$27, 1, 0)</f>
        <v>1</v>
      </c>
      <c r="D233">
        <f>IF(Results!D233&gt;=Input!$F$27, 1, 0)</f>
        <v>0</v>
      </c>
      <c r="E233">
        <f>IF(Results!G233&gt;=Input!$F$27, 1, 0)</f>
        <v>0</v>
      </c>
      <c r="F233">
        <f>IF(Results!J233&gt;=Input!$F$27, 1, 0)</f>
        <v>0</v>
      </c>
      <c r="G233">
        <f>IF(Results!M233&lt;=Input!$C$27, 1, 0)</f>
        <v>1</v>
      </c>
      <c r="H233">
        <f>IF(Results!M233&gt;=Input!$F$27, 1, 0)</f>
        <v>0</v>
      </c>
      <c r="I233">
        <f>IF(D233=1,Results!D233,0)</f>
        <v>0</v>
      </c>
      <c r="J233">
        <f>IF(E233=1,Results!G233,0)</f>
        <v>0</v>
      </c>
      <c r="K233">
        <f>IF(F233=1,Results!J233,0)</f>
        <v>0</v>
      </c>
      <c r="L233">
        <f>IF(H233=1,Results!M233,0)</f>
        <v>0</v>
      </c>
      <c r="M233">
        <f>IF(A233=1,Results!D233,0)</f>
        <v>0</v>
      </c>
      <c r="N233">
        <f>IF(B233=1,Results!G233,0)</f>
        <v>0</v>
      </c>
      <c r="O233">
        <f>IF(C233=1,Results!J233,0)</f>
        <v>0</v>
      </c>
      <c r="P233">
        <f>IF(G233=1,Results!M233,0)</f>
        <v>0</v>
      </c>
      <c r="Q233">
        <f>IF($E233=1,Results!N233,0)</f>
        <v>0</v>
      </c>
      <c r="R233">
        <f>IF($B233=1,Results!N233,0)</f>
        <v>0</v>
      </c>
    </row>
    <row r="234" spans="1:18">
      <c r="A234">
        <f>IF(Results!D234&lt;=Input!$C$27, 1, 0)</f>
        <v>1</v>
      </c>
      <c r="B234">
        <f>IF(Results!G234&lt;=Input!$C$27, 1, 0)</f>
        <v>1</v>
      </c>
      <c r="C234">
        <f>IF(Results!J234&lt;=Input!$C$27, 1, 0)</f>
        <v>1</v>
      </c>
      <c r="D234">
        <f>IF(Results!D234&gt;=Input!$F$27, 1, 0)</f>
        <v>0</v>
      </c>
      <c r="E234">
        <f>IF(Results!G234&gt;=Input!$F$27, 1, 0)</f>
        <v>0</v>
      </c>
      <c r="F234">
        <f>IF(Results!J234&gt;=Input!$F$27, 1, 0)</f>
        <v>0</v>
      </c>
      <c r="G234">
        <f>IF(Results!M234&lt;=Input!$C$27, 1, 0)</f>
        <v>1</v>
      </c>
      <c r="H234">
        <f>IF(Results!M234&gt;=Input!$F$27, 1, 0)</f>
        <v>0</v>
      </c>
      <c r="I234">
        <f>IF(D234=1,Results!D234,0)</f>
        <v>0</v>
      </c>
      <c r="J234">
        <f>IF(E234=1,Results!G234,0)</f>
        <v>0</v>
      </c>
      <c r="K234">
        <f>IF(F234=1,Results!J234,0)</f>
        <v>0</v>
      </c>
      <c r="L234">
        <f>IF(H234=1,Results!M234,0)</f>
        <v>0</v>
      </c>
      <c r="M234">
        <f>IF(A234=1,Results!D234,0)</f>
        <v>0</v>
      </c>
      <c r="N234">
        <f>IF(B234=1,Results!G234,0)</f>
        <v>0</v>
      </c>
      <c r="O234">
        <f>IF(C234=1,Results!J234,0)</f>
        <v>0</v>
      </c>
      <c r="P234">
        <f>IF(G234=1,Results!M234,0)</f>
        <v>0</v>
      </c>
      <c r="Q234">
        <f>IF($E234=1,Results!N234,0)</f>
        <v>0</v>
      </c>
      <c r="R234">
        <f>IF($B234=1,Results!N234,0)</f>
        <v>0</v>
      </c>
    </row>
    <row r="235" spans="1:18">
      <c r="A235">
        <f>IF(Results!D235&lt;=Input!$C$27, 1, 0)</f>
        <v>1</v>
      </c>
      <c r="B235">
        <f>IF(Results!G235&lt;=Input!$C$27, 1, 0)</f>
        <v>1</v>
      </c>
      <c r="C235">
        <f>IF(Results!J235&lt;=Input!$C$27, 1, 0)</f>
        <v>1</v>
      </c>
      <c r="D235">
        <f>IF(Results!D235&gt;=Input!$F$27, 1, 0)</f>
        <v>0</v>
      </c>
      <c r="E235">
        <f>IF(Results!G235&gt;=Input!$F$27, 1, 0)</f>
        <v>0</v>
      </c>
      <c r="F235">
        <f>IF(Results!J235&gt;=Input!$F$27, 1, 0)</f>
        <v>0</v>
      </c>
      <c r="G235">
        <f>IF(Results!M235&lt;=Input!$C$27, 1, 0)</f>
        <v>1</v>
      </c>
      <c r="H235">
        <f>IF(Results!M235&gt;=Input!$F$27, 1, 0)</f>
        <v>0</v>
      </c>
      <c r="I235">
        <f>IF(D235=1,Results!D235,0)</f>
        <v>0</v>
      </c>
      <c r="J235">
        <f>IF(E235=1,Results!G235,0)</f>
        <v>0</v>
      </c>
      <c r="K235">
        <f>IF(F235=1,Results!J235,0)</f>
        <v>0</v>
      </c>
      <c r="L235">
        <f>IF(H235=1,Results!M235,0)</f>
        <v>0</v>
      </c>
      <c r="M235">
        <f>IF(A235=1,Results!D235,0)</f>
        <v>0</v>
      </c>
      <c r="N235">
        <f>IF(B235=1,Results!G235,0)</f>
        <v>0</v>
      </c>
      <c r="O235">
        <f>IF(C235=1,Results!J235,0)</f>
        <v>0</v>
      </c>
      <c r="P235">
        <f>IF(G235=1,Results!M235,0)</f>
        <v>0</v>
      </c>
      <c r="Q235">
        <f>IF($E235=1,Results!N235,0)</f>
        <v>0</v>
      </c>
      <c r="R235">
        <f>IF($B235=1,Results!N235,0)</f>
        <v>0</v>
      </c>
    </row>
    <row r="236" spans="1:18">
      <c r="A236">
        <f>IF(Results!D236&lt;=Input!$C$27, 1, 0)</f>
        <v>1</v>
      </c>
      <c r="B236">
        <f>IF(Results!G236&lt;=Input!$C$27, 1, 0)</f>
        <v>1</v>
      </c>
      <c r="C236">
        <f>IF(Results!J236&lt;=Input!$C$27, 1, 0)</f>
        <v>1</v>
      </c>
      <c r="D236">
        <f>IF(Results!D236&gt;=Input!$F$27, 1, 0)</f>
        <v>0</v>
      </c>
      <c r="E236">
        <f>IF(Results!G236&gt;=Input!$F$27, 1, 0)</f>
        <v>0</v>
      </c>
      <c r="F236">
        <f>IF(Results!J236&gt;=Input!$F$27, 1, 0)</f>
        <v>0</v>
      </c>
      <c r="G236">
        <f>IF(Results!M236&lt;=Input!$C$27, 1, 0)</f>
        <v>1</v>
      </c>
      <c r="H236">
        <f>IF(Results!M236&gt;=Input!$F$27, 1, 0)</f>
        <v>0</v>
      </c>
      <c r="I236">
        <f>IF(D236=1,Results!D236,0)</f>
        <v>0</v>
      </c>
      <c r="J236">
        <f>IF(E236=1,Results!G236,0)</f>
        <v>0</v>
      </c>
      <c r="K236">
        <f>IF(F236=1,Results!J236,0)</f>
        <v>0</v>
      </c>
      <c r="L236">
        <f>IF(H236=1,Results!M236,0)</f>
        <v>0</v>
      </c>
      <c r="M236">
        <f>IF(A236=1,Results!D236,0)</f>
        <v>0</v>
      </c>
      <c r="N236">
        <f>IF(B236=1,Results!G236,0)</f>
        <v>0</v>
      </c>
      <c r="O236">
        <f>IF(C236=1,Results!J236,0)</f>
        <v>0</v>
      </c>
      <c r="P236">
        <f>IF(G236=1,Results!M236,0)</f>
        <v>0</v>
      </c>
      <c r="Q236">
        <f>IF($E236=1,Results!N236,0)</f>
        <v>0</v>
      </c>
      <c r="R236">
        <f>IF($B236=1,Results!N236,0)</f>
        <v>0</v>
      </c>
    </row>
    <row r="237" spans="1:18">
      <c r="A237">
        <f>IF(Results!D237&lt;=Input!$C$27, 1, 0)</f>
        <v>1</v>
      </c>
      <c r="B237">
        <f>IF(Results!G237&lt;=Input!$C$27, 1, 0)</f>
        <v>1</v>
      </c>
      <c r="C237">
        <f>IF(Results!J237&lt;=Input!$C$27, 1, 0)</f>
        <v>1</v>
      </c>
      <c r="D237">
        <f>IF(Results!D237&gt;=Input!$F$27, 1, 0)</f>
        <v>0</v>
      </c>
      <c r="E237">
        <f>IF(Results!G237&gt;=Input!$F$27, 1, 0)</f>
        <v>0</v>
      </c>
      <c r="F237">
        <f>IF(Results!J237&gt;=Input!$F$27, 1, 0)</f>
        <v>0</v>
      </c>
      <c r="G237">
        <f>IF(Results!M237&lt;=Input!$C$27, 1, 0)</f>
        <v>1</v>
      </c>
      <c r="H237">
        <f>IF(Results!M237&gt;=Input!$F$27, 1, 0)</f>
        <v>0</v>
      </c>
      <c r="I237">
        <f>IF(D237=1,Results!D237,0)</f>
        <v>0</v>
      </c>
      <c r="J237">
        <f>IF(E237=1,Results!G237,0)</f>
        <v>0</v>
      </c>
      <c r="K237">
        <f>IF(F237=1,Results!J237,0)</f>
        <v>0</v>
      </c>
      <c r="L237">
        <f>IF(H237=1,Results!M237,0)</f>
        <v>0</v>
      </c>
      <c r="M237">
        <f>IF(A237=1,Results!D237,0)</f>
        <v>0</v>
      </c>
      <c r="N237">
        <f>IF(B237=1,Results!G237,0)</f>
        <v>0</v>
      </c>
      <c r="O237">
        <f>IF(C237=1,Results!J237,0)</f>
        <v>0</v>
      </c>
      <c r="P237">
        <f>IF(G237=1,Results!M237,0)</f>
        <v>0</v>
      </c>
      <c r="Q237">
        <f>IF($E237=1,Results!N237,0)</f>
        <v>0</v>
      </c>
      <c r="R237">
        <f>IF($B237=1,Results!N237,0)</f>
        <v>0</v>
      </c>
    </row>
    <row r="238" spans="1:18">
      <c r="A238">
        <f>IF(Results!D238&lt;=Input!$C$27, 1, 0)</f>
        <v>1</v>
      </c>
      <c r="B238">
        <f>IF(Results!G238&lt;=Input!$C$27, 1, 0)</f>
        <v>1</v>
      </c>
      <c r="C238">
        <f>IF(Results!J238&lt;=Input!$C$27, 1, 0)</f>
        <v>1</v>
      </c>
      <c r="D238">
        <f>IF(Results!D238&gt;=Input!$F$27, 1, 0)</f>
        <v>0</v>
      </c>
      <c r="E238">
        <f>IF(Results!G238&gt;=Input!$F$27, 1, 0)</f>
        <v>0</v>
      </c>
      <c r="F238">
        <f>IF(Results!J238&gt;=Input!$F$27, 1, 0)</f>
        <v>0</v>
      </c>
      <c r="G238">
        <f>IF(Results!M238&lt;=Input!$C$27, 1, 0)</f>
        <v>1</v>
      </c>
      <c r="H238">
        <f>IF(Results!M238&gt;=Input!$F$27, 1, 0)</f>
        <v>0</v>
      </c>
      <c r="I238">
        <f>IF(D238=1,Results!D238,0)</f>
        <v>0</v>
      </c>
      <c r="J238">
        <f>IF(E238=1,Results!G238,0)</f>
        <v>0</v>
      </c>
      <c r="K238">
        <f>IF(F238=1,Results!J238,0)</f>
        <v>0</v>
      </c>
      <c r="L238">
        <f>IF(H238=1,Results!M238,0)</f>
        <v>0</v>
      </c>
      <c r="M238">
        <f>IF(A238=1,Results!D238,0)</f>
        <v>0</v>
      </c>
      <c r="N238">
        <f>IF(B238=1,Results!G238,0)</f>
        <v>0</v>
      </c>
      <c r="O238">
        <f>IF(C238=1,Results!J238,0)</f>
        <v>0</v>
      </c>
      <c r="P238">
        <f>IF(G238=1,Results!M238,0)</f>
        <v>0</v>
      </c>
      <c r="Q238">
        <f>IF($E238=1,Results!N238,0)</f>
        <v>0</v>
      </c>
      <c r="R238">
        <f>IF($B238=1,Results!N238,0)</f>
        <v>0</v>
      </c>
    </row>
    <row r="239" spans="1:18">
      <c r="A239">
        <f>IF(Results!D239&lt;=Input!$C$27, 1, 0)</f>
        <v>1</v>
      </c>
      <c r="B239">
        <f>IF(Results!G239&lt;=Input!$C$27, 1, 0)</f>
        <v>1</v>
      </c>
      <c r="C239">
        <f>IF(Results!J239&lt;=Input!$C$27, 1, 0)</f>
        <v>1</v>
      </c>
      <c r="D239">
        <f>IF(Results!D239&gt;=Input!$F$27, 1, 0)</f>
        <v>0</v>
      </c>
      <c r="E239">
        <f>IF(Results!G239&gt;=Input!$F$27, 1, 0)</f>
        <v>0</v>
      </c>
      <c r="F239">
        <f>IF(Results!J239&gt;=Input!$F$27, 1, 0)</f>
        <v>0</v>
      </c>
      <c r="G239">
        <f>IF(Results!M239&lt;=Input!$C$27, 1, 0)</f>
        <v>1</v>
      </c>
      <c r="H239">
        <f>IF(Results!M239&gt;=Input!$F$27, 1, 0)</f>
        <v>0</v>
      </c>
      <c r="I239">
        <f>IF(D239=1,Results!D239,0)</f>
        <v>0</v>
      </c>
      <c r="J239">
        <f>IF(E239=1,Results!G239,0)</f>
        <v>0</v>
      </c>
      <c r="K239">
        <f>IF(F239=1,Results!J239,0)</f>
        <v>0</v>
      </c>
      <c r="L239">
        <f>IF(H239=1,Results!M239,0)</f>
        <v>0</v>
      </c>
      <c r="M239">
        <f>IF(A239=1,Results!D239,0)</f>
        <v>0</v>
      </c>
      <c r="N239">
        <f>IF(B239=1,Results!G239,0)</f>
        <v>0</v>
      </c>
      <c r="O239">
        <f>IF(C239=1,Results!J239,0)</f>
        <v>0</v>
      </c>
      <c r="P239">
        <f>IF(G239=1,Results!M239,0)</f>
        <v>0</v>
      </c>
      <c r="Q239">
        <f>IF($E239=1,Results!N239,0)</f>
        <v>0</v>
      </c>
      <c r="R239">
        <f>IF($B239=1,Results!N239,0)</f>
        <v>0</v>
      </c>
    </row>
    <row r="240" spans="1:18">
      <c r="A240">
        <f>IF(Results!D240&lt;=Input!$C$27, 1, 0)</f>
        <v>1</v>
      </c>
      <c r="B240">
        <f>IF(Results!G240&lt;=Input!$C$27, 1, 0)</f>
        <v>1</v>
      </c>
      <c r="C240">
        <f>IF(Results!J240&lt;=Input!$C$27, 1, 0)</f>
        <v>1</v>
      </c>
      <c r="D240">
        <f>IF(Results!D240&gt;=Input!$F$27, 1, 0)</f>
        <v>0</v>
      </c>
      <c r="E240">
        <f>IF(Results!G240&gt;=Input!$F$27, 1, 0)</f>
        <v>0</v>
      </c>
      <c r="F240">
        <f>IF(Results!J240&gt;=Input!$F$27, 1, 0)</f>
        <v>0</v>
      </c>
      <c r="G240">
        <f>IF(Results!M240&lt;=Input!$C$27, 1, 0)</f>
        <v>1</v>
      </c>
      <c r="H240">
        <f>IF(Results!M240&gt;=Input!$F$27, 1, 0)</f>
        <v>0</v>
      </c>
      <c r="I240">
        <f>IF(D240=1,Results!D240,0)</f>
        <v>0</v>
      </c>
      <c r="J240">
        <f>IF(E240=1,Results!G240,0)</f>
        <v>0</v>
      </c>
      <c r="K240">
        <f>IF(F240=1,Results!J240,0)</f>
        <v>0</v>
      </c>
      <c r="L240">
        <f>IF(H240=1,Results!M240,0)</f>
        <v>0</v>
      </c>
      <c r="M240">
        <f>IF(A240=1,Results!D240,0)</f>
        <v>0</v>
      </c>
      <c r="N240">
        <f>IF(B240=1,Results!G240,0)</f>
        <v>0</v>
      </c>
      <c r="O240">
        <f>IF(C240=1,Results!J240,0)</f>
        <v>0</v>
      </c>
      <c r="P240">
        <f>IF(G240=1,Results!M240,0)</f>
        <v>0</v>
      </c>
      <c r="Q240">
        <f>IF($E240=1,Results!N240,0)</f>
        <v>0</v>
      </c>
      <c r="R240">
        <f>IF($B240=1,Results!N240,0)</f>
        <v>0</v>
      </c>
    </row>
    <row r="241" spans="1:18">
      <c r="A241">
        <f>IF(Results!D241&lt;=Input!$C$27, 1, 0)</f>
        <v>1</v>
      </c>
      <c r="B241">
        <f>IF(Results!G241&lt;=Input!$C$27, 1, 0)</f>
        <v>1</v>
      </c>
      <c r="C241">
        <f>IF(Results!J241&lt;=Input!$C$27, 1, 0)</f>
        <v>1</v>
      </c>
      <c r="D241">
        <f>IF(Results!D241&gt;=Input!$F$27, 1, 0)</f>
        <v>0</v>
      </c>
      <c r="E241">
        <f>IF(Results!G241&gt;=Input!$F$27, 1, 0)</f>
        <v>0</v>
      </c>
      <c r="F241">
        <f>IF(Results!J241&gt;=Input!$F$27, 1, 0)</f>
        <v>0</v>
      </c>
      <c r="G241">
        <f>IF(Results!M241&lt;=Input!$C$27, 1, 0)</f>
        <v>1</v>
      </c>
      <c r="H241">
        <f>IF(Results!M241&gt;=Input!$F$27, 1, 0)</f>
        <v>0</v>
      </c>
      <c r="I241">
        <f>IF(D241=1,Results!D241,0)</f>
        <v>0</v>
      </c>
      <c r="J241">
        <f>IF(E241=1,Results!G241,0)</f>
        <v>0</v>
      </c>
      <c r="K241">
        <f>IF(F241=1,Results!J241,0)</f>
        <v>0</v>
      </c>
      <c r="L241">
        <f>IF(H241=1,Results!M241,0)</f>
        <v>0</v>
      </c>
      <c r="M241">
        <f>IF(A241=1,Results!D241,0)</f>
        <v>0</v>
      </c>
      <c r="N241">
        <f>IF(B241=1,Results!G241,0)</f>
        <v>0</v>
      </c>
      <c r="O241">
        <f>IF(C241=1,Results!J241,0)</f>
        <v>0</v>
      </c>
      <c r="P241">
        <f>IF(G241=1,Results!M241,0)</f>
        <v>0</v>
      </c>
      <c r="Q241">
        <f>IF($E241=1,Results!N241,0)</f>
        <v>0</v>
      </c>
      <c r="R241">
        <f>IF($B241=1,Results!N241,0)</f>
        <v>0</v>
      </c>
    </row>
    <row r="242" spans="1:18">
      <c r="A242">
        <f>IF(Results!D242&lt;=Input!$C$27, 1, 0)</f>
        <v>1</v>
      </c>
      <c r="B242">
        <f>IF(Results!G242&lt;=Input!$C$27, 1, 0)</f>
        <v>1</v>
      </c>
      <c r="C242">
        <f>IF(Results!J242&lt;=Input!$C$27, 1, 0)</f>
        <v>1</v>
      </c>
      <c r="D242">
        <f>IF(Results!D242&gt;=Input!$F$27, 1, 0)</f>
        <v>0</v>
      </c>
      <c r="E242">
        <f>IF(Results!G242&gt;=Input!$F$27, 1, 0)</f>
        <v>0</v>
      </c>
      <c r="F242">
        <f>IF(Results!J242&gt;=Input!$F$27, 1, 0)</f>
        <v>0</v>
      </c>
      <c r="G242">
        <f>IF(Results!M242&lt;=Input!$C$27, 1, 0)</f>
        <v>1</v>
      </c>
      <c r="H242">
        <f>IF(Results!M242&gt;=Input!$F$27, 1, 0)</f>
        <v>0</v>
      </c>
      <c r="I242">
        <f>IF(D242=1,Results!D242,0)</f>
        <v>0</v>
      </c>
      <c r="J242">
        <f>IF(E242=1,Results!G242,0)</f>
        <v>0</v>
      </c>
      <c r="K242">
        <f>IF(F242=1,Results!J242,0)</f>
        <v>0</v>
      </c>
      <c r="L242">
        <f>IF(H242=1,Results!M242,0)</f>
        <v>0</v>
      </c>
      <c r="M242">
        <f>IF(A242=1,Results!D242,0)</f>
        <v>0</v>
      </c>
      <c r="N242">
        <f>IF(B242=1,Results!G242,0)</f>
        <v>0</v>
      </c>
      <c r="O242">
        <f>IF(C242=1,Results!J242,0)</f>
        <v>0</v>
      </c>
      <c r="P242">
        <f>IF(G242=1,Results!M242,0)</f>
        <v>0</v>
      </c>
      <c r="Q242">
        <f>IF($E242=1,Results!N242,0)</f>
        <v>0</v>
      </c>
      <c r="R242">
        <f>IF($B242=1,Results!N242,0)</f>
        <v>0</v>
      </c>
    </row>
    <row r="243" spans="1:18">
      <c r="A243">
        <f>IF(Results!D243&lt;=Input!$C$27, 1, 0)</f>
        <v>1</v>
      </c>
      <c r="B243">
        <f>IF(Results!G243&lt;=Input!$C$27, 1, 0)</f>
        <v>1</v>
      </c>
      <c r="C243">
        <f>IF(Results!J243&lt;=Input!$C$27, 1, 0)</f>
        <v>1</v>
      </c>
      <c r="D243">
        <f>IF(Results!D243&gt;=Input!$F$27, 1, 0)</f>
        <v>0</v>
      </c>
      <c r="E243">
        <f>IF(Results!G243&gt;=Input!$F$27, 1, 0)</f>
        <v>0</v>
      </c>
      <c r="F243">
        <f>IF(Results!J243&gt;=Input!$F$27, 1, 0)</f>
        <v>0</v>
      </c>
      <c r="G243">
        <f>IF(Results!M243&lt;=Input!$C$27, 1, 0)</f>
        <v>1</v>
      </c>
      <c r="H243">
        <f>IF(Results!M243&gt;=Input!$F$27, 1, 0)</f>
        <v>0</v>
      </c>
      <c r="I243">
        <f>IF(D243=1,Results!D243,0)</f>
        <v>0</v>
      </c>
      <c r="J243">
        <f>IF(E243=1,Results!G243,0)</f>
        <v>0</v>
      </c>
      <c r="K243">
        <f>IF(F243=1,Results!J243,0)</f>
        <v>0</v>
      </c>
      <c r="L243">
        <f>IF(H243=1,Results!M243,0)</f>
        <v>0</v>
      </c>
      <c r="M243">
        <f>IF(A243=1,Results!D243,0)</f>
        <v>0</v>
      </c>
      <c r="N243">
        <f>IF(B243=1,Results!G243,0)</f>
        <v>0</v>
      </c>
      <c r="O243">
        <f>IF(C243=1,Results!J243,0)</f>
        <v>0</v>
      </c>
      <c r="P243">
        <f>IF(G243=1,Results!M243,0)</f>
        <v>0</v>
      </c>
      <c r="Q243">
        <f>IF($E243=1,Results!N243,0)</f>
        <v>0</v>
      </c>
      <c r="R243">
        <f>IF($B243=1,Results!N243,0)</f>
        <v>0</v>
      </c>
    </row>
    <row r="244" spans="1:18">
      <c r="A244">
        <f>IF(Results!D244&lt;=Input!$C$27, 1, 0)</f>
        <v>1</v>
      </c>
      <c r="B244">
        <f>IF(Results!G244&lt;=Input!$C$27, 1, 0)</f>
        <v>1</v>
      </c>
      <c r="C244">
        <f>IF(Results!J244&lt;=Input!$C$27, 1, 0)</f>
        <v>1</v>
      </c>
      <c r="D244">
        <f>IF(Results!D244&gt;=Input!$F$27, 1, 0)</f>
        <v>0</v>
      </c>
      <c r="E244">
        <f>IF(Results!G244&gt;=Input!$F$27, 1, 0)</f>
        <v>0</v>
      </c>
      <c r="F244">
        <f>IF(Results!J244&gt;=Input!$F$27, 1, 0)</f>
        <v>0</v>
      </c>
      <c r="G244">
        <f>IF(Results!M244&lt;=Input!$C$27, 1, 0)</f>
        <v>1</v>
      </c>
      <c r="H244">
        <f>IF(Results!M244&gt;=Input!$F$27, 1, 0)</f>
        <v>0</v>
      </c>
      <c r="I244">
        <f>IF(D244=1,Results!D244,0)</f>
        <v>0</v>
      </c>
      <c r="J244">
        <f>IF(E244=1,Results!G244,0)</f>
        <v>0</v>
      </c>
      <c r="K244">
        <f>IF(F244=1,Results!J244,0)</f>
        <v>0</v>
      </c>
      <c r="L244">
        <f>IF(H244=1,Results!M244,0)</f>
        <v>0</v>
      </c>
      <c r="M244">
        <f>IF(A244=1,Results!D244,0)</f>
        <v>0</v>
      </c>
      <c r="N244">
        <f>IF(B244=1,Results!G244,0)</f>
        <v>0</v>
      </c>
      <c r="O244">
        <f>IF(C244=1,Results!J244,0)</f>
        <v>0</v>
      </c>
      <c r="P244">
        <f>IF(G244=1,Results!M244,0)</f>
        <v>0</v>
      </c>
      <c r="Q244">
        <f>IF($E244=1,Results!N244,0)</f>
        <v>0</v>
      </c>
      <c r="R244">
        <f>IF($B244=1,Results!N244,0)</f>
        <v>0</v>
      </c>
    </row>
    <row r="245" spans="1:18">
      <c r="A245">
        <f>IF(Results!D245&lt;=Input!$C$27, 1, 0)</f>
        <v>1</v>
      </c>
      <c r="B245">
        <f>IF(Results!G245&lt;=Input!$C$27, 1, 0)</f>
        <v>1</v>
      </c>
      <c r="C245">
        <f>IF(Results!J245&lt;=Input!$C$27, 1, 0)</f>
        <v>1</v>
      </c>
      <c r="D245">
        <f>IF(Results!D245&gt;=Input!$F$27, 1, 0)</f>
        <v>0</v>
      </c>
      <c r="E245">
        <f>IF(Results!G245&gt;=Input!$F$27, 1, 0)</f>
        <v>0</v>
      </c>
      <c r="F245">
        <f>IF(Results!J245&gt;=Input!$F$27, 1, 0)</f>
        <v>0</v>
      </c>
      <c r="G245">
        <f>IF(Results!M245&lt;=Input!$C$27, 1, 0)</f>
        <v>1</v>
      </c>
      <c r="H245">
        <f>IF(Results!M245&gt;=Input!$F$27, 1, 0)</f>
        <v>0</v>
      </c>
      <c r="I245">
        <f>IF(D245=1,Results!D245,0)</f>
        <v>0</v>
      </c>
      <c r="J245">
        <f>IF(E245=1,Results!G245,0)</f>
        <v>0</v>
      </c>
      <c r="K245">
        <f>IF(F245=1,Results!J245,0)</f>
        <v>0</v>
      </c>
      <c r="L245">
        <f>IF(H245=1,Results!M245,0)</f>
        <v>0</v>
      </c>
      <c r="M245">
        <f>IF(A245=1,Results!D245,0)</f>
        <v>0</v>
      </c>
      <c r="N245">
        <f>IF(B245=1,Results!G245,0)</f>
        <v>0</v>
      </c>
      <c r="O245">
        <f>IF(C245=1,Results!J245,0)</f>
        <v>0</v>
      </c>
      <c r="P245">
        <f>IF(G245=1,Results!M245,0)</f>
        <v>0</v>
      </c>
      <c r="Q245">
        <f>IF($E245=1,Results!N245,0)</f>
        <v>0</v>
      </c>
      <c r="R245">
        <f>IF($B245=1,Results!N245,0)</f>
        <v>0</v>
      </c>
    </row>
    <row r="246" spans="1:18">
      <c r="A246">
        <f>IF(Results!D246&lt;=Input!$C$27, 1, 0)</f>
        <v>1</v>
      </c>
      <c r="B246">
        <f>IF(Results!G246&lt;=Input!$C$27, 1, 0)</f>
        <v>1</v>
      </c>
      <c r="C246">
        <f>IF(Results!J246&lt;=Input!$C$27, 1, 0)</f>
        <v>1</v>
      </c>
      <c r="D246">
        <f>IF(Results!D246&gt;=Input!$F$27, 1, 0)</f>
        <v>0</v>
      </c>
      <c r="E246">
        <f>IF(Results!G246&gt;=Input!$F$27, 1, 0)</f>
        <v>0</v>
      </c>
      <c r="F246">
        <f>IF(Results!J246&gt;=Input!$F$27, 1, 0)</f>
        <v>0</v>
      </c>
      <c r="G246">
        <f>IF(Results!M246&lt;=Input!$C$27, 1, 0)</f>
        <v>1</v>
      </c>
      <c r="H246">
        <f>IF(Results!M246&gt;=Input!$F$27, 1, 0)</f>
        <v>0</v>
      </c>
      <c r="I246">
        <f>IF(D246=1,Results!D246,0)</f>
        <v>0</v>
      </c>
      <c r="J246">
        <f>IF(E246=1,Results!G246,0)</f>
        <v>0</v>
      </c>
      <c r="K246">
        <f>IF(F246=1,Results!J246,0)</f>
        <v>0</v>
      </c>
      <c r="L246">
        <f>IF(H246=1,Results!M246,0)</f>
        <v>0</v>
      </c>
      <c r="M246">
        <f>IF(A246=1,Results!D246,0)</f>
        <v>0</v>
      </c>
      <c r="N246">
        <f>IF(B246=1,Results!G246,0)</f>
        <v>0</v>
      </c>
      <c r="O246">
        <f>IF(C246=1,Results!J246,0)</f>
        <v>0</v>
      </c>
      <c r="P246">
        <f>IF(G246=1,Results!M246,0)</f>
        <v>0</v>
      </c>
      <c r="Q246">
        <f>IF($E246=1,Results!N246,0)</f>
        <v>0</v>
      </c>
      <c r="R246">
        <f>IF($B246=1,Results!N246,0)</f>
        <v>0</v>
      </c>
    </row>
    <row r="247" spans="1:18">
      <c r="A247">
        <f>IF(Results!D247&lt;=Input!$C$27, 1, 0)</f>
        <v>1</v>
      </c>
      <c r="B247">
        <f>IF(Results!G247&lt;=Input!$C$27, 1, 0)</f>
        <v>1</v>
      </c>
      <c r="C247">
        <f>IF(Results!J247&lt;=Input!$C$27, 1, 0)</f>
        <v>1</v>
      </c>
      <c r="D247">
        <f>IF(Results!D247&gt;=Input!$F$27, 1, 0)</f>
        <v>0</v>
      </c>
      <c r="E247">
        <f>IF(Results!G247&gt;=Input!$F$27, 1, 0)</f>
        <v>0</v>
      </c>
      <c r="F247">
        <f>IF(Results!J247&gt;=Input!$F$27, 1, 0)</f>
        <v>0</v>
      </c>
      <c r="G247">
        <f>IF(Results!M247&lt;=Input!$C$27, 1, 0)</f>
        <v>1</v>
      </c>
      <c r="H247">
        <f>IF(Results!M247&gt;=Input!$F$27, 1, 0)</f>
        <v>0</v>
      </c>
      <c r="I247">
        <f>IF(D247=1,Results!D247,0)</f>
        <v>0</v>
      </c>
      <c r="J247">
        <f>IF(E247=1,Results!G247,0)</f>
        <v>0</v>
      </c>
      <c r="K247">
        <f>IF(F247=1,Results!J247,0)</f>
        <v>0</v>
      </c>
      <c r="L247">
        <f>IF(H247=1,Results!M247,0)</f>
        <v>0</v>
      </c>
      <c r="M247">
        <f>IF(A247=1,Results!D247,0)</f>
        <v>0</v>
      </c>
      <c r="N247">
        <f>IF(B247=1,Results!G247,0)</f>
        <v>0</v>
      </c>
      <c r="O247">
        <f>IF(C247=1,Results!J247,0)</f>
        <v>0</v>
      </c>
      <c r="P247">
        <f>IF(G247=1,Results!M247,0)</f>
        <v>0</v>
      </c>
      <c r="Q247">
        <f>IF($E247=1,Results!N247,0)</f>
        <v>0</v>
      </c>
      <c r="R247">
        <f>IF($B247=1,Results!N247,0)</f>
        <v>0</v>
      </c>
    </row>
    <row r="248" spans="1:18">
      <c r="A248">
        <f>IF(Results!D248&lt;=Input!$C$27, 1, 0)</f>
        <v>1</v>
      </c>
      <c r="B248">
        <f>IF(Results!G248&lt;=Input!$C$27, 1, 0)</f>
        <v>1</v>
      </c>
      <c r="C248">
        <f>IF(Results!J248&lt;=Input!$C$27, 1, 0)</f>
        <v>1</v>
      </c>
      <c r="D248">
        <f>IF(Results!D248&gt;=Input!$F$27, 1, 0)</f>
        <v>0</v>
      </c>
      <c r="E248">
        <f>IF(Results!G248&gt;=Input!$F$27, 1, 0)</f>
        <v>0</v>
      </c>
      <c r="F248">
        <f>IF(Results!J248&gt;=Input!$F$27, 1, 0)</f>
        <v>0</v>
      </c>
      <c r="G248">
        <f>IF(Results!M248&lt;=Input!$C$27, 1, 0)</f>
        <v>1</v>
      </c>
      <c r="H248">
        <f>IF(Results!M248&gt;=Input!$F$27, 1, 0)</f>
        <v>0</v>
      </c>
      <c r="I248">
        <f>IF(D248=1,Results!D248,0)</f>
        <v>0</v>
      </c>
      <c r="J248">
        <f>IF(E248=1,Results!G248,0)</f>
        <v>0</v>
      </c>
      <c r="K248">
        <f>IF(F248=1,Results!J248,0)</f>
        <v>0</v>
      </c>
      <c r="L248">
        <f>IF(H248=1,Results!M248,0)</f>
        <v>0</v>
      </c>
      <c r="M248">
        <f>IF(A248=1,Results!D248,0)</f>
        <v>0</v>
      </c>
      <c r="N248">
        <f>IF(B248=1,Results!G248,0)</f>
        <v>0</v>
      </c>
      <c r="O248">
        <f>IF(C248=1,Results!J248,0)</f>
        <v>0</v>
      </c>
      <c r="P248">
        <f>IF(G248=1,Results!M248,0)</f>
        <v>0</v>
      </c>
      <c r="Q248">
        <f>IF($E248=1,Results!N248,0)</f>
        <v>0</v>
      </c>
      <c r="R248">
        <f>IF($B248=1,Results!N248,0)</f>
        <v>0</v>
      </c>
    </row>
    <row r="249" spans="1:18">
      <c r="A249">
        <f>IF(Results!D249&lt;=Input!$C$27, 1, 0)</f>
        <v>1</v>
      </c>
      <c r="B249">
        <f>IF(Results!G249&lt;=Input!$C$27, 1, 0)</f>
        <v>1</v>
      </c>
      <c r="C249">
        <f>IF(Results!J249&lt;=Input!$C$27, 1, 0)</f>
        <v>1</v>
      </c>
      <c r="D249">
        <f>IF(Results!D249&gt;=Input!$F$27, 1, 0)</f>
        <v>0</v>
      </c>
      <c r="E249">
        <f>IF(Results!G249&gt;=Input!$F$27, 1, 0)</f>
        <v>0</v>
      </c>
      <c r="F249">
        <f>IF(Results!J249&gt;=Input!$F$27, 1, 0)</f>
        <v>0</v>
      </c>
      <c r="G249">
        <f>IF(Results!M249&lt;=Input!$C$27, 1, 0)</f>
        <v>1</v>
      </c>
      <c r="H249">
        <f>IF(Results!M249&gt;=Input!$F$27, 1, 0)</f>
        <v>0</v>
      </c>
      <c r="I249">
        <f>IF(D249=1,Results!D249,0)</f>
        <v>0</v>
      </c>
      <c r="J249">
        <f>IF(E249=1,Results!G249,0)</f>
        <v>0</v>
      </c>
      <c r="K249">
        <f>IF(F249=1,Results!J249,0)</f>
        <v>0</v>
      </c>
      <c r="L249">
        <f>IF(H249=1,Results!M249,0)</f>
        <v>0</v>
      </c>
      <c r="M249">
        <f>IF(A249=1,Results!D249,0)</f>
        <v>0</v>
      </c>
      <c r="N249">
        <f>IF(B249=1,Results!G249,0)</f>
        <v>0</v>
      </c>
      <c r="O249">
        <f>IF(C249=1,Results!J249,0)</f>
        <v>0</v>
      </c>
      <c r="P249">
        <f>IF(G249=1,Results!M249,0)</f>
        <v>0</v>
      </c>
      <c r="Q249">
        <f>IF($E249=1,Results!N249,0)</f>
        <v>0</v>
      </c>
      <c r="R249">
        <f>IF($B249=1,Results!N249,0)</f>
        <v>0</v>
      </c>
    </row>
    <row r="250" spans="1:18">
      <c r="A250">
        <f>IF(Results!D250&lt;=Input!$C$27, 1, 0)</f>
        <v>1</v>
      </c>
      <c r="B250">
        <f>IF(Results!G250&lt;=Input!$C$27, 1, 0)</f>
        <v>1</v>
      </c>
      <c r="C250">
        <f>IF(Results!J250&lt;=Input!$C$27, 1, 0)</f>
        <v>1</v>
      </c>
      <c r="D250">
        <f>IF(Results!D250&gt;=Input!$F$27, 1, 0)</f>
        <v>0</v>
      </c>
      <c r="E250">
        <f>IF(Results!G250&gt;=Input!$F$27, 1, 0)</f>
        <v>0</v>
      </c>
      <c r="F250">
        <f>IF(Results!J250&gt;=Input!$F$27, 1, 0)</f>
        <v>0</v>
      </c>
      <c r="G250">
        <f>IF(Results!M250&lt;=Input!$C$27, 1, 0)</f>
        <v>1</v>
      </c>
      <c r="H250">
        <f>IF(Results!M250&gt;=Input!$F$27, 1, 0)</f>
        <v>0</v>
      </c>
      <c r="I250">
        <f>IF(D250=1,Results!D250,0)</f>
        <v>0</v>
      </c>
      <c r="J250">
        <f>IF(E250=1,Results!G250,0)</f>
        <v>0</v>
      </c>
      <c r="K250">
        <f>IF(F250=1,Results!J250,0)</f>
        <v>0</v>
      </c>
      <c r="L250">
        <f>IF(H250=1,Results!M250,0)</f>
        <v>0</v>
      </c>
      <c r="M250">
        <f>IF(A250=1,Results!D250,0)</f>
        <v>0</v>
      </c>
      <c r="N250">
        <f>IF(B250=1,Results!G250,0)</f>
        <v>0</v>
      </c>
      <c r="O250">
        <f>IF(C250=1,Results!J250,0)</f>
        <v>0</v>
      </c>
      <c r="P250">
        <f>IF(G250=1,Results!M250,0)</f>
        <v>0</v>
      </c>
      <c r="Q250">
        <f>IF($E250=1,Results!N250,0)</f>
        <v>0</v>
      </c>
      <c r="R250">
        <f>IF($B250=1,Results!N250,0)</f>
        <v>0</v>
      </c>
    </row>
    <row r="251" spans="1:18">
      <c r="A251">
        <f>IF(Results!D251&lt;=Input!$C$27, 1, 0)</f>
        <v>1</v>
      </c>
      <c r="B251">
        <f>IF(Results!G251&lt;=Input!$C$27, 1, 0)</f>
        <v>1</v>
      </c>
      <c r="C251">
        <f>IF(Results!J251&lt;=Input!$C$27, 1, 0)</f>
        <v>1</v>
      </c>
      <c r="D251">
        <f>IF(Results!D251&gt;=Input!$F$27, 1, 0)</f>
        <v>0</v>
      </c>
      <c r="E251">
        <f>IF(Results!G251&gt;=Input!$F$27, 1, 0)</f>
        <v>0</v>
      </c>
      <c r="F251">
        <f>IF(Results!J251&gt;=Input!$F$27, 1, 0)</f>
        <v>0</v>
      </c>
      <c r="G251">
        <f>IF(Results!M251&lt;=Input!$C$27, 1, 0)</f>
        <v>1</v>
      </c>
      <c r="H251">
        <f>IF(Results!M251&gt;=Input!$F$27, 1, 0)</f>
        <v>0</v>
      </c>
      <c r="I251">
        <f>IF(D251=1,Results!D251,0)</f>
        <v>0</v>
      </c>
      <c r="J251">
        <f>IF(E251=1,Results!G251,0)</f>
        <v>0</v>
      </c>
      <c r="K251">
        <f>IF(F251=1,Results!J251,0)</f>
        <v>0</v>
      </c>
      <c r="L251">
        <f>IF(H251=1,Results!M251,0)</f>
        <v>0</v>
      </c>
      <c r="M251">
        <f>IF(A251=1,Results!D251,0)</f>
        <v>0</v>
      </c>
      <c r="N251">
        <f>IF(B251=1,Results!G251,0)</f>
        <v>0</v>
      </c>
      <c r="O251">
        <f>IF(C251=1,Results!J251,0)</f>
        <v>0</v>
      </c>
      <c r="P251">
        <f>IF(G251=1,Results!M251,0)</f>
        <v>0</v>
      </c>
      <c r="Q251">
        <f>IF($E251=1,Results!N251,0)</f>
        <v>0</v>
      </c>
      <c r="R251">
        <f>IF($B251=1,Results!N251,0)</f>
        <v>0</v>
      </c>
    </row>
    <row r="252" spans="1:18">
      <c r="A252">
        <f>IF(Results!D252&lt;=Input!$C$27, 1, 0)</f>
        <v>1</v>
      </c>
      <c r="B252">
        <f>IF(Results!G252&lt;=Input!$C$27, 1, 0)</f>
        <v>1</v>
      </c>
      <c r="C252">
        <f>IF(Results!J252&lt;=Input!$C$27, 1, 0)</f>
        <v>1</v>
      </c>
      <c r="D252">
        <f>IF(Results!D252&gt;=Input!$F$27, 1, 0)</f>
        <v>0</v>
      </c>
      <c r="E252">
        <f>IF(Results!G252&gt;=Input!$F$27, 1, 0)</f>
        <v>0</v>
      </c>
      <c r="F252">
        <f>IF(Results!J252&gt;=Input!$F$27, 1, 0)</f>
        <v>0</v>
      </c>
      <c r="G252">
        <f>IF(Results!M252&lt;=Input!$C$27, 1, 0)</f>
        <v>1</v>
      </c>
      <c r="H252">
        <f>IF(Results!M252&gt;=Input!$F$27, 1, 0)</f>
        <v>0</v>
      </c>
      <c r="I252">
        <f>IF(D252=1,Results!D252,0)</f>
        <v>0</v>
      </c>
      <c r="J252">
        <f>IF(E252=1,Results!G252,0)</f>
        <v>0</v>
      </c>
      <c r="K252">
        <f>IF(F252=1,Results!J252,0)</f>
        <v>0</v>
      </c>
      <c r="L252">
        <f>IF(H252=1,Results!M252,0)</f>
        <v>0</v>
      </c>
      <c r="M252">
        <f>IF(A252=1,Results!D252,0)</f>
        <v>0</v>
      </c>
      <c r="N252">
        <f>IF(B252=1,Results!G252,0)</f>
        <v>0</v>
      </c>
      <c r="O252">
        <f>IF(C252=1,Results!J252,0)</f>
        <v>0</v>
      </c>
      <c r="P252">
        <f>IF(G252=1,Results!M252,0)</f>
        <v>0</v>
      </c>
      <c r="Q252">
        <f>IF($E252=1,Results!N252,0)</f>
        <v>0</v>
      </c>
      <c r="R252">
        <f>IF($B252=1,Results!N252,0)</f>
        <v>0</v>
      </c>
    </row>
    <row r="253" spans="1:18">
      <c r="A253">
        <f>IF(Results!D253&lt;=Input!$C$27, 1, 0)</f>
        <v>1</v>
      </c>
      <c r="B253">
        <f>IF(Results!G253&lt;=Input!$C$27, 1, 0)</f>
        <v>1</v>
      </c>
      <c r="C253">
        <f>IF(Results!J253&lt;=Input!$C$27, 1, 0)</f>
        <v>1</v>
      </c>
      <c r="D253">
        <f>IF(Results!D253&gt;=Input!$F$27, 1, 0)</f>
        <v>0</v>
      </c>
      <c r="E253">
        <f>IF(Results!G253&gt;=Input!$F$27, 1, 0)</f>
        <v>0</v>
      </c>
      <c r="F253">
        <f>IF(Results!J253&gt;=Input!$F$27, 1, 0)</f>
        <v>0</v>
      </c>
      <c r="G253">
        <f>IF(Results!M253&lt;=Input!$C$27, 1, 0)</f>
        <v>1</v>
      </c>
      <c r="H253">
        <f>IF(Results!M253&gt;=Input!$F$27, 1, 0)</f>
        <v>0</v>
      </c>
      <c r="I253">
        <f>IF(D253=1,Results!D253,0)</f>
        <v>0</v>
      </c>
      <c r="J253">
        <f>IF(E253=1,Results!G253,0)</f>
        <v>0</v>
      </c>
      <c r="K253">
        <f>IF(F253=1,Results!J253,0)</f>
        <v>0</v>
      </c>
      <c r="L253">
        <f>IF(H253=1,Results!M253,0)</f>
        <v>0</v>
      </c>
      <c r="M253">
        <f>IF(A253=1,Results!D253,0)</f>
        <v>0</v>
      </c>
      <c r="N253">
        <f>IF(B253=1,Results!G253,0)</f>
        <v>0</v>
      </c>
      <c r="O253">
        <f>IF(C253=1,Results!J253,0)</f>
        <v>0</v>
      </c>
      <c r="P253">
        <f>IF(G253=1,Results!M253,0)</f>
        <v>0</v>
      </c>
      <c r="Q253">
        <f>IF($E253=1,Results!N253,0)</f>
        <v>0</v>
      </c>
      <c r="R253">
        <f>IF($B253=1,Results!N253,0)</f>
        <v>0</v>
      </c>
    </row>
    <row r="254" spans="1:18">
      <c r="A254">
        <f>IF(Results!D254&lt;=Input!$C$27, 1, 0)</f>
        <v>1</v>
      </c>
      <c r="B254">
        <f>IF(Results!G254&lt;=Input!$C$27, 1, 0)</f>
        <v>1</v>
      </c>
      <c r="C254">
        <f>IF(Results!J254&lt;=Input!$C$27, 1, 0)</f>
        <v>1</v>
      </c>
      <c r="D254">
        <f>IF(Results!D254&gt;=Input!$F$27, 1, 0)</f>
        <v>0</v>
      </c>
      <c r="E254">
        <f>IF(Results!G254&gt;=Input!$F$27, 1, 0)</f>
        <v>0</v>
      </c>
      <c r="F254">
        <f>IF(Results!J254&gt;=Input!$F$27, 1, 0)</f>
        <v>0</v>
      </c>
      <c r="G254">
        <f>IF(Results!M254&lt;=Input!$C$27, 1, 0)</f>
        <v>1</v>
      </c>
      <c r="H254">
        <f>IF(Results!M254&gt;=Input!$F$27, 1, 0)</f>
        <v>0</v>
      </c>
      <c r="I254">
        <f>IF(D254=1,Results!D254,0)</f>
        <v>0</v>
      </c>
      <c r="J254">
        <f>IF(E254=1,Results!G254,0)</f>
        <v>0</v>
      </c>
      <c r="K254">
        <f>IF(F254=1,Results!J254,0)</f>
        <v>0</v>
      </c>
      <c r="L254">
        <f>IF(H254=1,Results!M254,0)</f>
        <v>0</v>
      </c>
      <c r="M254">
        <f>IF(A254=1,Results!D254,0)</f>
        <v>0</v>
      </c>
      <c r="N254">
        <f>IF(B254=1,Results!G254,0)</f>
        <v>0</v>
      </c>
      <c r="O254">
        <f>IF(C254=1,Results!J254,0)</f>
        <v>0</v>
      </c>
      <c r="P254">
        <f>IF(G254=1,Results!M254,0)</f>
        <v>0</v>
      </c>
      <c r="Q254">
        <f>IF($E254=1,Results!N254,0)</f>
        <v>0</v>
      </c>
      <c r="R254">
        <f>IF($B254=1,Results!N254,0)</f>
        <v>0</v>
      </c>
    </row>
    <row r="255" spans="1:18">
      <c r="A255">
        <f>IF(Results!D255&lt;=Input!$C$27, 1, 0)</f>
        <v>1</v>
      </c>
      <c r="B255">
        <f>IF(Results!G255&lt;=Input!$C$27, 1, 0)</f>
        <v>1</v>
      </c>
      <c r="C255">
        <f>IF(Results!J255&lt;=Input!$C$27, 1, 0)</f>
        <v>1</v>
      </c>
      <c r="D255">
        <f>IF(Results!D255&gt;=Input!$F$27, 1, 0)</f>
        <v>0</v>
      </c>
      <c r="E255">
        <f>IF(Results!G255&gt;=Input!$F$27, 1, 0)</f>
        <v>0</v>
      </c>
      <c r="F255">
        <f>IF(Results!J255&gt;=Input!$F$27, 1, 0)</f>
        <v>0</v>
      </c>
      <c r="G255">
        <f>IF(Results!M255&lt;=Input!$C$27, 1, 0)</f>
        <v>1</v>
      </c>
      <c r="H255">
        <f>IF(Results!M255&gt;=Input!$F$27, 1, 0)</f>
        <v>0</v>
      </c>
      <c r="I255">
        <f>IF(D255=1,Results!D255,0)</f>
        <v>0</v>
      </c>
      <c r="J255">
        <f>IF(E255=1,Results!G255,0)</f>
        <v>0</v>
      </c>
      <c r="K255">
        <f>IF(F255=1,Results!J255,0)</f>
        <v>0</v>
      </c>
      <c r="L255">
        <f>IF(H255=1,Results!M255,0)</f>
        <v>0</v>
      </c>
      <c r="M255">
        <f>IF(A255=1,Results!D255,0)</f>
        <v>0</v>
      </c>
      <c r="N255">
        <f>IF(B255=1,Results!G255,0)</f>
        <v>0</v>
      </c>
      <c r="O255">
        <f>IF(C255=1,Results!J255,0)</f>
        <v>0</v>
      </c>
      <c r="P255">
        <f>IF(G255=1,Results!M255,0)</f>
        <v>0</v>
      </c>
      <c r="Q255">
        <f>IF($E255=1,Results!N255,0)</f>
        <v>0</v>
      </c>
      <c r="R255">
        <f>IF($B255=1,Results!N255,0)</f>
        <v>0</v>
      </c>
    </row>
    <row r="256" spans="1:18">
      <c r="A256">
        <f>IF(Results!D256&lt;=Input!$C$27, 1, 0)</f>
        <v>1</v>
      </c>
      <c r="B256">
        <f>IF(Results!G256&lt;=Input!$C$27, 1, 0)</f>
        <v>1</v>
      </c>
      <c r="C256">
        <f>IF(Results!J256&lt;=Input!$C$27, 1, 0)</f>
        <v>1</v>
      </c>
      <c r="D256">
        <f>IF(Results!D256&gt;=Input!$F$27, 1, 0)</f>
        <v>0</v>
      </c>
      <c r="E256">
        <f>IF(Results!G256&gt;=Input!$F$27, 1, 0)</f>
        <v>0</v>
      </c>
      <c r="F256">
        <f>IF(Results!J256&gt;=Input!$F$27, 1, 0)</f>
        <v>0</v>
      </c>
      <c r="G256">
        <f>IF(Results!M256&lt;=Input!$C$27, 1, 0)</f>
        <v>1</v>
      </c>
      <c r="H256">
        <f>IF(Results!M256&gt;=Input!$F$27, 1, 0)</f>
        <v>0</v>
      </c>
      <c r="I256">
        <f>IF(D256=1,Results!D256,0)</f>
        <v>0</v>
      </c>
      <c r="J256">
        <f>IF(E256=1,Results!G256,0)</f>
        <v>0</v>
      </c>
      <c r="K256">
        <f>IF(F256=1,Results!J256,0)</f>
        <v>0</v>
      </c>
      <c r="L256">
        <f>IF(H256=1,Results!M256,0)</f>
        <v>0</v>
      </c>
      <c r="M256">
        <f>IF(A256=1,Results!D256,0)</f>
        <v>0</v>
      </c>
      <c r="N256">
        <f>IF(B256=1,Results!G256,0)</f>
        <v>0</v>
      </c>
      <c r="O256">
        <f>IF(C256=1,Results!J256,0)</f>
        <v>0</v>
      </c>
      <c r="P256">
        <f>IF(G256=1,Results!M256,0)</f>
        <v>0</v>
      </c>
      <c r="Q256">
        <f>IF($E256=1,Results!N256,0)</f>
        <v>0</v>
      </c>
      <c r="R256">
        <f>IF($B256=1,Results!N256,0)</f>
        <v>0</v>
      </c>
    </row>
    <row r="257" spans="1:18">
      <c r="A257">
        <f>IF(Results!D257&lt;=Input!$C$27, 1, 0)</f>
        <v>1</v>
      </c>
      <c r="B257">
        <f>IF(Results!G257&lt;=Input!$C$27, 1, 0)</f>
        <v>1</v>
      </c>
      <c r="C257">
        <f>IF(Results!J257&lt;=Input!$C$27, 1, 0)</f>
        <v>1</v>
      </c>
      <c r="D257">
        <f>IF(Results!D257&gt;=Input!$F$27, 1, 0)</f>
        <v>0</v>
      </c>
      <c r="E257">
        <f>IF(Results!G257&gt;=Input!$F$27, 1, 0)</f>
        <v>0</v>
      </c>
      <c r="F257">
        <f>IF(Results!J257&gt;=Input!$F$27, 1, 0)</f>
        <v>0</v>
      </c>
      <c r="G257">
        <f>IF(Results!M257&lt;=Input!$C$27, 1, 0)</f>
        <v>1</v>
      </c>
      <c r="H257">
        <f>IF(Results!M257&gt;=Input!$F$27, 1, 0)</f>
        <v>0</v>
      </c>
      <c r="I257">
        <f>IF(D257=1,Results!D257,0)</f>
        <v>0</v>
      </c>
      <c r="J257">
        <f>IF(E257=1,Results!G257,0)</f>
        <v>0</v>
      </c>
      <c r="K257">
        <f>IF(F257=1,Results!J257,0)</f>
        <v>0</v>
      </c>
      <c r="L257">
        <f>IF(H257=1,Results!M257,0)</f>
        <v>0</v>
      </c>
      <c r="M257">
        <f>IF(A257=1,Results!D257,0)</f>
        <v>0</v>
      </c>
      <c r="N257">
        <f>IF(B257=1,Results!G257,0)</f>
        <v>0</v>
      </c>
      <c r="O257">
        <f>IF(C257=1,Results!J257,0)</f>
        <v>0</v>
      </c>
      <c r="P257">
        <f>IF(G257=1,Results!M257,0)</f>
        <v>0</v>
      </c>
      <c r="Q257">
        <f>IF($E257=1,Results!N257,0)</f>
        <v>0</v>
      </c>
      <c r="R257">
        <f>IF($B257=1,Results!N257,0)</f>
        <v>0</v>
      </c>
    </row>
    <row r="258" spans="1:18">
      <c r="A258">
        <f>IF(Results!D258&lt;=Input!$C$27, 1, 0)</f>
        <v>1</v>
      </c>
      <c r="B258">
        <f>IF(Results!G258&lt;=Input!$C$27, 1, 0)</f>
        <v>1</v>
      </c>
      <c r="C258">
        <f>IF(Results!J258&lt;=Input!$C$27, 1, 0)</f>
        <v>1</v>
      </c>
      <c r="D258">
        <f>IF(Results!D258&gt;=Input!$F$27, 1, 0)</f>
        <v>0</v>
      </c>
      <c r="E258">
        <f>IF(Results!G258&gt;=Input!$F$27, 1, 0)</f>
        <v>0</v>
      </c>
      <c r="F258">
        <f>IF(Results!J258&gt;=Input!$F$27, 1, 0)</f>
        <v>0</v>
      </c>
      <c r="G258">
        <f>IF(Results!M258&lt;=Input!$C$27, 1, 0)</f>
        <v>1</v>
      </c>
      <c r="H258">
        <f>IF(Results!M258&gt;=Input!$F$27, 1, 0)</f>
        <v>0</v>
      </c>
      <c r="I258">
        <f>IF(D258=1,Results!D258,0)</f>
        <v>0</v>
      </c>
      <c r="J258">
        <f>IF(E258=1,Results!G258,0)</f>
        <v>0</v>
      </c>
      <c r="K258">
        <f>IF(F258=1,Results!J258,0)</f>
        <v>0</v>
      </c>
      <c r="L258">
        <f>IF(H258=1,Results!M258,0)</f>
        <v>0</v>
      </c>
      <c r="M258">
        <f>IF(A258=1,Results!D258,0)</f>
        <v>0</v>
      </c>
      <c r="N258">
        <f>IF(B258=1,Results!G258,0)</f>
        <v>0</v>
      </c>
      <c r="O258">
        <f>IF(C258=1,Results!J258,0)</f>
        <v>0</v>
      </c>
      <c r="P258">
        <f>IF(G258=1,Results!M258,0)</f>
        <v>0</v>
      </c>
      <c r="Q258">
        <f>IF($E258=1,Results!N258,0)</f>
        <v>0</v>
      </c>
      <c r="R258">
        <f>IF($B258=1,Results!N258,0)</f>
        <v>0</v>
      </c>
    </row>
    <row r="259" spans="1:18">
      <c r="A259">
        <f>IF(Results!D259&lt;=Input!$C$27, 1, 0)</f>
        <v>1</v>
      </c>
      <c r="B259">
        <f>IF(Results!G259&lt;=Input!$C$27, 1, 0)</f>
        <v>1</v>
      </c>
      <c r="C259">
        <f>IF(Results!J259&lt;=Input!$C$27, 1, 0)</f>
        <v>1</v>
      </c>
      <c r="D259">
        <f>IF(Results!D259&gt;=Input!$F$27, 1, 0)</f>
        <v>0</v>
      </c>
      <c r="E259">
        <f>IF(Results!G259&gt;=Input!$F$27, 1, 0)</f>
        <v>0</v>
      </c>
      <c r="F259">
        <f>IF(Results!J259&gt;=Input!$F$27, 1, 0)</f>
        <v>0</v>
      </c>
      <c r="G259">
        <f>IF(Results!M259&lt;=Input!$C$27, 1, 0)</f>
        <v>1</v>
      </c>
      <c r="H259">
        <f>IF(Results!M259&gt;=Input!$F$27, 1, 0)</f>
        <v>0</v>
      </c>
      <c r="I259">
        <f>IF(D259=1,Results!D259,0)</f>
        <v>0</v>
      </c>
      <c r="J259">
        <f>IF(E259=1,Results!G259,0)</f>
        <v>0</v>
      </c>
      <c r="K259">
        <f>IF(F259=1,Results!J259,0)</f>
        <v>0</v>
      </c>
      <c r="L259">
        <f>IF(H259=1,Results!M259,0)</f>
        <v>0</v>
      </c>
      <c r="M259">
        <f>IF(A259=1,Results!D259,0)</f>
        <v>0</v>
      </c>
      <c r="N259">
        <f>IF(B259=1,Results!G259,0)</f>
        <v>0</v>
      </c>
      <c r="O259">
        <f>IF(C259=1,Results!J259,0)</f>
        <v>0</v>
      </c>
      <c r="P259">
        <f>IF(G259=1,Results!M259,0)</f>
        <v>0</v>
      </c>
      <c r="Q259">
        <f>IF($E259=1,Results!N259,0)</f>
        <v>0</v>
      </c>
      <c r="R259">
        <f>IF($B259=1,Results!N259,0)</f>
        <v>0</v>
      </c>
    </row>
    <row r="260" spans="1:18">
      <c r="A260">
        <f>IF(Results!D260&lt;=Input!$C$27, 1, 0)</f>
        <v>1</v>
      </c>
      <c r="B260">
        <f>IF(Results!G260&lt;=Input!$C$27, 1, 0)</f>
        <v>1</v>
      </c>
      <c r="C260">
        <f>IF(Results!J260&lt;=Input!$C$27, 1, 0)</f>
        <v>1</v>
      </c>
      <c r="D260">
        <f>IF(Results!D260&gt;=Input!$F$27, 1, 0)</f>
        <v>0</v>
      </c>
      <c r="E260">
        <f>IF(Results!G260&gt;=Input!$F$27, 1, 0)</f>
        <v>0</v>
      </c>
      <c r="F260">
        <f>IF(Results!J260&gt;=Input!$F$27, 1, 0)</f>
        <v>0</v>
      </c>
      <c r="G260">
        <f>IF(Results!M260&lt;=Input!$C$27, 1, 0)</f>
        <v>1</v>
      </c>
      <c r="H260">
        <f>IF(Results!M260&gt;=Input!$F$27, 1, 0)</f>
        <v>0</v>
      </c>
      <c r="I260">
        <f>IF(D260=1,Results!D260,0)</f>
        <v>0</v>
      </c>
      <c r="J260">
        <f>IF(E260=1,Results!G260,0)</f>
        <v>0</v>
      </c>
      <c r="K260">
        <f>IF(F260=1,Results!J260,0)</f>
        <v>0</v>
      </c>
      <c r="L260">
        <f>IF(H260=1,Results!M260,0)</f>
        <v>0</v>
      </c>
      <c r="M260">
        <f>IF(A260=1,Results!D260,0)</f>
        <v>0</v>
      </c>
      <c r="N260">
        <f>IF(B260=1,Results!G260,0)</f>
        <v>0</v>
      </c>
      <c r="O260">
        <f>IF(C260=1,Results!J260,0)</f>
        <v>0</v>
      </c>
      <c r="P260">
        <f>IF(G260=1,Results!M260,0)</f>
        <v>0</v>
      </c>
      <c r="Q260">
        <f>IF($E260=1,Results!N260,0)</f>
        <v>0</v>
      </c>
      <c r="R260">
        <f>IF($B260=1,Results!N260,0)</f>
        <v>0</v>
      </c>
    </row>
    <row r="261" spans="1:18">
      <c r="A261">
        <f>IF(Results!D261&lt;=Input!$C$27, 1, 0)</f>
        <v>1</v>
      </c>
      <c r="B261">
        <f>IF(Results!G261&lt;=Input!$C$27, 1, 0)</f>
        <v>1</v>
      </c>
      <c r="C261">
        <f>IF(Results!J261&lt;=Input!$C$27, 1, 0)</f>
        <v>1</v>
      </c>
      <c r="D261">
        <f>IF(Results!D261&gt;=Input!$F$27, 1, 0)</f>
        <v>0</v>
      </c>
      <c r="E261">
        <f>IF(Results!G261&gt;=Input!$F$27, 1, 0)</f>
        <v>0</v>
      </c>
      <c r="F261">
        <f>IF(Results!J261&gt;=Input!$F$27, 1, 0)</f>
        <v>0</v>
      </c>
      <c r="G261">
        <f>IF(Results!M261&lt;=Input!$C$27, 1, 0)</f>
        <v>1</v>
      </c>
      <c r="H261">
        <f>IF(Results!M261&gt;=Input!$F$27, 1, 0)</f>
        <v>0</v>
      </c>
      <c r="I261">
        <f>IF(D261=1,Results!D261,0)</f>
        <v>0</v>
      </c>
      <c r="J261">
        <f>IF(E261=1,Results!G261,0)</f>
        <v>0</v>
      </c>
      <c r="K261">
        <f>IF(F261=1,Results!J261,0)</f>
        <v>0</v>
      </c>
      <c r="L261">
        <f>IF(H261=1,Results!M261,0)</f>
        <v>0</v>
      </c>
      <c r="M261">
        <f>IF(A261=1,Results!D261,0)</f>
        <v>0</v>
      </c>
      <c r="N261">
        <f>IF(B261=1,Results!G261,0)</f>
        <v>0</v>
      </c>
      <c r="O261">
        <f>IF(C261=1,Results!J261,0)</f>
        <v>0</v>
      </c>
      <c r="P261">
        <f>IF(G261=1,Results!M261,0)</f>
        <v>0</v>
      </c>
      <c r="Q261">
        <f>IF($E261=1,Results!N261,0)</f>
        <v>0</v>
      </c>
      <c r="R261">
        <f>IF($B261=1,Results!N261,0)</f>
        <v>0</v>
      </c>
    </row>
    <row r="262" spans="1:18">
      <c r="A262">
        <f>IF(Results!D262&lt;=Input!$C$27, 1, 0)</f>
        <v>1</v>
      </c>
      <c r="B262">
        <f>IF(Results!G262&lt;=Input!$C$27, 1, 0)</f>
        <v>1</v>
      </c>
      <c r="C262">
        <f>IF(Results!J262&lt;=Input!$C$27, 1, 0)</f>
        <v>1</v>
      </c>
      <c r="D262">
        <f>IF(Results!D262&gt;=Input!$F$27, 1, 0)</f>
        <v>0</v>
      </c>
      <c r="E262">
        <f>IF(Results!G262&gt;=Input!$F$27, 1, 0)</f>
        <v>0</v>
      </c>
      <c r="F262">
        <f>IF(Results!J262&gt;=Input!$F$27, 1, 0)</f>
        <v>0</v>
      </c>
      <c r="G262">
        <f>IF(Results!M262&lt;=Input!$C$27, 1, 0)</f>
        <v>1</v>
      </c>
      <c r="H262">
        <f>IF(Results!M262&gt;=Input!$F$27, 1, 0)</f>
        <v>0</v>
      </c>
      <c r="I262">
        <f>IF(D262=1,Results!D262,0)</f>
        <v>0</v>
      </c>
      <c r="J262">
        <f>IF(E262=1,Results!G262,0)</f>
        <v>0</v>
      </c>
      <c r="K262">
        <f>IF(F262=1,Results!J262,0)</f>
        <v>0</v>
      </c>
      <c r="L262">
        <f>IF(H262=1,Results!M262,0)</f>
        <v>0</v>
      </c>
      <c r="M262">
        <f>IF(A262=1,Results!D262,0)</f>
        <v>0</v>
      </c>
      <c r="N262">
        <f>IF(B262=1,Results!G262,0)</f>
        <v>0</v>
      </c>
      <c r="O262">
        <f>IF(C262=1,Results!J262,0)</f>
        <v>0</v>
      </c>
      <c r="P262">
        <f>IF(G262=1,Results!M262,0)</f>
        <v>0</v>
      </c>
      <c r="Q262">
        <f>IF($E262=1,Results!N262,0)</f>
        <v>0</v>
      </c>
      <c r="R262">
        <f>IF($B262=1,Results!N262,0)</f>
        <v>0</v>
      </c>
    </row>
    <row r="263" spans="1:18">
      <c r="A263">
        <f>IF(Results!D263&lt;=Input!$C$27, 1, 0)</f>
        <v>1</v>
      </c>
      <c r="B263">
        <f>IF(Results!G263&lt;=Input!$C$27, 1, 0)</f>
        <v>1</v>
      </c>
      <c r="C263">
        <f>IF(Results!J263&lt;=Input!$C$27, 1, 0)</f>
        <v>1</v>
      </c>
      <c r="D263">
        <f>IF(Results!D263&gt;=Input!$F$27, 1, 0)</f>
        <v>0</v>
      </c>
      <c r="E263">
        <f>IF(Results!G263&gt;=Input!$F$27, 1, 0)</f>
        <v>0</v>
      </c>
      <c r="F263">
        <f>IF(Results!J263&gt;=Input!$F$27, 1, 0)</f>
        <v>0</v>
      </c>
      <c r="G263">
        <f>IF(Results!M263&lt;=Input!$C$27, 1, 0)</f>
        <v>1</v>
      </c>
      <c r="H263">
        <f>IF(Results!M263&gt;=Input!$F$27, 1, 0)</f>
        <v>0</v>
      </c>
      <c r="I263">
        <f>IF(D263=1,Results!D263,0)</f>
        <v>0</v>
      </c>
      <c r="J263">
        <f>IF(E263=1,Results!G263,0)</f>
        <v>0</v>
      </c>
      <c r="K263">
        <f>IF(F263=1,Results!J263,0)</f>
        <v>0</v>
      </c>
      <c r="L263">
        <f>IF(H263=1,Results!M263,0)</f>
        <v>0</v>
      </c>
      <c r="M263">
        <f>IF(A263=1,Results!D263,0)</f>
        <v>0</v>
      </c>
      <c r="N263">
        <f>IF(B263=1,Results!G263,0)</f>
        <v>0</v>
      </c>
      <c r="O263">
        <f>IF(C263=1,Results!J263,0)</f>
        <v>0</v>
      </c>
      <c r="P263">
        <f>IF(G263=1,Results!M263,0)</f>
        <v>0</v>
      </c>
      <c r="Q263">
        <f>IF($E263=1,Results!N263,0)</f>
        <v>0</v>
      </c>
      <c r="R263">
        <f>IF($B263=1,Results!N263,0)</f>
        <v>0</v>
      </c>
    </row>
    <row r="264" spans="1:18">
      <c r="A264">
        <f>IF(Results!D264&lt;=Input!$C$27, 1, 0)</f>
        <v>1</v>
      </c>
      <c r="B264">
        <f>IF(Results!G264&lt;=Input!$C$27, 1, 0)</f>
        <v>1</v>
      </c>
      <c r="C264">
        <f>IF(Results!J264&lt;=Input!$C$27, 1, 0)</f>
        <v>1</v>
      </c>
      <c r="D264">
        <f>IF(Results!D264&gt;=Input!$F$27, 1, 0)</f>
        <v>0</v>
      </c>
      <c r="E264">
        <f>IF(Results!G264&gt;=Input!$F$27, 1, 0)</f>
        <v>0</v>
      </c>
      <c r="F264">
        <f>IF(Results!J264&gt;=Input!$F$27, 1, 0)</f>
        <v>0</v>
      </c>
      <c r="G264">
        <f>IF(Results!M264&lt;=Input!$C$27, 1, 0)</f>
        <v>1</v>
      </c>
      <c r="H264">
        <f>IF(Results!M264&gt;=Input!$F$27, 1, 0)</f>
        <v>0</v>
      </c>
      <c r="I264">
        <f>IF(D264=1,Results!D264,0)</f>
        <v>0</v>
      </c>
      <c r="J264">
        <f>IF(E264=1,Results!G264,0)</f>
        <v>0</v>
      </c>
      <c r="K264">
        <f>IF(F264=1,Results!J264,0)</f>
        <v>0</v>
      </c>
      <c r="L264">
        <f>IF(H264=1,Results!M264,0)</f>
        <v>0</v>
      </c>
      <c r="M264">
        <f>IF(A264=1,Results!D264,0)</f>
        <v>0</v>
      </c>
      <c r="N264">
        <f>IF(B264=1,Results!G264,0)</f>
        <v>0</v>
      </c>
      <c r="O264">
        <f>IF(C264=1,Results!J264,0)</f>
        <v>0</v>
      </c>
      <c r="P264">
        <f>IF(G264=1,Results!M264,0)</f>
        <v>0</v>
      </c>
      <c r="Q264">
        <f>IF($E264=1,Results!N264,0)</f>
        <v>0</v>
      </c>
      <c r="R264">
        <f>IF($B264=1,Results!N264,0)</f>
        <v>0</v>
      </c>
    </row>
    <row r="265" spans="1:18">
      <c r="A265">
        <f>IF(Results!D265&lt;=Input!$C$27, 1, 0)</f>
        <v>1</v>
      </c>
      <c r="B265">
        <f>IF(Results!G265&lt;=Input!$C$27, 1, 0)</f>
        <v>1</v>
      </c>
      <c r="C265">
        <f>IF(Results!J265&lt;=Input!$C$27, 1, 0)</f>
        <v>1</v>
      </c>
      <c r="D265">
        <f>IF(Results!D265&gt;=Input!$F$27, 1, 0)</f>
        <v>0</v>
      </c>
      <c r="E265">
        <f>IF(Results!G265&gt;=Input!$F$27, 1, 0)</f>
        <v>0</v>
      </c>
      <c r="F265">
        <f>IF(Results!J265&gt;=Input!$F$27, 1, 0)</f>
        <v>0</v>
      </c>
      <c r="G265">
        <f>IF(Results!M265&lt;=Input!$C$27, 1, 0)</f>
        <v>1</v>
      </c>
      <c r="H265">
        <f>IF(Results!M265&gt;=Input!$F$27, 1, 0)</f>
        <v>0</v>
      </c>
      <c r="I265">
        <f>IF(D265=1,Results!D265,0)</f>
        <v>0</v>
      </c>
      <c r="J265">
        <f>IF(E265=1,Results!G265,0)</f>
        <v>0</v>
      </c>
      <c r="K265">
        <f>IF(F265=1,Results!J265,0)</f>
        <v>0</v>
      </c>
      <c r="L265">
        <f>IF(H265=1,Results!M265,0)</f>
        <v>0</v>
      </c>
      <c r="M265">
        <f>IF(A265=1,Results!D265,0)</f>
        <v>0</v>
      </c>
      <c r="N265">
        <f>IF(B265=1,Results!G265,0)</f>
        <v>0</v>
      </c>
      <c r="O265">
        <f>IF(C265=1,Results!J265,0)</f>
        <v>0</v>
      </c>
      <c r="P265">
        <f>IF(G265=1,Results!M265,0)</f>
        <v>0</v>
      </c>
      <c r="Q265">
        <f>IF($E265=1,Results!N265,0)</f>
        <v>0</v>
      </c>
      <c r="R265">
        <f>IF($B265=1,Results!N265,0)</f>
        <v>0</v>
      </c>
    </row>
    <row r="266" spans="1:18">
      <c r="A266">
        <f>IF(Results!D266&lt;=Input!$C$27, 1, 0)</f>
        <v>1</v>
      </c>
      <c r="B266">
        <f>IF(Results!G266&lt;=Input!$C$27, 1, 0)</f>
        <v>1</v>
      </c>
      <c r="C266">
        <f>IF(Results!J266&lt;=Input!$C$27, 1, 0)</f>
        <v>1</v>
      </c>
      <c r="D266">
        <f>IF(Results!D266&gt;=Input!$F$27, 1, 0)</f>
        <v>0</v>
      </c>
      <c r="E266">
        <f>IF(Results!G266&gt;=Input!$F$27, 1, 0)</f>
        <v>0</v>
      </c>
      <c r="F266">
        <f>IF(Results!J266&gt;=Input!$F$27, 1, 0)</f>
        <v>0</v>
      </c>
      <c r="G266">
        <f>IF(Results!M266&lt;=Input!$C$27, 1, 0)</f>
        <v>1</v>
      </c>
      <c r="H266">
        <f>IF(Results!M266&gt;=Input!$F$27, 1, 0)</f>
        <v>0</v>
      </c>
      <c r="I266">
        <f>IF(D266=1,Results!D266,0)</f>
        <v>0</v>
      </c>
      <c r="J266">
        <f>IF(E266=1,Results!G266,0)</f>
        <v>0</v>
      </c>
      <c r="K266">
        <f>IF(F266=1,Results!J266,0)</f>
        <v>0</v>
      </c>
      <c r="L266">
        <f>IF(H266=1,Results!M266,0)</f>
        <v>0</v>
      </c>
      <c r="M266">
        <f>IF(A266=1,Results!D266,0)</f>
        <v>0</v>
      </c>
      <c r="N266">
        <f>IF(B266=1,Results!G266,0)</f>
        <v>0</v>
      </c>
      <c r="O266">
        <f>IF(C266=1,Results!J266,0)</f>
        <v>0</v>
      </c>
      <c r="P266">
        <f>IF(G266=1,Results!M266,0)</f>
        <v>0</v>
      </c>
      <c r="Q266">
        <f>IF($E266=1,Results!N266,0)</f>
        <v>0</v>
      </c>
      <c r="R266">
        <f>IF($B266=1,Results!N266,0)</f>
        <v>0</v>
      </c>
    </row>
    <row r="267" spans="1:18">
      <c r="A267">
        <f>IF(Results!D267&lt;=Input!$C$27, 1, 0)</f>
        <v>1</v>
      </c>
      <c r="B267">
        <f>IF(Results!G267&lt;=Input!$C$27, 1, 0)</f>
        <v>1</v>
      </c>
      <c r="C267">
        <f>IF(Results!J267&lt;=Input!$C$27, 1, 0)</f>
        <v>1</v>
      </c>
      <c r="D267">
        <f>IF(Results!D267&gt;=Input!$F$27, 1, 0)</f>
        <v>0</v>
      </c>
      <c r="E267">
        <f>IF(Results!G267&gt;=Input!$F$27, 1, 0)</f>
        <v>0</v>
      </c>
      <c r="F267">
        <f>IF(Results!J267&gt;=Input!$F$27, 1, 0)</f>
        <v>0</v>
      </c>
      <c r="G267">
        <f>IF(Results!M267&lt;=Input!$C$27, 1, 0)</f>
        <v>1</v>
      </c>
      <c r="H267">
        <f>IF(Results!M267&gt;=Input!$F$27, 1, 0)</f>
        <v>0</v>
      </c>
      <c r="I267">
        <f>IF(D267=1,Results!D267,0)</f>
        <v>0</v>
      </c>
      <c r="J267">
        <f>IF(E267=1,Results!G267,0)</f>
        <v>0</v>
      </c>
      <c r="K267">
        <f>IF(F267=1,Results!J267,0)</f>
        <v>0</v>
      </c>
      <c r="L267">
        <f>IF(H267=1,Results!M267,0)</f>
        <v>0</v>
      </c>
      <c r="M267">
        <f>IF(A267=1,Results!D267,0)</f>
        <v>0</v>
      </c>
      <c r="N267">
        <f>IF(B267=1,Results!G267,0)</f>
        <v>0</v>
      </c>
      <c r="O267">
        <f>IF(C267=1,Results!J267,0)</f>
        <v>0</v>
      </c>
      <c r="P267">
        <f>IF(G267=1,Results!M267,0)</f>
        <v>0</v>
      </c>
      <c r="Q267">
        <f>IF($E267=1,Results!N267,0)</f>
        <v>0</v>
      </c>
      <c r="R267">
        <f>IF($B267=1,Results!N267,0)</f>
        <v>0</v>
      </c>
    </row>
    <row r="268" spans="1:18">
      <c r="A268">
        <f>IF(Results!D268&lt;=Input!$C$27, 1, 0)</f>
        <v>1</v>
      </c>
      <c r="B268">
        <f>IF(Results!G268&lt;=Input!$C$27, 1, 0)</f>
        <v>1</v>
      </c>
      <c r="C268">
        <f>IF(Results!J268&lt;=Input!$C$27, 1, 0)</f>
        <v>1</v>
      </c>
      <c r="D268">
        <f>IF(Results!D268&gt;=Input!$F$27, 1, 0)</f>
        <v>0</v>
      </c>
      <c r="E268">
        <f>IF(Results!G268&gt;=Input!$F$27, 1, 0)</f>
        <v>0</v>
      </c>
      <c r="F268">
        <f>IF(Results!J268&gt;=Input!$F$27, 1, 0)</f>
        <v>0</v>
      </c>
      <c r="G268">
        <f>IF(Results!M268&lt;=Input!$C$27, 1, 0)</f>
        <v>1</v>
      </c>
      <c r="H268">
        <f>IF(Results!M268&gt;=Input!$F$27, 1, 0)</f>
        <v>0</v>
      </c>
      <c r="I268">
        <f>IF(D268=1,Results!D268,0)</f>
        <v>0</v>
      </c>
      <c r="J268">
        <f>IF(E268=1,Results!G268,0)</f>
        <v>0</v>
      </c>
      <c r="K268">
        <f>IF(F268=1,Results!J268,0)</f>
        <v>0</v>
      </c>
      <c r="L268">
        <f>IF(H268=1,Results!M268,0)</f>
        <v>0</v>
      </c>
      <c r="M268">
        <f>IF(A268=1,Results!D268,0)</f>
        <v>0</v>
      </c>
      <c r="N268">
        <f>IF(B268=1,Results!G268,0)</f>
        <v>0</v>
      </c>
      <c r="O268">
        <f>IF(C268=1,Results!J268,0)</f>
        <v>0</v>
      </c>
      <c r="P268">
        <f>IF(G268=1,Results!M268,0)</f>
        <v>0</v>
      </c>
      <c r="Q268">
        <f>IF($E268=1,Results!N268,0)</f>
        <v>0</v>
      </c>
      <c r="R268">
        <f>IF($B268=1,Results!N268,0)</f>
        <v>0</v>
      </c>
    </row>
    <row r="269" spans="1:18">
      <c r="A269">
        <f>IF(Results!D269&lt;=Input!$C$27, 1, 0)</f>
        <v>1</v>
      </c>
      <c r="B269">
        <f>IF(Results!G269&lt;=Input!$C$27, 1, 0)</f>
        <v>1</v>
      </c>
      <c r="C269">
        <f>IF(Results!J269&lt;=Input!$C$27, 1, 0)</f>
        <v>1</v>
      </c>
      <c r="D269">
        <f>IF(Results!D269&gt;=Input!$F$27, 1, 0)</f>
        <v>0</v>
      </c>
      <c r="E269">
        <f>IF(Results!G269&gt;=Input!$F$27, 1, 0)</f>
        <v>0</v>
      </c>
      <c r="F269">
        <f>IF(Results!J269&gt;=Input!$F$27, 1, 0)</f>
        <v>0</v>
      </c>
      <c r="G269">
        <f>IF(Results!M269&lt;=Input!$C$27, 1, 0)</f>
        <v>1</v>
      </c>
      <c r="H269">
        <f>IF(Results!M269&gt;=Input!$F$27, 1, 0)</f>
        <v>0</v>
      </c>
      <c r="I269">
        <f>IF(D269=1,Results!D269,0)</f>
        <v>0</v>
      </c>
      <c r="J269">
        <f>IF(E269=1,Results!G269,0)</f>
        <v>0</v>
      </c>
      <c r="K269">
        <f>IF(F269=1,Results!J269,0)</f>
        <v>0</v>
      </c>
      <c r="L269">
        <f>IF(H269=1,Results!M269,0)</f>
        <v>0</v>
      </c>
      <c r="M269">
        <f>IF(A269=1,Results!D269,0)</f>
        <v>0</v>
      </c>
      <c r="N269">
        <f>IF(B269=1,Results!G269,0)</f>
        <v>0</v>
      </c>
      <c r="O269">
        <f>IF(C269=1,Results!J269,0)</f>
        <v>0</v>
      </c>
      <c r="P269">
        <f>IF(G269=1,Results!M269,0)</f>
        <v>0</v>
      </c>
      <c r="Q269">
        <f>IF($E269=1,Results!N269,0)</f>
        <v>0</v>
      </c>
      <c r="R269">
        <f>IF($B269=1,Results!N269,0)</f>
        <v>0</v>
      </c>
    </row>
    <row r="270" spans="1:18">
      <c r="A270">
        <f>IF(Results!D270&lt;=Input!$C$27, 1, 0)</f>
        <v>1</v>
      </c>
      <c r="B270">
        <f>IF(Results!G270&lt;=Input!$C$27, 1, 0)</f>
        <v>1</v>
      </c>
      <c r="C270">
        <f>IF(Results!J270&lt;=Input!$C$27, 1, 0)</f>
        <v>1</v>
      </c>
      <c r="D270">
        <f>IF(Results!D270&gt;=Input!$F$27, 1, 0)</f>
        <v>0</v>
      </c>
      <c r="E270">
        <f>IF(Results!G270&gt;=Input!$F$27, 1, 0)</f>
        <v>0</v>
      </c>
      <c r="F270">
        <f>IF(Results!J270&gt;=Input!$F$27, 1, 0)</f>
        <v>0</v>
      </c>
      <c r="G270">
        <f>IF(Results!M270&lt;=Input!$C$27, 1, 0)</f>
        <v>1</v>
      </c>
      <c r="H270">
        <f>IF(Results!M270&gt;=Input!$F$27, 1, 0)</f>
        <v>0</v>
      </c>
      <c r="I270">
        <f>IF(D270=1,Results!D270,0)</f>
        <v>0</v>
      </c>
      <c r="J270">
        <f>IF(E270=1,Results!G270,0)</f>
        <v>0</v>
      </c>
      <c r="K270">
        <f>IF(F270=1,Results!J270,0)</f>
        <v>0</v>
      </c>
      <c r="L270">
        <f>IF(H270=1,Results!M270,0)</f>
        <v>0</v>
      </c>
      <c r="M270">
        <f>IF(A270=1,Results!D270,0)</f>
        <v>0</v>
      </c>
      <c r="N270">
        <f>IF(B270=1,Results!G270,0)</f>
        <v>0</v>
      </c>
      <c r="O270">
        <f>IF(C270=1,Results!J270,0)</f>
        <v>0</v>
      </c>
      <c r="P270">
        <f>IF(G270=1,Results!M270,0)</f>
        <v>0</v>
      </c>
      <c r="Q270">
        <f>IF($E270=1,Results!N270,0)</f>
        <v>0</v>
      </c>
      <c r="R270">
        <f>IF($B270=1,Results!N270,0)</f>
        <v>0</v>
      </c>
    </row>
    <row r="271" spans="1:18">
      <c r="A271">
        <f>IF(Results!D271&lt;=Input!$C$27, 1, 0)</f>
        <v>1</v>
      </c>
      <c r="B271">
        <f>IF(Results!G271&lt;=Input!$C$27, 1, 0)</f>
        <v>1</v>
      </c>
      <c r="C271">
        <f>IF(Results!J271&lt;=Input!$C$27, 1, 0)</f>
        <v>1</v>
      </c>
      <c r="D271">
        <f>IF(Results!D271&gt;=Input!$F$27, 1, 0)</f>
        <v>0</v>
      </c>
      <c r="E271">
        <f>IF(Results!G271&gt;=Input!$F$27, 1, 0)</f>
        <v>0</v>
      </c>
      <c r="F271">
        <f>IF(Results!J271&gt;=Input!$F$27, 1, 0)</f>
        <v>0</v>
      </c>
      <c r="G271">
        <f>IF(Results!M271&lt;=Input!$C$27, 1, 0)</f>
        <v>1</v>
      </c>
      <c r="H271">
        <f>IF(Results!M271&gt;=Input!$F$27, 1, 0)</f>
        <v>0</v>
      </c>
      <c r="I271">
        <f>IF(D271=1,Results!D271,0)</f>
        <v>0</v>
      </c>
      <c r="J271">
        <f>IF(E271=1,Results!G271,0)</f>
        <v>0</v>
      </c>
      <c r="K271">
        <f>IF(F271=1,Results!J271,0)</f>
        <v>0</v>
      </c>
      <c r="L271">
        <f>IF(H271=1,Results!M271,0)</f>
        <v>0</v>
      </c>
      <c r="M271">
        <f>IF(A271=1,Results!D271,0)</f>
        <v>0</v>
      </c>
      <c r="N271">
        <f>IF(B271=1,Results!G271,0)</f>
        <v>0</v>
      </c>
      <c r="O271">
        <f>IF(C271=1,Results!J271,0)</f>
        <v>0</v>
      </c>
      <c r="P271">
        <f>IF(G271=1,Results!M271,0)</f>
        <v>0</v>
      </c>
      <c r="Q271">
        <f>IF($E271=1,Results!N271,0)</f>
        <v>0</v>
      </c>
      <c r="R271">
        <f>IF($B271=1,Results!N271,0)</f>
        <v>0</v>
      </c>
    </row>
    <row r="272" spans="1:18">
      <c r="A272">
        <f>IF(Results!D272&lt;=Input!$C$27, 1, 0)</f>
        <v>1</v>
      </c>
      <c r="B272">
        <f>IF(Results!G272&lt;=Input!$C$27, 1, 0)</f>
        <v>1</v>
      </c>
      <c r="C272">
        <f>IF(Results!J272&lt;=Input!$C$27, 1, 0)</f>
        <v>1</v>
      </c>
      <c r="D272">
        <f>IF(Results!D272&gt;=Input!$F$27, 1, 0)</f>
        <v>0</v>
      </c>
      <c r="E272">
        <f>IF(Results!G272&gt;=Input!$F$27, 1, 0)</f>
        <v>0</v>
      </c>
      <c r="F272">
        <f>IF(Results!J272&gt;=Input!$F$27, 1, 0)</f>
        <v>0</v>
      </c>
      <c r="G272">
        <f>IF(Results!M272&lt;=Input!$C$27, 1, 0)</f>
        <v>1</v>
      </c>
      <c r="H272">
        <f>IF(Results!M272&gt;=Input!$F$27, 1, 0)</f>
        <v>0</v>
      </c>
      <c r="I272">
        <f>IF(D272=1,Results!D272,0)</f>
        <v>0</v>
      </c>
      <c r="J272">
        <f>IF(E272=1,Results!G272,0)</f>
        <v>0</v>
      </c>
      <c r="K272">
        <f>IF(F272=1,Results!J272,0)</f>
        <v>0</v>
      </c>
      <c r="L272">
        <f>IF(H272=1,Results!M272,0)</f>
        <v>0</v>
      </c>
      <c r="M272">
        <f>IF(A272=1,Results!D272,0)</f>
        <v>0</v>
      </c>
      <c r="N272">
        <f>IF(B272=1,Results!G272,0)</f>
        <v>0</v>
      </c>
      <c r="O272">
        <f>IF(C272=1,Results!J272,0)</f>
        <v>0</v>
      </c>
      <c r="P272">
        <f>IF(G272=1,Results!M272,0)</f>
        <v>0</v>
      </c>
      <c r="Q272">
        <f>IF($E272=1,Results!N272,0)</f>
        <v>0</v>
      </c>
      <c r="R272">
        <f>IF($B272=1,Results!N272,0)</f>
        <v>0</v>
      </c>
    </row>
    <row r="273" spans="1:18">
      <c r="A273">
        <f>IF(Results!D273&lt;=Input!$C$27, 1, 0)</f>
        <v>1</v>
      </c>
      <c r="B273">
        <f>IF(Results!G273&lt;=Input!$C$27, 1, 0)</f>
        <v>1</v>
      </c>
      <c r="C273">
        <f>IF(Results!J273&lt;=Input!$C$27, 1, 0)</f>
        <v>1</v>
      </c>
      <c r="D273">
        <f>IF(Results!D273&gt;=Input!$F$27, 1, 0)</f>
        <v>0</v>
      </c>
      <c r="E273">
        <f>IF(Results!G273&gt;=Input!$F$27, 1, 0)</f>
        <v>0</v>
      </c>
      <c r="F273">
        <f>IF(Results!J273&gt;=Input!$F$27, 1, 0)</f>
        <v>0</v>
      </c>
      <c r="G273">
        <f>IF(Results!M273&lt;=Input!$C$27, 1, 0)</f>
        <v>1</v>
      </c>
      <c r="H273">
        <f>IF(Results!M273&gt;=Input!$F$27, 1, 0)</f>
        <v>0</v>
      </c>
      <c r="I273">
        <f>IF(D273=1,Results!D273,0)</f>
        <v>0</v>
      </c>
      <c r="J273">
        <f>IF(E273=1,Results!G273,0)</f>
        <v>0</v>
      </c>
      <c r="K273">
        <f>IF(F273=1,Results!J273,0)</f>
        <v>0</v>
      </c>
      <c r="L273">
        <f>IF(H273=1,Results!M273,0)</f>
        <v>0</v>
      </c>
      <c r="M273">
        <f>IF(A273=1,Results!D273,0)</f>
        <v>0</v>
      </c>
      <c r="N273">
        <f>IF(B273=1,Results!G273,0)</f>
        <v>0</v>
      </c>
      <c r="O273">
        <f>IF(C273=1,Results!J273,0)</f>
        <v>0</v>
      </c>
      <c r="P273">
        <f>IF(G273=1,Results!M273,0)</f>
        <v>0</v>
      </c>
      <c r="Q273">
        <f>IF($E273=1,Results!N273,0)</f>
        <v>0</v>
      </c>
      <c r="R273">
        <f>IF($B273=1,Results!N273,0)</f>
        <v>0</v>
      </c>
    </row>
    <row r="274" spans="1:18">
      <c r="A274">
        <f>IF(Results!D274&lt;=Input!$C$27, 1, 0)</f>
        <v>1</v>
      </c>
      <c r="B274">
        <f>IF(Results!G274&lt;=Input!$C$27, 1, 0)</f>
        <v>1</v>
      </c>
      <c r="C274">
        <f>IF(Results!J274&lt;=Input!$C$27, 1, 0)</f>
        <v>1</v>
      </c>
      <c r="D274">
        <f>IF(Results!D274&gt;=Input!$F$27, 1, 0)</f>
        <v>0</v>
      </c>
      <c r="E274">
        <f>IF(Results!G274&gt;=Input!$F$27, 1, 0)</f>
        <v>0</v>
      </c>
      <c r="F274">
        <f>IF(Results!J274&gt;=Input!$F$27, 1, 0)</f>
        <v>0</v>
      </c>
      <c r="G274">
        <f>IF(Results!M274&lt;=Input!$C$27, 1, 0)</f>
        <v>1</v>
      </c>
      <c r="H274">
        <f>IF(Results!M274&gt;=Input!$F$27, 1, 0)</f>
        <v>0</v>
      </c>
      <c r="I274">
        <f>IF(D274=1,Results!D274,0)</f>
        <v>0</v>
      </c>
      <c r="J274">
        <f>IF(E274=1,Results!G274,0)</f>
        <v>0</v>
      </c>
      <c r="K274">
        <f>IF(F274=1,Results!J274,0)</f>
        <v>0</v>
      </c>
      <c r="L274">
        <f>IF(H274=1,Results!M274,0)</f>
        <v>0</v>
      </c>
      <c r="M274">
        <f>IF(A274=1,Results!D274,0)</f>
        <v>0</v>
      </c>
      <c r="N274">
        <f>IF(B274=1,Results!G274,0)</f>
        <v>0</v>
      </c>
      <c r="O274">
        <f>IF(C274=1,Results!J274,0)</f>
        <v>0</v>
      </c>
      <c r="P274">
        <f>IF(G274=1,Results!M274,0)</f>
        <v>0</v>
      </c>
      <c r="Q274">
        <f>IF($E274=1,Results!N274,0)</f>
        <v>0</v>
      </c>
      <c r="R274">
        <f>IF($B274=1,Results!N274,0)</f>
        <v>0</v>
      </c>
    </row>
    <row r="275" spans="1:18">
      <c r="A275">
        <f>IF(Results!D275&lt;=Input!$C$27, 1, 0)</f>
        <v>1</v>
      </c>
      <c r="B275">
        <f>IF(Results!G275&lt;=Input!$C$27, 1, 0)</f>
        <v>1</v>
      </c>
      <c r="C275">
        <f>IF(Results!J275&lt;=Input!$C$27, 1, 0)</f>
        <v>1</v>
      </c>
      <c r="D275">
        <f>IF(Results!D275&gt;=Input!$F$27, 1, 0)</f>
        <v>0</v>
      </c>
      <c r="E275">
        <f>IF(Results!G275&gt;=Input!$F$27, 1, 0)</f>
        <v>0</v>
      </c>
      <c r="F275">
        <f>IF(Results!J275&gt;=Input!$F$27, 1, 0)</f>
        <v>0</v>
      </c>
      <c r="G275">
        <f>IF(Results!M275&lt;=Input!$C$27, 1, 0)</f>
        <v>1</v>
      </c>
      <c r="H275">
        <f>IF(Results!M275&gt;=Input!$F$27, 1, 0)</f>
        <v>0</v>
      </c>
      <c r="I275">
        <f>IF(D275=1,Results!D275,0)</f>
        <v>0</v>
      </c>
      <c r="J275">
        <f>IF(E275=1,Results!G275,0)</f>
        <v>0</v>
      </c>
      <c r="K275">
        <f>IF(F275=1,Results!J275,0)</f>
        <v>0</v>
      </c>
      <c r="L275">
        <f>IF(H275=1,Results!M275,0)</f>
        <v>0</v>
      </c>
      <c r="M275">
        <f>IF(A275=1,Results!D275,0)</f>
        <v>0</v>
      </c>
      <c r="N275">
        <f>IF(B275=1,Results!G275,0)</f>
        <v>0</v>
      </c>
      <c r="O275">
        <f>IF(C275=1,Results!J275,0)</f>
        <v>0</v>
      </c>
      <c r="P275">
        <f>IF(G275=1,Results!M275,0)</f>
        <v>0</v>
      </c>
      <c r="Q275">
        <f>IF($E275=1,Results!N275,0)</f>
        <v>0</v>
      </c>
      <c r="R275">
        <f>IF($B275=1,Results!N275,0)</f>
        <v>0</v>
      </c>
    </row>
    <row r="276" spans="1:18">
      <c r="A276">
        <f>IF(Results!D276&lt;=Input!$C$27, 1, 0)</f>
        <v>1</v>
      </c>
      <c r="B276">
        <f>IF(Results!G276&lt;=Input!$C$27, 1, 0)</f>
        <v>1</v>
      </c>
      <c r="C276">
        <f>IF(Results!J276&lt;=Input!$C$27, 1, 0)</f>
        <v>1</v>
      </c>
      <c r="D276">
        <f>IF(Results!D276&gt;=Input!$F$27, 1, 0)</f>
        <v>0</v>
      </c>
      <c r="E276">
        <f>IF(Results!G276&gt;=Input!$F$27, 1, 0)</f>
        <v>0</v>
      </c>
      <c r="F276">
        <f>IF(Results!J276&gt;=Input!$F$27, 1, 0)</f>
        <v>0</v>
      </c>
      <c r="G276">
        <f>IF(Results!M276&lt;=Input!$C$27, 1, 0)</f>
        <v>1</v>
      </c>
      <c r="H276">
        <f>IF(Results!M276&gt;=Input!$F$27, 1, 0)</f>
        <v>0</v>
      </c>
      <c r="I276">
        <f>IF(D276=1,Results!D276,0)</f>
        <v>0</v>
      </c>
      <c r="J276">
        <f>IF(E276=1,Results!G276,0)</f>
        <v>0</v>
      </c>
      <c r="K276">
        <f>IF(F276=1,Results!J276,0)</f>
        <v>0</v>
      </c>
      <c r="L276">
        <f>IF(H276=1,Results!M276,0)</f>
        <v>0</v>
      </c>
      <c r="M276">
        <f>IF(A276=1,Results!D276,0)</f>
        <v>0</v>
      </c>
      <c r="N276">
        <f>IF(B276=1,Results!G276,0)</f>
        <v>0</v>
      </c>
      <c r="O276">
        <f>IF(C276=1,Results!J276,0)</f>
        <v>0</v>
      </c>
      <c r="P276">
        <f>IF(G276=1,Results!M276,0)</f>
        <v>0</v>
      </c>
      <c r="Q276">
        <f>IF($E276=1,Results!N276,0)</f>
        <v>0</v>
      </c>
      <c r="R276">
        <f>IF($B276=1,Results!N276,0)</f>
        <v>0</v>
      </c>
    </row>
    <row r="277" spans="1:18">
      <c r="A277">
        <f>IF(Results!D277&lt;=Input!$C$27, 1, 0)</f>
        <v>1</v>
      </c>
      <c r="B277">
        <f>IF(Results!G277&lt;=Input!$C$27, 1, 0)</f>
        <v>1</v>
      </c>
      <c r="C277">
        <f>IF(Results!J277&lt;=Input!$C$27, 1, 0)</f>
        <v>1</v>
      </c>
      <c r="D277">
        <f>IF(Results!D277&gt;=Input!$F$27, 1, 0)</f>
        <v>0</v>
      </c>
      <c r="E277">
        <f>IF(Results!G277&gt;=Input!$F$27, 1, 0)</f>
        <v>0</v>
      </c>
      <c r="F277">
        <f>IF(Results!J277&gt;=Input!$F$27, 1, 0)</f>
        <v>0</v>
      </c>
      <c r="G277">
        <f>IF(Results!M277&lt;=Input!$C$27, 1, 0)</f>
        <v>1</v>
      </c>
      <c r="H277">
        <f>IF(Results!M277&gt;=Input!$F$27, 1, 0)</f>
        <v>0</v>
      </c>
      <c r="I277">
        <f>IF(D277=1,Results!D277,0)</f>
        <v>0</v>
      </c>
      <c r="J277">
        <f>IF(E277=1,Results!G277,0)</f>
        <v>0</v>
      </c>
      <c r="K277">
        <f>IF(F277=1,Results!J277,0)</f>
        <v>0</v>
      </c>
      <c r="L277">
        <f>IF(H277=1,Results!M277,0)</f>
        <v>0</v>
      </c>
      <c r="M277">
        <f>IF(A277=1,Results!D277,0)</f>
        <v>0</v>
      </c>
      <c r="N277">
        <f>IF(B277=1,Results!G277,0)</f>
        <v>0</v>
      </c>
      <c r="O277">
        <f>IF(C277=1,Results!J277,0)</f>
        <v>0</v>
      </c>
      <c r="P277">
        <f>IF(G277=1,Results!M277,0)</f>
        <v>0</v>
      </c>
      <c r="Q277">
        <f>IF($E277=1,Results!N277,0)</f>
        <v>0</v>
      </c>
      <c r="R277">
        <f>IF($B277=1,Results!N277,0)</f>
        <v>0</v>
      </c>
    </row>
    <row r="278" spans="1:18">
      <c r="A278">
        <f>IF(Results!D278&lt;=Input!$C$27, 1, 0)</f>
        <v>1</v>
      </c>
      <c r="B278">
        <f>IF(Results!G278&lt;=Input!$C$27, 1, 0)</f>
        <v>1</v>
      </c>
      <c r="C278">
        <f>IF(Results!J278&lt;=Input!$C$27, 1, 0)</f>
        <v>1</v>
      </c>
      <c r="D278">
        <f>IF(Results!D278&gt;=Input!$F$27, 1, 0)</f>
        <v>0</v>
      </c>
      <c r="E278">
        <f>IF(Results!G278&gt;=Input!$F$27, 1, 0)</f>
        <v>0</v>
      </c>
      <c r="F278">
        <f>IF(Results!J278&gt;=Input!$F$27, 1, 0)</f>
        <v>0</v>
      </c>
      <c r="G278">
        <f>IF(Results!M278&lt;=Input!$C$27, 1, 0)</f>
        <v>1</v>
      </c>
      <c r="H278">
        <f>IF(Results!M278&gt;=Input!$F$27, 1, 0)</f>
        <v>0</v>
      </c>
      <c r="I278">
        <f>IF(D278=1,Results!D278,0)</f>
        <v>0</v>
      </c>
      <c r="J278">
        <f>IF(E278=1,Results!G278,0)</f>
        <v>0</v>
      </c>
      <c r="K278">
        <f>IF(F278=1,Results!J278,0)</f>
        <v>0</v>
      </c>
      <c r="L278">
        <f>IF(H278=1,Results!M278,0)</f>
        <v>0</v>
      </c>
      <c r="M278">
        <f>IF(A278=1,Results!D278,0)</f>
        <v>0</v>
      </c>
      <c r="N278">
        <f>IF(B278=1,Results!G278,0)</f>
        <v>0</v>
      </c>
      <c r="O278">
        <f>IF(C278=1,Results!J278,0)</f>
        <v>0</v>
      </c>
      <c r="P278">
        <f>IF(G278=1,Results!M278,0)</f>
        <v>0</v>
      </c>
      <c r="Q278">
        <f>IF($E278=1,Results!N278,0)</f>
        <v>0</v>
      </c>
      <c r="R278">
        <f>IF($B278=1,Results!N278,0)</f>
        <v>0</v>
      </c>
    </row>
    <row r="279" spans="1:18">
      <c r="A279">
        <f>IF(Results!D279&lt;=Input!$C$27, 1, 0)</f>
        <v>1</v>
      </c>
      <c r="B279">
        <f>IF(Results!G279&lt;=Input!$C$27, 1, 0)</f>
        <v>1</v>
      </c>
      <c r="C279">
        <f>IF(Results!J279&lt;=Input!$C$27, 1, 0)</f>
        <v>1</v>
      </c>
      <c r="D279">
        <f>IF(Results!D279&gt;=Input!$F$27, 1, 0)</f>
        <v>0</v>
      </c>
      <c r="E279">
        <f>IF(Results!G279&gt;=Input!$F$27, 1, 0)</f>
        <v>0</v>
      </c>
      <c r="F279">
        <f>IF(Results!J279&gt;=Input!$F$27, 1, 0)</f>
        <v>0</v>
      </c>
      <c r="G279">
        <f>IF(Results!M279&lt;=Input!$C$27, 1, 0)</f>
        <v>1</v>
      </c>
      <c r="H279">
        <f>IF(Results!M279&gt;=Input!$F$27, 1, 0)</f>
        <v>0</v>
      </c>
      <c r="I279">
        <f>IF(D279=1,Results!D279,0)</f>
        <v>0</v>
      </c>
      <c r="J279">
        <f>IF(E279=1,Results!G279,0)</f>
        <v>0</v>
      </c>
      <c r="K279">
        <f>IF(F279=1,Results!J279,0)</f>
        <v>0</v>
      </c>
      <c r="L279">
        <f>IF(H279=1,Results!M279,0)</f>
        <v>0</v>
      </c>
      <c r="M279">
        <f>IF(A279=1,Results!D279,0)</f>
        <v>0</v>
      </c>
      <c r="N279">
        <f>IF(B279=1,Results!G279,0)</f>
        <v>0</v>
      </c>
      <c r="O279">
        <f>IF(C279=1,Results!J279,0)</f>
        <v>0</v>
      </c>
      <c r="P279">
        <f>IF(G279=1,Results!M279,0)</f>
        <v>0</v>
      </c>
      <c r="Q279">
        <f>IF($E279=1,Results!N279,0)</f>
        <v>0</v>
      </c>
      <c r="R279">
        <f>IF($B279=1,Results!N279,0)</f>
        <v>0</v>
      </c>
    </row>
    <row r="280" spans="1:18">
      <c r="A280">
        <f>IF(Results!D280&lt;=Input!$C$27, 1, 0)</f>
        <v>1</v>
      </c>
      <c r="B280">
        <f>IF(Results!G280&lt;=Input!$C$27, 1, 0)</f>
        <v>1</v>
      </c>
      <c r="C280">
        <f>IF(Results!J280&lt;=Input!$C$27, 1, 0)</f>
        <v>1</v>
      </c>
      <c r="D280">
        <f>IF(Results!D280&gt;=Input!$F$27, 1, 0)</f>
        <v>0</v>
      </c>
      <c r="E280">
        <f>IF(Results!G280&gt;=Input!$F$27, 1, 0)</f>
        <v>0</v>
      </c>
      <c r="F280">
        <f>IF(Results!J280&gt;=Input!$F$27, 1, 0)</f>
        <v>0</v>
      </c>
      <c r="G280">
        <f>IF(Results!M280&lt;=Input!$C$27, 1, 0)</f>
        <v>1</v>
      </c>
      <c r="H280">
        <f>IF(Results!M280&gt;=Input!$F$27, 1, 0)</f>
        <v>0</v>
      </c>
      <c r="I280">
        <f>IF(D280=1,Results!D280,0)</f>
        <v>0</v>
      </c>
      <c r="J280">
        <f>IF(E280=1,Results!G280,0)</f>
        <v>0</v>
      </c>
      <c r="K280">
        <f>IF(F280=1,Results!J280,0)</f>
        <v>0</v>
      </c>
      <c r="L280">
        <f>IF(H280=1,Results!M280,0)</f>
        <v>0</v>
      </c>
      <c r="M280">
        <f>IF(A280=1,Results!D280,0)</f>
        <v>0</v>
      </c>
      <c r="N280">
        <f>IF(B280=1,Results!G280,0)</f>
        <v>0</v>
      </c>
      <c r="O280">
        <f>IF(C280=1,Results!J280,0)</f>
        <v>0</v>
      </c>
      <c r="P280">
        <f>IF(G280=1,Results!M280,0)</f>
        <v>0</v>
      </c>
      <c r="Q280">
        <f>IF($E280=1,Results!N280,0)</f>
        <v>0</v>
      </c>
      <c r="R280">
        <f>IF($B280=1,Results!N280,0)</f>
        <v>0</v>
      </c>
    </row>
    <row r="281" spans="1:18">
      <c r="A281">
        <f>IF(Results!D281&lt;=Input!$C$27, 1, 0)</f>
        <v>1</v>
      </c>
      <c r="B281">
        <f>IF(Results!G281&lt;=Input!$C$27, 1, 0)</f>
        <v>1</v>
      </c>
      <c r="C281">
        <f>IF(Results!J281&lt;=Input!$C$27, 1, 0)</f>
        <v>1</v>
      </c>
      <c r="D281">
        <f>IF(Results!D281&gt;=Input!$F$27, 1, 0)</f>
        <v>0</v>
      </c>
      <c r="E281">
        <f>IF(Results!G281&gt;=Input!$F$27, 1, 0)</f>
        <v>0</v>
      </c>
      <c r="F281">
        <f>IF(Results!J281&gt;=Input!$F$27, 1, 0)</f>
        <v>0</v>
      </c>
      <c r="G281">
        <f>IF(Results!M281&lt;=Input!$C$27, 1, 0)</f>
        <v>1</v>
      </c>
      <c r="H281">
        <f>IF(Results!M281&gt;=Input!$F$27, 1, 0)</f>
        <v>0</v>
      </c>
      <c r="I281">
        <f>IF(D281=1,Results!D281,0)</f>
        <v>0</v>
      </c>
      <c r="J281">
        <f>IF(E281=1,Results!G281,0)</f>
        <v>0</v>
      </c>
      <c r="K281">
        <f>IF(F281=1,Results!J281,0)</f>
        <v>0</v>
      </c>
      <c r="L281">
        <f>IF(H281=1,Results!M281,0)</f>
        <v>0</v>
      </c>
      <c r="M281">
        <f>IF(A281=1,Results!D281,0)</f>
        <v>0</v>
      </c>
      <c r="N281">
        <f>IF(B281=1,Results!G281,0)</f>
        <v>0</v>
      </c>
      <c r="O281">
        <f>IF(C281=1,Results!J281,0)</f>
        <v>0</v>
      </c>
      <c r="P281">
        <f>IF(G281=1,Results!M281,0)</f>
        <v>0</v>
      </c>
      <c r="Q281">
        <f>IF($E281=1,Results!N281,0)</f>
        <v>0</v>
      </c>
      <c r="R281">
        <f>IF($B281=1,Results!N281,0)</f>
        <v>0</v>
      </c>
    </row>
    <row r="282" spans="1:18">
      <c r="A282">
        <f>IF(Results!D282&lt;=Input!$C$27, 1, 0)</f>
        <v>1</v>
      </c>
      <c r="B282">
        <f>IF(Results!G282&lt;=Input!$C$27, 1, 0)</f>
        <v>1</v>
      </c>
      <c r="C282">
        <f>IF(Results!J282&lt;=Input!$C$27, 1, 0)</f>
        <v>1</v>
      </c>
      <c r="D282">
        <f>IF(Results!D282&gt;=Input!$F$27, 1, 0)</f>
        <v>0</v>
      </c>
      <c r="E282">
        <f>IF(Results!G282&gt;=Input!$F$27, 1, 0)</f>
        <v>0</v>
      </c>
      <c r="F282">
        <f>IF(Results!J282&gt;=Input!$F$27, 1, 0)</f>
        <v>0</v>
      </c>
      <c r="G282">
        <f>IF(Results!M282&lt;=Input!$C$27, 1, 0)</f>
        <v>1</v>
      </c>
      <c r="H282">
        <f>IF(Results!M282&gt;=Input!$F$27, 1, 0)</f>
        <v>0</v>
      </c>
      <c r="I282">
        <f>IF(D282=1,Results!D282,0)</f>
        <v>0</v>
      </c>
      <c r="J282">
        <f>IF(E282=1,Results!G282,0)</f>
        <v>0</v>
      </c>
      <c r="K282">
        <f>IF(F282=1,Results!J282,0)</f>
        <v>0</v>
      </c>
      <c r="L282">
        <f>IF(H282=1,Results!M282,0)</f>
        <v>0</v>
      </c>
      <c r="M282">
        <f>IF(A282=1,Results!D282,0)</f>
        <v>0</v>
      </c>
      <c r="N282">
        <f>IF(B282=1,Results!G282,0)</f>
        <v>0</v>
      </c>
      <c r="O282">
        <f>IF(C282=1,Results!J282,0)</f>
        <v>0</v>
      </c>
      <c r="P282">
        <f>IF(G282=1,Results!M282,0)</f>
        <v>0</v>
      </c>
      <c r="Q282">
        <f>IF($E282=1,Results!N282,0)</f>
        <v>0</v>
      </c>
      <c r="R282">
        <f>IF($B282=1,Results!N282,0)</f>
        <v>0</v>
      </c>
    </row>
    <row r="283" spans="1:18">
      <c r="A283">
        <f>IF(Results!D283&lt;=Input!$C$27, 1, 0)</f>
        <v>1</v>
      </c>
      <c r="B283">
        <f>IF(Results!G283&lt;=Input!$C$27, 1, 0)</f>
        <v>1</v>
      </c>
      <c r="C283">
        <f>IF(Results!J283&lt;=Input!$C$27, 1, 0)</f>
        <v>1</v>
      </c>
      <c r="D283">
        <f>IF(Results!D283&gt;=Input!$F$27, 1, 0)</f>
        <v>0</v>
      </c>
      <c r="E283">
        <f>IF(Results!G283&gt;=Input!$F$27, 1, 0)</f>
        <v>0</v>
      </c>
      <c r="F283">
        <f>IF(Results!J283&gt;=Input!$F$27, 1, 0)</f>
        <v>0</v>
      </c>
      <c r="G283">
        <f>IF(Results!M283&lt;=Input!$C$27, 1, 0)</f>
        <v>1</v>
      </c>
      <c r="H283">
        <f>IF(Results!M283&gt;=Input!$F$27, 1, 0)</f>
        <v>0</v>
      </c>
      <c r="I283">
        <f>IF(D283=1,Results!D283,0)</f>
        <v>0</v>
      </c>
      <c r="J283">
        <f>IF(E283=1,Results!G283,0)</f>
        <v>0</v>
      </c>
      <c r="K283">
        <f>IF(F283=1,Results!J283,0)</f>
        <v>0</v>
      </c>
      <c r="L283">
        <f>IF(H283=1,Results!M283,0)</f>
        <v>0</v>
      </c>
      <c r="M283">
        <f>IF(A283=1,Results!D283,0)</f>
        <v>0</v>
      </c>
      <c r="N283">
        <f>IF(B283=1,Results!G283,0)</f>
        <v>0</v>
      </c>
      <c r="O283">
        <f>IF(C283=1,Results!J283,0)</f>
        <v>0</v>
      </c>
      <c r="P283">
        <f>IF(G283=1,Results!M283,0)</f>
        <v>0</v>
      </c>
      <c r="Q283">
        <f>IF($E283=1,Results!N283,0)</f>
        <v>0</v>
      </c>
      <c r="R283">
        <f>IF($B283=1,Results!N283,0)</f>
        <v>0</v>
      </c>
    </row>
    <row r="284" spans="1:18">
      <c r="A284">
        <f>IF(Results!D284&lt;=Input!$C$27, 1, 0)</f>
        <v>1</v>
      </c>
      <c r="B284">
        <f>IF(Results!G284&lt;=Input!$C$27, 1, 0)</f>
        <v>1</v>
      </c>
      <c r="C284">
        <f>IF(Results!J284&lt;=Input!$C$27, 1, 0)</f>
        <v>1</v>
      </c>
      <c r="D284">
        <f>IF(Results!D284&gt;=Input!$F$27, 1, 0)</f>
        <v>0</v>
      </c>
      <c r="E284">
        <f>IF(Results!G284&gt;=Input!$F$27, 1, 0)</f>
        <v>0</v>
      </c>
      <c r="F284">
        <f>IF(Results!J284&gt;=Input!$F$27, 1, 0)</f>
        <v>0</v>
      </c>
      <c r="G284">
        <f>IF(Results!M284&lt;=Input!$C$27, 1, 0)</f>
        <v>1</v>
      </c>
      <c r="H284">
        <f>IF(Results!M284&gt;=Input!$F$27, 1, 0)</f>
        <v>0</v>
      </c>
      <c r="I284">
        <f>IF(D284=1,Results!D284,0)</f>
        <v>0</v>
      </c>
      <c r="J284">
        <f>IF(E284=1,Results!G284,0)</f>
        <v>0</v>
      </c>
      <c r="K284">
        <f>IF(F284=1,Results!J284,0)</f>
        <v>0</v>
      </c>
      <c r="L284">
        <f>IF(H284=1,Results!M284,0)</f>
        <v>0</v>
      </c>
      <c r="M284">
        <f>IF(A284=1,Results!D284,0)</f>
        <v>0</v>
      </c>
      <c r="N284">
        <f>IF(B284=1,Results!G284,0)</f>
        <v>0</v>
      </c>
      <c r="O284">
        <f>IF(C284=1,Results!J284,0)</f>
        <v>0</v>
      </c>
      <c r="P284">
        <f>IF(G284=1,Results!M284,0)</f>
        <v>0</v>
      </c>
      <c r="Q284">
        <f>IF($E284=1,Results!N284,0)</f>
        <v>0</v>
      </c>
      <c r="R284">
        <f>IF($B284=1,Results!N284,0)</f>
        <v>0</v>
      </c>
    </row>
    <row r="285" spans="1:18">
      <c r="A285">
        <f>IF(Results!D285&lt;=Input!$C$27, 1, 0)</f>
        <v>1</v>
      </c>
      <c r="B285">
        <f>IF(Results!G285&lt;=Input!$C$27, 1, 0)</f>
        <v>1</v>
      </c>
      <c r="C285">
        <f>IF(Results!J285&lt;=Input!$C$27, 1, 0)</f>
        <v>1</v>
      </c>
      <c r="D285">
        <f>IF(Results!D285&gt;=Input!$F$27, 1, 0)</f>
        <v>0</v>
      </c>
      <c r="E285">
        <f>IF(Results!G285&gt;=Input!$F$27, 1, 0)</f>
        <v>0</v>
      </c>
      <c r="F285">
        <f>IF(Results!J285&gt;=Input!$F$27, 1, 0)</f>
        <v>0</v>
      </c>
      <c r="G285">
        <f>IF(Results!M285&lt;=Input!$C$27, 1, 0)</f>
        <v>1</v>
      </c>
      <c r="H285">
        <f>IF(Results!M285&gt;=Input!$F$27, 1, 0)</f>
        <v>0</v>
      </c>
      <c r="I285">
        <f>IF(D285=1,Results!D285,0)</f>
        <v>0</v>
      </c>
      <c r="J285">
        <f>IF(E285=1,Results!G285,0)</f>
        <v>0</v>
      </c>
      <c r="K285">
        <f>IF(F285=1,Results!J285,0)</f>
        <v>0</v>
      </c>
      <c r="L285">
        <f>IF(H285=1,Results!M285,0)</f>
        <v>0</v>
      </c>
      <c r="M285">
        <f>IF(A285=1,Results!D285,0)</f>
        <v>0</v>
      </c>
      <c r="N285">
        <f>IF(B285=1,Results!G285,0)</f>
        <v>0</v>
      </c>
      <c r="O285">
        <f>IF(C285=1,Results!J285,0)</f>
        <v>0</v>
      </c>
      <c r="P285">
        <f>IF(G285=1,Results!M285,0)</f>
        <v>0</v>
      </c>
      <c r="Q285">
        <f>IF($E285=1,Results!N285,0)</f>
        <v>0</v>
      </c>
      <c r="R285">
        <f>IF($B285=1,Results!N285,0)</f>
        <v>0</v>
      </c>
    </row>
    <row r="286" spans="1:18">
      <c r="A286">
        <f>IF(Results!D286&lt;=Input!$C$27, 1, 0)</f>
        <v>1</v>
      </c>
      <c r="B286">
        <f>IF(Results!G286&lt;=Input!$C$27, 1, 0)</f>
        <v>1</v>
      </c>
      <c r="C286">
        <f>IF(Results!J286&lt;=Input!$C$27, 1, 0)</f>
        <v>1</v>
      </c>
      <c r="D286">
        <f>IF(Results!D286&gt;=Input!$F$27, 1, 0)</f>
        <v>0</v>
      </c>
      <c r="E286">
        <f>IF(Results!G286&gt;=Input!$F$27, 1, 0)</f>
        <v>0</v>
      </c>
      <c r="F286">
        <f>IF(Results!J286&gt;=Input!$F$27, 1, 0)</f>
        <v>0</v>
      </c>
      <c r="G286">
        <f>IF(Results!M286&lt;=Input!$C$27, 1, 0)</f>
        <v>1</v>
      </c>
      <c r="H286">
        <f>IF(Results!M286&gt;=Input!$F$27, 1, 0)</f>
        <v>0</v>
      </c>
      <c r="I286">
        <f>IF(D286=1,Results!D286,0)</f>
        <v>0</v>
      </c>
      <c r="J286">
        <f>IF(E286=1,Results!G286,0)</f>
        <v>0</v>
      </c>
      <c r="K286">
        <f>IF(F286=1,Results!J286,0)</f>
        <v>0</v>
      </c>
      <c r="L286">
        <f>IF(H286=1,Results!M286,0)</f>
        <v>0</v>
      </c>
      <c r="M286">
        <f>IF(A286=1,Results!D286,0)</f>
        <v>0</v>
      </c>
      <c r="N286">
        <f>IF(B286=1,Results!G286,0)</f>
        <v>0</v>
      </c>
      <c r="O286">
        <f>IF(C286=1,Results!J286,0)</f>
        <v>0</v>
      </c>
      <c r="P286">
        <f>IF(G286=1,Results!M286,0)</f>
        <v>0</v>
      </c>
      <c r="Q286">
        <f>IF($E286=1,Results!N286,0)</f>
        <v>0</v>
      </c>
      <c r="R286">
        <f>IF($B286=1,Results!N286,0)</f>
        <v>0</v>
      </c>
    </row>
    <row r="287" spans="1:18">
      <c r="A287">
        <f>IF(Results!D287&lt;=Input!$C$27, 1, 0)</f>
        <v>1</v>
      </c>
      <c r="B287">
        <f>IF(Results!G287&lt;=Input!$C$27, 1, 0)</f>
        <v>1</v>
      </c>
      <c r="C287">
        <f>IF(Results!J287&lt;=Input!$C$27, 1, 0)</f>
        <v>1</v>
      </c>
      <c r="D287">
        <f>IF(Results!D287&gt;=Input!$F$27, 1, 0)</f>
        <v>0</v>
      </c>
      <c r="E287">
        <f>IF(Results!G287&gt;=Input!$F$27, 1, 0)</f>
        <v>0</v>
      </c>
      <c r="F287">
        <f>IF(Results!J287&gt;=Input!$F$27, 1, 0)</f>
        <v>0</v>
      </c>
      <c r="G287">
        <f>IF(Results!M287&lt;=Input!$C$27, 1, 0)</f>
        <v>1</v>
      </c>
      <c r="H287">
        <f>IF(Results!M287&gt;=Input!$F$27, 1, 0)</f>
        <v>0</v>
      </c>
      <c r="I287">
        <f>IF(D287=1,Results!D287,0)</f>
        <v>0</v>
      </c>
      <c r="J287">
        <f>IF(E287=1,Results!G287,0)</f>
        <v>0</v>
      </c>
      <c r="K287">
        <f>IF(F287=1,Results!J287,0)</f>
        <v>0</v>
      </c>
      <c r="L287">
        <f>IF(H287=1,Results!M287,0)</f>
        <v>0</v>
      </c>
      <c r="M287">
        <f>IF(A287=1,Results!D287,0)</f>
        <v>0</v>
      </c>
      <c r="N287">
        <f>IF(B287=1,Results!G287,0)</f>
        <v>0</v>
      </c>
      <c r="O287">
        <f>IF(C287=1,Results!J287,0)</f>
        <v>0</v>
      </c>
      <c r="P287">
        <f>IF(G287=1,Results!M287,0)</f>
        <v>0</v>
      </c>
      <c r="Q287">
        <f>IF($E287=1,Results!N287,0)</f>
        <v>0</v>
      </c>
      <c r="R287">
        <f>IF($B287=1,Results!N287,0)</f>
        <v>0</v>
      </c>
    </row>
    <row r="288" spans="1:18">
      <c r="A288">
        <f>IF(Results!D288&lt;=Input!$C$27, 1, 0)</f>
        <v>1</v>
      </c>
      <c r="B288">
        <f>IF(Results!G288&lt;=Input!$C$27, 1, 0)</f>
        <v>1</v>
      </c>
      <c r="C288">
        <f>IF(Results!J288&lt;=Input!$C$27, 1, 0)</f>
        <v>1</v>
      </c>
      <c r="D288">
        <f>IF(Results!D288&gt;=Input!$F$27, 1, 0)</f>
        <v>0</v>
      </c>
      <c r="E288">
        <f>IF(Results!G288&gt;=Input!$F$27, 1, 0)</f>
        <v>0</v>
      </c>
      <c r="F288">
        <f>IF(Results!J288&gt;=Input!$F$27, 1, 0)</f>
        <v>0</v>
      </c>
      <c r="G288">
        <f>IF(Results!M288&lt;=Input!$C$27, 1, 0)</f>
        <v>1</v>
      </c>
      <c r="H288">
        <f>IF(Results!M288&gt;=Input!$F$27, 1, 0)</f>
        <v>0</v>
      </c>
      <c r="I288">
        <f>IF(D288=1,Results!D288,0)</f>
        <v>0</v>
      </c>
      <c r="J288">
        <f>IF(E288=1,Results!G288,0)</f>
        <v>0</v>
      </c>
      <c r="K288">
        <f>IF(F288=1,Results!J288,0)</f>
        <v>0</v>
      </c>
      <c r="L288">
        <f>IF(H288=1,Results!M288,0)</f>
        <v>0</v>
      </c>
      <c r="M288">
        <f>IF(A288=1,Results!D288,0)</f>
        <v>0</v>
      </c>
      <c r="N288">
        <f>IF(B288=1,Results!G288,0)</f>
        <v>0</v>
      </c>
      <c r="O288">
        <f>IF(C288=1,Results!J288,0)</f>
        <v>0</v>
      </c>
      <c r="P288">
        <f>IF(G288=1,Results!M288,0)</f>
        <v>0</v>
      </c>
      <c r="Q288">
        <f>IF($E288=1,Results!N288,0)</f>
        <v>0</v>
      </c>
      <c r="R288">
        <f>IF($B288=1,Results!N288,0)</f>
        <v>0</v>
      </c>
    </row>
    <row r="289" spans="1:18">
      <c r="A289">
        <f>IF(Results!D289&lt;=Input!$C$27, 1, 0)</f>
        <v>1</v>
      </c>
      <c r="B289">
        <f>IF(Results!G289&lt;=Input!$C$27, 1, 0)</f>
        <v>1</v>
      </c>
      <c r="C289">
        <f>IF(Results!J289&lt;=Input!$C$27, 1, 0)</f>
        <v>1</v>
      </c>
      <c r="D289">
        <f>IF(Results!D289&gt;=Input!$F$27, 1, 0)</f>
        <v>0</v>
      </c>
      <c r="E289">
        <f>IF(Results!G289&gt;=Input!$F$27, 1, 0)</f>
        <v>0</v>
      </c>
      <c r="F289">
        <f>IF(Results!J289&gt;=Input!$F$27, 1, 0)</f>
        <v>0</v>
      </c>
      <c r="G289">
        <f>IF(Results!M289&lt;=Input!$C$27, 1, 0)</f>
        <v>1</v>
      </c>
      <c r="H289">
        <f>IF(Results!M289&gt;=Input!$F$27, 1, 0)</f>
        <v>0</v>
      </c>
      <c r="I289">
        <f>IF(D289=1,Results!D289,0)</f>
        <v>0</v>
      </c>
      <c r="J289">
        <f>IF(E289=1,Results!G289,0)</f>
        <v>0</v>
      </c>
      <c r="K289">
        <f>IF(F289=1,Results!J289,0)</f>
        <v>0</v>
      </c>
      <c r="L289">
        <f>IF(H289=1,Results!M289,0)</f>
        <v>0</v>
      </c>
      <c r="M289">
        <f>IF(A289=1,Results!D289,0)</f>
        <v>0</v>
      </c>
      <c r="N289">
        <f>IF(B289=1,Results!G289,0)</f>
        <v>0</v>
      </c>
      <c r="O289">
        <f>IF(C289=1,Results!J289,0)</f>
        <v>0</v>
      </c>
      <c r="P289">
        <f>IF(G289=1,Results!M289,0)</f>
        <v>0</v>
      </c>
      <c r="Q289">
        <f>IF($E289=1,Results!N289,0)</f>
        <v>0</v>
      </c>
      <c r="R289">
        <f>IF($B289=1,Results!N289,0)</f>
        <v>0</v>
      </c>
    </row>
    <row r="290" spans="1:18">
      <c r="A290">
        <f>IF(Results!D290&lt;=Input!$C$27, 1, 0)</f>
        <v>1</v>
      </c>
      <c r="B290">
        <f>IF(Results!G290&lt;=Input!$C$27, 1, 0)</f>
        <v>1</v>
      </c>
      <c r="C290">
        <f>IF(Results!J290&lt;=Input!$C$27, 1, 0)</f>
        <v>1</v>
      </c>
      <c r="D290">
        <f>IF(Results!D290&gt;=Input!$F$27, 1, 0)</f>
        <v>0</v>
      </c>
      <c r="E290">
        <f>IF(Results!G290&gt;=Input!$F$27, 1, 0)</f>
        <v>0</v>
      </c>
      <c r="F290">
        <f>IF(Results!J290&gt;=Input!$F$27, 1, 0)</f>
        <v>0</v>
      </c>
      <c r="G290">
        <f>IF(Results!M290&lt;=Input!$C$27, 1, 0)</f>
        <v>1</v>
      </c>
      <c r="H290">
        <f>IF(Results!M290&gt;=Input!$F$27, 1, 0)</f>
        <v>0</v>
      </c>
      <c r="I290">
        <f>IF(D290=1,Results!D290,0)</f>
        <v>0</v>
      </c>
      <c r="J290">
        <f>IF(E290=1,Results!G290,0)</f>
        <v>0</v>
      </c>
      <c r="K290">
        <f>IF(F290=1,Results!J290,0)</f>
        <v>0</v>
      </c>
      <c r="L290">
        <f>IF(H290=1,Results!M290,0)</f>
        <v>0</v>
      </c>
      <c r="M290">
        <f>IF(A290=1,Results!D290,0)</f>
        <v>0</v>
      </c>
      <c r="N290">
        <f>IF(B290=1,Results!G290,0)</f>
        <v>0</v>
      </c>
      <c r="O290">
        <f>IF(C290=1,Results!J290,0)</f>
        <v>0</v>
      </c>
      <c r="P290">
        <f>IF(G290=1,Results!M290,0)</f>
        <v>0</v>
      </c>
      <c r="Q290">
        <f>IF($E290=1,Results!N290,0)</f>
        <v>0</v>
      </c>
      <c r="R290">
        <f>IF($B290=1,Results!N290,0)</f>
        <v>0</v>
      </c>
    </row>
    <row r="291" spans="1:18">
      <c r="A291">
        <f>IF(Results!D291&lt;=Input!$C$27, 1, 0)</f>
        <v>1</v>
      </c>
      <c r="B291">
        <f>IF(Results!G291&lt;=Input!$C$27, 1, 0)</f>
        <v>1</v>
      </c>
      <c r="C291">
        <f>IF(Results!J291&lt;=Input!$C$27, 1, 0)</f>
        <v>1</v>
      </c>
      <c r="D291">
        <f>IF(Results!D291&gt;=Input!$F$27, 1, 0)</f>
        <v>0</v>
      </c>
      <c r="E291">
        <f>IF(Results!G291&gt;=Input!$F$27, 1, 0)</f>
        <v>0</v>
      </c>
      <c r="F291">
        <f>IF(Results!J291&gt;=Input!$F$27, 1, 0)</f>
        <v>0</v>
      </c>
      <c r="G291">
        <f>IF(Results!M291&lt;=Input!$C$27, 1, 0)</f>
        <v>1</v>
      </c>
      <c r="H291">
        <f>IF(Results!M291&gt;=Input!$F$27, 1, 0)</f>
        <v>0</v>
      </c>
      <c r="I291">
        <f>IF(D291=1,Results!D291,0)</f>
        <v>0</v>
      </c>
      <c r="J291">
        <f>IF(E291=1,Results!G291,0)</f>
        <v>0</v>
      </c>
      <c r="K291">
        <f>IF(F291=1,Results!J291,0)</f>
        <v>0</v>
      </c>
      <c r="L291">
        <f>IF(H291=1,Results!M291,0)</f>
        <v>0</v>
      </c>
      <c r="M291">
        <f>IF(A291=1,Results!D291,0)</f>
        <v>0</v>
      </c>
      <c r="N291">
        <f>IF(B291=1,Results!G291,0)</f>
        <v>0</v>
      </c>
      <c r="O291">
        <f>IF(C291=1,Results!J291,0)</f>
        <v>0</v>
      </c>
      <c r="P291">
        <f>IF(G291=1,Results!M291,0)</f>
        <v>0</v>
      </c>
      <c r="Q291">
        <f>IF($E291=1,Results!N291,0)</f>
        <v>0</v>
      </c>
      <c r="R291">
        <f>IF($B291=1,Results!N291,0)</f>
        <v>0</v>
      </c>
    </row>
    <row r="292" spans="1:18">
      <c r="A292">
        <f>IF(Results!D292&lt;=Input!$C$27, 1, 0)</f>
        <v>1</v>
      </c>
      <c r="B292">
        <f>IF(Results!G292&lt;=Input!$C$27, 1, 0)</f>
        <v>1</v>
      </c>
      <c r="C292">
        <f>IF(Results!J292&lt;=Input!$C$27, 1, 0)</f>
        <v>1</v>
      </c>
      <c r="D292">
        <f>IF(Results!D292&gt;=Input!$F$27, 1, 0)</f>
        <v>0</v>
      </c>
      <c r="E292">
        <f>IF(Results!G292&gt;=Input!$F$27, 1, 0)</f>
        <v>0</v>
      </c>
      <c r="F292">
        <f>IF(Results!J292&gt;=Input!$F$27, 1, 0)</f>
        <v>0</v>
      </c>
      <c r="G292">
        <f>IF(Results!M292&lt;=Input!$C$27, 1, 0)</f>
        <v>1</v>
      </c>
      <c r="H292">
        <f>IF(Results!M292&gt;=Input!$F$27, 1, 0)</f>
        <v>0</v>
      </c>
      <c r="I292">
        <f>IF(D292=1,Results!D292,0)</f>
        <v>0</v>
      </c>
      <c r="J292">
        <f>IF(E292=1,Results!G292,0)</f>
        <v>0</v>
      </c>
      <c r="K292">
        <f>IF(F292=1,Results!J292,0)</f>
        <v>0</v>
      </c>
      <c r="L292">
        <f>IF(H292=1,Results!M292,0)</f>
        <v>0</v>
      </c>
      <c r="M292">
        <f>IF(A292=1,Results!D292,0)</f>
        <v>0</v>
      </c>
      <c r="N292">
        <f>IF(B292=1,Results!G292,0)</f>
        <v>0</v>
      </c>
      <c r="O292">
        <f>IF(C292=1,Results!J292,0)</f>
        <v>0</v>
      </c>
      <c r="P292">
        <f>IF(G292=1,Results!M292,0)</f>
        <v>0</v>
      </c>
      <c r="Q292">
        <f>IF($E292=1,Results!N292,0)</f>
        <v>0</v>
      </c>
      <c r="R292">
        <f>IF($B292=1,Results!N292,0)</f>
        <v>0</v>
      </c>
    </row>
    <row r="293" spans="1:18">
      <c r="A293">
        <f>IF(Results!D293&lt;=Input!$C$27, 1, 0)</f>
        <v>1</v>
      </c>
      <c r="B293">
        <f>IF(Results!G293&lt;=Input!$C$27, 1, 0)</f>
        <v>1</v>
      </c>
      <c r="C293">
        <f>IF(Results!J293&lt;=Input!$C$27, 1, 0)</f>
        <v>1</v>
      </c>
      <c r="D293">
        <f>IF(Results!D293&gt;=Input!$F$27, 1, 0)</f>
        <v>0</v>
      </c>
      <c r="E293">
        <f>IF(Results!G293&gt;=Input!$F$27, 1, 0)</f>
        <v>0</v>
      </c>
      <c r="F293">
        <f>IF(Results!J293&gt;=Input!$F$27, 1, 0)</f>
        <v>0</v>
      </c>
      <c r="G293">
        <f>IF(Results!M293&lt;=Input!$C$27, 1, 0)</f>
        <v>1</v>
      </c>
      <c r="H293">
        <f>IF(Results!M293&gt;=Input!$F$27, 1, 0)</f>
        <v>0</v>
      </c>
      <c r="I293">
        <f>IF(D293=1,Results!D293,0)</f>
        <v>0</v>
      </c>
      <c r="J293">
        <f>IF(E293=1,Results!G293,0)</f>
        <v>0</v>
      </c>
      <c r="K293">
        <f>IF(F293=1,Results!J293,0)</f>
        <v>0</v>
      </c>
      <c r="L293">
        <f>IF(H293=1,Results!M293,0)</f>
        <v>0</v>
      </c>
      <c r="M293">
        <f>IF(A293=1,Results!D293,0)</f>
        <v>0</v>
      </c>
      <c r="N293">
        <f>IF(B293=1,Results!G293,0)</f>
        <v>0</v>
      </c>
      <c r="O293">
        <f>IF(C293=1,Results!J293,0)</f>
        <v>0</v>
      </c>
      <c r="P293">
        <f>IF(G293=1,Results!M293,0)</f>
        <v>0</v>
      </c>
      <c r="Q293">
        <f>IF($E293=1,Results!N293,0)</f>
        <v>0</v>
      </c>
      <c r="R293">
        <f>IF($B293=1,Results!N293,0)</f>
        <v>0</v>
      </c>
    </row>
    <row r="294" spans="1:18">
      <c r="A294">
        <f>IF(Results!D294&lt;=Input!$C$27, 1, 0)</f>
        <v>1</v>
      </c>
      <c r="B294">
        <f>IF(Results!G294&lt;=Input!$C$27, 1, 0)</f>
        <v>1</v>
      </c>
      <c r="C294">
        <f>IF(Results!J294&lt;=Input!$C$27, 1, 0)</f>
        <v>1</v>
      </c>
      <c r="D294">
        <f>IF(Results!D294&gt;=Input!$F$27, 1, 0)</f>
        <v>0</v>
      </c>
      <c r="E294">
        <f>IF(Results!G294&gt;=Input!$F$27, 1, 0)</f>
        <v>0</v>
      </c>
      <c r="F294">
        <f>IF(Results!J294&gt;=Input!$F$27, 1, 0)</f>
        <v>0</v>
      </c>
      <c r="G294">
        <f>IF(Results!M294&lt;=Input!$C$27, 1, 0)</f>
        <v>1</v>
      </c>
      <c r="H294">
        <f>IF(Results!M294&gt;=Input!$F$27, 1, 0)</f>
        <v>0</v>
      </c>
      <c r="I294">
        <f>IF(D294=1,Results!D294,0)</f>
        <v>0</v>
      </c>
      <c r="J294">
        <f>IF(E294=1,Results!G294,0)</f>
        <v>0</v>
      </c>
      <c r="K294">
        <f>IF(F294=1,Results!J294,0)</f>
        <v>0</v>
      </c>
      <c r="L294">
        <f>IF(H294=1,Results!M294,0)</f>
        <v>0</v>
      </c>
      <c r="M294">
        <f>IF(A294=1,Results!D294,0)</f>
        <v>0</v>
      </c>
      <c r="N294">
        <f>IF(B294=1,Results!G294,0)</f>
        <v>0</v>
      </c>
      <c r="O294">
        <f>IF(C294=1,Results!J294,0)</f>
        <v>0</v>
      </c>
      <c r="P294">
        <f>IF(G294=1,Results!M294,0)</f>
        <v>0</v>
      </c>
      <c r="Q294">
        <f>IF($E294=1,Results!N294,0)</f>
        <v>0</v>
      </c>
      <c r="R294">
        <f>IF($B294=1,Results!N294,0)</f>
        <v>0</v>
      </c>
    </row>
    <row r="295" spans="1:18">
      <c r="A295">
        <f>IF(Results!D295&lt;=Input!$C$27, 1, 0)</f>
        <v>1</v>
      </c>
      <c r="B295">
        <f>IF(Results!G295&lt;=Input!$C$27, 1, 0)</f>
        <v>1</v>
      </c>
      <c r="C295">
        <f>IF(Results!J295&lt;=Input!$C$27, 1, 0)</f>
        <v>1</v>
      </c>
      <c r="D295">
        <f>IF(Results!D295&gt;=Input!$F$27, 1, 0)</f>
        <v>0</v>
      </c>
      <c r="E295">
        <f>IF(Results!G295&gt;=Input!$F$27, 1, 0)</f>
        <v>0</v>
      </c>
      <c r="F295">
        <f>IF(Results!J295&gt;=Input!$F$27, 1, 0)</f>
        <v>0</v>
      </c>
      <c r="G295">
        <f>IF(Results!M295&lt;=Input!$C$27, 1, 0)</f>
        <v>1</v>
      </c>
      <c r="H295">
        <f>IF(Results!M295&gt;=Input!$F$27, 1, 0)</f>
        <v>0</v>
      </c>
      <c r="I295">
        <f>IF(D295=1,Results!D295,0)</f>
        <v>0</v>
      </c>
      <c r="J295">
        <f>IF(E295=1,Results!G295,0)</f>
        <v>0</v>
      </c>
      <c r="K295">
        <f>IF(F295=1,Results!J295,0)</f>
        <v>0</v>
      </c>
      <c r="L295">
        <f>IF(H295=1,Results!M295,0)</f>
        <v>0</v>
      </c>
      <c r="M295">
        <f>IF(A295=1,Results!D295,0)</f>
        <v>0</v>
      </c>
      <c r="N295">
        <f>IF(B295=1,Results!G295,0)</f>
        <v>0</v>
      </c>
      <c r="O295">
        <f>IF(C295=1,Results!J295,0)</f>
        <v>0</v>
      </c>
      <c r="P295">
        <f>IF(G295=1,Results!M295,0)</f>
        <v>0</v>
      </c>
      <c r="Q295">
        <f>IF($E295=1,Results!N295,0)</f>
        <v>0</v>
      </c>
      <c r="R295">
        <f>IF($B295=1,Results!N295,0)</f>
        <v>0</v>
      </c>
    </row>
    <row r="296" spans="1:18">
      <c r="A296">
        <f>IF(Results!D296&lt;=Input!$C$27, 1, 0)</f>
        <v>1</v>
      </c>
      <c r="B296">
        <f>IF(Results!G296&lt;=Input!$C$27, 1, 0)</f>
        <v>1</v>
      </c>
      <c r="C296">
        <f>IF(Results!J296&lt;=Input!$C$27, 1, 0)</f>
        <v>1</v>
      </c>
      <c r="D296">
        <f>IF(Results!D296&gt;=Input!$F$27, 1, 0)</f>
        <v>0</v>
      </c>
      <c r="E296">
        <f>IF(Results!G296&gt;=Input!$F$27, 1, 0)</f>
        <v>0</v>
      </c>
      <c r="F296">
        <f>IF(Results!J296&gt;=Input!$F$27, 1, 0)</f>
        <v>0</v>
      </c>
      <c r="G296">
        <f>IF(Results!M296&lt;=Input!$C$27, 1, 0)</f>
        <v>1</v>
      </c>
      <c r="H296">
        <f>IF(Results!M296&gt;=Input!$F$27, 1, 0)</f>
        <v>0</v>
      </c>
      <c r="I296">
        <f>IF(D296=1,Results!D296,0)</f>
        <v>0</v>
      </c>
      <c r="J296">
        <f>IF(E296=1,Results!G296,0)</f>
        <v>0</v>
      </c>
      <c r="K296">
        <f>IF(F296=1,Results!J296,0)</f>
        <v>0</v>
      </c>
      <c r="L296">
        <f>IF(H296=1,Results!M296,0)</f>
        <v>0</v>
      </c>
      <c r="M296">
        <f>IF(A296=1,Results!D296,0)</f>
        <v>0</v>
      </c>
      <c r="N296">
        <f>IF(B296=1,Results!G296,0)</f>
        <v>0</v>
      </c>
      <c r="O296">
        <f>IF(C296=1,Results!J296,0)</f>
        <v>0</v>
      </c>
      <c r="P296">
        <f>IF(G296=1,Results!M296,0)</f>
        <v>0</v>
      </c>
      <c r="Q296">
        <f>IF($E296=1,Results!N296,0)</f>
        <v>0</v>
      </c>
      <c r="R296">
        <f>IF($B296=1,Results!N296,0)</f>
        <v>0</v>
      </c>
    </row>
    <row r="297" spans="1:18">
      <c r="A297">
        <f>IF(Results!D297&lt;=Input!$C$27, 1, 0)</f>
        <v>1</v>
      </c>
      <c r="B297">
        <f>IF(Results!G297&lt;=Input!$C$27, 1, 0)</f>
        <v>1</v>
      </c>
      <c r="C297">
        <f>IF(Results!J297&lt;=Input!$C$27, 1, 0)</f>
        <v>1</v>
      </c>
      <c r="D297">
        <f>IF(Results!D297&gt;=Input!$F$27, 1, 0)</f>
        <v>0</v>
      </c>
      <c r="E297">
        <f>IF(Results!G297&gt;=Input!$F$27, 1, 0)</f>
        <v>0</v>
      </c>
      <c r="F297">
        <f>IF(Results!J297&gt;=Input!$F$27, 1, 0)</f>
        <v>0</v>
      </c>
      <c r="G297">
        <f>IF(Results!M297&lt;=Input!$C$27, 1, 0)</f>
        <v>1</v>
      </c>
      <c r="H297">
        <f>IF(Results!M297&gt;=Input!$F$27, 1, 0)</f>
        <v>0</v>
      </c>
      <c r="I297">
        <f>IF(D297=1,Results!D297,0)</f>
        <v>0</v>
      </c>
      <c r="J297">
        <f>IF(E297=1,Results!G297,0)</f>
        <v>0</v>
      </c>
      <c r="K297">
        <f>IF(F297=1,Results!J297,0)</f>
        <v>0</v>
      </c>
      <c r="L297">
        <f>IF(H297=1,Results!M297,0)</f>
        <v>0</v>
      </c>
      <c r="M297">
        <f>IF(A297=1,Results!D297,0)</f>
        <v>0</v>
      </c>
      <c r="N297">
        <f>IF(B297=1,Results!G297,0)</f>
        <v>0</v>
      </c>
      <c r="O297">
        <f>IF(C297=1,Results!J297,0)</f>
        <v>0</v>
      </c>
      <c r="P297">
        <f>IF(G297=1,Results!M297,0)</f>
        <v>0</v>
      </c>
      <c r="Q297">
        <f>IF($E297=1,Results!N297,0)</f>
        <v>0</v>
      </c>
      <c r="R297">
        <f>IF($B297=1,Results!N297,0)</f>
        <v>0</v>
      </c>
    </row>
    <row r="298" spans="1:18">
      <c r="A298">
        <f>IF(Results!D298&lt;=Input!$C$27, 1, 0)</f>
        <v>1</v>
      </c>
      <c r="B298">
        <f>IF(Results!G298&lt;=Input!$C$27, 1, 0)</f>
        <v>1</v>
      </c>
      <c r="C298">
        <f>IF(Results!J298&lt;=Input!$C$27, 1, 0)</f>
        <v>1</v>
      </c>
      <c r="D298">
        <f>IF(Results!D298&gt;=Input!$F$27, 1, 0)</f>
        <v>0</v>
      </c>
      <c r="E298">
        <f>IF(Results!G298&gt;=Input!$F$27, 1, 0)</f>
        <v>0</v>
      </c>
      <c r="F298">
        <f>IF(Results!J298&gt;=Input!$F$27, 1, 0)</f>
        <v>0</v>
      </c>
      <c r="G298">
        <f>IF(Results!M298&lt;=Input!$C$27, 1, 0)</f>
        <v>1</v>
      </c>
      <c r="H298">
        <f>IF(Results!M298&gt;=Input!$F$27, 1, 0)</f>
        <v>0</v>
      </c>
      <c r="I298">
        <f>IF(D298=1,Results!D298,0)</f>
        <v>0</v>
      </c>
      <c r="J298">
        <f>IF(E298=1,Results!G298,0)</f>
        <v>0</v>
      </c>
      <c r="K298">
        <f>IF(F298=1,Results!J298,0)</f>
        <v>0</v>
      </c>
      <c r="L298">
        <f>IF(H298=1,Results!M298,0)</f>
        <v>0</v>
      </c>
      <c r="M298">
        <f>IF(A298=1,Results!D298,0)</f>
        <v>0</v>
      </c>
      <c r="N298">
        <f>IF(B298=1,Results!G298,0)</f>
        <v>0</v>
      </c>
      <c r="O298">
        <f>IF(C298=1,Results!J298,0)</f>
        <v>0</v>
      </c>
      <c r="P298">
        <f>IF(G298=1,Results!M298,0)</f>
        <v>0</v>
      </c>
      <c r="Q298">
        <f>IF($E298=1,Results!N298,0)</f>
        <v>0</v>
      </c>
      <c r="R298">
        <f>IF($B298=1,Results!N298,0)</f>
        <v>0</v>
      </c>
    </row>
    <row r="299" spans="1:18">
      <c r="A299">
        <f>IF(Results!D299&lt;=Input!$C$27, 1, 0)</f>
        <v>1</v>
      </c>
      <c r="B299">
        <f>IF(Results!G299&lt;=Input!$C$27, 1, 0)</f>
        <v>1</v>
      </c>
      <c r="C299">
        <f>IF(Results!J299&lt;=Input!$C$27, 1, 0)</f>
        <v>1</v>
      </c>
      <c r="D299">
        <f>IF(Results!D299&gt;=Input!$F$27, 1, 0)</f>
        <v>0</v>
      </c>
      <c r="E299">
        <f>IF(Results!G299&gt;=Input!$F$27, 1, 0)</f>
        <v>0</v>
      </c>
      <c r="F299">
        <f>IF(Results!J299&gt;=Input!$F$27, 1, 0)</f>
        <v>0</v>
      </c>
      <c r="G299">
        <f>IF(Results!M299&lt;=Input!$C$27, 1, 0)</f>
        <v>1</v>
      </c>
      <c r="H299">
        <f>IF(Results!M299&gt;=Input!$F$27, 1, 0)</f>
        <v>0</v>
      </c>
      <c r="I299">
        <f>IF(D299=1,Results!D299,0)</f>
        <v>0</v>
      </c>
      <c r="J299">
        <f>IF(E299=1,Results!G299,0)</f>
        <v>0</v>
      </c>
      <c r="K299">
        <f>IF(F299=1,Results!J299,0)</f>
        <v>0</v>
      </c>
      <c r="L299">
        <f>IF(H299=1,Results!M299,0)</f>
        <v>0</v>
      </c>
      <c r="M299">
        <f>IF(A299=1,Results!D299,0)</f>
        <v>0</v>
      </c>
      <c r="N299">
        <f>IF(B299=1,Results!G299,0)</f>
        <v>0</v>
      </c>
      <c r="O299">
        <f>IF(C299=1,Results!J299,0)</f>
        <v>0</v>
      </c>
      <c r="P299">
        <f>IF(G299=1,Results!M299,0)</f>
        <v>0</v>
      </c>
      <c r="Q299">
        <f>IF($E299=1,Results!N299,0)</f>
        <v>0</v>
      </c>
      <c r="R299">
        <f>IF($B299=1,Results!N299,0)</f>
        <v>0</v>
      </c>
    </row>
    <row r="300" spans="1:18">
      <c r="A300">
        <f>IF(Results!D300&lt;=Input!$C$27, 1, 0)</f>
        <v>1</v>
      </c>
      <c r="B300">
        <f>IF(Results!G300&lt;=Input!$C$27, 1, 0)</f>
        <v>1</v>
      </c>
      <c r="C300">
        <f>IF(Results!J300&lt;=Input!$C$27, 1, 0)</f>
        <v>1</v>
      </c>
      <c r="D300">
        <f>IF(Results!D300&gt;=Input!$F$27, 1, 0)</f>
        <v>0</v>
      </c>
      <c r="E300">
        <f>IF(Results!G300&gt;=Input!$F$27, 1, 0)</f>
        <v>0</v>
      </c>
      <c r="F300">
        <f>IF(Results!J300&gt;=Input!$F$27, 1, 0)</f>
        <v>0</v>
      </c>
      <c r="G300">
        <f>IF(Results!M300&lt;=Input!$C$27, 1, 0)</f>
        <v>1</v>
      </c>
      <c r="H300">
        <f>IF(Results!M300&gt;=Input!$F$27, 1, 0)</f>
        <v>0</v>
      </c>
      <c r="I300">
        <f>IF(D300=1,Results!D300,0)</f>
        <v>0</v>
      </c>
      <c r="J300">
        <f>IF(E300=1,Results!G300,0)</f>
        <v>0</v>
      </c>
      <c r="K300">
        <f>IF(F300=1,Results!J300,0)</f>
        <v>0</v>
      </c>
      <c r="L300">
        <f>IF(H300=1,Results!M300,0)</f>
        <v>0</v>
      </c>
      <c r="M300">
        <f>IF(A300=1,Results!D300,0)</f>
        <v>0</v>
      </c>
      <c r="N300">
        <f>IF(B300=1,Results!G300,0)</f>
        <v>0</v>
      </c>
      <c r="O300">
        <f>IF(C300=1,Results!J300,0)</f>
        <v>0</v>
      </c>
      <c r="P300">
        <f>IF(G300=1,Results!M300,0)</f>
        <v>0</v>
      </c>
      <c r="Q300">
        <f>IF($E300=1,Results!N300,0)</f>
        <v>0</v>
      </c>
      <c r="R300">
        <f>IF($B300=1,Results!N300,0)</f>
        <v>0</v>
      </c>
    </row>
    <row r="301" spans="1:18">
      <c r="A301">
        <f>IF(Results!D301&lt;=Input!$C$27, 1, 0)</f>
        <v>1</v>
      </c>
      <c r="B301">
        <f>IF(Results!G301&lt;=Input!$C$27, 1, 0)</f>
        <v>1</v>
      </c>
      <c r="C301">
        <f>IF(Results!J301&lt;=Input!$C$27, 1, 0)</f>
        <v>1</v>
      </c>
      <c r="D301">
        <f>IF(Results!D301&gt;=Input!$F$27, 1, 0)</f>
        <v>0</v>
      </c>
      <c r="E301">
        <f>IF(Results!G301&gt;=Input!$F$27, 1, 0)</f>
        <v>0</v>
      </c>
      <c r="F301">
        <f>IF(Results!J301&gt;=Input!$F$27, 1, 0)</f>
        <v>0</v>
      </c>
      <c r="G301">
        <f>IF(Results!M301&lt;=Input!$C$27, 1, 0)</f>
        <v>1</v>
      </c>
      <c r="H301">
        <f>IF(Results!M301&gt;=Input!$F$27, 1, 0)</f>
        <v>0</v>
      </c>
      <c r="I301">
        <f>IF(D301=1,Results!D301,0)</f>
        <v>0</v>
      </c>
      <c r="J301">
        <f>IF(E301=1,Results!G301,0)</f>
        <v>0</v>
      </c>
      <c r="K301">
        <f>IF(F301=1,Results!J301,0)</f>
        <v>0</v>
      </c>
      <c r="L301">
        <f>IF(H301=1,Results!M301,0)</f>
        <v>0</v>
      </c>
      <c r="M301">
        <f>IF(A301=1,Results!D301,0)</f>
        <v>0</v>
      </c>
      <c r="N301">
        <f>IF(B301=1,Results!G301,0)</f>
        <v>0</v>
      </c>
      <c r="O301">
        <f>IF(C301=1,Results!J301,0)</f>
        <v>0</v>
      </c>
      <c r="P301">
        <f>IF(G301=1,Results!M301,0)</f>
        <v>0</v>
      </c>
      <c r="Q301">
        <f>IF($E301=1,Results!N301,0)</f>
        <v>0</v>
      </c>
      <c r="R301">
        <f>IF($B301=1,Results!N301,0)</f>
        <v>0</v>
      </c>
    </row>
    <row r="302" spans="1:18">
      <c r="A302">
        <f>IF(Results!D302&lt;=Input!$C$27, 1, 0)</f>
        <v>1</v>
      </c>
      <c r="B302">
        <f>IF(Results!G302&lt;=Input!$C$27, 1, 0)</f>
        <v>1</v>
      </c>
      <c r="C302">
        <f>IF(Results!J302&lt;=Input!$C$27, 1, 0)</f>
        <v>1</v>
      </c>
      <c r="D302">
        <f>IF(Results!D302&gt;=Input!$F$27, 1, 0)</f>
        <v>0</v>
      </c>
      <c r="E302">
        <f>IF(Results!G302&gt;=Input!$F$27, 1, 0)</f>
        <v>0</v>
      </c>
      <c r="F302">
        <f>IF(Results!J302&gt;=Input!$F$27, 1, 0)</f>
        <v>0</v>
      </c>
      <c r="G302">
        <f>IF(Results!M302&lt;=Input!$C$27, 1, 0)</f>
        <v>1</v>
      </c>
      <c r="H302">
        <f>IF(Results!M302&gt;=Input!$F$27, 1, 0)</f>
        <v>0</v>
      </c>
      <c r="I302">
        <f>IF(D302=1,Results!D302,0)</f>
        <v>0</v>
      </c>
      <c r="J302">
        <f>IF(E302=1,Results!G302,0)</f>
        <v>0</v>
      </c>
      <c r="K302">
        <f>IF(F302=1,Results!J302,0)</f>
        <v>0</v>
      </c>
      <c r="L302">
        <f>IF(H302=1,Results!M302,0)</f>
        <v>0</v>
      </c>
      <c r="M302">
        <f>IF(A302=1,Results!D302,0)</f>
        <v>0</v>
      </c>
      <c r="N302">
        <f>IF(B302=1,Results!G302,0)</f>
        <v>0</v>
      </c>
      <c r="O302">
        <f>IF(C302=1,Results!J302,0)</f>
        <v>0</v>
      </c>
      <c r="P302">
        <f>IF(G302=1,Results!M302,0)</f>
        <v>0</v>
      </c>
      <c r="Q302">
        <f>IF($E302=1,Results!N302,0)</f>
        <v>0</v>
      </c>
      <c r="R302">
        <f>IF($B302=1,Results!N302,0)</f>
        <v>0</v>
      </c>
    </row>
    <row r="303" spans="1:18">
      <c r="A303">
        <f>IF(Results!D303&lt;=Input!$C$27, 1, 0)</f>
        <v>1</v>
      </c>
      <c r="B303">
        <f>IF(Results!G303&lt;=Input!$C$27, 1, 0)</f>
        <v>1</v>
      </c>
      <c r="C303">
        <f>IF(Results!J303&lt;=Input!$C$27, 1, 0)</f>
        <v>1</v>
      </c>
      <c r="D303">
        <f>IF(Results!D303&gt;=Input!$F$27, 1, 0)</f>
        <v>0</v>
      </c>
      <c r="E303">
        <f>IF(Results!G303&gt;=Input!$F$27, 1, 0)</f>
        <v>0</v>
      </c>
      <c r="F303">
        <f>IF(Results!J303&gt;=Input!$F$27, 1, 0)</f>
        <v>0</v>
      </c>
      <c r="G303">
        <f>IF(Results!M303&lt;=Input!$C$27, 1, 0)</f>
        <v>1</v>
      </c>
      <c r="H303">
        <f>IF(Results!M303&gt;=Input!$F$27, 1, 0)</f>
        <v>0</v>
      </c>
      <c r="I303">
        <f>IF(D303=1,Results!D303,0)</f>
        <v>0</v>
      </c>
      <c r="J303">
        <f>IF(E303=1,Results!G303,0)</f>
        <v>0</v>
      </c>
      <c r="K303">
        <f>IF(F303=1,Results!J303,0)</f>
        <v>0</v>
      </c>
      <c r="L303">
        <f>IF(H303=1,Results!M303,0)</f>
        <v>0</v>
      </c>
      <c r="M303">
        <f>IF(A303=1,Results!D303,0)</f>
        <v>0</v>
      </c>
      <c r="N303">
        <f>IF(B303=1,Results!G303,0)</f>
        <v>0</v>
      </c>
      <c r="O303">
        <f>IF(C303=1,Results!J303,0)</f>
        <v>0</v>
      </c>
      <c r="P303">
        <f>IF(G303=1,Results!M303,0)</f>
        <v>0</v>
      </c>
      <c r="Q303">
        <f>IF($E303=1,Results!N303,0)</f>
        <v>0</v>
      </c>
      <c r="R303">
        <f>IF($B303=1,Results!N303,0)</f>
        <v>0</v>
      </c>
    </row>
    <row r="304" spans="1:18">
      <c r="A304">
        <f>IF(Results!D304&lt;=Input!$C$27, 1, 0)</f>
        <v>1</v>
      </c>
      <c r="B304">
        <f>IF(Results!G304&lt;=Input!$C$27, 1, 0)</f>
        <v>1</v>
      </c>
      <c r="C304">
        <f>IF(Results!J304&lt;=Input!$C$27, 1, 0)</f>
        <v>1</v>
      </c>
      <c r="D304">
        <f>IF(Results!D304&gt;=Input!$F$27, 1, 0)</f>
        <v>0</v>
      </c>
      <c r="E304">
        <f>IF(Results!G304&gt;=Input!$F$27, 1, 0)</f>
        <v>0</v>
      </c>
      <c r="F304">
        <f>IF(Results!J304&gt;=Input!$F$27, 1, 0)</f>
        <v>0</v>
      </c>
      <c r="G304">
        <f>IF(Results!M304&lt;=Input!$C$27, 1, 0)</f>
        <v>1</v>
      </c>
      <c r="H304">
        <f>IF(Results!M304&gt;=Input!$F$27, 1, 0)</f>
        <v>0</v>
      </c>
      <c r="I304">
        <f>IF(D304=1,Results!D304,0)</f>
        <v>0</v>
      </c>
      <c r="J304">
        <f>IF(E304=1,Results!G304,0)</f>
        <v>0</v>
      </c>
      <c r="K304">
        <f>IF(F304=1,Results!J304,0)</f>
        <v>0</v>
      </c>
      <c r="L304">
        <f>IF(H304=1,Results!M304,0)</f>
        <v>0</v>
      </c>
      <c r="M304">
        <f>IF(A304=1,Results!D304,0)</f>
        <v>0</v>
      </c>
      <c r="N304">
        <f>IF(B304=1,Results!G304,0)</f>
        <v>0</v>
      </c>
      <c r="O304">
        <f>IF(C304=1,Results!J304,0)</f>
        <v>0</v>
      </c>
      <c r="P304">
        <f>IF(G304=1,Results!M304,0)</f>
        <v>0</v>
      </c>
      <c r="Q304">
        <f>IF($E304=1,Results!N304,0)</f>
        <v>0</v>
      </c>
      <c r="R304">
        <f>IF($B304=1,Results!N304,0)</f>
        <v>0</v>
      </c>
    </row>
    <row r="305" spans="1:18">
      <c r="A305">
        <f>IF(Results!D305&lt;=Input!$C$27, 1, 0)</f>
        <v>1</v>
      </c>
      <c r="B305">
        <f>IF(Results!G305&lt;=Input!$C$27, 1, 0)</f>
        <v>1</v>
      </c>
      <c r="C305">
        <f>IF(Results!J305&lt;=Input!$C$27, 1, 0)</f>
        <v>1</v>
      </c>
      <c r="D305">
        <f>IF(Results!D305&gt;=Input!$F$27, 1, 0)</f>
        <v>0</v>
      </c>
      <c r="E305">
        <f>IF(Results!G305&gt;=Input!$F$27, 1, 0)</f>
        <v>0</v>
      </c>
      <c r="F305">
        <f>IF(Results!J305&gt;=Input!$F$27, 1, 0)</f>
        <v>0</v>
      </c>
      <c r="G305">
        <f>IF(Results!M305&lt;=Input!$C$27, 1, 0)</f>
        <v>1</v>
      </c>
      <c r="H305">
        <f>IF(Results!M305&gt;=Input!$F$27, 1, 0)</f>
        <v>0</v>
      </c>
      <c r="I305">
        <f>IF(D305=1,Results!D305,0)</f>
        <v>0</v>
      </c>
      <c r="J305">
        <f>IF(E305=1,Results!G305,0)</f>
        <v>0</v>
      </c>
      <c r="K305">
        <f>IF(F305=1,Results!J305,0)</f>
        <v>0</v>
      </c>
      <c r="L305">
        <f>IF(H305=1,Results!M305,0)</f>
        <v>0</v>
      </c>
      <c r="M305">
        <f>IF(A305=1,Results!D305,0)</f>
        <v>0</v>
      </c>
      <c r="N305">
        <f>IF(B305=1,Results!G305,0)</f>
        <v>0</v>
      </c>
      <c r="O305">
        <f>IF(C305=1,Results!J305,0)</f>
        <v>0</v>
      </c>
      <c r="P305">
        <f>IF(G305=1,Results!M305,0)</f>
        <v>0</v>
      </c>
      <c r="Q305">
        <f>IF($E305=1,Results!N305,0)</f>
        <v>0</v>
      </c>
      <c r="R305">
        <f>IF($B305=1,Results!N305,0)</f>
        <v>0</v>
      </c>
    </row>
    <row r="306" spans="1:18">
      <c r="A306">
        <f>IF(Results!D306&lt;=Input!$C$27, 1, 0)</f>
        <v>1</v>
      </c>
      <c r="B306">
        <f>IF(Results!G306&lt;=Input!$C$27, 1, 0)</f>
        <v>1</v>
      </c>
      <c r="C306">
        <f>IF(Results!J306&lt;=Input!$C$27, 1, 0)</f>
        <v>1</v>
      </c>
      <c r="D306">
        <f>IF(Results!D306&gt;=Input!$F$27, 1, 0)</f>
        <v>0</v>
      </c>
      <c r="E306">
        <f>IF(Results!G306&gt;=Input!$F$27, 1, 0)</f>
        <v>0</v>
      </c>
      <c r="F306">
        <f>IF(Results!J306&gt;=Input!$F$27, 1, 0)</f>
        <v>0</v>
      </c>
      <c r="G306">
        <f>IF(Results!M306&lt;=Input!$C$27, 1, 0)</f>
        <v>1</v>
      </c>
      <c r="H306">
        <f>IF(Results!M306&gt;=Input!$F$27, 1, 0)</f>
        <v>0</v>
      </c>
      <c r="I306">
        <f>IF(D306=1,Results!D306,0)</f>
        <v>0</v>
      </c>
      <c r="J306">
        <f>IF(E306=1,Results!G306,0)</f>
        <v>0</v>
      </c>
      <c r="K306">
        <f>IF(F306=1,Results!J306,0)</f>
        <v>0</v>
      </c>
      <c r="L306">
        <f>IF(H306=1,Results!M306,0)</f>
        <v>0</v>
      </c>
      <c r="M306">
        <f>IF(A306=1,Results!D306,0)</f>
        <v>0</v>
      </c>
      <c r="N306">
        <f>IF(B306=1,Results!G306,0)</f>
        <v>0</v>
      </c>
      <c r="O306">
        <f>IF(C306=1,Results!J306,0)</f>
        <v>0</v>
      </c>
      <c r="P306">
        <f>IF(G306=1,Results!M306,0)</f>
        <v>0</v>
      </c>
      <c r="Q306">
        <f>IF($E306=1,Results!N306,0)</f>
        <v>0</v>
      </c>
      <c r="R306">
        <f>IF($B306=1,Results!N306,0)</f>
        <v>0</v>
      </c>
    </row>
    <row r="307" spans="1:18">
      <c r="A307">
        <f>IF(Results!D307&lt;=Input!$C$27, 1, 0)</f>
        <v>1</v>
      </c>
      <c r="B307">
        <f>IF(Results!G307&lt;=Input!$C$27, 1, 0)</f>
        <v>1</v>
      </c>
      <c r="C307">
        <f>IF(Results!J307&lt;=Input!$C$27, 1, 0)</f>
        <v>1</v>
      </c>
      <c r="D307">
        <f>IF(Results!D307&gt;=Input!$F$27, 1, 0)</f>
        <v>0</v>
      </c>
      <c r="E307">
        <f>IF(Results!G307&gt;=Input!$F$27, 1, 0)</f>
        <v>0</v>
      </c>
      <c r="F307">
        <f>IF(Results!J307&gt;=Input!$F$27, 1, 0)</f>
        <v>0</v>
      </c>
      <c r="G307">
        <f>IF(Results!M307&lt;=Input!$C$27, 1, 0)</f>
        <v>1</v>
      </c>
      <c r="H307">
        <f>IF(Results!M307&gt;=Input!$F$27, 1, 0)</f>
        <v>0</v>
      </c>
      <c r="I307">
        <f>IF(D307=1,Results!D307,0)</f>
        <v>0</v>
      </c>
      <c r="J307">
        <f>IF(E307=1,Results!G307,0)</f>
        <v>0</v>
      </c>
      <c r="K307">
        <f>IF(F307=1,Results!J307,0)</f>
        <v>0</v>
      </c>
      <c r="L307">
        <f>IF(H307=1,Results!M307,0)</f>
        <v>0</v>
      </c>
      <c r="M307">
        <f>IF(A307=1,Results!D307,0)</f>
        <v>0</v>
      </c>
      <c r="N307">
        <f>IF(B307=1,Results!G307,0)</f>
        <v>0</v>
      </c>
      <c r="O307">
        <f>IF(C307=1,Results!J307,0)</f>
        <v>0</v>
      </c>
      <c r="P307">
        <f>IF(G307=1,Results!M307,0)</f>
        <v>0</v>
      </c>
      <c r="Q307">
        <f>IF($E307=1,Results!N307,0)</f>
        <v>0</v>
      </c>
      <c r="R307">
        <f>IF($B307=1,Results!N307,0)</f>
        <v>0</v>
      </c>
    </row>
    <row r="308" spans="1:18">
      <c r="A308">
        <f>IF(Results!D308&lt;=Input!$C$27, 1, 0)</f>
        <v>1</v>
      </c>
      <c r="B308">
        <f>IF(Results!G308&lt;=Input!$C$27, 1, 0)</f>
        <v>1</v>
      </c>
      <c r="C308">
        <f>IF(Results!J308&lt;=Input!$C$27, 1, 0)</f>
        <v>1</v>
      </c>
      <c r="D308">
        <f>IF(Results!D308&gt;=Input!$F$27, 1, 0)</f>
        <v>0</v>
      </c>
      <c r="E308">
        <f>IF(Results!G308&gt;=Input!$F$27, 1, 0)</f>
        <v>0</v>
      </c>
      <c r="F308">
        <f>IF(Results!J308&gt;=Input!$F$27, 1, 0)</f>
        <v>0</v>
      </c>
      <c r="G308">
        <f>IF(Results!M308&lt;=Input!$C$27, 1, 0)</f>
        <v>1</v>
      </c>
      <c r="H308">
        <f>IF(Results!M308&gt;=Input!$F$27, 1, 0)</f>
        <v>0</v>
      </c>
      <c r="I308">
        <f>IF(D308=1,Results!D308,0)</f>
        <v>0</v>
      </c>
      <c r="J308">
        <f>IF(E308=1,Results!G308,0)</f>
        <v>0</v>
      </c>
      <c r="K308">
        <f>IF(F308=1,Results!J308,0)</f>
        <v>0</v>
      </c>
      <c r="L308">
        <f>IF(H308=1,Results!M308,0)</f>
        <v>0</v>
      </c>
      <c r="M308">
        <f>IF(A308=1,Results!D308,0)</f>
        <v>0</v>
      </c>
      <c r="N308">
        <f>IF(B308=1,Results!G308,0)</f>
        <v>0</v>
      </c>
      <c r="O308">
        <f>IF(C308=1,Results!J308,0)</f>
        <v>0</v>
      </c>
      <c r="P308">
        <f>IF(G308=1,Results!M308,0)</f>
        <v>0</v>
      </c>
      <c r="Q308">
        <f>IF($E308=1,Results!N308,0)</f>
        <v>0</v>
      </c>
      <c r="R308">
        <f>IF($B308=1,Results!N308,0)</f>
        <v>0</v>
      </c>
    </row>
    <row r="309" spans="1:18">
      <c r="A309">
        <f>IF(Results!D309&lt;=Input!$C$27, 1, 0)</f>
        <v>1</v>
      </c>
      <c r="B309">
        <f>IF(Results!G309&lt;=Input!$C$27, 1, 0)</f>
        <v>1</v>
      </c>
      <c r="C309">
        <f>IF(Results!J309&lt;=Input!$C$27, 1, 0)</f>
        <v>1</v>
      </c>
      <c r="D309">
        <f>IF(Results!D309&gt;=Input!$F$27, 1, 0)</f>
        <v>0</v>
      </c>
      <c r="E309">
        <f>IF(Results!G309&gt;=Input!$F$27, 1, 0)</f>
        <v>0</v>
      </c>
      <c r="F309">
        <f>IF(Results!J309&gt;=Input!$F$27, 1, 0)</f>
        <v>0</v>
      </c>
      <c r="G309">
        <f>IF(Results!M309&lt;=Input!$C$27, 1, 0)</f>
        <v>1</v>
      </c>
      <c r="H309">
        <f>IF(Results!M309&gt;=Input!$F$27, 1, 0)</f>
        <v>0</v>
      </c>
      <c r="I309">
        <f>IF(D309=1,Results!D309,0)</f>
        <v>0</v>
      </c>
      <c r="J309">
        <f>IF(E309=1,Results!G309,0)</f>
        <v>0</v>
      </c>
      <c r="K309">
        <f>IF(F309=1,Results!J309,0)</f>
        <v>0</v>
      </c>
      <c r="L309">
        <f>IF(H309=1,Results!M309,0)</f>
        <v>0</v>
      </c>
      <c r="M309">
        <f>IF(A309=1,Results!D309,0)</f>
        <v>0</v>
      </c>
      <c r="N309">
        <f>IF(B309=1,Results!G309,0)</f>
        <v>0</v>
      </c>
      <c r="O309">
        <f>IF(C309=1,Results!J309,0)</f>
        <v>0</v>
      </c>
      <c r="P309">
        <f>IF(G309=1,Results!M309,0)</f>
        <v>0</v>
      </c>
      <c r="Q309">
        <f>IF($E309=1,Results!N309,0)</f>
        <v>0</v>
      </c>
      <c r="R309">
        <f>IF($B309=1,Results!N309,0)</f>
        <v>0</v>
      </c>
    </row>
    <row r="310" spans="1:18">
      <c r="A310">
        <f>IF(Results!D310&lt;=Input!$C$27, 1, 0)</f>
        <v>1</v>
      </c>
      <c r="B310">
        <f>IF(Results!G310&lt;=Input!$C$27, 1, 0)</f>
        <v>1</v>
      </c>
      <c r="C310">
        <f>IF(Results!J310&lt;=Input!$C$27, 1, 0)</f>
        <v>1</v>
      </c>
      <c r="D310">
        <f>IF(Results!D310&gt;=Input!$F$27, 1, 0)</f>
        <v>0</v>
      </c>
      <c r="E310">
        <f>IF(Results!G310&gt;=Input!$F$27, 1, 0)</f>
        <v>0</v>
      </c>
      <c r="F310">
        <f>IF(Results!J310&gt;=Input!$F$27, 1, 0)</f>
        <v>0</v>
      </c>
      <c r="G310">
        <f>IF(Results!M310&lt;=Input!$C$27, 1, 0)</f>
        <v>1</v>
      </c>
      <c r="H310">
        <f>IF(Results!M310&gt;=Input!$F$27, 1, 0)</f>
        <v>0</v>
      </c>
      <c r="I310">
        <f>IF(D310=1,Results!D310,0)</f>
        <v>0</v>
      </c>
      <c r="J310">
        <f>IF(E310=1,Results!G310,0)</f>
        <v>0</v>
      </c>
      <c r="K310">
        <f>IF(F310=1,Results!J310,0)</f>
        <v>0</v>
      </c>
      <c r="L310">
        <f>IF(H310=1,Results!M310,0)</f>
        <v>0</v>
      </c>
      <c r="M310">
        <f>IF(A310=1,Results!D310,0)</f>
        <v>0</v>
      </c>
      <c r="N310">
        <f>IF(B310=1,Results!G310,0)</f>
        <v>0</v>
      </c>
      <c r="O310">
        <f>IF(C310=1,Results!J310,0)</f>
        <v>0</v>
      </c>
      <c r="P310">
        <f>IF(G310=1,Results!M310,0)</f>
        <v>0</v>
      </c>
      <c r="Q310">
        <f>IF($E310=1,Results!N310,0)</f>
        <v>0</v>
      </c>
      <c r="R310">
        <f>IF($B310=1,Results!N310,0)</f>
        <v>0</v>
      </c>
    </row>
    <row r="311" spans="1:18">
      <c r="A311">
        <f>IF(Results!D311&lt;=Input!$C$27, 1, 0)</f>
        <v>1</v>
      </c>
      <c r="B311">
        <f>IF(Results!G311&lt;=Input!$C$27, 1, 0)</f>
        <v>1</v>
      </c>
      <c r="C311">
        <f>IF(Results!J311&lt;=Input!$C$27, 1, 0)</f>
        <v>1</v>
      </c>
      <c r="D311">
        <f>IF(Results!D311&gt;=Input!$F$27, 1, 0)</f>
        <v>0</v>
      </c>
      <c r="E311">
        <f>IF(Results!G311&gt;=Input!$F$27, 1, 0)</f>
        <v>0</v>
      </c>
      <c r="F311">
        <f>IF(Results!J311&gt;=Input!$F$27, 1, 0)</f>
        <v>0</v>
      </c>
      <c r="G311">
        <f>IF(Results!M311&lt;=Input!$C$27, 1, 0)</f>
        <v>1</v>
      </c>
      <c r="H311">
        <f>IF(Results!M311&gt;=Input!$F$27, 1, 0)</f>
        <v>0</v>
      </c>
      <c r="I311">
        <f>IF(D311=1,Results!D311,0)</f>
        <v>0</v>
      </c>
      <c r="J311">
        <f>IF(E311=1,Results!G311,0)</f>
        <v>0</v>
      </c>
      <c r="K311">
        <f>IF(F311=1,Results!J311,0)</f>
        <v>0</v>
      </c>
      <c r="L311">
        <f>IF(H311=1,Results!M311,0)</f>
        <v>0</v>
      </c>
      <c r="M311">
        <f>IF(A311=1,Results!D311,0)</f>
        <v>0</v>
      </c>
      <c r="N311">
        <f>IF(B311=1,Results!G311,0)</f>
        <v>0</v>
      </c>
      <c r="O311">
        <f>IF(C311=1,Results!J311,0)</f>
        <v>0</v>
      </c>
      <c r="P311">
        <f>IF(G311=1,Results!M311,0)</f>
        <v>0</v>
      </c>
      <c r="Q311">
        <f>IF($E311=1,Results!N311,0)</f>
        <v>0</v>
      </c>
      <c r="R311">
        <f>IF($B311=1,Results!N311,0)</f>
        <v>0</v>
      </c>
    </row>
    <row r="312" spans="1:18">
      <c r="A312">
        <f>IF(Results!D312&lt;=Input!$C$27, 1, 0)</f>
        <v>1</v>
      </c>
      <c r="B312">
        <f>IF(Results!G312&lt;=Input!$C$27, 1, 0)</f>
        <v>1</v>
      </c>
      <c r="C312">
        <f>IF(Results!J312&lt;=Input!$C$27, 1, 0)</f>
        <v>1</v>
      </c>
      <c r="D312">
        <f>IF(Results!D312&gt;=Input!$F$27, 1, 0)</f>
        <v>0</v>
      </c>
      <c r="E312">
        <f>IF(Results!G312&gt;=Input!$F$27, 1, 0)</f>
        <v>0</v>
      </c>
      <c r="F312">
        <f>IF(Results!J312&gt;=Input!$F$27, 1, 0)</f>
        <v>0</v>
      </c>
      <c r="G312">
        <f>IF(Results!M312&lt;=Input!$C$27, 1, 0)</f>
        <v>1</v>
      </c>
      <c r="H312">
        <f>IF(Results!M312&gt;=Input!$F$27, 1, 0)</f>
        <v>0</v>
      </c>
      <c r="I312">
        <f>IF(D312=1,Results!D312,0)</f>
        <v>0</v>
      </c>
      <c r="J312">
        <f>IF(E312=1,Results!G312,0)</f>
        <v>0</v>
      </c>
      <c r="K312">
        <f>IF(F312=1,Results!J312,0)</f>
        <v>0</v>
      </c>
      <c r="L312">
        <f>IF(H312=1,Results!M312,0)</f>
        <v>0</v>
      </c>
      <c r="M312">
        <f>IF(A312=1,Results!D312,0)</f>
        <v>0</v>
      </c>
      <c r="N312">
        <f>IF(B312=1,Results!G312,0)</f>
        <v>0</v>
      </c>
      <c r="O312">
        <f>IF(C312=1,Results!J312,0)</f>
        <v>0</v>
      </c>
      <c r="P312">
        <f>IF(G312=1,Results!M312,0)</f>
        <v>0</v>
      </c>
      <c r="Q312">
        <f>IF($E312=1,Results!N312,0)</f>
        <v>0</v>
      </c>
      <c r="R312">
        <f>IF($B312=1,Results!N312,0)</f>
        <v>0</v>
      </c>
    </row>
    <row r="313" spans="1:18">
      <c r="A313">
        <f>IF(Results!D313&lt;=Input!$C$27, 1, 0)</f>
        <v>1</v>
      </c>
      <c r="B313">
        <f>IF(Results!G313&lt;=Input!$C$27, 1, 0)</f>
        <v>1</v>
      </c>
      <c r="C313">
        <f>IF(Results!J313&lt;=Input!$C$27, 1, 0)</f>
        <v>1</v>
      </c>
      <c r="D313">
        <f>IF(Results!D313&gt;=Input!$F$27, 1, 0)</f>
        <v>0</v>
      </c>
      <c r="E313">
        <f>IF(Results!G313&gt;=Input!$F$27, 1, 0)</f>
        <v>0</v>
      </c>
      <c r="F313">
        <f>IF(Results!J313&gt;=Input!$F$27, 1, 0)</f>
        <v>0</v>
      </c>
      <c r="G313">
        <f>IF(Results!M313&lt;=Input!$C$27, 1, 0)</f>
        <v>1</v>
      </c>
      <c r="H313">
        <f>IF(Results!M313&gt;=Input!$F$27, 1, 0)</f>
        <v>0</v>
      </c>
      <c r="I313">
        <f>IF(D313=1,Results!D313,0)</f>
        <v>0</v>
      </c>
      <c r="J313">
        <f>IF(E313=1,Results!G313,0)</f>
        <v>0</v>
      </c>
      <c r="K313">
        <f>IF(F313=1,Results!J313,0)</f>
        <v>0</v>
      </c>
      <c r="L313">
        <f>IF(H313=1,Results!M313,0)</f>
        <v>0</v>
      </c>
      <c r="M313">
        <f>IF(A313=1,Results!D313,0)</f>
        <v>0</v>
      </c>
      <c r="N313">
        <f>IF(B313=1,Results!G313,0)</f>
        <v>0</v>
      </c>
      <c r="O313">
        <f>IF(C313=1,Results!J313,0)</f>
        <v>0</v>
      </c>
      <c r="P313">
        <f>IF(G313=1,Results!M313,0)</f>
        <v>0</v>
      </c>
      <c r="Q313">
        <f>IF($E313=1,Results!N313,0)</f>
        <v>0</v>
      </c>
      <c r="R313">
        <f>IF($B313=1,Results!N313,0)</f>
        <v>0</v>
      </c>
    </row>
    <row r="314" spans="1:18">
      <c r="A314">
        <f>IF(Results!D314&lt;=Input!$C$27, 1, 0)</f>
        <v>1</v>
      </c>
      <c r="B314">
        <f>IF(Results!G314&lt;=Input!$C$27, 1, 0)</f>
        <v>1</v>
      </c>
      <c r="C314">
        <f>IF(Results!J314&lt;=Input!$C$27, 1, 0)</f>
        <v>1</v>
      </c>
      <c r="D314">
        <f>IF(Results!D314&gt;=Input!$F$27, 1, 0)</f>
        <v>0</v>
      </c>
      <c r="E314">
        <f>IF(Results!G314&gt;=Input!$F$27, 1, 0)</f>
        <v>0</v>
      </c>
      <c r="F314">
        <f>IF(Results!J314&gt;=Input!$F$27, 1, 0)</f>
        <v>0</v>
      </c>
      <c r="G314">
        <f>IF(Results!M314&lt;=Input!$C$27, 1, 0)</f>
        <v>1</v>
      </c>
      <c r="H314">
        <f>IF(Results!M314&gt;=Input!$F$27, 1, 0)</f>
        <v>0</v>
      </c>
      <c r="I314">
        <f>IF(D314=1,Results!D314,0)</f>
        <v>0</v>
      </c>
      <c r="J314">
        <f>IF(E314=1,Results!G314,0)</f>
        <v>0</v>
      </c>
      <c r="K314">
        <f>IF(F314=1,Results!J314,0)</f>
        <v>0</v>
      </c>
      <c r="L314">
        <f>IF(H314=1,Results!M314,0)</f>
        <v>0</v>
      </c>
      <c r="M314">
        <f>IF(A314=1,Results!D314,0)</f>
        <v>0</v>
      </c>
      <c r="N314">
        <f>IF(B314=1,Results!G314,0)</f>
        <v>0</v>
      </c>
      <c r="O314">
        <f>IF(C314=1,Results!J314,0)</f>
        <v>0</v>
      </c>
      <c r="P314">
        <f>IF(G314=1,Results!M314,0)</f>
        <v>0</v>
      </c>
      <c r="Q314">
        <f>IF($E314=1,Results!N314,0)</f>
        <v>0</v>
      </c>
      <c r="R314">
        <f>IF($B314=1,Results!N314,0)</f>
        <v>0</v>
      </c>
    </row>
    <row r="315" spans="1:18">
      <c r="A315">
        <f>IF(Results!D315&lt;=Input!$C$27, 1, 0)</f>
        <v>1</v>
      </c>
      <c r="B315">
        <f>IF(Results!G315&lt;=Input!$C$27, 1, 0)</f>
        <v>1</v>
      </c>
      <c r="C315">
        <f>IF(Results!J315&lt;=Input!$C$27, 1, 0)</f>
        <v>1</v>
      </c>
      <c r="D315">
        <f>IF(Results!D315&gt;=Input!$F$27, 1, 0)</f>
        <v>0</v>
      </c>
      <c r="E315">
        <f>IF(Results!G315&gt;=Input!$F$27, 1, 0)</f>
        <v>0</v>
      </c>
      <c r="F315">
        <f>IF(Results!J315&gt;=Input!$F$27, 1, 0)</f>
        <v>0</v>
      </c>
      <c r="G315">
        <f>IF(Results!M315&lt;=Input!$C$27, 1, 0)</f>
        <v>1</v>
      </c>
      <c r="H315">
        <f>IF(Results!M315&gt;=Input!$F$27, 1, 0)</f>
        <v>0</v>
      </c>
      <c r="I315">
        <f>IF(D315=1,Results!D315,0)</f>
        <v>0</v>
      </c>
      <c r="J315">
        <f>IF(E315=1,Results!G315,0)</f>
        <v>0</v>
      </c>
      <c r="K315">
        <f>IF(F315=1,Results!J315,0)</f>
        <v>0</v>
      </c>
      <c r="L315">
        <f>IF(H315=1,Results!M315,0)</f>
        <v>0</v>
      </c>
      <c r="M315">
        <f>IF(A315=1,Results!D315,0)</f>
        <v>0</v>
      </c>
      <c r="N315">
        <f>IF(B315=1,Results!G315,0)</f>
        <v>0</v>
      </c>
      <c r="O315">
        <f>IF(C315=1,Results!J315,0)</f>
        <v>0</v>
      </c>
      <c r="P315">
        <f>IF(G315=1,Results!M315,0)</f>
        <v>0</v>
      </c>
      <c r="Q315">
        <f>IF($E315=1,Results!N315,0)</f>
        <v>0</v>
      </c>
      <c r="R315">
        <f>IF($B315=1,Results!N315,0)</f>
        <v>0</v>
      </c>
    </row>
    <row r="316" spans="1:18">
      <c r="A316">
        <f>IF(Results!D316&lt;=Input!$C$27, 1, 0)</f>
        <v>1</v>
      </c>
      <c r="B316">
        <f>IF(Results!G316&lt;=Input!$C$27, 1, 0)</f>
        <v>1</v>
      </c>
      <c r="C316">
        <f>IF(Results!J316&lt;=Input!$C$27, 1, 0)</f>
        <v>1</v>
      </c>
      <c r="D316">
        <f>IF(Results!D316&gt;=Input!$F$27, 1, 0)</f>
        <v>0</v>
      </c>
      <c r="E316">
        <f>IF(Results!G316&gt;=Input!$F$27, 1, 0)</f>
        <v>0</v>
      </c>
      <c r="F316">
        <f>IF(Results!J316&gt;=Input!$F$27, 1, 0)</f>
        <v>0</v>
      </c>
      <c r="G316">
        <f>IF(Results!M316&lt;=Input!$C$27, 1, 0)</f>
        <v>1</v>
      </c>
      <c r="H316">
        <f>IF(Results!M316&gt;=Input!$F$27, 1, 0)</f>
        <v>0</v>
      </c>
      <c r="I316">
        <f>IF(D316=1,Results!D316,0)</f>
        <v>0</v>
      </c>
      <c r="J316">
        <f>IF(E316=1,Results!G316,0)</f>
        <v>0</v>
      </c>
      <c r="K316">
        <f>IF(F316=1,Results!J316,0)</f>
        <v>0</v>
      </c>
      <c r="L316">
        <f>IF(H316=1,Results!M316,0)</f>
        <v>0</v>
      </c>
      <c r="M316">
        <f>IF(A316=1,Results!D316,0)</f>
        <v>0</v>
      </c>
      <c r="N316">
        <f>IF(B316=1,Results!G316,0)</f>
        <v>0</v>
      </c>
      <c r="O316">
        <f>IF(C316=1,Results!J316,0)</f>
        <v>0</v>
      </c>
      <c r="P316">
        <f>IF(G316=1,Results!M316,0)</f>
        <v>0</v>
      </c>
      <c r="Q316">
        <f>IF($E316=1,Results!N316,0)</f>
        <v>0</v>
      </c>
      <c r="R316">
        <f>IF($B316=1,Results!N316,0)</f>
        <v>0</v>
      </c>
    </row>
    <row r="317" spans="1:18">
      <c r="A317">
        <f>IF(Results!D317&lt;=Input!$C$27, 1, 0)</f>
        <v>1</v>
      </c>
      <c r="B317">
        <f>IF(Results!G317&lt;=Input!$C$27, 1, 0)</f>
        <v>1</v>
      </c>
      <c r="C317">
        <f>IF(Results!J317&lt;=Input!$C$27, 1, 0)</f>
        <v>1</v>
      </c>
      <c r="D317">
        <f>IF(Results!D317&gt;=Input!$F$27, 1, 0)</f>
        <v>0</v>
      </c>
      <c r="E317">
        <f>IF(Results!G317&gt;=Input!$F$27, 1, 0)</f>
        <v>0</v>
      </c>
      <c r="F317">
        <f>IF(Results!J317&gt;=Input!$F$27, 1, 0)</f>
        <v>0</v>
      </c>
      <c r="G317">
        <f>IF(Results!M317&lt;=Input!$C$27, 1, 0)</f>
        <v>1</v>
      </c>
      <c r="H317">
        <f>IF(Results!M317&gt;=Input!$F$27, 1, 0)</f>
        <v>0</v>
      </c>
      <c r="I317">
        <f>IF(D317=1,Results!D317,0)</f>
        <v>0</v>
      </c>
      <c r="J317">
        <f>IF(E317=1,Results!G317,0)</f>
        <v>0</v>
      </c>
      <c r="K317">
        <f>IF(F317=1,Results!J317,0)</f>
        <v>0</v>
      </c>
      <c r="L317">
        <f>IF(H317=1,Results!M317,0)</f>
        <v>0</v>
      </c>
      <c r="M317">
        <f>IF(A317=1,Results!D317,0)</f>
        <v>0</v>
      </c>
      <c r="N317">
        <f>IF(B317=1,Results!G317,0)</f>
        <v>0</v>
      </c>
      <c r="O317">
        <f>IF(C317=1,Results!J317,0)</f>
        <v>0</v>
      </c>
      <c r="P317">
        <f>IF(G317=1,Results!M317,0)</f>
        <v>0</v>
      </c>
      <c r="Q317">
        <f>IF($E317=1,Results!N317,0)</f>
        <v>0</v>
      </c>
      <c r="R317">
        <f>IF($B317=1,Results!N317,0)</f>
        <v>0</v>
      </c>
    </row>
    <row r="318" spans="1:18">
      <c r="A318">
        <f>IF(Results!D318&lt;=Input!$C$27, 1, 0)</f>
        <v>1</v>
      </c>
      <c r="B318">
        <f>IF(Results!G318&lt;=Input!$C$27, 1, 0)</f>
        <v>1</v>
      </c>
      <c r="C318">
        <f>IF(Results!J318&lt;=Input!$C$27, 1, 0)</f>
        <v>1</v>
      </c>
      <c r="D318">
        <f>IF(Results!D318&gt;=Input!$F$27, 1, 0)</f>
        <v>0</v>
      </c>
      <c r="E318">
        <f>IF(Results!G318&gt;=Input!$F$27, 1, 0)</f>
        <v>0</v>
      </c>
      <c r="F318">
        <f>IF(Results!J318&gt;=Input!$F$27, 1, 0)</f>
        <v>0</v>
      </c>
      <c r="G318">
        <f>IF(Results!M318&lt;=Input!$C$27, 1, 0)</f>
        <v>1</v>
      </c>
      <c r="H318">
        <f>IF(Results!M318&gt;=Input!$F$27, 1, 0)</f>
        <v>0</v>
      </c>
      <c r="I318">
        <f>IF(D318=1,Results!D318,0)</f>
        <v>0</v>
      </c>
      <c r="J318">
        <f>IF(E318=1,Results!G318,0)</f>
        <v>0</v>
      </c>
      <c r="K318">
        <f>IF(F318=1,Results!J318,0)</f>
        <v>0</v>
      </c>
      <c r="L318">
        <f>IF(H318=1,Results!M318,0)</f>
        <v>0</v>
      </c>
      <c r="M318">
        <f>IF(A318=1,Results!D318,0)</f>
        <v>0</v>
      </c>
      <c r="N318">
        <f>IF(B318=1,Results!G318,0)</f>
        <v>0</v>
      </c>
      <c r="O318">
        <f>IF(C318=1,Results!J318,0)</f>
        <v>0</v>
      </c>
      <c r="P318">
        <f>IF(G318=1,Results!M318,0)</f>
        <v>0</v>
      </c>
      <c r="Q318">
        <f>IF($E318=1,Results!N318,0)</f>
        <v>0</v>
      </c>
      <c r="R318">
        <f>IF($B318=1,Results!N318,0)</f>
        <v>0</v>
      </c>
    </row>
    <row r="319" spans="1:18">
      <c r="A319">
        <f>IF(Results!D319&lt;=Input!$C$27, 1, 0)</f>
        <v>1</v>
      </c>
      <c r="B319">
        <f>IF(Results!G319&lt;=Input!$C$27, 1, 0)</f>
        <v>1</v>
      </c>
      <c r="C319">
        <f>IF(Results!J319&lt;=Input!$C$27, 1, 0)</f>
        <v>1</v>
      </c>
      <c r="D319">
        <f>IF(Results!D319&gt;=Input!$F$27, 1, 0)</f>
        <v>0</v>
      </c>
      <c r="E319">
        <f>IF(Results!G319&gt;=Input!$F$27, 1, 0)</f>
        <v>0</v>
      </c>
      <c r="F319">
        <f>IF(Results!J319&gt;=Input!$F$27, 1, 0)</f>
        <v>0</v>
      </c>
      <c r="G319">
        <f>IF(Results!M319&lt;=Input!$C$27, 1, 0)</f>
        <v>1</v>
      </c>
      <c r="H319">
        <f>IF(Results!M319&gt;=Input!$F$27, 1, 0)</f>
        <v>0</v>
      </c>
      <c r="I319">
        <f>IF(D319=1,Results!D319,0)</f>
        <v>0</v>
      </c>
      <c r="J319">
        <f>IF(E319=1,Results!G319,0)</f>
        <v>0</v>
      </c>
      <c r="K319">
        <f>IF(F319=1,Results!J319,0)</f>
        <v>0</v>
      </c>
      <c r="L319">
        <f>IF(H319=1,Results!M319,0)</f>
        <v>0</v>
      </c>
      <c r="M319">
        <f>IF(A319=1,Results!D319,0)</f>
        <v>0</v>
      </c>
      <c r="N319">
        <f>IF(B319=1,Results!G319,0)</f>
        <v>0</v>
      </c>
      <c r="O319">
        <f>IF(C319=1,Results!J319,0)</f>
        <v>0</v>
      </c>
      <c r="P319">
        <f>IF(G319=1,Results!M319,0)</f>
        <v>0</v>
      </c>
      <c r="Q319">
        <f>IF($E319=1,Results!N319,0)</f>
        <v>0</v>
      </c>
      <c r="R319">
        <f>IF($B319=1,Results!N319,0)</f>
        <v>0</v>
      </c>
    </row>
    <row r="320" spans="1:18">
      <c r="A320">
        <f>IF(Results!D320&lt;=Input!$C$27, 1, 0)</f>
        <v>1</v>
      </c>
      <c r="B320">
        <f>IF(Results!G320&lt;=Input!$C$27, 1, 0)</f>
        <v>1</v>
      </c>
      <c r="C320">
        <f>IF(Results!J320&lt;=Input!$C$27, 1, 0)</f>
        <v>1</v>
      </c>
      <c r="D320">
        <f>IF(Results!D320&gt;=Input!$F$27, 1, 0)</f>
        <v>0</v>
      </c>
      <c r="E320">
        <f>IF(Results!G320&gt;=Input!$F$27, 1, 0)</f>
        <v>0</v>
      </c>
      <c r="F320">
        <f>IF(Results!J320&gt;=Input!$F$27, 1, 0)</f>
        <v>0</v>
      </c>
      <c r="G320">
        <f>IF(Results!M320&lt;=Input!$C$27, 1, 0)</f>
        <v>1</v>
      </c>
      <c r="H320">
        <f>IF(Results!M320&gt;=Input!$F$27, 1, 0)</f>
        <v>0</v>
      </c>
      <c r="I320">
        <f>IF(D320=1,Results!D320,0)</f>
        <v>0</v>
      </c>
      <c r="J320">
        <f>IF(E320=1,Results!G320,0)</f>
        <v>0</v>
      </c>
      <c r="K320">
        <f>IF(F320=1,Results!J320,0)</f>
        <v>0</v>
      </c>
      <c r="L320">
        <f>IF(H320=1,Results!M320,0)</f>
        <v>0</v>
      </c>
      <c r="M320">
        <f>IF(A320=1,Results!D320,0)</f>
        <v>0</v>
      </c>
      <c r="N320">
        <f>IF(B320=1,Results!G320,0)</f>
        <v>0</v>
      </c>
      <c r="O320">
        <f>IF(C320=1,Results!J320,0)</f>
        <v>0</v>
      </c>
      <c r="P320">
        <f>IF(G320=1,Results!M320,0)</f>
        <v>0</v>
      </c>
      <c r="Q320">
        <f>IF($E320=1,Results!N320,0)</f>
        <v>0</v>
      </c>
      <c r="R320">
        <f>IF($B320=1,Results!N320,0)</f>
        <v>0</v>
      </c>
    </row>
    <row r="321" spans="1:18">
      <c r="A321">
        <f>IF(Results!D321&lt;=Input!$C$27, 1, 0)</f>
        <v>1</v>
      </c>
      <c r="B321">
        <f>IF(Results!G321&lt;=Input!$C$27, 1, 0)</f>
        <v>1</v>
      </c>
      <c r="C321">
        <f>IF(Results!J321&lt;=Input!$C$27, 1, 0)</f>
        <v>1</v>
      </c>
      <c r="D321">
        <f>IF(Results!D321&gt;=Input!$F$27, 1, 0)</f>
        <v>0</v>
      </c>
      <c r="E321">
        <f>IF(Results!G321&gt;=Input!$F$27, 1, 0)</f>
        <v>0</v>
      </c>
      <c r="F321">
        <f>IF(Results!J321&gt;=Input!$F$27, 1, 0)</f>
        <v>0</v>
      </c>
      <c r="G321">
        <f>IF(Results!M321&lt;=Input!$C$27, 1, 0)</f>
        <v>1</v>
      </c>
      <c r="H321">
        <f>IF(Results!M321&gt;=Input!$F$27, 1, 0)</f>
        <v>0</v>
      </c>
      <c r="I321">
        <f>IF(D321=1,Results!D321,0)</f>
        <v>0</v>
      </c>
      <c r="J321">
        <f>IF(E321=1,Results!G321,0)</f>
        <v>0</v>
      </c>
      <c r="K321">
        <f>IF(F321=1,Results!J321,0)</f>
        <v>0</v>
      </c>
      <c r="L321">
        <f>IF(H321=1,Results!M321,0)</f>
        <v>0</v>
      </c>
      <c r="M321">
        <f>IF(A321=1,Results!D321,0)</f>
        <v>0</v>
      </c>
      <c r="N321">
        <f>IF(B321=1,Results!G321,0)</f>
        <v>0</v>
      </c>
      <c r="O321">
        <f>IF(C321=1,Results!J321,0)</f>
        <v>0</v>
      </c>
      <c r="P321">
        <f>IF(G321=1,Results!M321,0)</f>
        <v>0</v>
      </c>
      <c r="Q321">
        <f>IF($E321=1,Results!N321,0)</f>
        <v>0</v>
      </c>
      <c r="R321">
        <f>IF($B321=1,Results!N321,0)</f>
        <v>0</v>
      </c>
    </row>
    <row r="322" spans="1:18">
      <c r="A322">
        <f>IF(Results!D322&lt;=Input!$C$27, 1, 0)</f>
        <v>1</v>
      </c>
      <c r="B322">
        <f>IF(Results!G322&lt;=Input!$C$27, 1, 0)</f>
        <v>1</v>
      </c>
      <c r="C322">
        <f>IF(Results!J322&lt;=Input!$C$27, 1, 0)</f>
        <v>1</v>
      </c>
      <c r="D322">
        <f>IF(Results!D322&gt;=Input!$F$27, 1, 0)</f>
        <v>0</v>
      </c>
      <c r="E322">
        <f>IF(Results!G322&gt;=Input!$F$27, 1, 0)</f>
        <v>0</v>
      </c>
      <c r="F322">
        <f>IF(Results!J322&gt;=Input!$F$27, 1, 0)</f>
        <v>0</v>
      </c>
      <c r="G322">
        <f>IF(Results!M322&lt;=Input!$C$27, 1, 0)</f>
        <v>1</v>
      </c>
      <c r="H322">
        <f>IF(Results!M322&gt;=Input!$F$27, 1, 0)</f>
        <v>0</v>
      </c>
      <c r="I322">
        <f>IF(D322=1,Results!D322,0)</f>
        <v>0</v>
      </c>
      <c r="J322">
        <f>IF(E322=1,Results!G322,0)</f>
        <v>0</v>
      </c>
      <c r="K322">
        <f>IF(F322=1,Results!J322,0)</f>
        <v>0</v>
      </c>
      <c r="L322">
        <f>IF(H322=1,Results!M322,0)</f>
        <v>0</v>
      </c>
      <c r="M322">
        <f>IF(A322=1,Results!D322,0)</f>
        <v>0</v>
      </c>
      <c r="N322">
        <f>IF(B322=1,Results!G322,0)</f>
        <v>0</v>
      </c>
      <c r="O322">
        <f>IF(C322=1,Results!J322,0)</f>
        <v>0</v>
      </c>
      <c r="P322">
        <f>IF(G322=1,Results!M322,0)</f>
        <v>0</v>
      </c>
      <c r="Q322">
        <f>IF($E322=1,Results!N322,0)</f>
        <v>0</v>
      </c>
      <c r="R322">
        <f>IF($B322=1,Results!N322,0)</f>
        <v>0</v>
      </c>
    </row>
    <row r="323" spans="1:18">
      <c r="A323">
        <f>IF(Results!D323&lt;=Input!$C$27, 1, 0)</f>
        <v>1</v>
      </c>
      <c r="B323">
        <f>IF(Results!G323&lt;=Input!$C$27, 1, 0)</f>
        <v>1</v>
      </c>
      <c r="C323">
        <f>IF(Results!J323&lt;=Input!$C$27, 1, 0)</f>
        <v>1</v>
      </c>
      <c r="D323">
        <f>IF(Results!D323&gt;=Input!$F$27, 1, 0)</f>
        <v>0</v>
      </c>
      <c r="E323">
        <f>IF(Results!G323&gt;=Input!$F$27, 1, 0)</f>
        <v>0</v>
      </c>
      <c r="F323">
        <f>IF(Results!J323&gt;=Input!$F$27, 1, 0)</f>
        <v>0</v>
      </c>
      <c r="G323">
        <f>IF(Results!M323&lt;=Input!$C$27, 1, 0)</f>
        <v>1</v>
      </c>
      <c r="H323">
        <f>IF(Results!M323&gt;=Input!$F$27, 1, 0)</f>
        <v>0</v>
      </c>
      <c r="I323">
        <f>IF(D323=1,Results!D323,0)</f>
        <v>0</v>
      </c>
      <c r="J323">
        <f>IF(E323=1,Results!G323,0)</f>
        <v>0</v>
      </c>
      <c r="K323">
        <f>IF(F323=1,Results!J323,0)</f>
        <v>0</v>
      </c>
      <c r="L323">
        <f>IF(H323=1,Results!M323,0)</f>
        <v>0</v>
      </c>
      <c r="M323">
        <f>IF(A323=1,Results!D323,0)</f>
        <v>0</v>
      </c>
      <c r="N323">
        <f>IF(B323=1,Results!G323,0)</f>
        <v>0</v>
      </c>
      <c r="O323">
        <f>IF(C323=1,Results!J323,0)</f>
        <v>0</v>
      </c>
      <c r="P323">
        <f>IF(G323=1,Results!M323,0)</f>
        <v>0</v>
      </c>
      <c r="Q323">
        <f>IF($E323=1,Results!N323,0)</f>
        <v>0</v>
      </c>
      <c r="R323">
        <f>IF($B323=1,Results!N323,0)</f>
        <v>0</v>
      </c>
    </row>
    <row r="324" spans="1:18">
      <c r="A324">
        <f>IF(Results!D324&lt;=Input!$C$27, 1, 0)</f>
        <v>1</v>
      </c>
      <c r="B324">
        <f>IF(Results!G324&lt;=Input!$C$27, 1, 0)</f>
        <v>1</v>
      </c>
      <c r="C324">
        <f>IF(Results!J324&lt;=Input!$C$27, 1, 0)</f>
        <v>1</v>
      </c>
      <c r="D324">
        <f>IF(Results!D324&gt;=Input!$F$27, 1, 0)</f>
        <v>0</v>
      </c>
      <c r="E324">
        <f>IF(Results!G324&gt;=Input!$F$27, 1, 0)</f>
        <v>0</v>
      </c>
      <c r="F324">
        <f>IF(Results!J324&gt;=Input!$F$27, 1, 0)</f>
        <v>0</v>
      </c>
      <c r="G324">
        <f>IF(Results!M324&lt;=Input!$C$27, 1, 0)</f>
        <v>1</v>
      </c>
      <c r="H324">
        <f>IF(Results!M324&gt;=Input!$F$27, 1, 0)</f>
        <v>0</v>
      </c>
      <c r="I324">
        <f>IF(D324=1,Results!D324,0)</f>
        <v>0</v>
      </c>
      <c r="J324">
        <f>IF(E324=1,Results!G324,0)</f>
        <v>0</v>
      </c>
      <c r="K324">
        <f>IF(F324=1,Results!J324,0)</f>
        <v>0</v>
      </c>
      <c r="L324">
        <f>IF(H324=1,Results!M324,0)</f>
        <v>0</v>
      </c>
      <c r="M324">
        <f>IF(A324=1,Results!D324,0)</f>
        <v>0</v>
      </c>
      <c r="N324">
        <f>IF(B324=1,Results!G324,0)</f>
        <v>0</v>
      </c>
      <c r="O324">
        <f>IF(C324=1,Results!J324,0)</f>
        <v>0</v>
      </c>
      <c r="P324">
        <f>IF(G324=1,Results!M324,0)</f>
        <v>0</v>
      </c>
      <c r="Q324">
        <f>IF($E324=1,Results!N324,0)</f>
        <v>0</v>
      </c>
      <c r="R324">
        <f>IF($B324=1,Results!N324,0)</f>
        <v>0</v>
      </c>
    </row>
    <row r="325" spans="1:18">
      <c r="A325">
        <f>IF(Results!D325&lt;=Input!$C$27, 1, 0)</f>
        <v>1</v>
      </c>
      <c r="B325">
        <f>IF(Results!G325&lt;=Input!$C$27, 1, 0)</f>
        <v>1</v>
      </c>
      <c r="C325">
        <f>IF(Results!J325&lt;=Input!$C$27, 1, 0)</f>
        <v>1</v>
      </c>
      <c r="D325">
        <f>IF(Results!D325&gt;=Input!$F$27, 1, 0)</f>
        <v>0</v>
      </c>
      <c r="E325">
        <f>IF(Results!G325&gt;=Input!$F$27, 1, 0)</f>
        <v>0</v>
      </c>
      <c r="F325">
        <f>IF(Results!J325&gt;=Input!$F$27, 1, 0)</f>
        <v>0</v>
      </c>
      <c r="G325">
        <f>IF(Results!M325&lt;=Input!$C$27, 1, 0)</f>
        <v>1</v>
      </c>
      <c r="H325">
        <f>IF(Results!M325&gt;=Input!$F$27, 1, 0)</f>
        <v>0</v>
      </c>
      <c r="I325">
        <f>IF(D325=1,Results!D325,0)</f>
        <v>0</v>
      </c>
      <c r="J325">
        <f>IF(E325=1,Results!G325,0)</f>
        <v>0</v>
      </c>
      <c r="K325">
        <f>IF(F325=1,Results!J325,0)</f>
        <v>0</v>
      </c>
      <c r="L325">
        <f>IF(H325=1,Results!M325,0)</f>
        <v>0</v>
      </c>
      <c r="M325">
        <f>IF(A325=1,Results!D325,0)</f>
        <v>0</v>
      </c>
      <c r="N325">
        <f>IF(B325=1,Results!G325,0)</f>
        <v>0</v>
      </c>
      <c r="O325">
        <f>IF(C325=1,Results!J325,0)</f>
        <v>0</v>
      </c>
      <c r="P325">
        <f>IF(G325=1,Results!M325,0)</f>
        <v>0</v>
      </c>
      <c r="Q325">
        <f>IF($E325=1,Results!N325,0)</f>
        <v>0</v>
      </c>
      <c r="R325">
        <f>IF($B325=1,Results!N325,0)</f>
        <v>0</v>
      </c>
    </row>
    <row r="326" spans="1:18">
      <c r="A326">
        <f>IF(Results!D326&lt;=Input!$C$27, 1, 0)</f>
        <v>1</v>
      </c>
      <c r="B326">
        <f>IF(Results!G326&lt;=Input!$C$27, 1, 0)</f>
        <v>1</v>
      </c>
      <c r="C326">
        <f>IF(Results!J326&lt;=Input!$C$27, 1, 0)</f>
        <v>1</v>
      </c>
      <c r="D326">
        <f>IF(Results!D326&gt;=Input!$F$27, 1, 0)</f>
        <v>0</v>
      </c>
      <c r="E326">
        <f>IF(Results!G326&gt;=Input!$F$27, 1, 0)</f>
        <v>0</v>
      </c>
      <c r="F326">
        <f>IF(Results!J326&gt;=Input!$F$27, 1, 0)</f>
        <v>0</v>
      </c>
      <c r="G326">
        <f>IF(Results!M326&lt;=Input!$C$27, 1, 0)</f>
        <v>1</v>
      </c>
      <c r="H326">
        <f>IF(Results!M326&gt;=Input!$F$27, 1, 0)</f>
        <v>0</v>
      </c>
      <c r="I326">
        <f>IF(D326=1,Results!D326,0)</f>
        <v>0</v>
      </c>
      <c r="J326">
        <f>IF(E326=1,Results!G326,0)</f>
        <v>0</v>
      </c>
      <c r="K326">
        <f>IF(F326=1,Results!J326,0)</f>
        <v>0</v>
      </c>
      <c r="L326">
        <f>IF(H326=1,Results!M326,0)</f>
        <v>0</v>
      </c>
      <c r="M326">
        <f>IF(A326=1,Results!D326,0)</f>
        <v>0</v>
      </c>
      <c r="N326">
        <f>IF(B326=1,Results!G326,0)</f>
        <v>0</v>
      </c>
      <c r="O326">
        <f>IF(C326=1,Results!J326,0)</f>
        <v>0</v>
      </c>
      <c r="P326">
        <f>IF(G326=1,Results!M326,0)</f>
        <v>0</v>
      </c>
      <c r="Q326">
        <f>IF($E326=1,Results!N326,0)</f>
        <v>0</v>
      </c>
      <c r="R326">
        <f>IF($B326=1,Results!N326,0)</f>
        <v>0</v>
      </c>
    </row>
    <row r="327" spans="1:18">
      <c r="A327">
        <f>IF(Results!D327&lt;=Input!$C$27, 1, 0)</f>
        <v>1</v>
      </c>
      <c r="B327">
        <f>IF(Results!G327&lt;=Input!$C$27, 1, 0)</f>
        <v>1</v>
      </c>
      <c r="C327">
        <f>IF(Results!J327&lt;=Input!$C$27, 1, 0)</f>
        <v>1</v>
      </c>
      <c r="D327">
        <f>IF(Results!D327&gt;=Input!$F$27, 1, 0)</f>
        <v>0</v>
      </c>
      <c r="E327">
        <f>IF(Results!G327&gt;=Input!$F$27, 1, 0)</f>
        <v>0</v>
      </c>
      <c r="F327">
        <f>IF(Results!J327&gt;=Input!$F$27, 1, 0)</f>
        <v>0</v>
      </c>
      <c r="G327">
        <f>IF(Results!M327&lt;=Input!$C$27, 1, 0)</f>
        <v>1</v>
      </c>
      <c r="H327">
        <f>IF(Results!M327&gt;=Input!$F$27, 1, 0)</f>
        <v>0</v>
      </c>
      <c r="I327">
        <f>IF(D327=1,Results!D327,0)</f>
        <v>0</v>
      </c>
      <c r="J327">
        <f>IF(E327=1,Results!G327,0)</f>
        <v>0</v>
      </c>
      <c r="K327">
        <f>IF(F327=1,Results!J327,0)</f>
        <v>0</v>
      </c>
      <c r="L327">
        <f>IF(H327=1,Results!M327,0)</f>
        <v>0</v>
      </c>
      <c r="M327">
        <f>IF(A327=1,Results!D327,0)</f>
        <v>0</v>
      </c>
      <c r="N327">
        <f>IF(B327=1,Results!G327,0)</f>
        <v>0</v>
      </c>
      <c r="O327">
        <f>IF(C327=1,Results!J327,0)</f>
        <v>0</v>
      </c>
      <c r="P327">
        <f>IF(G327=1,Results!M327,0)</f>
        <v>0</v>
      </c>
      <c r="Q327">
        <f>IF($E327=1,Results!N327,0)</f>
        <v>0</v>
      </c>
      <c r="R327">
        <f>IF($B327=1,Results!N327,0)</f>
        <v>0</v>
      </c>
    </row>
    <row r="328" spans="1:18">
      <c r="A328">
        <f>IF(Results!D328&lt;=Input!$C$27, 1, 0)</f>
        <v>1</v>
      </c>
      <c r="B328">
        <f>IF(Results!G328&lt;=Input!$C$27, 1, 0)</f>
        <v>1</v>
      </c>
      <c r="C328">
        <f>IF(Results!J328&lt;=Input!$C$27, 1, 0)</f>
        <v>1</v>
      </c>
      <c r="D328">
        <f>IF(Results!D328&gt;=Input!$F$27, 1, 0)</f>
        <v>0</v>
      </c>
      <c r="E328">
        <f>IF(Results!G328&gt;=Input!$F$27, 1, 0)</f>
        <v>0</v>
      </c>
      <c r="F328">
        <f>IF(Results!J328&gt;=Input!$F$27, 1, 0)</f>
        <v>0</v>
      </c>
      <c r="G328">
        <f>IF(Results!M328&lt;=Input!$C$27, 1, 0)</f>
        <v>1</v>
      </c>
      <c r="H328">
        <f>IF(Results!M328&gt;=Input!$F$27, 1, 0)</f>
        <v>0</v>
      </c>
      <c r="I328">
        <f>IF(D328=1,Results!D328,0)</f>
        <v>0</v>
      </c>
      <c r="J328">
        <f>IF(E328=1,Results!G328,0)</f>
        <v>0</v>
      </c>
      <c r="K328">
        <f>IF(F328=1,Results!J328,0)</f>
        <v>0</v>
      </c>
      <c r="L328">
        <f>IF(H328=1,Results!M328,0)</f>
        <v>0</v>
      </c>
      <c r="M328">
        <f>IF(A328=1,Results!D328,0)</f>
        <v>0</v>
      </c>
      <c r="N328">
        <f>IF(B328=1,Results!G328,0)</f>
        <v>0</v>
      </c>
      <c r="O328">
        <f>IF(C328=1,Results!J328,0)</f>
        <v>0</v>
      </c>
      <c r="P328">
        <f>IF(G328=1,Results!M328,0)</f>
        <v>0</v>
      </c>
      <c r="Q328">
        <f>IF($E328=1,Results!N328,0)</f>
        <v>0</v>
      </c>
      <c r="R328">
        <f>IF($B328=1,Results!N328,0)</f>
        <v>0</v>
      </c>
    </row>
    <row r="329" spans="1:18">
      <c r="A329">
        <f>IF(Results!D329&lt;=Input!$C$27, 1, 0)</f>
        <v>1</v>
      </c>
      <c r="B329">
        <f>IF(Results!G329&lt;=Input!$C$27, 1, 0)</f>
        <v>1</v>
      </c>
      <c r="C329">
        <f>IF(Results!J329&lt;=Input!$C$27, 1, 0)</f>
        <v>1</v>
      </c>
      <c r="D329">
        <f>IF(Results!D329&gt;=Input!$F$27, 1, 0)</f>
        <v>0</v>
      </c>
      <c r="E329">
        <f>IF(Results!G329&gt;=Input!$F$27, 1, 0)</f>
        <v>0</v>
      </c>
      <c r="F329">
        <f>IF(Results!J329&gt;=Input!$F$27, 1, 0)</f>
        <v>0</v>
      </c>
      <c r="G329">
        <f>IF(Results!M329&lt;=Input!$C$27, 1, 0)</f>
        <v>1</v>
      </c>
      <c r="H329">
        <f>IF(Results!M329&gt;=Input!$F$27, 1, 0)</f>
        <v>0</v>
      </c>
      <c r="I329">
        <f>IF(D329=1,Results!D329,0)</f>
        <v>0</v>
      </c>
      <c r="J329">
        <f>IF(E329=1,Results!G329,0)</f>
        <v>0</v>
      </c>
      <c r="K329">
        <f>IF(F329=1,Results!J329,0)</f>
        <v>0</v>
      </c>
      <c r="L329">
        <f>IF(H329=1,Results!M329,0)</f>
        <v>0</v>
      </c>
      <c r="M329">
        <f>IF(A329=1,Results!D329,0)</f>
        <v>0</v>
      </c>
      <c r="N329">
        <f>IF(B329=1,Results!G329,0)</f>
        <v>0</v>
      </c>
      <c r="O329">
        <f>IF(C329=1,Results!J329,0)</f>
        <v>0</v>
      </c>
      <c r="P329">
        <f>IF(G329=1,Results!M329,0)</f>
        <v>0</v>
      </c>
      <c r="Q329">
        <f>IF($E329=1,Results!N329,0)</f>
        <v>0</v>
      </c>
      <c r="R329">
        <f>IF($B329=1,Results!N329,0)</f>
        <v>0</v>
      </c>
    </row>
    <row r="330" spans="1:18">
      <c r="A330">
        <f>IF(Results!D330&lt;=Input!$C$27, 1, 0)</f>
        <v>1</v>
      </c>
      <c r="B330">
        <f>IF(Results!G330&lt;=Input!$C$27, 1, 0)</f>
        <v>1</v>
      </c>
      <c r="C330">
        <f>IF(Results!J330&lt;=Input!$C$27, 1, 0)</f>
        <v>1</v>
      </c>
      <c r="D330">
        <f>IF(Results!D330&gt;=Input!$F$27, 1, 0)</f>
        <v>0</v>
      </c>
      <c r="E330">
        <f>IF(Results!G330&gt;=Input!$F$27, 1, 0)</f>
        <v>0</v>
      </c>
      <c r="F330">
        <f>IF(Results!J330&gt;=Input!$F$27, 1, 0)</f>
        <v>0</v>
      </c>
      <c r="G330">
        <f>IF(Results!M330&lt;=Input!$C$27, 1, 0)</f>
        <v>1</v>
      </c>
      <c r="H330">
        <f>IF(Results!M330&gt;=Input!$F$27, 1, 0)</f>
        <v>0</v>
      </c>
      <c r="I330">
        <f>IF(D330=1,Results!D330,0)</f>
        <v>0</v>
      </c>
      <c r="J330">
        <f>IF(E330=1,Results!G330,0)</f>
        <v>0</v>
      </c>
      <c r="K330">
        <f>IF(F330=1,Results!J330,0)</f>
        <v>0</v>
      </c>
      <c r="L330">
        <f>IF(H330=1,Results!M330,0)</f>
        <v>0</v>
      </c>
      <c r="M330">
        <f>IF(A330=1,Results!D330,0)</f>
        <v>0</v>
      </c>
      <c r="N330">
        <f>IF(B330=1,Results!G330,0)</f>
        <v>0</v>
      </c>
      <c r="O330">
        <f>IF(C330=1,Results!J330,0)</f>
        <v>0</v>
      </c>
      <c r="P330">
        <f>IF(G330=1,Results!M330,0)</f>
        <v>0</v>
      </c>
      <c r="Q330">
        <f>IF($E330=1,Results!N330,0)</f>
        <v>0</v>
      </c>
      <c r="R330">
        <f>IF($B330=1,Results!N330,0)</f>
        <v>0</v>
      </c>
    </row>
    <row r="331" spans="1:18">
      <c r="A331">
        <f>IF(Results!D331&lt;=Input!$C$27, 1, 0)</f>
        <v>1</v>
      </c>
      <c r="B331">
        <f>IF(Results!G331&lt;=Input!$C$27, 1, 0)</f>
        <v>1</v>
      </c>
      <c r="C331">
        <f>IF(Results!J331&lt;=Input!$C$27, 1, 0)</f>
        <v>1</v>
      </c>
      <c r="D331">
        <f>IF(Results!D331&gt;=Input!$F$27, 1, 0)</f>
        <v>0</v>
      </c>
      <c r="E331">
        <f>IF(Results!G331&gt;=Input!$F$27, 1, 0)</f>
        <v>0</v>
      </c>
      <c r="F331">
        <f>IF(Results!J331&gt;=Input!$F$27, 1, 0)</f>
        <v>0</v>
      </c>
      <c r="G331">
        <f>IF(Results!M331&lt;=Input!$C$27, 1, 0)</f>
        <v>1</v>
      </c>
      <c r="H331">
        <f>IF(Results!M331&gt;=Input!$F$27, 1, 0)</f>
        <v>0</v>
      </c>
      <c r="I331">
        <f>IF(D331=1,Results!D331,0)</f>
        <v>0</v>
      </c>
      <c r="J331">
        <f>IF(E331=1,Results!G331,0)</f>
        <v>0</v>
      </c>
      <c r="K331">
        <f>IF(F331=1,Results!J331,0)</f>
        <v>0</v>
      </c>
      <c r="L331">
        <f>IF(H331=1,Results!M331,0)</f>
        <v>0</v>
      </c>
      <c r="M331">
        <f>IF(A331=1,Results!D331,0)</f>
        <v>0</v>
      </c>
      <c r="N331">
        <f>IF(B331=1,Results!G331,0)</f>
        <v>0</v>
      </c>
      <c r="O331">
        <f>IF(C331=1,Results!J331,0)</f>
        <v>0</v>
      </c>
      <c r="P331">
        <f>IF(G331=1,Results!M331,0)</f>
        <v>0</v>
      </c>
      <c r="Q331">
        <f>IF($E331=1,Results!N331,0)</f>
        <v>0</v>
      </c>
      <c r="R331">
        <f>IF($B331=1,Results!N331,0)</f>
        <v>0</v>
      </c>
    </row>
    <row r="332" spans="1:18">
      <c r="A332">
        <f>IF(Results!D332&lt;=Input!$C$27, 1, 0)</f>
        <v>1</v>
      </c>
      <c r="B332">
        <f>IF(Results!G332&lt;=Input!$C$27, 1, 0)</f>
        <v>1</v>
      </c>
      <c r="C332">
        <f>IF(Results!J332&lt;=Input!$C$27, 1, 0)</f>
        <v>1</v>
      </c>
      <c r="D332">
        <f>IF(Results!D332&gt;=Input!$F$27, 1, 0)</f>
        <v>0</v>
      </c>
      <c r="E332">
        <f>IF(Results!G332&gt;=Input!$F$27, 1, 0)</f>
        <v>0</v>
      </c>
      <c r="F332">
        <f>IF(Results!J332&gt;=Input!$F$27, 1, 0)</f>
        <v>0</v>
      </c>
      <c r="G332">
        <f>IF(Results!M332&lt;=Input!$C$27, 1, 0)</f>
        <v>1</v>
      </c>
      <c r="H332">
        <f>IF(Results!M332&gt;=Input!$F$27, 1, 0)</f>
        <v>0</v>
      </c>
      <c r="I332">
        <f>IF(D332=1,Results!D332,0)</f>
        <v>0</v>
      </c>
      <c r="J332">
        <f>IF(E332=1,Results!G332,0)</f>
        <v>0</v>
      </c>
      <c r="K332">
        <f>IF(F332=1,Results!J332,0)</f>
        <v>0</v>
      </c>
      <c r="L332">
        <f>IF(H332=1,Results!M332,0)</f>
        <v>0</v>
      </c>
      <c r="M332">
        <f>IF(A332=1,Results!D332,0)</f>
        <v>0</v>
      </c>
      <c r="N332">
        <f>IF(B332=1,Results!G332,0)</f>
        <v>0</v>
      </c>
      <c r="O332">
        <f>IF(C332=1,Results!J332,0)</f>
        <v>0</v>
      </c>
      <c r="P332">
        <f>IF(G332=1,Results!M332,0)</f>
        <v>0</v>
      </c>
      <c r="Q332">
        <f>IF($E332=1,Results!N332,0)</f>
        <v>0</v>
      </c>
      <c r="R332">
        <f>IF($B332=1,Results!N332,0)</f>
        <v>0</v>
      </c>
    </row>
    <row r="333" spans="1:18">
      <c r="A333">
        <f>IF(Results!D333&lt;=Input!$C$27, 1, 0)</f>
        <v>1</v>
      </c>
      <c r="B333">
        <f>IF(Results!G333&lt;=Input!$C$27, 1, 0)</f>
        <v>1</v>
      </c>
      <c r="C333">
        <f>IF(Results!J333&lt;=Input!$C$27, 1, 0)</f>
        <v>1</v>
      </c>
      <c r="D333">
        <f>IF(Results!D333&gt;=Input!$F$27, 1, 0)</f>
        <v>0</v>
      </c>
      <c r="E333">
        <f>IF(Results!G333&gt;=Input!$F$27, 1, 0)</f>
        <v>0</v>
      </c>
      <c r="F333">
        <f>IF(Results!J333&gt;=Input!$F$27, 1, 0)</f>
        <v>0</v>
      </c>
      <c r="G333">
        <f>IF(Results!M333&lt;=Input!$C$27, 1, 0)</f>
        <v>1</v>
      </c>
      <c r="H333">
        <f>IF(Results!M333&gt;=Input!$F$27, 1, 0)</f>
        <v>0</v>
      </c>
      <c r="I333">
        <f>IF(D333=1,Results!D333,0)</f>
        <v>0</v>
      </c>
      <c r="J333">
        <f>IF(E333=1,Results!G333,0)</f>
        <v>0</v>
      </c>
      <c r="K333">
        <f>IF(F333=1,Results!J333,0)</f>
        <v>0</v>
      </c>
      <c r="L333">
        <f>IF(H333=1,Results!M333,0)</f>
        <v>0</v>
      </c>
      <c r="M333">
        <f>IF(A333=1,Results!D333,0)</f>
        <v>0</v>
      </c>
      <c r="N333">
        <f>IF(B333=1,Results!G333,0)</f>
        <v>0</v>
      </c>
      <c r="O333">
        <f>IF(C333=1,Results!J333,0)</f>
        <v>0</v>
      </c>
      <c r="P333">
        <f>IF(G333=1,Results!M333,0)</f>
        <v>0</v>
      </c>
      <c r="Q333">
        <f>IF($E333=1,Results!N333,0)</f>
        <v>0</v>
      </c>
      <c r="R333">
        <f>IF($B333=1,Results!N333,0)</f>
        <v>0</v>
      </c>
    </row>
    <row r="334" spans="1:18">
      <c r="A334">
        <f>IF(Results!D334&lt;=Input!$C$27, 1, 0)</f>
        <v>1</v>
      </c>
      <c r="B334">
        <f>IF(Results!G334&lt;=Input!$C$27, 1, 0)</f>
        <v>1</v>
      </c>
      <c r="C334">
        <f>IF(Results!J334&lt;=Input!$C$27, 1, 0)</f>
        <v>1</v>
      </c>
      <c r="D334">
        <f>IF(Results!D334&gt;=Input!$F$27, 1, 0)</f>
        <v>0</v>
      </c>
      <c r="E334">
        <f>IF(Results!G334&gt;=Input!$F$27, 1, 0)</f>
        <v>0</v>
      </c>
      <c r="F334">
        <f>IF(Results!J334&gt;=Input!$F$27, 1, 0)</f>
        <v>0</v>
      </c>
      <c r="G334">
        <f>IF(Results!M334&lt;=Input!$C$27, 1, 0)</f>
        <v>1</v>
      </c>
      <c r="H334">
        <f>IF(Results!M334&gt;=Input!$F$27, 1, 0)</f>
        <v>0</v>
      </c>
      <c r="I334">
        <f>IF(D334=1,Results!D334,0)</f>
        <v>0</v>
      </c>
      <c r="J334">
        <f>IF(E334=1,Results!G334,0)</f>
        <v>0</v>
      </c>
      <c r="K334">
        <f>IF(F334=1,Results!J334,0)</f>
        <v>0</v>
      </c>
      <c r="L334">
        <f>IF(H334=1,Results!M334,0)</f>
        <v>0</v>
      </c>
      <c r="M334">
        <f>IF(A334=1,Results!D334,0)</f>
        <v>0</v>
      </c>
      <c r="N334">
        <f>IF(B334=1,Results!G334,0)</f>
        <v>0</v>
      </c>
      <c r="O334">
        <f>IF(C334=1,Results!J334,0)</f>
        <v>0</v>
      </c>
      <c r="P334">
        <f>IF(G334=1,Results!M334,0)</f>
        <v>0</v>
      </c>
      <c r="Q334">
        <f>IF($E334=1,Results!N334,0)</f>
        <v>0</v>
      </c>
      <c r="R334">
        <f>IF($B334=1,Results!N334,0)</f>
        <v>0</v>
      </c>
    </row>
    <row r="335" spans="1:18">
      <c r="A335">
        <f>IF(Results!D335&lt;=Input!$C$27, 1, 0)</f>
        <v>1</v>
      </c>
      <c r="B335">
        <f>IF(Results!G335&lt;=Input!$C$27, 1, 0)</f>
        <v>1</v>
      </c>
      <c r="C335">
        <f>IF(Results!J335&lt;=Input!$C$27, 1, 0)</f>
        <v>1</v>
      </c>
      <c r="D335">
        <f>IF(Results!D335&gt;=Input!$F$27, 1, 0)</f>
        <v>0</v>
      </c>
      <c r="E335">
        <f>IF(Results!G335&gt;=Input!$F$27, 1, 0)</f>
        <v>0</v>
      </c>
      <c r="F335">
        <f>IF(Results!J335&gt;=Input!$F$27, 1, 0)</f>
        <v>0</v>
      </c>
      <c r="G335">
        <f>IF(Results!M335&lt;=Input!$C$27, 1, 0)</f>
        <v>1</v>
      </c>
      <c r="H335">
        <f>IF(Results!M335&gt;=Input!$F$27, 1, 0)</f>
        <v>0</v>
      </c>
      <c r="I335">
        <f>IF(D335=1,Results!D335,0)</f>
        <v>0</v>
      </c>
      <c r="J335">
        <f>IF(E335=1,Results!G335,0)</f>
        <v>0</v>
      </c>
      <c r="K335">
        <f>IF(F335=1,Results!J335,0)</f>
        <v>0</v>
      </c>
      <c r="L335">
        <f>IF(H335=1,Results!M335,0)</f>
        <v>0</v>
      </c>
      <c r="M335">
        <f>IF(A335=1,Results!D335,0)</f>
        <v>0</v>
      </c>
      <c r="N335">
        <f>IF(B335=1,Results!G335,0)</f>
        <v>0</v>
      </c>
      <c r="O335">
        <f>IF(C335=1,Results!J335,0)</f>
        <v>0</v>
      </c>
      <c r="P335">
        <f>IF(G335=1,Results!M335,0)</f>
        <v>0</v>
      </c>
      <c r="Q335">
        <f>IF($E335=1,Results!N335,0)</f>
        <v>0</v>
      </c>
      <c r="R335">
        <f>IF($B335=1,Results!N335,0)</f>
        <v>0</v>
      </c>
    </row>
    <row r="336" spans="1:18">
      <c r="A336">
        <f>IF(Results!D336&lt;=Input!$C$27, 1, 0)</f>
        <v>1</v>
      </c>
      <c r="B336">
        <f>IF(Results!G336&lt;=Input!$C$27, 1, 0)</f>
        <v>1</v>
      </c>
      <c r="C336">
        <f>IF(Results!J336&lt;=Input!$C$27, 1, 0)</f>
        <v>1</v>
      </c>
      <c r="D336">
        <f>IF(Results!D336&gt;=Input!$F$27, 1, 0)</f>
        <v>0</v>
      </c>
      <c r="E336">
        <f>IF(Results!G336&gt;=Input!$F$27, 1, 0)</f>
        <v>0</v>
      </c>
      <c r="F336">
        <f>IF(Results!J336&gt;=Input!$F$27, 1, 0)</f>
        <v>0</v>
      </c>
      <c r="G336">
        <f>IF(Results!M336&lt;=Input!$C$27, 1, 0)</f>
        <v>1</v>
      </c>
      <c r="H336">
        <f>IF(Results!M336&gt;=Input!$F$27, 1, 0)</f>
        <v>0</v>
      </c>
      <c r="I336">
        <f>IF(D336=1,Results!D336,0)</f>
        <v>0</v>
      </c>
      <c r="J336">
        <f>IF(E336=1,Results!G336,0)</f>
        <v>0</v>
      </c>
      <c r="K336">
        <f>IF(F336=1,Results!J336,0)</f>
        <v>0</v>
      </c>
      <c r="L336">
        <f>IF(H336=1,Results!M336,0)</f>
        <v>0</v>
      </c>
      <c r="M336">
        <f>IF(A336=1,Results!D336,0)</f>
        <v>0</v>
      </c>
      <c r="N336">
        <f>IF(B336=1,Results!G336,0)</f>
        <v>0</v>
      </c>
      <c r="O336">
        <f>IF(C336=1,Results!J336,0)</f>
        <v>0</v>
      </c>
      <c r="P336">
        <f>IF(G336=1,Results!M336,0)</f>
        <v>0</v>
      </c>
      <c r="Q336">
        <f>IF($E336=1,Results!N336,0)</f>
        <v>0</v>
      </c>
      <c r="R336">
        <f>IF($B336=1,Results!N336,0)</f>
        <v>0</v>
      </c>
    </row>
    <row r="337" spans="1:18">
      <c r="A337">
        <f>IF(Results!D337&lt;=Input!$C$27, 1, 0)</f>
        <v>1</v>
      </c>
      <c r="B337">
        <f>IF(Results!G337&lt;=Input!$C$27, 1, 0)</f>
        <v>1</v>
      </c>
      <c r="C337">
        <f>IF(Results!J337&lt;=Input!$C$27, 1, 0)</f>
        <v>1</v>
      </c>
      <c r="D337">
        <f>IF(Results!D337&gt;=Input!$F$27, 1, 0)</f>
        <v>0</v>
      </c>
      <c r="E337">
        <f>IF(Results!G337&gt;=Input!$F$27, 1, 0)</f>
        <v>0</v>
      </c>
      <c r="F337">
        <f>IF(Results!J337&gt;=Input!$F$27, 1, 0)</f>
        <v>0</v>
      </c>
      <c r="G337">
        <f>IF(Results!M337&lt;=Input!$C$27, 1, 0)</f>
        <v>1</v>
      </c>
      <c r="H337">
        <f>IF(Results!M337&gt;=Input!$F$27, 1, 0)</f>
        <v>0</v>
      </c>
      <c r="I337">
        <f>IF(D337=1,Results!D337,0)</f>
        <v>0</v>
      </c>
      <c r="J337">
        <f>IF(E337=1,Results!G337,0)</f>
        <v>0</v>
      </c>
      <c r="K337">
        <f>IF(F337=1,Results!J337,0)</f>
        <v>0</v>
      </c>
      <c r="L337">
        <f>IF(H337=1,Results!M337,0)</f>
        <v>0</v>
      </c>
      <c r="M337">
        <f>IF(A337=1,Results!D337,0)</f>
        <v>0</v>
      </c>
      <c r="N337">
        <f>IF(B337=1,Results!G337,0)</f>
        <v>0</v>
      </c>
      <c r="O337">
        <f>IF(C337=1,Results!J337,0)</f>
        <v>0</v>
      </c>
      <c r="P337">
        <f>IF(G337=1,Results!M337,0)</f>
        <v>0</v>
      </c>
      <c r="Q337">
        <f>IF($E337=1,Results!N337,0)</f>
        <v>0</v>
      </c>
      <c r="R337">
        <f>IF($B337=1,Results!N337,0)</f>
        <v>0</v>
      </c>
    </row>
    <row r="338" spans="1:18">
      <c r="A338">
        <f>IF(Results!D338&lt;=Input!$C$27, 1, 0)</f>
        <v>1</v>
      </c>
      <c r="B338">
        <f>IF(Results!G338&lt;=Input!$C$27, 1, 0)</f>
        <v>1</v>
      </c>
      <c r="C338">
        <f>IF(Results!J338&lt;=Input!$C$27, 1, 0)</f>
        <v>1</v>
      </c>
      <c r="D338">
        <f>IF(Results!D338&gt;=Input!$F$27, 1, 0)</f>
        <v>0</v>
      </c>
      <c r="E338">
        <f>IF(Results!G338&gt;=Input!$F$27, 1, 0)</f>
        <v>0</v>
      </c>
      <c r="F338">
        <f>IF(Results!J338&gt;=Input!$F$27, 1, 0)</f>
        <v>0</v>
      </c>
      <c r="G338">
        <f>IF(Results!M338&lt;=Input!$C$27, 1, 0)</f>
        <v>1</v>
      </c>
      <c r="H338">
        <f>IF(Results!M338&gt;=Input!$F$27, 1, 0)</f>
        <v>0</v>
      </c>
      <c r="I338">
        <f>IF(D338=1,Results!D338,0)</f>
        <v>0</v>
      </c>
      <c r="J338">
        <f>IF(E338=1,Results!G338,0)</f>
        <v>0</v>
      </c>
      <c r="K338">
        <f>IF(F338=1,Results!J338,0)</f>
        <v>0</v>
      </c>
      <c r="L338">
        <f>IF(H338=1,Results!M338,0)</f>
        <v>0</v>
      </c>
      <c r="M338">
        <f>IF(A338=1,Results!D338,0)</f>
        <v>0</v>
      </c>
      <c r="N338">
        <f>IF(B338=1,Results!G338,0)</f>
        <v>0</v>
      </c>
      <c r="O338">
        <f>IF(C338=1,Results!J338,0)</f>
        <v>0</v>
      </c>
      <c r="P338">
        <f>IF(G338=1,Results!M338,0)</f>
        <v>0</v>
      </c>
      <c r="Q338">
        <f>IF($E338=1,Results!N338,0)</f>
        <v>0</v>
      </c>
      <c r="R338">
        <f>IF($B338=1,Results!N338,0)</f>
        <v>0</v>
      </c>
    </row>
    <row r="339" spans="1:18">
      <c r="A339">
        <f>IF(Results!D339&lt;=Input!$C$27, 1, 0)</f>
        <v>1</v>
      </c>
      <c r="B339">
        <f>IF(Results!G339&lt;=Input!$C$27, 1, 0)</f>
        <v>1</v>
      </c>
      <c r="C339">
        <f>IF(Results!J339&lt;=Input!$C$27, 1, 0)</f>
        <v>1</v>
      </c>
      <c r="D339">
        <f>IF(Results!D339&gt;=Input!$F$27, 1, 0)</f>
        <v>0</v>
      </c>
      <c r="E339">
        <f>IF(Results!G339&gt;=Input!$F$27, 1, 0)</f>
        <v>0</v>
      </c>
      <c r="F339">
        <f>IF(Results!J339&gt;=Input!$F$27, 1, 0)</f>
        <v>0</v>
      </c>
      <c r="G339">
        <f>IF(Results!M339&lt;=Input!$C$27, 1, 0)</f>
        <v>1</v>
      </c>
      <c r="H339">
        <f>IF(Results!M339&gt;=Input!$F$27, 1, 0)</f>
        <v>0</v>
      </c>
      <c r="I339">
        <f>IF(D339=1,Results!D339,0)</f>
        <v>0</v>
      </c>
      <c r="J339">
        <f>IF(E339=1,Results!G339,0)</f>
        <v>0</v>
      </c>
      <c r="K339">
        <f>IF(F339=1,Results!J339,0)</f>
        <v>0</v>
      </c>
      <c r="L339">
        <f>IF(H339=1,Results!M339,0)</f>
        <v>0</v>
      </c>
      <c r="M339">
        <f>IF(A339=1,Results!D339,0)</f>
        <v>0</v>
      </c>
      <c r="N339">
        <f>IF(B339=1,Results!G339,0)</f>
        <v>0</v>
      </c>
      <c r="O339">
        <f>IF(C339=1,Results!J339,0)</f>
        <v>0</v>
      </c>
      <c r="P339">
        <f>IF(G339=1,Results!M339,0)</f>
        <v>0</v>
      </c>
      <c r="Q339">
        <f>IF($E339=1,Results!N339,0)</f>
        <v>0</v>
      </c>
      <c r="R339">
        <f>IF($B339=1,Results!N339,0)</f>
        <v>0</v>
      </c>
    </row>
    <row r="340" spans="1:18">
      <c r="A340">
        <f>IF(Results!D340&lt;=Input!$C$27, 1, 0)</f>
        <v>1</v>
      </c>
      <c r="B340">
        <f>IF(Results!G340&lt;=Input!$C$27, 1, 0)</f>
        <v>1</v>
      </c>
      <c r="C340">
        <f>IF(Results!J340&lt;=Input!$C$27, 1, 0)</f>
        <v>1</v>
      </c>
      <c r="D340">
        <f>IF(Results!D340&gt;=Input!$F$27, 1, 0)</f>
        <v>0</v>
      </c>
      <c r="E340">
        <f>IF(Results!G340&gt;=Input!$F$27, 1, 0)</f>
        <v>0</v>
      </c>
      <c r="F340">
        <f>IF(Results!J340&gt;=Input!$F$27, 1, 0)</f>
        <v>0</v>
      </c>
      <c r="G340">
        <f>IF(Results!M340&lt;=Input!$C$27, 1, 0)</f>
        <v>1</v>
      </c>
      <c r="H340">
        <f>IF(Results!M340&gt;=Input!$F$27, 1, 0)</f>
        <v>0</v>
      </c>
      <c r="I340">
        <f>IF(D340=1,Results!D340,0)</f>
        <v>0</v>
      </c>
      <c r="J340">
        <f>IF(E340=1,Results!G340,0)</f>
        <v>0</v>
      </c>
      <c r="K340">
        <f>IF(F340=1,Results!J340,0)</f>
        <v>0</v>
      </c>
      <c r="L340">
        <f>IF(H340=1,Results!M340,0)</f>
        <v>0</v>
      </c>
      <c r="M340">
        <f>IF(A340=1,Results!D340,0)</f>
        <v>0</v>
      </c>
      <c r="N340">
        <f>IF(B340=1,Results!G340,0)</f>
        <v>0</v>
      </c>
      <c r="O340">
        <f>IF(C340=1,Results!J340,0)</f>
        <v>0</v>
      </c>
      <c r="P340">
        <f>IF(G340=1,Results!M340,0)</f>
        <v>0</v>
      </c>
      <c r="Q340">
        <f>IF($E340=1,Results!N340,0)</f>
        <v>0</v>
      </c>
      <c r="R340">
        <f>IF($B340=1,Results!N340,0)</f>
        <v>0</v>
      </c>
    </row>
    <row r="341" spans="1:18">
      <c r="A341">
        <f>IF(Results!D341&lt;=Input!$C$27, 1, 0)</f>
        <v>1</v>
      </c>
      <c r="B341">
        <f>IF(Results!G341&lt;=Input!$C$27, 1, 0)</f>
        <v>1</v>
      </c>
      <c r="C341">
        <f>IF(Results!J341&lt;=Input!$C$27, 1, 0)</f>
        <v>1</v>
      </c>
      <c r="D341">
        <f>IF(Results!D341&gt;=Input!$F$27, 1, 0)</f>
        <v>0</v>
      </c>
      <c r="E341">
        <f>IF(Results!G341&gt;=Input!$F$27, 1, 0)</f>
        <v>0</v>
      </c>
      <c r="F341">
        <f>IF(Results!J341&gt;=Input!$F$27, 1, 0)</f>
        <v>0</v>
      </c>
      <c r="G341">
        <f>IF(Results!M341&lt;=Input!$C$27, 1, 0)</f>
        <v>1</v>
      </c>
      <c r="H341">
        <f>IF(Results!M341&gt;=Input!$F$27, 1, 0)</f>
        <v>0</v>
      </c>
      <c r="I341">
        <f>IF(D341=1,Results!D341,0)</f>
        <v>0</v>
      </c>
      <c r="J341">
        <f>IF(E341=1,Results!G341,0)</f>
        <v>0</v>
      </c>
      <c r="K341">
        <f>IF(F341=1,Results!J341,0)</f>
        <v>0</v>
      </c>
      <c r="L341">
        <f>IF(H341=1,Results!M341,0)</f>
        <v>0</v>
      </c>
      <c r="M341">
        <f>IF(A341=1,Results!D341,0)</f>
        <v>0</v>
      </c>
      <c r="N341">
        <f>IF(B341=1,Results!G341,0)</f>
        <v>0</v>
      </c>
      <c r="O341">
        <f>IF(C341=1,Results!J341,0)</f>
        <v>0</v>
      </c>
      <c r="P341">
        <f>IF(G341=1,Results!M341,0)</f>
        <v>0</v>
      </c>
      <c r="Q341">
        <f>IF($E341=1,Results!N341,0)</f>
        <v>0</v>
      </c>
      <c r="R341">
        <f>IF($B341=1,Results!N341,0)</f>
        <v>0</v>
      </c>
    </row>
    <row r="342" spans="1:18">
      <c r="A342">
        <f>IF(Results!D342&lt;=Input!$C$27, 1, 0)</f>
        <v>1</v>
      </c>
      <c r="B342">
        <f>IF(Results!G342&lt;=Input!$C$27, 1, 0)</f>
        <v>1</v>
      </c>
      <c r="C342">
        <f>IF(Results!J342&lt;=Input!$C$27, 1, 0)</f>
        <v>1</v>
      </c>
      <c r="D342">
        <f>IF(Results!D342&gt;=Input!$F$27, 1, 0)</f>
        <v>0</v>
      </c>
      <c r="E342">
        <f>IF(Results!G342&gt;=Input!$F$27, 1, 0)</f>
        <v>0</v>
      </c>
      <c r="F342">
        <f>IF(Results!J342&gt;=Input!$F$27, 1, 0)</f>
        <v>0</v>
      </c>
      <c r="G342">
        <f>IF(Results!M342&lt;=Input!$C$27, 1, 0)</f>
        <v>1</v>
      </c>
      <c r="H342">
        <f>IF(Results!M342&gt;=Input!$F$27, 1, 0)</f>
        <v>0</v>
      </c>
      <c r="I342">
        <f>IF(D342=1,Results!D342,0)</f>
        <v>0</v>
      </c>
      <c r="J342">
        <f>IF(E342=1,Results!G342,0)</f>
        <v>0</v>
      </c>
      <c r="K342">
        <f>IF(F342=1,Results!J342,0)</f>
        <v>0</v>
      </c>
      <c r="L342">
        <f>IF(H342=1,Results!M342,0)</f>
        <v>0</v>
      </c>
      <c r="M342">
        <f>IF(A342=1,Results!D342,0)</f>
        <v>0</v>
      </c>
      <c r="N342">
        <f>IF(B342=1,Results!G342,0)</f>
        <v>0</v>
      </c>
      <c r="O342">
        <f>IF(C342=1,Results!J342,0)</f>
        <v>0</v>
      </c>
      <c r="P342">
        <f>IF(G342=1,Results!M342,0)</f>
        <v>0</v>
      </c>
      <c r="Q342">
        <f>IF($E342=1,Results!N342,0)</f>
        <v>0</v>
      </c>
      <c r="R342">
        <f>IF($B342=1,Results!N342,0)</f>
        <v>0</v>
      </c>
    </row>
    <row r="343" spans="1:18">
      <c r="A343">
        <f>IF(Results!D343&lt;=Input!$C$27, 1, 0)</f>
        <v>1</v>
      </c>
      <c r="B343">
        <f>IF(Results!G343&lt;=Input!$C$27, 1, 0)</f>
        <v>1</v>
      </c>
      <c r="C343">
        <f>IF(Results!J343&lt;=Input!$C$27, 1, 0)</f>
        <v>1</v>
      </c>
      <c r="D343">
        <f>IF(Results!D343&gt;=Input!$F$27, 1, 0)</f>
        <v>0</v>
      </c>
      <c r="E343">
        <f>IF(Results!G343&gt;=Input!$F$27, 1, 0)</f>
        <v>0</v>
      </c>
      <c r="F343">
        <f>IF(Results!J343&gt;=Input!$F$27, 1, 0)</f>
        <v>0</v>
      </c>
      <c r="G343">
        <f>IF(Results!M343&lt;=Input!$C$27, 1, 0)</f>
        <v>1</v>
      </c>
      <c r="H343">
        <f>IF(Results!M343&gt;=Input!$F$27, 1, 0)</f>
        <v>0</v>
      </c>
      <c r="I343">
        <f>IF(D343=1,Results!D343,0)</f>
        <v>0</v>
      </c>
      <c r="J343">
        <f>IF(E343=1,Results!G343,0)</f>
        <v>0</v>
      </c>
      <c r="K343">
        <f>IF(F343=1,Results!J343,0)</f>
        <v>0</v>
      </c>
      <c r="L343">
        <f>IF(H343=1,Results!M343,0)</f>
        <v>0</v>
      </c>
      <c r="M343">
        <f>IF(A343=1,Results!D343,0)</f>
        <v>0</v>
      </c>
      <c r="N343">
        <f>IF(B343=1,Results!G343,0)</f>
        <v>0</v>
      </c>
      <c r="O343">
        <f>IF(C343=1,Results!J343,0)</f>
        <v>0</v>
      </c>
      <c r="P343">
        <f>IF(G343=1,Results!M343,0)</f>
        <v>0</v>
      </c>
      <c r="Q343">
        <f>IF($E343=1,Results!N343,0)</f>
        <v>0</v>
      </c>
      <c r="R343">
        <f>IF($B343=1,Results!N343,0)</f>
        <v>0</v>
      </c>
    </row>
    <row r="344" spans="1:18">
      <c r="A344">
        <f>IF(Results!D344&lt;=Input!$C$27, 1, 0)</f>
        <v>1</v>
      </c>
      <c r="B344">
        <f>IF(Results!G344&lt;=Input!$C$27, 1, 0)</f>
        <v>1</v>
      </c>
      <c r="C344">
        <f>IF(Results!J344&lt;=Input!$C$27, 1, 0)</f>
        <v>1</v>
      </c>
      <c r="D344">
        <f>IF(Results!D344&gt;=Input!$F$27, 1, 0)</f>
        <v>0</v>
      </c>
      <c r="E344">
        <f>IF(Results!G344&gt;=Input!$F$27, 1, 0)</f>
        <v>0</v>
      </c>
      <c r="F344">
        <f>IF(Results!J344&gt;=Input!$F$27, 1, 0)</f>
        <v>0</v>
      </c>
      <c r="G344">
        <f>IF(Results!M344&lt;=Input!$C$27, 1, 0)</f>
        <v>1</v>
      </c>
      <c r="H344">
        <f>IF(Results!M344&gt;=Input!$F$27, 1, 0)</f>
        <v>0</v>
      </c>
      <c r="I344">
        <f>IF(D344=1,Results!D344,0)</f>
        <v>0</v>
      </c>
      <c r="J344">
        <f>IF(E344=1,Results!G344,0)</f>
        <v>0</v>
      </c>
      <c r="K344">
        <f>IF(F344=1,Results!J344,0)</f>
        <v>0</v>
      </c>
      <c r="L344">
        <f>IF(H344=1,Results!M344,0)</f>
        <v>0</v>
      </c>
      <c r="M344">
        <f>IF(A344=1,Results!D344,0)</f>
        <v>0</v>
      </c>
      <c r="N344">
        <f>IF(B344=1,Results!G344,0)</f>
        <v>0</v>
      </c>
      <c r="O344">
        <f>IF(C344=1,Results!J344,0)</f>
        <v>0</v>
      </c>
      <c r="P344">
        <f>IF(G344=1,Results!M344,0)</f>
        <v>0</v>
      </c>
      <c r="Q344">
        <f>IF($E344=1,Results!N344,0)</f>
        <v>0</v>
      </c>
      <c r="R344">
        <f>IF($B344=1,Results!N344,0)</f>
        <v>0</v>
      </c>
    </row>
    <row r="345" spans="1:18">
      <c r="A345">
        <f>IF(Results!D345&lt;=Input!$C$27, 1, 0)</f>
        <v>1</v>
      </c>
      <c r="B345">
        <f>IF(Results!G345&lt;=Input!$C$27, 1, 0)</f>
        <v>1</v>
      </c>
      <c r="C345">
        <f>IF(Results!J345&lt;=Input!$C$27, 1, 0)</f>
        <v>1</v>
      </c>
      <c r="D345">
        <f>IF(Results!D345&gt;=Input!$F$27, 1, 0)</f>
        <v>0</v>
      </c>
      <c r="E345">
        <f>IF(Results!G345&gt;=Input!$F$27, 1, 0)</f>
        <v>0</v>
      </c>
      <c r="F345">
        <f>IF(Results!J345&gt;=Input!$F$27, 1, 0)</f>
        <v>0</v>
      </c>
      <c r="G345">
        <f>IF(Results!M345&lt;=Input!$C$27, 1, 0)</f>
        <v>1</v>
      </c>
      <c r="H345">
        <f>IF(Results!M345&gt;=Input!$F$27, 1, 0)</f>
        <v>0</v>
      </c>
      <c r="I345">
        <f>IF(D345=1,Results!D345,0)</f>
        <v>0</v>
      </c>
      <c r="J345">
        <f>IF(E345=1,Results!G345,0)</f>
        <v>0</v>
      </c>
      <c r="K345">
        <f>IF(F345=1,Results!J345,0)</f>
        <v>0</v>
      </c>
      <c r="L345">
        <f>IF(H345=1,Results!M345,0)</f>
        <v>0</v>
      </c>
      <c r="M345">
        <f>IF(A345=1,Results!D345,0)</f>
        <v>0</v>
      </c>
      <c r="N345">
        <f>IF(B345=1,Results!G345,0)</f>
        <v>0</v>
      </c>
      <c r="O345">
        <f>IF(C345=1,Results!J345,0)</f>
        <v>0</v>
      </c>
      <c r="P345">
        <f>IF(G345=1,Results!M345,0)</f>
        <v>0</v>
      </c>
      <c r="Q345">
        <f>IF($E345=1,Results!N345,0)</f>
        <v>0</v>
      </c>
      <c r="R345">
        <f>IF($B345=1,Results!N345,0)</f>
        <v>0</v>
      </c>
    </row>
    <row r="346" spans="1:18">
      <c r="A346">
        <f>IF(Results!D346&lt;=Input!$C$27, 1, 0)</f>
        <v>1</v>
      </c>
      <c r="B346">
        <f>IF(Results!G346&lt;=Input!$C$27, 1, 0)</f>
        <v>1</v>
      </c>
      <c r="C346">
        <f>IF(Results!J346&lt;=Input!$C$27, 1, 0)</f>
        <v>1</v>
      </c>
      <c r="D346">
        <f>IF(Results!D346&gt;=Input!$F$27, 1, 0)</f>
        <v>0</v>
      </c>
      <c r="E346">
        <f>IF(Results!G346&gt;=Input!$F$27, 1, 0)</f>
        <v>0</v>
      </c>
      <c r="F346">
        <f>IF(Results!J346&gt;=Input!$F$27, 1, 0)</f>
        <v>0</v>
      </c>
      <c r="G346">
        <f>IF(Results!M346&lt;=Input!$C$27, 1, 0)</f>
        <v>1</v>
      </c>
      <c r="H346">
        <f>IF(Results!M346&gt;=Input!$F$27, 1, 0)</f>
        <v>0</v>
      </c>
      <c r="I346">
        <f>IF(D346=1,Results!D346,0)</f>
        <v>0</v>
      </c>
      <c r="J346">
        <f>IF(E346=1,Results!G346,0)</f>
        <v>0</v>
      </c>
      <c r="K346">
        <f>IF(F346=1,Results!J346,0)</f>
        <v>0</v>
      </c>
      <c r="L346">
        <f>IF(H346=1,Results!M346,0)</f>
        <v>0</v>
      </c>
      <c r="M346">
        <f>IF(A346=1,Results!D346,0)</f>
        <v>0</v>
      </c>
      <c r="N346">
        <f>IF(B346=1,Results!G346,0)</f>
        <v>0</v>
      </c>
      <c r="O346">
        <f>IF(C346=1,Results!J346,0)</f>
        <v>0</v>
      </c>
      <c r="P346">
        <f>IF(G346=1,Results!M346,0)</f>
        <v>0</v>
      </c>
      <c r="Q346">
        <f>IF($E346=1,Results!N346,0)</f>
        <v>0</v>
      </c>
      <c r="R346">
        <f>IF($B346=1,Results!N346,0)</f>
        <v>0</v>
      </c>
    </row>
    <row r="347" spans="1:18">
      <c r="A347">
        <f>IF(Results!D347&lt;=Input!$C$27, 1, 0)</f>
        <v>1</v>
      </c>
      <c r="B347">
        <f>IF(Results!G347&lt;=Input!$C$27, 1, 0)</f>
        <v>1</v>
      </c>
      <c r="C347">
        <f>IF(Results!J347&lt;=Input!$C$27, 1, 0)</f>
        <v>1</v>
      </c>
      <c r="D347">
        <f>IF(Results!D347&gt;=Input!$F$27, 1, 0)</f>
        <v>0</v>
      </c>
      <c r="E347">
        <f>IF(Results!G347&gt;=Input!$F$27, 1, 0)</f>
        <v>0</v>
      </c>
      <c r="F347">
        <f>IF(Results!J347&gt;=Input!$F$27, 1, 0)</f>
        <v>0</v>
      </c>
      <c r="G347">
        <f>IF(Results!M347&lt;=Input!$C$27, 1, 0)</f>
        <v>1</v>
      </c>
      <c r="H347">
        <f>IF(Results!M347&gt;=Input!$F$27, 1, 0)</f>
        <v>0</v>
      </c>
      <c r="I347">
        <f>IF(D347=1,Results!D347,0)</f>
        <v>0</v>
      </c>
      <c r="J347">
        <f>IF(E347=1,Results!G347,0)</f>
        <v>0</v>
      </c>
      <c r="K347">
        <f>IF(F347=1,Results!J347,0)</f>
        <v>0</v>
      </c>
      <c r="L347">
        <f>IF(H347=1,Results!M347,0)</f>
        <v>0</v>
      </c>
      <c r="M347">
        <f>IF(A347=1,Results!D347,0)</f>
        <v>0</v>
      </c>
      <c r="N347">
        <f>IF(B347=1,Results!G347,0)</f>
        <v>0</v>
      </c>
      <c r="O347">
        <f>IF(C347=1,Results!J347,0)</f>
        <v>0</v>
      </c>
      <c r="P347">
        <f>IF(G347=1,Results!M347,0)</f>
        <v>0</v>
      </c>
      <c r="Q347">
        <f>IF($E347=1,Results!N347,0)</f>
        <v>0</v>
      </c>
      <c r="R347">
        <f>IF($B347=1,Results!N347,0)</f>
        <v>0</v>
      </c>
    </row>
    <row r="348" spans="1:18">
      <c r="A348">
        <f>IF(Results!D348&lt;=Input!$C$27, 1, 0)</f>
        <v>1</v>
      </c>
      <c r="B348">
        <f>IF(Results!G348&lt;=Input!$C$27, 1, 0)</f>
        <v>1</v>
      </c>
      <c r="C348">
        <f>IF(Results!J348&lt;=Input!$C$27, 1, 0)</f>
        <v>1</v>
      </c>
      <c r="D348">
        <f>IF(Results!D348&gt;=Input!$F$27, 1, 0)</f>
        <v>0</v>
      </c>
      <c r="E348">
        <f>IF(Results!G348&gt;=Input!$F$27, 1, 0)</f>
        <v>0</v>
      </c>
      <c r="F348">
        <f>IF(Results!J348&gt;=Input!$F$27, 1, 0)</f>
        <v>0</v>
      </c>
      <c r="G348">
        <f>IF(Results!M348&lt;=Input!$C$27, 1, 0)</f>
        <v>1</v>
      </c>
      <c r="H348">
        <f>IF(Results!M348&gt;=Input!$F$27, 1, 0)</f>
        <v>0</v>
      </c>
      <c r="I348">
        <f>IF(D348=1,Results!D348,0)</f>
        <v>0</v>
      </c>
      <c r="J348">
        <f>IF(E348=1,Results!G348,0)</f>
        <v>0</v>
      </c>
      <c r="K348">
        <f>IF(F348=1,Results!J348,0)</f>
        <v>0</v>
      </c>
      <c r="L348">
        <f>IF(H348=1,Results!M348,0)</f>
        <v>0</v>
      </c>
      <c r="M348">
        <f>IF(A348=1,Results!D348,0)</f>
        <v>0</v>
      </c>
      <c r="N348">
        <f>IF(B348=1,Results!G348,0)</f>
        <v>0</v>
      </c>
      <c r="O348">
        <f>IF(C348=1,Results!J348,0)</f>
        <v>0</v>
      </c>
      <c r="P348">
        <f>IF(G348=1,Results!M348,0)</f>
        <v>0</v>
      </c>
      <c r="Q348">
        <f>IF($E348=1,Results!N348,0)</f>
        <v>0</v>
      </c>
      <c r="R348">
        <f>IF($B348=1,Results!N348,0)</f>
        <v>0</v>
      </c>
    </row>
    <row r="349" spans="1:18">
      <c r="A349">
        <f>IF(Results!D349&lt;=Input!$C$27, 1, 0)</f>
        <v>1</v>
      </c>
      <c r="B349">
        <f>IF(Results!G349&lt;=Input!$C$27, 1, 0)</f>
        <v>1</v>
      </c>
      <c r="C349">
        <f>IF(Results!J349&lt;=Input!$C$27, 1, 0)</f>
        <v>1</v>
      </c>
      <c r="D349">
        <f>IF(Results!D349&gt;=Input!$F$27, 1, 0)</f>
        <v>0</v>
      </c>
      <c r="E349">
        <f>IF(Results!G349&gt;=Input!$F$27, 1, 0)</f>
        <v>0</v>
      </c>
      <c r="F349">
        <f>IF(Results!J349&gt;=Input!$F$27, 1, 0)</f>
        <v>0</v>
      </c>
      <c r="G349">
        <f>IF(Results!M349&lt;=Input!$C$27, 1, 0)</f>
        <v>1</v>
      </c>
      <c r="H349">
        <f>IF(Results!M349&gt;=Input!$F$27, 1, 0)</f>
        <v>0</v>
      </c>
      <c r="I349">
        <f>IF(D349=1,Results!D349,0)</f>
        <v>0</v>
      </c>
      <c r="J349">
        <f>IF(E349=1,Results!G349,0)</f>
        <v>0</v>
      </c>
      <c r="K349">
        <f>IF(F349=1,Results!J349,0)</f>
        <v>0</v>
      </c>
      <c r="L349">
        <f>IF(H349=1,Results!M349,0)</f>
        <v>0</v>
      </c>
      <c r="M349">
        <f>IF(A349=1,Results!D349,0)</f>
        <v>0</v>
      </c>
      <c r="N349">
        <f>IF(B349=1,Results!G349,0)</f>
        <v>0</v>
      </c>
      <c r="O349">
        <f>IF(C349=1,Results!J349,0)</f>
        <v>0</v>
      </c>
      <c r="P349">
        <f>IF(G349=1,Results!M349,0)</f>
        <v>0</v>
      </c>
      <c r="Q349">
        <f>IF($E349=1,Results!N349,0)</f>
        <v>0</v>
      </c>
      <c r="R349">
        <f>IF($B349=1,Results!N349,0)</f>
        <v>0</v>
      </c>
    </row>
    <row r="350" spans="1:18">
      <c r="A350">
        <f>IF(Results!D350&lt;=Input!$C$27, 1, 0)</f>
        <v>1</v>
      </c>
      <c r="B350">
        <f>IF(Results!G350&lt;=Input!$C$27, 1, 0)</f>
        <v>1</v>
      </c>
      <c r="C350">
        <f>IF(Results!J350&lt;=Input!$C$27, 1, 0)</f>
        <v>1</v>
      </c>
      <c r="D350">
        <f>IF(Results!D350&gt;=Input!$F$27, 1, 0)</f>
        <v>0</v>
      </c>
      <c r="E350">
        <f>IF(Results!G350&gt;=Input!$F$27, 1, 0)</f>
        <v>0</v>
      </c>
      <c r="F350">
        <f>IF(Results!J350&gt;=Input!$F$27, 1, 0)</f>
        <v>0</v>
      </c>
      <c r="G350">
        <f>IF(Results!M350&lt;=Input!$C$27, 1, 0)</f>
        <v>1</v>
      </c>
      <c r="H350">
        <f>IF(Results!M350&gt;=Input!$F$27, 1, 0)</f>
        <v>0</v>
      </c>
      <c r="I350">
        <f>IF(D350=1,Results!D350,0)</f>
        <v>0</v>
      </c>
      <c r="J350">
        <f>IF(E350=1,Results!G350,0)</f>
        <v>0</v>
      </c>
      <c r="K350">
        <f>IF(F350=1,Results!J350,0)</f>
        <v>0</v>
      </c>
      <c r="L350">
        <f>IF(H350=1,Results!M350,0)</f>
        <v>0</v>
      </c>
      <c r="M350">
        <f>IF(A350=1,Results!D350,0)</f>
        <v>0</v>
      </c>
      <c r="N350">
        <f>IF(B350=1,Results!G350,0)</f>
        <v>0</v>
      </c>
      <c r="O350">
        <f>IF(C350=1,Results!J350,0)</f>
        <v>0</v>
      </c>
      <c r="P350">
        <f>IF(G350=1,Results!M350,0)</f>
        <v>0</v>
      </c>
      <c r="Q350">
        <f>IF($E350=1,Results!N350,0)</f>
        <v>0</v>
      </c>
      <c r="R350">
        <f>IF($B350=1,Results!N350,0)</f>
        <v>0</v>
      </c>
    </row>
    <row r="351" spans="1:18">
      <c r="A351">
        <f>IF(Results!D351&lt;=Input!$C$27, 1, 0)</f>
        <v>1</v>
      </c>
      <c r="B351">
        <f>IF(Results!G351&lt;=Input!$C$27, 1, 0)</f>
        <v>1</v>
      </c>
      <c r="C351">
        <f>IF(Results!J351&lt;=Input!$C$27, 1, 0)</f>
        <v>1</v>
      </c>
      <c r="D351">
        <f>IF(Results!D351&gt;=Input!$F$27, 1, 0)</f>
        <v>0</v>
      </c>
      <c r="E351">
        <f>IF(Results!G351&gt;=Input!$F$27, 1, 0)</f>
        <v>0</v>
      </c>
      <c r="F351">
        <f>IF(Results!J351&gt;=Input!$F$27, 1, 0)</f>
        <v>0</v>
      </c>
      <c r="G351">
        <f>IF(Results!M351&lt;=Input!$C$27, 1, 0)</f>
        <v>1</v>
      </c>
      <c r="H351">
        <f>IF(Results!M351&gt;=Input!$F$27, 1, 0)</f>
        <v>0</v>
      </c>
      <c r="I351">
        <f>IF(D351=1,Results!D351,0)</f>
        <v>0</v>
      </c>
      <c r="J351">
        <f>IF(E351=1,Results!G351,0)</f>
        <v>0</v>
      </c>
      <c r="K351">
        <f>IF(F351=1,Results!J351,0)</f>
        <v>0</v>
      </c>
      <c r="L351">
        <f>IF(H351=1,Results!M351,0)</f>
        <v>0</v>
      </c>
      <c r="M351">
        <f>IF(A351=1,Results!D351,0)</f>
        <v>0</v>
      </c>
      <c r="N351">
        <f>IF(B351=1,Results!G351,0)</f>
        <v>0</v>
      </c>
      <c r="O351">
        <f>IF(C351=1,Results!J351,0)</f>
        <v>0</v>
      </c>
      <c r="P351">
        <f>IF(G351=1,Results!M351,0)</f>
        <v>0</v>
      </c>
      <c r="Q351">
        <f>IF($E351=1,Results!N351,0)</f>
        <v>0</v>
      </c>
      <c r="R351">
        <f>IF($B351=1,Results!N351,0)</f>
        <v>0</v>
      </c>
    </row>
    <row r="352" spans="1:18">
      <c r="A352">
        <f>IF(Results!D352&lt;=Input!$C$27, 1, 0)</f>
        <v>1</v>
      </c>
      <c r="B352">
        <f>IF(Results!G352&lt;=Input!$C$27, 1, 0)</f>
        <v>1</v>
      </c>
      <c r="C352">
        <f>IF(Results!J352&lt;=Input!$C$27, 1, 0)</f>
        <v>1</v>
      </c>
      <c r="D352">
        <f>IF(Results!D352&gt;=Input!$F$27, 1, 0)</f>
        <v>0</v>
      </c>
      <c r="E352">
        <f>IF(Results!G352&gt;=Input!$F$27, 1, 0)</f>
        <v>0</v>
      </c>
      <c r="F352">
        <f>IF(Results!J352&gt;=Input!$F$27, 1, 0)</f>
        <v>0</v>
      </c>
      <c r="G352">
        <f>IF(Results!M352&lt;=Input!$C$27, 1, 0)</f>
        <v>1</v>
      </c>
      <c r="H352">
        <f>IF(Results!M352&gt;=Input!$F$27, 1, 0)</f>
        <v>0</v>
      </c>
      <c r="I352">
        <f>IF(D352=1,Results!D352,0)</f>
        <v>0</v>
      </c>
      <c r="J352">
        <f>IF(E352=1,Results!G352,0)</f>
        <v>0</v>
      </c>
      <c r="K352">
        <f>IF(F352=1,Results!J352,0)</f>
        <v>0</v>
      </c>
      <c r="L352">
        <f>IF(H352=1,Results!M352,0)</f>
        <v>0</v>
      </c>
      <c r="M352">
        <f>IF(A352=1,Results!D352,0)</f>
        <v>0</v>
      </c>
      <c r="N352">
        <f>IF(B352=1,Results!G352,0)</f>
        <v>0</v>
      </c>
      <c r="O352">
        <f>IF(C352=1,Results!J352,0)</f>
        <v>0</v>
      </c>
      <c r="P352">
        <f>IF(G352=1,Results!M352,0)</f>
        <v>0</v>
      </c>
      <c r="Q352">
        <f>IF($E352=1,Results!N352,0)</f>
        <v>0</v>
      </c>
      <c r="R352">
        <f>IF($B352=1,Results!N352,0)</f>
        <v>0</v>
      </c>
    </row>
    <row r="353" spans="1:18">
      <c r="A353">
        <f>IF(Results!D353&lt;=Input!$C$27, 1, 0)</f>
        <v>1</v>
      </c>
      <c r="B353">
        <f>IF(Results!G353&lt;=Input!$C$27, 1, 0)</f>
        <v>1</v>
      </c>
      <c r="C353">
        <f>IF(Results!J353&lt;=Input!$C$27, 1, 0)</f>
        <v>1</v>
      </c>
      <c r="D353">
        <f>IF(Results!D353&gt;=Input!$F$27, 1, 0)</f>
        <v>0</v>
      </c>
      <c r="E353">
        <f>IF(Results!G353&gt;=Input!$F$27, 1, 0)</f>
        <v>0</v>
      </c>
      <c r="F353">
        <f>IF(Results!J353&gt;=Input!$F$27, 1, 0)</f>
        <v>0</v>
      </c>
      <c r="G353">
        <f>IF(Results!M353&lt;=Input!$C$27, 1, 0)</f>
        <v>1</v>
      </c>
      <c r="H353">
        <f>IF(Results!M353&gt;=Input!$F$27, 1, 0)</f>
        <v>0</v>
      </c>
      <c r="I353">
        <f>IF(D353=1,Results!D353,0)</f>
        <v>0</v>
      </c>
      <c r="J353">
        <f>IF(E353=1,Results!G353,0)</f>
        <v>0</v>
      </c>
      <c r="K353">
        <f>IF(F353=1,Results!J353,0)</f>
        <v>0</v>
      </c>
      <c r="L353">
        <f>IF(H353=1,Results!M353,0)</f>
        <v>0</v>
      </c>
      <c r="M353">
        <f>IF(A353=1,Results!D353,0)</f>
        <v>0</v>
      </c>
      <c r="N353">
        <f>IF(B353=1,Results!G353,0)</f>
        <v>0</v>
      </c>
      <c r="O353">
        <f>IF(C353=1,Results!J353,0)</f>
        <v>0</v>
      </c>
      <c r="P353">
        <f>IF(G353=1,Results!M353,0)</f>
        <v>0</v>
      </c>
      <c r="Q353">
        <f>IF($E353=1,Results!N353,0)</f>
        <v>0</v>
      </c>
      <c r="R353">
        <f>IF($B353=1,Results!N353,0)</f>
        <v>0</v>
      </c>
    </row>
    <row r="354" spans="1:18">
      <c r="A354">
        <f>IF(Results!D354&lt;=Input!$C$27, 1, 0)</f>
        <v>1</v>
      </c>
      <c r="B354">
        <f>IF(Results!G354&lt;=Input!$C$27, 1, 0)</f>
        <v>1</v>
      </c>
      <c r="C354">
        <f>IF(Results!J354&lt;=Input!$C$27, 1, 0)</f>
        <v>1</v>
      </c>
      <c r="D354">
        <f>IF(Results!D354&gt;=Input!$F$27, 1, 0)</f>
        <v>0</v>
      </c>
      <c r="E354">
        <f>IF(Results!G354&gt;=Input!$F$27, 1, 0)</f>
        <v>0</v>
      </c>
      <c r="F354">
        <f>IF(Results!J354&gt;=Input!$F$27, 1, 0)</f>
        <v>0</v>
      </c>
      <c r="G354">
        <f>IF(Results!M354&lt;=Input!$C$27, 1, 0)</f>
        <v>1</v>
      </c>
      <c r="H354">
        <f>IF(Results!M354&gt;=Input!$F$27, 1, 0)</f>
        <v>0</v>
      </c>
      <c r="I354">
        <f>IF(D354=1,Results!D354,0)</f>
        <v>0</v>
      </c>
      <c r="J354">
        <f>IF(E354=1,Results!G354,0)</f>
        <v>0</v>
      </c>
      <c r="K354">
        <f>IF(F354=1,Results!J354,0)</f>
        <v>0</v>
      </c>
      <c r="L354">
        <f>IF(H354=1,Results!M354,0)</f>
        <v>0</v>
      </c>
      <c r="M354">
        <f>IF(A354=1,Results!D354,0)</f>
        <v>0</v>
      </c>
      <c r="N354">
        <f>IF(B354=1,Results!G354,0)</f>
        <v>0</v>
      </c>
      <c r="O354">
        <f>IF(C354=1,Results!J354,0)</f>
        <v>0</v>
      </c>
      <c r="P354">
        <f>IF(G354=1,Results!M354,0)</f>
        <v>0</v>
      </c>
      <c r="Q354">
        <f>IF($E354=1,Results!N354,0)</f>
        <v>0</v>
      </c>
      <c r="R354">
        <f>IF($B354=1,Results!N354,0)</f>
        <v>0</v>
      </c>
    </row>
    <row r="355" spans="1:18">
      <c r="A355">
        <f>IF(Results!D355&lt;=Input!$C$27, 1, 0)</f>
        <v>1</v>
      </c>
      <c r="B355">
        <f>IF(Results!G355&lt;=Input!$C$27, 1, 0)</f>
        <v>1</v>
      </c>
      <c r="C355">
        <f>IF(Results!J355&lt;=Input!$C$27, 1, 0)</f>
        <v>1</v>
      </c>
      <c r="D355">
        <f>IF(Results!D355&gt;=Input!$F$27, 1, 0)</f>
        <v>0</v>
      </c>
      <c r="E355">
        <f>IF(Results!G355&gt;=Input!$F$27, 1, 0)</f>
        <v>0</v>
      </c>
      <c r="F355">
        <f>IF(Results!J355&gt;=Input!$F$27, 1, 0)</f>
        <v>0</v>
      </c>
      <c r="G355">
        <f>IF(Results!M355&lt;=Input!$C$27, 1, 0)</f>
        <v>1</v>
      </c>
      <c r="H355">
        <f>IF(Results!M355&gt;=Input!$F$27, 1, 0)</f>
        <v>0</v>
      </c>
      <c r="I355">
        <f>IF(D355=1,Results!D355,0)</f>
        <v>0</v>
      </c>
      <c r="J355">
        <f>IF(E355=1,Results!G355,0)</f>
        <v>0</v>
      </c>
      <c r="K355">
        <f>IF(F355=1,Results!J355,0)</f>
        <v>0</v>
      </c>
      <c r="L355">
        <f>IF(H355=1,Results!M355,0)</f>
        <v>0</v>
      </c>
      <c r="M355">
        <f>IF(A355=1,Results!D355,0)</f>
        <v>0</v>
      </c>
      <c r="N355">
        <f>IF(B355=1,Results!G355,0)</f>
        <v>0</v>
      </c>
      <c r="O355">
        <f>IF(C355=1,Results!J355,0)</f>
        <v>0</v>
      </c>
      <c r="P355">
        <f>IF(G355=1,Results!M355,0)</f>
        <v>0</v>
      </c>
      <c r="Q355">
        <f>IF($E355=1,Results!N355,0)</f>
        <v>0</v>
      </c>
      <c r="R355">
        <f>IF($B355=1,Results!N355,0)</f>
        <v>0</v>
      </c>
    </row>
    <row r="356" spans="1:18">
      <c r="A356">
        <f>IF(Results!D356&lt;=Input!$C$27, 1, 0)</f>
        <v>1</v>
      </c>
      <c r="B356">
        <f>IF(Results!G356&lt;=Input!$C$27, 1, 0)</f>
        <v>1</v>
      </c>
      <c r="C356">
        <f>IF(Results!J356&lt;=Input!$C$27, 1, 0)</f>
        <v>1</v>
      </c>
      <c r="D356">
        <f>IF(Results!D356&gt;=Input!$F$27, 1, 0)</f>
        <v>0</v>
      </c>
      <c r="E356">
        <f>IF(Results!G356&gt;=Input!$F$27, 1, 0)</f>
        <v>0</v>
      </c>
      <c r="F356">
        <f>IF(Results!J356&gt;=Input!$F$27, 1, 0)</f>
        <v>0</v>
      </c>
      <c r="G356">
        <f>IF(Results!M356&lt;=Input!$C$27, 1, 0)</f>
        <v>1</v>
      </c>
      <c r="H356">
        <f>IF(Results!M356&gt;=Input!$F$27, 1, 0)</f>
        <v>0</v>
      </c>
      <c r="I356">
        <f>IF(D356=1,Results!D356,0)</f>
        <v>0</v>
      </c>
      <c r="J356">
        <f>IF(E356=1,Results!G356,0)</f>
        <v>0</v>
      </c>
      <c r="K356">
        <f>IF(F356=1,Results!J356,0)</f>
        <v>0</v>
      </c>
      <c r="L356">
        <f>IF(H356=1,Results!M356,0)</f>
        <v>0</v>
      </c>
      <c r="M356">
        <f>IF(A356=1,Results!D356,0)</f>
        <v>0</v>
      </c>
      <c r="N356">
        <f>IF(B356=1,Results!G356,0)</f>
        <v>0</v>
      </c>
      <c r="O356">
        <f>IF(C356=1,Results!J356,0)</f>
        <v>0</v>
      </c>
      <c r="P356">
        <f>IF(G356=1,Results!M356,0)</f>
        <v>0</v>
      </c>
      <c r="Q356">
        <f>IF($E356=1,Results!N356,0)</f>
        <v>0</v>
      </c>
      <c r="R356">
        <f>IF($B356=1,Results!N356,0)</f>
        <v>0</v>
      </c>
    </row>
    <row r="357" spans="1:18">
      <c r="A357">
        <f>IF(Results!D357&lt;=Input!$C$27, 1, 0)</f>
        <v>1</v>
      </c>
      <c r="B357">
        <f>IF(Results!G357&lt;=Input!$C$27, 1, 0)</f>
        <v>1</v>
      </c>
      <c r="C357">
        <f>IF(Results!J357&lt;=Input!$C$27, 1, 0)</f>
        <v>1</v>
      </c>
      <c r="D357">
        <f>IF(Results!D357&gt;=Input!$F$27, 1, 0)</f>
        <v>0</v>
      </c>
      <c r="E357">
        <f>IF(Results!G357&gt;=Input!$F$27, 1, 0)</f>
        <v>0</v>
      </c>
      <c r="F357">
        <f>IF(Results!J357&gt;=Input!$F$27, 1, 0)</f>
        <v>0</v>
      </c>
      <c r="G357">
        <f>IF(Results!M357&lt;=Input!$C$27, 1, 0)</f>
        <v>1</v>
      </c>
      <c r="H357">
        <f>IF(Results!M357&gt;=Input!$F$27, 1, 0)</f>
        <v>0</v>
      </c>
      <c r="I357">
        <f>IF(D357=1,Results!D357,0)</f>
        <v>0</v>
      </c>
      <c r="J357">
        <f>IF(E357=1,Results!G357,0)</f>
        <v>0</v>
      </c>
      <c r="K357">
        <f>IF(F357=1,Results!J357,0)</f>
        <v>0</v>
      </c>
      <c r="L357">
        <f>IF(H357=1,Results!M357,0)</f>
        <v>0</v>
      </c>
      <c r="M357">
        <f>IF(A357=1,Results!D357,0)</f>
        <v>0</v>
      </c>
      <c r="N357">
        <f>IF(B357=1,Results!G357,0)</f>
        <v>0</v>
      </c>
      <c r="O357">
        <f>IF(C357=1,Results!J357,0)</f>
        <v>0</v>
      </c>
      <c r="P357">
        <f>IF(G357=1,Results!M357,0)</f>
        <v>0</v>
      </c>
      <c r="Q357">
        <f>IF($E357=1,Results!N357,0)</f>
        <v>0</v>
      </c>
      <c r="R357">
        <f>IF($B357=1,Results!N357,0)</f>
        <v>0</v>
      </c>
    </row>
    <row r="358" spans="1:18">
      <c r="A358">
        <f>IF(Results!D358&lt;=Input!$C$27, 1, 0)</f>
        <v>1</v>
      </c>
      <c r="B358">
        <f>IF(Results!G358&lt;=Input!$C$27, 1, 0)</f>
        <v>1</v>
      </c>
      <c r="C358">
        <f>IF(Results!J358&lt;=Input!$C$27, 1, 0)</f>
        <v>1</v>
      </c>
      <c r="D358">
        <f>IF(Results!D358&gt;=Input!$F$27, 1, 0)</f>
        <v>0</v>
      </c>
      <c r="E358">
        <f>IF(Results!G358&gt;=Input!$F$27, 1, 0)</f>
        <v>0</v>
      </c>
      <c r="F358">
        <f>IF(Results!J358&gt;=Input!$F$27, 1, 0)</f>
        <v>0</v>
      </c>
      <c r="G358">
        <f>IF(Results!M358&lt;=Input!$C$27, 1, 0)</f>
        <v>1</v>
      </c>
      <c r="H358">
        <f>IF(Results!M358&gt;=Input!$F$27, 1, 0)</f>
        <v>0</v>
      </c>
      <c r="I358">
        <f>IF(D358=1,Results!D358,0)</f>
        <v>0</v>
      </c>
      <c r="J358">
        <f>IF(E358=1,Results!G358,0)</f>
        <v>0</v>
      </c>
      <c r="K358">
        <f>IF(F358=1,Results!J358,0)</f>
        <v>0</v>
      </c>
      <c r="L358">
        <f>IF(H358=1,Results!M358,0)</f>
        <v>0</v>
      </c>
      <c r="M358">
        <f>IF(A358=1,Results!D358,0)</f>
        <v>0</v>
      </c>
      <c r="N358">
        <f>IF(B358=1,Results!G358,0)</f>
        <v>0</v>
      </c>
      <c r="O358">
        <f>IF(C358=1,Results!J358,0)</f>
        <v>0</v>
      </c>
      <c r="P358">
        <f>IF(G358=1,Results!M358,0)</f>
        <v>0</v>
      </c>
      <c r="Q358">
        <f>IF($E358=1,Results!N358,0)</f>
        <v>0</v>
      </c>
      <c r="R358">
        <f>IF($B358=1,Results!N358,0)</f>
        <v>0</v>
      </c>
    </row>
    <row r="359" spans="1:18">
      <c r="A359">
        <f>IF(Results!D359&lt;=Input!$C$27, 1, 0)</f>
        <v>1</v>
      </c>
      <c r="B359">
        <f>IF(Results!G359&lt;=Input!$C$27, 1, 0)</f>
        <v>1</v>
      </c>
      <c r="C359">
        <f>IF(Results!J359&lt;=Input!$C$27, 1, 0)</f>
        <v>1</v>
      </c>
      <c r="D359">
        <f>IF(Results!D359&gt;=Input!$F$27, 1, 0)</f>
        <v>0</v>
      </c>
      <c r="E359">
        <f>IF(Results!G359&gt;=Input!$F$27, 1, 0)</f>
        <v>0</v>
      </c>
      <c r="F359">
        <f>IF(Results!J359&gt;=Input!$F$27, 1, 0)</f>
        <v>0</v>
      </c>
      <c r="G359">
        <f>IF(Results!M359&lt;=Input!$C$27, 1, 0)</f>
        <v>1</v>
      </c>
      <c r="H359">
        <f>IF(Results!M359&gt;=Input!$F$27, 1, 0)</f>
        <v>0</v>
      </c>
      <c r="I359">
        <f>IF(D359=1,Results!D359,0)</f>
        <v>0</v>
      </c>
      <c r="J359">
        <f>IF(E359=1,Results!G359,0)</f>
        <v>0</v>
      </c>
      <c r="K359">
        <f>IF(F359=1,Results!J359,0)</f>
        <v>0</v>
      </c>
      <c r="L359">
        <f>IF(H359=1,Results!M359,0)</f>
        <v>0</v>
      </c>
      <c r="M359">
        <f>IF(A359=1,Results!D359,0)</f>
        <v>0</v>
      </c>
      <c r="N359">
        <f>IF(B359=1,Results!G359,0)</f>
        <v>0</v>
      </c>
      <c r="O359">
        <f>IF(C359=1,Results!J359,0)</f>
        <v>0</v>
      </c>
      <c r="P359">
        <f>IF(G359=1,Results!M359,0)</f>
        <v>0</v>
      </c>
      <c r="Q359">
        <f>IF($E359=1,Results!N359,0)</f>
        <v>0</v>
      </c>
      <c r="R359">
        <f>IF($B359=1,Results!N359,0)</f>
        <v>0</v>
      </c>
    </row>
    <row r="360" spans="1:18">
      <c r="A360">
        <f>IF(Results!D360&lt;=Input!$C$27, 1, 0)</f>
        <v>1</v>
      </c>
      <c r="B360">
        <f>IF(Results!G360&lt;=Input!$C$27, 1, 0)</f>
        <v>1</v>
      </c>
      <c r="C360">
        <f>IF(Results!J360&lt;=Input!$C$27, 1, 0)</f>
        <v>1</v>
      </c>
      <c r="D360">
        <f>IF(Results!D360&gt;=Input!$F$27, 1, 0)</f>
        <v>0</v>
      </c>
      <c r="E360">
        <f>IF(Results!G360&gt;=Input!$F$27, 1, 0)</f>
        <v>0</v>
      </c>
      <c r="F360">
        <f>IF(Results!J360&gt;=Input!$F$27, 1, 0)</f>
        <v>0</v>
      </c>
      <c r="G360">
        <f>IF(Results!M360&lt;=Input!$C$27, 1, 0)</f>
        <v>1</v>
      </c>
      <c r="H360">
        <f>IF(Results!M360&gt;=Input!$F$27, 1, 0)</f>
        <v>0</v>
      </c>
      <c r="I360">
        <f>IF(D360=1,Results!D360,0)</f>
        <v>0</v>
      </c>
      <c r="J360">
        <f>IF(E360=1,Results!G360,0)</f>
        <v>0</v>
      </c>
      <c r="K360">
        <f>IF(F360=1,Results!J360,0)</f>
        <v>0</v>
      </c>
      <c r="L360">
        <f>IF(H360=1,Results!M360,0)</f>
        <v>0</v>
      </c>
      <c r="M360">
        <f>IF(A360=1,Results!D360,0)</f>
        <v>0</v>
      </c>
      <c r="N360">
        <f>IF(B360=1,Results!G360,0)</f>
        <v>0</v>
      </c>
      <c r="O360">
        <f>IF(C360=1,Results!J360,0)</f>
        <v>0</v>
      </c>
      <c r="P360">
        <f>IF(G360=1,Results!M360,0)</f>
        <v>0</v>
      </c>
      <c r="Q360">
        <f>IF($E360=1,Results!N360,0)</f>
        <v>0</v>
      </c>
      <c r="R360">
        <f>IF($B360=1,Results!N360,0)</f>
        <v>0</v>
      </c>
    </row>
    <row r="361" spans="1:18">
      <c r="A361">
        <f>IF(Results!D361&lt;=Input!$C$27, 1, 0)</f>
        <v>1</v>
      </c>
      <c r="B361">
        <f>IF(Results!G361&lt;=Input!$C$27, 1, 0)</f>
        <v>1</v>
      </c>
      <c r="C361">
        <f>IF(Results!J361&lt;=Input!$C$27, 1, 0)</f>
        <v>1</v>
      </c>
      <c r="D361">
        <f>IF(Results!D361&gt;=Input!$F$27, 1, 0)</f>
        <v>0</v>
      </c>
      <c r="E361">
        <f>IF(Results!G361&gt;=Input!$F$27, 1, 0)</f>
        <v>0</v>
      </c>
      <c r="F361">
        <f>IF(Results!J361&gt;=Input!$F$27, 1, 0)</f>
        <v>0</v>
      </c>
      <c r="G361">
        <f>IF(Results!M361&lt;=Input!$C$27, 1, 0)</f>
        <v>1</v>
      </c>
      <c r="H361">
        <f>IF(Results!M361&gt;=Input!$F$27, 1, 0)</f>
        <v>0</v>
      </c>
      <c r="I361">
        <f>IF(D361=1,Results!D361,0)</f>
        <v>0</v>
      </c>
      <c r="J361">
        <f>IF(E361=1,Results!G361,0)</f>
        <v>0</v>
      </c>
      <c r="K361">
        <f>IF(F361=1,Results!J361,0)</f>
        <v>0</v>
      </c>
      <c r="L361">
        <f>IF(H361=1,Results!M361,0)</f>
        <v>0</v>
      </c>
      <c r="M361">
        <f>IF(A361=1,Results!D361,0)</f>
        <v>0</v>
      </c>
      <c r="N361">
        <f>IF(B361=1,Results!G361,0)</f>
        <v>0</v>
      </c>
      <c r="O361">
        <f>IF(C361=1,Results!J361,0)</f>
        <v>0</v>
      </c>
      <c r="P361">
        <f>IF(G361=1,Results!M361,0)</f>
        <v>0</v>
      </c>
      <c r="Q361">
        <f>IF($E361=1,Results!N361,0)</f>
        <v>0</v>
      </c>
      <c r="R361">
        <f>IF($B361=1,Results!N361,0)</f>
        <v>0</v>
      </c>
    </row>
    <row r="362" spans="1:18">
      <c r="A362">
        <f>IF(Results!D362&lt;=Input!$C$27, 1, 0)</f>
        <v>1</v>
      </c>
      <c r="B362">
        <f>IF(Results!G362&lt;=Input!$C$27, 1, 0)</f>
        <v>1</v>
      </c>
      <c r="C362">
        <f>IF(Results!J362&lt;=Input!$C$27, 1, 0)</f>
        <v>1</v>
      </c>
      <c r="D362">
        <f>IF(Results!D362&gt;=Input!$F$27, 1, 0)</f>
        <v>0</v>
      </c>
      <c r="E362">
        <f>IF(Results!G362&gt;=Input!$F$27, 1, 0)</f>
        <v>0</v>
      </c>
      <c r="F362">
        <f>IF(Results!J362&gt;=Input!$F$27, 1, 0)</f>
        <v>0</v>
      </c>
      <c r="G362">
        <f>IF(Results!M362&lt;=Input!$C$27, 1, 0)</f>
        <v>1</v>
      </c>
      <c r="H362">
        <f>IF(Results!M362&gt;=Input!$F$27, 1, 0)</f>
        <v>0</v>
      </c>
      <c r="I362">
        <f>IF(D362=1,Results!D362,0)</f>
        <v>0</v>
      </c>
      <c r="J362">
        <f>IF(E362=1,Results!G362,0)</f>
        <v>0</v>
      </c>
      <c r="K362">
        <f>IF(F362=1,Results!J362,0)</f>
        <v>0</v>
      </c>
      <c r="L362">
        <f>IF(H362=1,Results!M362,0)</f>
        <v>0</v>
      </c>
      <c r="M362">
        <f>IF(A362=1,Results!D362,0)</f>
        <v>0</v>
      </c>
      <c r="N362">
        <f>IF(B362=1,Results!G362,0)</f>
        <v>0</v>
      </c>
      <c r="O362">
        <f>IF(C362=1,Results!J362,0)</f>
        <v>0</v>
      </c>
      <c r="P362">
        <f>IF(G362=1,Results!M362,0)</f>
        <v>0</v>
      </c>
      <c r="Q362">
        <f>IF($E362=1,Results!N362,0)</f>
        <v>0</v>
      </c>
      <c r="R362">
        <f>IF($B362=1,Results!N362,0)</f>
        <v>0</v>
      </c>
    </row>
    <row r="363" spans="1:18">
      <c r="A363">
        <f>IF(Results!D363&lt;=Input!$C$27, 1, 0)</f>
        <v>1</v>
      </c>
      <c r="B363">
        <f>IF(Results!G363&lt;=Input!$C$27, 1, 0)</f>
        <v>1</v>
      </c>
      <c r="C363">
        <f>IF(Results!J363&lt;=Input!$C$27, 1, 0)</f>
        <v>1</v>
      </c>
      <c r="D363">
        <f>IF(Results!D363&gt;=Input!$F$27, 1, 0)</f>
        <v>0</v>
      </c>
      <c r="E363">
        <f>IF(Results!G363&gt;=Input!$F$27, 1, 0)</f>
        <v>0</v>
      </c>
      <c r="F363">
        <f>IF(Results!J363&gt;=Input!$F$27, 1, 0)</f>
        <v>0</v>
      </c>
      <c r="G363">
        <f>IF(Results!M363&lt;=Input!$C$27, 1, 0)</f>
        <v>1</v>
      </c>
      <c r="H363">
        <f>IF(Results!M363&gt;=Input!$F$27, 1, 0)</f>
        <v>0</v>
      </c>
      <c r="I363">
        <f>IF(D363=1,Results!D363,0)</f>
        <v>0</v>
      </c>
      <c r="J363">
        <f>IF(E363=1,Results!G363,0)</f>
        <v>0</v>
      </c>
      <c r="K363">
        <f>IF(F363=1,Results!J363,0)</f>
        <v>0</v>
      </c>
      <c r="L363">
        <f>IF(H363=1,Results!M363,0)</f>
        <v>0</v>
      </c>
      <c r="M363">
        <f>IF(A363=1,Results!D363,0)</f>
        <v>0</v>
      </c>
      <c r="N363">
        <f>IF(B363=1,Results!G363,0)</f>
        <v>0</v>
      </c>
      <c r="O363">
        <f>IF(C363=1,Results!J363,0)</f>
        <v>0</v>
      </c>
      <c r="P363">
        <f>IF(G363=1,Results!M363,0)</f>
        <v>0</v>
      </c>
      <c r="Q363">
        <f>IF($E363=1,Results!N363,0)</f>
        <v>0</v>
      </c>
      <c r="R363">
        <f>IF($B363=1,Results!N363,0)</f>
        <v>0</v>
      </c>
    </row>
    <row r="364" spans="1:18">
      <c r="A364">
        <f>IF(Results!D364&lt;=Input!$C$27, 1, 0)</f>
        <v>1</v>
      </c>
      <c r="B364">
        <f>IF(Results!G364&lt;=Input!$C$27, 1, 0)</f>
        <v>1</v>
      </c>
      <c r="C364">
        <f>IF(Results!J364&lt;=Input!$C$27, 1, 0)</f>
        <v>1</v>
      </c>
      <c r="D364">
        <f>IF(Results!D364&gt;=Input!$F$27, 1, 0)</f>
        <v>0</v>
      </c>
      <c r="E364">
        <f>IF(Results!G364&gt;=Input!$F$27, 1, 0)</f>
        <v>0</v>
      </c>
      <c r="F364">
        <f>IF(Results!J364&gt;=Input!$F$27, 1, 0)</f>
        <v>0</v>
      </c>
      <c r="G364">
        <f>IF(Results!M364&lt;=Input!$C$27, 1, 0)</f>
        <v>1</v>
      </c>
      <c r="H364">
        <f>IF(Results!M364&gt;=Input!$F$27, 1, 0)</f>
        <v>0</v>
      </c>
      <c r="I364">
        <f>IF(D364=1,Results!D364,0)</f>
        <v>0</v>
      </c>
      <c r="J364">
        <f>IF(E364=1,Results!G364,0)</f>
        <v>0</v>
      </c>
      <c r="K364">
        <f>IF(F364=1,Results!J364,0)</f>
        <v>0</v>
      </c>
      <c r="L364">
        <f>IF(H364=1,Results!M364,0)</f>
        <v>0</v>
      </c>
      <c r="M364">
        <f>IF(A364=1,Results!D364,0)</f>
        <v>0</v>
      </c>
      <c r="N364">
        <f>IF(B364=1,Results!G364,0)</f>
        <v>0</v>
      </c>
      <c r="O364">
        <f>IF(C364=1,Results!J364,0)</f>
        <v>0</v>
      </c>
      <c r="P364">
        <f>IF(G364=1,Results!M364,0)</f>
        <v>0</v>
      </c>
      <c r="Q364">
        <f>IF($E364=1,Results!N364,0)</f>
        <v>0</v>
      </c>
      <c r="R364">
        <f>IF($B364=1,Results!N364,0)</f>
        <v>0</v>
      </c>
    </row>
    <row r="365" spans="1:18">
      <c r="A365">
        <f>IF(Results!D365&lt;=Input!$C$27, 1, 0)</f>
        <v>1</v>
      </c>
      <c r="B365">
        <f>IF(Results!G365&lt;=Input!$C$27, 1, 0)</f>
        <v>1</v>
      </c>
      <c r="C365">
        <f>IF(Results!J365&lt;=Input!$C$27, 1, 0)</f>
        <v>1</v>
      </c>
      <c r="D365">
        <f>IF(Results!D365&gt;=Input!$F$27, 1, 0)</f>
        <v>0</v>
      </c>
      <c r="E365">
        <f>IF(Results!G365&gt;=Input!$F$27, 1, 0)</f>
        <v>0</v>
      </c>
      <c r="F365">
        <f>IF(Results!J365&gt;=Input!$F$27, 1, 0)</f>
        <v>0</v>
      </c>
      <c r="G365">
        <f>IF(Results!M365&lt;=Input!$C$27, 1, 0)</f>
        <v>1</v>
      </c>
      <c r="H365">
        <f>IF(Results!M365&gt;=Input!$F$27, 1, 0)</f>
        <v>0</v>
      </c>
      <c r="I365">
        <f>IF(D365=1,Results!D365,0)</f>
        <v>0</v>
      </c>
      <c r="J365">
        <f>IF(E365=1,Results!G365,0)</f>
        <v>0</v>
      </c>
      <c r="K365">
        <f>IF(F365=1,Results!J365,0)</f>
        <v>0</v>
      </c>
      <c r="L365">
        <f>IF(H365=1,Results!M365,0)</f>
        <v>0</v>
      </c>
      <c r="M365">
        <f>IF(A365=1,Results!D365,0)</f>
        <v>0</v>
      </c>
      <c r="N365">
        <f>IF(B365=1,Results!G365,0)</f>
        <v>0</v>
      </c>
      <c r="O365">
        <f>IF(C365=1,Results!J365,0)</f>
        <v>0</v>
      </c>
      <c r="P365">
        <f>IF(G365=1,Results!M365,0)</f>
        <v>0</v>
      </c>
      <c r="Q365">
        <f>IF($E365=1,Results!N365,0)</f>
        <v>0</v>
      </c>
      <c r="R365">
        <f>IF($B365=1,Results!N365,0)</f>
        <v>0</v>
      </c>
    </row>
    <row r="366" spans="1:18">
      <c r="A366">
        <f>IF(Results!D366&lt;=Input!$C$27, 1, 0)</f>
        <v>1</v>
      </c>
      <c r="B366">
        <f>IF(Results!G366&lt;=Input!$C$27, 1, 0)</f>
        <v>1</v>
      </c>
      <c r="C366">
        <f>IF(Results!J366&lt;=Input!$C$27, 1, 0)</f>
        <v>1</v>
      </c>
      <c r="D366">
        <f>IF(Results!D366&gt;=Input!$F$27, 1, 0)</f>
        <v>0</v>
      </c>
      <c r="E366">
        <f>IF(Results!G366&gt;=Input!$F$27, 1, 0)</f>
        <v>0</v>
      </c>
      <c r="F366">
        <f>IF(Results!J366&gt;=Input!$F$27, 1, 0)</f>
        <v>0</v>
      </c>
      <c r="G366">
        <f>IF(Results!M366&lt;=Input!$C$27, 1, 0)</f>
        <v>1</v>
      </c>
      <c r="H366">
        <f>IF(Results!M366&gt;=Input!$F$27, 1, 0)</f>
        <v>0</v>
      </c>
      <c r="I366">
        <f>IF(D366=1,Results!D366,0)</f>
        <v>0</v>
      </c>
      <c r="J366">
        <f>IF(E366=1,Results!G366,0)</f>
        <v>0</v>
      </c>
      <c r="K366">
        <f>IF(F366=1,Results!J366,0)</f>
        <v>0</v>
      </c>
      <c r="L366">
        <f>IF(H366=1,Results!M366,0)</f>
        <v>0</v>
      </c>
      <c r="M366">
        <f>IF(A366=1,Results!D366,0)</f>
        <v>0</v>
      </c>
      <c r="N366">
        <f>IF(B366=1,Results!G366,0)</f>
        <v>0</v>
      </c>
      <c r="O366">
        <f>IF(C366=1,Results!J366,0)</f>
        <v>0</v>
      </c>
      <c r="P366">
        <f>IF(G366=1,Results!M366,0)</f>
        <v>0</v>
      </c>
      <c r="Q366">
        <f>IF($E366=1,Results!N366,0)</f>
        <v>0</v>
      </c>
      <c r="R366">
        <f>IF($B366=1,Results!N366,0)</f>
        <v>0</v>
      </c>
    </row>
    <row r="367" spans="1:18">
      <c r="A367">
        <f>IF(Results!D367&lt;=Input!$C$27, 1, 0)</f>
        <v>1</v>
      </c>
      <c r="B367">
        <f>IF(Results!G367&lt;=Input!$C$27, 1, 0)</f>
        <v>1</v>
      </c>
      <c r="C367">
        <f>IF(Results!J367&lt;=Input!$C$27, 1, 0)</f>
        <v>1</v>
      </c>
      <c r="D367">
        <f>IF(Results!D367&gt;=Input!$F$27, 1, 0)</f>
        <v>0</v>
      </c>
      <c r="E367">
        <f>IF(Results!G367&gt;=Input!$F$27, 1, 0)</f>
        <v>0</v>
      </c>
      <c r="F367">
        <f>IF(Results!J367&gt;=Input!$F$27, 1, 0)</f>
        <v>0</v>
      </c>
      <c r="G367">
        <f>IF(Results!M367&lt;=Input!$C$27, 1, 0)</f>
        <v>1</v>
      </c>
      <c r="H367">
        <f>IF(Results!M367&gt;=Input!$F$27, 1, 0)</f>
        <v>0</v>
      </c>
      <c r="I367">
        <f>IF(D367=1,Results!D367,0)</f>
        <v>0</v>
      </c>
      <c r="J367">
        <f>IF(E367=1,Results!G367,0)</f>
        <v>0</v>
      </c>
      <c r="K367">
        <f>IF(F367=1,Results!J367,0)</f>
        <v>0</v>
      </c>
      <c r="L367">
        <f>IF(H367=1,Results!M367,0)</f>
        <v>0</v>
      </c>
      <c r="M367">
        <f>IF(A367=1,Results!D367,0)</f>
        <v>0</v>
      </c>
      <c r="N367">
        <f>IF(B367=1,Results!G367,0)</f>
        <v>0</v>
      </c>
      <c r="O367">
        <f>IF(C367=1,Results!J367,0)</f>
        <v>0</v>
      </c>
      <c r="P367">
        <f>IF(G367=1,Results!M367,0)</f>
        <v>0</v>
      </c>
      <c r="Q367">
        <f>IF($E367=1,Results!N367,0)</f>
        <v>0</v>
      </c>
      <c r="R367">
        <f>IF($B367=1,Results!N367,0)</f>
        <v>0</v>
      </c>
    </row>
    <row r="368" spans="1:18">
      <c r="A368">
        <f>IF(Results!D368&lt;=Input!$C$27, 1, 0)</f>
        <v>1</v>
      </c>
      <c r="B368">
        <f>IF(Results!G368&lt;=Input!$C$27, 1, 0)</f>
        <v>1</v>
      </c>
      <c r="C368">
        <f>IF(Results!J368&lt;=Input!$C$27, 1, 0)</f>
        <v>1</v>
      </c>
      <c r="D368">
        <f>IF(Results!D368&gt;=Input!$F$27, 1, 0)</f>
        <v>0</v>
      </c>
      <c r="E368">
        <f>IF(Results!G368&gt;=Input!$F$27, 1, 0)</f>
        <v>0</v>
      </c>
      <c r="F368">
        <f>IF(Results!J368&gt;=Input!$F$27, 1, 0)</f>
        <v>0</v>
      </c>
      <c r="G368">
        <f>IF(Results!M368&lt;=Input!$C$27, 1, 0)</f>
        <v>1</v>
      </c>
      <c r="H368">
        <f>IF(Results!M368&gt;=Input!$F$27, 1, 0)</f>
        <v>0</v>
      </c>
      <c r="I368">
        <f>IF(D368=1,Results!D368,0)</f>
        <v>0</v>
      </c>
      <c r="J368">
        <f>IF(E368=1,Results!G368,0)</f>
        <v>0</v>
      </c>
      <c r="K368">
        <f>IF(F368=1,Results!J368,0)</f>
        <v>0</v>
      </c>
      <c r="L368">
        <f>IF(H368=1,Results!M368,0)</f>
        <v>0</v>
      </c>
      <c r="M368">
        <f>IF(A368=1,Results!D368,0)</f>
        <v>0</v>
      </c>
      <c r="N368">
        <f>IF(B368=1,Results!G368,0)</f>
        <v>0</v>
      </c>
      <c r="O368">
        <f>IF(C368=1,Results!J368,0)</f>
        <v>0</v>
      </c>
      <c r="P368">
        <f>IF(G368=1,Results!M368,0)</f>
        <v>0</v>
      </c>
      <c r="Q368">
        <f>IF($E368=1,Results!N368,0)</f>
        <v>0</v>
      </c>
      <c r="R368">
        <f>IF($B368=1,Results!N368,0)</f>
        <v>0</v>
      </c>
    </row>
    <row r="369" spans="1:18">
      <c r="A369">
        <f>IF(Results!D369&lt;=Input!$C$27, 1, 0)</f>
        <v>1</v>
      </c>
      <c r="B369">
        <f>IF(Results!G369&lt;=Input!$C$27, 1, 0)</f>
        <v>1</v>
      </c>
      <c r="C369">
        <f>IF(Results!J369&lt;=Input!$C$27, 1, 0)</f>
        <v>1</v>
      </c>
      <c r="D369">
        <f>IF(Results!D369&gt;=Input!$F$27, 1, 0)</f>
        <v>0</v>
      </c>
      <c r="E369">
        <f>IF(Results!G369&gt;=Input!$F$27, 1, 0)</f>
        <v>0</v>
      </c>
      <c r="F369">
        <f>IF(Results!J369&gt;=Input!$F$27, 1, 0)</f>
        <v>0</v>
      </c>
      <c r="G369">
        <f>IF(Results!M369&lt;=Input!$C$27, 1, 0)</f>
        <v>1</v>
      </c>
      <c r="H369">
        <f>IF(Results!M369&gt;=Input!$F$27, 1, 0)</f>
        <v>0</v>
      </c>
      <c r="I369">
        <f>IF(D369=1,Results!D369,0)</f>
        <v>0</v>
      </c>
      <c r="J369">
        <f>IF(E369=1,Results!G369,0)</f>
        <v>0</v>
      </c>
      <c r="K369">
        <f>IF(F369=1,Results!J369,0)</f>
        <v>0</v>
      </c>
      <c r="L369">
        <f>IF(H369=1,Results!M369,0)</f>
        <v>0</v>
      </c>
      <c r="M369">
        <f>IF(A369=1,Results!D369,0)</f>
        <v>0</v>
      </c>
      <c r="N369">
        <f>IF(B369=1,Results!G369,0)</f>
        <v>0</v>
      </c>
      <c r="O369">
        <f>IF(C369=1,Results!J369,0)</f>
        <v>0</v>
      </c>
      <c r="P369">
        <f>IF(G369=1,Results!M369,0)</f>
        <v>0</v>
      </c>
      <c r="Q369">
        <f>IF($E369=1,Results!N369,0)</f>
        <v>0</v>
      </c>
      <c r="R369">
        <f>IF($B369=1,Results!N369,0)</f>
        <v>0</v>
      </c>
    </row>
    <row r="370" spans="1:18">
      <c r="A370">
        <f>IF(Results!D370&lt;=Input!$C$27, 1, 0)</f>
        <v>1</v>
      </c>
      <c r="B370">
        <f>IF(Results!G370&lt;=Input!$C$27, 1, 0)</f>
        <v>1</v>
      </c>
      <c r="C370">
        <f>IF(Results!J370&lt;=Input!$C$27, 1, 0)</f>
        <v>1</v>
      </c>
      <c r="D370">
        <f>IF(Results!D370&gt;=Input!$F$27, 1, 0)</f>
        <v>0</v>
      </c>
      <c r="E370">
        <f>IF(Results!G370&gt;=Input!$F$27, 1, 0)</f>
        <v>0</v>
      </c>
      <c r="F370">
        <f>IF(Results!J370&gt;=Input!$F$27, 1, 0)</f>
        <v>0</v>
      </c>
      <c r="G370">
        <f>IF(Results!M370&lt;=Input!$C$27, 1, 0)</f>
        <v>1</v>
      </c>
      <c r="H370">
        <f>IF(Results!M370&gt;=Input!$F$27, 1, 0)</f>
        <v>0</v>
      </c>
      <c r="I370">
        <f>IF(D370=1,Results!D370,0)</f>
        <v>0</v>
      </c>
      <c r="J370">
        <f>IF(E370=1,Results!G370,0)</f>
        <v>0</v>
      </c>
      <c r="K370">
        <f>IF(F370=1,Results!J370,0)</f>
        <v>0</v>
      </c>
      <c r="L370">
        <f>IF(H370=1,Results!M370,0)</f>
        <v>0</v>
      </c>
      <c r="M370">
        <f>IF(A370=1,Results!D370,0)</f>
        <v>0</v>
      </c>
      <c r="N370">
        <f>IF(B370=1,Results!G370,0)</f>
        <v>0</v>
      </c>
      <c r="O370">
        <f>IF(C370=1,Results!J370,0)</f>
        <v>0</v>
      </c>
      <c r="P370">
        <f>IF(G370=1,Results!M370,0)</f>
        <v>0</v>
      </c>
      <c r="Q370">
        <f>IF($E370=1,Results!N370,0)</f>
        <v>0</v>
      </c>
      <c r="R370">
        <f>IF($B370=1,Results!N370,0)</f>
        <v>0</v>
      </c>
    </row>
    <row r="371" spans="1:18">
      <c r="A371">
        <f>IF(Results!D371&lt;=Input!$C$27, 1, 0)</f>
        <v>1</v>
      </c>
      <c r="B371">
        <f>IF(Results!G371&lt;=Input!$C$27, 1, 0)</f>
        <v>1</v>
      </c>
      <c r="C371">
        <f>IF(Results!J371&lt;=Input!$C$27, 1, 0)</f>
        <v>1</v>
      </c>
      <c r="D371">
        <f>IF(Results!D371&gt;=Input!$F$27, 1, 0)</f>
        <v>0</v>
      </c>
      <c r="E371">
        <f>IF(Results!G371&gt;=Input!$F$27, 1, 0)</f>
        <v>0</v>
      </c>
      <c r="F371">
        <f>IF(Results!J371&gt;=Input!$F$27, 1, 0)</f>
        <v>0</v>
      </c>
      <c r="G371">
        <f>IF(Results!M371&lt;=Input!$C$27, 1, 0)</f>
        <v>1</v>
      </c>
      <c r="H371">
        <f>IF(Results!M371&gt;=Input!$F$27, 1, 0)</f>
        <v>0</v>
      </c>
      <c r="I371">
        <f>IF(D371=1,Results!D371,0)</f>
        <v>0</v>
      </c>
      <c r="J371">
        <f>IF(E371=1,Results!G371,0)</f>
        <v>0</v>
      </c>
      <c r="K371">
        <f>IF(F371=1,Results!J371,0)</f>
        <v>0</v>
      </c>
      <c r="L371">
        <f>IF(H371=1,Results!M371,0)</f>
        <v>0</v>
      </c>
      <c r="M371">
        <f>IF(A371=1,Results!D371,0)</f>
        <v>0</v>
      </c>
      <c r="N371">
        <f>IF(B371=1,Results!G371,0)</f>
        <v>0</v>
      </c>
      <c r="O371">
        <f>IF(C371=1,Results!J371,0)</f>
        <v>0</v>
      </c>
      <c r="P371">
        <f>IF(G371=1,Results!M371,0)</f>
        <v>0</v>
      </c>
      <c r="Q371">
        <f>IF($E371=1,Results!N371,0)</f>
        <v>0</v>
      </c>
      <c r="R371">
        <f>IF($B371=1,Results!N371,0)</f>
        <v>0</v>
      </c>
    </row>
    <row r="372" spans="1:18">
      <c r="A372">
        <f>IF(Results!D372&lt;=Input!$C$27, 1, 0)</f>
        <v>1</v>
      </c>
      <c r="B372">
        <f>IF(Results!G372&lt;=Input!$C$27, 1, 0)</f>
        <v>1</v>
      </c>
      <c r="C372">
        <f>IF(Results!J372&lt;=Input!$C$27, 1, 0)</f>
        <v>1</v>
      </c>
      <c r="D372">
        <f>IF(Results!D372&gt;=Input!$F$27, 1, 0)</f>
        <v>0</v>
      </c>
      <c r="E372">
        <f>IF(Results!G372&gt;=Input!$F$27, 1, 0)</f>
        <v>0</v>
      </c>
      <c r="F372">
        <f>IF(Results!J372&gt;=Input!$F$27, 1, 0)</f>
        <v>0</v>
      </c>
      <c r="G372">
        <f>IF(Results!M372&lt;=Input!$C$27, 1, 0)</f>
        <v>1</v>
      </c>
      <c r="H372">
        <f>IF(Results!M372&gt;=Input!$F$27, 1, 0)</f>
        <v>0</v>
      </c>
      <c r="I372">
        <f>IF(D372=1,Results!D372,0)</f>
        <v>0</v>
      </c>
      <c r="J372">
        <f>IF(E372=1,Results!G372,0)</f>
        <v>0</v>
      </c>
      <c r="K372">
        <f>IF(F372=1,Results!J372,0)</f>
        <v>0</v>
      </c>
      <c r="L372">
        <f>IF(H372=1,Results!M372,0)</f>
        <v>0</v>
      </c>
      <c r="M372">
        <f>IF(A372=1,Results!D372,0)</f>
        <v>0</v>
      </c>
      <c r="N372">
        <f>IF(B372=1,Results!G372,0)</f>
        <v>0</v>
      </c>
      <c r="O372">
        <f>IF(C372=1,Results!J372,0)</f>
        <v>0</v>
      </c>
      <c r="P372">
        <f>IF(G372=1,Results!M372,0)</f>
        <v>0</v>
      </c>
      <c r="Q372">
        <f>IF($E372=1,Results!N372,0)</f>
        <v>0</v>
      </c>
      <c r="R372">
        <f>IF($B372=1,Results!N372,0)</f>
        <v>0</v>
      </c>
    </row>
    <row r="373" spans="1:18">
      <c r="A373">
        <f>IF(Results!D373&lt;=Input!$C$27, 1, 0)</f>
        <v>1</v>
      </c>
      <c r="B373">
        <f>IF(Results!G373&lt;=Input!$C$27, 1, 0)</f>
        <v>1</v>
      </c>
      <c r="C373">
        <f>IF(Results!J373&lt;=Input!$C$27, 1, 0)</f>
        <v>1</v>
      </c>
      <c r="D373">
        <f>IF(Results!D373&gt;=Input!$F$27, 1, 0)</f>
        <v>0</v>
      </c>
      <c r="E373">
        <f>IF(Results!G373&gt;=Input!$F$27, 1, 0)</f>
        <v>0</v>
      </c>
      <c r="F373">
        <f>IF(Results!J373&gt;=Input!$F$27, 1, 0)</f>
        <v>0</v>
      </c>
      <c r="G373">
        <f>IF(Results!M373&lt;=Input!$C$27, 1, 0)</f>
        <v>1</v>
      </c>
      <c r="H373">
        <f>IF(Results!M373&gt;=Input!$F$27, 1, 0)</f>
        <v>0</v>
      </c>
      <c r="I373">
        <f>IF(D373=1,Results!D373,0)</f>
        <v>0</v>
      </c>
      <c r="J373">
        <f>IF(E373=1,Results!G373,0)</f>
        <v>0</v>
      </c>
      <c r="K373">
        <f>IF(F373=1,Results!J373,0)</f>
        <v>0</v>
      </c>
      <c r="L373">
        <f>IF(H373=1,Results!M373,0)</f>
        <v>0</v>
      </c>
      <c r="M373">
        <f>IF(A373=1,Results!D373,0)</f>
        <v>0</v>
      </c>
      <c r="N373">
        <f>IF(B373=1,Results!G373,0)</f>
        <v>0</v>
      </c>
      <c r="O373">
        <f>IF(C373=1,Results!J373,0)</f>
        <v>0</v>
      </c>
      <c r="P373">
        <f>IF(G373=1,Results!M373,0)</f>
        <v>0</v>
      </c>
      <c r="Q373">
        <f>IF($E373=1,Results!N373,0)</f>
        <v>0</v>
      </c>
      <c r="R373">
        <f>IF($B373=1,Results!N373,0)</f>
        <v>0</v>
      </c>
    </row>
    <row r="374" spans="1:18">
      <c r="A374">
        <f>IF(Results!D374&lt;=Input!$C$27, 1, 0)</f>
        <v>1</v>
      </c>
      <c r="B374">
        <f>IF(Results!G374&lt;=Input!$C$27, 1, 0)</f>
        <v>1</v>
      </c>
      <c r="C374">
        <f>IF(Results!J374&lt;=Input!$C$27, 1, 0)</f>
        <v>1</v>
      </c>
      <c r="D374">
        <f>IF(Results!D374&gt;=Input!$F$27, 1, 0)</f>
        <v>0</v>
      </c>
      <c r="E374">
        <f>IF(Results!G374&gt;=Input!$F$27, 1, 0)</f>
        <v>0</v>
      </c>
      <c r="F374">
        <f>IF(Results!J374&gt;=Input!$F$27, 1, 0)</f>
        <v>0</v>
      </c>
      <c r="G374">
        <f>IF(Results!M374&lt;=Input!$C$27, 1, 0)</f>
        <v>1</v>
      </c>
      <c r="H374">
        <f>IF(Results!M374&gt;=Input!$F$27, 1, 0)</f>
        <v>0</v>
      </c>
      <c r="I374">
        <f>IF(D374=1,Results!D374,0)</f>
        <v>0</v>
      </c>
      <c r="J374">
        <f>IF(E374=1,Results!G374,0)</f>
        <v>0</v>
      </c>
      <c r="K374">
        <f>IF(F374=1,Results!J374,0)</f>
        <v>0</v>
      </c>
      <c r="L374">
        <f>IF(H374=1,Results!M374,0)</f>
        <v>0</v>
      </c>
      <c r="M374">
        <f>IF(A374=1,Results!D374,0)</f>
        <v>0</v>
      </c>
      <c r="N374">
        <f>IF(B374=1,Results!G374,0)</f>
        <v>0</v>
      </c>
      <c r="O374">
        <f>IF(C374=1,Results!J374,0)</f>
        <v>0</v>
      </c>
      <c r="P374">
        <f>IF(G374=1,Results!M374,0)</f>
        <v>0</v>
      </c>
      <c r="Q374">
        <f>IF($E374=1,Results!N374,0)</f>
        <v>0</v>
      </c>
      <c r="R374">
        <f>IF($B374=1,Results!N374,0)</f>
        <v>0</v>
      </c>
    </row>
    <row r="375" spans="1:18">
      <c r="A375">
        <f>IF(Results!D375&lt;=Input!$C$27, 1, 0)</f>
        <v>1</v>
      </c>
      <c r="B375">
        <f>IF(Results!G375&lt;=Input!$C$27, 1, 0)</f>
        <v>1</v>
      </c>
      <c r="C375">
        <f>IF(Results!J375&lt;=Input!$C$27, 1, 0)</f>
        <v>1</v>
      </c>
      <c r="D375">
        <f>IF(Results!D375&gt;=Input!$F$27, 1, 0)</f>
        <v>0</v>
      </c>
      <c r="E375">
        <f>IF(Results!G375&gt;=Input!$F$27, 1, 0)</f>
        <v>0</v>
      </c>
      <c r="F375">
        <f>IF(Results!J375&gt;=Input!$F$27, 1, 0)</f>
        <v>0</v>
      </c>
      <c r="G375">
        <f>IF(Results!M375&lt;=Input!$C$27, 1, 0)</f>
        <v>1</v>
      </c>
      <c r="H375">
        <f>IF(Results!M375&gt;=Input!$F$27, 1, 0)</f>
        <v>0</v>
      </c>
      <c r="I375">
        <f>IF(D375=1,Results!D375,0)</f>
        <v>0</v>
      </c>
      <c r="J375">
        <f>IF(E375=1,Results!G375,0)</f>
        <v>0</v>
      </c>
      <c r="K375">
        <f>IF(F375=1,Results!J375,0)</f>
        <v>0</v>
      </c>
      <c r="L375">
        <f>IF(H375=1,Results!M375,0)</f>
        <v>0</v>
      </c>
      <c r="M375">
        <f>IF(A375=1,Results!D375,0)</f>
        <v>0</v>
      </c>
      <c r="N375">
        <f>IF(B375=1,Results!G375,0)</f>
        <v>0</v>
      </c>
      <c r="O375">
        <f>IF(C375=1,Results!J375,0)</f>
        <v>0</v>
      </c>
      <c r="P375">
        <f>IF(G375=1,Results!M375,0)</f>
        <v>0</v>
      </c>
      <c r="Q375">
        <f>IF($E375=1,Results!N375,0)</f>
        <v>0</v>
      </c>
      <c r="R375">
        <f>IF($B375=1,Results!N375,0)</f>
        <v>0</v>
      </c>
    </row>
    <row r="376" spans="1:18">
      <c r="A376">
        <f>IF(Results!D376&lt;=Input!$C$27, 1, 0)</f>
        <v>1</v>
      </c>
      <c r="B376">
        <f>IF(Results!G376&lt;=Input!$C$27, 1, 0)</f>
        <v>1</v>
      </c>
      <c r="C376">
        <f>IF(Results!J376&lt;=Input!$C$27, 1, 0)</f>
        <v>1</v>
      </c>
      <c r="D376">
        <f>IF(Results!D376&gt;=Input!$F$27, 1, 0)</f>
        <v>0</v>
      </c>
      <c r="E376">
        <f>IF(Results!G376&gt;=Input!$F$27, 1, 0)</f>
        <v>0</v>
      </c>
      <c r="F376">
        <f>IF(Results!J376&gt;=Input!$F$27, 1, 0)</f>
        <v>0</v>
      </c>
      <c r="G376">
        <f>IF(Results!M376&lt;=Input!$C$27, 1, 0)</f>
        <v>1</v>
      </c>
      <c r="H376">
        <f>IF(Results!M376&gt;=Input!$F$27, 1, 0)</f>
        <v>0</v>
      </c>
      <c r="I376">
        <f>IF(D376=1,Results!D376,0)</f>
        <v>0</v>
      </c>
      <c r="J376">
        <f>IF(E376=1,Results!G376,0)</f>
        <v>0</v>
      </c>
      <c r="K376">
        <f>IF(F376=1,Results!J376,0)</f>
        <v>0</v>
      </c>
      <c r="L376">
        <f>IF(H376=1,Results!M376,0)</f>
        <v>0</v>
      </c>
      <c r="M376">
        <f>IF(A376=1,Results!D376,0)</f>
        <v>0</v>
      </c>
      <c r="N376">
        <f>IF(B376=1,Results!G376,0)</f>
        <v>0</v>
      </c>
      <c r="O376">
        <f>IF(C376=1,Results!J376,0)</f>
        <v>0</v>
      </c>
      <c r="P376">
        <f>IF(G376=1,Results!M376,0)</f>
        <v>0</v>
      </c>
      <c r="Q376">
        <f>IF($E376=1,Results!N376,0)</f>
        <v>0</v>
      </c>
      <c r="R376">
        <f>IF($B376=1,Results!N376,0)</f>
        <v>0</v>
      </c>
    </row>
    <row r="377" spans="1:18">
      <c r="A377">
        <f>IF(Results!D377&lt;=Input!$C$27, 1, 0)</f>
        <v>1</v>
      </c>
      <c r="B377">
        <f>IF(Results!G377&lt;=Input!$C$27, 1, 0)</f>
        <v>1</v>
      </c>
      <c r="C377">
        <f>IF(Results!J377&lt;=Input!$C$27, 1, 0)</f>
        <v>1</v>
      </c>
      <c r="D377">
        <f>IF(Results!D377&gt;=Input!$F$27, 1, 0)</f>
        <v>0</v>
      </c>
      <c r="E377">
        <f>IF(Results!G377&gt;=Input!$F$27, 1, 0)</f>
        <v>0</v>
      </c>
      <c r="F377">
        <f>IF(Results!J377&gt;=Input!$F$27, 1, 0)</f>
        <v>0</v>
      </c>
      <c r="G377">
        <f>IF(Results!M377&lt;=Input!$C$27, 1, 0)</f>
        <v>1</v>
      </c>
      <c r="H377">
        <f>IF(Results!M377&gt;=Input!$F$27, 1, 0)</f>
        <v>0</v>
      </c>
      <c r="I377">
        <f>IF(D377=1,Results!D377,0)</f>
        <v>0</v>
      </c>
      <c r="J377">
        <f>IF(E377=1,Results!G377,0)</f>
        <v>0</v>
      </c>
      <c r="K377">
        <f>IF(F377=1,Results!J377,0)</f>
        <v>0</v>
      </c>
      <c r="L377">
        <f>IF(H377=1,Results!M377,0)</f>
        <v>0</v>
      </c>
      <c r="M377">
        <f>IF(A377=1,Results!D377,0)</f>
        <v>0</v>
      </c>
      <c r="N377">
        <f>IF(B377=1,Results!G377,0)</f>
        <v>0</v>
      </c>
      <c r="O377">
        <f>IF(C377=1,Results!J377,0)</f>
        <v>0</v>
      </c>
      <c r="P377">
        <f>IF(G377=1,Results!M377,0)</f>
        <v>0</v>
      </c>
      <c r="Q377">
        <f>IF($E377=1,Results!N377,0)</f>
        <v>0</v>
      </c>
      <c r="R377">
        <f>IF($B377=1,Results!N377,0)</f>
        <v>0</v>
      </c>
    </row>
    <row r="378" spans="1:18">
      <c r="A378">
        <f>IF(Results!D378&lt;=Input!$C$27, 1, 0)</f>
        <v>1</v>
      </c>
      <c r="B378">
        <f>IF(Results!G378&lt;=Input!$C$27, 1, 0)</f>
        <v>1</v>
      </c>
      <c r="C378">
        <f>IF(Results!J378&lt;=Input!$C$27, 1, 0)</f>
        <v>1</v>
      </c>
      <c r="D378">
        <f>IF(Results!D378&gt;=Input!$F$27, 1, 0)</f>
        <v>0</v>
      </c>
      <c r="E378">
        <f>IF(Results!G378&gt;=Input!$F$27, 1, 0)</f>
        <v>0</v>
      </c>
      <c r="F378">
        <f>IF(Results!J378&gt;=Input!$F$27, 1, 0)</f>
        <v>0</v>
      </c>
      <c r="G378">
        <f>IF(Results!M378&lt;=Input!$C$27, 1, 0)</f>
        <v>1</v>
      </c>
      <c r="H378">
        <f>IF(Results!M378&gt;=Input!$F$27, 1, 0)</f>
        <v>0</v>
      </c>
      <c r="I378">
        <f>IF(D378=1,Results!D378,0)</f>
        <v>0</v>
      </c>
      <c r="J378">
        <f>IF(E378=1,Results!G378,0)</f>
        <v>0</v>
      </c>
      <c r="K378">
        <f>IF(F378=1,Results!J378,0)</f>
        <v>0</v>
      </c>
      <c r="L378">
        <f>IF(H378=1,Results!M378,0)</f>
        <v>0</v>
      </c>
      <c r="M378">
        <f>IF(A378=1,Results!D378,0)</f>
        <v>0</v>
      </c>
      <c r="N378">
        <f>IF(B378=1,Results!G378,0)</f>
        <v>0</v>
      </c>
      <c r="O378">
        <f>IF(C378=1,Results!J378,0)</f>
        <v>0</v>
      </c>
      <c r="P378">
        <f>IF(G378=1,Results!M378,0)</f>
        <v>0</v>
      </c>
      <c r="Q378">
        <f>IF($E378=1,Results!N378,0)</f>
        <v>0</v>
      </c>
      <c r="R378">
        <f>IF($B378=1,Results!N378,0)</f>
        <v>0</v>
      </c>
    </row>
    <row r="379" spans="1:18">
      <c r="A379">
        <f>IF(Results!D379&lt;=Input!$C$27, 1, 0)</f>
        <v>1</v>
      </c>
      <c r="B379">
        <f>IF(Results!G379&lt;=Input!$C$27, 1, 0)</f>
        <v>1</v>
      </c>
      <c r="C379">
        <f>IF(Results!J379&lt;=Input!$C$27, 1, 0)</f>
        <v>1</v>
      </c>
      <c r="D379">
        <f>IF(Results!D379&gt;=Input!$F$27, 1, 0)</f>
        <v>0</v>
      </c>
      <c r="E379">
        <f>IF(Results!G379&gt;=Input!$F$27, 1, 0)</f>
        <v>0</v>
      </c>
      <c r="F379">
        <f>IF(Results!J379&gt;=Input!$F$27, 1, 0)</f>
        <v>0</v>
      </c>
      <c r="G379">
        <f>IF(Results!M379&lt;=Input!$C$27, 1, 0)</f>
        <v>1</v>
      </c>
      <c r="H379">
        <f>IF(Results!M379&gt;=Input!$F$27, 1, 0)</f>
        <v>0</v>
      </c>
      <c r="I379">
        <f>IF(D379=1,Results!D379,0)</f>
        <v>0</v>
      </c>
      <c r="J379">
        <f>IF(E379=1,Results!G379,0)</f>
        <v>0</v>
      </c>
      <c r="K379">
        <f>IF(F379=1,Results!J379,0)</f>
        <v>0</v>
      </c>
      <c r="L379">
        <f>IF(H379=1,Results!M379,0)</f>
        <v>0</v>
      </c>
      <c r="M379">
        <f>IF(A379=1,Results!D379,0)</f>
        <v>0</v>
      </c>
      <c r="N379">
        <f>IF(B379=1,Results!G379,0)</f>
        <v>0</v>
      </c>
      <c r="O379">
        <f>IF(C379=1,Results!J379,0)</f>
        <v>0</v>
      </c>
      <c r="P379">
        <f>IF(G379=1,Results!M379,0)</f>
        <v>0</v>
      </c>
      <c r="Q379">
        <f>IF($E379=1,Results!N379,0)</f>
        <v>0</v>
      </c>
      <c r="R379">
        <f>IF($B379=1,Results!N379,0)</f>
        <v>0</v>
      </c>
    </row>
    <row r="380" spans="1:18">
      <c r="A380">
        <f>IF(Results!D380&lt;=Input!$C$27, 1, 0)</f>
        <v>1</v>
      </c>
      <c r="B380">
        <f>IF(Results!G380&lt;=Input!$C$27, 1, 0)</f>
        <v>1</v>
      </c>
      <c r="C380">
        <f>IF(Results!J380&lt;=Input!$C$27, 1, 0)</f>
        <v>1</v>
      </c>
      <c r="D380">
        <f>IF(Results!D380&gt;=Input!$F$27, 1, 0)</f>
        <v>0</v>
      </c>
      <c r="E380">
        <f>IF(Results!G380&gt;=Input!$F$27, 1, 0)</f>
        <v>0</v>
      </c>
      <c r="F380">
        <f>IF(Results!J380&gt;=Input!$F$27, 1, 0)</f>
        <v>0</v>
      </c>
      <c r="G380">
        <f>IF(Results!M380&lt;=Input!$C$27, 1, 0)</f>
        <v>1</v>
      </c>
      <c r="H380">
        <f>IF(Results!M380&gt;=Input!$F$27, 1, 0)</f>
        <v>0</v>
      </c>
      <c r="I380">
        <f>IF(D380=1,Results!D380,0)</f>
        <v>0</v>
      </c>
      <c r="J380">
        <f>IF(E380=1,Results!G380,0)</f>
        <v>0</v>
      </c>
      <c r="K380">
        <f>IF(F380=1,Results!J380,0)</f>
        <v>0</v>
      </c>
      <c r="L380">
        <f>IF(H380=1,Results!M380,0)</f>
        <v>0</v>
      </c>
      <c r="M380">
        <f>IF(A380=1,Results!D380,0)</f>
        <v>0</v>
      </c>
      <c r="N380">
        <f>IF(B380=1,Results!G380,0)</f>
        <v>0</v>
      </c>
      <c r="O380">
        <f>IF(C380=1,Results!J380,0)</f>
        <v>0</v>
      </c>
      <c r="P380">
        <f>IF(G380=1,Results!M380,0)</f>
        <v>0</v>
      </c>
      <c r="Q380">
        <f>IF($E380=1,Results!N380,0)</f>
        <v>0</v>
      </c>
      <c r="R380">
        <f>IF($B380=1,Results!N380,0)</f>
        <v>0</v>
      </c>
    </row>
    <row r="381" spans="1:18">
      <c r="A381">
        <f>IF(Results!D381&lt;=Input!$C$27, 1, 0)</f>
        <v>1</v>
      </c>
      <c r="B381">
        <f>IF(Results!G381&lt;=Input!$C$27, 1, 0)</f>
        <v>1</v>
      </c>
      <c r="C381">
        <f>IF(Results!J381&lt;=Input!$C$27, 1, 0)</f>
        <v>1</v>
      </c>
      <c r="D381">
        <f>IF(Results!D381&gt;=Input!$F$27, 1, 0)</f>
        <v>0</v>
      </c>
      <c r="E381">
        <f>IF(Results!G381&gt;=Input!$F$27, 1, 0)</f>
        <v>0</v>
      </c>
      <c r="F381">
        <f>IF(Results!J381&gt;=Input!$F$27, 1, 0)</f>
        <v>0</v>
      </c>
      <c r="G381">
        <f>IF(Results!M381&lt;=Input!$C$27, 1, 0)</f>
        <v>1</v>
      </c>
      <c r="H381">
        <f>IF(Results!M381&gt;=Input!$F$27, 1, 0)</f>
        <v>0</v>
      </c>
      <c r="I381">
        <f>IF(D381=1,Results!D381,0)</f>
        <v>0</v>
      </c>
      <c r="J381">
        <f>IF(E381=1,Results!G381,0)</f>
        <v>0</v>
      </c>
      <c r="K381">
        <f>IF(F381=1,Results!J381,0)</f>
        <v>0</v>
      </c>
      <c r="L381">
        <f>IF(H381=1,Results!M381,0)</f>
        <v>0</v>
      </c>
      <c r="M381">
        <f>IF(A381=1,Results!D381,0)</f>
        <v>0</v>
      </c>
      <c r="N381">
        <f>IF(B381=1,Results!G381,0)</f>
        <v>0</v>
      </c>
      <c r="O381">
        <f>IF(C381=1,Results!J381,0)</f>
        <v>0</v>
      </c>
      <c r="P381">
        <f>IF(G381=1,Results!M381,0)</f>
        <v>0</v>
      </c>
      <c r="Q381">
        <f>IF($E381=1,Results!N381,0)</f>
        <v>0</v>
      </c>
      <c r="R381">
        <f>IF($B381=1,Results!N381,0)</f>
        <v>0</v>
      </c>
    </row>
    <row r="382" spans="1:18">
      <c r="A382">
        <f>IF(Results!D382&lt;=Input!$C$27, 1, 0)</f>
        <v>1</v>
      </c>
      <c r="B382">
        <f>IF(Results!G382&lt;=Input!$C$27, 1, 0)</f>
        <v>1</v>
      </c>
      <c r="C382">
        <f>IF(Results!J382&lt;=Input!$C$27, 1, 0)</f>
        <v>1</v>
      </c>
      <c r="D382">
        <f>IF(Results!D382&gt;=Input!$F$27, 1, 0)</f>
        <v>0</v>
      </c>
      <c r="E382">
        <f>IF(Results!G382&gt;=Input!$F$27, 1, 0)</f>
        <v>0</v>
      </c>
      <c r="F382">
        <f>IF(Results!J382&gt;=Input!$F$27, 1, 0)</f>
        <v>0</v>
      </c>
      <c r="G382">
        <f>IF(Results!M382&lt;=Input!$C$27, 1, 0)</f>
        <v>1</v>
      </c>
      <c r="H382">
        <f>IF(Results!M382&gt;=Input!$F$27, 1, 0)</f>
        <v>0</v>
      </c>
      <c r="I382">
        <f>IF(D382=1,Results!D382,0)</f>
        <v>0</v>
      </c>
      <c r="J382">
        <f>IF(E382=1,Results!G382,0)</f>
        <v>0</v>
      </c>
      <c r="K382">
        <f>IF(F382=1,Results!J382,0)</f>
        <v>0</v>
      </c>
      <c r="L382">
        <f>IF(H382=1,Results!M382,0)</f>
        <v>0</v>
      </c>
      <c r="M382">
        <f>IF(A382=1,Results!D382,0)</f>
        <v>0</v>
      </c>
      <c r="N382">
        <f>IF(B382=1,Results!G382,0)</f>
        <v>0</v>
      </c>
      <c r="O382">
        <f>IF(C382=1,Results!J382,0)</f>
        <v>0</v>
      </c>
      <c r="P382">
        <f>IF(G382=1,Results!M382,0)</f>
        <v>0</v>
      </c>
      <c r="Q382">
        <f>IF($E382=1,Results!N382,0)</f>
        <v>0</v>
      </c>
      <c r="R382">
        <f>IF($B382=1,Results!N382,0)</f>
        <v>0</v>
      </c>
    </row>
    <row r="383" spans="1:18">
      <c r="A383">
        <f>IF(Results!D383&lt;=Input!$C$27, 1, 0)</f>
        <v>1</v>
      </c>
      <c r="B383">
        <f>IF(Results!G383&lt;=Input!$C$27, 1, 0)</f>
        <v>1</v>
      </c>
      <c r="C383">
        <f>IF(Results!J383&lt;=Input!$C$27, 1, 0)</f>
        <v>1</v>
      </c>
      <c r="D383">
        <f>IF(Results!D383&gt;=Input!$F$27, 1, 0)</f>
        <v>0</v>
      </c>
      <c r="E383">
        <f>IF(Results!G383&gt;=Input!$F$27, 1, 0)</f>
        <v>0</v>
      </c>
      <c r="F383">
        <f>IF(Results!J383&gt;=Input!$F$27, 1, 0)</f>
        <v>0</v>
      </c>
      <c r="G383">
        <f>IF(Results!M383&lt;=Input!$C$27, 1, 0)</f>
        <v>1</v>
      </c>
      <c r="H383">
        <f>IF(Results!M383&gt;=Input!$F$27, 1, 0)</f>
        <v>0</v>
      </c>
      <c r="I383">
        <f>IF(D383=1,Results!D383,0)</f>
        <v>0</v>
      </c>
      <c r="J383">
        <f>IF(E383=1,Results!G383,0)</f>
        <v>0</v>
      </c>
      <c r="K383">
        <f>IF(F383=1,Results!J383,0)</f>
        <v>0</v>
      </c>
      <c r="L383">
        <f>IF(H383=1,Results!M383,0)</f>
        <v>0</v>
      </c>
      <c r="M383">
        <f>IF(A383=1,Results!D383,0)</f>
        <v>0</v>
      </c>
      <c r="N383">
        <f>IF(B383=1,Results!G383,0)</f>
        <v>0</v>
      </c>
      <c r="O383">
        <f>IF(C383=1,Results!J383,0)</f>
        <v>0</v>
      </c>
      <c r="P383">
        <f>IF(G383=1,Results!M383,0)</f>
        <v>0</v>
      </c>
      <c r="Q383">
        <f>IF($E383=1,Results!N383,0)</f>
        <v>0</v>
      </c>
      <c r="R383">
        <f>IF($B383=1,Results!N383,0)</f>
        <v>0</v>
      </c>
    </row>
    <row r="384" spans="1:18">
      <c r="A384">
        <f>IF(Results!D384&lt;=Input!$C$27, 1, 0)</f>
        <v>1</v>
      </c>
      <c r="B384">
        <f>IF(Results!G384&lt;=Input!$C$27, 1, 0)</f>
        <v>1</v>
      </c>
      <c r="C384">
        <f>IF(Results!J384&lt;=Input!$C$27, 1, 0)</f>
        <v>1</v>
      </c>
      <c r="D384">
        <f>IF(Results!D384&gt;=Input!$F$27, 1, 0)</f>
        <v>0</v>
      </c>
      <c r="E384">
        <f>IF(Results!G384&gt;=Input!$F$27, 1, 0)</f>
        <v>0</v>
      </c>
      <c r="F384">
        <f>IF(Results!J384&gt;=Input!$F$27, 1, 0)</f>
        <v>0</v>
      </c>
      <c r="G384">
        <f>IF(Results!M384&lt;=Input!$C$27, 1, 0)</f>
        <v>1</v>
      </c>
      <c r="H384">
        <f>IF(Results!M384&gt;=Input!$F$27, 1, 0)</f>
        <v>0</v>
      </c>
      <c r="I384">
        <f>IF(D384=1,Results!D384,0)</f>
        <v>0</v>
      </c>
      <c r="J384">
        <f>IF(E384=1,Results!G384,0)</f>
        <v>0</v>
      </c>
      <c r="K384">
        <f>IF(F384=1,Results!J384,0)</f>
        <v>0</v>
      </c>
      <c r="L384">
        <f>IF(H384=1,Results!M384,0)</f>
        <v>0</v>
      </c>
      <c r="M384">
        <f>IF(A384=1,Results!D384,0)</f>
        <v>0</v>
      </c>
      <c r="N384">
        <f>IF(B384=1,Results!G384,0)</f>
        <v>0</v>
      </c>
      <c r="O384">
        <f>IF(C384=1,Results!J384,0)</f>
        <v>0</v>
      </c>
      <c r="P384">
        <f>IF(G384=1,Results!M384,0)</f>
        <v>0</v>
      </c>
      <c r="Q384">
        <f>IF($E384=1,Results!N384,0)</f>
        <v>0</v>
      </c>
      <c r="R384">
        <f>IF($B384=1,Results!N384,0)</f>
        <v>0</v>
      </c>
    </row>
    <row r="385" spans="1:18">
      <c r="A385">
        <f>IF(Results!D385&lt;=Input!$C$27, 1, 0)</f>
        <v>1</v>
      </c>
      <c r="B385">
        <f>IF(Results!G385&lt;=Input!$C$27, 1, 0)</f>
        <v>1</v>
      </c>
      <c r="C385">
        <f>IF(Results!J385&lt;=Input!$C$27, 1, 0)</f>
        <v>1</v>
      </c>
      <c r="D385">
        <f>IF(Results!D385&gt;=Input!$F$27, 1, 0)</f>
        <v>0</v>
      </c>
      <c r="E385">
        <f>IF(Results!G385&gt;=Input!$F$27, 1, 0)</f>
        <v>0</v>
      </c>
      <c r="F385">
        <f>IF(Results!J385&gt;=Input!$F$27, 1, 0)</f>
        <v>0</v>
      </c>
      <c r="G385">
        <f>IF(Results!M385&lt;=Input!$C$27, 1, 0)</f>
        <v>1</v>
      </c>
      <c r="H385">
        <f>IF(Results!M385&gt;=Input!$F$27, 1, 0)</f>
        <v>0</v>
      </c>
      <c r="I385">
        <f>IF(D385=1,Results!D385,0)</f>
        <v>0</v>
      </c>
      <c r="J385">
        <f>IF(E385=1,Results!G385,0)</f>
        <v>0</v>
      </c>
      <c r="K385">
        <f>IF(F385=1,Results!J385,0)</f>
        <v>0</v>
      </c>
      <c r="L385">
        <f>IF(H385=1,Results!M385,0)</f>
        <v>0</v>
      </c>
      <c r="M385">
        <f>IF(A385=1,Results!D385,0)</f>
        <v>0</v>
      </c>
      <c r="N385">
        <f>IF(B385=1,Results!G385,0)</f>
        <v>0</v>
      </c>
      <c r="O385">
        <f>IF(C385=1,Results!J385,0)</f>
        <v>0</v>
      </c>
      <c r="P385">
        <f>IF(G385=1,Results!M385,0)</f>
        <v>0</v>
      </c>
      <c r="Q385">
        <f>IF($E385=1,Results!N385,0)</f>
        <v>0</v>
      </c>
      <c r="R385">
        <f>IF($B385=1,Results!N385,0)</f>
        <v>0</v>
      </c>
    </row>
    <row r="386" spans="1:18">
      <c r="A386">
        <f>IF(Results!D386&lt;=Input!$C$27, 1, 0)</f>
        <v>1</v>
      </c>
      <c r="B386">
        <f>IF(Results!G386&lt;=Input!$C$27, 1, 0)</f>
        <v>1</v>
      </c>
      <c r="C386">
        <f>IF(Results!J386&lt;=Input!$C$27, 1, 0)</f>
        <v>1</v>
      </c>
      <c r="D386">
        <f>IF(Results!D386&gt;=Input!$F$27, 1, 0)</f>
        <v>0</v>
      </c>
      <c r="E386">
        <f>IF(Results!G386&gt;=Input!$F$27, 1, 0)</f>
        <v>0</v>
      </c>
      <c r="F386">
        <f>IF(Results!J386&gt;=Input!$F$27, 1, 0)</f>
        <v>0</v>
      </c>
      <c r="G386">
        <f>IF(Results!M386&lt;=Input!$C$27, 1, 0)</f>
        <v>1</v>
      </c>
      <c r="H386">
        <f>IF(Results!M386&gt;=Input!$F$27, 1, 0)</f>
        <v>0</v>
      </c>
      <c r="I386">
        <f>IF(D386=1,Results!D386,0)</f>
        <v>0</v>
      </c>
      <c r="J386">
        <f>IF(E386=1,Results!G386,0)</f>
        <v>0</v>
      </c>
      <c r="K386">
        <f>IF(F386=1,Results!J386,0)</f>
        <v>0</v>
      </c>
      <c r="L386">
        <f>IF(H386=1,Results!M386,0)</f>
        <v>0</v>
      </c>
      <c r="M386">
        <f>IF(A386=1,Results!D386,0)</f>
        <v>0</v>
      </c>
      <c r="N386">
        <f>IF(B386=1,Results!G386,0)</f>
        <v>0</v>
      </c>
      <c r="O386">
        <f>IF(C386=1,Results!J386,0)</f>
        <v>0</v>
      </c>
      <c r="P386">
        <f>IF(G386=1,Results!M386,0)</f>
        <v>0</v>
      </c>
      <c r="Q386">
        <f>IF($E386=1,Results!N386,0)</f>
        <v>0</v>
      </c>
      <c r="R386">
        <f>IF($B386=1,Results!N386,0)</f>
        <v>0</v>
      </c>
    </row>
    <row r="387" spans="1:18">
      <c r="A387">
        <f>IF(Results!D387&lt;=Input!$C$27, 1, 0)</f>
        <v>1</v>
      </c>
      <c r="B387">
        <f>IF(Results!G387&lt;=Input!$C$27, 1, 0)</f>
        <v>1</v>
      </c>
      <c r="C387">
        <f>IF(Results!J387&lt;=Input!$C$27, 1, 0)</f>
        <v>1</v>
      </c>
      <c r="D387">
        <f>IF(Results!D387&gt;=Input!$F$27, 1, 0)</f>
        <v>0</v>
      </c>
      <c r="E387">
        <f>IF(Results!G387&gt;=Input!$F$27, 1, 0)</f>
        <v>0</v>
      </c>
      <c r="F387">
        <f>IF(Results!J387&gt;=Input!$F$27, 1, 0)</f>
        <v>0</v>
      </c>
      <c r="G387">
        <f>IF(Results!M387&lt;=Input!$C$27, 1, 0)</f>
        <v>1</v>
      </c>
      <c r="H387">
        <f>IF(Results!M387&gt;=Input!$F$27, 1, 0)</f>
        <v>0</v>
      </c>
      <c r="I387">
        <f>IF(D387=1,Results!D387,0)</f>
        <v>0</v>
      </c>
      <c r="J387">
        <f>IF(E387=1,Results!G387,0)</f>
        <v>0</v>
      </c>
      <c r="K387">
        <f>IF(F387=1,Results!J387,0)</f>
        <v>0</v>
      </c>
      <c r="L387">
        <f>IF(H387=1,Results!M387,0)</f>
        <v>0</v>
      </c>
      <c r="M387">
        <f>IF(A387=1,Results!D387,0)</f>
        <v>0</v>
      </c>
      <c r="N387">
        <f>IF(B387=1,Results!G387,0)</f>
        <v>0</v>
      </c>
      <c r="O387">
        <f>IF(C387=1,Results!J387,0)</f>
        <v>0</v>
      </c>
      <c r="P387">
        <f>IF(G387=1,Results!M387,0)</f>
        <v>0</v>
      </c>
      <c r="Q387">
        <f>IF($E387=1,Results!N387,0)</f>
        <v>0</v>
      </c>
      <c r="R387">
        <f>IF($B387=1,Results!N387,0)</f>
        <v>0</v>
      </c>
    </row>
    <row r="388" spans="1:18">
      <c r="A388">
        <f>IF(Results!D388&lt;=Input!$C$27, 1, 0)</f>
        <v>1</v>
      </c>
      <c r="B388">
        <f>IF(Results!G388&lt;=Input!$C$27, 1, 0)</f>
        <v>1</v>
      </c>
      <c r="C388">
        <f>IF(Results!J388&lt;=Input!$C$27, 1, 0)</f>
        <v>1</v>
      </c>
      <c r="D388">
        <f>IF(Results!D388&gt;=Input!$F$27, 1, 0)</f>
        <v>0</v>
      </c>
      <c r="E388">
        <f>IF(Results!G388&gt;=Input!$F$27, 1, 0)</f>
        <v>0</v>
      </c>
      <c r="F388">
        <f>IF(Results!J388&gt;=Input!$F$27, 1, 0)</f>
        <v>0</v>
      </c>
      <c r="G388">
        <f>IF(Results!M388&lt;=Input!$C$27, 1, 0)</f>
        <v>1</v>
      </c>
      <c r="H388">
        <f>IF(Results!M388&gt;=Input!$F$27, 1, 0)</f>
        <v>0</v>
      </c>
      <c r="I388">
        <f>IF(D388=1,Results!D388,0)</f>
        <v>0</v>
      </c>
      <c r="J388">
        <f>IF(E388=1,Results!G388,0)</f>
        <v>0</v>
      </c>
      <c r="K388">
        <f>IF(F388=1,Results!J388,0)</f>
        <v>0</v>
      </c>
      <c r="L388">
        <f>IF(H388=1,Results!M388,0)</f>
        <v>0</v>
      </c>
      <c r="M388">
        <f>IF(A388=1,Results!D388,0)</f>
        <v>0</v>
      </c>
      <c r="N388">
        <f>IF(B388=1,Results!G388,0)</f>
        <v>0</v>
      </c>
      <c r="O388">
        <f>IF(C388=1,Results!J388,0)</f>
        <v>0</v>
      </c>
      <c r="P388">
        <f>IF(G388=1,Results!M388,0)</f>
        <v>0</v>
      </c>
      <c r="Q388">
        <f>IF($E388=1,Results!N388,0)</f>
        <v>0</v>
      </c>
      <c r="R388">
        <f>IF($B388=1,Results!N388,0)</f>
        <v>0</v>
      </c>
    </row>
    <row r="389" spans="1:18">
      <c r="A389">
        <f>IF(Results!D389&lt;=Input!$C$27, 1, 0)</f>
        <v>1</v>
      </c>
      <c r="B389">
        <f>IF(Results!G389&lt;=Input!$C$27, 1, 0)</f>
        <v>1</v>
      </c>
      <c r="C389">
        <f>IF(Results!J389&lt;=Input!$C$27, 1, 0)</f>
        <v>1</v>
      </c>
      <c r="D389">
        <f>IF(Results!D389&gt;=Input!$F$27, 1, 0)</f>
        <v>0</v>
      </c>
      <c r="E389">
        <f>IF(Results!G389&gt;=Input!$F$27, 1, 0)</f>
        <v>0</v>
      </c>
      <c r="F389">
        <f>IF(Results!J389&gt;=Input!$F$27, 1, 0)</f>
        <v>0</v>
      </c>
      <c r="G389">
        <f>IF(Results!M389&lt;=Input!$C$27, 1, 0)</f>
        <v>1</v>
      </c>
      <c r="H389">
        <f>IF(Results!M389&gt;=Input!$F$27, 1, 0)</f>
        <v>0</v>
      </c>
      <c r="I389">
        <f>IF(D389=1,Results!D389,0)</f>
        <v>0</v>
      </c>
      <c r="J389">
        <f>IF(E389=1,Results!G389,0)</f>
        <v>0</v>
      </c>
      <c r="K389">
        <f>IF(F389=1,Results!J389,0)</f>
        <v>0</v>
      </c>
      <c r="L389">
        <f>IF(H389=1,Results!M389,0)</f>
        <v>0</v>
      </c>
      <c r="M389">
        <f>IF(A389=1,Results!D389,0)</f>
        <v>0</v>
      </c>
      <c r="N389">
        <f>IF(B389=1,Results!G389,0)</f>
        <v>0</v>
      </c>
      <c r="O389">
        <f>IF(C389=1,Results!J389,0)</f>
        <v>0</v>
      </c>
      <c r="P389">
        <f>IF(G389=1,Results!M389,0)</f>
        <v>0</v>
      </c>
      <c r="Q389">
        <f>IF($E389=1,Results!N389,0)</f>
        <v>0</v>
      </c>
      <c r="R389">
        <f>IF($B389=1,Results!N389,0)</f>
        <v>0</v>
      </c>
    </row>
    <row r="390" spans="1:18">
      <c r="A390">
        <f>IF(Results!D390&lt;=Input!$C$27, 1, 0)</f>
        <v>1</v>
      </c>
      <c r="B390">
        <f>IF(Results!G390&lt;=Input!$C$27, 1, 0)</f>
        <v>1</v>
      </c>
      <c r="C390">
        <f>IF(Results!J390&lt;=Input!$C$27, 1, 0)</f>
        <v>1</v>
      </c>
      <c r="D390">
        <f>IF(Results!D390&gt;=Input!$F$27, 1, 0)</f>
        <v>0</v>
      </c>
      <c r="E390">
        <f>IF(Results!G390&gt;=Input!$F$27, 1, 0)</f>
        <v>0</v>
      </c>
      <c r="F390">
        <f>IF(Results!J390&gt;=Input!$F$27, 1, 0)</f>
        <v>0</v>
      </c>
      <c r="G390">
        <f>IF(Results!M390&lt;=Input!$C$27, 1, 0)</f>
        <v>1</v>
      </c>
      <c r="H390">
        <f>IF(Results!M390&gt;=Input!$F$27, 1, 0)</f>
        <v>0</v>
      </c>
      <c r="I390">
        <f>IF(D390=1,Results!D390,0)</f>
        <v>0</v>
      </c>
      <c r="J390">
        <f>IF(E390=1,Results!G390,0)</f>
        <v>0</v>
      </c>
      <c r="K390">
        <f>IF(F390=1,Results!J390,0)</f>
        <v>0</v>
      </c>
      <c r="L390">
        <f>IF(H390=1,Results!M390,0)</f>
        <v>0</v>
      </c>
      <c r="M390">
        <f>IF(A390=1,Results!D390,0)</f>
        <v>0</v>
      </c>
      <c r="N390">
        <f>IF(B390=1,Results!G390,0)</f>
        <v>0</v>
      </c>
      <c r="O390">
        <f>IF(C390=1,Results!J390,0)</f>
        <v>0</v>
      </c>
      <c r="P390">
        <f>IF(G390=1,Results!M390,0)</f>
        <v>0</v>
      </c>
      <c r="Q390">
        <f>IF($E390=1,Results!N390,0)</f>
        <v>0</v>
      </c>
      <c r="R390">
        <f>IF($B390=1,Results!N390,0)</f>
        <v>0</v>
      </c>
    </row>
    <row r="391" spans="1:18">
      <c r="A391">
        <f>IF(Results!D391&lt;=Input!$C$27, 1, 0)</f>
        <v>1</v>
      </c>
      <c r="B391">
        <f>IF(Results!G391&lt;=Input!$C$27, 1, 0)</f>
        <v>1</v>
      </c>
      <c r="C391">
        <f>IF(Results!J391&lt;=Input!$C$27, 1, 0)</f>
        <v>1</v>
      </c>
      <c r="D391">
        <f>IF(Results!D391&gt;=Input!$F$27, 1, 0)</f>
        <v>0</v>
      </c>
      <c r="E391">
        <f>IF(Results!G391&gt;=Input!$F$27, 1, 0)</f>
        <v>0</v>
      </c>
      <c r="F391">
        <f>IF(Results!J391&gt;=Input!$F$27, 1, 0)</f>
        <v>0</v>
      </c>
      <c r="G391">
        <f>IF(Results!M391&lt;=Input!$C$27, 1, 0)</f>
        <v>1</v>
      </c>
      <c r="H391">
        <f>IF(Results!M391&gt;=Input!$F$27, 1, 0)</f>
        <v>0</v>
      </c>
      <c r="I391">
        <f>IF(D391=1,Results!D391,0)</f>
        <v>0</v>
      </c>
      <c r="J391">
        <f>IF(E391=1,Results!G391,0)</f>
        <v>0</v>
      </c>
      <c r="K391">
        <f>IF(F391=1,Results!J391,0)</f>
        <v>0</v>
      </c>
      <c r="L391">
        <f>IF(H391=1,Results!M391,0)</f>
        <v>0</v>
      </c>
      <c r="M391">
        <f>IF(A391=1,Results!D391,0)</f>
        <v>0</v>
      </c>
      <c r="N391">
        <f>IF(B391=1,Results!G391,0)</f>
        <v>0</v>
      </c>
      <c r="O391">
        <f>IF(C391=1,Results!J391,0)</f>
        <v>0</v>
      </c>
      <c r="P391">
        <f>IF(G391=1,Results!M391,0)</f>
        <v>0</v>
      </c>
      <c r="Q391">
        <f>IF($E391=1,Results!N391,0)</f>
        <v>0</v>
      </c>
      <c r="R391">
        <f>IF($B391=1,Results!N391,0)</f>
        <v>0</v>
      </c>
    </row>
    <row r="392" spans="1:18">
      <c r="A392">
        <f>IF(Results!D392&lt;=Input!$C$27, 1, 0)</f>
        <v>1</v>
      </c>
      <c r="B392">
        <f>IF(Results!G392&lt;=Input!$C$27, 1, 0)</f>
        <v>1</v>
      </c>
      <c r="C392">
        <f>IF(Results!J392&lt;=Input!$C$27, 1, 0)</f>
        <v>1</v>
      </c>
      <c r="D392">
        <f>IF(Results!D392&gt;=Input!$F$27, 1, 0)</f>
        <v>0</v>
      </c>
      <c r="E392">
        <f>IF(Results!G392&gt;=Input!$F$27, 1, 0)</f>
        <v>0</v>
      </c>
      <c r="F392">
        <f>IF(Results!J392&gt;=Input!$F$27, 1, 0)</f>
        <v>0</v>
      </c>
      <c r="G392">
        <f>IF(Results!M392&lt;=Input!$C$27, 1, 0)</f>
        <v>1</v>
      </c>
      <c r="H392">
        <f>IF(Results!M392&gt;=Input!$F$27, 1, 0)</f>
        <v>0</v>
      </c>
      <c r="I392">
        <f>IF(D392=1,Results!D392,0)</f>
        <v>0</v>
      </c>
      <c r="J392">
        <f>IF(E392=1,Results!G392,0)</f>
        <v>0</v>
      </c>
      <c r="K392">
        <f>IF(F392=1,Results!J392,0)</f>
        <v>0</v>
      </c>
      <c r="L392">
        <f>IF(H392=1,Results!M392,0)</f>
        <v>0</v>
      </c>
      <c r="M392">
        <f>IF(A392=1,Results!D392,0)</f>
        <v>0</v>
      </c>
      <c r="N392">
        <f>IF(B392=1,Results!G392,0)</f>
        <v>0</v>
      </c>
      <c r="O392">
        <f>IF(C392=1,Results!J392,0)</f>
        <v>0</v>
      </c>
      <c r="P392">
        <f>IF(G392=1,Results!M392,0)</f>
        <v>0</v>
      </c>
      <c r="Q392">
        <f>IF($E392=1,Results!N392,0)</f>
        <v>0</v>
      </c>
      <c r="R392">
        <f>IF($B392=1,Results!N392,0)</f>
        <v>0</v>
      </c>
    </row>
    <row r="393" spans="1:18">
      <c r="A393">
        <f>IF(Results!D393&lt;=Input!$C$27, 1, 0)</f>
        <v>1</v>
      </c>
      <c r="B393">
        <f>IF(Results!G393&lt;=Input!$C$27, 1, 0)</f>
        <v>1</v>
      </c>
      <c r="C393">
        <f>IF(Results!J393&lt;=Input!$C$27, 1, 0)</f>
        <v>1</v>
      </c>
      <c r="D393">
        <f>IF(Results!D393&gt;=Input!$F$27, 1, 0)</f>
        <v>0</v>
      </c>
      <c r="E393">
        <f>IF(Results!G393&gt;=Input!$F$27, 1, 0)</f>
        <v>0</v>
      </c>
      <c r="F393">
        <f>IF(Results!J393&gt;=Input!$F$27, 1, 0)</f>
        <v>0</v>
      </c>
      <c r="G393">
        <f>IF(Results!M393&lt;=Input!$C$27, 1, 0)</f>
        <v>1</v>
      </c>
      <c r="H393">
        <f>IF(Results!M393&gt;=Input!$F$27, 1, 0)</f>
        <v>0</v>
      </c>
      <c r="I393">
        <f>IF(D393=1,Results!D393,0)</f>
        <v>0</v>
      </c>
      <c r="J393">
        <f>IF(E393=1,Results!G393,0)</f>
        <v>0</v>
      </c>
      <c r="K393">
        <f>IF(F393=1,Results!J393,0)</f>
        <v>0</v>
      </c>
      <c r="L393">
        <f>IF(H393=1,Results!M393,0)</f>
        <v>0</v>
      </c>
      <c r="M393">
        <f>IF(A393=1,Results!D393,0)</f>
        <v>0</v>
      </c>
      <c r="N393">
        <f>IF(B393=1,Results!G393,0)</f>
        <v>0</v>
      </c>
      <c r="O393">
        <f>IF(C393=1,Results!J393,0)</f>
        <v>0</v>
      </c>
      <c r="P393">
        <f>IF(G393=1,Results!M393,0)</f>
        <v>0</v>
      </c>
      <c r="Q393">
        <f>IF($E393=1,Results!N393,0)</f>
        <v>0</v>
      </c>
      <c r="R393">
        <f>IF($B393=1,Results!N393,0)</f>
        <v>0</v>
      </c>
    </row>
    <row r="394" spans="1:18">
      <c r="A394">
        <f>IF(Results!D394&lt;=Input!$C$27, 1, 0)</f>
        <v>1</v>
      </c>
      <c r="B394">
        <f>IF(Results!G394&lt;=Input!$C$27, 1, 0)</f>
        <v>1</v>
      </c>
      <c r="C394">
        <f>IF(Results!J394&lt;=Input!$C$27, 1, 0)</f>
        <v>1</v>
      </c>
      <c r="D394">
        <f>IF(Results!D394&gt;=Input!$F$27, 1, 0)</f>
        <v>0</v>
      </c>
      <c r="E394">
        <f>IF(Results!G394&gt;=Input!$F$27, 1, 0)</f>
        <v>0</v>
      </c>
      <c r="F394">
        <f>IF(Results!J394&gt;=Input!$F$27, 1, 0)</f>
        <v>0</v>
      </c>
      <c r="G394">
        <f>IF(Results!M394&lt;=Input!$C$27, 1, 0)</f>
        <v>1</v>
      </c>
      <c r="H394">
        <f>IF(Results!M394&gt;=Input!$F$27, 1, 0)</f>
        <v>0</v>
      </c>
      <c r="I394">
        <f>IF(D394=1,Results!D394,0)</f>
        <v>0</v>
      </c>
      <c r="J394">
        <f>IF(E394=1,Results!G394,0)</f>
        <v>0</v>
      </c>
      <c r="K394">
        <f>IF(F394=1,Results!J394,0)</f>
        <v>0</v>
      </c>
      <c r="L394">
        <f>IF(H394=1,Results!M394,0)</f>
        <v>0</v>
      </c>
      <c r="M394">
        <f>IF(A394=1,Results!D394,0)</f>
        <v>0</v>
      </c>
      <c r="N394">
        <f>IF(B394=1,Results!G394,0)</f>
        <v>0</v>
      </c>
      <c r="O394">
        <f>IF(C394=1,Results!J394,0)</f>
        <v>0</v>
      </c>
      <c r="P394">
        <f>IF(G394=1,Results!M394,0)</f>
        <v>0</v>
      </c>
      <c r="Q394">
        <f>IF($E394=1,Results!N394,0)</f>
        <v>0</v>
      </c>
      <c r="R394">
        <f>IF($B394=1,Results!N394,0)</f>
        <v>0</v>
      </c>
    </row>
    <row r="395" spans="1:18">
      <c r="A395">
        <f>IF(Results!D395&lt;=Input!$C$27, 1, 0)</f>
        <v>1</v>
      </c>
      <c r="B395">
        <f>IF(Results!G395&lt;=Input!$C$27, 1, 0)</f>
        <v>1</v>
      </c>
      <c r="C395">
        <f>IF(Results!J395&lt;=Input!$C$27, 1, 0)</f>
        <v>1</v>
      </c>
      <c r="D395">
        <f>IF(Results!D395&gt;=Input!$F$27, 1, 0)</f>
        <v>0</v>
      </c>
      <c r="E395">
        <f>IF(Results!G395&gt;=Input!$F$27, 1, 0)</f>
        <v>0</v>
      </c>
      <c r="F395">
        <f>IF(Results!J395&gt;=Input!$F$27, 1, 0)</f>
        <v>0</v>
      </c>
      <c r="G395">
        <f>IF(Results!M395&lt;=Input!$C$27, 1, 0)</f>
        <v>1</v>
      </c>
      <c r="H395">
        <f>IF(Results!M395&gt;=Input!$F$27, 1, 0)</f>
        <v>0</v>
      </c>
      <c r="I395">
        <f>IF(D395=1,Results!D395,0)</f>
        <v>0</v>
      </c>
      <c r="J395">
        <f>IF(E395=1,Results!G395,0)</f>
        <v>0</v>
      </c>
      <c r="K395">
        <f>IF(F395=1,Results!J395,0)</f>
        <v>0</v>
      </c>
      <c r="L395">
        <f>IF(H395=1,Results!M395,0)</f>
        <v>0</v>
      </c>
      <c r="M395">
        <f>IF(A395=1,Results!D395,0)</f>
        <v>0</v>
      </c>
      <c r="N395">
        <f>IF(B395=1,Results!G395,0)</f>
        <v>0</v>
      </c>
      <c r="O395">
        <f>IF(C395=1,Results!J395,0)</f>
        <v>0</v>
      </c>
      <c r="P395">
        <f>IF(G395=1,Results!M395,0)</f>
        <v>0</v>
      </c>
      <c r="Q395">
        <f>IF($E395=1,Results!N395,0)</f>
        <v>0</v>
      </c>
      <c r="R395">
        <f>IF($B395=1,Results!N395,0)</f>
        <v>0</v>
      </c>
    </row>
    <row r="396" spans="1:18">
      <c r="A396">
        <f>IF(Results!D396&lt;=Input!$C$27, 1, 0)</f>
        <v>1</v>
      </c>
      <c r="B396">
        <f>IF(Results!G396&lt;=Input!$C$27, 1, 0)</f>
        <v>1</v>
      </c>
      <c r="C396">
        <f>IF(Results!J396&lt;=Input!$C$27, 1, 0)</f>
        <v>1</v>
      </c>
      <c r="D396">
        <f>IF(Results!D396&gt;=Input!$F$27, 1, 0)</f>
        <v>0</v>
      </c>
      <c r="E396">
        <f>IF(Results!G396&gt;=Input!$F$27, 1, 0)</f>
        <v>0</v>
      </c>
      <c r="F396">
        <f>IF(Results!J396&gt;=Input!$F$27, 1, 0)</f>
        <v>0</v>
      </c>
      <c r="G396">
        <f>IF(Results!M396&lt;=Input!$C$27, 1, 0)</f>
        <v>1</v>
      </c>
      <c r="H396">
        <f>IF(Results!M396&gt;=Input!$F$27, 1, 0)</f>
        <v>0</v>
      </c>
      <c r="I396">
        <f>IF(D396=1,Results!D396,0)</f>
        <v>0</v>
      </c>
      <c r="J396">
        <f>IF(E396=1,Results!G396,0)</f>
        <v>0</v>
      </c>
      <c r="K396">
        <f>IF(F396=1,Results!J396,0)</f>
        <v>0</v>
      </c>
      <c r="L396">
        <f>IF(H396=1,Results!M396,0)</f>
        <v>0</v>
      </c>
      <c r="M396">
        <f>IF(A396=1,Results!D396,0)</f>
        <v>0</v>
      </c>
      <c r="N396">
        <f>IF(B396=1,Results!G396,0)</f>
        <v>0</v>
      </c>
      <c r="O396">
        <f>IF(C396=1,Results!J396,0)</f>
        <v>0</v>
      </c>
      <c r="P396">
        <f>IF(G396=1,Results!M396,0)</f>
        <v>0</v>
      </c>
      <c r="Q396">
        <f>IF($E396=1,Results!N396,0)</f>
        <v>0</v>
      </c>
      <c r="R396">
        <f>IF($B396=1,Results!N396,0)</f>
        <v>0</v>
      </c>
    </row>
    <row r="397" spans="1:18">
      <c r="A397">
        <f>IF(Results!D397&lt;=Input!$C$27, 1, 0)</f>
        <v>1</v>
      </c>
      <c r="B397">
        <f>IF(Results!G397&lt;=Input!$C$27, 1, 0)</f>
        <v>1</v>
      </c>
      <c r="C397">
        <f>IF(Results!J397&lt;=Input!$C$27, 1, 0)</f>
        <v>1</v>
      </c>
      <c r="D397">
        <f>IF(Results!D397&gt;=Input!$F$27, 1, 0)</f>
        <v>0</v>
      </c>
      <c r="E397">
        <f>IF(Results!G397&gt;=Input!$F$27, 1, 0)</f>
        <v>0</v>
      </c>
      <c r="F397">
        <f>IF(Results!J397&gt;=Input!$F$27, 1, 0)</f>
        <v>0</v>
      </c>
      <c r="G397">
        <f>IF(Results!M397&lt;=Input!$C$27, 1, 0)</f>
        <v>1</v>
      </c>
      <c r="H397">
        <f>IF(Results!M397&gt;=Input!$F$27, 1, 0)</f>
        <v>0</v>
      </c>
      <c r="I397">
        <f>IF(D397=1,Results!D397,0)</f>
        <v>0</v>
      </c>
      <c r="J397">
        <f>IF(E397=1,Results!G397,0)</f>
        <v>0</v>
      </c>
      <c r="K397">
        <f>IF(F397=1,Results!J397,0)</f>
        <v>0</v>
      </c>
      <c r="L397">
        <f>IF(H397=1,Results!M397,0)</f>
        <v>0</v>
      </c>
      <c r="M397">
        <f>IF(A397=1,Results!D397,0)</f>
        <v>0</v>
      </c>
      <c r="N397">
        <f>IF(B397=1,Results!G397,0)</f>
        <v>0</v>
      </c>
      <c r="O397">
        <f>IF(C397=1,Results!J397,0)</f>
        <v>0</v>
      </c>
      <c r="P397">
        <f>IF(G397=1,Results!M397,0)</f>
        <v>0</v>
      </c>
      <c r="Q397">
        <f>IF($E397=1,Results!N397,0)</f>
        <v>0</v>
      </c>
      <c r="R397">
        <f>IF($B397=1,Results!N397,0)</f>
        <v>0</v>
      </c>
    </row>
    <row r="398" spans="1:18">
      <c r="A398">
        <f>IF(Results!D398&lt;=Input!$C$27, 1, 0)</f>
        <v>1</v>
      </c>
      <c r="B398">
        <f>IF(Results!G398&lt;=Input!$C$27, 1, 0)</f>
        <v>1</v>
      </c>
      <c r="C398">
        <f>IF(Results!J398&lt;=Input!$C$27, 1, 0)</f>
        <v>1</v>
      </c>
      <c r="D398">
        <f>IF(Results!D398&gt;=Input!$F$27, 1, 0)</f>
        <v>0</v>
      </c>
      <c r="E398">
        <f>IF(Results!G398&gt;=Input!$F$27, 1, 0)</f>
        <v>0</v>
      </c>
      <c r="F398">
        <f>IF(Results!J398&gt;=Input!$F$27, 1, 0)</f>
        <v>0</v>
      </c>
      <c r="G398">
        <f>IF(Results!M398&lt;=Input!$C$27, 1, 0)</f>
        <v>1</v>
      </c>
      <c r="H398">
        <f>IF(Results!M398&gt;=Input!$F$27, 1, 0)</f>
        <v>0</v>
      </c>
      <c r="I398">
        <f>IF(D398=1,Results!D398,0)</f>
        <v>0</v>
      </c>
      <c r="J398">
        <f>IF(E398=1,Results!G398,0)</f>
        <v>0</v>
      </c>
      <c r="K398">
        <f>IF(F398=1,Results!J398,0)</f>
        <v>0</v>
      </c>
      <c r="L398">
        <f>IF(H398=1,Results!M398,0)</f>
        <v>0</v>
      </c>
      <c r="M398">
        <f>IF(A398=1,Results!D398,0)</f>
        <v>0</v>
      </c>
      <c r="N398">
        <f>IF(B398=1,Results!G398,0)</f>
        <v>0</v>
      </c>
      <c r="O398">
        <f>IF(C398=1,Results!J398,0)</f>
        <v>0</v>
      </c>
      <c r="P398">
        <f>IF(G398=1,Results!M398,0)</f>
        <v>0</v>
      </c>
      <c r="Q398">
        <f>IF($E398=1,Results!N398,0)</f>
        <v>0</v>
      </c>
      <c r="R398">
        <f>IF($B398=1,Results!N398,0)</f>
        <v>0</v>
      </c>
    </row>
    <row r="399" spans="1:18">
      <c r="A399">
        <f>IF(Results!D399&lt;=Input!$C$27, 1, 0)</f>
        <v>1</v>
      </c>
      <c r="B399">
        <f>IF(Results!G399&lt;=Input!$C$27, 1, 0)</f>
        <v>1</v>
      </c>
      <c r="C399">
        <f>IF(Results!J399&lt;=Input!$C$27, 1, 0)</f>
        <v>1</v>
      </c>
      <c r="D399">
        <f>IF(Results!D399&gt;=Input!$F$27, 1, 0)</f>
        <v>0</v>
      </c>
      <c r="E399">
        <f>IF(Results!G399&gt;=Input!$F$27, 1, 0)</f>
        <v>0</v>
      </c>
      <c r="F399">
        <f>IF(Results!J399&gt;=Input!$F$27, 1, 0)</f>
        <v>0</v>
      </c>
      <c r="G399">
        <f>IF(Results!M399&lt;=Input!$C$27, 1, 0)</f>
        <v>1</v>
      </c>
      <c r="H399">
        <f>IF(Results!M399&gt;=Input!$F$27, 1, 0)</f>
        <v>0</v>
      </c>
      <c r="I399">
        <f>IF(D399=1,Results!D399,0)</f>
        <v>0</v>
      </c>
      <c r="J399">
        <f>IF(E399=1,Results!G399,0)</f>
        <v>0</v>
      </c>
      <c r="K399">
        <f>IF(F399=1,Results!J399,0)</f>
        <v>0</v>
      </c>
      <c r="L399">
        <f>IF(H399=1,Results!M399,0)</f>
        <v>0</v>
      </c>
      <c r="M399">
        <f>IF(A399=1,Results!D399,0)</f>
        <v>0</v>
      </c>
      <c r="N399">
        <f>IF(B399=1,Results!G399,0)</f>
        <v>0</v>
      </c>
      <c r="O399">
        <f>IF(C399=1,Results!J399,0)</f>
        <v>0</v>
      </c>
      <c r="P399">
        <f>IF(G399=1,Results!M399,0)</f>
        <v>0</v>
      </c>
      <c r="Q399">
        <f>IF($E399=1,Results!N399,0)</f>
        <v>0</v>
      </c>
      <c r="R399">
        <f>IF($B399=1,Results!N399,0)</f>
        <v>0</v>
      </c>
    </row>
    <row r="400" spans="1:18">
      <c r="A400">
        <f>IF(Results!D400&lt;=Input!$C$27, 1, 0)</f>
        <v>1</v>
      </c>
      <c r="B400">
        <f>IF(Results!G400&lt;=Input!$C$27, 1, 0)</f>
        <v>1</v>
      </c>
      <c r="C400">
        <f>IF(Results!J400&lt;=Input!$C$27, 1, 0)</f>
        <v>1</v>
      </c>
      <c r="D400">
        <f>IF(Results!D400&gt;=Input!$F$27, 1, 0)</f>
        <v>0</v>
      </c>
      <c r="E400">
        <f>IF(Results!G400&gt;=Input!$F$27, 1, 0)</f>
        <v>0</v>
      </c>
      <c r="F400">
        <f>IF(Results!J400&gt;=Input!$F$27, 1, 0)</f>
        <v>0</v>
      </c>
      <c r="G400">
        <f>IF(Results!M400&lt;=Input!$C$27, 1, 0)</f>
        <v>1</v>
      </c>
      <c r="H400">
        <f>IF(Results!M400&gt;=Input!$F$27, 1, 0)</f>
        <v>0</v>
      </c>
      <c r="I400">
        <f>IF(D400=1,Results!D400,0)</f>
        <v>0</v>
      </c>
      <c r="J400">
        <f>IF(E400=1,Results!G400,0)</f>
        <v>0</v>
      </c>
      <c r="K400">
        <f>IF(F400=1,Results!J400,0)</f>
        <v>0</v>
      </c>
      <c r="L400">
        <f>IF(H400=1,Results!M400,0)</f>
        <v>0</v>
      </c>
      <c r="M400">
        <f>IF(A400=1,Results!D400,0)</f>
        <v>0</v>
      </c>
      <c r="N400">
        <f>IF(B400=1,Results!G400,0)</f>
        <v>0</v>
      </c>
      <c r="O400">
        <f>IF(C400=1,Results!J400,0)</f>
        <v>0</v>
      </c>
      <c r="P400">
        <f>IF(G400=1,Results!M400,0)</f>
        <v>0</v>
      </c>
      <c r="Q400">
        <f>IF($E400=1,Results!N400,0)</f>
        <v>0</v>
      </c>
      <c r="R400">
        <f>IF($B400=1,Results!N400,0)</f>
        <v>0</v>
      </c>
    </row>
    <row r="401" spans="1:18">
      <c r="A401">
        <f>IF(Results!D401&lt;=Input!$C$27, 1, 0)</f>
        <v>1</v>
      </c>
      <c r="B401">
        <f>IF(Results!G401&lt;=Input!$C$27, 1, 0)</f>
        <v>1</v>
      </c>
      <c r="C401">
        <f>IF(Results!J401&lt;=Input!$C$27, 1, 0)</f>
        <v>1</v>
      </c>
      <c r="D401">
        <f>IF(Results!D401&gt;=Input!$F$27, 1, 0)</f>
        <v>0</v>
      </c>
      <c r="E401">
        <f>IF(Results!G401&gt;=Input!$F$27, 1, 0)</f>
        <v>0</v>
      </c>
      <c r="F401">
        <f>IF(Results!J401&gt;=Input!$F$27, 1, 0)</f>
        <v>0</v>
      </c>
      <c r="G401">
        <f>IF(Results!M401&lt;=Input!$C$27, 1, 0)</f>
        <v>1</v>
      </c>
      <c r="H401">
        <f>IF(Results!M401&gt;=Input!$F$27, 1, 0)</f>
        <v>0</v>
      </c>
      <c r="I401">
        <f>IF(D401=1,Results!D401,0)</f>
        <v>0</v>
      </c>
      <c r="J401">
        <f>IF(E401=1,Results!G401,0)</f>
        <v>0</v>
      </c>
      <c r="K401">
        <f>IF(F401=1,Results!J401,0)</f>
        <v>0</v>
      </c>
      <c r="L401">
        <f>IF(H401=1,Results!M401,0)</f>
        <v>0</v>
      </c>
      <c r="M401">
        <f>IF(A401=1,Results!D401,0)</f>
        <v>0</v>
      </c>
      <c r="N401">
        <f>IF(B401=1,Results!G401,0)</f>
        <v>0</v>
      </c>
      <c r="O401">
        <f>IF(C401=1,Results!J401,0)</f>
        <v>0</v>
      </c>
      <c r="P401">
        <f>IF(G401=1,Results!M401,0)</f>
        <v>0</v>
      </c>
      <c r="Q401">
        <f>IF($E401=1,Results!N401,0)</f>
        <v>0</v>
      </c>
      <c r="R401">
        <f>IF($B401=1,Results!N401,0)</f>
        <v>0</v>
      </c>
    </row>
    <row r="402" spans="1:18">
      <c r="A402">
        <f>IF(Results!D402&lt;=Input!$C$27, 1, 0)</f>
        <v>1</v>
      </c>
      <c r="B402">
        <f>IF(Results!G402&lt;=Input!$C$27, 1, 0)</f>
        <v>1</v>
      </c>
      <c r="C402">
        <f>IF(Results!J402&lt;=Input!$C$27, 1, 0)</f>
        <v>1</v>
      </c>
      <c r="D402">
        <f>IF(Results!D402&gt;=Input!$F$27, 1, 0)</f>
        <v>0</v>
      </c>
      <c r="E402">
        <f>IF(Results!G402&gt;=Input!$F$27, 1, 0)</f>
        <v>0</v>
      </c>
      <c r="F402">
        <f>IF(Results!J402&gt;=Input!$F$27, 1, 0)</f>
        <v>0</v>
      </c>
      <c r="G402">
        <f>IF(Results!M402&lt;=Input!$C$27, 1, 0)</f>
        <v>1</v>
      </c>
      <c r="H402">
        <f>IF(Results!M402&gt;=Input!$F$27, 1, 0)</f>
        <v>0</v>
      </c>
      <c r="I402">
        <f>IF(D402=1,Results!D402,0)</f>
        <v>0</v>
      </c>
      <c r="J402">
        <f>IF(E402=1,Results!G402,0)</f>
        <v>0</v>
      </c>
      <c r="K402">
        <f>IF(F402=1,Results!J402,0)</f>
        <v>0</v>
      </c>
      <c r="L402">
        <f>IF(H402=1,Results!M402,0)</f>
        <v>0</v>
      </c>
      <c r="M402">
        <f>IF(A402=1,Results!D402,0)</f>
        <v>0</v>
      </c>
      <c r="N402">
        <f>IF(B402=1,Results!G402,0)</f>
        <v>0</v>
      </c>
      <c r="O402">
        <f>IF(C402=1,Results!J402,0)</f>
        <v>0</v>
      </c>
      <c r="P402">
        <f>IF(G402=1,Results!M402,0)</f>
        <v>0</v>
      </c>
      <c r="Q402">
        <f>IF($E402=1,Results!N402,0)</f>
        <v>0</v>
      </c>
      <c r="R402">
        <f>IF($B402=1,Results!N402,0)</f>
        <v>0</v>
      </c>
    </row>
    <row r="403" spans="1:18">
      <c r="A403">
        <f>IF(Results!D403&lt;=Input!$C$27, 1, 0)</f>
        <v>1</v>
      </c>
      <c r="B403">
        <f>IF(Results!G403&lt;=Input!$C$27, 1, 0)</f>
        <v>1</v>
      </c>
      <c r="C403">
        <f>IF(Results!J403&lt;=Input!$C$27, 1, 0)</f>
        <v>1</v>
      </c>
      <c r="D403">
        <f>IF(Results!D403&gt;=Input!$F$27, 1, 0)</f>
        <v>0</v>
      </c>
      <c r="E403">
        <f>IF(Results!G403&gt;=Input!$F$27, 1, 0)</f>
        <v>0</v>
      </c>
      <c r="F403">
        <f>IF(Results!J403&gt;=Input!$F$27, 1, 0)</f>
        <v>0</v>
      </c>
      <c r="G403">
        <f>IF(Results!M403&lt;=Input!$C$27, 1, 0)</f>
        <v>1</v>
      </c>
      <c r="H403">
        <f>IF(Results!M403&gt;=Input!$F$27, 1, 0)</f>
        <v>0</v>
      </c>
      <c r="I403">
        <f>IF(D403=1,Results!D403,0)</f>
        <v>0</v>
      </c>
      <c r="J403">
        <f>IF(E403=1,Results!G403,0)</f>
        <v>0</v>
      </c>
      <c r="K403">
        <f>IF(F403=1,Results!J403,0)</f>
        <v>0</v>
      </c>
      <c r="L403">
        <f>IF(H403=1,Results!M403,0)</f>
        <v>0</v>
      </c>
      <c r="M403">
        <f>IF(A403=1,Results!D403,0)</f>
        <v>0</v>
      </c>
      <c r="N403">
        <f>IF(B403=1,Results!G403,0)</f>
        <v>0</v>
      </c>
      <c r="O403">
        <f>IF(C403=1,Results!J403,0)</f>
        <v>0</v>
      </c>
      <c r="P403">
        <f>IF(G403=1,Results!M403,0)</f>
        <v>0</v>
      </c>
      <c r="Q403">
        <f>IF($E403=1,Results!N403,0)</f>
        <v>0</v>
      </c>
      <c r="R403">
        <f>IF($B403=1,Results!N403,0)</f>
        <v>0</v>
      </c>
    </row>
    <row r="404" spans="1:18">
      <c r="A404">
        <f>IF(Results!D404&lt;=Input!$C$27, 1, 0)</f>
        <v>1</v>
      </c>
      <c r="B404">
        <f>IF(Results!G404&lt;=Input!$C$27, 1, 0)</f>
        <v>1</v>
      </c>
      <c r="C404">
        <f>IF(Results!J404&lt;=Input!$C$27, 1, 0)</f>
        <v>1</v>
      </c>
      <c r="D404">
        <f>IF(Results!D404&gt;=Input!$F$27, 1, 0)</f>
        <v>0</v>
      </c>
      <c r="E404">
        <f>IF(Results!G404&gt;=Input!$F$27, 1, 0)</f>
        <v>0</v>
      </c>
      <c r="F404">
        <f>IF(Results!J404&gt;=Input!$F$27, 1, 0)</f>
        <v>0</v>
      </c>
      <c r="G404">
        <f>IF(Results!M404&lt;=Input!$C$27, 1, 0)</f>
        <v>1</v>
      </c>
      <c r="H404">
        <f>IF(Results!M404&gt;=Input!$F$27, 1, 0)</f>
        <v>0</v>
      </c>
      <c r="I404">
        <f>IF(D404=1,Results!D404,0)</f>
        <v>0</v>
      </c>
      <c r="J404">
        <f>IF(E404=1,Results!G404,0)</f>
        <v>0</v>
      </c>
      <c r="K404">
        <f>IF(F404=1,Results!J404,0)</f>
        <v>0</v>
      </c>
      <c r="L404">
        <f>IF(H404=1,Results!M404,0)</f>
        <v>0</v>
      </c>
      <c r="M404">
        <f>IF(A404=1,Results!D404,0)</f>
        <v>0</v>
      </c>
      <c r="N404">
        <f>IF(B404=1,Results!G404,0)</f>
        <v>0</v>
      </c>
      <c r="O404">
        <f>IF(C404=1,Results!J404,0)</f>
        <v>0</v>
      </c>
      <c r="P404">
        <f>IF(G404=1,Results!M404,0)</f>
        <v>0</v>
      </c>
      <c r="Q404">
        <f>IF($E404=1,Results!N404,0)</f>
        <v>0</v>
      </c>
      <c r="R404">
        <f>IF($B404=1,Results!N404,0)</f>
        <v>0</v>
      </c>
    </row>
    <row r="405" spans="1:18">
      <c r="A405">
        <f>IF(Results!D405&lt;=Input!$C$27, 1, 0)</f>
        <v>1</v>
      </c>
      <c r="B405">
        <f>IF(Results!G405&lt;=Input!$C$27, 1, 0)</f>
        <v>1</v>
      </c>
      <c r="C405">
        <f>IF(Results!J405&lt;=Input!$C$27, 1, 0)</f>
        <v>1</v>
      </c>
      <c r="D405">
        <f>IF(Results!D405&gt;=Input!$F$27, 1, 0)</f>
        <v>0</v>
      </c>
      <c r="E405">
        <f>IF(Results!G405&gt;=Input!$F$27, 1, 0)</f>
        <v>0</v>
      </c>
      <c r="F405">
        <f>IF(Results!J405&gt;=Input!$F$27, 1, 0)</f>
        <v>0</v>
      </c>
      <c r="G405">
        <f>IF(Results!M405&lt;=Input!$C$27, 1, 0)</f>
        <v>1</v>
      </c>
      <c r="H405">
        <f>IF(Results!M405&gt;=Input!$F$27, 1, 0)</f>
        <v>0</v>
      </c>
      <c r="I405">
        <f>IF(D405=1,Results!D405,0)</f>
        <v>0</v>
      </c>
      <c r="J405">
        <f>IF(E405=1,Results!G405,0)</f>
        <v>0</v>
      </c>
      <c r="K405">
        <f>IF(F405=1,Results!J405,0)</f>
        <v>0</v>
      </c>
      <c r="L405">
        <f>IF(H405=1,Results!M405,0)</f>
        <v>0</v>
      </c>
      <c r="M405">
        <f>IF(A405=1,Results!D405,0)</f>
        <v>0</v>
      </c>
      <c r="N405">
        <f>IF(B405=1,Results!G405,0)</f>
        <v>0</v>
      </c>
      <c r="O405">
        <f>IF(C405=1,Results!J405,0)</f>
        <v>0</v>
      </c>
      <c r="P405">
        <f>IF(G405=1,Results!M405,0)</f>
        <v>0</v>
      </c>
      <c r="Q405">
        <f>IF($E405=1,Results!N405,0)</f>
        <v>0</v>
      </c>
      <c r="R405">
        <f>IF($B405=1,Results!N405,0)</f>
        <v>0</v>
      </c>
    </row>
    <row r="406" spans="1:18">
      <c r="A406">
        <f>IF(Results!D406&lt;=Input!$C$27, 1, 0)</f>
        <v>1</v>
      </c>
      <c r="B406">
        <f>IF(Results!G406&lt;=Input!$C$27, 1, 0)</f>
        <v>1</v>
      </c>
      <c r="C406">
        <f>IF(Results!J406&lt;=Input!$C$27, 1, 0)</f>
        <v>1</v>
      </c>
      <c r="D406">
        <f>IF(Results!D406&gt;=Input!$F$27, 1, 0)</f>
        <v>0</v>
      </c>
      <c r="E406">
        <f>IF(Results!G406&gt;=Input!$F$27, 1, 0)</f>
        <v>0</v>
      </c>
      <c r="F406">
        <f>IF(Results!J406&gt;=Input!$F$27, 1, 0)</f>
        <v>0</v>
      </c>
      <c r="G406">
        <f>IF(Results!M406&lt;=Input!$C$27, 1, 0)</f>
        <v>1</v>
      </c>
      <c r="H406">
        <f>IF(Results!M406&gt;=Input!$F$27, 1, 0)</f>
        <v>0</v>
      </c>
      <c r="I406">
        <f>IF(D406=1,Results!D406,0)</f>
        <v>0</v>
      </c>
      <c r="J406">
        <f>IF(E406=1,Results!G406,0)</f>
        <v>0</v>
      </c>
      <c r="K406">
        <f>IF(F406=1,Results!J406,0)</f>
        <v>0</v>
      </c>
      <c r="L406">
        <f>IF(H406=1,Results!M406,0)</f>
        <v>0</v>
      </c>
      <c r="M406">
        <f>IF(A406=1,Results!D406,0)</f>
        <v>0</v>
      </c>
      <c r="N406">
        <f>IF(B406=1,Results!G406,0)</f>
        <v>0</v>
      </c>
      <c r="O406">
        <f>IF(C406=1,Results!J406,0)</f>
        <v>0</v>
      </c>
      <c r="P406">
        <f>IF(G406=1,Results!M406,0)</f>
        <v>0</v>
      </c>
      <c r="Q406">
        <f>IF($E406=1,Results!N406,0)</f>
        <v>0</v>
      </c>
      <c r="R406">
        <f>IF($B406=1,Results!N406,0)</f>
        <v>0</v>
      </c>
    </row>
    <row r="407" spans="1:18">
      <c r="A407">
        <f>IF(Results!D407&lt;=Input!$C$27, 1, 0)</f>
        <v>1</v>
      </c>
      <c r="B407">
        <f>IF(Results!G407&lt;=Input!$C$27, 1, 0)</f>
        <v>1</v>
      </c>
      <c r="C407">
        <f>IF(Results!J407&lt;=Input!$C$27, 1, 0)</f>
        <v>1</v>
      </c>
      <c r="D407">
        <f>IF(Results!D407&gt;=Input!$F$27, 1, 0)</f>
        <v>0</v>
      </c>
      <c r="E407">
        <f>IF(Results!G407&gt;=Input!$F$27, 1, 0)</f>
        <v>0</v>
      </c>
      <c r="F407">
        <f>IF(Results!J407&gt;=Input!$F$27, 1, 0)</f>
        <v>0</v>
      </c>
      <c r="G407">
        <f>IF(Results!M407&lt;=Input!$C$27, 1, 0)</f>
        <v>1</v>
      </c>
      <c r="H407">
        <f>IF(Results!M407&gt;=Input!$F$27, 1, 0)</f>
        <v>0</v>
      </c>
      <c r="I407">
        <f>IF(D407=1,Results!D407,0)</f>
        <v>0</v>
      </c>
      <c r="J407">
        <f>IF(E407=1,Results!G407,0)</f>
        <v>0</v>
      </c>
      <c r="K407">
        <f>IF(F407=1,Results!J407,0)</f>
        <v>0</v>
      </c>
      <c r="L407">
        <f>IF(H407=1,Results!M407,0)</f>
        <v>0</v>
      </c>
      <c r="M407">
        <f>IF(A407=1,Results!D407,0)</f>
        <v>0</v>
      </c>
      <c r="N407">
        <f>IF(B407=1,Results!G407,0)</f>
        <v>0</v>
      </c>
      <c r="O407">
        <f>IF(C407=1,Results!J407,0)</f>
        <v>0</v>
      </c>
      <c r="P407">
        <f>IF(G407=1,Results!M407,0)</f>
        <v>0</v>
      </c>
      <c r="Q407">
        <f>IF($E407=1,Results!N407,0)</f>
        <v>0</v>
      </c>
      <c r="R407">
        <f>IF($B407=1,Results!N407,0)</f>
        <v>0</v>
      </c>
    </row>
    <row r="408" spans="1:18">
      <c r="A408">
        <f>IF(Results!D408&lt;=Input!$C$27, 1, 0)</f>
        <v>1</v>
      </c>
      <c r="B408">
        <f>IF(Results!G408&lt;=Input!$C$27, 1, 0)</f>
        <v>1</v>
      </c>
      <c r="C408">
        <f>IF(Results!J408&lt;=Input!$C$27, 1, 0)</f>
        <v>1</v>
      </c>
      <c r="D408">
        <f>IF(Results!D408&gt;=Input!$F$27, 1, 0)</f>
        <v>0</v>
      </c>
      <c r="E408">
        <f>IF(Results!G408&gt;=Input!$F$27, 1, 0)</f>
        <v>0</v>
      </c>
      <c r="F408">
        <f>IF(Results!J408&gt;=Input!$F$27, 1, 0)</f>
        <v>0</v>
      </c>
      <c r="G408">
        <f>IF(Results!M408&lt;=Input!$C$27, 1, 0)</f>
        <v>1</v>
      </c>
      <c r="H408">
        <f>IF(Results!M408&gt;=Input!$F$27, 1, 0)</f>
        <v>0</v>
      </c>
      <c r="I408">
        <f>IF(D408=1,Results!D408,0)</f>
        <v>0</v>
      </c>
      <c r="J408">
        <f>IF(E408=1,Results!G408,0)</f>
        <v>0</v>
      </c>
      <c r="K408">
        <f>IF(F408=1,Results!J408,0)</f>
        <v>0</v>
      </c>
      <c r="L408">
        <f>IF(H408=1,Results!M408,0)</f>
        <v>0</v>
      </c>
      <c r="M408">
        <f>IF(A408=1,Results!D408,0)</f>
        <v>0</v>
      </c>
      <c r="N408">
        <f>IF(B408=1,Results!G408,0)</f>
        <v>0</v>
      </c>
      <c r="O408">
        <f>IF(C408=1,Results!J408,0)</f>
        <v>0</v>
      </c>
      <c r="P408">
        <f>IF(G408=1,Results!M408,0)</f>
        <v>0</v>
      </c>
      <c r="Q408">
        <f>IF($E408=1,Results!N408,0)</f>
        <v>0</v>
      </c>
      <c r="R408">
        <f>IF($B408=1,Results!N408,0)</f>
        <v>0</v>
      </c>
    </row>
    <row r="409" spans="1:18">
      <c r="A409">
        <f>IF(Results!D409&lt;=Input!$C$27, 1, 0)</f>
        <v>1</v>
      </c>
      <c r="B409">
        <f>IF(Results!G409&lt;=Input!$C$27, 1, 0)</f>
        <v>1</v>
      </c>
      <c r="C409">
        <f>IF(Results!J409&lt;=Input!$C$27, 1, 0)</f>
        <v>1</v>
      </c>
      <c r="D409">
        <f>IF(Results!D409&gt;=Input!$F$27, 1, 0)</f>
        <v>0</v>
      </c>
      <c r="E409">
        <f>IF(Results!G409&gt;=Input!$F$27, 1, 0)</f>
        <v>0</v>
      </c>
      <c r="F409">
        <f>IF(Results!J409&gt;=Input!$F$27, 1, 0)</f>
        <v>0</v>
      </c>
      <c r="G409">
        <f>IF(Results!M409&lt;=Input!$C$27, 1, 0)</f>
        <v>1</v>
      </c>
      <c r="H409">
        <f>IF(Results!M409&gt;=Input!$F$27, 1, 0)</f>
        <v>0</v>
      </c>
      <c r="I409">
        <f>IF(D409=1,Results!D409,0)</f>
        <v>0</v>
      </c>
      <c r="J409">
        <f>IF(E409=1,Results!G409,0)</f>
        <v>0</v>
      </c>
      <c r="K409">
        <f>IF(F409=1,Results!J409,0)</f>
        <v>0</v>
      </c>
      <c r="L409">
        <f>IF(H409=1,Results!M409,0)</f>
        <v>0</v>
      </c>
      <c r="M409">
        <f>IF(A409=1,Results!D409,0)</f>
        <v>0</v>
      </c>
      <c r="N409">
        <f>IF(B409=1,Results!G409,0)</f>
        <v>0</v>
      </c>
      <c r="O409">
        <f>IF(C409=1,Results!J409,0)</f>
        <v>0</v>
      </c>
      <c r="P409">
        <f>IF(G409=1,Results!M409,0)</f>
        <v>0</v>
      </c>
      <c r="Q409">
        <f>IF($E409=1,Results!N409,0)</f>
        <v>0</v>
      </c>
      <c r="R409">
        <f>IF($B409=1,Results!N409,0)</f>
        <v>0</v>
      </c>
    </row>
    <row r="410" spans="1:18">
      <c r="A410">
        <f>IF(Results!D410&lt;=Input!$C$27, 1, 0)</f>
        <v>1</v>
      </c>
      <c r="B410">
        <f>IF(Results!G410&lt;=Input!$C$27, 1, 0)</f>
        <v>1</v>
      </c>
      <c r="C410">
        <f>IF(Results!J410&lt;=Input!$C$27, 1, 0)</f>
        <v>1</v>
      </c>
      <c r="D410">
        <f>IF(Results!D410&gt;=Input!$F$27, 1, 0)</f>
        <v>0</v>
      </c>
      <c r="E410">
        <f>IF(Results!G410&gt;=Input!$F$27, 1, 0)</f>
        <v>0</v>
      </c>
      <c r="F410">
        <f>IF(Results!J410&gt;=Input!$F$27, 1, 0)</f>
        <v>0</v>
      </c>
      <c r="G410">
        <f>IF(Results!M410&lt;=Input!$C$27, 1, 0)</f>
        <v>1</v>
      </c>
      <c r="H410">
        <f>IF(Results!M410&gt;=Input!$F$27, 1, 0)</f>
        <v>0</v>
      </c>
      <c r="I410">
        <f>IF(D410=1,Results!D410,0)</f>
        <v>0</v>
      </c>
      <c r="J410">
        <f>IF(E410=1,Results!G410,0)</f>
        <v>0</v>
      </c>
      <c r="K410">
        <f>IF(F410=1,Results!J410,0)</f>
        <v>0</v>
      </c>
      <c r="L410">
        <f>IF(H410=1,Results!M410,0)</f>
        <v>0</v>
      </c>
      <c r="M410">
        <f>IF(A410=1,Results!D410,0)</f>
        <v>0</v>
      </c>
      <c r="N410">
        <f>IF(B410=1,Results!G410,0)</f>
        <v>0</v>
      </c>
      <c r="O410">
        <f>IF(C410=1,Results!J410,0)</f>
        <v>0</v>
      </c>
      <c r="P410">
        <f>IF(G410=1,Results!M410,0)</f>
        <v>0</v>
      </c>
      <c r="Q410">
        <f>IF($E410=1,Results!N410,0)</f>
        <v>0</v>
      </c>
      <c r="R410">
        <f>IF($B410=1,Results!N410,0)</f>
        <v>0</v>
      </c>
    </row>
    <row r="411" spans="1:18">
      <c r="A411">
        <f>IF(Results!D411&lt;=Input!$C$27, 1, 0)</f>
        <v>1</v>
      </c>
      <c r="B411">
        <f>IF(Results!G411&lt;=Input!$C$27, 1, 0)</f>
        <v>1</v>
      </c>
      <c r="C411">
        <f>IF(Results!J411&lt;=Input!$C$27, 1, 0)</f>
        <v>1</v>
      </c>
      <c r="D411">
        <f>IF(Results!D411&gt;=Input!$F$27, 1, 0)</f>
        <v>0</v>
      </c>
      <c r="E411">
        <f>IF(Results!G411&gt;=Input!$F$27, 1, 0)</f>
        <v>0</v>
      </c>
      <c r="F411">
        <f>IF(Results!J411&gt;=Input!$F$27, 1, 0)</f>
        <v>0</v>
      </c>
      <c r="G411">
        <f>IF(Results!M411&lt;=Input!$C$27, 1, 0)</f>
        <v>1</v>
      </c>
      <c r="H411">
        <f>IF(Results!M411&gt;=Input!$F$27, 1, 0)</f>
        <v>0</v>
      </c>
      <c r="I411">
        <f>IF(D411=1,Results!D411,0)</f>
        <v>0</v>
      </c>
      <c r="J411">
        <f>IF(E411=1,Results!G411,0)</f>
        <v>0</v>
      </c>
      <c r="K411">
        <f>IF(F411=1,Results!J411,0)</f>
        <v>0</v>
      </c>
      <c r="L411">
        <f>IF(H411=1,Results!M411,0)</f>
        <v>0</v>
      </c>
      <c r="M411">
        <f>IF(A411=1,Results!D411,0)</f>
        <v>0</v>
      </c>
      <c r="N411">
        <f>IF(B411=1,Results!G411,0)</f>
        <v>0</v>
      </c>
      <c r="O411">
        <f>IF(C411=1,Results!J411,0)</f>
        <v>0</v>
      </c>
      <c r="P411">
        <f>IF(G411=1,Results!M411,0)</f>
        <v>0</v>
      </c>
      <c r="Q411">
        <f>IF($E411=1,Results!N411,0)</f>
        <v>0</v>
      </c>
      <c r="R411">
        <f>IF($B411=1,Results!N411,0)</f>
        <v>0</v>
      </c>
    </row>
    <row r="412" spans="1:18">
      <c r="A412">
        <f>IF(Results!D412&lt;=Input!$C$27, 1, 0)</f>
        <v>1</v>
      </c>
      <c r="B412">
        <f>IF(Results!G412&lt;=Input!$C$27, 1, 0)</f>
        <v>1</v>
      </c>
      <c r="C412">
        <f>IF(Results!J412&lt;=Input!$C$27, 1, 0)</f>
        <v>1</v>
      </c>
      <c r="D412">
        <f>IF(Results!D412&gt;=Input!$F$27, 1, 0)</f>
        <v>0</v>
      </c>
      <c r="E412">
        <f>IF(Results!G412&gt;=Input!$F$27, 1, 0)</f>
        <v>0</v>
      </c>
      <c r="F412">
        <f>IF(Results!J412&gt;=Input!$F$27, 1, 0)</f>
        <v>0</v>
      </c>
      <c r="G412">
        <f>IF(Results!M412&lt;=Input!$C$27, 1, 0)</f>
        <v>1</v>
      </c>
      <c r="H412">
        <f>IF(Results!M412&gt;=Input!$F$27, 1, 0)</f>
        <v>0</v>
      </c>
      <c r="I412">
        <f>IF(D412=1,Results!D412,0)</f>
        <v>0</v>
      </c>
      <c r="J412">
        <f>IF(E412=1,Results!G412,0)</f>
        <v>0</v>
      </c>
      <c r="K412">
        <f>IF(F412=1,Results!J412,0)</f>
        <v>0</v>
      </c>
      <c r="L412">
        <f>IF(H412=1,Results!M412,0)</f>
        <v>0</v>
      </c>
      <c r="M412">
        <f>IF(A412=1,Results!D412,0)</f>
        <v>0</v>
      </c>
      <c r="N412">
        <f>IF(B412=1,Results!G412,0)</f>
        <v>0</v>
      </c>
      <c r="O412">
        <f>IF(C412=1,Results!J412,0)</f>
        <v>0</v>
      </c>
      <c r="P412">
        <f>IF(G412=1,Results!M412,0)</f>
        <v>0</v>
      </c>
      <c r="Q412">
        <f>IF($E412=1,Results!N412,0)</f>
        <v>0</v>
      </c>
      <c r="R412">
        <f>IF($B412=1,Results!N412,0)</f>
        <v>0</v>
      </c>
    </row>
    <row r="413" spans="1:18">
      <c r="A413">
        <f>IF(Results!D413&lt;=Input!$C$27, 1, 0)</f>
        <v>1</v>
      </c>
      <c r="B413">
        <f>IF(Results!G413&lt;=Input!$C$27, 1, 0)</f>
        <v>1</v>
      </c>
      <c r="C413">
        <f>IF(Results!J413&lt;=Input!$C$27, 1, 0)</f>
        <v>1</v>
      </c>
      <c r="D413">
        <f>IF(Results!D413&gt;=Input!$F$27, 1, 0)</f>
        <v>0</v>
      </c>
      <c r="E413">
        <f>IF(Results!G413&gt;=Input!$F$27, 1, 0)</f>
        <v>0</v>
      </c>
      <c r="F413">
        <f>IF(Results!J413&gt;=Input!$F$27, 1, 0)</f>
        <v>0</v>
      </c>
      <c r="G413">
        <f>IF(Results!M413&lt;=Input!$C$27, 1, 0)</f>
        <v>1</v>
      </c>
      <c r="H413">
        <f>IF(Results!M413&gt;=Input!$F$27, 1, 0)</f>
        <v>0</v>
      </c>
      <c r="I413">
        <f>IF(D413=1,Results!D413,0)</f>
        <v>0</v>
      </c>
      <c r="J413">
        <f>IF(E413=1,Results!G413,0)</f>
        <v>0</v>
      </c>
      <c r="K413">
        <f>IF(F413=1,Results!J413,0)</f>
        <v>0</v>
      </c>
      <c r="L413">
        <f>IF(H413=1,Results!M413,0)</f>
        <v>0</v>
      </c>
      <c r="M413">
        <f>IF(A413=1,Results!D413,0)</f>
        <v>0</v>
      </c>
      <c r="N413">
        <f>IF(B413=1,Results!G413,0)</f>
        <v>0</v>
      </c>
      <c r="O413">
        <f>IF(C413=1,Results!J413,0)</f>
        <v>0</v>
      </c>
      <c r="P413">
        <f>IF(G413=1,Results!M413,0)</f>
        <v>0</v>
      </c>
      <c r="Q413">
        <f>IF($E413=1,Results!N413,0)</f>
        <v>0</v>
      </c>
      <c r="R413">
        <f>IF($B413=1,Results!N413,0)</f>
        <v>0</v>
      </c>
    </row>
    <row r="414" spans="1:18">
      <c r="A414">
        <f>IF(Results!D414&lt;=Input!$C$27, 1, 0)</f>
        <v>1</v>
      </c>
      <c r="B414">
        <f>IF(Results!G414&lt;=Input!$C$27, 1, 0)</f>
        <v>1</v>
      </c>
      <c r="C414">
        <f>IF(Results!J414&lt;=Input!$C$27, 1, 0)</f>
        <v>1</v>
      </c>
      <c r="D414">
        <f>IF(Results!D414&gt;=Input!$F$27, 1, 0)</f>
        <v>0</v>
      </c>
      <c r="E414">
        <f>IF(Results!G414&gt;=Input!$F$27, 1, 0)</f>
        <v>0</v>
      </c>
      <c r="F414">
        <f>IF(Results!J414&gt;=Input!$F$27, 1, 0)</f>
        <v>0</v>
      </c>
      <c r="G414">
        <f>IF(Results!M414&lt;=Input!$C$27, 1, 0)</f>
        <v>1</v>
      </c>
      <c r="H414">
        <f>IF(Results!M414&gt;=Input!$F$27, 1, 0)</f>
        <v>0</v>
      </c>
      <c r="I414">
        <f>IF(D414=1,Results!D414,0)</f>
        <v>0</v>
      </c>
      <c r="J414">
        <f>IF(E414=1,Results!G414,0)</f>
        <v>0</v>
      </c>
      <c r="K414">
        <f>IF(F414=1,Results!J414,0)</f>
        <v>0</v>
      </c>
      <c r="L414">
        <f>IF(H414=1,Results!M414,0)</f>
        <v>0</v>
      </c>
      <c r="M414">
        <f>IF(A414=1,Results!D414,0)</f>
        <v>0</v>
      </c>
      <c r="N414">
        <f>IF(B414=1,Results!G414,0)</f>
        <v>0</v>
      </c>
      <c r="O414">
        <f>IF(C414=1,Results!J414,0)</f>
        <v>0</v>
      </c>
      <c r="P414">
        <f>IF(G414=1,Results!M414,0)</f>
        <v>0</v>
      </c>
      <c r="Q414">
        <f>IF($E414=1,Results!N414,0)</f>
        <v>0</v>
      </c>
      <c r="R414">
        <f>IF($B414=1,Results!N414,0)</f>
        <v>0</v>
      </c>
    </row>
    <row r="415" spans="1:18">
      <c r="A415">
        <f>IF(Results!D415&lt;=Input!$C$27, 1, 0)</f>
        <v>1</v>
      </c>
      <c r="B415">
        <f>IF(Results!G415&lt;=Input!$C$27, 1, 0)</f>
        <v>1</v>
      </c>
      <c r="C415">
        <f>IF(Results!J415&lt;=Input!$C$27, 1, 0)</f>
        <v>1</v>
      </c>
      <c r="D415">
        <f>IF(Results!D415&gt;=Input!$F$27, 1, 0)</f>
        <v>0</v>
      </c>
      <c r="E415">
        <f>IF(Results!G415&gt;=Input!$F$27, 1, 0)</f>
        <v>0</v>
      </c>
      <c r="F415">
        <f>IF(Results!J415&gt;=Input!$F$27, 1, 0)</f>
        <v>0</v>
      </c>
      <c r="G415">
        <f>IF(Results!M415&lt;=Input!$C$27, 1, 0)</f>
        <v>1</v>
      </c>
      <c r="H415">
        <f>IF(Results!M415&gt;=Input!$F$27, 1, 0)</f>
        <v>0</v>
      </c>
      <c r="I415">
        <f>IF(D415=1,Results!D415,0)</f>
        <v>0</v>
      </c>
      <c r="J415">
        <f>IF(E415=1,Results!G415,0)</f>
        <v>0</v>
      </c>
      <c r="K415">
        <f>IF(F415=1,Results!J415,0)</f>
        <v>0</v>
      </c>
      <c r="L415">
        <f>IF(H415=1,Results!M415,0)</f>
        <v>0</v>
      </c>
      <c r="M415">
        <f>IF(A415=1,Results!D415,0)</f>
        <v>0</v>
      </c>
      <c r="N415">
        <f>IF(B415=1,Results!G415,0)</f>
        <v>0</v>
      </c>
      <c r="O415">
        <f>IF(C415=1,Results!J415,0)</f>
        <v>0</v>
      </c>
      <c r="P415">
        <f>IF(G415=1,Results!M415,0)</f>
        <v>0</v>
      </c>
      <c r="Q415">
        <f>IF($E415=1,Results!N415,0)</f>
        <v>0</v>
      </c>
      <c r="R415">
        <f>IF($B415=1,Results!N415,0)</f>
        <v>0</v>
      </c>
    </row>
    <row r="416" spans="1:18">
      <c r="A416">
        <f>IF(Results!D416&lt;=Input!$C$27, 1, 0)</f>
        <v>1</v>
      </c>
      <c r="B416">
        <f>IF(Results!G416&lt;=Input!$C$27, 1, 0)</f>
        <v>1</v>
      </c>
      <c r="C416">
        <f>IF(Results!J416&lt;=Input!$C$27, 1, 0)</f>
        <v>1</v>
      </c>
      <c r="D416">
        <f>IF(Results!D416&gt;=Input!$F$27, 1, 0)</f>
        <v>0</v>
      </c>
      <c r="E416">
        <f>IF(Results!G416&gt;=Input!$F$27, 1, 0)</f>
        <v>0</v>
      </c>
      <c r="F416">
        <f>IF(Results!J416&gt;=Input!$F$27, 1, 0)</f>
        <v>0</v>
      </c>
      <c r="G416">
        <f>IF(Results!M416&lt;=Input!$C$27, 1, 0)</f>
        <v>1</v>
      </c>
      <c r="H416">
        <f>IF(Results!M416&gt;=Input!$F$27, 1, 0)</f>
        <v>0</v>
      </c>
      <c r="I416">
        <f>IF(D416=1,Results!D416,0)</f>
        <v>0</v>
      </c>
      <c r="J416">
        <f>IF(E416=1,Results!G416,0)</f>
        <v>0</v>
      </c>
      <c r="K416">
        <f>IF(F416=1,Results!J416,0)</f>
        <v>0</v>
      </c>
      <c r="L416">
        <f>IF(H416=1,Results!M416,0)</f>
        <v>0</v>
      </c>
      <c r="M416">
        <f>IF(A416=1,Results!D416,0)</f>
        <v>0</v>
      </c>
      <c r="N416">
        <f>IF(B416=1,Results!G416,0)</f>
        <v>0</v>
      </c>
      <c r="O416">
        <f>IF(C416=1,Results!J416,0)</f>
        <v>0</v>
      </c>
      <c r="P416">
        <f>IF(G416=1,Results!M416,0)</f>
        <v>0</v>
      </c>
      <c r="Q416">
        <f>IF($E416=1,Results!N416,0)</f>
        <v>0</v>
      </c>
      <c r="R416">
        <f>IF($B416=1,Results!N416,0)</f>
        <v>0</v>
      </c>
    </row>
    <row r="417" spans="1:18">
      <c r="A417">
        <f>IF(Results!D417&lt;=Input!$C$27, 1, 0)</f>
        <v>1</v>
      </c>
      <c r="B417">
        <f>IF(Results!G417&lt;=Input!$C$27, 1, 0)</f>
        <v>1</v>
      </c>
      <c r="C417">
        <f>IF(Results!J417&lt;=Input!$C$27, 1, 0)</f>
        <v>1</v>
      </c>
      <c r="D417">
        <f>IF(Results!D417&gt;=Input!$F$27, 1, 0)</f>
        <v>0</v>
      </c>
      <c r="E417">
        <f>IF(Results!G417&gt;=Input!$F$27, 1, 0)</f>
        <v>0</v>
      </c>
      <c r="F417">
        <f>IF(Results!J417&gt;=Input!$F$27, 1, 0)</f>
        <v>0</v>
      </c>
      <c r="G417">
        <f>IF(Results!M417&lt;=Input!$C$27, 1, 0)</f>
        <v>1</v>
      </c>
      <c r="H417">
        <f>IF(Results!M417&gt;=Input!$F$27, 1, 0)</f>
        <v>0</v>
      </c>
      <c r="I417">
        <f>IF(D417=1,Results!D417,0)</f>
        <v>0</v>
      </c>
      <c r="J417">
        <f>IF(E417=1,Results!G417,0)</f>
        <v>0</v>
      </c>
      <c r="K417">
        <f>IF(F417=1,Results!J417,0)</f>
        <v>0</v>
      </c>
      <c r="L417">
        <f>IF(H417=1,Results!M417,0)</f>
        <v>0</v>
      </c>
      <c r="M417">
        <f>IF(A417=1,Results!D417,0)</f>
        <v>0</v>
      </c>
      <c r="N417">
        <f>IF(B417=1,Results!G417,0)</f>
        <v>0</v>
      </c>
      <c r="O417">
        <f>IF(C417=1,Results!J417,0)</f>
        <v>0</v>
      </c>
      <c r="P417">
        <f>IF(G417=1,Results!M417,0)</f>
        <v>0</v>
      </c>
      <c r="Q417">
        <f>IF($E417=1,Results!N417,0)</f>
        <v>0</v>
      </c>
      <c r="R417">
        <f>IF($B417=1,Results!N417,0)</f>
        <v>0</v>
      </c>
    </row>
    <row r="418" spans="1:18">
      <c r="A418">
        <f>IF(Results!D418&lt;=Input!$C$27, 1, 0)</f>
        <v>1</v>
      </c>
      <c r="B418">
        <f>IF(Results!G418&lt;=Input!$C$27, 1, 0)</f>
        <v>1</v>
      </c>
      <c r="C418">
        <f>IF(Results!J418&lt;=Input!$C$27, 1, 0)</f>
        <v>1</v>
      </c>
      <c r="D418">
        <f>IF(Results!D418&gt;=Input!$F$27, 1, 0)</f>
        <v>0</v>
      </c>
      <c r="E418">
        <f>IF(Results!G418&gt;=Input!$F$27, 1, 0)</f>
        <v>0</v>
      </c>
      <c r="F418">
        <f>IF(Results!J418&gt;=Input!$F$27, 1, 0)</f>
        <v>0</v>
      </c>
      <c r="G418">
        <f>IF(Results!M418&lt;=Input!$C$27, 1, 0)</f>
        <v>1</v>
      </c>
      <c r="H418">
        <f>IF(Results!M418&gt;=Input!$F$27, 1, 0)</f>
        <v>0</v>
      </c>
      <c r="I418">
        <f>IF(D418=1,Results!D418,0)</f>
        <v>0</v>
      </c>
      <c r="J418">
        <f>IF(E418=1,Results!G418,0)</f>
        <v>0</v>
      </c>
      <c r="K418">
        <f>IF(F418=1,Results!J418,0)</f>
        <v>0</v>
      </c>
      <c r="L418">
        <f>IF(H418=1,Results!M418,0)</f>
        <v>0</v>
      </c>
      <c r="M418">
        <f>IF(A418=1,Results!D418,0)</f>
        <v>0</v>
      </c>
      <c r="N418">
        <f>IF(B418=1,Results!G418,0)</f>
        <v>0</v>
      </c>
      <c r="O418">
        <f>IF(C418=1,Results!J418,0)</f>
        <v>0</v>
      </c>
      <c r="P418">
        <f>IF(G418=1,Results!M418,0)</f>
        <v>0</v>
      </c>
      <c r="Q418">
        <f>IF($E418=1,Results!N418,0)</f>
        <v>0</v>
      </c>
      <c r="R418">
        <f>IF($B418=1,Results!N418,0)</f>
        <v>0</v>
      </c>
    </row>
    <row r="419" spans="1:18">
      <c r="A419">
        <f>IF(Results!D419&lt;=Input!$C$27, 1, 0)</f>
        <v>1</v>
      </c>
      <c r="B419">
        <f>IF(Results!G419&lt;=Input!$C$27, 1, 0)</f>
        <v>1</v>
      </c>
      <c r="C419">
        <f>IF(Results!J419&lt;=Input!$C$27, 1, 0)</f>
        <v>1</v>
      </c>
      <c r="D419">
        <f>IF(Results!D419&gt;=Input!$F$27, 1, 0)</f>
        <v>0</v>
      </c>
      <c r="E419">
        <f>IF(Results!G419&gt;=Input!$F$27, 1, 0)</f>
        <v>0</v>
      </c>
      <c r="F419">
        <f>IF(Results!J419&gt;=Input!$F$27, 1, 0)</f>
        <v>0</v>
      </c>
      <c r="G419">
        <f>IF(Results!M419&lt;=Input!$C$27, 1, 0)</f>
        <v>1</v>
      </c>
      <c r="H419">
        <f>IF(Results!M419&gt;=Input!$F$27, 1, 0)</f>
        <v>0</v>
      </c>
      <c r="I419">
        <f>IF(D419=1,Results!D419,0)</f>
        <v>0</v>
      </c>
      <c r="J419">
        <f>IF(E419=1,Results!G419,0)</f>
        <v>0</v>
      </c>
      <c r="K419">
        <f>IF(F419=1,Results!J419,0)</f>
        <v>0</v>
      </c>
      <c r="L419">
        <f>IF(H419=1,Results!M419,0)</f>
        <v>0</v>
      </c>
      <c r="M419">
        <f>IF(A419=1,Results!D419,0)</f>
        <v>0</v>
      </c>
      <c r="N419">
        <f>IF(B419=1,Results!G419,0)</f>
        <v>0</v>
      </c>
      <c r="O419">
        <f>IF(C419=1,Results!J419,0)</f>
        <v>0</v>
      </c>
      <c r="P419">
        <f>IF(G419=1,Results!M419,0)</f>
        <v>0</v>
      </c>
      <c r="Q419">
        <f>IF($E419=1,Results!N419,0)</f>
        <v>0</v>
      </c>
      <c r="R419">
        <f>IF($B419=1,Results!N419,0)</f>
        <v>0</v>
      </c>
    </row>
    <row r="420" spans="1:18">
      <c r="A420">
        <f>IF(Results!D420&lt;=Input!$C$27, 1, 0)</f>
        <v>1</v>
      </c>
      <c r="B420">
        <f>IF(Results!G420&lt;=Input!$C$27, 1, 0)</f>
        <v>1</v>
      </c>
      <c r="C420">
        <f>IF(Results!J420&lt;=Input!$C$27, 1, 0)</f>
        <v>1</v>
      </c>
      <c r="D420">
        <f>IF(Results!D420&gt;=Input!$F$27, 1, 0)</f>
        <v>0</v>
      </c>
      <c r="E420">
        <f>IF(Results!G420&gt;=Input!$F$27, 1, 0)</f>
        <v>0</v>
      </c>
      <c r="F420">
        <f>IF(Results!J420&gt;=Input!$F$27, 1, 0)</f>
        <v>0</v>
      </c>
      <c r="G420">
        <f>IF(Results!M420&lt;=Input!$C$27, 1, 0)</f>
        <v>1</v>
      </c>
      <c r="H420">
        <f>IF(Results!M420&gt;=Input!$F$27, 1, 0)</f>
        <v>0</v>
      </c>
      <c r="I420">
        <f>IF(D420=1,Results!D420,0)</f>
        <v>0</v>
      </c>
      <c r="J420">
        <f>IF(E420=1,Results!G420,0)</f>
        <v>0</v>
      </c>
      <c r="K420">
        <f>IF(F420=1,Results!J420,0)</f>
        <v>0</v>
      </c>
      <c r="L420">
        <f>IF(H420=1,Results!M420,0)</f>
        <v>0</v>
      </c>
      <c r="M420">
        <f>IF(A420=1,Results!D420,0)</f>
        <v>0</v>
      </c>
      <c r="N420">
        <f>IF(B420=1,Results!G420,0)</f>
        <v>0</v>
      </c>
      <c r="O420">
        <f>IF(C420=1,Results!J420,0)</f>
        <v>0</v>
      </c>
      <c r="P420">
        <f>IF(G420=1,Results!M420,0)</f>
        <v>0</v>
      </c>
      <c r="Q420">
        <f>IF($E420=1,Results!N420,0)</f>
        <v>0</v>
      </c>
      <c r="R420">
        <f>IF($B420=1,Results!N420,0)</f>
        <v>0</v>
      </c>
    </row>
    <row r="421" spans="1:18">
      <c r="A421">
        <f>IF(Results!D421&lt;=Input!$C$27, 1, 0)</f>
        <v>1</v>
      </c>
      <c r="B421">
        <f>IF(Results!G421&lt;=Input!$C$27, 1, 0)</f>
        <v>1</v>
      </c>
      <c r="C421">
        <f>IF(Results!J421&lt;=Input!$C$27, 1, 0)</f>
        <v>1</v>
      </c>
      <c r="D421">
        <f>IF(Results!D421&gt;=Input!$F$27, 1, 0)</f>
        <v>0</v>
      </c>
      <c r="E421">
        <f>IF(Results!G421&gt;=Input!$F$27, 1, 0)</f>
        <v>0</v>
      </c>
      <c r="F421">
        <f>IF(Results!J421&gt;=Input!$F$27, 1, 0)</f>
        <v>0</v>
      </c>
      <c r="G421">
        <f>IF(Results!M421&lt;=Input!$C$27, 1, 0)</f>
        <v>1</v>
      </c>
      <c r="H421">
        <f>IF(Results!M421&gt;=Input!$F$27, 1, 0)</f>
        <v>0</v>
      </c>
      <c r="I421">
        <f>IF(D421=1,Results!D421,0)</f>
        <v>0</v>
      </c>
      <c r="J421">
        <f>IF(E421=1,Results!G421,0)</f>
        <v>0</v>
      </c>
      <c r="K421">
        <f>IF(F421=1,Results!J421,0)</f>
        <v>0</v>
      </c>
      <c r="L421">
        <f>IF(H421=1,Results!M421,0)</f>
        <v>0</v>
      </c>
      <c r="M421">
        <f>IF(A421=1,Results!D421,0)</f>
        <v>0</v>
      </c>
      <c r="N421">
        <f>IF(B421=1,Results!G421,0)</f>
        <v>0</v>
      </c>
      <c r="O421">
        <f>IF(C421=1,Results!J421,0)</f>
        <v>0</v>
      </c>
      <c r="P421">
        <f>IF(G421=1,Results!M421,0)</f>
        <v>0</v>
      </c>
      <c r="Q421">
        <f>IF($E421=1,Results!N421,0)</f>
        <v>0</v>
      </c>
      <c r="R421">
        <f>IF($B421=1,Results!N421,0)</f>
        <v>0</v>
      </c>
    </row>
    <row r="422" spans="1:18">
      <c r="A422">
        <f>IF(Results!D422&lt;=Input!$C$27, 1, 0)</f>
        <v>1</v>
      </c>
      <c r="B422">
        <f>IF(Results!G422&lt;=Input!$C$27, 1, 0)</f>
        <v>1</v>
      </c>
      <c r="C422">
        <f>IF(Results!J422&lt;=Input!$C$27, 1, 0)</f>
        <v>1</v>
      </c>
      <c r="D422">
        <f>IF(Results!D422&gt;=Input!$F$27, 1, 0)</f>
        <v>0</v>
      </c>
      <c r="E422">
        <f>IF(Results!G422&gt;=Input!$F$27, 1, 0)</f>
        <v>0</v>
      </c>
      <c r="F422">
        <f>IF(Results!J422&gt;=Input!$F$27, 1, 0)</f>
        <v>0</v>
      </c>
      <c r="G422">
        <f>IF(Results!M422&lt;=Input!$C$27, 1, 0)</f>
        <v>1</v>
      </c>
      <c r="H422">
        <f>IF(Results!M422&gt;=Input!$F$27, 1, 0)</f>
        <v>0</v>
      </c>
      <c r="I422">
        <f>IF(D422=1,Results!D422,0)</f>
        <v>0</v>
      </c>
      <c r="J422">
        <f>IF(E422=1,Results!G422,0)</f>
        <v>0</v>
      </c>
      <c r="K422">
        <f>IF(F422=1,Results!J422,0)</f>
        <v>0</v>
      </c>
      <c r="L422">
        <f>IF(H422=1,Results!M422,0)</f>
        <v>0</v>
      </c>
      <c r="M422">
        <f>IF(A422=1,Results!D422,0)</f>
        <v>0</v>
      </c>
      <c r="N422">
        <f>IF(B422=1,Results!G422,0)</f>
        <v>0</v>
      </c>
      <c r="O422">
        <f>IF(C422=1,Results!J422,0)</f>
        <v>0</v>
      </c>
      <c r="P422">
        <f>IF(G422=1,Results!M422,0)</f>
        <v>0</v>
      </c>
      <c r="Q422">
        <f>IF($E422=1,Results!N422,0)</f>
        <v>0</v>
      </c>
      <c r="R422">
        <f>IF($B422=1,Results!N422,0)</f>
        <v>0</v>
      </c>
    </row>
    <row r="423" spans="1:18">
      <c r="A423">
        <f>IF(Results!D423&lt;=Input!$C$27, 1, 0)</f>
        <v>1</v>
      </c>
      <c r="B423">
        <f>IF(Results!G423&lt;=Input!$C$27, 1, 0)</f>
        <v>1</v>
      </c>
      <c r="C423">
        <f>IF(Results!J423&lt;=Input!$C$27, 1, 0)</f>
        <v>1</v>
      </c>
      <c r="D423">
        <f>IF(Results!D423&gt;=Input!$F$27, 1, 0)</f>
        <v>0</v>
      </c>
      <c r="E423">
        <f>IF(Results!G423&gt;=Input!$F$27, 1, 0)</f>
        <v>0</v>
      </c>
      <c r="F423">
        <f>IF(Results!J423&gt;=Input!$F$27, 1, 0)</f>
        <v>0</v>
      </c>
      <c r="G423">
        <f>IF(Results!M423&lt;=Input!$C$27, 1, 0)</f>
        <v>1</v>
      </c>
      <c r="H423">
        <f>IF(Results!M423&gt;=Input!$F$27, 1, 0)</f>
        <v>0</v>
      </c>
      <c r="I423">
        <f>IF(D423=1,Results!D423,0)</f>
        <v>0</v>
      </c>
      <c r="J423">
        <f>IF(E423=1,Results!G423,0)</f>
        <v>0</v>
      </c>
      <c r="K423">
        <f>IF(F423=1,Results!J423,0)</f>
        <v>0</v>
      </c>
      <c r="L423">
        <f>IF(H423=1,Results!M423,0)</f>
        <v>0</v>
      </c>
      <c r="M423">
        <f>IF(A423=1,Results!D423,0)</f>
        <v>0</v>
      </c>
      <c r="N423">
        <f>IF(B423=1,Results!G423,0)</f>
        <v>0</v>
      </c>
      <c r="O423">
        <f>IF(C423=1,Results!J423,0)</f>
        <v>0</v>
      </c>
      <c r="P423">
        <f>IF(G423=1,Results!M423,0)</f>
        <v>0</v>
      </c>
      <c r="Q423">
        <f>IF($E423=1,Results!N423,0)</f>
        <v>0</v>
      </c>
      <c r="R423">
        <f>IF($B423=1,Results!N423,0)</f>
        <v>0</v>
      </c>
    </row>
    <row r="424" spans="1:18">
      <c r="A424">
        <f>IF(Results!D424&lt;=Input!$C$27, 1, 0)</f>
        <v>1</v>
      </c>
      <c r="B424">
        <f>IF(Results!G424&lt;=Input!$C$27, 1, 0)</f>
        <v>1</v>
      </c>
      <c r="C424">
        <f>IF(Results!J424&lt;=Input!$C$27, 1, 0)</f>
        <v>1</v>
      </c>
      <c r="D424">
        <f>IF(Results!D424&gt;=Input!$F$27, 1, 0)</f>
        <v>0</v>
      </c>
      <c r="E424">
        <f>IF(Results!G424&gt;=Input!$F$27, 1, 0)</f>
        <v>0</v>
      </c>
      <c r="F424">
        <f>IF(Results!J424&gt;=Input!$F$27, 1, 0)</f>
        <v>0</v>
      </c>
      <c r="G424">
        <f>IF(Results!M424&lt;=Input!$C$27, 1, 0)</f>
        <v>1</v>
      </c>
      <c r="H424">
        <f>IF(Results!M424&gt;=Input!$F$27, 1, 0)</f>
        <v>0</v>
      </c>
      <c r="I424">
        <f>IF(D424=1,Results!D424,0)</f>
        <v>0</v>
      </c>
      <c r="J424">
        <f>IF(E424=1,Results!G424,0)</f>
        <v>0</v>
      </c>
      <c r="K424">
        <f>IF(F424=1,Results!J424,0)</f>
        <v>0</v>
      </c>
      <c r="L424">
        <f>IF(H424=1,Results!M424,0)</f>
        <v>0</v>
      </c>
      <c r="M424">
        <f>IF(A424=1,Results!D424,0)</f>
        <v>0</v>
      </c>
      <c r="N424">
        <f>IF(B424=1,Results!G424,0)</f>
        <v>0</v>
      </c>
      <c r="O424">
        <f>IF(C424=1,Results!J424,0)</f>
        <v>0</v>
      </c>
      <c r="P424">
        <f>IF(G424=1,Results!M424,0)</f>
        <v>0</v>
      </c>
      <c r="Q424">
        <f>IF($E424=1,Results!N424,0)</f>
        <v>0</v>
      </c>
      <c r="R424">
        <f>IF($B424=1,Results!N424,0)</f>
        <v>0</v>
      </c>
    </row>
    <row r="425" spans="1:18">
      <c r="A425">
        <f>IF(Results!D425&lt;=Input!$C$27, 1, 0)</f>
        <v>1</v>
      </c>
      <c r="B425">
        <f>IF(Results!G425&lt;=Input!$C$27, 1, 0)</f>
        <v>1</v>
      </c>
      <c r="C425">
        <f>IF(Results!J425&lt;=Input!$C$27, 1, 0)</f>
        <v>1</v>
      </c>
      <c r="D425">
        <f>IF(Results!D425&gt;=Input!$F$27, 1, 0)</f>
        <v>0</v>
      </c>
      <c r="E425">
        <f>IF(Results!G425&gt;=Input!$F$27, 1, 0)</f>
        <v>0</v>
      </c>
      <c r="F425">
        <f>IF(Results!J425&gt;=Input!$F$27, 1, 0)</f>
        <v>0</v>
      </c>
      <c r="G425">
        <f>IF(Results!M425&lt;=Input!$C$27, 1, 0)</f>
        <v>1</v>
      </c>
      <c r="H425">
        <f>IF(Results!M425&gt;=Input!$F$27, 1, 0)</f>
        <v>0</v>
      </c>
      <c r="I425">
        <f>IF(D425=1,Results!D425,0)</f>
        <v>0</v>
      </c>
      <c r="J425">
        <f>IF(E425=1,Results!G425,0)</f>
        <v>0</v>
      </c>
      <c r="K425">
        <f>IF(F425=1,Results!J425,0)</f>
        <v>0</v>
      </c>
      <c r="L425">
        <f>IF(H425=1,Results!M425,0)</f>
        <v>0</v>
      </c>
      <c r="M425">
        <f>IF(A425=1,Results!D425,0)</f>
        <v>0</v>
      </c>
      <c r="N425">
        <f>IF(B425=1,Results!G425,0)</f>
        <v>0</v>
      </c>
      <c r="O425">
        <f>IF(C425=1,Results!J425,0)</f>
        <v>0</v>
      </c>
      <c r="P425">
        <f>IF(G425=1,Results!M425,0)</f>
        <v>0</v>
      </c>
      <c r="Q425">
        <f>IF($E425=1,Results!N425,0)</f>
        <v>0</v>
      </c>
      <c r="R425">
        <f>IF($B425=1,Results!N425,0)</f>
        <v>0</v>
      </c>
    </row>
    <row r="426" spans="1:18">
      <c r="A426">
        <f>IF(Results!D426&lt;=Input!$C$27, 1, 0)</f>
        <v>1</v>
      </c>
      <c r="B426">
        <f>IF(Results!G426&lt;=Input!$C$27, 1, 0)</f>
        <v>1</v>
      </c>
      <c r="C426">
        <f>IF(Results!J426&lt;=Input!$C$27, 1, 0)</f>
        <v>1</v>
      </c>
      <c r="D426">
        <f>IF(Results!D426&gt;=Input!$F$27, 1, 0)</f>
        <v>0</v>
      </c>
      <c r="E426">
        <f>IF(Results!G426&gt;=Input!$F$27, 1, 0)</f>
        <v>0</v>
      </c>
      <c r="F426">
        <f>IF(Results!J426&gt;=Input!$F$27, 1, 0)</f>
        <v>0</v>
      </c>
      <c r="G426">
        <f>IF(Results!M426&lt;=Input!$C$27, 1, 0)</f>
        <v>1</v>
      </c>
      <c r="H426">
        <f>IF(Results!M426&gt;=Input!$F$27, 1, 0)</f>
        <v>0</v>
      </c>
      <c r="I426">
        <f>IF(D426=1,Results!D426,0)</f>
        <v>0</v>
      </c>
      <c r="J426">
        <f>IF(E426=1,Results!G426,0)</f>
        <v>0</v>
      </c>
      <c r="K426">
        <f>IF(F426=1,Results!J426,0)</f>
        <v>0</v>
      </c>
      <c r="L426">
        <f>IF(H426=1,Results!M426,0)</f>
        <v>0</v>
      </c>
      <c r="M426">
        <f>IF(A426=1,Results!D426,0)</f>
        <v>0</v>
      </c>
      <c r="N426">
        <f>IF(B426=1,Results!G426,0)</f>
        <v>0</v>
      </c>
      <c r="O426">
        <f>IF(C426=1,Results!J426,0)</f>
        <v>0</v>
      </c>
      <c r="P426">
        <f>IF(G426=1,Results!M426,0)</f>
        <v>0</v>
      </c>
      <c r="Q426">
        <f>IF($E426=1,Results!N426,0)</f>
        <v>0</v>
      </c>
      <c r="R426">
        <f>IF($B426=1,Results!N426,0)</f>
        <v>0</v>
      </c>
    </row>
    <row r="427" spans="1:18">
      <c r="A427">
        <f>IF(Results!D427&lt;=Input!$C$27, 1, 0)</f>
        <v>1</v>
      </c>
      <c r="B427">
        <f>IF(Results!G427&lt;=Input!$C$27, 1, 0)</f>
        <v>1</v>
      </c>
      <c r="C427">
        <f>IF(Results!J427&lt;=Input!$C$27, 1, 0)</f>
        <v>1</v>
      </c>
      <c r="D427">
        <f>IF(Results!D427&gt;=Input!$F$27, 1, 0)</f>
        <v>0</v>
      </c>
      <c r="E427">
        <f>IF(Results!G427&gt;=Input!$F$27, 1, 0)</f>
        <v>0</v>
      </c>
      <c r="F427">
        <f>IF(Results!J427&gt;=Input!$F$27, 1, 0)</f>
        <v>0</v>
      </c>
      <c r="G427">
        <f>IF(Results!M427&lt;=Input!$C$27, 1, 0)</f>
        <v>1</v>
      </c>
      <c r="H427">
        <f>IF(Results!M427&gt;=Input!$F$27, 1, 0)</f>
        <v>0</v>
      </c>
      <c r="I427">
        <f>IF(D427=1,Results!D427,0)</f>
        <v>0</v>
      </c>
      <c r="J427">
        <f>IF(E427=1,Results!G427,0)</f>
        <v>0</v>
      </c>
      <c r="K427">
        <f>IF(F427=1,Results!J427,0)</f>
        <v>0</v>
      </c>
      <c r="L427">
        <f>IF(H427=1,Results!M427,0)</f>
        <v>0</v>
      </c>
      <c r="M427">
        <f>IF(A427=1,Results!D427,0)</f>
        <v>0</v>
      </c>
      <c r="N427">
        <f>IF(B427=1,Results!G427,0)</f>
        <v>0</v>
      </c>
      <c r="O427">
        <f>IF(C427=1,Results!J427,0)</f>
        <v>0</v>
      </c>
      <c r="P427">
        <f>IF(G427=1,Results!M427,0)</f>
        <v>0</v>
      </c>
      <c r="Q427">
        <f>IF($E427=1,Results!N427,0)</f>
        <v>0</v>
      </c>
      <c r="R427">
        <f>IF($B427=1,Results!N427,0)</f>
        <v>0</v>
      </c>
    </row>
    <row r="428" spans="1:18">
      <c r="A428">
        <f>IF(Results!D428&lt;=Input!$C$27, 1, 0)</f>
        <v>1</v>
      </c>
      <c r="B428">
        <f>IF(Results!G428&lt;=Input!$C$27, 1, 0)</f>
        <v>1</v>
      </c>
      <c r="C428">
        <f>IF(Results!J428&lt;=Input!$C$27, 1, 0)</f>
        <v>1</v>
      </c>
      <c r="D428">
        <f>IF(Results!D428&gt;=Input!$F$27, 1, 0)</f>
        <v>0</v>
      </c>
      <c r="E428">
        <f>IF(Results!G428&gt;=Input!$F$27, 1, 0)</f>
        <v>0</v>
      </c>
      <c r="F428">
        <f>IF(Results!J428&gt;=Input!$F$27, 1, 0)</f>
        <v>0</v>
      </c>
      <c r="G428">
        <f>IF(Results!M428&lt;=Input!$C$27, 1, 0)</f>
        <v>1</v>
      </c>
      <c r="H428">
        <f>IF(Results!M428&gt;=Input!$F$27, 1, 0)</f>
        <v>0</v>
      </c>
      <c r="I428">
        <f>IF(D428=1,Results!D428,0)</f>
        <v>0</v>
      </c>
      <c r="J428">
        <f>IF(E428=1,Results!G428,0)</f>
        <v>0</v>
      </c>
      <c r="K428">
        <f>IF(F428=1,Results!J428,0)</f>
        <v>0</v>
      </c>
      <c r="L428">
        <f>IF(H428=1,Results!M428,0)</f>
        <v>0</v>
      </c>
      <c r="M428">
        <f>IF(A428=1,Results!D428,0)</f>
        <v>0</v>
      </c>
      <c r="N428">
        <f>IF(B428=1,Results!G428,0)</f>
        <v>0</v>
      </c>
      <c r="O428">
        <f>IF(C428=1,Results!J428,0)</f>
        <v>0</v>
      </c>
      <c r="P428">
        <f>IF(G428=1,Results!M428,0)</f>
        <v>0</v>
      </c>
      <c r="Q428">
        <f>IF($E428=1,Results!N428,0)</f>
        <v>0</v>
      </c>
      <c r="R428">
        <f>IF($B428=1,Results!N428,0)</f>
        <v>0</v>
      </c>
    </row>
    <row r="429" spans="1:18">
      <c r="A429">
        <f>IF(Results!D429&lt;=Input!$C$27, 1, 0)</f>
        <v>1</v>
      </c>
      <c r="B429">
        <f>IF(Results!G429&lt;=Input!$C$27, 1, 0)</f>
        <v>1</v>
      </c>
      <c r="C429">
        <f>IF(Results!J429&lt;=Input!$C$27, 1, 0)</f>
        <v>1</v>
      </c>
      <c r="D429">
        <f>IF(Results!D429&gt;=Input!$F$27, 1, 0)</f>
        <v>0</v>
      </c>
      <c r="E429">
        <f>IF(Results!G429&gt;=Input!$F$27, 1, 0)</f>
        <v>0</v>
      </c>
      <c r="F429">
        <f>IF(Results!J429&gt;=Input!$F$27, 1, 0)</f>
        <v>0</v>
      </c>
      <c r="G429">
        <f>IF(Results!M429&lt;=Input!$C$27, 1, 0)</f>
        <v>1</v>
      </c>
      <c r="H429">
        <f>IF(Results!M429&gt;=Input!$F$27, 1, 0)</f>
        <v>0</v>
      </c>
      <c r="I429">
        <f>IF(D429=1,Results!D429,0)</f>
        <v>0</v>
      </c>
      <c r="J429">
        <f>IF(E429=1,Results!G429,0)</f>
        <v>0</v>
      </c>
      <c r="K429">
        <f>IF(F429=1,Results!J429,0)</f>
        <v>0</v>
      </c>
      <c r="L429">
        <f>IF(H429=1,Results!M429,0)</f>
        <v>0</v>
      </c>
      <c r="M429">
        <f>IF(A429=1,Results!D429,0)</f>
        <v>0</v>
      </c>
      <c r="N429">
        <f>IF(B429=1,Results!G429,0)</f>
        <v>0</v>
      </c>
      <c r="O429">
        <f>IF(C429=1,Results!J429,0)</f>
        <v>0</v>
      </c>
      <c r="P429">
        <f>IF(G429=1,Results!M429,0)</f>
        <v>0</v>
      </c>
      <c r="Q429">
        <f>IF($E429=1,Results!N429,0)</f>
        <v>0</v>
      </c>
      <c r="R429">
        <f>IF($B429=1,Results!N429,0)</f>
        <v>0</v>
      </c>
    </row>
    <row r="430" spans="1:18">
      <c r="A430">
        <f>IF(Results!D430&lt;=Input!$C$27, 1, 0)</f>
        <v>1</v>
      </c>
      <c r="B430">
        <f>IF(Results!G430&lt;=Input!$C$27, 1, 0)</f>
        <v>1</v>
      </c>
      <c r="C430">
        <f>IF(Results!J430&lt;=Input!$C$27, 1, 0)</f>
        <v>1</v>
      </c>
      <c r="D430">
        <f>IF(Results!D430&gt;=Input!$F$27, 1, 0)</f>
        <v>0</v>
      </c>
      <c r="E430">
        <f>IF(Results!G430&gt;=Input!$F$27, 1, 0)</f>
        <v>0</v>
      </c>
      <c r="F430">
        <f>IF(Results!J430&gt;=Input!$F$27, 1, 0)</f>
        <v>0</v>
      </c>
      <c r="G430">
        <f>IF(Results!M430&lt;=Input!$C$27, 1, 0)</f>
        <v>1</v>
      </c>
      <c r="H430">
        <f>IF(Results!M430&gt;=Input!$F$27, 1, 0)</f>
        <v>0</v>
      </c>
      <c r="I430">
        <f>IF(D430=1,Results!D430,0)</f>
        <v>0</v>
      </c>
      <c r="J430">
        <f>IF(E430=1,Results!G430,0)</f>
        <v>0</v>
      </c>
      <c r="K430">
        <f>IF(F430=1,Results!J430,0)</f>
        <v>0</v>
      </c>
      <c r="L430">
        <f>IF(H430=1,Results!M430,0)</f>
        <v>0</v>
      </c>
      <c r="M430">
        <f>IF(A430=1,Results!D430,0)</f>
        <v>0</v>
      </c>
      <c r="N430">
        <f>IF(B430=1,Results!G430,0)</f>
        <v>0</v>
      </c>
      <c r="O430">
        <f>IF(C430=1,Results!J430,0)</f>
        <v>0</v>
      </c>
      <c r="P430">
        <f>IF(G430=1,Results!M430,0)</f>
        <v>0</v>
      </c>
      <c r="Q430">
        <f>IF($E430=1,Results!N430,0)</f>
        <v>0</v>
      </c>
      <c r="R430">
        <f>IF($B430=1,Results!N430,0)</f>
        <v>0</v>
      </c>
    </row>
    <row r="431" spans="1:18">
      <c r="A431">
        <f>IF(Results!D431&lt;=Input!$C$27, 1, 0)</f>
        <v>1</v>
      </c>
      <c r="B431">
        <f>IF(Results!G431&lt;=Input!$C$27, 1, 0)</f>
        <v>1</v>
      </c>
      <c r="C431">
        <f>IF(Results!J431&lt;=Input!$C$27, 1, 0)</f>
        <v>1</v>
      </c>
      <c r="D431">
        <f>IF(Results!D431&gt;=Input!$F$27, 1, 0)</f>
        <v>0</v>
      </c>
      <c r="E431">
        <f>IF(Results!G431&gt;=Input!$F$27, 1, 0)</f>
        <v>0</v>
      </c>
      <c r="F431">
        <f>IF(Results!J431&gt;=Input!$F$27, 1, 0)</f>
        <v>0</v>
      </c>
      <c r="G431">
        <f>IF(Results!M431&lt;=Input!$C$27, 1, 0)</f>
        <v>1</v>
      </c>
      <c r="H431">
        <f>IF(Results!M431&gt;=Input!$F$27, 1, 0)</f>
        <v>0</v>
      </c>
      <c r="I431">
        <f>IF(D431=1,Results!D431,0)</f>
        <v>0</v>
      </c>
      <c r="J431">
        <f>IF(E431=1,Results!G431,0)</f>
        <v>0</v>
      </c>
      <c r="K431">
        <f>IF(F431=1,Results!J431,0)</f>
        <v>0</v>
      </c>
      <c r="L431">
        <f>IF(H431=1,Results!M431,0)</f>
        <v>0</v>
      </c>
      <c r="M431">
        <f>IF(A431=1,Results!D431,0)</f>
        <v>0</v>
      </c>
      <c r="N431">
        <f>IF(B431=1,Results!G431,0)</f>
        <v>0</v>
      </c>
      <c r="O431">
        <f>IF(C431=1,Results!J431,0)</f>
        <v>0</v>
      </c>
      <c r="P431">
        <f>IF(G431=1,Results!M431,0)</f>
        <v>0</v>
      </c>
      <c r="Q431">
        <f>IF($E431=1,Results!N431,0)</f>
        <v>0</v>
      </c>
      <c r="R431">
        <f>IF($B431=1,Results!N431,0)</f>
        <v>0</v>
      </c>
    </row>
    <row r="432" spans="1:18">
      <c r="A432">
        <f>IF(Results!D432&lt;=Input!$C$27, 1, 0)</f>
        <v>1</v>
      </c>
      <c r="B432">
        <f>IF(Results!G432&lt;=Input!$C$27, 1, 0)</f>
        <v>1</v>
      </c>
      <c r="C432">
        <f>IF(Results!J432&lt;=Input!$C$27, 1, 0)</f>
        <v>1</v>
      </c>
      <c r="D432">
        <f>IF(Results!D432&gt;=Input!$F$27, 1, 0)</f>
        <v>0</v>
      </c>
      <c r="E432">
        <f>IF(Results!G432&gt;=Input!$F$27, 1, 0)</f>
        <v>0</v>
      </c>
      <c r="F432">
        <f>IF(Results!J432&gt;=Input!$F$27, 1, 0)</f>
        <v>0</v>
      </c>
      <c r="G432">
        <f>IF(Results!M432&lt;=Input!$C$27, 1, 0)</f>
        <v>1</v>
      </c>
      <c r="H432">
        <f>IF(Results!M432&gt;=Input!$F$27, 1, 0)</f>
        <v>0</v>
      </c>
      <c r="I432">
        <f>IF(D432=1,Results!D432,0)</f>
        <v>0</v>
      </c>
      <c r="J432">
        <f>IF(E432=1,Results!G432,0)</f>
        <v>0</v>
      </c>
      <c r="K432">
        <f>IF(F432=1,Results!J432,0)</f>
        <v>0</v>
      </c>
      <c r="L432">
        <f>IF(H432=1,Results!M432,0)</f>
        <v>0</v>
      </c>
      <c r="M432">
        <f>IF(A432=1,Results!D432,0)</f>
        <v>0</v>
      </c>
      <c r="N432">
        <f>IF(B432=1,Results!G432,0)</f>
        <v>0</v>
      </c>
      <c r="O432">
        <f>IF(C432=1,Results!J432,0)</f>
        <v>0</v>
      </c>
      <c r="P432">
        <f>IF(G432=1,Results!M432,0)</f>
        <v>0</v>
      </c>
      <c r="Q432">
        <f>IF($E432=1,Results!N432,0)</f>
        <v>0</v>
      </c>
      <c r="R432">
        <f>IF($B432=1,Results!N432,0)</f>
        <v>0</v>
      </c>
    </row>
    <row r="433" spans="1:18">
      <c r="A433">
        <f>IF(Results!D433&lt;=Input!$C$27, 1, 0)</f>
        <v>1</v>
      </c>
      <c r="B433">
        <f>IF(Results!G433&lt;=Input!$C$27, 1, 0)</f>
        <v>1</v>
      </c>
      <c r="C433">
        <f>IF(Results!J433&lt;=Input!$C$27, 1, 0)</f>
        <v>1</v>
      </c>
      <c r="D433">
        <f>IF(Results!D433&gt;=Input!$F$27, 1, 0)</f>
        <v>0</v>
      </c>
      <c r="E433">
        <f>IF(Results!G433&gt;=Input!$F$27, 1, 0)</f>
        <v>0</v>
      </c>
      <c r="F433">
        <f>IF(Results!J433&gt;=Input!$F$27, 1, 0)</f>
        <v>0</v>
      </c>
      <c r="G433">
        <f>IF(Results!M433&lt;=Input!$C$27, 1, 0)</f>
        <v>1</v>
      </c>
      <c r="H433">
        <f>IF(Results!M433&gt;=Input!$F$27, 1, 0)</f>
        <v>0</v>
      </c>
      <c r="I433">
        <f>IF(D433=1,Results!D433,0)</f>
        <v>0</v>
      </c>
      <c r="J433">
        <f>IF(E433=1,Results!G433,0)</f>
        <v>0</v>
      </c>
      <c r="K433">
        <f>IF(F433=1,Results!J433,0)</f>
        <v>0</v>
      </c>
      <c r="L433">
        <f>IF(H433=1,Results!M433,0)</f>
        <v>0</v>
      </c>
      <c r="M433">
        <f>IF(A433=1,Results!D433,0)</f>
        <v>0</v>
      </c>
      <c r="N433">
        <f>IF(B433=1,Results!G433,0)</f>
        <v>0</v>
      </c>
      <c r="O433">
        <f>IF(C433=1,Results!J433,0)</f>
        <v>0</v>
      </c>
      <c r="P433">
        <f>IF(G433=1,Results!M433,0)</f>
        <v>0</v>
      </c>
      <c r="Q433">
        <f>IF($E433=1,Results!N433,0)</f>
        <v>0</v>
      </c>
      <c r="R433">
        <f>IF($B433=1,Results!N433,0)</f>
        <v>0</v>
      </c>
    </row>
    <row r="434" spans="1:18">
      <c r="A434">
        <f>IF(Results!D434&lt;=Input!$C$27, 1, 0)</f>
        <v>1</v>
      </c>
      <c r="B434">
        <f>IF(Results!G434&lt;=Input!$C$27, 1, 0)</f>
        <v>1</v>
      </c>
      <c r="C434">
        <f>IF(Results!J434&lt;=Input!$C$27, 1, 0)</f>
        <v>1</v>
      </c>
      <c r="D434">
        <f>IF(Results!D434&gt;=Input!$F$27, 1, 0)</f>
        <v>0</v>
      </c>
      <c r="E434">
        <f>IF(Results!G434&gt;=Input!$F$27, 1, 0)</f>
        <v>0</v>
      </c>
      <c r="F434">
        <f>IF(Results!J434&gt;=Input!$F$27, 1, 0)</f>
        <v>0</v>
      </c>
      <c r="G434">
        <f>IF(Results!M434&lt;=Input!$C$27, 1, 0)</f>
        <v>1</v>
      </c>
      <c r="H434">
        <f>IF(Results!M434&gt;=Input!$F$27, 1, 0)</f>
        <v>0</v>
      </c>
      <c r="I434">
        <f>IF(D434=1,Results!D434,0)</f>
        <v>0</v>
      </c>
      <c r="J434">
        <f>IF(E434=1,Results!G434,0)</f>
        <v>0</v>
      </c>
      <c r="K434">
        <f>IF(F434=1,Results!J434,0)</f>
        <v>0</v>
      </c>
      <c r="L434">
        <f>IF(H434=1,Results!M434,0)</f>
        <v>0</v>
      </c>
      <c r="M434">
        <f>IF(A434=1,Results!D434,0)</f>
        <v>0</v>
      </c>
      <c r="N434">
        <f>IF(B434=1,Results!G434,0)</f>
        <v>0</v>
      </c>
      <c r="O434">
        <f>IF(C434=1,Results!J434,0)</f>
        <v>0</v>
      </c>
      <c r="P434">
        <f>IF(G434=1,Results!M434,0)</f>
        <v>0</v>
      </c>
      <c r="Q434">
        <f>IF($E434=1,Results!N434,0)</f>
        <v>0</v>
      </c>
      <c r="R434">
        <f>IF($B434=1,Results!N434,0)</f>
        <v>0</v>
      </c>
    </row>
    <row r="435" spans="1:18">
      <c r="A435">
        <f>IF(Results!D435&lt;=Input!$C$27, 1, 0)</f>
        <v>1</v>
      </c>
      <c r="B435">
        <f>IF(Results!G435&lt;=Input!$C$27, 1, 0)</f>
        <v>1</v>
      </c>
      <c r="C435">
        <f>IF(Results!J435&lt;=Input!$C$27, 1, 0)</f>
        <v>1</v>
      </c>
      <c r="D435">
        <f>IF(Results!D435&gt;=Input!$F$27, 1, 0)</f>
        <v>0</v>
      </c>
      <c r="E435">
        <f>IF(Results!G435&gt;=Input!$F$27, 1, 0)</f>
        <v>0</v>
      </c>
      <c r="F435">
        <f>IF(Results!J435&gt;=Input!$F$27, 1, 0)</f>
        <v>0</v>
      </c>
      <c r="G435">
        <f>IF(Results!M435&lt;=Input!$C$27, 1, 0)</f>
        <v>1</v>
      </c>
      <c r="H435">
        <f>IF(Results!M435&gt;=Input!$F$27, 1, 0)</f>
        <v>0</v>
      </c>
      <c r="I435">
        <f>IF(D435=1,Results!D435,0)</f>
        <v>0</v>
      </c>
      <c r="J435">
        <f>IF(E435=1,Results!G435,0)</f>
        <v>0</v>
      </c>
      <c r="K435">
        <f>IF(F435=1,Results!J435,0)</f>
        <v>0</v>
      </c>
      <c r="L435">
        <f>IF(H435=1,Results!M435,0)</f>
        <v>0</v>
      </c>
      <c r="M435">
        <f>IF(A435=1,Results!D435,0)</f>
        <v>0</v>
      </c>
      <c r="N435">
        <f>IF(B435=1,Results!G435,0)</f>
        <v>0</v>
      </c>
      <c r="O435">
        <f>IF(C435=1,Results!J435,0)</f>
        <v>0</v>
      </c>
      <c r="P435">
        <f>IF(G435=1,Results!M435,0)</f>
        <v>0</v>
      </c>
      <c r="Q435">
        <f>IF($E435=1,Results!N435,0)</f>
        <v>0</v>
      </c>
      <c r="R435">
        <f>IF($B435=1,Results!N435,0)</f>
        <v>0</v>
      </c>
    </row>
    <row r="436" spans="1:18">
      <c r="A436">
        <f>IF(Results!D436&lt;=Input!$C$27, 1, 0)</f>
        <v>1</v>
      </c>
      <c r="B436">
        <f>IF(Results!G436&lt;=Input!$C$27, 1, 0)</f>
        <v>1</v>
      </c>
      <c r="C436">
        <f>IF(Results!J436&lt;=Input!$C$27, 1, 0)</f>
        <v>1</v>
      </c>
      <c r="D436">
        <f>IF(Results!D436&gt;=Input!$F$27, 1, 0)</f>
        <v>0</v>
      </c>
      <c r="E436">
        <f>IF(Results!G436&gt;=Input!$F$27, 1, 0)</f>
        <v>0</v>
      </c>
      <c r="F436">
        <f>IF(Results!J436&gt;=Input!$F$27, 1, 0)</f>
        <v>0</v>
      </c>
      <c r="G436">
        <f>IF(Results!M436&lt;=Input!$C$27, 1, 0)</f>
        <v>1</v>
      </c>
      <c r="H436">
        <f>IF(Results!M436&gt;=Input!$F$27, 1, 0)</f>
        <v>0</v>
      </c>
      <c r="I436">
        <f>IF(D436=1,Results!D436,0)</f>
        <v>0</v>
      </c>
      <c r="J436">
        <f>IF(E436=1,Results!G436,0)</f>
        <v>0</v>
      </c>
      <c r="K436">
        <f>IF(F436=1,Results!J436,0)</f>
        <v>0</v>
      </c>
      <c r="L436">
        <f>IF(H436=1,Results!M436,0)</f>
        <v>0</v>
      </c>
      <c r="M436">
        <f>IF(A436=1,Results!D436,0)</f>
        <v>0</v>
      </c>
      <c r="N436">
        <f>IF(B436=1,Results!G436,0)</f>
        <v>0</v>
      </c>
      <c r="O436">
        <f>IF(C436=1,Results!J436,0)</f>
        <v>0</v>
      </c>
      <c r="P436">
        <f>IF(G436=1,Results!M436,0)</f>
        <v>0</v>
      </c>
      <c r="Q436">
        <f>IF($E436=1,Results!N436,0)</f>
        <v>0</v>
      </c>
      <c r="R436">
        <f>IF($B436=1,Results!N436,0)</f>
        <v>0</v>
      </c>
    </row>
    <row r="437" spans="1:18">
      <c r="A437">
        <f>IF(Results!D437&lt;=Input!$C$27, 1, 0)</f>
        <v>1</v>
      </c>
      <c r="B437">
        <f>IF(Results!G437&lt;=Input!$C$27, 1, 0)</f>
        <v>1</v>
      </c>
      <c r="C437">
        <f>IF(Results!J437&lt;=Input!$C$27, 1, 0)</f>
        <v>1</v>
      </c>
      <c r="D437">
        <f>IF(Results!D437&gt;=Input!$F$27, 1, 0)</f>
        <v>0</v>
      </c>
      <c r="E437">
        <f>IF(Results!G437&gt;=Input!$F$27, 1, 0)</f>
        <v>0</v>
      </c>
      <c r="F437">
        <f>IF(Results!J437&gt;=Input!$F$27, 1, 0)</f>
        <v>0</v>
      </c>
      <c r="G437">
        <f>IF(Results!M437&lt;=Input!$C$27, 1, 0)</f>
        <v>1</v>
      </c>
      <c r="H437">
        <f>IF(Results!M437&gt;=Input!$F$27, 1, 0)</f>
        <v>0</v>
      </c>
      <c r="I437">
        <f>IF(D437=1,Results!D437,0)</f>
        <v>0</v>
      </c>
      <c r="J437">
        <f>IF(E437=1,Results!G437,0)</f>
        <v>0</v>
      </c>
      <c r="K437">
        <f>IF(F437=1,Results!J437,0)</f>
        <v>0</v>
      </c>
      <c r="L437">
        <f>IF(H437=1,Results!M437,0)</f>
        <v>0</v>
      </c>
      <c r="M437">
        <f>IF(A437=1,Results!D437,0)</f>
        <v>0</v>
      </c>
      <c r="N437">
        <f>IF(B437=1,Results!G437,0)</f>
        <v>0</v>
      </c>
      <c r="O437">
        <f>IF(C437=1,Results!J437,0)</f>
        <v>0</v>
      </c>
      <c r="P437">
        <f>IF(G437=1,Results!M437,0)</f>
        <v>0</v>
      </c>
      <c r="Q437">
        <f>IF($E437=1,Results!N437,0)</f>
        <v>0</v>
      </c>
      <c r="R437">
        <f>IF($B437=1,Results!N437,0)</f>
        <v>0</v>
      </c>
    </row>
    <row r="438" spans="1:18">
      <c r="A438">
        <f>IF(Results!D438&lt;=Input!$C$27, 1, 0)</f>
        <v>1</v>
      </c>
      <c r="B438">
        <f>IF(Results!G438&lt;=Input!$C$27, 1, 0)</f>
        <v>1</v>
      </c>
      <c r="C438">
        <f>IF(Results!J438&lt;=Input!$C$27, 1, 0)</f>
        <v>1</v>
      </c>
      <c r="D438">
        <f>IF(Results!D438&gt;=Input!$F$27, 1, 0)</f>
        <v>0</v>
      </c>
      <c r="E438">
        <f>IF(Results!G438&gt;=Input!$F$27, 1, 0)</f>
        <v>0</v>
      </c>
      <c r="F438">
        <f>IF(Results!J438&gt;=Input!$F$27, 1, 0)</f>
        <v>0</v>
      </c>
      <c r="G438">
        <f>IF(Results!M438&lt;=Input!$C$27, 1, 0)</f>
        <v>1</v>
      </c>
      <c r="H438">
        <f>IF(Results!M438&gt;=Input!$F$27, 1, 0)</f>
        <v>0</v>
      </c>
      <c r="I438">
        <f>IF(D438=1,Results!D438,0)</f>
        <v>0</v>
      </c>
      <c r="J438">
        <f>IF(E438=1,Results!G438,0)</f>
        <v>0</v>
      </c>
      <c r="K438">
        <f>IF(F438=1,Results!J438,0)</f>
        <v>0</v>
      </c>
      <c r="L438">
        <f>IF(H438=1,Results!M438,0)</f>
        <v>0</v>
      </c>
      <c r="M438">
        <f>IF(A438=1,Results!D438,0)</f>
        <v>0</v>
      </c>
      <c r="N438">
        <f>IF(B438=1,Results!G438,0)</f>
        <v>0</v>
      </c>
      <c r="O438">
        <f>IF(C438=1,Results!J438,0)</f>
        <v>0</v>
      </c>
      <c r="P438">
        <f>IF(G438=1,Results!M438,0)</f>
        <v>0</v>
      </c>
      <c r="Q438">
        <f>IF($E438=1,Results!N438,0)</f>
        <v>0</v>
      </c>
      <c r="R438">
        <f>IF($B438=1,Results!N438,0)</f>
        <v>0</v>
      </c>
    </row>
    <row r="439" spans="1:18">
      <c r="A439">
        <f>IF(Results!D439&lt;=Input!$C$27, 1, 0)</f>
        <v>1</v>
      </c>
      <c r="B439">
        <f>IF(Results!G439&lt;=Input!$C$27, 1, 0)</f>
        <v>1</v>
      </c>
      <c r="C439">
        <f>IF(Results!J439&lt;=Input!$C$27, 1, 0)</f>
        <v>1</v>
      </c>
      <c r="D439">
        <f>IF(Results!D439&gt;=Input!$F$27, 1, 0)</f>
        <v>0</v>
      </c>
      <c r="E439">
        <f>IF(Results!G439&gt;=Input!$F$27, 1, 0)</f>
        <v>0</v>
      </c>
      <c r="F439">
        <f>IF(Results!J439&gt;=Input!$F$27, 1, 0)</f>
        <v>0</v>
      </c>
      <c r="G439">
        <f>IF(Results!M439&lt;=Input!$C$27, 1, 0)</f>
        <v>1</v>
      </c>
      <c r="H439">
        <f>IF(Results!M439&gt;=Input!$F$27, 1, 0)</f>
        <v>0</v>
      </c>
      <c r="I439">
        <f>IF(D439=1,Results!D439,0)</f>
        <v>0</v>
      </c>
      <c r="J439">
        <f>IF(E439=1,Results!G439,0)</f>
        <v>0</v>
      </c>
      <c r="K439">
        <f>IF(F439=1,Results!J439,0)</f>
        <v>0</v>
      </c>
      <c r="L439">
        <f>IF(H439=1,Results!M439,0)</f>
        <v>0</v>
      </c>
      <c r="M439">
        <f>IF(A439=1,Results!D439,0)</f>
        <v>0</v>
      </c>
      <c r="N439">
        <f>IF(B439=1,Results!G439,0)</f>
        <v>0</v>
      </c>
      <c r="O439">
        <f>IF(C439=1,Results!J439,0)</f>
        <v>0</v>
      </c>
      <c r="P439">
        <f>IF(G439=1,Results!M439,0)</f>
        <v>0</v>
      </c>
      <c r="Q439">
        <f>IF($E439=1,Results!N439,0)</f>
        <v>0</v>
      </c>
      <c r="R439">
        <f>IF($B439=1,Results!N439,0)</f>
        <v>0</v>
      </c>
    </row>
    <row r="440" spans="1:18">
      <c r="A440">
        <f>IF(Results!D440&lt;=Input!$C$27, 1, 0)</f>
        <v>1</v>
      </c>
      <c r="B440">
        <f>IF(Results!G440&lt;=Input!$C$27, 1, 0)</f>
        <v>1</v>
      </c>
      <c r="C440">
        <f>IF(Results!J440&lt;=Input!$C$27, 1, 0)</f>
        <v>1</v>
      </c>
      <c r="D440">
        <f>IF(Results!D440&gt;=Input!$F$27, 1, 0)</f>
        <v>0</v>
      </c>
      <c r="E440">
        <f>IF(Results!G440&gt;=Input!$F$27, 1, 0)</f>
        <v>0</v>
      </c>
      <c r="F440">
        <f>IF(Results!J440&gt;=Input!$F$27, 1, 0)</f>
        <v>0</v>
      </c>
      <c r="G440">
        <f>IF(Results!M440&lt;=Input!$C$27, 1, 0)</f>
        <v>1</v>
      </c>
      <c r="H440">
        <f>IF(Results!M440&gt;=Input!$F$27, 1, 0)</f>
        <v>0</v>
      </c>
      <c r="I440">
        <f>IF(D440=1,Results!D440,0)</f>
        <v>0</v>
      </c>
      <c r="J440">
        <f>IF(E440=1,Results!G440,0)</f>
        <v>0</v>
      </c>
      <c r="K440">
        <f>IF(F440=1,Results!J440,0)</f>
        <v>0</v>
      </c>
      <c r="L440">
        <f>IF(H440=1,Results!M440,0)</f>
        <v>0</v>
      </c>
      <c r="M440">
        <f>IF(A440=1,Results!D440,0)</f>
        <v>0</v>
      </c>
      <c r="N440">
        <f>IF(B440=1,Results!G440,0)</f>
        <v>0</v>
      </c>
      <c r="O440">
        <f>IF(C440=1,Results!J440,0)</f>
        <v>0</v>
      </c>
      <c r="P440">
        <f>IF(G440=1,Results!M440,0)</f>
        <v>0</v>
      </c>
      <c r="Q440">
        <f>IF($E440=1,Results!N440,0)</f>
        <v>0</v>
      </c>
      <c r="R440">
        <f>IF($B440=1,Results!N440,0)</f>
        <v>0</v>
      </c>
    </row>
    <row r="441" spans="1:18">
      <c r="A441">
        <f>IF(Results!D441&lt;=Input!$C$27, 1, 0)</f>
        <v>1</v>
      </c>
      <c r="B441">
        <f>IF(Results!G441&lt;=Input!$C$27, 1, 0)</f>
        <v>1</v>
      </c>
      <c r="C441">
        <f>IF(Results!J441&lt;=Input!$C$27, 1, 0)</f>
        <v>1</v>
      </c>
      <c r="D441">
        <f>IF(Results!D441&gt;=Input!$F$27, 1, 0)</f>
        <v>0</v>
      </c>
      <c r="E441">
        <f>IF(Results!G441&gt;=Input!$F$27, 1, 0)</f>
        <v>0</v>
      </c>
      <c r="F441">
        <f>IF(Results!J441&gt;=Input!$F$27, 1, 0)</f>
        <v>0</v>
      </c>
      <c r="G441">
        <f>IF(Results!M441&lt;=Input!$C$27, 1, 0)</f>
        <v>1</v>
      </c>
      <c r="H441">
        <f>IF(Results!M441&gt;=Input!$F$27, 1, 0)</f>
        <v>0</v>
      </c>
      <c r="I441">
        <f>IF(D441=1,Results!D441,0)</f>
        <v>0</v>
      </c>
      <c r="J441">
        <f>IF(E441=1,Results!G441,0)</f>
        <v>0</v>
      </c>
      <c r="K441">
        <f>IF(F441=1,Results!J441,0)</f>
        <v>0</v>
      </c>
      <c r="L441">
        <f>IF(H441=1,Results!M441,0)</f>
        <v>0</v>
      </c>
      <c r="M441">
        <f>IF(A441=1,Results!D441,0)</f>
        <v>0</v>
      </c>
      <c r="N441">
        <f>IF(B441=1,Results!G441,0)</f>
        <v>0</v>
      </c>
      <c r="O441">
        <f>IF(C441=1,Results!J441,0)</f>
        <v>0</v>
      </c>
      <c r="P441">
        <f>IF(G441=1,Results!M441,0)</f>
        <v>0</v>
      </c>
      <c r="Q441">
        <f>IF($E441=1,Results!N441,0)</f>
        <v>0</v>
      </c>
      <c r="R441">
        <f>IF($B441=1,Results!N441,0)</f>
        <v>0</v>
      </c>
    </row>
    <row r="442" spans="1:18">
      <c r="A442">
        <f>IF(Results!D442&lt;=Input!$C$27, 1, 0)</f>
        <v>1</v>
      </c>
      <c r="B442">
        <f>IF(Results!G442&lt;=Input!$C$27, 1, 0)</f>
        <v>1</v>
      </c>
      <c r="C442">
        <f>IF(Results!J442&lt;=Input!$C$27, 1, 0)</f>
        <v>1</v>
      </c>
      <c r="D442">
        <f>IF(Results!D442&gt;=Input!$F$27, 1, 0)</f>
        <v>0</v>
      </c>
      <c r="E442">
        <f>IF(Results!G442&gt;=Input!$F$27, 1, 0)</f>
        <v>0</v>
      </c>
      <c r="F442">
        <f>IF(Results!J442&gt;=Input!$F$27, 1, 0)</f>
        <v>0</v>
      </c>
      <c r="G442">
        <f>IF(Results!M442&lt;=Input!$C$27, 1, 0)</f>
        <v>1</v>
      </c>
      <c r="H442">
        <f>IF(Results!M442&gt;=Input!$F$27, 1, 0)</f>
        <v>0</v>
      </c>
      <c r="I442">
        <f>IF(D442=1,Results!D442,0)</f>
        <v>0</v>
      </c>
      <c r="J442">
        <f>IF(E442=1,Results!G442,0)</f>
        <v>0</v>
      </c>
      <c r="K442">
        <f>IF(F442=1,Results!J442,0)</f>
        <v>0</v>
      </c>
      <c r="L442">
        <f>IF(H442=1,Results!M442,0)</f>
        <v>0</v>
      </c>
      <c r="M442">
        <f>IF(A442=1,Results!D442,0)</f>
        <v>0</v>
      </c>
      <c r="N442">
        <f>IF(B442=1,Results!G442,0)</f>
        <v>0</v>
      </c>
      <c r="O442">
        <f>IF(C442=1,Results!J442,0)</f>
        <v>0</v>
      </c>
      <c r="P442">
        <f>IF(G442=1,Results!M442,0)</f>
        <v>0</v>
      </c>
      <c r="Q442">
        <f>IF($E442=1,Results!N442,0)</f>
        <v>0</v>
      </c>
      <c r="R442">
        <f>IF($B442=1,Results!N442,0)</f>
        <v>0</v>
      </c>
    </row>
    <row r="443" spans="1:18">
      <c r="A443">
        <f>IF(Results!D443&lt;=Input!$C$27, 1, 0)</f>
        <v>1</v>
      </c>
      <c r="B443">
        <f>IF(Results!G443&lt;=Input!$C$27, 1, 0)</f>
        <v>1</v>
      </c>
      <c r="C443">
        <f>IF(Results!J443&lt;=Input!$C$27, 1, 0)</f>
        <v>1</v>
      </c>
      <c r="D443">
        <f>IF(Results!D443&gt;=Input!$F$27, 1, 0)</f>
        <v>0</v>
      </c>
      <c r="E443">
        <f>IF(Results!G443&gt;=Input!$F$27, 1, 0)</f>
        <v>0</v>
      </c>
      <c r="F443">
        <f>IF(Results!J443&gt;=Input!$F$27, 1, 0)</f>
        <v>0</v>
      </c>
      <c r="G443">
        <f>IF(Results!M443&lt;=Input!$C$27, 1, 0)</f>
        <v>1</v>
      </c>
      <c r="H443">
        <f>IF(Results!M443&gt;=Input!$F$27, 1, 0)</f>
        <v>0</v>
      </c>
      <c r="I443">
        <f>IF(D443=1,Results!D443,0)</f>
        <v>0</v>
      </c>
      <c r="J443">
        <f>IF(E443=1,Results!G443,0)</f>
        <v>0</v>
      </c>
      <c r="K443">
        <f>IF(F443=1,Results!J443,0)</f>
        <v>0</v>
      </c>
      <c r="L443">
        <f>IF(H443=1,Results!M443,0)</f>
        <v>0</v>
      </c>
      <c r="M443">
        <f>IF(A443=1,Results!D443,0)</f>
        <v>0</v>
      </c>
      <c r="N443">
        <f>IF(B443=1,Results!G443,0)</f>
        <v>0</v>
      </c>
      <c r="O443">
        <f>IF(C443=1,Results!J443,0)</f>
        <v>0</v>
      </c>
      <c r="P443">
        <f>IF(G443=1,Results!M443,0)</f>
        <v>0</v>
      </c>
      <c r="Q443">
        <f>IF($E443=1,Results!N443,0)</f>
        <v>0</v>
      </c>
      <c r="R443">
        <f>IF($B443=1,Results!N443,0)</f>
        <v>0</v>
      </c>
    </row>
    <row r="444" spans="1:18">
      <c r="A444">
        <f>IF(Results!D444&lt;=Input!$C$27, 1, 0)</f>
        <v>1</v>
      </c>
      <c r="B444">
        <f>IF(Results!G444&lt;=Input!$C$27, 1, 0)</f>
        <v>1</v>
      </c>
      <c r="C444">
        <f>IF(Results!J444&lt;=Input!$C$27, 1, 0)</f>
        <v>1</v>
      </c>
      <c r="D444">
        <f>IF(Results!D444&gt;=Input!$F$27, 1, 0)</f>
        <v>0</v>
      </c>
      <c r="E444">
        <f>IF(Results!G444&gt;=Input!$F$27, 1, 0)</f>
        <v>0</v>
      </c>
      <c r="F444">
        <f>IF(Results!J444&gt;=Input!$F$27, 1, 0)</f>
        <v>0</v>
      </c>
      <c r="G444">
        <f>IF(Results!M444&lt;=Input!$C$27, 1, 0)</f>
        <v>1</v>
      </c>
      <c r="H444">
        <f>IF(Results!M444&gt;=Input!$F$27, 1, 0)</f>
        <v>0</v>
      </c>
      <c r="I444">
        <f>IF(D444=1,Results!D444,0)</f>
        <v>0</v>
      </c>
      <c r="J444">
        <f>IF(E444=1,Results!G444,0)</f>
        <v>0</v>
      </c>
      <c r="K444">
        <f>IF(F444=1,Results!J444,0)</f>
        <v>0</v>
      </c>
      <c r="L444">
        <f>IF(H444=1,Results!M444,0)</f>
        <v>0</v>
      </c>
      <c r="M444">
        <f>IF(A444=1,Results!D444,0)</f>
        <v>0</v>
      </c>
      <c r="N444">
        <f>IF(B444=1,Results!G444,0)</f>
        <v>0</v>
      </c>
      <c r="O444">
        <f>IF(C444=1,Results!J444,0)</f>
        <v>0</v>
      </c>
      <c r="P444">
        <f>IF(G444=1,Results!M444,0)</f>
        <v>0</v>
      </c>
      <c r="Q444">
        <f>IF($E444=1,Results!N444,0)</f>
        <v>0</v>
      </c>
      <c r="R444">
        <f>IF($B444=1,Results!N444,0)</f>
        <v>0</v>
      </c>
    </row>
    <row r="445" spans="1:18">
      <c r="A445">
        <f>IF(Results!D445&lt;=Input!$C$27, 1, 0)</f>
        <v>1</v>
      </c>
      <c r="B445">
        <f>IF(Results!G445&lt;=Input!$C$27, 1, 0)</f>
        <v>1</v>
      </c>
      <c r="C445">
        <f>IF(Results!J445&lt;=Input!$C$27, 1, 0)</f>
        <v>1</v>
      </c>
      <c r="D445">
        <f>IF(Results!D445&gt;=Input!$F$27, 1, 0)</f>
        <v>0</v>
      </c>
      <c r="E445">
        <f>IF(Results!G445&gt;=Input!$F$27, 1, 0)</f>
        <v>0</v>
      </c>
      <c r="F445">
        <f>IF(Results!J445&gt;=Input!$F$27, 1, 0)</f>
        <v>0</v>
      </c>
      <c r="G445">
        <f>IF(Results!M445&lt;=Input!$C$27, 1, 0)</f>
        <v>1</v>
      </c>
      <c r="H445">
        <f>IF(Results!M445&gt;=Input!$F$27, 1, 0)</f>
        <v>0</v>
      </c>
      <c r="I445">
        <f>IF(D445=1,Results!D445,0)</f>
        <v>0</v>
      </c>
      <c r="J445">
        <f>IF(E445=1,Results!G445,0)</f>
        <v>0</v>
      </c>
      <c r="K445">
        <f>IF(F445=1,Results!J445,0)</f>
        <v>0</v>
      </c>
      <c r="L445">
        <f>IF(H445=1,Results!M445,0)</f>
        <v>0</v>
      </c>
      <c r="M445">
        <f>IF(A445=1,Results!D445,0)</f>
        <v>0</v>
      </c>
      <c r="N445">
        <f>IF(B445=1,Results!G445,0)</f>
        <v>0</v>
      </c>
      <c r="O445">
        <f>IF(C445=1,Results!J445,0)</f>
        <v>0</v>
      </c>
      <c r="P445">
        <f>IF(G445=1,Results!M445,0)</f>
        <v>0</v>
      </c>
      <c r="Q445">
        <f>IF($E445=1,Results!N445,0)</f>
        <v>0</v>
      </c>
      <c r="R445">
        <f>IF($B445=1,Results!N445,0)</f>
        <v>0</v>
      </c>
    </row>
    <row r="446" spans="1:18">
      <c r="A446">
        <f>IF(Results!D446&lt;=Input!$C$27, 1, 0)</f>
        <v>1</v>
      </c>
      <c r="B446">
        <f>IF(Results!G446&lt;=Input!$C$27, 1, 0)</f>
        <v>1</v>
      </c>
      <c r="C446">
        <f>IF(Results!J446&lt;=Input!$C$27, 1, 0)</f>
        <v>1</v>
      </c>
      <c r="D446">
        <f>IF(Results!D446&gt;=Input!$F$27, 1, 0)</f>
        <v>0</v>
      </c>
      <c r="E446">
        <f>IF(Results!G446&gt;=Input!$F$27, 1, 0)</f>
        <v>0</v>
      </c>
      <c r="F446">
        <f>IF(Results!J446&gt;=Input!$F$27, 1, 0)</f>
        <v>0</v>
      </c>
      <c r="G446">
        <f>IF(Results!M446&lt;=Input!$C$27, 1, 0)</f>
        <v>1</v>
      </c>
      <c r="H446">
        <f>IF(Results!M446&gt;=Input!$F$27, 1, 0)</f>
        <v>0</v>
      </c>
      <c r="I446">
        <f>IF(D446=1,Results!D446,0)</f>
        <v>0</v>
      </c>
      <c r="J446">
        <f>IF(E446=1,Results!G446,0)</f>
        <v>0</v>
      </c>
      <c r="K446">
        <f>IF(F446=1,Results!J446,0)</f>
        <v>0</v>
      </c>
      <c r="L446">
        <f>IF(H446=1,Results!M446,0)</f>
        <v>0</v>
      </c>
      <c r="M446">
        <f>IF(A446=1,Results!D446,0)</f>
        <v>0</v>
      </c>
      <c r="N446">
        <f>IF(B446=1,Results!G446,0)</f>
        <v>0</v>
      </c>
      <c r="O446">
        <f>IF(C446=1,Results!J446,0)</f>
        <v>0</v>
      </c>
      <c r="P446">
        <f>IF(G446=1,Results!M446,0)</f>
        <v>0</v>
      </c>
      <c r="Q446">
        <f>IF($E446=1,Results!N446,0)</f>
        <v>0</v>
      </c>
      <c r="R446">
        <f>IF($B446=1,Results!N446,0)</f>
        <v>0</v>
      </c>
    </row>
    <row r="447" spans="1:18">
      <c r="A447">
        <f>IF(Results!D447&lt;=Input!$C$27, 1, 0)</f>
        <v>1</v>
      </c>
      <c r="B447">
        <f>IF(Results!G447&lt;=Input!$C$27, 1, 0)</f>
        <v>1</v>
      </c>
      <c r="C447">
        <f>IF(Results!J447&lt;=Input!$C$27, 1, 0)</f>
        <v>1</v>
      </c>
      <c r="D447">
        <f>IF(Results!D447&gt;=Input!$F$27, 1, 0)</f>
        <v>0</v>
      </c>
      <c r="E447">
        <f>IF(Results!G447&gt;=Input!$F$27, 1, 0)</f>
        <v>0</v>
      </c>
      <c r="F447">
        <f>IF(Results!J447&gt;=Input!$F$27, 1, 0)</f>
        <v>0</v>
      </c>
      <c r="G447">
        <f>IF(Results!M447&lt;=Input!$C$27, 1, 0)</f>
        <v>1</v>
      </c>
      <c r="H447">
        <f>IF(Results!M447&gt;=Input!$F$27, 1, 0)</f>
        <v>0</v>
      </c>
      <c r="I447">
        <f>IF(D447=1,Results!D447,0)</f>
        <v>0</v>
      </c>
      <c r="J447">
        <f>IF(E447=1,Results!G447,0)</f>
        <v>0</v>
      </c>
      <c r="K447">
        <f>IF(F447=1,Results!J447,0)</f>
        <v>0</v>
      </c>
      <c r="L447">
        <f>IF(H447=1,Results!M447,0)</f>
        <v>0</v>
      </c>
      <c r="M447">
        <f>IF(A447=1,Results!D447,0)</f>
        <v>0</v>
      </c>
      <c r="N447">
        <f>IF(B447=1,Results!G447,0)</f>
        <v>0</v>
      </c>
      <c r="O447">
        <f>IF(C447=1,Results!J447,0)</f>
        <v>0</v>
      </c>
      <c r="P447">
        <f>IF(G447=1,Results!M447,0)</f>
        <v>0</v>
      </c>
      <c r="Q447">
        <f>IF($E447=1,Results!N447,0)</f>
        <v>0</v>
      </c>
      <c r="R447">
        <f>IF($B447=1,Results!N447,0)</f>
        <v>0</v>
      </c>
    </row>
    <row r="448" spans="1:18">
      <c r="A448">
        <f>IF(Results!D448&lt;=Input!$C$27, 1, 0)</f>
        <v>1</v>
      </c>
      <c r="B448">
        <f>IF(Results!G448&lt;=Input!$C$27, 1, 0)</f>
        <v>1</v>
      </c>
      <c r="C448">
        <f>IF(Results!J448&lt;=Input!$C$27, 1, 0)</f>
        <v>1</v>
      </c>
      <c r="D448">
        <f>IF(Results!D448&gt;=Input!$F$27, 1, 0)</f>
        <v>0</v>
      </c>
      <c r="E448">
        <f>IF(Results!G448&gt;=Input!$F$27, 1, 0)</f>
        <v>0</v>
      </c>
      <c r="F448">
        <f>IF(Results!J448&gt;=Input!$F$27, 1, 0)</f>
        <v>0</v>
      </c>
      <c r="G448">
        <f>IF(Results!M448&lt;=Input!$C$27, 1, 0)</f>
        <v>1</v>
      </c>
      <c r="H448">
        <f>IF(Results!M448&gt;=Input!$F$27, 1, 0)</f>
        <v>0</v>
      </c>
      <c r="I448">
        <f>IF(D448=1,Results!D448,0)</f>
        <v>0</v>
      </c>
      <c r="J448">
        <f>IF(E448=1,Results!G448,0)</f>
        <v>0</v>
      </c>
      <c r="K448">
        <f>IF(F448=1,Results!J448,0)</f>
        <v>0</v>
      </c>
      <c r="L448">
        <f>IF(H448=1,Results!M448,0)</f>
        <v>0</v>
      </c>
      <c r="M448">
        <f>IF(A448=1,Results!D448,0)</f>
        <v>0</v>
      </c>
      <c r="N448">
        <f>IF(B448=1,Results!G448,0)</f>
        <v>0</v>
      </c>
      <c r="O448">
        <f>IF(C448=1,Results!J448,0)</f>
        <v>0</v>
      </c>
      <c r="P448">
        <f>IF(G448=1,Results!M448,0)</f>
        <v>0</v>
      </c>
      <c r="Q448">
        <f>IF($E448=1,Results!N448,0)</f>
        <v>0</v>
      </c>
      <c r="R448">
        <f>IF($B448=1,Results!N448,0)</f>
        <v>0</v>
      </c>
    </row>
    <row r="449" spans="1:18">
      <c r="A449">
        <f>IF(Results!D449&lt;=Input!$C$27, 1, 0)</f>
        <v>1</v>
      </c>
      <c r="B449">
        <f>IF(Results!G449&lt;=Input!$C$27, 1, 0)</f>
        <v>1</v>
      </c>
      <c r="C449">
        <f>IF(Results!J449&lt;=Input!$C$27, 1, 0)</f>
        <v>1</v>
      </c>
      <c r="D449">
        <f>IF(Results!D449&gt;=Input!$F$27, 1, 0)</f>
        <v>0</v>
      </c>
      <c r="E449">
        <f>IF(Results!G449&gt;=Input!$F$27, 1, 0)</f>
        <v>0</v>
      </c>
      <c r="F449">
        <f>IF(Results!J449&gt;=Input!$F$27, 1, 0)</f>
        <v>0</v>
      </c>
      <c r="G449">
        <f>IF(Results!M449&lt;=Input!$C$27, 1, 0)</f>
        <v>1</v>
      </c>
      <c r="H449">
        <f>IF(Results!M449&gt;=Input!$F$27, 1, 0)</f>
        <v>0</v>
      </c>
      <c r="I449">
        <f>IF(D449=1,Results!D449,0)</f>
        <v>0</v>
      </c>
      <c r="J449">
        <f>IF(E449=1,Results!G449,0)</f>
        <v>0</v>
      </c>
      <c r="K449">
        <f>IF(F449=1,Results!J449,0)</f>
        <v>0</v>
      </c>
      <c r="L449">
        <f>IF(H449=1,Results!M449,0)</f>
        <v>0</v>
      </c>
      <c r="M449">
        <f>IF(A449=1,Results!D449,0)</f>
        <v>0</v>
      </c>
      <c r="N449">
        <f>IF(B449=1,Results!G449,0)</f>
        <v>0</v>
      </c>
      <c r="O449">
        <f>IF(C449=1,Results!J449,0)</f>
        <v>0</v>
      </c>
      <c r="P449">
        <f>IF(G449=1,Results!M449,0)</f>
        <v>0</v>
      </c>
      <c r="Q449">
        <f>IF($E449=1,Results!N449,0)</f>
        <v>0</v>
      </c>
      <c r="R449">
        <f>IF($B449=1,Results!N449,0)</f>
        <v>0</v>
      </c>
    </row>
    <row r="450" spans="1:18">
      <c r="A450">
        <f>IF(Results!D450&lt;=Input!$C$27, 1, 0)</f>
        <v>1</v>
      </c>
      <c r="B450">
        <f>IF(Results!G450&lt;=Input!$C$27, 1, 0)</f>
        <v>1</v>
      </c>
      <c r="C450">
        <f>IF(Results!J450&lt;=Input!$C$27, 1, 0)</f>
        <v>1</v>
      </c>
      <c r="D450">
        <f>IF(Results!D450&gt;=Input!$F$27, 1, 0)</f>
        <v>0</v>
      </c>
      <c r="E450">
        <f>IF(Results!G450&gt;=Input!$F$27, 1, 0)</f>
        <v>0</v>
      </c>
      <c r="F450">
        <f>IF(Results!J450&gt;=Input!$F$27, 1, 0)</f>
        <v>0</v>
      </c>
      <c r="G450">
        <f>IF(Results!M450&lt;=Input!$C$27, 1, 0)</f>
        <v>1</v>
      </c>
      <c r="H450">
        <f>IF(Results!M450&gt;=Input!$F$27, 1, 0)</f>
        <v>0</v>
      </c>
      <c r="I450">
        <f>IF(D450=1,Results!D450,0)</f>
        <v>0</v>
      </c>
      <c r="J450">
        <f>IF(E450=1,Results!G450,0)</f>
        <v>0</v>
      </c>
      <c r="K450">
        <f>IF(F450=1,Results!J450,0)</f>
        <v>0</v>
      </c>
      <c r="L450">
        <f>IF(H450=1,Results!M450,0)</f>
        <v>0</v>
      </c>
      <c r="M450">
        <f>IF(A450=1,Results!D450,0)</f>
        <v>0</v>
      </c>
      <c r="N450">
        <f>IF(B450=1,Results!G450,0)</f>
        <v>0</v>
      </c>
      <c r="O450">
        <f>IF(C450=1,Results!J450,0)</f>
        <v>0</v>
      </c>
      <c r="P450">
        <f>IF(G450=1,Results!M450,0)</f>
        <v>0</v>
      </c>
      <c r="Q450">
        <f>IF($E450=1,Results!N450,0)</f>
        <v>0</v>
      </c>
      <c r="R450">
        <f>IF($B450=1,Results!N450,0)</f>
        <v>0</v>
      </c>
    </row>
    <row r="451" spans="1:18">
      <c r="A451">
        <f>IF(Results!D451&lt;=Input!$C$27, 1, 0)</f>
        <v>1</v>
      </c>
      <c r="B451">
        <f>IF(Results!G451&lt;=Input!$C$27, 1, 0)</f>
        <v>1</v>
      </c>
      <c r="C451">
        <f>IF(Results!J451&lt;=Input!$C$27, 1, 0)</f>
        <v>1</v>
      </c>
      <c r="D451">
        <f>IF(Results!D451&gt;=Input!$F$27, 1, 0)</f>
        <v>0</v>
      </c>
      <c r="E451">
        <f>IF(Results!G451&gt;=Input!$F$27, 1, 0)</f>
        <v>0</v>
      </c>
      <c r="F451">
        <f>IF(Results!J451&gt;=Input!$F$27, 1, 0)</f>
        <v>0</v>
      </c>
      <c r="G451">
        <f>IF(Results!M451&lt;=Input!$C$27, 1, 0)</f>
        <v>1</v>
      </c>
      <c r="H451">
        <f>IF(Results!M451&gt;=Input!$F$27, 1, 0)</f>
        <v>0</v>
      </c>
      <c r="I451">
        <f>IF(D451=1,Results!D451,0)</f>
        <v>0</v>
      </c>
      <c r="J451">
        <f>IF(E451=1,Results!G451,0)</f>
        <v>0</v>
      </c>
      <c r="K451">
        <f>IF(F451=1,Results!J451,0)</f>
        <v>0</v>
      </c>
      <c r="L451">
        <f>IF(H451=1,Results!M451,0)</f>
        <v>0</v>
      </c>
      <c r="M451">
        <f>IF(A451=1,Results!D451,0)</f>
        <v>0</v>
      </c>
      <c r="N451">
        <f>IF(B451=1,Results!G451,0)</f>
        <v>0</v>
      </c>
      <c r="O451">
        <f>IF(C451=1,Results!J451,0)</f>
        <v>0</v>
      </c>
      <c r="P451">
        <f>IF(G451=1,Results!M451,0)</f>
        <v>0</v>
      </c>
      <c r="Q451">
        <f>IF($E451=1,Results!N451,0)</f>
        <v>0</v>
      </c>
      <c r="R451">
        <f>IF($B451=1,Results!N451,0)</f>
        <v>0</v>
      </c>
    </row>
    <row r="452" spans="1:18">
      <c r="A452">
        <f>IF(Results!D452&lt;=Input!$C$27, 1, 0)</f>
        <v>1</v>
      </c>
      <c r="B452">
        <f>IF(Results!G452&lt;=Input!$C$27, 1, 0)</f>
        <v>1</v>
      </c>
      <c r="C452">
        <f>IF(Results!J452&lt;=Input!$C$27, 1, 0)</f>
        <v>1</v>
      </c>
      <c r="D452">
        <f>IF(Results!D452&gt;=Input!$F$27, 1, 0)</f>
        <v>0</v>
      </c>
      <c r="E452">
        <f>IF(Results!G452&gt;=Input!$F$27, 1, 0)</f>
        <v>0</v>
      </c>
      <c r="F452">
        <f>IF(Results!J452&gt;=Input!$F$27, 1, 0)</f>
        <v>0</v>
      </c>
      <c r="G452">
        <f>IF(Results!M452&lt;=Input!$C$27, 1, 0)</f>
        <v>1</v>
      </c>
      <c r="H452">
        <f>IF(Results!M452&gt;=Input!$F$27, 1, 0)</f>
        <v>0</v>
      </c>
      <c r="I452">
        <f>IF(D452=1,Results!D452,0)</f>
        <v>0</v>
      </c>
      <c r="J452">
        <f>IF(E452=1,Results!G452,0)</f>
        <v>0</v>
      </c>
      <c r="K452">
        <f>IF(F452=1,Results!J452,0)</f>
        <v>0</v>
      </c>
      <c r="L452">
        <f>IF(H452=1,Results!M452,0)</f>
        <v>0</v>
      </c>
      <c r="M452">
        <f>IF(A452=1,Results!D452,0)</f>
        <v>0</v>
      </c>
      <c r="N452">
        <f>IF(B452=1,Results!G452,0)</f>
        <v>0</v>
      </c>
      <c r="O452">
        <f>IF(C452=1,Results!J452,0)</f>
        <v>0</v>
      </c>
      <c r="P452">
        <f>IF(G452=1,Results!M452,0)</f>
        <v>0</v>
      </c>
      <c r="Q452">
        <f>IF($E452=1,Results!N452,0)</f>
        <v>0</v>
      </c>
      <c r="R452">
        <f>IF($B452=1,Results!N452,0)</f>
        <v>0</v>
      </c>
    </row>
    <row r="453" spans="1:18">
      <c r="A453">
        <f>IF(Results!D453&lt;=Input!$C$27, 1, 0)</f>
        <v>1</v>
      </c>
      <c r="B453">
        <f>IF(Results!G453&lt;=Input!$C$27, 1, 0)</f>
        <v>1</v>
      </c>
      <c r="C453">
        <f>IF(Results!J453&lt;=Input!$C$27, 1, 0)</f>
        <v>1</v>
      </c>
      <c r="D453">
        <f>IF(Results!D453&gt;=Input!$F$27, 1, 0)</f>
        <v>0</v>
      </c>
      <c r="E453">
        <f>IF(Results!G453&gt;=Input!$F$27, 1, 0)</f>
        <v>0</v>
      </c>
      <c r="F453">
        <f>IF(Results!J453&gt;=Input!$F$27, 1, 0)</f>
        <v>0</v>
      </c>
      <c r="G453">
        <f>IF(Results!M453&lt;=Input!$C$27, 1, 0)</f>
        <v>1</v>
      </c>
      <c r="H453">
        <f>IF(Results!M453&gt;=Input!$F$27, 1, 0)</f>
        <v>0</v>
      </c>
      <c r="I453">
        <f>IF(D453=1,Results!D453,0)</f>
        <v>0</v>
      </c>
      <c r="J453">
        <f>IF(E453=1,Results!G453,0)</f>
        <v>0</v>
      </c>
      <c r="K453">
        <f>IF(F453=1,Results!J453,0)</f>
        <v>0</v>
      </c>
      <c r="L453">
        <f>IF(H453=1,Results!M453,0)</f>
        <v>0</v>
      </c>
      <c r="M453">
        <f>IF(A453=1,Results!D453,0)</f>
        <v>0</v>
      </c>
      <c r="N453">
        <f>IF(B453=1,Results!G453,0)</f>
        <v>0</v>
      </c>
      <c r="O453">
        <f>IF(C453=1,Results!J453,0)</f>
        <v>0</v>
      </c>
      <c r="P453">
        <f>IF(G453=1,Results!M453,0)</f>
        <v>0</v>
      </c>
      <c r="Q453">
        <f>IF($E453=1,Results!N453,0)</f>
        <v>0</v>
      </c>
      <c r="R453">
        <f>IF($B453=1,Results!N453,0)</f>
        <v>0</v>
      </c>
    </row>
    <row r="454" spans="1:18">
      <c r="A454">
        <f>IF(Results!D454&lt;=Input!$C$27, 1, 0)</f>
        <v>1</v>
      </c>
      <c r="B454">
        <f>IF(Results!G454&lt;=Input!$C$27, 1, 0)</f>
        <v>1</v>
      </c>
      <c r="C454">
        <f>IF(Results!J454&lt;=Input!$C$27, 1, 0)</f>
        <v>1</v>
      </c>
      <c r="D454">
        <f>IF(Results!D454&gt;=Input!$F$27, 1, 0)</f>
        <v>0</v>
      </c>
      <c r="E454">
        <f>IF(Results!G454&gt;=Input!$F$27, 1, 0)</f>
        <v>0</v>
      </c>
      <c r="F454">
        <f>IF(Results!J454&gt;=Input!$F$27, 1, 0)</f>
        <v>0</v>
      </c>
      <c r="G454">
        <f>IF(Results!M454&lt;=Input!$C$27, 1, 0)</f>
        <v>1</v>
      </c>
      <c r="H454">
        <f>IF(Results!M454&gt;=Input!$F$27, 1, 0)</f>
        <v>0</v>
      </c>
      <c r="I454">
        <f>IF(D454=1,Results!D454,0)</f>
        <v>0</v>
      </c>
      <c r="J454">
        <f>IF(E454=1,Results!G454,0)</f>
        <v>0</v>
      </c>
      <c r="K454">
        <f>IF(F454=1,Results!J454,0)</f>
        <v>0</v>
      </c>
      <c r="L454">
        <f>IF(H454=1,Results!M454,0)</f>
        <v>0</v>
      </c>
      <c r="M454">
        <f>IF(A454=1,Results!D454,0)</f>
        <v>0</v>
      </c>
      <c r="N454">
        <f>IF(B454=1,Results!G454,0)</f>
        <v>0</v>
      </c>
      <c r="O454">
        <f>IF(C454=1,Results!J454,0)</f>
        <v>0</v>
      </c>
      <c r="P454">
        <f>IF(G454=1,Results!M454,0)</f>
        <v>0</v>
      </c>
      <c r="Q454">
        <f>IF($E454=1,Results!N454,0)</f>
        <v>0</v>
      </c>
      <c r="R454">
        <f>IF($B454=1,Results!N454,0)</f>
        <v>0</v>
      </c>
    </row>
    <row r="455" spans="1:18">
      <c r="A455">
        <f>IF(Results!D455&lt;=Input!$C$27, 1, 0)</f>
        <v>1</v>
      </c>
      <c r="B455">
        <f>IF(Results!G455&lt;=Input!$C$27, 1, 0)</f>
        <v>1</v>
      </c>
      <c r="C455">
        <f>IF(Results!J455&lt;=Input!$C$27, 1, 0)</f>
        <v>1</v>
      </c>
      <c r="D455">
        <f>IF(Results!D455&gt;=Input!$F$27, 1, 0)</f>
        <v>0</v>
      </c>
      <c r="E455">
        <f>IF(Results!G455&gt;=Input!$F$27, 1, 0)</f>
        <v>0</v>
      </c>
      <c r="F455">
        <f>IF(Results!J455&gt;=Input!$F$27, 1, 0)</f>
        <v>0</v>
      </c>
      <c r="G455">
        <f>IF(Results!M455&lt;=Input!$C$27, 1, 0)</f>
        <v>1</v>
      </c>
      <c r="H455">
        <f>IF(Results!M455&gt;=Input!$F$27, 1, 0)</f>
        <v>0</v>
      </c>
      <c r="I455">
        <f>IF(D455=1,Results!D455,0)</f>
        <v>0</v>
      </c>
      <c r="J455">
        <f>IF(E455=1,Results!G455,0)</f>
        <v>0</v>
      </c>
      <c r="K455">
        <f>IF(F455=1,Results!J455,0)</f>
        <v>0</v>
      </c>
      <c r="L455">
        <f>IF(H455=1,Results!M455,0)</f>
        <v>0</v>
      </c>
      <c r="M455">
        <f>IF(A455=1,Results!D455,0)</f>
        <v>0</v>
      </c>
      <c r="N455">
        <f>IF(B455=1,Results!G455,0)</f>
        <v>0</v>
      </c>
      <c r="O455">
        <f>IF(C455=1,Results!J455,0)</f>
        <v>0</v>
      </c>
      <c r="P455">
        <f>IF(G455=1,Results!M455,0)</f>
        <v>0</v>
      </c>
      <c r="Q455">
        <f>IF($E455=1,Results!N455,0)</f>
        <v>0</v>
      </c>
      <c r="R455">
        <f>IF($B455=1,Results!N455,0)</f>
        <v>0</v>
      </c>
    </row>
    <row r="456" spans="1:18">
      <c r="A456">
        <f>IF(Results!D456&lt;=Input!$C$27, 1, 0)</f>
        <v>1</v>
      </c>
      <c r="B456">
        <f>IF(Results!G456&lt;=Input!$C$27, 1, 0)</f>
        <v>1</v>
      </c>
      <c r="C456">
        <f>IF(Results!J456&lt;=Input!$C$27, 1, 0)</f>
        <v>1</v>
      </c>
      <c r="D456">
        <f>IF(Results!D456&gt;=Input!$F$27, 1, 0)</f>
        <v>0</v>
      </c>
      <c r="E456">
        <f>IF(Results!G456&gt;=Input!$F$27, 1, 0)</f>
        <v>0</v>
      </c>
      <c r="F456">
        <f>IF(Results!J456&gt;=Input!$F$27, 1, 0)</f>
        <v>0</v>
      </c>
      <c r="G456">
        <f>IF(Results!M456&lt;=Input!$C$27, 1, 0)</f>
        <v>1</v>
      </c>
      <c r="H456">
        <f>IF(Results!M456&gt;=Input!$F$27, 1, 0)</f>
        <v>0</v>
      </c>
      <c r="I456">
        <f>IF(D456=1,Results!D456,0)</f>
        <v>0</v>
      </c>
      <c r="J456">
        <f>IF(E456=1,Results!G456,0)</f>
        <v>0</v>
      </c>
      <c r="K456">
        <f>IF(F456=1,Results!J456,0)</f>
        <v>0</v>
      </c>
      <c r="L456">
        <f>IF(H456=1,Results!M456,0)</f>
        <v>0</v>
      </c>
      <c r="M456">
        <f>IF(A456=1,Results!D456,0)</f>
        <v>0</v>
      </c>
      <c r="N456">
        <f>IF(B456=1,Results!G456,0)</f>
        <v>0</v>
      </c>
      <c r="O456">
        <f>IF(C456=1,Results!J456,0)</f>
        <v>0</v>
      </c>
      <c r="P456">
        <f>IF(G456=1,Results!M456,0)</f>
        <v>0</v>
      </c>
      <c r="Q456">
        <f>IF($E456=1,Results!N456,0)</f>
        <v>0</v>
      </c>
      <c r="R456">
        <f>IF($B456=1,Results!N456,0)</f>
        <v>0</v>
      </c>
    </row>
    <row r="457" spans="1:18">
      <c r="A457">
        <f>IF(Results!D457&lt;=Input!$C$27, 1, 0)</f>
        <v>1</v>
      </c>
      <c r="B457">
        <f>IF(Results!G457&lt;=Input!$C$27, 1, 0)</f>
        <v>1</v>
      </c>
      <c r="C457">
        <f>IF(Results!J457&lt;=Input!$C$27, 1, 0)</f>
        <v>1</v>
      </c>
      <c r="D457">
        <f>IF(Results!D457&gt;=Input!$F$27, 1, 0)</f>
        <v>0</v>
      </c>
      <c r="E457">
        <f>IF(Results!G457&gt;=Input!$F$27, 1, 0)</f>
        <v>0</v>
      </c>
      <c r="F457">
        <f>IF(Results!J457&gt;=Input!$F$27, 1, 0)</f>
        <v>0</v>
      </c>
      <c r="G457">
        <f>IF(Results!M457&lt;=Input!$C$27, 1, 0)</f>
        <v>1</v>
      </c>
      <c r="H457">
        <f>IF(Results!M457&gt;=Input!$F$27, 1, 0)</f>
        <v>0</v>
      </c>
      <c r="I457">
        <f>IF(D457=1,Results!D457,0)</f>
        <v>0</v>
      </c>
      <c r="J457">
        <f>IF(E457=1,Results!G457,0)</f>
        <v>0</v>
      </c>
      <c r="K457">
        <f>IF(F457=1,Results!J457,0)</f>
        <v>0</v>
      </c>
      <c r="L457">
        <f>IF(H457=1,Results!M457,0)</f>
        <v>0</v>
      </c>
      <c r="M457">
        <f>IF(A457=1,Results!D457,0)</f>
        <v>0</v>
      </c>
      <c r="N457">
        <f>IF(B457=1,Results!G457,0)</f>
        <v>0</v>
      </c>
      <c r="O457">
        <f>IF(C457=1,Results!J457,0)</f>
        <v>0</v>
      </c>
      <c r="P457">
        <f>IF(G457=1,Results!M457,0)</f>
        <v>0</v>
      </c>
      <c r="Q457">
        <f>IF($E457=1,Results!N457,0)</f>
        <v>0</v>
      </c>
      <c r="R457">
        <f>IF($B457=1,Results!N457,0)</f>
        <v>0</v>
      </c>
    </row>
    <row r="458" spans="1:18">
      <c r="A458">
        <f>IF(Results!D458&lt;=Input!$C$27, 1, 0)</f>
        <v>1</v>
      </c>
      <c r="B458">
        <f>IF(Results!G458&lt;=Input!$C$27, 1, 0)</f>
        <v>1</v>
      </c>
      <c r="C458">
        <f>IF(Results!J458&lt;=Input!$C$27, 1, 0)</f>
        <v>1</v>
      </c>
      <c r="D458">
        <f>IF(Results!D458&gt;=Input!$F$27, 1, 0)</f>
        <v>0</v>
      </c>
      <c r="E458">
        <f>IF(Results!G458&gt;=Input!$F$27, 1, 0)</f>
        <v>0</v>
      </c>
      <c r="F458">
        <f>IF(Results!J458&gt;=Input!$F$27, 1, 0)</f>
        <v>0</v>
      </c>
      <c r="G458">
        <f>IF(Results!M458&lt;=Input!$C$27, 1, 0)</f>
        <v>1</v>
      </c>
      <c r="H458">
        <f>IF(Results!M458&gt;=Input!$F$27, 1, 0)</f>
        <v>0</v>
      </c>
      <c r="I458">
        <f>IF(D458=1,Results!D458,0)</f>
        <v>0</v>
      </c>
      <c r="J458">
        <f>IF(E458=1,Results!G458,0)</f>
        <v>0</v>
      </c>
      <c r="K458">
        <f>IF(F458=1,Results!J458,0)</f>
        <v>0</v>
      </c>
      <c r="L458">
        <f>IF(H458=1,Results!M458,0)</f>
        <v>0</v>
      </c>
      <c r="M458">
        <f>IF(A458=1,Results!D458,0)</f>
        <v>0</v>
      </c>
      <c r="N458">
        <f>IF(B458=1,Results!G458,0)</f>
        <v>0</v>
      </c>
      <c r="O458">
        <f>IF(C458=1,Results!J458,0)</f>
        <v>0</v>
      </c>
      <c r="P458">
        <f>IF(G458=1,Results!M458,0)</f>
        <v>0</v>
      </c>
      <c r="Q458">
        <f>IF($E458=1,Results!N458,0)</f>
        <v>0</v>
      </c>
      <c r="R458">
        <f>IF($B458=1,Results!N458,0)</f>
        <v>0</v>
      </c>
    </row>
    <row r="459" spans="1:18">
      <c r="A459">
        <f>IF(Results!D459&lt;=Input!$C$27, 1, 0)</f>
        <v>1</v>
      </c>
      <c r="B459">
        <f>IF(Results!G459&lt;=Input!$C$27, 1, 0)</f>
        <v>1</v>
      </c>
      <c r="C459">
        <f>IF(Results!J459&lt;=Input!$C$27, 1, 0)</f>
        <v>1</v>
      </c>
      <c r="D459">
        <f>IF(Results!D459&gt;=Input!$F$27, 1, 0)</f>
        <v>0</v>
      </c>
      <c r="E459">
        <f>IF(Results!G459&gt;=Input!$F$27, 1, 0)</f>
        <v>0</v>
      </c>
      <c r="F459">
        <f>IF(Results!J459&gt;=Input!$F$27, 1, 0)</f>
        <v>0</v>
      </c>
      <c r="G459">
        <f>IF(Results!M459&lt;=Input!$C$27, 1, 0)</f>
        <v>1</v>
      </c>
      <c r="H459">
        <f>IF(Results!M459&gt;=Input!$F$27, 1, 0)</f>
        <v>0</v>
      </c>
      <c r="I459">
        <f>IF(D459=1,Results!D459,0)</f>
        <v>0</v>
      </c>
      <c r="J459">
        <f>IF(E459=1,Results!G459,0)</f>
        <v>0</v>
      </c>
      <c r="K459">
        <f>IF(F459=1,Results!J459,0)</f>
        <v>0</v>
      </c>
      <c r="L459">
        <f>IF(H459=1,Results!M459,0)</f>
        <v>0</v>
      </c>
      <c r="M459">
        <f>IF(A459=1,Results!D459,0)</f>
        <v>0</v>
      </c>
      <c r="N459">
        <f>IF(B459=1,Results!G459,0)</f>
        <v>0</v>
      </c>
      <c r="O459">
        <f>IF(C459=1,Results!J459,0)</f>
        <v>0</v>
      </c>
      <c r="P459">
        <f>IF(G459=1,Results!M459,0)</f>
        <v>0</v>
      </c>
      <c r="Q459">
        <f>IF($E459=1,Results!N459,0)</f>
        <v>0</v>
      </c>
      <c r="R459">
        <f>IF($B459=1,Results!N459,0)</f>
        <v>0</v>
      </c>
    </row>
    <row r="460" spans="1:18">
      <c r="A460">
        <f>IF(Results!D460&lt;=Input!$C$27, 1, 0)</f>
        <v>1</v>
      </c>
      <c r="B460">
        <f>IF(Results!G460&lt;=Input!$C$27, 1, 0)</f>
        <v>1</v>
      </c>
      <c r="C460">
        <f>IF(Results!J460&lt;=Input!$C$27, 1, 0)</f>
        <v>1</v>
      </c>
      <c r="D460">
        <f>IF(Results!D460&gt;=Input!$F$27, 1, 0)</f>
        <v>0</v>
      </c>
      <c r="E460">
        <f>IF(Results!G460&gt;=Input!$F$27, 1, 0)</f>
        <v>0</v>
      </c>
      <c r="F460">
        <f>IF(Results!J460&gt;=Input!$F$27, 1, 0)</f>
        <v>0</v>
      </c>
      <c r="G460">
        <f>IF(Results!M460&lt;=Input!$C$27, 1, 0)</f>
        <v>1</v>
      </c>
      <c r="H460">
        <f>IF(Results!M460&gt;=Input!$F$27, 1, 0)</f>
        <v>0</v>
      </c>
      <c r="I460">
        <f>IF(D460=1,Results!D460,0)</f>
        <v>0</v>
      </c>
      <c r="J460">
        <f>IF(E460=1,Results!G460,0)</f>
        <v>0</v>
      </c>
      <c r="K460">
        <f>IF(F460=1,Results!J460,0)</f>
        <v>0</v>
      </c>
      <c r="L460">
        <f>IF(H460=1,Results!M460,0)</f>
        <v>0</v>
      </c>
      <c r="M460">
        <f>IF(A460=1,Results!D460,0)</f>
        <v>0</v>
      </c>
      <c r="N460">
        <f>IF(B460=1,Results!G460,0)</f>
        <v>0</v>
      </c>
      <c r="O460">
        <f>IF(C460=1,Results!J460,0)</f>
        <v>0</v>
      </c>
      <c r="P460">
        <f>IF(G460=1,Results!M460,0)</f>
        <v>0</v>
      </c>
      <c r="Q460">
        <f>IF($E460=1,Results!N460,0)</f>
        <v>0</v>
      </c>
      <c r="R460">
        <f>IF($B460=1,Results!N460,0)</f>
        <v>0</v>
      </c>
    </row>
    <row r="461" spans="1:18">
      <c r="A461">
        <f>IF(Results!D461&lt;=Input!$C$27, 1, 0)</f>
        <v>1</v>
      </c>
      <c r="B461">
        <f>IF(Results!G461&lt;=Input!$C$27, 1, 0)</f>
        <v>1</v>
      </c>
      <c r="C461">
        <f>IF(Results!J461&lt;=Input!$C$27, 1, 0)</f>
        <v>1</v>
      </c>
      <c r="D461">
        <f>IF(Results!D461&gt;=Input!$F$27, 1, 0)</f>
        <v>0</v>
      </c>
      <c r="E461">
        <f>IF(Results!G461&gt;=Input!$F$27, 1, 0)</f>
        <v>0</v>
      </c>
      <c r="F461">
        <f>IF(Results!J461&gt;=Input!$F$27, 1, 0)</f>
        <v>0</v>
      </c>
      <c r="G461">
        <f>IF(Results!M461&lt;=Input!$C$27, 1, 0)</f>
        <v>1</v>
      </c>
      <c r="H461">
        <f>IF(Results!M461&gt;=Input!$F$27, 1, 0)</f>
        <v>0</v>
      </c>
      <c r="I461">
        <f>IF(D461=1,Results!D461,0)</f>
        <v>0</v>
      </c>
      <c r="J461">
        <f>IF(E461=1,Results!G461,0)</f>
        <v>0</v>
      </c>
      <c r="K461">
        <f>IF(F461=1,Results!J461,0)</f>
        <v>0</v>
      </c>
      <c r="L461">
        <f>IF(H461=1,Results!M461,0)</f>
        <v>0</v>
      </c>
      <c r="M461">
        <f>IF(A461=1,Results!D461,0)</f>
        <v>0</v>
      </c>
      <c r="N461">
        <f>IF(B461=1,Results!G461,0)</f>
        <v>0</v>
      </c>
      <c r="O461">
        <f>IF(C461=1,Results!J461,0)</f>
        <v>0</v>
      </c>
      <c r="P461">
        <f>IF(G461=1,Results!M461,0)</f>
        <v>0</v>
      </c>
      <c r="Q461">
        <f>IF($E461=1,Results!N461,0)</f>
        <v>0</v>
      </c>
      <c r="R461">
        <f>IF($B461=1,Results!N461,0)</f>
        <v>0</v>
      </c>
    </row>
    <row r="462" spans="1:18">
      <c r="A462">
        <f>IF(Results!D462&lt;=Input!$C$27, 1, 0)</f>
        <v>1</v>
      </c>
      <c r="B462">
        <f>IF(Results!G462&lt;=Input!$C$27, 1, 0)</f>
        <v>1</v>
      </c>
      <c r="C462">
        <f>IF(Results!J462&lt;=Input!$C$27, 1, 0)</f>
        <v>1</v>
      </c>
      <c r="D462">
        <f>IF(Results!D462&gt;=Input!$F$27, 1, 0)</f>
        <v>0</v>
      </c>
      <c r="E462">
        <f>IF(Results!G462&gt;=Input!$F$27, 1, 0)</f>
        <v>0</v>
      </c>
      <c r="F462">
        <f>IF(Results!J462&gt;=Input!$F$27, 1, 0)</f>
        <v>0</v>
      </c>
      <c r="G462">
        <f>IF(Results!M462&lt;=Input!$C$27, 1, 0)</f>
        <v>1</v>
      </c>
      <c r="H462">
        <f>IF(Results!M462&gt;=Input!$F$27, 1, 0)</f>
        <v>0</v>
      </c>
      <c r="I462">
        <f>IF(D462=1,Results!D462,0)</f>
        <v>0</v>
      </c>
      <c r="J462">
        <f>IF(E462=1,Results!G462,0)</f>
        <v>0</v>
      </c>
      <c r="K462">
        <f>IF(F462=1,Results!J462,0)</f>
        <v>0</v>
      </c>
      <c r="L462">
        <f>IF(H462=1,Results!M462,0)</f>
        <v>0</v>
      </c>
      <c r="M462">
        <f>IF(A462=1,Results!D462,0)</f>
        <v>0</v>
      </c>
      <c r="N462">
        <f>IF(B462=1,Results!G462,0)</f>
        <v>0</v>
      </c>
      <c r="O462">
        <f>IF(C462=1,Results!J462,0)</f>
        <v>0</v>
      </c>
      <c r="P462">
        <f>IF(G462=1,Results!M462,0)</f>
        <v>0</v>
      </c>
      <c r="Q462">
        <f>IF($E462=1,Results!N462,0)</f>
        <v>0</v>
      </c>
      <c r="R462">
        <f>IF($B462=1,Results!N462,0)</f>
        <v>0</v>
      </c>
    </row>
    <row r="463" spans="1:18">
      <c r="A463">
        <f>IF(Results!D463&lt;=Input!$C$27, 1, 0)</f>
        <v>1</v>
      </c>
      <c r="B463">
        <f>IF(Results!G463&lt;=Input!$C$27, 1, 0)</f>
        <v>1</v>
      </c>
      <c r="C463">
        <f>IF(Results!J463&lt;=Input!$C$27, 1, 0)</f>
        <v>1</v>
      </c>
      <c r="D463">
        <f>IF(Results!D463&gt;=Input!$F$27, 1, 0)</f>
        <v>0</v>
      </c>
      <c r="E463">
        <f>IF(Results!G463&gt;=Input!$F$27, 1, 0)</f>
        <v>0</v>
      </c>
      <c r="F463">
        <f>IF(Results!J463&gt;=Input!$F$27, 1, 0)</f>
        <v>0</v>
      </c>
      <c r="G463">
        <f>IF(Results!M463&lt;=Input!$C$27, 1, 0)</f>
        <v>1</v>
      </c>
      <c r="H463">
        <f>IF(Results!M463&gt;=Input!$F$27, 1, 0)</f>
        <v>0</v>
      </c>
      <c r="I463">
        <f>IF(D463=1,Results!D463,0)</f>
        <v>0</v>
      </c>
      <c r="J463">
        <f>IF(E463=1,Results!G463,0)</f>
        <v>0</v>
      </c>
      <c r="K463">
        <f>IF(F463=1,Results!J463,0)</f>
        <v>0</v>
      </c>
      <c r="L463">
        <f>IF(H463=1,Results!M463,0)</f>
        <v>0</v>
      </c>
      <c r="M463">
        <f>IF(A463=1,Results!D463,0)</f>
        <v>0</v>
      </c>
      <c r="N463">
        <f>IF(B463=1,Results!G463,0)</f>
        <v>0</v>
      </c>
      <c r="O463">
        <f>IF(C463=1,Results!J463,0)</f>
        <v>0</v>
      </c>
      <c r="P463">
        <f>IF(G463=1,Results!M463,0)</f>
        <v>0</v>
      </c>
      <c r="Q463">
        <f>IF($E463=1,Results!N463,0)</f>
        <v>0</v>
      </c>
      <c r="R463">
        <f>IF($B463=1,Results!N463,0)</f>
        <v>0</v>
      </c>
    </row>
    <row r="464" spans="1:18">
      <c r="A464">
        <f>IF(Results!D464&lt;=Input!$C$27, 1, 0)</f>
        <v>1</v>
      </c>
      <c r="B464">
        <f>IF(Results!G464&lt;=Input!$C$27, 1, 0)</f>
        <v>1</v>
      </c>
      <c r="C464">
        <f>IF(Results!J464&lt;=Input!$C$27, 1, 0)</f>
        <v>1</v>
      </c>
      <c r="D464">
        <f>IF(Results!D464&gt;=Input!$F$27, 1, 0)</f>
        <v>0</v>
      </c>
      <c r="E464">
        <f>IF(Results!G464&gt;=Input!$F$27, 1, 0)</f>
        <v>0</v>
      </c>
      <c r="F464">
        <f>IF(Results!J464&gt;=Input!$F$27, 1, 0)</f>
        <v>0</v>
      </c>
      <c r="G464">
        <f>IF(Results!M464&lt;=Input!$C$27, 1, 0)</f>
        <v>1</v>
      </c>
      <c r="H464">
        <f>IF(Results!M464&gt;=Input!$F$27, 1, 0)</f>
        <v>0</v>
      </c>
      <c r="I464">
        <f>IF(D464=1,Results!D464,0)</f>
        <v>0</v>
      </c>
      <c r="J464">
        <f>IF(E464=1,Results!G464,0)</f>
        <v>0</v>
      </c>
      <c r="K464">
        <f>IF(F464=1,Results!J464,0)</f>
        <v>0</v>
      </c>
      <c r="L464">
        <f>IF(H464=1,Results!M464,0)</f>
        <v>0</v>
      </c>
      <c r="M464">
        <f>IF(A464=1,Results!D464,0)</f>
        <v>0</v>
      </c>
      <c r="N464">
        <f>IF(B464=1,Results!G464,0)</f>
        <v>0</v>
      </c>
      <c r="O464">
        <f>IF(C464=1,Results!J464,0)</f>
        <v>0</v>
      </c>
      <c r="P464">
        <f>IF(G464=1,Results!M464,0)</f>
        <v>0</v>
      </c>
      <c r="Q464">
        <f>IF($E464=1,Results!N464,0)</f>
        <v>0</v>
      </c>
      <c r="R464">
        <f>IF($B464=1,Results!N464,0)</f>
        <v>0</v>
      </c>
    </row>
    <row r="465" spans="1:18">
      <c r="A465">
        <f>IF(Results!D465&lt;=Input!$C$27, 1, 0)</f>
        <v>1</v>
      </c>
      <c r="B465">
        <f>IF(Results!G465&lt;=Input!$C$27, 1, 0)</f>
        <v>1</v>
      </c>
      <c r="C465">
        <f>IF(Results!J465&lt;=Input!$C$27, 1, 0)</f>
        <v>1</v>
      </c>
      <c r="D465">
        <f>IF(Results!D465&gt;=Input!$F$27, 1, 0)</f>
        <v>0</v>
      </c>
      <c r="E465">
        <f>IF(Results!G465&gt;=Input!$F$27, 1, 0)</f>
        <v>0</v>
      </c>
      <c r="F465">
        <f>IF(Results!J465&gt;=Input!$F$27, 1, 0)</f>
        <v>0</v>
      </c>
      <c r="G465">
        <f>IF(Results!M465&lt;=Input!$C$27, 1, 0)</f>
        <v>1</v>
      </c>
      <c r="H465">
        <f>IF(Results!M465&gt;=Input!$F$27, 1, 0)</f>
        <v>0</v>
      </c>
      <c r="I465">
        <f>IF(D465=1,Results!D465,0)</f>
        <v>0</v>
      </c>
      <c r="J465">
        <f>IF(E465=1,Results!G465,0)</f>
        <v>0</v>
      </c>
      <c r="K465">
        <f>IF(F465=1,Results!J465,0)</f>
        <v>0</v>
      </c>
      <c r="L465">
        <f>IF(H465=1,Results!M465,0)</f>
        <v>0</v>
      </c>
      <c r="M465">
        <f>IF(A465=1,Results!D465,0)</f>
        <v>0</v>
      </c>
      <c r="N465">
        <f>IF(B465=1,Results!G465,0)</f>
        <v>0</v>
      </c>
      <c r="O465">
        <f>IF(C465=1,Results!J465,0)</f>
        <v>0</v>
      </c>
      <c r="P465">
        <f>IF(G465=1,Results!M465,0)</f>
        <v>0</v>
      </c>
      <c r="Q465">
        <f>IF($E465=1,Results!N465,0)</f>
        <v>0</v>
      </c>
      <c r="R465">
        <f>IF($B465=1,Results!N465,0)</f>
        <v>0</v>
      </c>
    </row>
    <row r="466" spans="1:18">
      <c r="A466">
        <f>IF(Results!D466&lt;=Input!$C$27, 1, 0)</f>
        <v>1</v>
      </c>
      <c r="B466">
        <f>IF(Results!G466&lt;=Input!$C$27, 1, 0)</f>
        <v>1</v>
      </c>
      <c r="C466">
        <f>IF(Results!J466&lt;=Input!$C$27, 1, 0)</f>
        <v>1</v>
      </c>
      <c r="D466">
        <f>IF(Results!D466&gt;=Input!$F$27, 1, 0)</f>
        <v>0</v>
      </c>
      <c r="E466">
        <f>IF(Results!G466&gt;=Input!$F$27, 1, 0)</f>
        <v>0</v>
      </c>
      <c r="F466">
        <f>IF(Results!J466&gt;=Input!$F$27, 1, 0)</f>
        <v>0</v>
      </c>
      <c r="G466">
        <f>IF(Results!M466&lt;=Input!$C$27, 1, 0)</f>
        <v>1</v>
      </c>
      <c r="H466">
        <f>IF(Results!M466&gt;=Input!$F$27, 1, 0)</f>
        <v>0</v>
      </c>
      <c r="I466">
        <f>IF(D466=1,Results!D466,0)</f>
        <v>0</v>
      </c>
      <c r="J466">
        <f>IF(E466=1,Results!G466,0)</f>
        <v>0</v>
      </c>
      <c r="K466">
        <f>IF(F466=1,Results!J466,0)</f>
        <v>0</v>
      </c>
      <c r="L466">
        <f>IF(H466=1,Results!M466,0)</f>
        <v>0</v>
      </c>
      <c r="M466">
        <f>IF(A466=1,Results!D466,0)</f>
        <v>0</v>
      </c>
      <c r="N466">
        <f>IF(B466=1,Results!G466,0)</f>
        <v>0</v>
      </c>
      <c r="O466">
        <f>IF(C466=1,Results!J466,0)</f>
        <v>0</v>
      </c>
      <c r="P466">
        <f>IF(G466=1,Results!M466,0)</f>
        <v>0</v>
      </c>
      <c r="Q466">
        <f>IF($E466=1,Results!N466,0)</f>
        <v>0</v>
      </c>
      <c r="R466">
        <f>IF($B466=1,Results!N466,0)</f>
        <v>0</v>
      </c>
    </row>
    <row r="467" spans="1:18">
      <c r="A467">
        <f>IF(Results!D467&lt;=Input!$C$27, 1, 0)</f>
        <v>1</v>
      </c>
      <c r="B467">
        <f>IF(Results!G467&lt;=Input!$C$27, 1, 0)</f>
        <v>1</v>
      </c>
      <c r="C467">
        <f>IF(Results!J467&lt;=Input!$C$27, 1, 0)</f>
        <v>1</v>
      </c>
      <c r="D467">
        <f>IF(Results!D467&gt;=Input!$F$27, 1, 0)</f>
        <v>0</v>
      </c>
      <c r="E467">
        <f>IF(Results!G467&gt;=Input!$F$27, 1, 0)</f>
        <v>0</v>
      </c>
      <c r="F467">
        <f>IF(Results!J467&gt;=Input!$F$27, 1, 0)</f>
        <v>0</v>
      </c>
      <c r="G467">
        <f>IF(Results!M467&lt;=Input!$C$27, 1, 0)</f>
        <v>1</v>
      </c>
      <c r="H467">
        <f>IF(Results!M467&gt;=Input!$F$27, 1, 0)</f>
        <v>0</v>
      </c>
      <c r="I467">
        <f>IF(D467=1,Results!D467,0)</f>
        <v>0</v>
      </c>
      <c r="J467">
        <f>IF(E467=1,Results!G467,0)</f>
        <v>0</v>
      </c>
      <c r="K467">
        <f>IF(F467=1,Results!J467,0)</f>
        <v>0</v>
      </c>
      <c r="L467">
        <f>IF(H467=1,Results!M467,0)</f>
        <v>0</v>
      </c>
      <c r="M467">
        <f>IF(A467=1,Results!D467,0)</f>
        <v>0</v>
      </c>
      <c r="N467">
        <f>IF(B467=1,Results!G467,0)</f>
        <v>0</v>
      </c>
      <c r="O467">
        <f>IF(C467=1,Results!J467,0)</f>
        <v>0</v>
      </c>
      <c r="P467">
        <f>IF(G467=1,Results!M467,0)</f>
        <v>0</v>
      </c>
      <c r="Q467">
        <f>IF($E467=1,Results!N467,0)</f>
        <v>0</v>
      </c>
      <c r="R467">
        <f>IF($B467=1,Results!N467,0)</f>
        <v>0</v>
      </c>
    </row>
    <row r="468" spans="1:18">
      <c r="A468">
        <f>IF(Results!D468&lt;=Input!$C$27, 1, 0)</f>
        <v>1</v>
      </c>
      <c r="B468">
        <f>IF(Results!G468&lt;=Input!$C$27, 1, 0)</f>
        <v>1</v>
      </c>
      <c r="C468">
        <f>IF(Results!J468&lt;=Input!$C$27, 1, 0)</f>
        <v>1</v>
      </c>
      <c r="D468">
        <f>IF(Results!D468&gt;=Input!$F$27, 1, 0)</f>
        <v>0</v>
      </c>
      <c r="E468">
        <f>IF(Results!G468&gt;=Input!$F$27, 1, 0)</f>
        <v>0</v>
      </c>
      <c r="F468">
        <f>IF(Results!J468&gt;=Input!$F$27, 1, 0)</f>
        <v>0</v>
      </c>
      <c r="G468">
        <f>IF(Results!M468&lt;=Input!$C$27, 1, 0)</f>
        <v>1</v>
      </c>
      <c r="H468">
        <f>IF(Results!M468&gt;=Input!$F$27, 1, 0)</f>
        <v>0</v>
      </c>
      <c r="I468">
        <f>IF(D468=1,Results!D468,0)</f>
        <v>0</v>
      </c>
      <c r="J468">
        <f>IF(E468=1,Results!G468,0)</f>
        <v>0</v>
      </c>
      <c r="K468">
        <f>IF(F468=1,Results!J468,0)</f>
        <v>0</v>
      </c>
      <c r="L468">
        <f>IF(H468=1,Results!M468,0)</f>
        <v>0</v>
      </c>
      <c r="M468">
        <f>IF(A468=1,Results!D468,0)</f>
        <v>0</v>
      </c>
      <c r="N468">
        <f>IF(B468=1,Results!G468,0)</f>
        <v>0</v>
      </c>
      <c r="O468">
        <f>IF(C468=1,Results!J468,0)</f>
        <v>0</v>
      </c>
      <c r="P468">
        <f>IF(G468=1,Results!M468,0)</f>
        <v>0</v>
      </c>
      <c r="Q468">
        <f>IF($E468=1,Results!N468,0)</f>
        <v>0</v>
      </c>
      <c r="R468">
        <f>IF($B468=1,Results!N468,0)</f>
        <v>0</v>
      </c>
    </row>
    <row r="469" spans="1:18">
      <c r="A469">
        <f>IF(Results!D469&lt;=Input!$C$27, 1, 0)</f>
        <v>1</v>
      </c>
      <c r="B469">
        <f>IF(Results!G469&lt;=Input!$C$27, 1, 0)</f>
        <v>1</v>
      </c>
      <c r="C469">
        <f>IF(Results!J469&lt;=Input!$C$27, 1, 0)</f>
        <v>1</v>
      </c>
      <c r="D469">
        <f>IF(Results!D469&gt;=Input!$F$27, 1, 0)</f>
        <v>0</v>
      </c>
      <c r="E469">
        <f>IF(Results!G469&gt;=Input!$F$27, 1, 0)</f>
        <v>0</v>
      </c>
      <c r="F469">
        <f>IF(Results!J469&gt;=Input!$F$27, 1, 0)</f>
        <v>0</v>
      </c>
      <c r="G469">
        <f>IF(Results!M469&lt;=Input!$C$27, 1, 0)</f>
        <v>1</v>
      </c>
      <c r="H469">
        <f>IF(Results!M469&gt;=Input!$F$27, 1, 0)</f>
        <v>0</v>
      </c>
      <c r="I469">
        <f>IF(D469=1,Results!D469,0)</f>
        <v>0</v>
      </c>
      <c r="J469">
        <f>IF(E469=1,Results!G469,0)</f>
        <v>0</v>
      </c>
      <c r="K469">
        <f>IF(F469=1,Results!J469,0)</f>
        <v>0</v>
      </c>
      <c r="L469">
        <f>IF(H469=1,Results!M469,0)</f>
        <v>0</v>
      </c>
      <c r="M469">
        <f>IF(A469=1,Results!D469,0)</f>
        <v>0</v>
      </c>
      <c r="N469">
        <f>IF(B469=1,Results!G469,0)</f>
        <v>0</v>
      </c>
      <c r="O469">
        <f>IF(C469=1,Results!J469,0)</f>
        <v>0</v>
      </c>
      <c r="P469">
        <f>IF(G469=1,Results!M469,0)</f>
        <v>0</v>
      </c>
      <c r="Q469">
        <f>IF($E469=1,Results!N469,0)</f>
        <v>0</v>
      </c>
      <c r="R469">
        <f>IF($B469=1,Results!N469,0)</f>
        <v>0</v>
      </c>
    </row>
    <row r="470" spans="1:18">
      <c r="A470">
        <f>IF(Results!D470&lt;=Input!$C$27, 1, 0)</f>
        <v>1</v>
      </c>
      <c r="B470">
        <f>IF(Results!G470&lt;=Input!$C$27, 1, 0)</f>
        <v>1</v>
      </c>
      <c r="C470">
        <f>IF(Results!J470&lt;=Input!$C$27, 1, 0)</f>
        <v>1</v>
      </c>
      <c r="D470">
        <f>IF(Results!D470&gt;=Input!$F$27, 1, 0)</f>
        <v>0</v>
      </c>
      <c r="E470">
        <f>IF(Results!G470&gt;=Input!$F$27, 1, 0)</f>
        <v>0</v>
      </c>
      <c r="F470">
        <f>IF(Results!J470&gt;=Input!$F$27, 1, 0)</f>
        <v>0</v>
      </c>
      <c r="G470">
        <f>IF(Results!M470&lt;=Input!$C$27, 1, 0)</f>
        <v>1</v>
      </c>
      <c r="H470">
        <f>IF(Results!M470&gt;=Input!$F$27, 1, 0)</f>
        <v>0</v>
      </c>
      <c r="I470">
        <f>IF(D470=1,Results!D470,0)</f>
        <v>0</v>
      </c>
      <c r="J470">
        <f>IF(E470=1,Results!G470,0)</f>
        <v>0</v>
      </c>
      <c r="K470">
        <f>IF(F470=1,Results!J470,0)</f>
        <v>0</v>
      </c>
      <c r="L470">
        <f>IF(H470=1,Results!M470,0)</f>
        <v>0</v>
      </c>
      <c r="M470">
        <f>IF(A470=1,Results!D470,0)</f>
        <v>0</v>
      </c>
      <c r="N470">
        <f>IF(B470=1,Results!G470,0)</f>
        <v>0</v>
      </c>
      <c r="O470">
        <f>IF(C470=1,Results!J470,0)</f>
        <v>0</v>
      </c>
      <c r="P470">
        <f>IF(G470=1,Results!M470,0)</f>
        <v>0</v>
      </c>
      <c r="Q470">
        <f>IF($E470=1,Results!N470,0)</f>
        <v>0</v>
      </c>
      <c r="R470">
        <f>IF($B470=1,Results!N470,0)</f>
        <v>0</v>
      </c>
    </row>
    <row r="471" spans="1:18">
      <c r="A471">
        <f>IF(Results!D471&lt;=Input!$C$27, 1, 0)</f>
        <v>1</v>
      </c>
      <c r="B471">
        <f>IF(Results!G471&lt;=Input!$C$27, 1, 0)</f>
        <v>1</v>
      </c>
      <c r="C471">
        <f>IF(Results!J471&lt;=Input!$C$27, 1, 0)</f>
        <v>1</v>
      </c>
      <c r="D471">
        <f>IF(Results!D471&gt;=Input!$F$27, 1, 0)</f>
        <v>0</v>
      </c>
      <c r="E471">
        <f>IF(Results!G471&gt;=Input!$F$27, 1, 0)</f>
        <v>0</v>
      </c>
      <c r="F471">
        <f>IF(Results!J471&gt;=Input!$F$27, 1, 0)</f>
        <v>0</v>
      </c>
      <c r="G471">
        <f>IF(Results!M471&lt;=Input!$C$27, 1, 0)</f>
        <v>1</v>
      </c>
      <c r="H471">
        <f>IF(Results!M471&gt;=Input!$F$27, 1, 0)</f>
        <v>0</v>
      </c>
      <c r="I471">
        <f>IF(D471=1,Results!D471,0)</f>
        <v>0</v>
      </c>
      <c r="J471">
        <f>IF(E471=1,Results!G471,0)</f>
        <v>0</v>
      </c>
      <c r="K471">
        <f>IF(F471=1,Results!J471,0)</f>
        <v>0</v>
      </c>
      <c r="L471">
        <f>IF(H471=1,Results!M471,0)</f>
        <v>0</v>
      </c>
      <c r="M471">
        <f>IF(A471=1,Results!D471,0)</f>
        <v>0</v>
      </c>
      <c r="N471">
        <f>IF(B471=1,Results!G471,0)</f>
        <v>0</v>
      </c>
      <c r="O471">
        <f>IF(C471=1,Results!J471,0)</f>
        <v>0</v>
      </c>
      <c r="P471">
        <f>IF(G471=1,Results!M471,0)</f>
        <v>0</v>
      </c>
      <c r="Q471">
        <f>IF($E471=1,Results!N471,0)</f>
        <v>0</v>
      </c>
      <c r="R471">
        <f>IF($B471=1,Results!N471,0)</f>
        <v>0</v>
      </c>
    </row>
    <row r="472" spans="1:18">
      <c r="A472">
        <f>IF(Results!D472&lt;=Input!$C$27, 1, 0)</f>
        <v>1</v>
      </c>
      <c r="B472">
        <f>IF(Results!G472&lt;=Input!$C$27, 1, 0)</f>
        <v>1</v>
      </c>
      <c r="C472">
        <f>IF(Results!J472&lt;=Input!$C$27, 1, 0)</f>
        <v>1</v>
      </c>
      <c r="D472">
        <f>IF(Results!D472&gt;=Input!$F$27, 1, 0)</f>
        <v>0</v>
      </c>
      <c r="E472">
        <f>IF(Results!G472&gt;=Input!$F$27, 1, 0)</f>
        <v>0</v>
      </c>
      <c r="F472">
        <f>IF(Results!J472&gt;=Input!$F$27, 1, 0)</f>
        <v>0</v>
      </c>
      <c r="G472">
        <f>IF(Results!M472&lt;=Input!$C$27, 1, 0)</f>
        <v>1</v>
      </c>
      <c r="H472">
        <f>IF(Results!M472&gt;=Input!$F$27, 1, 0)</f>
        <v>0</v>
      </c>
      <c r="I472">
        <f>IF(D472=1,Results!D472,0)</f>
        <v>0</v>
      </c>
      <c r="J472">
        <f>IF(E472=1,Results!G472,0)</f>
        <v>0</v>
      </c>
      <c r="K472">
        <f>IF(F472=1,Results!J472,0)</f>
        <v>0</v>
      </c>
      <c r="L472">
        <f>IF(H472=1,Results!M472,0)</f>
        <v>0</v>
      </c>
      <c r="M472">
        <f>IF(A472=1,Results!D472,0)</f>
        <v>0</v>
      </c>
      <c r="N472">
        <f>IF(B472=1,Results!G472,0)</f>
        <v>0</v>
      </c>
      <c r="O472">
        <f>IF(C472=1,Results!J472,0)</f>
        <v>0</v>
      </c>
      <c r="P472">
        <f>IF(G472=1,Results!M472,0)</f>
        <v>0</v>
      </c>
      <c r="Q472">
        <f>IF($E472=1,Results!N472,0)</f>
        <v>0</v>
      </c>
      <c r="R472">
        <f>IF($B472=1,Results!N472,0)</f>
        <v>0</v>
      </c>
    </row>
    <row r="473" spans="1:18">
      <c r="A473">
        <f>IF(Results!D473&lt;=Input!$C$27, 1, 0)</f>
        <v>1</v>
      </c>
      <c r="B473">
        <f>IF(Results!G473&lt;=Input!$C$27, 1, 0)</f>
        <v>1</v>
      </c>
      <c r="C473">
        <f>IF(Results!J473&lt;=Input!$C$27, 1, 0)</f>
        <v>1</v>
      </c>
      <c r="D473">
        <f>IF(Results!D473&gt;=Input!$F$27, 1, 0)</f>
        <v>0</v>
      </c>
      <c r="E473">
        <f>IF(Results!G473&gt;=Input!$F$27, 1, 0)</f>
        <v>0</v>
      </c>
      <c r="F473">
        <f>IF(Results!J473&gt;=Input!$F$27, 1, 0)</f>
        <v>0</v>
      </c>
      <c r="G473">
        <f>IF(Results!M473&lt;=Input!$C$27, 1, 0)</f>
        <v>1</v>
      </c>
      <c r="H473">
        <f>IF(Results!M473&gt;=Input!$F$27, 1, 0)</f>
        <v>0</v>
      </c>
      <c r="I473">
        <f>IF(D473=1,Results!D473,0)</f>
        <v>0</v>
      </c>
      <c r="J473">
        <f>IF(E473=1,Results!G473,0)</f>
        <v>0</v>
      </c>
      <c r="K473">
        <f>IF(F473=1,Results!J473,0)</f>
        <v>0</v>
      </c>
      <c r="L473">
        <f>IF(H473=1,Results!M473,0)</f>
        <v>0</v>
      </c>
      <c r="M473">
        <f>IF(A473=1,Results!D473,0)</f>
        <v>0</v>
      </c>
      <c r="N473">
        <f>IF(B473=1,Results!G473,0)</f>
        <v>0</v>
      </c>
      <c r="O473">
        <f>IF(C473=1,Results!J473,0)</f>
        <v>0</v>
      </c>
      <c r="P473">
        <f>IF(G473=1,Results!M473,0)</f>
        <v>0</v>
      </c>
      <c r="Q473">
        <f>IF($E473=1,Results!N473,0)</f>
        <v>0</v>
      </c>
      <c r="R473">
        <f>IF($B473=1,Results!N473,0)</f>
        <v>0</v>
      </c>
    </row>
    <row r="474" spans="1:18">
      <c r="A474">
        <f>IF(Results!D474&lt;=Input!$C$27, 1, 0)</f>
        <v>1</v>
      </c>
      <c r="B474">
        <f>IF(Results!G474&lt;=Input!$C$27, 1, 0)</f>
        <v>1</v>
      </c>
      <c r="C474">
        <f>IF(Results!J474&lt;=Input!$C$27, 1, 0)</f>
        <v>1</v>
      </c>
      <c r="D474">
        <f>IF(Results!D474&gt;=Input!$F$27, 1, 0)</f>
        <v>0</v>
      </c>
      <c r="E474">
        <f>IF(Results!G474&gt;=Input!$F$27, 1, 0)</f>
        <v>0</v>
      </c>
      <c r="F474">
        <f>IF(Results!J474&gt;=Input!$F$27, 1, 0)</f>
        <v>0</v>
      </c>
      <c r="G474">
        <f>IF(Results!M474&lt;=Input!$C$27, 1, 0)</f>
        <v>1</v>
      </c>
      <c r="H474">
        <f>IF(Results!M474&gt;=Input!$F$27, 1, 0)</f>
        <v>0</v>
      </c>
      <c r="I474">
        <f>IF(D474=1,Results!D474,0)</f>
        <v>0</v>
      </c>
      <c r="J474">
        <f>IF(E474=1,Results!G474,0)</f>
        <v>0</v>
      </c>
      <c r="K474">
        <f>IF(F474=1,Results!J474,0)</f>
        <v>0</v>
      </c>
      <c r="L474">
        <f>IF(H474=1,Results!M474,0)</f>
        <v>0</v>
      </c>
      <c r="M474">
        <f>IF(A474=1,Results!D474,0)</f>
        <v>0</v>
      </c>
      <c r="N474">
        <f>IF(B474=1,Results!G474,0)</f>
        <v>0</v>
      </c>
      <c r="O474">
        <f>IF(C474=1,Results!J474,0)</f>
        <v>0</v>
      </c>
      <c r="P474">
        <f>IF(G474=1,Results!M474,0)</f>
        <v>0</v>
      </c>
      <c r="Q474">
        <f>IF($E474=1,Results!N474,0)</f>
        <v>0</v>
      </c>
      <c r="R474">
        <f>IF($B474=1,Results!N474,0)</f>
        <v>0</v>
      </c>
    </row>
    <row r="475" spans="1:18">
      <c r="A475">
        <f>IF(Results!D475&lt;=Input!$C$27, 1, 0)</f>
        <v>1</v>
      </c>
      <c r="B475">
        <f>IF(Results!G475&lt;=Input!$C$27, 1, 0)</f>
        <v>1</v>
      </c>
      <c r="C475">
        <f>IF(Results!J475&lt;=Input!$C$27, 1, 0)</f>
        <v>1</v>
      </c>
      <c r="D475">
        <f>IF(Results!D475&gt;=Input!$F$27, 1, 0)</f>
        <v>0</v>
      </c>
      <c r="E475">
        <f>IF(Results!G475&gt;=Input!$F$27, 1, 0)</f>
        <v>0</v>
      </c>
      <c r="F475">
        <f>IF(Results!J475&gt;=Input!$F$27, 1, 0)</f>
        <v>0</v>
      </c>
      <c r="G475">
        <f>IF(Results!M475&lt;=Input!$C$27, 1, 0)</f>
        <v>1</v>
      </c>
      <c r="H475">
        <f>IF(Results!M475&gt;=Input!$F$27, 1, 0)</f>
        <v>0</v>
      </c>
      <c r="I475">
        <f>IF(D475=1,Results!D475,0)</f>
        <v>0</v>
      </c>
      <c r="J475">
        <f>IF(E475=1,Results!G475,0)</f>
        <v>0</v>
      </c>
      <c r="K475">
        <f>IF(F475=1,Results!J475,0)</f>
        <v>0</v>
      </c>
      <c r="L475">
        <f>IF(H475=1,Results!M475,0)</f>
        <v>0</v>
      </c>
      <c r="M475">
        <f>IF(A475=1,Results!D475,0)</f>
        <v>0</v>
      </c>
      <c r="N475">
        <f>IF(B475=1,Results!G475,0)</f>
        <v>0</v>
      </c>
      <c r="O475">
        <f>IF(C475=1,Results!J475,0)</f>
        <v>0</v>
      </c>
      <c r="P475">
        <f>IF(G475=1,Results!M475,0)</f>
        <v>0</v>
      </c>
      <c r="Q475">
        <f>IF($E475=1,Results!N475,0)</f>
        <v>0</v>
      </c>
      <c r="R475">
        <f>IF($B475=1,Results!N475,0)</f>
        <v>0</v>
      </c>
    </row>
    <row r="476" spans="1:18">
      <c r="A476">
        <f>IF(Results!D476&lt;=Input!$C$27, 1, 0)</f>
        <v>1</v>
      </c>
      <c r="B476">
        <f>IF(Results!G476&lt;=Input!$C$27, 1, 0)</f>
        <v>1</v>
      </c>
      <c r="C476">
        <f>IF(Results!J476&lt;=Input!$C$27, 1, 0)</f>
        <v>1</v>
      </c>
      <c r="D476">
        <f>IF(Results!D476&gt;=Input!$F$27, 1, 0)</f>
        <v>0</v>
      </c>
      <c r="E476">
        <f>IF(Results!G476&gt;=Input!$F$27, 1, 0)</f>
        <v>0</v>
      </c>
      <c r="F476">
        <f>IF(Results!J476&gt;=Input!$F$27, 1, 0)</f>
        <v>0</v>
      </c>
      <c r="G476">
        <f>IF(Results!M476&lt;=Input!$C$27, 1, 0)</f>
        <v>1</v>
      </c>
      <c r="H476">
        <f>IF(Results!M476&gt;=Input!$F$27, 1, 0)</f>
        <v>0</v>
      </c>
      <c r="I476">
        <f>IF(D476=1,Results!D476,0)</f>
        <v>0</v>
      </c>
      <c r="J476">
        <f>IF(E476=1,Results!G476,0)</f>
        <v>0</v>
      </c>
      <c r="K476">
        <f>IF(F476=1,Results!J476,0)</f>
        <v>0</v>
      </c>
      <c r="L476">
        <f>IF(H476=1,Results!M476,0)</f>
        <v>0</v>
      </c>
      <c r="M476">
        <f>IF(A476=1,Results!D476,0)</f>
        <v>0</v>
      </c>
      <c r="N476">
        <f>IF(B476=1,Results!G476,0)</f>
        <v>0</v>
      </c>
      <c r="O476">
        <f>IF(C476=1,Results!J476,0)</f>
        <v>0</v>
      </c>
      <c r="P476">
        <f>IF(G476=1,Results!M476,0)</f>
        <v>0</v>
      </c>
      <c r="Q476">
        <f>IF($E476=1,Results!N476,0)</f>
        <v>0</v>
      </c>
      <c r="R476">
        <f>IF($B476=1,Results!N476,0)</f>
        <v>0</v>
      </c>
    </row>
    <row r="477" spans="1:18">
      <c r="A477">
        <f>IF(Results!D477&lt;=Input!$C$27, 1, 0)</f>
        <v>1</v>
      </c>
      <c r="B477">
        <f>IF(Results!G477&lt;=Input!$C$27, 1, 0)</f>
        <v>1</v>
      </c>
      <c r="C477">
        <f>IF(Results!J477&lt;=Input!$C$27, 1, 0)</f>
        <v>1</v>
      </c>
      <c r="D477">
        <f>IF(Results!D477&gt;=Input!$F$27, 1, 0)</f>
        <v>0</v>
      </c>
      <c r="E477">
        <f>IF(Results!G477&gt;=Input!$F$27, 1, 0)</f>
        <v>0</v>
      </c>
      <c r="F477">
        <f>IF(Results!J477&gt;=Input!$F$27, 1, 0)</f>
        <v>0</v>
      </c>
      <c r="G477">
        <f>IF(Results!M477&lt;=Input!$C$27, 1, 0)</f>
        <v>1</v>
      </c>
      <c r="H477">
        <f>IF(Results!M477&gt;=Input!$F$27, 1, 0)</f>
        <v>0</v>
      </c>
      <c r="I477">
        <f>IF(D477=1,Results!D477,0)</f>
        <v>0</v>
      </c>
      <c r="J477">
        <f>IF(E477=1,Results!G477,0)</f>
        <v>0</v>
      </c>
      <c r="K477">
        <f>IF(F477=1,Results!J477,0)</f>
        <v>0</v>
      </c>
      <c r="L477">
        <f>IF(H477=1,Results!M477,0)</f>
        <v>0</v>
      </c>
      <c r="M477">
        <f>IF(A477=1,Results!D477,0)</f>
        <v>0</v>
      </c>
      <c r="N477">
        <f>IF(B477=1,Results!G477,0)</f>
        <v>0</v>
      </c>
      <c r="O477">
        <f>IF(C477=1,Results!J477,0)</f>
        <v>0</v>
      </c>
      <c r="P477">
        <f>IF(G477=1,Results!M477,0)</f>
        <v>0</v>
      </c>
      <c r="Q477">
        <f>IF($E477=1,Results!N477,0)</f>
        <v>0</v>
      </c>
      <c r="R477">
        <f>IF($B477=1,Results!N477,0)</f>
        <v>0</v>
      </c>
    </row>
    <row r="478" spans="1:18">
      <c r="A478">
        <f>IF(Results!D478&lt;=Input!$C$27, 1, 0)</f>
        <v>1</v>
      </c>
      <c r="B478">
        <f>IF(Results!G478&lt;=Input!$C$27, 1, 0)</f>
        <v>1</v>
      </c>
      <c r="C478">
        <f>IF(Results!J478&lt;=Input!$C$27, 1, 0)</f>
        <v>1</v>
      </c>
      <c r="D478">
        <f>IF(Results!D478&gt;=Input!$F$27, 1, 0)</f>
        <v>0</v>
      </c>
      <c r="E478">
        <f>IF(Results!G478&gt;=Input!$F$27, 1, 0)</f>
        <v>0</v>
      </c>
      <c r="F478">
        <f>IF(Results!J478&gt;=Input!$F$27, 1, 0)</f>
        <v>0</v>
      </c>
      <c r="G478">
        <f>IF(Results!M478&lt;=Input!$C$27, 1, 0)</f>
        <v>1</v>
      </c>
      <c r="H478">
        <f>IF(Results!M478&gt;=Input!$F$27, 1, 0)</f>
        <v>0</v>
      </c>
      <c r="I478">
        <f>IF(D478=1,Results!D478,0)</f>
        <v>0</v>
      </c>
      <c r="J478">
        <f>IF(E478=1,Results!G478,0)</f>
        <v>0</v>
      </c>
      <c r="K478">
        <f>IF(F478=1,Results!J478,0)</f>
        <v>0</v>
      </c>
      <c r="L478">
        <f>IF(H478=1,Results!M478,0)</f>
        <v>0</v>
      </c>
      <c r="M478">
        <f>IF(A478=1,Results!D478,0)</f>
        <v>0</v>
      </c>
      <c r="N478">
        <f>IF(B478=1,Results!G478,0)</f>
        <v>0</v>
      </c>
      <c r="O478">
        <f>IF(C478=1,Results!J478,0)</f>
        <v>0</v>
      </c>
      <c r="P478">
        <f>IF(G478=1,Results!M478,0)</f>
        <v>0</v>
      </c>
      <c r="Q478">
        <f>IF($E478=1,Results!N478,0)</f>
        <v>0</v>
      </c>
      <c r="R478">
        <f>IF($B478=1,Results!N478,0)</f>
        <v>0</v>
      </c>
    </row>
    <row r="479" spans="1:18">
      <c r="A479">
        <f>IF(Results!D479&lt;=Input!$C$27, 1, 0)</f>
        <v>1</v>
      </c>
      <c r="B479">
        <f>IF(Results!G479&lt;=Input!$C$27, 1, 0)</f>
        <v>1</v>
      </c>
      <c r="C479">
        <f>IF(Results!J479&lt;=Input!$C$27, 1, 0)</f>
        <v>1</v>
      </c>
      <c r="D479">
        <f>IF(Results!D479&gt;=Input!$F$27, 1, 0)</f>
        <v>0</v>
      </c>
      <c r="E479">
        <f>IF(Results!G479&gt;=Input!$F$27, 1, 0)</f>
        <v>0</v>
      </c>
      <c r="F479">
        <f>IF(Results!J479&gt;=Input!$F$27, 1, 0)</f>
        <v>0</v>
      </c>
      <c r="G479">
        <f>IF(Results!M479&lt;=Input!$C$27, 1, 0)</f>
        <v>1</v>
      </c>
      <c r="H479">
        <f>IF(Results!M479&gt;=Input!$F$27, 1, 0)</f>
        <v>0</v>
      </c>
      <c r="I479">
        <f>IF(D479=1,Results!D479,0)</f>
        <v>0</v>
      </c>
      <c r="J479">
        <f>IF(E479=1,Results!G479,0)</f>
        <v>0</v>
      </c>
      <c r="K479">
        <f>IF(F479=1,Results!J479,0)</f>
        <v>0</v>
      </c>
      <c r="L479">
        <f>IF(H479=1,Results!M479,0)</f>
        <v>0</v>
      </c>
      <c r="M479">
        <f>IF(A479=1,Results!D479,0)</f>
        <v>0</v>
      </c>
      <c r="N479">
        <f>IF(B479=1,Results!G479,0)</f>
        <v>0</v>
      </c>
      <c r="O479">
        <f>IF(C479=1,Results!J479,0)</f>
        <v>0</v>
      </c>
      <c r="P479">
        <f>IF(G479=1,Results!M479,0)</f>
        <v>0</v>
      </c>
      <c r="Q479">
        <f>IF($E479=1,Results!N479,0)</f>
        <v>0</v>
      </c>
      <c r="R479">
        <f>IF($B479=1,Results!N479,0)</f>
        <v>0</v>
      </c>
    </row>
    <row r="480" spans="1:18">
      <c r="A480">
        <f>IF(Results!D480&lt;=Input!$C$27, 1, 0)</f>
        <v>1</v>
      </c>
      <c r="B480">
        <f>IF(Results!G480&lt;=Input!$C$27, 1, 0)</f>
        <v>1</v>
      </c>
      <c r="C480">
        <f>IF(Results!J480&lt;=Input!$C$27, 1, 0)</f>
        <v>1</v>
      </c>
      <c r="D480">
        <f>IF(Results!D480&gt;=Input!$F$27, 1, 0)</f>
        <v>0</v>
      </c>
      <c r="E480">
        <f>IF(Results!G480&gt;=Input!$F$27, 1, 0)</f>
        <v>0</v>
      </c>
      <c r="F480">
        <f>IF(Results!J480&gt;=Input!$F$27, 1, 0)</f>
        <v>0</v>
      </c>
      <c r="G480">
        <f>IF(Results!M480&lt;=Input!$C$27, 1, 0)</f>
        <v>1</v>
      </c>
      <c r="H480">
        <f>IF(Results!M480&gt;=Input!$F$27, 1, 0)</f>
        <v>0</v>
      </c>
      <c r="I480">
        <f>IF(D480=1,Results!D480,0)</f>
        <v>0</v>
      </c>
      <c r="J480">
        <f>IF(E480=1,Results!G480,0)</f>
        <v>0</v>
      </c>
      <c r="K480">
        <f>IF(F480=1,Results!J480,0)</f>
        <v>0</v>
      </c>
      <c r="L480">
        <f>IF(H480=1,Results!M480,0)</f>
        <v>0</v>
      </c>
      <c r="M480">
        <f>IF(A480=1,Results!D480,0)</f>
        <v>0</v>
      </c>
      <c r="N480">
        <f>IF(B480=1,Results!G480,0)</f>
        <v>0</v>
      </c>
      <c r="O480">
        <f>IF(C480=1,Results!J480,0)</f>
        <v>0</v>
      </c>
      <c r="P480">
        <f>IF(G480=1,Results!M480,0)</f>
        <v>0</v>
      </c>
      <c r="Q480">
        <f>IF($E480=1,Results!N480,0)</f>
        <v>0</v>
      </c>
      <c r="R480">
        <f>IF($B480=1,Results!N480,0)</f>
        <v>0</v>
      </c>
    </row>
    <row r="481" spans="1:18">
      <c r="A481">
        <f>IF(Results!D481&lt;=Input!$C$27, 1, 0)</f>
        <v>1</v>
      </c>
      <c r="B481">
        <f>IF(Results!G481&lt;=Input!$C$27, 1, 0)</f>
        <v>1</v>
      </c>
      <c r="C481">
        <f>IF(Results!J481&lt;=Input!$C$27, 1, 0)</f>
        <v>1</v>
      </c>
      <c r="D481">
        <f>IF(Results!D481&gt;=Input!$F$27, 1, 0)</f>
        <v>0</v>
      </c>
      <c r="E481">
        <f>IF(Results!G481&gt;=Input!$F$27, 1, 0)</f>
        <v>0</v>
      </c>
      <c r="F481">
        <f>IF(Results!J481&gt;=Input!$F$27, 1, 0)</f>
        <v>0</v>
      </c>
      <c r="G481">
        <f>IF(Results!M481&lt;=Input!$C$27, 1, 0)</f>
        <v>1</v>
      </c>
      <c r="H481">
        <f>IF(Results!M481&gt;=Input!$F$27, 1, 0)</f>
        <v>0</v>
      </c>
      <c r="I481">
        <f>IF(D481=1,Results!D481,0)</f>
        <v>0</v>
      </c>
      <c r="J481">
        <f>IF(E481=1,Results!G481,0)</f>
        <v>0</v>
      </c>
      <c r="K481">
        <f>IF(F481=1,Results!J481,0)</f>
        <v>0</v>
      </c>
      <c r="L481">
        <f>IF(H481=1,Results!M481,0)</f>
        <v>0</v>
      </c>
      <c r="M481">
        <f>IF(A481=1,Results!D481,0)</f>
        <v>0</v>
      </c>
      <c r="N481">
        <f>IF(B481=1,Results!G481,0)</f>
        <v>0</v>
      </c>
      <c r="O481">
        <f>IF(C481=1,Results!J481,0)</f>
        <v>0</v>
      </c>
      <c r="P481">
        <f>IF(G481=1,Results!M481,0)</f>
        <v>0</v>
      </c>
      <c r="Q481">
        <f>IF($E481=1,Results!N481,0)</f>
        <v>0</v>
      </c>
      <c r="R481">
        <f>IF($B481=1,Results!N481,0)</f>
        <v>0</v>
      </c>
    </row>
    <row r="482" spans="1:18">
      <c r="A482">
        <f>IF(Results!D482&lt;=Input!$C$27, 1, 0)</f>
        <v>1</v>
      </c>
      <c r="B482">
        <f>IF(Results!G482&lt;=Input!$C$27, 1, 0)</f>
        <v>1</v>
      </c>
      <c r="C482">
        <f>IF(Results!J482&lt;=Input!$C$27, 1, 0)</f>
        <v>1</v>
      </c>
      <c r="D482">
        <f>IF(Results!D482&gt;=Input!$F$27, 1, 0)</f>
        <v>0</v>
      </c>
      <c r="E482">
        <f>IF(Results!G482&gt;=Input!$F$27, 1, 0)</f>
        <v>0</v>
      </c>
      <c r="F482">
        <f>IF(Results!J482&gt;=Input!$F$27, 1, 0)</f>
        <v>0</v>
      </c>
      <c r="G482">
        <f>IF(Results!M482&lt;=Input!$C$27, 1, 0)</f>
        <v>1</v>
      </c>
      <c r="H482">
        <f>IF(Results!M482&gt;=Input!$F$27, 1, 0)</f>
        <v>0</v>
      </c>
      <c r="I482">
        <f>IF(D482=1,Results!D482,0)</f>
        <v>0</v>
      </c>
      <c r="J482">
        <f>IF(E482=1,Results!G482,0)</f>
        <v>0</v>
      </c>
      <c r="K482">
        <f>IF(F482=1,Results!J482,0)</f>
        <v>0</v>
      </c>
      <c r="L482">
        <f>IF(H482=1,Results!M482,0)</f>
        <v>0</v>
      </c>
      <c r="M482">
        <f>IF(A482=1,Results!D482,0)</f>
        <v>0</v>
      </c>
      <c r="N482">
        <f>IF(B482=1,Results!G482,0)</f>
        <v>0</v>
      </c>
      <c r="O482">
        <f>IF(C482=1,Results!J482,0)</f>
        <v>0</v>
      </c>
      <c r="P482">
        <f>IF(G482=1,Results!M482,0)</f>
        <v>0</v>
      </c>
      <c r="Q482">
        <f>IF($E482=1,Results!N482,0)</f>
        <v>0</v>
      </c>
      <c r="R482">
        <f>IF($B482=1,Results!N482,0)</f>
        <v>0</v>
      </c>
    </row>
    <row r="483" spans="1:18">
      <c r="A483">
        <f>IF(Results!D483&lt;=Input!$C$27, 1, 0)</f>
        <v>1</v>
      </c>
      <c r="B483">
        <f>IF(Results!G483&lt;=Input!$C$27, 1, 0)</f>
        <v>1</v>
      </c>
      <c r="C483">
        <f>IF(Results!J483&lt;=Input!$C$27, 1, 0)</f>
        <v>1</v>
      </c>
      <c r="D483">
        <f>IF(Results!D483&gt;=Input!$F$27, 1, 0)</f>
        <v>0</v>
      </c>
      <c r="E483">
        <f>IF(Results!G483&gt;=Input!$F$27, 1, 0)</f>
        <v>0</v>
      </c>
      <c r="F483">
        <f>IF(Results!J483&gt;=Input!$F$27, 1, 0)</f>
        <v>0</v>
      </c>
      <c r="G483">
        <f>IF(Results!M483&lt;=Input!$C$27, 1, 0)</f>
        <v>1</v>
      </c>
      <c r="H483">
        <f>IF(Results!M483&gt;=Input!$F$27, 1, 0)</f>
        <v>0</v>
      </c>
      <c r="I483">
        <f>IF(D483=1,Results!D483,0)</f>
        <v>0</v>
      </c>
      <c r="J483">
        <f>IF(E483=1,Results!G483,0)</f>
        <v>0</v>
      </c>
      <c r="K483">
        <f>IF(F483=1,Results!J483,0)</f>
        <v>0</v>
      </c>
      <c r="L483">
        <f>IF(H483=1,Results!M483,0)</f>
        <v>0</v>
      </c>
      <c r="M483">
        <f>IF(A483=1,Results!D483,0)</f>
        <v>0</v>
      </c>
      <c r="N483">
        <f>IF(B483=1,Results!G483,0)</f>
        <v>0</v>
      </c>
      <c r="O483">
        <f>IF(C483=1,Results!J483,0)</f>
        <v>0</v>
      </c>
      <c r="P483">
        <f>IF(G483=1,Results!M483,0)</f>
        <v>0</v>
      </c>
      <c r="Q483">
        <f>IF($E483=1,Results!N483,0)</f>
        <v>0</v>
      </c>
      <c r="R483">
        <f>IF($B483=1,Results!N483,0)</f>
        <v>0</v>
      </c>
    </row>
    <row r="484" spans="1:18">
      <c r="A484">
        <f>IF(Results!D484&lt;=Input!$C$27, 1, 0)</f>
        <v>1</v>
      </c>
      <c r="B484">
        <f>IF(Results!G484&lt;=Input!$C$27, 1, 0)</f>
        <v>1</v>
      </c>
      <c r="C484">
        <f>IF(Results!J484&lt;=Input!$C$27, 1, 0)</f>
        <v>1</v>
      </c>
      <c r="D484">
        <f>IF(Results!D484&gt;=Input!$F$27, 1, 0)</f>
        <v>0</v>
      </c>
      <c r="E484">
        <f>IF(Results!G484&gt;=Input!$F$27, 1, 0)</f>
        <v>0</v>
      </c>
      <c r="F484">
        <f>IF(Results!J484&gt;=Input!$F$27, 1, 0)</f>
        <v>0</v>
      </c>
      <c r="G484">
        <f>IF(Results!M484&lt;=Input!$C$27, 1, 0)</f>
        <v>1</v>
      </c>
      <c r="H484">
        <f>IF(Results!M484&gt;=Input!$F$27, 1, 0)</f>
        <v>0</v>
      </c>
      <c r="I484">
        <f>IF(D484=1,Results!D484,0)</f>
        <v>0</v>
      </c>
      <c r="J484">
        <f>IF(E484=1,Results!G484,0)</f>
        <v>0</v>
      </c>
      <c r="K484">
        <f>IF(F484=1,Results!J484,0)</f>
        <v>0</v>
      </c>
      <c r="L484">
        <f>IF(H484=1,Results!M484,0)</f>
        <v>0</v>
      </c>
      <c r="M484">
        <f>IF(A484=1,Results!D484,0)</f>
        <v>0</v>
      </c>
      <c r="N484">
        <f>IF(B484=1,Results!G484,0)</f>
        <v>0</v>
      </c>
      <c r="O484">
        <f>IF(C484=1,Results!J484,0)</f>
        <v>0</v>
      </c>
      <c r="P484">
        <f>IF(G484=1,Results!M484,0)</f>
        <v>0</v>
      </c>
      <c r="Q484">
        <f>IF($E484=1,Results!N484,0)</f>
        <v>0</v>
      </c>
      <c r="R484">
        <f>IF($B484=1,Results!N484,0)</f>
        <v>0</v>
      </c>
    </row>
    <row r="485" spans="1:18">
      <c r="A485">
        <f>IF(Results!D485&lt;=Input!$C$27, 1, 0)</f>
        <v>1</v>
      </c>
      <c r="B485">
        <f>IF(Results!G485&lt;=Input!$C$27, 1, 0)</f>
        <v>1</v>
      </c>
      <c r="C485">
        <f>IF(Results!J485&lt;=Input!$C$27, 1, 0)</f>
        <v>1</v>
      </c>
      <c r="D485">
        <f>IF(Results!D485&gt;=Input!$F$27, 1, 0)</f>
        <v>0</v>
      </c>
      <c r="E485">
        <f>IF(Results!G485&gt;=Input!$F$27, 1, 0)</f>
        <v>0</v>
      </c>
      <c r="F485">
        <f>IF(Results!J485&gt;=Input!$F$27, 1, 0)</f>
        <v>0</v>
      </c>
      <c r="G485">
        <f>IF(Results!M485&lt;=Input!$C$27, 1, 0)</f>
        <v>1</v>
      </c>
      <c r="H485">
        <f>IF(Results!M485&gt;=Input!$F$27, 1, 0)</f>
        <v>0</v>
      </c>
      <c r="I485">
        <f>IF(D485=1,Results!D485,0)</f>
        <v>0</v>
      </c>
      <c r="J485">
        <f>IF(E485=1,Results!G485,0)</f>
        <v>0</v>
      </c>
      <c r="K485">
        <f>IF(F485=1,Results!J485,0)</f>
        <v>0</v>
      </c>
      <c r="L485">
        <f>IF(H485=1,Results!M485,0)</f>
        <v>0</v>
      </c>
      <c r="M485">
        <f>IF(A485=1,Results!D485,0)</f>
        <v>0</v>
      </c>
      <c r="N485">
        <f>IF(B485=1,Results!G485,0)</f>
        <v>0</v>
      </c>
      <c r="O485">
        <f>IF(C485=1,Results!J485,0)</f>
        <v>0</v>
      </c>
      <c r="P485">
        <f>IF(G485=1,Results!M485,0)</f>
        <v>0</v>
      </c>
      <c r="Q485">
        <f>IF($E485=1,Results!N485,0)</f>
        <v>0</v>
      </c>
      <c r="R485">
        <f>IF($B485=1,Results!N485,0)</f>
        <v>0</v>
      </c>
    </row>
    <row r="486" spans="1:18">
      <c r="A486">
        <f>IF(Results!D486&lt;=Input!$C$27, 1, 0)</f>
        <v>1</v>
      </c>
      <c r="B486">
        <f>IF(Results!G486&lt;=Input!$C$27, 1, 0)</f>
        <v>1</v>
      </c>
      <c r="C486">
        <f>IF(Results!J486&lt;=Input!$C$27, 1, 0)</f>
        <v>1</v>
      </c>
      <c r="D486">
        <f>IF(Results!D486&gt;=Input!$F$27, 1, 0)</f>
        <v>0</v>
      </c>
      <c r="E486">
        <f>IF(Results!G486&gt;=Input!$F$27, 1, 0)</f>
        <v>0</v>
      </c>
      <c r="F486">
        <f>IF(Results!J486&gt;=Input!$F$27, 1, 0)</f>
        <v>0</v>
      </c>
      <c r="G486">
        <f>IF(Results!M486&lt;=Input!$C$27, 1, 0)</f>
        <v>1</v>
      </c>
      <c r="H486">
        <f>IF(Results!M486&gt;=Input!$F$27, 1, 0)</f>
        <v>0</v>
      </c>
      <c r="I486">
        <f>IF(D486=1,Results!D486,0)</f>
        <v>0</v>
      </c>
      <c r="J486">
        <f>IF(E486=1,Results!G486,0)</f>
        <v>0</v>
      </c>
      <c r="K486">
        <f>IF(F486=1,Results!J486,0)</f>
        <v>0</v>
      </c>
      <c r="L486">
        <f>IF(H486=1,Results!M486,0)</f>
        <v>0</v>
      </c>
      <c r="M486">
        <f>IF(A486=1,Results!D486,0)</f>
        <v>0</v>
      </c>
      <c r="N486">
        <f>IF(B486=1,Results!G486,0)</f>
        <v>0</v>
      </c>
      <c r="O486">
        <f>IF(C486=1,Results!J486,0)</f>
        <v>0</v>
      </c>
      <c r="P486">
        <f>IF(G486=1,Results!M486,0)</f>
        <v>0</v>
      </c>
      <c r="Q486">
        <f>IF($E486=1,Results!N486,0)</f>
        <v>0</v>
      </c>
      <c r="R486">
        <f>IF($B486=1,Results!N486,0)</f>
        <v>0</v>
      </c>
    </row>
    <row r="487" spans="1:18">
      <c r="A487">
        <f>IF(Results!D487&lt;=Input!$C$27, 1, 0)</f>
        <v>1</v>
      </c>
      <c r="B487">
        <f>IF(Results!G487&lt;=Input!$C$27, 1, 0)</f>
        <v>1</v>
      </c>
      <c r="C487">
        <f>IF(Results!J487&lt;=Input!$C$27, 1, 0)</f>
        <v>1</v>
      </c>
      <c r="D487">
        <f>IF(Results!D487&gt;=Input!$F$27, 1, 0)</f>
        <v>0</v>
      </c>
      <c r="E487">
        <f>IF(Results!G487&gt;=Input!$F$27, 1, 0)</f>
        <v>0</v>
      </c>
      <c r="F487">
        <f>IF(Results!J487&gt;=Input!$F$27, 1, 0)</f>
        <v>0</v>
      </c>
      <c r="G487">
        <f>IF(Results!M487&lt;=Input!$C$27, 1, 0)</f>
        <v>1</v>
      </c>
      <c r="H487">
        <f>IF(Results!M487&gt;=Input!$F$27, 1, 0)</f>
        <v>0</v>
      </c>
      <c r="I487">
        <f>IF(D487=1,Results!D487,0)</f>
        <v>0</v>
      </c>
      <c r="J487">
        <f>IF(E487=1,Results!G487,0)</f>
        <v>0</v>
      </c>
      <c r="K487">
        <f>IF(F487=1,Results!J487,0)</f>
        <v>0</v>
      </c>
      <c r="L487">
        <f>IF(H487=1,Results!M487,0)</f>
        <v>0</v>
      </c>
      <c r="M487">
        <f>IF(A487=1,Results!D487,0)</f>
        <v>0</v>
      </c>
      <c r="N487">
        <f>IF(B487=1,Results!G487,0)</f>
        <v>0</v>
      </c>
      <c r="O487">
        <f>IF(C487=1,Results!J487,0)</f>
        <v>0</v>
      </c>
      <c r="P487">
        <f>IF(G487=1,Results!M487,0)</f>
        <v>0</v>
      </c>
      <c r="Q487">
        <f>IF($E487=1,Results!N487,0)</f>
        <v>0</v>
      </c>
      <c r="R487">
        <f>IF($B487=1,Results!N487,0)</f>
        <v>0</v>
      </c>
    </row>
    <row r="488" spans="1:18">
      <c r="A488">
        <f>IF(Results!D488&lt;=Input!$C$27, 1, 0)</f>
        <v>1</v>
      </c>
      <c r="B488">
        <f>IF(Results!G488&lt;=Input!$C$27, 1, 0)</f>
        <v>1</v>
      </c>
      <c r="C488">
        <f>IF(Results!J488&lt;=Input!$C$27, 1, 0)</f>
        <v>1</v>
      </c>
      <c r="D488">
        <f>IF(Results!D488&gt;=Input!$F$27, 1, 0)</f>
        <v>0</v>
      </c>
      <c r="E488">
        <f>IF(Results!G488&gt;=Input!$F$27, 1, 0)</f>
        <v>0</v>
      </c>
      <c r="F488">
        <f>IF(Results!J488&gt;=Input!$F$27, 1, 0)</f>
        <v>0</v>
      </c>
      <c r="G488">
        <f>IF(Results!M488&lt;=Input!$C$27, 1, 0)</f>
        <v>1</v>
      </c>
      <c r="H488">
        <f>IF(Results!M488&gt;=Input!$F$27, 1, 0)</f>
        <v>0</v>
      </c>
      <c r="I488">
        <f>IF(D488=1,Results!D488,0)</f>
        <v>0</v>
      </c>
      <c r="J488">
        <f>IF(E488=1,Results!G488,0)</f>
        <v>0</v>
      </c>
      <c r="K488">
        <f>IF(F488=1,Results!J488,0)</f>
        <v>0</v>
      </c>
      <c r="L488">
        <f>IF(H488=1,Results!M488,0)</f>
        <v>0</v>
      </c>
      <c r="M488">
        <f>IF(A488=1,Results!D488,0)</f>
        <v>0</v>
      </c>
      <c r="N488">
        <f>IF(B488=1,Results!G488,0)</f>
        <v>0</v>
      </c>
      <c r="O488">
        <f>IF(C488=1,Results!J488,0)</f>
        <v>0</v>
      </c>
      <c r="P488">
        <f>IF(G488=1,Results!M488,0)</f>
        <v>0</v>
      </c>
      <c r="Q488">
        <f>IF($E488=1,Results!N488,0)</f>
        <v>0</v>
      </c>
      <c r="R488">
        <f>IF($B488=1,Results!N488,0)</f>
        <v>0</v>
      </c>
    </row>
    <row r="489" spans="1:18">
      <c r="A489">
        <f>IF(Results!D489&lt;=Input!$C$27, 1, 0)</f>
        <v>1</v>
      </c>
      <c r="B489">
        <f>IF(Results!G489&lt;=Input!$C$27, 1, 0)</f>
        <v>1</v>
      </c>
      <c r="C489">
        <f>IF(Results!J489&lt;=Input!$C$27, 1, 0)</f>
        <v>1</v>
      </c>
      <c r="D489">
        <f>IF(Results!D489&gt;=Input!$F$27, 1, 0)</f>
        <v>0</v>
      </c>
      <c r="E489">
        <f>IF(Results!G489&gt;=Input!$F$27, 1, 0)</f>
        <v>0</v>
      </c>
      <c r="F489">
        <f>IF(Results!J489&gt;=Input!$F$27, 1, 0)</f>
        <v>0</v>
      </c>
      <c r="G489">
        <f>IF(Results!M489&lt;=Input!$C$27, 1, 0)</f>
        <v>1</v>
      </c>
      <c r="H489">
        <f>IF(Results!M489&gt;=Input!$F$27, 1, 0)</f>
        <v>0</v>
      </c>
      <c r="I489">
        <f>IF(D489=1,Results!D489,0)</f>
        <v>0</v>
      </c>
      <c r="J489">
        <f>IF(E489=1,Results!G489,0)</f>
        <v>0</v>
      </c>
      <c r="K489">
        <f>IF(F489=1,Results!J489,0)</f>
        <v>0</v>
      </c>
      <c r="L489">
        <f>IF(H489=1,Results!M489,0)</f>
        <v>0</v>
      </c>
      <c r="M489">
        <f>IF(A489=1,Results!D489,0)</f>
        <v>0</v>
      </c>
      <c r="N489">
        <f>IF(B489=1,Results!G489,0)</f>
        <v>0</v>
      </c>
      <c r="O489">
        <f>IF(C489=1,Results!J489,0)</f>
        <v>0</v>
      </c>
      <c r="P489">
        <f>IF(G489=1,Results!M489,0)</f>
        <v>0</v>
      </c>
      <c r="Q489">
        <f>IF($E489=1,Results!N489,0)</f>
        <v>0</v>
      </c>
      <c r="R489">
        <f>IF($B489=1,Results!N489,0)</f>
        <v>0</v>
      </c>
    </row>
    <row r="490" spans="1:18">
      <c r="A490">
        <f>IF(Results!D490&lt;=Input!$C$27, 1, 0)</f>
        <v>1</v>
      </c>
      <c r="B490">
        <f>IF(Results!G490&lt;=Input!$C$27, 1, 0)</f>
        <v>1</v>
      </c>
      <c r="C490">
        <f>IF(Results!J490&lt;=Input!$C$27, 1, 0)</f>
        <v>1</v>
      </c>
      <c r="D490">
        <f>IF(Results!D490&gt;=Input!$F$27, 1, 0)</f>
        <v>0</v>
      </c>
      <c r="E490">
        <f>IF(Results!G490&gt;=Input!$F$27, 1, 0)</f>
        <v>0</v>
      </c>
      <c r="F490">
        <f>IF(Results!J490&gt;=Input!$F$27, 1, 0)</f>
        <v>0</v>
      </c>
      <c r="G490">
        <f>IF(Results!M490&lt;=Input!$C$27, 1, 0)</f>
        <v>1</v>
      </c>
      <c r="H490">
        <f>IF(Results!M490&gt;=Input!$F$27, 1, 0)</f>
        <v>0</v>
      </c>
      <c r="I490">
        <f>IF(D490=1,Results!D490,0)</f>
        <v>0</v>
      </c>
      <c r="J490">
        <f>IF(E490=1,Results!G490,0)</f>
        <v>0</v>
      </c>
      <c r="K490">
        <f>IF(F490=1,Results!J490,0)</f>
        <v>0</v>
      </c>
      <c r="L490">
        <f>IF(H490=1,Results!M490,0)</f>
        <v>0</v>
      </c>
      <c r="M490">
        <f>IF(A490=1,Results!D490,0)</f>
        <v>0</v>
      </c>
      <c r="N490">
        <f>IF(B490=1,Results!G490,0)</f>
        <v>0</v>
      </c>
      <c r="O490">
        <f>IF(C490=1,Results!J490,0)</f>
        <v>0</v>
      </c>
      <c r="P490">
        <f>IF(G490=1,Results!M490,0)</f>
        <v>0</v>
      </c>
      <c r="Q490">
        <f>IF($E490=1,Results!N490,0)</f>
        <v>0</v>
      </c>
      <c r="R490">
        <f>IF($B490=1,Results!N490,0)</f>
        <v>0</v>
      </c>
    </row>
    <row r="491" spans="1:18">
      <c r="A491">
        <f>IF(Results!D491&lt;=Input!$C$27, 1, 0)</f>
        <v>1</v>
      </c>
      <c r="B491">
        <f>IF(Results!G491&lt;=Input!$C$27, 1, 0)</f>
        <v>1</v>
      </c>
      <c r="C491">
        <f>IF(Results!J491&lt;=Input!$C$27, 1, 0)</f>
        <v>1</v>
      </c>
      <c r="D491">
        <f>IF(Results!D491&gt;=Input!$F$27, 1, 0)</f>
        <v>0</v>
      </c>
      <c r="E491">
        <f>IF(Results!G491&gt;=Input!$F$27, 1, 0)</f>
        <v>0</v>
      </c>
      <c r="F491">
        <f>IF(Results!J491&gt;=Input!$F$27, 1, 0)</f>
        <v>0</v>
      </c>
      <c r="G491">
        <f>IF(Results!M491&lt;=Input!$C$27, 1, 0)</f>
        <v>1</v>
      </c>
      <c r="H491">
        <f>IF(Results!M491&gt;=Input!$F$27, 1, 0)</f>
        <v>0</v>
      </c>
      <c r="I491">
        <f>IF(D491=1,Results!D491,0)</f>
        <v>0</v>
      </c>
      <c r="J491">
        <f>IF(E491=1,Results!G491,0)</f>
        <v>0</v>
      </c>
      <c r="K491">
        <f>IF(F491=1,Results!J491,0)</f>
        <v>0</v>
      </c>
      <c r="L491">
        <f>IF(H491=1,Results!M491,0)</f>
        <v>0</v>
      </c>
      <c r="M491">
        <f>IF(A491=1,Results!D491,0)</f>
        <v>0</v>
      </c>
      <c r="N491">
        <f>IF(B491=1,Results!G491,0)</f>
        <v>0</v>
      </c>
      <c r="O491">
        <f>IF(C491=1,Results!J491,0)</f>
        <v>0</v>
      </c>
      <c r="P491">
        <f>IF(G491=1,Results!M491,0)</f>
        <v>0</v>
      </c>
      <c r="Q491">
        <f>IF($E491=1,Results!N491,0)</f>
        <v>0</v>
      </c>
      <c r="R491">
        <f>IF($B491=1,Results!N491,0)</f>
        <v>0</v>
      </c>
    </row>
    <row r="492" spans="1:18">
      <c r="A492">
        <f>IF(Results!D492&lt;=Input!$C$27, 1, 0)</f>
        <v>1</v>
      </c>
      <c r="B492">
        <f>IF(Results!G492&lt;=Input!$C$27, 1, 0)</f>
        <v>1</v>
      </c>
      <c r="C492">
        <f>IF(Results!J492&lt;=Input!$C$27, 1, 0)</f>
        <v>1</v>
      </c>
      <c r="D492">
        <f>IF(Results!D492&gt;=Input!$F$27, 1, 0)</f>
        <v>0</v>
      </c>
      <c r="E492">
        <f>IF(Results!G492&gt;=Input!$F$27, 1, 0)</f>
        <v>0</v>
      </c>
      <c r="F492">
        <f>IF(Results!J492&gt;=Input!$F$27, 1, 0)</f>
        <v>0</v>
      </c>
      <c r="G492">
        <f>IF(Results!M492&lt;=Input!$C$27, 1, 0)</f>
        <v>1</v>
      </c>
      <c r="H492">
        <f>IF(Results!M492&gt;=Input!$F$27, 1, 0)</f>
        <v>0</v>
      </c>
      <c r="I492">
        <f>IF(D492=1,Results!D492,0)</f>
        <v>0</v>
      </c>
      <c r="J492">
        <f>IF(E492=1,Results!G492,0)</f>
        <v>0</v>
      </c>
      <c r="K492">
        <f>IF(F492=1,Results!J492,0)</f>
        <v>0</v>
      </c>
      <c r="L492">
        <f>IF(H492=1,Results!M492,0)</f>
        <v>0</v>
      </c>
      <c r="M492">
        <f>IF(A492=1,Results!D492,0)</f>
        <v>0</v>
      </c>
      <c r="N492">
        <f>IF(B492=1,Results!G492,0)</f>
        <v>0</v>
      </c>
      <c r="O492">
        <f>IF(C492=1,Results!J492,0)</f>
        <v>0</v>
      </c>
      <c r="P492">
        <f>IF(G492=1,Results!M492,0)</f>
        <v>0</v>
      </c>
      <c r="Q492">
        <f>IF($E492=1,Results!N492,0)</f>
        <v>0</v>
      </c>
      <c r="R492">
        <f>IF($B492=1,Results!N492,0)</f>
        <v>0</v>
      </c>
    </row>
    <row r="493" spans="1:18">
      <c r="A493">
        <f>IF(Results!D493&lt;=Input!$C$27, 1, 0)</f>
        <v>1</v>
      </c>
      <c r="B493">
        <f>IF(Results!G493&lt;=Input!$C$27, 1, 0)</f>
        <v>1</v>
      </c>
      <c r="C493">
        <f>IF(Results!J493&lt;=Input!$C$27, 1, 0)</f>
        <v>1</v>
      </c>
      <c r="D493">
        <f>IF(Results!D493&gt;=Input!$F$27, 1, 0)</f>
        <v>0</v>
      </c>
      <c r="E493">
        <f>IF(Results!G493&gt;=Input!$F$27, 1, 0)</f>
        <v>0</v>
      </c>
      <c r="F493">
        <f>IF(Results!J493&gt;=Input!$F$27, 1, 0)</f>
        <v>0</v>
      </c>
      <c r="G493">
        <f>IF(Results!M493&lt;=Input!$C$27, 1, 0)</f>
        <v>1</v>
      </c>
      <c r="H493">
        <f>IF(Results!M493&gt;=Input!$F$27, 1, 0)</f>
        <v>0</v>
      </c>
      <c r="I493">
        <f>IF(D493=1,Results!D493,0)</f>
        <v>0</v>
      </c>
      <c r="J493">
        <f>IF(E493=1,Results!G493,0)</f>
        <v>0</v>
      </c>
      <c r="K493">
        <f>IF(F493=1,Results!J493,0)</f>
        <v>0</v>
      </c>
      <c r="L493">
        <f>IF(H493=1,Results!M493,0)</f>
        <v>0</v>
      </c>
      <c r="M493">
        <f>IF(A493=1,Results!D493,0)</f>
        <v>0</v>
      </c>
      <c r="N493">
        <f>IF(B493=1,Results!G493,0)</f>
        <v>0</v>
      </c>
      <c r="O493">
        <f>IF(C493=1,Results!J493,0)</f>
        <v>0</v>
      </c>
      <c r="P493">
        <f>IF(G493=1,Results!M493,0)</f>
        <v>0</v>
      </c>
      <c r="Q493">
        <f>IF($E493=1,Results!N493,0)</f>
        <v>0</v>
      </c>
      <c r="R493">
        <f>IF($B493=1,Results!N493,0)</f>
        <v>0</v>
      </c>
    </row>
    <row r="494" spans="1:18">
      <c r="A494">
        <f>IF(Results!D494&lt;=Input!$C$27, 1, 0)</f>
        <v>1</v>
      </c>
      <c r="B494">
        <f>IF(Results!G494&lt;=Input!$C$27, 1, 0)</f>
        <v>1</v>
      </c>
      <c r="C494">
        <f>IF(Results!J494&lt;=Input!$C$27, 1, 0)</f>
        <v>1</v>
      </c>
      <c r="D494">
        <f>IF(Results!D494&gt;=Input!$F$27, 1, 0)</f>
        <v>0</v>
      </c>
      <c r="E494">
        <f>IF(Results!G494&gt;=Input!$F$27, 1, 0)</f>
        <v>0</v>
      </c>
      <c r="F494">
        <f>IF(Results!J494&gt;=Input!$F$27, 1, 0)</f>
        <v>0</v>
      </c>
      <c r="G494">
        <f>IF(Results!M494&lt;=Input!$C$27, 1, 0)</f>
        <v>1</v>
      </c>
      <c r="H494">
        <f>IF(Results!M494&gt;=Input!$F$27, 1, 0)</f>
        <v>0</v>
      </c>
      <c r="I494">
        <f>IF(D494=1,Results!D494,0)</f>
        <v>0</v>
      </c>
      <c r="J494">
        <f>IF(E494=1,Results!G494,0)</f>
        <v>0</v>
      </c>
      <c r="K494">
        <f>IF(F494=1,Results!J494,0)</f>
        <v>0</v>
      </c>
      <c r="L494">
        <f>IF(H494=1,Results!M494,0)</f>
        <v>0</v>
      </c>
      <c r="M494">
        <f>IF(A494=1,Results!D494,0)</f>
        <v>0</v>
      </c>
      <c r="N494">
        <f>IF(B494=1,Results!G494,0)</f>
        <v>0</v>
      </c>
      <c r="O494">
        <f>IF(C494=1,Results!J494,0)</f>
        <v>0</v>
      </c>
      <c r="P494">
        <f>IF(G494=1,Results!M494,0)</f>
        <v>0</v>
      </c>
      <c r="Q494">
        <f>IF($E494=1,Results!N494,0)</f>
        <v>0</v>
      </c>
      <c r="R494">
        <f>IF($B494=1,Results!N494,0)</f>
        <v>0</v>
      </c>
    </row>
    <row r="495" spans="1:18">
      <c r="A495">
        <f>IF(Results!D495&lt;=Input!$C$27, 1, 0)</f>
        <v>1</v>
      </c>
      <c r="B495">
        <f>IF(Results!G495&lt;=Input!$C$27, 1, 0)</f>
        <v>1</v>
      </c>
      <c r="C495">
        <f>IF(Results!J495&lt;=Input!$C$27, 1, 0)</f>
        <v>1</v>
      </c>
      <c r="D495">
        <f>IF(Results!D495&gt;=Input!$F$27, 1, 0)</f>
        <v>0</v>
      </c>
      <c r="E495">
        <f>IF(Results!G495&gt;=Input!$F$27, 1, 0)</f>
        <v>0</v>
      </c>
      <c r="F495">
        <f>IF(Results!J495&gt;=Input!$F$27, 1, 0)</f>
        <v>0</v>
      </c>
      <c r="G495">
        <f>IF(Results!M495&lt;=Input!$C$27, 1, 0)</f>
        <v>1</v>
      </c>
      <c r="H495">
        <f>IF(Results!M495&gt;=Input!$F$27, 1, 0)</f>
        <v>0</v>
      </c>
      <c r="I495">
        <f>IF(D495=1,Results!D495,0)</f>
        <v>0</v>
      </c>
      <c r="J495">
        <f>IF(E495=1,Results!G495,0)</f>
        <v>0</v>
      </c>
      <c r="K495">
        <f>IF(F495=1,Results!J495,0)</f>
        <v>0</v>
      </c>
      <c r="L495">
        <f>IF(H495=1,Results!M495,0)</f>
        <v>0</v>
      </c>
      <c r="M495">
        <f>IF(A495=1,Results!D495,0)</f>
        <v>0</v>
      </c>
      <c r="N495">
        <f>IF(B495=1,Results!G495,0)</f>
        <v>0</v>
      </c>
      <c r="O495">
        <f>IF(C495=1,Results!J495,0)</f>
        <v>0</v>
      </c>
      <c r="P495">
        <f>IF(G495=1,Results!M495,0)</f>
        <v>0</v>
      </c>
      <c r="Q495">
        <f>IF($E495=1,Results!N495,0)</f>
        <v>0</v>
      </c>
      <c r="R495">
        <f>IF($B495=1,Results!N495,0)</f>
        <v>0</v>
      </c>
    </row>
    <row r="496" spans="1:18">
      <c r="A496">
        <f>IF(Results!D496&lt;=Input!$C$27, 1, 0)</f>
        <v>1</v>
      </c>
      <c r="B496">
        <f>IF(Results!G496&lt;=Input!$C$27, 1, 0)</f>
        <v>1</v>
      </c>
      <c r="C496">
        <f>IF(Results!J496&lt;=Input!$C$27, 1, 0)</f>
        <v>1</v>
      </c>
      <c r="D496">
        <f>IF(Results!D496&gt;=Input!$F$27, 1, 0)</f>
        <v>0</v>
      </c>
      <c r="E496">
        <f>IF(Results!G496&gt;=Input!$F$27, 1, 0)</f>
        <v>0</v>
      </c>
      <c r="F496">
        <f>IF(Results!J496&gt;=Input!$F$27, 1, 0)</f>
        <v>0</v>
      </c>
      <c r="G496">
        <f>IF(Results!M496&lt;=Input!$C$27, 1, 0)</f>
        <v>1</v>
      </c>
      <c r="H496">
        <f>IF(Results!M496&gt;=Input!$F$27, 1, 0)</f>
        <v>0</v>
      </c>
      <c r="I496">
        <f>IF(D496=1,Results!D496,0)</f>
        <v>0</v>
      </c>
      <c r="J496">
        <f>IF(E496=1,Results!G496,0)</f>
        <v>0</v>
      </c>
      <c r="K496">
        <f>IF(F496=1,Results!J496,0)</f>
        <v>0</v>
      </c>
      <c r="L496">
        <f>IF(H496=1,Results!M496,0)</f>
        <v>0</v>
      </c>
      <c r="M496">
        <f>IF(A496=1,Results!D496,0)</f>
        <v>0</v>
      </c>
      <c r="N496">
        <f>IF(B496=1,Results!G496,0)</f>
        <v>0</v>
      </c>
      <c r="O496">
        <f>IF(C496=1,Results!J496,0)</f>
        <v>0</v>
      </c>
      <c r="P496">
        <f>IF(G496=1,Results!M496,0)</f>
        <v>0</v>
      </c>
      <c r="Q496">
        <f>IF($E496=1,Results!N496,0)</f>
        <v>0</v>
      </c>
      <c r="R496">
        <f>IF($B496=1,Results!N496,0)</f>
        <v>0</v>
      </c>
    </row>
    <row r="497" spans="1:18">
      <c r="A497">
        <f>IF(Results!D497&lt;=Input!$C$27, 1, 0)</f>
        <v>1</v>
      </c>
      <c r="B497">
        <f>IF(Results!G497&lt;=Input!$C$27, 1, 0)</f>
        <v>1</v>
      </c>
      <c r="C497">
        <f>IF(Results!J497&lt;=Input!$C$27, 1, 0)</f>
        <v>1</v>
      </c>
      <c r="D497">
        <f>IF(Results!D497&gt;=Input!$F$27, 1, 0)</f>
        <v>0</v>
      </c>
      <c r="E497">
        <f>IF(Results!G497&gt;=Input!$F$27, 1, 0)</f>
        <v>0</v>
      </c>
      <c r="F497">
        <f>IF(Results!J497&gt;=Input!$F$27, 1, 0)</f>
        <v>0</v>
      </c>
      <c r="G497">
        <f>IF(Results!M497&lt;=Input!$C$27, 1, 0)</f>
        <v>1</v>
      </c>
      <c r="H497">
        <f>IF(Results!M497&gt;=Input!$F$27, 1, 0)</f>
        <v>0</v>
      </c>
      <c r="I497">
        <f>IF(D497=1,Results!D497,0)</f>
        <v>0</v>
      </c>
      <c r="J497">
        <f>IF(E497=1,Results!G497,0)</f>
        <v>0</v>
      </c>
      <c r="K497">
        <f>IF(F497=1,Results!J497,0)</f>
        <v>0</v>
      </c>
      <c r="L497">
        <f>IF(H497=1,Results!M497,0)</f>
        <v>0</v>
      </c>
      <c r="M497">
        <f>IF(A497=1,Results!D497,0)</f>
        <v>0</v>
      </c>
      <c r="N497">
        <f>IF(B497=1,Results!G497,0)</f>
        <v>0</v>
      </c>
      <c r="O497">
        <f>IF(C497=1,Results!J497,0)</f>
        <v>0</v>
      </c>
      <c r="P497">
        <f>IF(G497=1,Results!M497,0)</f>
        <v>0</v>
      </c>
      <c r="Q497">
        <f>IF($E497=1,Results!N497,0)</f>
        <v>0</v>
      </c>
      <c r="R497">
        <f>IF($B497=1,Results!N497,0)</f>
        <v>0</v>
      </c>
    </row>
    <row r="498" spans="1:18">
      <c r="A498">
        <f>IF(Results!D498&lt;=Input!$C$27, 1, 0)</f>
        <v>1</v>
      </c>
      <c r="B498">
        <f>IF(Results!G498&lt;=Input!$C$27, 1, 0)</f>
        <v>1</v>
      </c>
      <c r="C498">
        <f>IF(Results!J498&lt;=Input!$C$27, 1, 0)</f>
        <v>1</v>
      </c>
      <c r="D498">
        <f>IF(Results!D498&gt;=Input!$F$27, 1, 0)</f>
        <v>0</v>
      </c>
      <c r="E498">
        <f>IF(Results!G498&gt;=Input!$F$27, 1, 0)</f>
        <v>0</v>
      </c>
      <c r="F498">
        <f>IF(Results!J498&gt;=Input!$F$27, 1, 0)</f>
        <v>0</v>
      </c>
      <c r="G498">
        <f>IF(Results!M498&lt;=Input!$C$27, 1, 0)</f>
        <v>1</v>
      </c>
      <c r="H498">
        <f>IF(Results!M498&gt;=Input!$F$27, 1, 0)</f>
        <v>0</v>
      </c>
      <c r="I498">
        <f>IF(D498=1,Results!D498,0)</f>
        <v>0</v>
      </c>
      <c r="J498">
        <f>IF(E498=1,Results!G498,0)</f>
        <v>0</v>
      </c>
      <c r="K498">
        <f>IF(F498=1,Results!J498,0)</f>
        <v>0</v>
      </c>
      <c r="L498">
        <f>IF(H498=1,Results!M498,0)</f>
        <v>0</v>
      </c>
      <c r="M498">
        <f>IF(A498=1,Results!D498,0)</f>
        <v>0</v>
      </c>
      <c r="N498">
        <f>IF(B498=1,Results!G498,0)</f>
        <v>0</v>
      </c>
      <c r="O498">
        <f>IF(C498=1,Results!J498,0)</f>
        <v>0</v>
      </c>
      <c r="P498">
        <f>IF(G498=1,Results!M498,0)</f>
        <v>0</v>
      </c>
      <c r="Q498">
        <f>IF($E498=1,Results!N498,0)</f>
        <v>0</v>
      </c>
      <c r="R498">
        <f>IF($B498=1,Results!N498,0)</f>
        <v>0</v>
      </c>
    </row>
    <row r="499" spans="1:18">
      <c r="A499">
        <f>IF(Results!D499&lt;=Input!$C$27, 1, 0)</f>
        <v>1</v>
      </c>
      <c r="B499">
        <f>IF(Results!G499&lt;=Input!$C$27, 1, 0)</f>
        <v>1</v>
      </c>
      <c r="C499">
        <f>IF(Results!J499&lt;=Input!$C$27, 1, 0)</f>
        <v>1</v>
      </c>
      <c r="D499">
        <f>IF(Results!D499&gt;=Input!$F$27, 1, 0)</f>
        <v>0</v>
      </c>
      <c r="E499">
        <f>IF(Results!G499&gt;=Input!$F$27, 1, 0)</f>
        <v>0</v>
      </c>
      <c r="F499">
        <f>IF(Results!J499&gt;=Input!$F$27, 1, 0)</f>
        <v>0</v>
      </c>
      <c r="G499">
        <f>IF(Results!M499&lt;=Input!$C$27, 1, 0)</f>
        <v>1</v>
      </c>
      <c r="H499">
        <f>IF(Results!M499&gt;=Input!$F$27, 1, 0)</f>
        <v>0</v>
      </c>
      <c r="I499">
        <f>IF(D499=1,Results!D499,0)</f>
        <v>0</v>
      </c>
      <c r="J499">
        <f>IF(E499=1,Results!G499,0)</f>
        <v>0</v>
      </c>
      <c r="K499">
        <f>IF(F499=1,Results!J499,0)</f>
        <v>0</v>
      </c>
      <c r="L499">
        <f>IF(H499=1,Results!M499,0)</f>
        <v>0</v>
      </c>
      <c r="M499">
        <f>IF(A499=1,Results!D499,0)</f>
        <v>0</v>
      </c>
      <c r="N499">
        <f>IF(B499=1,Results!G499,0)</f>
        <v>0</v>
      </c>
      <c r="O499">
        <f>IF(C499=1,Results!J499,0)</f>
        <v>0</v>
      </c>
      <c r="P499">
        <f>IF(G499=1,Results!M499,0)</f>
        <v>0</v>
      </c>
      <c r="Q499">
        <f>IF($E499=1,Results!N499,0)</f>
        <v>0</v>
      </c>
      <c r="R499">
        <f>IF($B499=1,Results!N499,0)</f>
        <v>0</v>
      </c>
    </row>
    <row r="500" spans="1:18">
      <c r="A500">
        <f>IF(Results!D500&lt;=Input!$C$27, 1, 0)</f>
        <v>1</v>
      </c>
      <c r="B500">
        <f>IF(Results!G500&lt;=Input!$C$27, 1, 0)</f>
        <v>1</v>
      </c>
      <c r="C500">
        <f>IF(Results!J500&lt;=Input!$C$27, 1, 0)</f>
        <v>1</v>
      </c>
      <c r="D500">
        <f>IF(Results!D500&gt;=Input!$F$27, 1, 0)</f>
        <v>0</v>
      </c>
      <c r="E500">
        <f>IF(Results!G500&gt;=Input!$F$27, 1, 0)</f>
        <v>0</v>
      </c>
      <c r="F500">
        <f>IF(Results!J500&gt;=Input!$F$27, 1, 0)</f>
        <v>0</v>
      </c>
      <c r="G500">
        <f>IF(Results!M500&lt;=Input!$C$27, 1, 0)</f>
        <v>1</v>
      </c>
      <c r="H500">
        <f>IF(Results!M500&gt;=Input!$F$27, 1, 0)</f>
        <v>0</v>
      </c>
      <c r="I500">
        <f>IF(D500=1,Results!D500,0)</f>
        <v>0</v>
      </c>
      <c r="J500">
        <f>IF(E500=1,Results!G500,0)</f>
        <v>0</v>
      </c>
      <c r="K500">
        <f>IF(F500=1,Results!J500,0)</f>
        <v>0</v>
      </c>
      <c r="L500">
        <f>IF(H500=1,Results!M500,0)</f>
        <v>0</v>
      </c>
      <c r="M500">
        <f>IF(A500=1,Results!D500,0)</f>
        <v>0</v>
      </c>
      <c r="N500">
        <f>IF(B500=1,Results!G500,0)</f>
        <v>0</v>
      </c>
      <c r="O500">
        <f>IF(C500=1,Results!J500,0)</f>
        <v>0</v>
      </c>
      <c r="P500">
        <f>IF(G500=1,Results!M500,0)</f>
        <v>0</v>
      </c>
      <c r="Q500">
        <f>IF($E500=1,Results!N500,0)</f>
        <v>0</v>
      </c>
      <c r="R500">
        <f>IF($B500=1,Results!N500,0)</f>
        <v>0</v>
      </c>
    </row>
    <row r="501" spans="1:18">
      <c r="A501">
        <f>IF(Results!D501&lt;=Input!$C$27, 1, 0)</f>
        <v>1</v>
      </c>
      <c r="B501">
        <f>IF(Results!G501&lt;=Input!$C$27, 1, 0)</f>
        <v>1</v>
      </c>
      <c r="C501">
        <f>IF(Results!J501&lt;=Input!$C$27, 1, 0)</f>
        <v>1</v>
      </c>
      <c r="D501">
        <f>IF(Results!D501&gt;=Input!$F$27, 1, 0)</f>
        <v>0</v>
      </c>
      <c r="E501">
        <f>IF(Results!G501&gt;=Input!$F$27, 1, 0)</f>
        <v>0</v>
      </c>
      <c r="F501">
        <f>IF(Results!J501&gt;=Input!$F$27, 1, 0)</f>
        <v>0</v>
      </c>
      <c r="G501">
        <f>IF(Results!M501&lt;=Input!$C$27, 1, 0)</f>
        <v>1</v>
      </c>
      <c r="H501">
        <f>IF(Results!M501&gt;=Input!$F$27, 1, 0)</f>
        <v>0</v>
      </c>
      <c r="I501">
        <f>IF(D501=1,Results!D501,0)</f>
        <v>0</v>
      </c>
      <c r="J501">
        <f>IF(E501=1,Results!G501,0)</f>
        <v>0</v>
      </c>
      <c r="K501">
        <f>IF(F501=1,Results!J501,0)</f>
        <v>0</v>
      </c>
      <c r="L501">
        <f>IF(H501=1,Results!M501,0)</f>
        <v>0</v>
      </c>
      <c r="M501">
        <f>IF(A501=1,Results!D501,0)</f>
        <v>0</v>
      </c>
      <c r="N501">
        <f>IF(B501=1,Results!G501,0)</f>
        <v>0</v>
      </c>
      <c r="O501">
        <f>IF(C501=1,Results!J501,0)</f>
        <v>0</v>
      </c>
      <c r="P501">
        <f>IF(G501=1,Results!M501,0)</f>
        <v>0</v>
      </c>
      <c r="Q501">
        <f>IF($E501=1,Results!N501,0)</f>
        <v>0</v>
      </c>
      <c r="R501">
        <f>IF($B501=1,Results!N501,0)</f>
        <v>0</v>
      </c>
    </row>
    <row r="502" spans="1:18">
      <c r="A502">
        <f>IF(Results!D502&lt;=Input!$C$27, 1, 0)</f>
        <v>1</v>
      </c>
      <c r="B502">
        <f>IF(Results!G502&lt;=Input!$C$27, 1, 0)</f>
        <v>1</v>
      </c>
      <c r="C502">
        <f>IF(Results!J502&lt;=Input!$C$27, 1, 0)</f>
        <v>1</v>
      </c>
      <c r="D502">
        <f>IF(Results!D502&gt;=Input!$F$27, 1, 0)</f>
        <v>0</v>
      </c>
      <c r="E502">
        <f>IF(Results!G502&gt;=Input!$F$27, 1, 0)</f>
        <v>0</v>
      </c>
      <c r="F502">
        <f>IF(Results!J502&gt;=Input!$F$27, 1, 0)</f>
        <v>0</v>
      </c>
      <c r="G502">
        <f>IF(Results!M502&lt;=Input!$C$27, 1, 0)</f>
        <v>1</v>
      </c>
      <c r="H502">
        <f>IF(Results!M502&gt;=Input!$F$27, 1, 0)</f>
        <v>0</v>
      </c>
      <c r="I502">
        <f>IF(D502=1,Results!D502,0)</f>
        <v>0</v>
      </c>
      <c r="J502">
        <f>IF(E502=1,Results!G502,0)</f>
        <v>0</v>
      </c>
      <c r="K502">
        <f>IF(F502=1,Results!J502,0)</f>
        <v>0</v>
      </c>
      <c r="L502">
        <f>IF(H502=1,Results!M502,0)</f>
        <v>0</v>
      </c>
      <c r="M502">
        <f>IF(A502=1,Results!D502,0)</f>
        <v>0</v>
      </c>
      <c r="N502">
        <f>IF(B502=1,Results!G502,0)</f>
        <v>0</v>
      </c>
      <c r="O502">
        <f>IF(C502=1,Results!J502,0)</f>
        <v>0</v>
      </c>
      <c r="P502">
        <f>IF(G502=1,Results!M502,0)</f>
        <v>0</v>
      </c>
      <c r="Q502">
        <f>IF($E502=1,Results!N502,0)</f>
        <v>0</v>
      </c>
      <c r="R502">
        <f>IF($B502=1,Results!N502,0)</f>
        <v>0</v>
      </c>
    </row>
    <row r="503" spans="1:18">
      <c r="A503">
        <f>IF(Results!D503&lt;=Input!$C$27, 1, 0)</f>
        <v>1</v>
      </c>
      <c r="B503">
        <f>IF(Results!G503&lt;=Input!$C$27, 1, 0)</f>
        <v>1</v>
      </c>
      <c r="C503">
        <f>IF(Results!J503&lt;=Input!$C$27, 1, 0)</f>
        <v>1</v>
      </c>
      <c r="D503">
        <f>IF(Results!D503&gt;=Input!$F$27, 1, 0)</f>
        <v>0</v>
      </c>
      <c r="E503">
        <f>IF(Results!G503&gt;=Input!$F$27, 1, 0)</f>
        <v>0</v>
      </c>
      <c r="F503">
        <f>IF(Results!J503&gt;=Input!$F$27, 1, 0)</f>
        <v>0</v>
      </c>
      <c r="G503">
        <f>IF(Results!M503&lt;=Input!$C$27, 1, 0)</f>
        <v>1</v>
      </c>
      <c r="H503">
        <f>IF(Results!M503&gt;=Input!$F$27, 1, 0)</f>
        <v>0</v>
      </c>
      <c r="I503">
        <f>IF(D503=1,Results!D503,0)</f>
        <v>0</v>
      </c>
      <c r="J503">
        <f>IF(E503=1,Results!G503,0)</f>
        <v>0</v>
      </c>
      <c r="K503">
        <f>IF(F503=1,Results!J503,0)</f>
        <v>0</v>
      </c>
      <c r="L503">
        <f>IF(H503=1,Results!M503,0)</f>
        <v>0</v>
      </c>
      <c r="M503">
        <f>IF(A503=1,Results!D503,0)</f>
        <v>0</v>
      </c>
      <c r="N503">
        <f>IF(B503=1,Results!G503,0)</f>
        <v>0</v>
      </c>
      <c r="O503">
        <f>IF(C503=1,Results!J503,0)</f>
        <v>0</v>
      </c>
      <c r="P503">
        <f>IF(G503=1,Results!M503,0)</f>
        <v>0</v>
      </c>
      <c r="Q503">
        <f>IF($E503=1,Results!N503,0)</f>
        <v>0</v>
      </c>
      <c r="R503">
        <f>IF($B503=1,Results!N503,0)</f>
        <v>0</v>
      </c>
    </row>
    <row r="504" spans="1:18">
      <c r="A504">
        <f>IF(Results!D504&lt;=Input!$C$27, 1, 0)</f>
        <v>1</v>
      </c>
      <c r="B504">
        <f>IF(Results!G504&lt;=Input!$C$27, 1, 0)</f>
        <v>1</v>
      </c>
      <c r="C504">
        <f>IF(Results!J504&lt;=Input!$C$27, 1, 0)</f>
        <v>1</v>
      </c>
      <c r="D504">
        <f>IF(Results!D504&gt;=Input!$F$27, 1, 0)</f>
        <v>0</v>
      </c>
      <c r="E504">
        <f>IF(Results!G504&gt;=Input!$F$27, 1, 0)</f>
        <v>0</v>
      </c>
      <c r="F504">
        <f>IF(Results!J504&gt;=Input!$F$27, 1, 0)</f>
        <v>0</v>
      </c>
      <c r="G504">
        <f>IF(Results!M504&lt;=Input!$C$27, 1, 0)</f>
        <v>1</v>
      </c>
      <c r="H504">
        <f>IF(Results!M504&gt;=Input!$F$27, 1, 0)</f>
        <v>0</v>
      </c>
      <c r="I504">
        <f>IF(D504=1,Results!D504,0)</f>
        <v>0</v>
      </c>
      <c r="J504">
        <f>IF(E504=1,Results!G504,0)</f>
        <v>0</v>
      </c>
      <c r="K504">
        <f>IF(F504=1,Results!J504,0)</f>
        <v>0</v>
      </c>
      <c r="L504">
        <f>IF(H504=1,Results!M504,0)</f>
        <v>0</v>
      </c>
      <c r="M504">
        <f>IF(A504=1,Results!D504,0)</f>
        <v>0</v>
      </c>
      <c r="N504">
        <f>IF(B504=1,Results!G504,0)</f>
        <v>0</v>
      </c>
      <c r="O504">
        <f>IF(C504=1,Results!J504,0)</f>
        <v>0</v>
      </c>
      <c r="P504">
        <f>IF(G504=1,Results!M504,0)</f>
        <v>0</v>
      </c>
      <c r="Q504">
        <f>IF($E504=1,Results!N504,0)</f>
        <v>0</v>
      </c>
      <c r="R504">
        <f>IF($B504=1,Results!N504,0)</f>
        <v>0</v>
      </c>
    </row>
    <row r="505" spans="1:18">
      <c r="A505">
        <f>IF(Results!D505&lt;=Input!$C$27, 1, 0)</f>
        <v>1</v>
      </c>
      <c r="B505">
        <f>IF(Results!G505&lt;=Input!$C$27, 1, 0)</f>
        <v>1</v>
      </c>
      <c r="C505">
        <f>IF(Results!J505&lt;=Input!$C$27, 1, 0)</f>
        <v>1</v>
      </c>
      <c r="D505">
        <f>IF(Results!D505&gt;=Input!$F$27, 1, 0)</f>
        <v>0</v>
      </c>
      <c r="E505">
        <f>IF(Results!G505&gt;=Input!$F$27, 1, 0)</f>
        <v>0</v>
      </c>
      <c r="F505">
        <f>IF(Results!J505&gt;=Input!$F$27, 1, 0)</f>
        <v>0</v>
      </c>
      <c r="G505">
        <f>IF(Results!M505&lt;=Input!$C$27, 1, 0)</f>
        <v>1</v>
      </c>
      <c r="H505">
        <f>IF(Results!M505&gt;=Input!$F$27, 1, 0)</f>
        <v>0</v>
      </c>
      <c r="I505">
        <f>IF(D505=1,Results!D505,0)</f>
        <v>0</v>
      </c>
      <c r="J505">
        <f>IF(E505=1,Results!G505,0)</f>
        <v>0</v>
      </c>
      <c r="K505">
        <f>IF(F505=1,Results!J505,0)</f>
        <v>0</v>
      </c>
      <c r="L505">
        <f>IF(H505=1,Results!M505,0)</f>
        <v>0</v>
      </c>
      <c r="M505">
        <f>IF(A505=1,Results!D505,0)</f>
        <v>0</v>
      </c>
      <c r="N505">
        <f>IF(B505=1,Results!G505,0)</f>
        <v>0</v>
      </c>
      <c r="O505">
        <f>IF(C505=1,Results!J505,0)</f>
        <v>0</v>
      </c>
      <c r="P505">
        <f>IF(G505=1,Results!M505,0)</f>
        <v>0</v>
      </c>
      <c r="Q505">
        <f>IF($E505=1,Results!N505,0)</f>
        <v>0</v>
      </c>
      <c r="R505">
        <f>IF($B505=1,Results!N505,0)</f>
        <v>0</v>
      </c>
    </row>
    <row r="506" spans="1:18">
      <c r="A506">
        <f>IF(Results!D506&lt;=Input!$C$27, 1, 0)</f>
        <v>1</v>
      </c>
      <c r="B506">
        <f>IF(Results!G506&lt;=Input!$C$27, 1, 0)</f>
        <v>1</v>
      </c>
      <c r="C506">
        <f>IF(Results!J506&lt;=Input!$C$27, 1, 0)</f>
        <v>1</v>
      </c>
      <c r="D506">
        <f>IF(Results!D506&gt;=Input!$F$27, 1, 0)</f>
        <v>0</v>
      </c>
      <c r="E506">
        <f>IF(Results!G506&gt;=Input!$F$27, 1, 0)</f>
        <v>0</v>
      </c>
      <c r="F506">
        <f>IF(Results!J506&gt;=Input!$F$27, 1, 0)</f>
        <v>0</v>
      </c>
      <c r="G506">
        <f>IF(Results!M506&lt;=Input!$C$27, 1, 0)</f>
        <v>1</v>
      </c>
      <c r="H506">
        <f>IF(Results!M506&gt;=Input!$F$27, 1, 0)</f>
        <v>0</v>
      </c>
      <c r="I506">
        <f>IF(D506=1,Results!D506,0)</f>
        <v>0</v>
      </c>
      <c r="J506">
        <f>IF(E506=1,Results!G506,0)</f>
        <v>0</v>
      </c>
      <c r="K506">
        <f>IF(F506=1,Results!J506,0)</f>
        <v>0</v>
      </c>
      <c r="L506">
        <f>IF(H506=1,Results!M506,0)</f>
        <v>0</v>
      </c>
      <c r="M506">
        <f>IF(A506=1,Results!D506,0)</f>
        <v>0</v>
      </c>
      <c r="N506">
        <f>IF(B506=1,Results!G506,0)</f>
        <v>0</v>
      </c>
      <c r="O506">
        <f>IF(C506=1,Results!J506,0)</f>
        <v>0</v>
      </c>
      <c r="P506">
        <f>IF(G506=1,Results!M506,0)</f>
        <v>0</v>
      </c>
      <c r="Q506">
        <f>IF($E506=1,Results!N506,0)</f>
        <v>0</v>
      </c>
      <c r="R506">
        <f>IF($B506=1,Results!N506,0)</f>
        <v>0</v>
      </c>
    </row>
    <row r="507" spans="1:18">
      <c r="A507">
        <f>IF(Results!D507&lt;=Input!$C$27, 1, 0)</f>
        <v>1</v>
      </c>
      <c r="B507">
        <f>IF(Results!G507&lt;=Input!$C$27, 1, 0)</f>
        <v>1</v>
      </c>
      <c r="C507">
        <f>IF(Results!J507&lt;=Input!$C$27, 1, 0)</f>
        <v>1</v>
      </c>
      <c r="D507">
        <f>IF(Results!D507&gt;=Input!$F$27, 1, 0)</f>
        <v>0</v>
      </c>
      <c r="E507">
        <f>IF(Results!G507&gt;=Input!$F$27, 1, 0)</f>
        <v>0</v>
      </c>
      <c r="F507">
        <f>IF(Results!J507&gt;=Input!$F$27, 1, 0)</f>
        <v>0</v>
      </c>
      <c r="G507">
        <f>IF(Results!M507&lt;=Input!$C$27, 1, 0)</f>
        <v>1</v>
      </c>
      <c r="H507">
        <f>IF(Results!M507&gt;=Input!$F$27, 1, 0)</f>
        <v>0</v>
      </c>
      <c r="I507">
        <f>IF(D507=1,Results!D507,0)</f>
        <v>0</v>
      </c>
      <c r="J507">
        <f>IF(E507=1,Results!G507,0)</f>
        <v>0</v>
      </c>
      <c r="K507">
        <f>IF(F507=1,Results!J507,0)</f>
        <v>0</v>
      </c>
      <c r="L507">
        <f>IF(H507=1,Results!M507,0)</f>
        <v>0</v>
      </c>
      <c r="M507">
        <f>IF(A507=1,Results!D507,0)</f>
        <v>0</v>
      </c>
      <c r="N507">
        <f>IF(B507=1,Results!G507,0)</f>
        <v>0</v>
      </c>
      <c r="O507">
        <f>IF(C507=1,Results!J507,0)</f>
        <v>0</v>
      </c>
      <c r="P507">
        <f>IF(G507=1,Results!M507,0)</f>
        <v>0</v>
      </c>
      <c r="Q507">
        <f>IF($E507=1,Results!N507,0)</f>
        <v>0</v>
      </c>
      <c r="R507">
        <f>IF($B507=1,Results!N507,0)</f>
        <v>0</v>
      </c>
    </row>
    <row r="508" spans="1:18">
      <c r="A508">
        <f>IF(Results!D508&lt;=Input!$C$27, 1, 0)</f>
        <v>1</v>
      </c>
      <c r="B508">
        <f>IF(Results!G508&lt;=Input!$C$27, 1, 0)</f>
        <v>1</v>
      </c>
      <c r="C508">
        <f>IF(Results!J508&lt;=Input!$C$27, 1, 0)</f>
        <v>1</v>
      </c>
      <c r="D508">
        <f>IF(Results!D508&gt;=Input!$F$27, 1, 0)</f>
        <v>0</v>
      </c>
      <c r="E508">
        <f>IF(Results!G508&gt;=Input!$F$27, 1, 0)</f>
        <v>0</v>
      </c>
      <c r="F508">
        <f>IF(Results!J508&gt;=Input!$F$27, 1, 0)</f>
        <v>0</v>
      </c>
      <c r="G508">
        <f>IF(Results!M508&lt;=Input!$C$27, 1, 0)</f>
        <v>1</v>
      </c>
      <c r="H508">
        <f>IF(Results!M508&gt;=Input!$F$27, 1, 0)</f>
        <v>0</v>
      </c>
      <c r="I508">
        <f>IF(D508=1,Results!D508,0)</f>
        <v>0</v>
      </c>
      <c r="J508">
        <f>IF(E508=1,Results!G508,0)</f>
        <v>0</v>
      </c>
      <c r="K508">
        <f>IF(F508=1,Results!J508,0)</f>
        <v>0</v>
      </c>
      <c r="L508">
        <f>IF(H508=1,Results!M508,0)</f>
        <v>0</v>
      </c>
      <c r="M508">
        <f>IF(A508=1,Results!D508,0)</f>
        <v>0</v>
      </c>
      <c r="N508">
        <f>IF(B508=1,Results!G508,0)</f>
        <v>0</v>
      </c>
      <c r="O508">
        <f>IF(C508=1,Results!J508,0)</f>
        <v>0</v>
      </c>
      <c r="P508">
        <f>IF(G508=1,Results!M508,0)</f>
        <v>0</v>
      </c>
      <c r="Q508">
        <f>IF($E508=1,Results!N508,0)</f>
        <v>0</v>
      </c>
      <c r="R508">
        <f>IF($B508=1,Results!N508,0)</f>
        <v>0</v>
      </c>
    </row>
    <row r="509" spans="1:18">
      <c r="A509">
        <f>IF(Results!D509&lt;=Input!$C$27, 1, 0)</f>
        <v>1</v>
      </c>
      <c r="B509">
        <f>IF(Results!G509&lt;=Input!$C$27, 1, 0)</f>
        <v>1</v>
      </c>
      <c r="C509">
        <f>IF(Results!J509&lt;=Input!$C$27, 1, 0)</f>
        <v>1</v>
      </c>
      <c r="D509">
        <f>IF(Results!D509&gt;=Input!$F$27, 1, 0)</f>
        <v>0</v>
      </c>
      <c r="E509">
        <f>IF(Results!G509&gt;=Input!$F$27, 1, 0)</f>
        <v>0</v>
      </c>
      <c r="F509">
        <f>IF(Results!J509&gt;=Input!$F$27, 1, 0)</f>
        <v>0</v>
      </c>
      <c r="G509">
        <f>IF(Results!M509&lt;=Input!$C$27, 1, 0)</f>
        <v>1</v>
      </c>
      <c r="H509">
        <f>IF(Results!M509&gt;=Input!$F$27, 1, 0)</f>
        <v>0</v>
      </c>
      <c r="I509">
        <f>IF(D509=1,Results!D509,0)</f>
        <v>0</v>
      </c>
      <c r="J509">
        <f>IF(E509=1,Results!G509,0)</f>
        <v>0</v>
      </c>
      <c r="K509">
        <f>IF(F509=1,Results!J509,0)</f>
        <v>0</v>
      </c>
      <c r="L509">
        <f>IF(H509=1,Results!M509,0)</f>
        <v>0</v>
      </c>
      <c r="M509">
        <f>IF(A509=1,Results!D509,0)</f>
        <v>0</v>
      </c>
      <c r="N509">
        <f>IF(B509=1,Results!G509,0)</f>
        <v>0</v>
      </c>
      <c r="O509">
        <f>IF(C509=1,Results!J509,0)</f>
        <v>0</v>
      </c>
      <c r="P509">
        <f>IF(G509=1,Results!M509,0)</f>
        <v>0</v>
      </c>
      <c r="Q509">
        <f>IF($E509=1,Results!N509,0)</f>
        <v>0</v>
      </c>
      <c r="R509">
        <f>IF($B509=1,Results!N509,0)</f>
        <v>0</v>
      </c>
    </row>
    <row r="510" spans="1:18">
      <c r="A510">
        <f>IF(Results!D510&lt;=Input!$C$27, 1, 0)</f>
        <v>1</v>
      </c>
      <c r="B510">
        <f>IF(Results!G510&lt;=Input!$C$27, 1, 0)</f>
        <v>1</v>
      </c>
      <c r="C510">
        <f>IF(Results!J510&lt;=Input!$C$27, 1, 0)</f>
        <v>1</v>
      </c>
      <c r="D510">
        <f>IF(Results!D510&gt;=Input!$F$27, 1, 0)</f>
        <v>0</v>
      </c>
      <c r="E510">
        <f>IF(Results!G510&gt;=Input!$F$27, 1, 0)</f>
        <v>0</v>
      </c>
      <c r="F510">
        <f>IF(Results!J510&gt;=Input!$F$27, 1, 0)</f>
        <v>0</v>
      </c>
      <c r="G510">
        <f>IF(Results!M510&lt;=Input!$C$27, 1, 0)</f>
        <v>1</v>
      </c>
      <c r="H510">
        <f>IF(Results!M510&gt;=Input!$F$27, 1, 0)</f>
        <v>0</v>
      </c>
      <c r="I510">
        <f>IF(D510=1,Results!D510,0)</f>
        <v>0</v>
      </c>
      <c r="J510">
        <f>IF(E510=1,Results!G510,0)</f>
        <v>0</v>
      </c>
      <c r="K510">
        <f>IF(F510=1,Results!J510,0)</f>
        <v>0</v>
      </c>
      <c r="L510">
        <f>IF(H510=1,Results!M510,0)</f>
        <v>0</v>
      </c>
      <c r="M510">
        <f>IF(A510=1,Results!D510,0)</f>
        <v>0</v>
      </c>
      <c r="N510">
        <f>IF(B510=1,Results!G510,0)</f>
        <v>0</v>
      </c>
      <c r="O510">
        <f>IF(C510=1,Results!J510,0)</f>
        <v>0</v>
      </c>
      <c r="P510">
        <f>IF(G510=1,Results!M510,0)</f>
        <v>0</v>
      </c>
      <c r="Q510">
        <f>IF($E510=1,Results!N510,0)</f>
        <v>0</v>
      </c>
      <c r="R510">
        <f>IF($B510=1,Results!N510,0)</f>
        <v>0</v>
      </c>
    </row>
    <row r="511" spans="1:18">
      <c r="A511">
        <f>IF(Results!D511&lt;=Input!$C$27, 1, 0)</f>
        <v>1</v>
      </c>
      <c r="B511">
        <f>IF(Results!G511&lt;=Input!$C$27, 1, 0)</f>
        <v>1</v>
      </c>
      <c r="C511">
        <f>IF(Results!J511&lt;=Input!$C$27, 1, 0)</f>
        <v>1</v>
      </c>
      <c r="D511">
        <f>IF(Results!D511&gt;=Input!$F$27, 1, 0)</f>
        <v>0</v>
      </c>
      <c r="E511">
        <f>IF(Results!G511&gt;=Input!$F$27, 1, 0)</f>
        <v>0</v>
      </c>
      <c r="F511">
        <f>IF(Results!J511&gt;=Input!$F$27, 1, 0)</f>
        <v>0</v>
      </c>
      <c r="G511">
        <f>IF(Results!M511&lt;=Input!$C$27, 1, 0)</f>
        <v>1</v>
      </c>
      <c r="H511">
        <f>IF(Results!M511&gt;=Input!$F$27, 1, 0)</f>
        <v>0</v>
      </c>
      <c r="I511">
        <f>IF(D511=1,Results!D511,0)</f>
        <v>0</v>
      </c>
      <c r="J511">
        <f>IF(E511=1,Results!G511,0)</f>
        <v>0</v>
      </c>
      <c r="K511">
        <f>IF(F511=1,Results!J511,0)</f>
        <v>0</v>
      </c>
      <c r="L511">
        <f>IF(H511=1,Results!M511,0)</f>
        <v>0</v>
      </c>
      <c r="M511">
        <f>IF(A511=1,Results!D511,0)</f>
        <v>0</v>
      </c>
      <c r="N511">
        <f>IF(B511=1,Results!G511,0)</f>
        <v>0</v>
      </c>
      <c r="O511">
        <f>IF(C511=1,Results!J511,0)</f>
        <v>0</v>
      </c>
      <c r="P511">
        <f>IF(G511=1,Results!M511,0)</f>
        <v>0</v>
      </c>
      <c r="Q511">
        <f>IF($E511=1,Results!N511,0)</f>
        <v>0</v>
      </c>
      <c r="R511">
        <f>IF($B511=1,Results!N511,0)</f>
        <v>0</v>
      </c>
    </row>
    <row r="512" spans="1:18">
      <c r="A512">
        <f>IF(Results!D512&lt;=Input!$C$27, 1, 0)</f>
        <v>1</v>
      </c>
      <c r="B512">
        <f>IF(Results!G512&lt;=Input!$C$27, 1, 0)</f>
        <v>1</v>
      </c>
      <c r="C512">
        <f>IF(Results!J512&lt;=Input!$C$27, 1, 0)</f>
        <v>1</v>
      </c>
      <c r="D512">
        <f>IF(Results!D512&gt;=Input!$F$27, 1, 0)</f>
        <v>0</v>
      </c>
      <c r="E512">
        <f>IF(Results!G512&gt;=Input!$F$27, 1, 0)</f>
        <v>0</v>
      </c>
      <c r="F512">
        <f>IF(Results!J512&gt;=Input!$F$27, 1, 0)</f>
        <v>0</v>
      </c>
      <c r="G512">
        <f>IF(Results!M512&lt;=Input!$C$27, 1, 0)</f>
        <v>1</v>
      </c>
      <c r="H512">
        <f>IF(Results!M512&gt;=Input!$F$27, 1, 0)</f>
        <v>0</v>
      </c>
      <c r="I512">
        <f>IF(D512=1,Results!D512,0)</f>
        <v>0</v>
      </c>
      <c r="J512">
        <f>IF(E512=1,Results!G512,0)</f>
        <v>0</v>
      </c>
      <c r="K512">
        <f>IF(F512=1,Results!J512,0)</f>
        <v>0</v>
      </c>
      <c r="L512">
        <f>IF(H512=1,Results!M512,0)</f>
        <v>0</v>
      </c>
      <c r="M512">
        <f>IF(A512=1,Results!D512,0)</f>
        <v>0</v>
      </c>
      <c r="N512">
        <f>IF(B512=1,Results!G512,0)</f>
        <v>0</v>
      </c>
      <c r="O512">
        <f>IF(C512=1,Results!J512,0)</f>
        <v>0</v>
      </c>
      <c r="P512">
        <f>IF(G512=1,Results!M512,0)</f>
        <v>0</v>
      </c>
      <c r="Q512">
        <f>IF($E512=1,Results!N512,0)</f>
        <v>0</v>
      </c>
      <c r="R512">
        <f>IF($B512=1,Results!N512,0)</f>
        <v>0</v>
      </c>
    </row>
    <row r="513" spans="1:18">
      <c r="A513">
        <f>IF(Results!D513&lt;=Input!$C$27, 1, 0)</f>
        <v>1</v>
      </c>
      <c r="B513">
        <f>IF(Results!G513&lt;=Input!$C$27, 1, 0)</f>
        <v>1</v>
      </c>
      <c r="C513">
        <f>IF(Results!J513&lt;=Input!$C$27, 1, 0)</f>
        <v>1</v>
      </c>
      <c r="D513">
        <f>IF(Results!D513&gt;=Input!$F$27, 1, 0)</f>
        <v>0</v>
      </c>
      <c r="E513">
        <f>IF(Results!G513&gt;=Input!$F$27, 1, 0)</f>
        <v>0</v>
      </c>
      <c r="F513">
        <f>IF(Results!J513&gt;=Input!$F$27, 1, 0)</f>
        <v>0</v>
      </c>
      <c r="G513">
        <f>IF(Results!M513&lt;=Input!$C$27, 1, 0)</f>
        <v>1</v>
      </c>
      <c r="H513">
        <f>IF(Results!M513&gt;=Input!$F$27, 1, 0)</f>
        <v>0</v>
      </c>
      <c r="I513">
        <f>IF(D513=1,Results!D513,0)</f>
        <v>0</v>
      </c>
      <c r="J513">
        <f>IF(E513=1,Results!G513,0)</f>
        <v>0</v>
      </c>
      <c r="K513">
        <f>IF(F513=1,Results!J513,0)</f>
        <v>0</v>
      </c>
      <c r="L513">
        <f>IF(H513=1,Results!M513,0)</f>
        <v>0</v>
      </c>
      <c r="M513">
        <f>IF(A513=1,Results!D513,0)</f>
        <v>0</v>
      </c>
      <c r="N513">
        <f>IF(B513=1,Results!G513,0)</f>
        <v>0</v>
      </c>
      <c r="O513">
        <f>IF(C513=1,Results!J513,0)</f>
        <v>0</v>
      </c>
      <c r="P513">
        <f>IF(G513=1,Results!M513,0)</f>
        <v>0</v>
      </c>
      <c r="Q513">
        <f>IF($E513=1,Results!N513,0)</f>
        <v>0</v>
      </c>
      <c r="R513">
        <f>IF($B513=1,Results!N513,0)</f>
        <v>0</v>
      </c>
    </row>
    <row r="514" spans="1:18">
      <c r="A514">
        <f>IF(Results!D514&lt;=Input!$C$27, 1, 0)</f>
        <v>1</v>
      </c>
      <c r="B514">
        <f>IF(Results!G514&lt;=Input!$C$27, 1, 0)</f>
        <v>1</v>
      </c>
      <c r="C514">
        <f>IF(Results!J514&lt;=Input!$C$27, 1, 0)</f>
        <v>1</v>
      </c>
      <c r="D514">
        <f>IF(Results!D514&gt;=Input!$F$27, 1, 0)</f>
        <v>0</v>
      </c>
      <c r="E514">
        <f>IF(Results!G514&gt;=Input!$F$27, 1, 0)</f>
        <v>0</v>
      </c>
      <c r="F514">
        <f>IF(Results!J514&gt;=Input!$F$27, 1, 0)</f>
        <v>0</v>
      </c>
      <c r="G514">
        <f>IF(Results!M514&lt;=Input!$C$27, 1, 0)</f>
        <v>1</v>
      </c>
      <c r="H514">
        <f>IF(Results!M514&gt;=Input!$F$27, 1, 0)</f>
        <v>0</v>
      </c>
      <c r="I514">
        <f>IF(D514=1,Results!D514,0)</f>
        <v>0</v>
      </c>
      <c r="J514">
        <f>IF(E514=1,Results!G514,0)</f>
        <v>0</v>
      </c>
      <c r="K514">
        <f>IF(F514=1,Results!J514,0)</f>
        <v>0</v>
      </c>
      <c r="L514">
        <f>IF(H514=1,Results!M514,0)</f>
        <v>0</v>
      </c>
      <c r="M514">
        <f>IF(A514=1,Results!D514,0)</f>
        <v>0</v>
      </c>
      <c r="N514">
        <f>IF(B514=1,Results!G514,0)</f>
        <v>0</v>
      </c>
      <c r="O514">
        <f>IF(C514=1,Results!J514,0)</f>
        <v>0</v>
      </c>
      <c r="P514">
        <f>IF(G514=1,Results!M514,0)</f>
        <v>0</v>
      </c>
      <c r="Q514">
        <f>IF($E514=1,Results!N514,0)</f>
        <v>0</v>
      </c>
      <c r="R514">
        <f>IF($B514=1,Results!N514,0)</f>
        <v>0</v>
      </c>
    </row>
    <row r="515" spans="1:18">
      <c r="A515">
        <f>IF(Results!D515&lt;=Input!$C$27, 1, 0)</f>
        <v>1</v>
      </c>
      <c r="B515">
        <f>IF(Results!G515&lt;=Input!$C$27, 1, 0)</f>
        <v>1</v>
      </c>
      <c r="C515">
        <f>IF(Results!J515&lt;=Input!$C$27, 1, 0)</f>
        <v>1</v>
      </c>
      <c r="D515">
        <f>IF(Results!D515&gt;=Input!$F$27, 1, 0)</f>
        <v>0</v>
      </c>
      <c r="E515">
        <f>IF(Results!G515&gt;=Input!$F$27, 1, 0)</f>
        <v>0</v>
      </c>
      <c r="F515">
        <f>IF(Results!J515&gt;=Input!$F$27, 1, 0)</f>
        <v>0</v>
      </c>
      <c r="G515">
        <f>IF(Results!M515&lt;=Input!$C$27, 1, 0)</f>
        <v>1</v>
      </c>
      <c r="H515">
        <f>IF(Results!M515&gt;=Input!$F$27, 1, 0)</f>
        <v>0</v>
      </c>
      <c r="I515">
        <f>IF(D515=1,Results!D515,0)</f>
        <v>0</v>
      </c>
      <c r="J515">
        <f>IF(E515=1,Results!G515,0)</f>
        <v>0</v>
      </c>
      <c r="K515">
        <f>IF(F515=1,Results!J515,0)</f>
        <v>0</v>
      </c>
      <c r="L515">
        <f>IF(H515=1,Results!M515,0)</f>
        <v>0</v>
      </c>
      <c r="M515">
        <f>IF(A515=1,Results!D515,0)</f>
        <v>0</v>
      </c>
      <c r="N515">
        <f>IF(B515=1,Results!G515,0)</f>
        <v>0</v>
      </c>
      <c r="O515">
        <f>IF(C515=1,Results!J515,0)</f>
        <v>0</v>
      </c>
      <c r="P515">
        <f>IF(G515=1,Results!M515,0)</f>
        <v>0</v>
      </c>
      <c r="Q515">
        <f>IF($E515=1,Results!N515,0)</f>
        <v>0</v>
      </c>
      <c r="R515">
        <f>IF($B515=1,Results!N515,0)</f>
        <v>0</v>
      </c>
    </row>
    <row r="516" spans="1:18">
      <c r="A516">
        <f>IF(Results!D516&lt;=Input!$C$27, 1, 0)</f>
        <v>1</v>
      </c>
      <c r="B516">
        <f>IF(Results!G516&lt;=Input!$C$27, 1, 0)</f>
        <v>1</v>
      </c>
      <c r="C516">
        <f>IF(Results!J516&lt;=Input!$C$27, 1, 0)</f>
        <v>1</v>
      </c>
      <c r="D516">
        <f>IF(Results!D516&gt;=Input!$F$27, 1, 0)</f>
        <v>0</v>
      </c>
      <c r="E516">
        <f>IF(Results!G516&gt;=Input!$F$27, 1, 0)</f>
        <v>0</v>
      </c>
      <c r="F516">
        <f>IF(Results!J516&gt;=Input!$F$27, 1, 0)</f>
        <v>0</v>
      </c>
      <c r="G516">
        <f>IF(Results!M516&lt;=Input!$C$27, 1, 0)</f>
        <v>1</v>
      </c>
      <c r="H516">
        <f>IF(Results!M516&gt;=Input!$F$27, 1, 0)</f>
        <v>0</v>
      </c>
      <c r="I516">
        <f>IF(D516=1,Results!D516,0)</f>
        <v>0</v>
      </c>
      <c r="J516">
        <f>IF(E516=1,Results!G516,0)</f>
        <v>0</v>
      </c>
      <c r="K516">
        <f>IF(F516=1,Results!J516,0)</f>
        <v>0</v>
      </c>
      <c r="L516">
        <f>IF(H516=1,Results!M516,0)</f>
        <v>0</v>
      </c>
      <c r="M516">
        <f>IF(A516=1,Results!D516,0)</f>
        <v>0</v>
      </c>
      <c r="N516">
        <f>IF(B516=1,Results!G516,0)</f>
        <v>0</v>
      </c>
      <c r="O516">
        <f>IF(C516=1,Results!J516,0)</f>
        <v>0</v>
      </c>
      <c r="P516">
        <f>IF(G516=1,Results!M516,0)</f>
        <v>0</v>
      </c>
      <c r="Q516">
        <f>IF($E516=1,Results!N516,0)</f>
        <v>0</v>
      </c>
      <c r="R516">
        <f>IF($B516=1,Results!N516,0)</f>
        <v>0</v>
      </c>
    </row>
    <row r="517" spans="1:18">
      <c r="A517">
        <f>IF(Results!D517&lt;=Input!$C$27, 1, 0)</f>
        <v>1</v>
      </c>
      <c r="B517">
        <f>IF(Results!G517&lt;=Input!$C$27, 1, 0)</f>
        <v>1</v>
      </c>
      <c r="C517">
        <f>IF(Results!J517&lt;=Input!$C$27, 1, 0)</f>
        <v>1</v>
      </c>
      <c r="D517">
        <f>IF(Results!D517&gt;=Input!$F$27, 1, 0)</f>
        <v>0</v>
      </c>
      <c r="E517">
        <f>IF(Results!G517&gt;=Input!$F$27, 1, 0)</f>
        <v>0</v>
      </c>
      <c r="F517">
        <f>IF(Results!J517&gt;=Input!$F$27, 1, 0)</f>
        <v>0</v>
      </c>
      <c r="G517">
        <f>IF(Results!M517&lt;=Input!$C$27, 1, 0)</f>
        <v>1</v>
      </c>
      <c r="H517">
        <f>IF(Results!M517&gt;=Input!$F$27, 1, 0)</f>
        <v>0</v>
      </c>
      <c r="I517">
        <f>IF(D517=1,Results!D517,0)</f>
        <v>0</v>
      </c>
      <c r="J517">
        <f>IF(E517=1,Results!G517,0)</f>
        <v>0</v>
      </c>
      <c r="K517">
        <f>IF(F517=1,Results!J517,0)</f>
        <v>0</v>
      </c>
      <c r="L517">
        <f>IF(H517=1,Results!M517,0)</f>
        <v>0</v>
      </c>
      <c r="M517">
        <f>IF(A517=1,Results!D517,0)</f>
        <v>0</v>
      </c>
      <c r="N517">
        <f>IF(B517=1,Results!G517,0)</f>
        <v>0</v>
      </c>
      <c r="O517">
        <f>IF(C517=1,Results!J517,0)</f>
        <v>0</v>
      </c>
      <c r="P517">
        <f>IF(G517=1,Results!M517,0)</f>
        <v>0</v>
      </c>
      <c r="Q517">
        <f>IF($E517=1,Results!N517,0)</f>
        <v>0</v>
      </c>
      <c r="R517">
        <f>IF($B517=1,Results!N517,0)</f>
        <v>0</v>
      </c>
    </row>
    <row r="518" spans="1:18">
      <c r="A518">
        <f>IF(Results!D518&lt;=Input!$C$27, 1, 0)</f>
        <v>1</v>
      </c>
      <c r="B518">
        <f>IF(Results!G518&lt;=Input!$C$27, 1, 0)</f>
        <v>1</v>
      </c>
      <c r="C518">
        <f>IF(Results!J518&lt;=Input!$C$27, 1, 0)</f>
        <v>1</v>
      </c>
      <c r="D518">
        <f>IF(Results!D518&gt;=Input!$F$27, 1, 0)</f>
        <v>0</v>
      </c>
      <c r="E518">
        <f>IF(Results!G518&gt;=Input!$F$27, 1, 0)</f>
        <v>0</v>
      </c>
      <c r="F518">
        <f>IF(Results!J518&gt;=Input!$F$27, 1, 0)</f>
        <v>0</v>
      </c>
      <c r="G518">
        <f>IF(Results!M518&lt;=Input!$C$27, 1, 0)</f>
        <v>1</v>
      </c>
      <c r="H518">
        <f>IF(Results!M518&gt;=Input!$F$27, 1, 0)</f>
        <v>0</v>
      </c>
      <c r="I518">
        <f>IF(D518=1,Results!D518,0)</f>
        <v>0</v>
      </c>
      <c r="J518">
        <f>IF(E518=1,Results!G518,0)</f>
        <v>0</v>
      </c>
      <c r="K518">
        <f>IF(F518=1,Results!J518,0)</f>
        <v>0</v>
      </c>
      <c r="L518">
        <f>IF(H518=1,Results!M518,0)</f>
        <v>0</v>
      </c>
      <c r="M518">
        <f>IF(A518=1,Results!D518,0)</f>
        <v>0</v>
      </c>
      <c r="N518">
        <f>IF(B518=1,Results!G518,0)</f>
        <v>0</v>
      </c>
      <c r="O518">
        <f>IF(C518=1,Results!J518,0)</f>
        <v>0</v>
      </c>
      <c r="P518">
        <f>IF(G518=1,Results!M518,0)</f>
        <v>0</v>
      </c>
      <c r="Q518">
        <f>IF($E518=1,Results!N518,0)</f>
        <v>0</v>
      </c>
      <c r="R518">
        <f>IF($B518=1,Results!N518,0)</f>
        <v>0</v>
      </c>
    </row>
    <row r="519" spans="1:18">
      <c r="A519">
        <f>IF(Results!D519&lt;=Input!$C$27, 1, 0)</f>
        <v>1</v>
      </c>
      <c r="B519">
        <f>IF(Results!G519&lt;=Input!$C$27, 1, 0)</f>
        <v>1</v>
      </c>
      <c r="C519">
        <f>IF(Results!J519&lt;=Input!$C$27, 1, 0)</f>
        <v>1</v>
      </c>
      <c r="D519">
        <f>IF(Results!D519&gt;=Input!$F$27, 1, 0)</f>
        <v>0</v>
      </c>
      <c r="E519">
        <f>IF(Results!G519&gt;=Input!$F$27, 1, 0)</f>
        <v>0</v>
      </c>
      <c r="F519">
        <f>IF(Results!J519&gt;=Input!$F$27, 1, 0)</f>
        <v>0</v>
      </c>
      <c r="G519">
        <f>IF(Results!M519&lt;=Input!$C$27, 1, 0)</f>
        <v>1</v>
      </c>
      <c r="H519">
        <f>IF(Results!M519&gt;=Input!$F$27, 1, 0)</f>
        <v>0</v>
      </c>
      <c r="I519">
        <f>IF(D519=1,Results!D519,0)</f>
        <v>0</v>
      </c>
      <c r="J519">
        <f>IF(E519=1,Results!G519,0)</f>
        <v>0</v>
      </c>
      <c r="K519">
        <f>IF(F519=1,Results!J519,0)</f>
        <v>0</v>
      </c>
      <c r="L519">
        <f>IF(H519=1,Results!M519,0)</f>
        <v>0</v>
      </c>
      <c r="M519">
        <f>IF(A519=1,Results!D519,0)</f>
        <v>0</v>
      </c>
      <c r="N519">
        <f>IF(B519=1,Results!G519,0)</f>
        <v>0</v>
      </c>
      <c r="O519">
        <f>IF(C519=1,Results!J519,0)</f>
        <v>0</v>
      </c>
      <c r="P519">
        <f>IF(G519=1,Results!M519,0)</f>
        <v>0</v>
      </c>
      <c r="Q519">
        <f>IF($E519=1,Results!N519,0)</f>
        <v>0</v>
      </c>
      <c r="R519">
        <f>IF($B519=1,Results!N519,0)</f>
        <v>0</v>
      </c>
    </row>
    <row r="520" spans="1:18">
      <c r="A520">
        <f>IF(Results!D520&lt;=Input!$C$27, 1, 0)</f>
        <v>1</v>
      </c>
      <c r="B520">
        <f>IF(Results!G520&lt;=Input!$C$27, 1, 0)</f>
        <v>1</v>
      </c>
      <c r="C520">
        <f>IF(Results!J520&lt;=Input!$C$27, 1, 0)</f>
        <v>1</v>
      </c>
      <c r="D520">
        <f>IF(Results!D520&gt;=Input!$F$27, 1, 0)</f>
        <v>0</v>
      </c>
      <c r="E520">
        <f>IF(Results!G520&gt;=Input!$F$27, 1, 0)</f>
        <v>0</v>
      </c>
      <c r="F520">
        <f>IF(Results!J520&gt;=Input!$F$27, 1, 0)</f>
        <v>0</v>
      </c>
      <c r="G520">
        <f>IF(Results!M520&lt;=Input!$C$27, 1, 0)</f>
        <v>1</v>
      </c>
      <c r="H520">
        <f>IF(Results!M520&gt;=Input!$F$27, 1, 0)</f>
        <v>0</v>
      </c>
      <c r="I520">
        <f>IF(D520=1,Results!D520,0)</f>
        <v>0</v>
      </c>
      <c r="J520">
        <f>IF(E520=1,Results!G520,0)</f>
        <v>0</v>
      </c>
      <c r="K520">
        <f>IF(F520=1,Results!J520,0)</f>
        <v>0</v>
      </c>
      <c r="L520">
        <f>IF(H520=1,Results!M520,0)</f>
        <v>0</v>
      </c>
      <c r="M520">
        <f>IF(A520=1,Results!D520,0)</f>
        <v>0</v>
      </c>
      <c r="N520">
        <f>IF(B520=1,Results!G520,0)</f>
        <v>0</v>
      </c>
      <c r="O520">
        <f>IF(C520=1,Results!J520,0)</f>
        <v>0</v>
      </c>
      <c r="P520">
        <f>IF(G520=1,Results!M520,0)</f>
        <v>0</v>
      </c>
      <c r="Q520">
        <f>IF($E520=1,Results!N520,0)</f>
        <v>0</v>
      </c>
      <c r="R520">
        <f>IF($B520=1,Results!N520,0)</f>
        <v>0</v>
      </c>
    </row>
    <row r="521" spans="1:18">
      <c r="A521">
        <f>IF(Results!D521&lt;=Input!$C$27, 1, 0)</f>
        <v>1</v>
      </c>
      <c r="B521">
        <f>IF(Results!G521&lt;=Input!$C$27, 1, 0)</f>
        <v>1</v>
      </c>
      <c r="C521">
        <f>IF(Results!J521&lt;=Input!$C$27, 1, 0)</f>
        <v>1</v>
      </c>
      <c r="D521">
        <f>IF(Results!D521&gt;=Input!$F$27, 1, 0)</f>
        <v>0</v>
      </c>
      <c r="E521">
        <f>IF(Results!G521&gt;=Input!$F$27, 1, 0)</f>
        <v>0</v>
      </c>
      <c r="F521">
        <f>IF(Results!J521&gt;=Input!$F$27, 1, 0)</f>
        <v>0</v>
      </c>
      <c r="G521">
        <f>IF(Results!M521&lt;=Input!$C$27, 1, 0)</f>
        <v>1</v>
      </c>
      <c r="H521">
        <f>IF(Results!M521&gt;=Input!$F$27, 1, 0)</f>
        <v>0</v>
      </c>
      <c r="I521">
        <f>IF(D521=1,Results!D521,0)</f>
        <v>0</v>
      </c>
      <c r="J521">
        <f>IF(E521=1,Results!G521,0)</f>
        <v>0</v>
      </c>
      <c r="K521">
        <f>IF(F521=1,Results!J521,0)</f>
        <v>0</v>
      </c>
      <c r="L521">
        <f>IF(H521=1,Results!M521,0)</f>
        <v>0</v>
      </c>
      <c r="M521">
        <f>IF(A521=1,Results!D521,0)</f>
        <v>0</v>
      </c>
      <c r="N521">
        <f>IF(B521=1,Results!G521,0)</f>
        <v>0</v>
      </c>
      <c r="O521">
        <f>IF(C521=1,Results!J521,0)</f>
        <v>0</v>
      </c>
      <c r="P521">
        <f>IF(G521=1,Results!M521,0)</f>
        <v>0</v>
      </c>
      <c r="Q521">
        <f>IF($E521=1,Results!N521,0)</f>
        <v>0</v>
      </c>
      <c r="R521">
        <f>IF($B521=1,Results!N521,0)</f>
        <v>0</v>
      </c>
    </row>
    <row r="522" spans="1:18">
      <c r="A522">
        <f>IF(Results!D522&lt;=Input!$C$27, 1, 0)</f>
        <v>1</v>
      </c>
      <c r="B522">
        <f>IF(Results!G522&lt;=Input!$C$27, 1, 0)</f>
        <v>1</v>
      </c>
      <c r="C522">
        <f>IF(Results!J522&lt;=Input!$C$27, 1, 0)</f>
        <v>1</v>
      </c>
      <c r="D522">
        <f>IF(Results!D522&gt;=Input!$F$27, 1, 0)</f>
        <v>0</v>
      </c>
      <c r="E522">
        <f>IF(Results!G522&gt;=Input!$F$27, 1, 0)</f>
        <v>0</v>
      </c>
      <c r="F522">
        <f>IF(Results!J522&gt;=Input!$F$27, 1, 0)</f>
        <v>0</v>
      </c>
      <c r="G522">
        <f>IF(Results!M522&lt;=Input!$C$27, 1, 0)</f>
        <v>1</v>
      </c>
      <c r="H522">
        <f>IF(Results!M522&gt;=Input!$F$27, 1, 0)</f>
        <v>0</v>
      </c>
      <c r="I522">
        <f>IF(D522=1,Results!D522,0)</f>
        <v>0</v>
      </c>
      <c r="J522">
        <f>IF(E522=1,Results!G522,0)</f>
        <v>0</v>
      </c>
      <c r="K522">
        <f>IF(F522=1,Results!J522,0)</f>
        <v>0</v>
      </c>
      <c r="L522">
        <f>IF(H522=1,Results!M522,0)</f>
        <v>0</v>
      </c>
      <c r="M522">
        <f>IF(A522=1,Results!D522,0)</f>
        <v>0</v>
      </c>
      <c r="N522">
        <f>IF(B522=1,Results!G522,0)</f>
        <v>0</v>
      </c>
      <c r="O522">
        <f>IF(C522=1,Results!J522,0)</f>
        <v>0</v>
      </c>
      <c r="P522">
        <f>IF(G522=1,Results!M522,0)</f>
        <v>0</v>
      </c>
      <c r="Q522">
        <f>IF($E522=1,Results!N522,0)</f>
        <v>0</v>
      </c>
      <c r="R522">
        <f>IF($B522=1,Results!N522,0)</f>
        <v>0</v>
      </c>
    </row>
    <row r="523" spans="1:18">
      <c r="A523">
        <f>IF(Results!D523&lt;=Input!$C$27, 1, 0)</f>
        <v>1</v>
      </c>
      <c r="B523">
        <f>IF(Results!G523&lt;=Input!$C$27, 1, 0)</f>
        <v>1</v>
      </c>
      <c r="C523">
        <f>IF(Results!J523&lt;=Input!$C$27, 1, 0)</f>
        <v>1</v>
      </c>
      <c r="D523">
        <f>IF(Results!D523&gt;=Input!$F$27, 1, 0)</f>
        <v>0</v>
      </c>
      <c r="E523">
        <f>IF(Results!G523&gt;=Input!$F$27, 1, 0)</f>
        <v>0</v>
      </c>
      <c r="F523">
        <f>IF(Results!J523&gt;=Input!$F$27, 1, 0)</f>
        <v>0</v>
      </c>
      <c r="G523">
        <f>IF(Results!M523&lt;=Input!$C$27, 1, 0)</f>
        <v>1</v>
      </c>
      <c r="H523">
        <f>IF(Results!M523&gt;=Input!$F$27, 1, 0)</f>
        <v>0</v>
      </c>
      <c r="I523">
        <f>IF(D523=1,Results!D523,0)</f>
        <v>0</v>
      </c>
      <c r="J523">
        <f>IF(E523=1,Results!G523,0)</f>
        <v>0</v>
      </c>
      <c r="K523">
        <f>IF(F523=1,Results!J523,0)</f>
        <v>0</v>
      </c>
      <c r="L523">
        <f>IF(H523=1,Results!M523,0)</f>
        <v>0</v>
      </c>
      <c r="M523">
        <f>IF(A523=1,Results!D523,0)</f>
        <v>0</v>
      </c>
      <c r="N523">
        <f>IF(B523=1,Results!G523,0)</f>
        <v>0</v>
      </c>
      <c r="O523">
        <f>IF(C523=1,Results!J523,0)</f>
        <v>0</v>
      </c>
      <c r="P523">
        <f>IF(G523=1,Results!M523,0)</f>
        <v>0</v>
      </c>
      <c r="Q523">
        <f>IF($E523=1,Results!N523,0)</f>
        <v>0</v>
      </c>
      <c r="R523">
        <f>IF($B523=1,Results!N523,0)</f>
        <v>0</v>
      </c>
    </row>
    <row r="524" spans="1:18">
      <c r="A524">
        <f>IF(Results!D524&lt;=Input!$C$27, 1, 0)</f>
        <v>1</v>
      </c>
      <c r="B524">
        <f>IF(Results!G524&lt;=Input!$C$27, 1, 0)</f>
        <v>1</v>
      </c>
      <c r="C524">
        <f>IF(Results!J524&lt;=Input!$C$27, 1, 0)</f>
        <v>1</v>
      </c>
      <c r="D524">
        <f>IF(Results!D524&gt;=Input!$F$27, 1, 0)</f>
        <v>0</v>
      </c>
      <c r="E524">
        <f>IF(Results!G524&gt;=Input!$F$27, 1, 0)</f>
        <v>0</v>
      </c>
      <c r="F524">
        <f>IF(Results!J524&gt;=Input!$F$27, 1, 0)</f>
        <v>0</v>
      </c>
      <c r="G524">
        <f>IF(Results!M524&lt;=Input!$C$27, 1, 0)</f>
        <v>1</v>
      </c>
      <c r="H524">
        <f>IF(Results!M524&gt;=Input!$F$27, 1, 0)</f>
        <v>0</v>
      </c>
      <c r="I524">
        <f>IF(D524=1,Results!D524,0)</f>
        <v>0</v>
      </c>
      <c r="J524">
        <f>IF(E524=1,Results!G524,0)</f>
        <v>0</v>
      </c>
      <c r="K524">
        <f>IF(F524=1,Results!J524,0)</f>
        <v>0</v>
      </c>
      <c r="L524">
        <f>IF(H524=1,Results!M524,0)</f>
        <v>0</v>
      </c>
      <c r="M524">
        <f>IF(A524=1,Results!D524,0)</f>
        <v>0</v>
      </c>
      <c r="N524">
        <f>IF(B524=1,Results!G524,0)</f>
        <v>0</v>
      </c>
      <c r="O524">
        <f>IF(C524=1,Results!J524,0)</f>
        <v>0</v>
      </c>
      <c r="P524">
        <f>IF(G524=1,Results!M524,0)</f>
        <v>0</v>
      </c>
      <c r="Q524">
        <f>IF($E524=1,Results!N524,0)</f>
        <v>0</v>
      </c>
      <c r="R524">
        <f>IF($B524=1,Results!N524,0)</f>
        <v>0</v>
      </c>
    </row>
    <row r="525" spans="1:18">
      <c r="A525">
        <f>IF(Results!D525&lt;=Input!$C$27, 1, 0)</f>
        <v>1</v>
      </c>
      <c r="B525">
        <f>IF(Results!G525&lt;=Input!$C$27, 1, 0)</f>
        <v>1</v>
      </c>
      <c r="C525">
        <f>IF(Results!J525&lt;=Input!$C$27, 1, 0)</f>
        <v>1</v>
      </c>
      <c r="D525">
        <f>IF(Results!D525&gt;=Input!$F$27, 1, 0)</f>
        <v>0</v>
      </c>
      <c r="E525">
        <f>IF(Results!G525&gt;=Input!$F$27, 1, 0)</f>
        <v>0</v>
      </c>
      <c r="F525">
        <f>IF(Results!J525&gt;=Input!$F$27, 1, 0)</f>
        <v>0</v>
      </c>
      <c r="G525">
        <f>IF(Results!M525&lt;=Input!$C$27, 1, 0)</f>
        <v>1</v>
      </c>
      <c r="H525">
        <f>IF(Results!M525&gt;=Input!$F$27, 1, 0)</f>
        <v>0</v>
      </c>
      <c r="I525">
        <f>IF(D525=1,Results!D525,0)</f>
        <v>0</v>
      </c>
      <c r="J525">
        <f>IF(E525=1,Results!G525,0)</f>
        <v>0</v>
      </c>
      <c r="K525">
        <f>IF(F525=1,Results!J525,0)</f>
        <v>0</v>
      </c>
      <c r="L525">
        <f>IF(H525=1,Results!M525,0)</f>
        <v>0</v>
      </c>
      <c r="M525">
        <f>IF(A525=1,Results!D525,0)</f>
        <v>0</v>
      </c>
      <c r="N525">
        <f>IF(B525=1,Results!G525,0)</f>
        <v>0</v>
      </c>
      <c r="O525">
        <f>IF(C525=1,Results!J525,0)</f>
        <v>0</v>
      </c>
      <c r="P525">
        <f>IF(G525=1,Results!M525,0)</f>
        <v>0</v>
      </c>
      <c r="Q525">
        <f>IF($E525=1,Results!N525,0)</f>
        <v>0</v>
      </c>
      <c r="R525">
        <f>IF($B525=1,Results!N525,0)</f>
        <v>0</v>
      </c>
    </row>
    <row r="526" spans="1:18">
      <c r="A526">
        <f>IF(Results!D526&lt;=Input!$C$27, 1, 0)</f>
        <v>1</v>
      </c>
      <c r="B526">
        <f>IF(Results!G526&lt;=Input!$C$27, 1, 0)</f>
        <v>1</v>
      </c>
      <c r="C526">
        <f>IF(Results!J526&lt;=Input!$C$27, 1, 0)</f>
        <v>1</v>
      </c>
      <c r="D526">
        <f>IF(Results!D526&gt;=Input!$F$27, 1, 0)</f>
        <v>0</v>
      </c>
      <c r="E526">
        <f>IF(Results!G526&gt;=Input!$F$27, 1, 0)</f>
        <v>0</v>
      </c>
      <c r="F526">
        <f>IF(Results!J526&gt;=Input!$F$27, 1, 0)</f>
        <v>0</v>
      </c>
      <c r="G526">
        <f>IF(Results!M526&lt;=Input!$C$27, 1, 0)</f>
        <v>1</v>
      </c>
      <c r="H526">
        <f>IF(Results!M526&gt;=Input!$F$27, 1, 0)</f>
        <v>0</v>
      </c>
      <c r="I526">
        <f>IF(D526=1,Results!D526,0)</f>
        <v>0</v>
      </c>
      <c r="J526">
        <f>IF(E526=1,Results!G526,0)</f>
        <v>0</v>
      </c>
      <c r="K526">
        <f>IF(F526=1,Results!J526,0)</f>
        <v>0</v>
      </c>
      <c r="L526">
        <f>IF(H526=1,Results!M526,0)</f>
        <v>0</v>
      </c>
      <c r="M526">
        <f>IF(A526=1,Results!D526,0)</f>
        <v>0</v>
      </c>
      <c r="N526">
        <f>IF(B526=1,Results!G526,0)</f>
        <v>0</v>
      </c>
      <c r="O526">
        <f>IF(C526=1,Results!J526,0)</f>
        <v>0</v>
      </c>
      <c r="P526">
        <f>IF(G526=1,Results!M526,0)</f>
        <v>0</v>
      </c>
      <c r="Q526">
        <f>IF($E526=1,Results!N526,0)</f>
        <v>0</v>
      </c>
      <c r="R526">
        <f>IF($B526=1,Results!N526,0)</f>
        <v>0</v>
      </c>
    </row>
    <row r="527" spans="1:18">
      <c r="A527">
        <f>IF(Results!D527&lt;=Input!$C$27, 1, 0)</f>
        <v>1</v>
      </c>
      <c r="B527">
        <f>IF(Results!G527&lt;=Input!$C$27, 1, 0)</f>
        <v>1</v>
      </c>
      <c r="C527">
        <f>IF(Results!J527&lt;=Input!$C$27, 1, 0)</f>
        <v>1</v>
      </c>
      <c r="D527">
        <f>IF(Results!D527&gt;=Input!$F$27, 1, 0)</f>
        <v>0</v>
      </c>
      <c r="E527">
        <f>IF(Results!G527&gt;=Input!$F$27, 1, 0)</f>
        <v>0</v>
      </c>
      <c r="F527">
        <f>IF(Results!J527&gt;=Input!$F$27, 1, 0)</f>
        <v>0</v>
      </c>
      <c r="G527">
        <f>IF(Results!M527&lt;=Input!$C$27, 1, 0)</f>
        <v>1</v>
      </c>
      <c r="H527">
        <f>IF(Results!M527&gt;=Input!$F$27, 1, 0)</f>
        <v>0</v>
      </c>
      <c r="I527">
        <f>IF(D527=1,Results!D527,0)</f>
        <v>0</v>
      </c>
      <c r="J527">
        <f>IF(E527=1,Results!G527,0)</f>
        <v>0</v>
      </c>
      <c r="K527">
        <f>IF(F527=1,Results!J527,0)</f>
        <v>0</v>
      </c>
      <c r="L527">
        <f>IF(H527=1,Results!M527,0)</f>
        <v>0</v>
      </c>
      <c r="M527">
        <f>IF(A527=1,Results!D527,0)</f>
        <v>0</v>
      </c>
      <c r="N527">
        <f>IF(B527=1,Results!G527,0)</f>
        <v>0</v>
      </c>
      <c r="O527">
        <f>IF(C527=1,Results!J527,0)</f>
        <v>0</v>
      </c>
      <c r="P527">
        <f>IF(G527=1,Results!M527,0)</f>
        <v>0</v>
      </c>
      <c r="Q527">
        <f>IF($E527=1,Results!N527,0)</f>
        <v>0</v>
      </c>
      <c r="R527">
        <f>IF($B527=1,Results!N527,0)</f>
        <v>0</v>
      </c>
    </row>
    <row r="528" spans="1:18">
      <c r="A528">
        <f>IF(Results!D528&lt;=Input!$C$27, 1, 0)</f>
        <v>1</v>
      </c>
      <c r="B528">
        <f>IF(Results!G528&lt;=Input!$C$27, 1, 0)</f>
        <v>1</v>
      </c>
      <c r="C528">
        <f>IF(Results!J528&lt;=Input!$C$27, 1, 0)</f>
        <v>1</v>
      </c>
      <c r="D528">
        <f>IF(Results!D528&gt;=Input!$F$27, 1, 0)</f>
        <v>0</v>
      </c>
      <c r="E528">
        <f>IF(Results!G528&gt;=Input!$F$27, 1, 0)</f>
        <v>0</v>
      </c>
      <c r="F528">
        <f>IF(Results!J528&gt;=Input!$F$27, 1, 0)</f>
        <v>0</v>
      </c>
      <c r="G528">
        <f>IF(Results!M528&lt;=Input!$C$27, 1, 0)</f>
        <v>1</v>
      </c>
      <c r="H528">
        <f>IF(Results!M528&gt;=Input!$F$27, 1, 0)</f>
        <v>0</v>
      </c>
      <c r="I528">
        <f>IF(D528=1,Results!D528,0)</f>
        <v>0</v>
      </c>
      <c r="J528">
        <f>IF(E528=1,Results!G528,0)</f>
        <v>0</v>
      </c>
      <c r="K528">
        <f>IF(F528=1,Results!J528,0)</f>
        <v>0</v>
      </c>
      <c r="L528">
        <f>IF(H528=1,Results!M528,0)</f>
        <v>0</v>
      </c>
      <c r="M528">
        <f>IF(A528=1,Results!D528,0)</f>
        <v>0</v>
      </c>
      <c r="N528">
        <f>IF(B528=1,Results!G528,0)</f>
        <v>0</v>
      </c>
      <c r="O528">
        <f>IF(C528=1,Results!J528,0)</f>
        <v>0</v>
      </c>
      <c r="P528">
        <f>IF(G528=1,Results!M528,0)</f>
        <v>0</v>
      </c>
      <c r="Q528">
        <f>IF($E528=1,Results!N528,0)</f>
        <v>0</v>
      </c>
      <c r="R528">
        <f>IF($B528=1,Results!N528,0)</f>
        <v>0</v>
      </c>
    </row>
    <row r="529" spans="1:18">
      <c r="A529">
        <f>IF(Results!D529&lt;=Input!$C$27, 1, 0)</f>
        <v>1</v>
      </c>
      <c r="B529">
        <f>IF(Results!G529&lt;=Input!$C$27, 1, 0)</f>
        <v>1</v>
      </c>
      <c r="C529">
        <f>IF(Results!J529&lt;=Input!$C$27, 1, 0)</f>
        <v>1</v>
      </c>
      <c r="D529">
        <f>IF(Results!D529&gt;=Input!$F$27, 1, 0)</f>
        <v>0</v>
      </c>
      <c r="E529">
        <f>IF(Results!G529&gt;=Input!$F$27, 1, 0)</f>
        <v>0</v>
      </c>
      <c r="F529">
        <f>IF(Results!J529&gt;=Input!$F$27, 1, 0)</f>
        <v>0</v>
      </c>
      <c r="G529">
        <f>IF(Results!M529&lt;=Input!$C$27, 1, 0)</f>
        <v>1</v>
      </c>
      <c r="H529">
        <f>IF(Results!M529&gt;=Input!$F$27, 1, 0)</f>
        <v>0</v>
      </c>
      <c r="I529">
        <f>IF(D529=1,Results!D529,0)</f>
        <v>0</v>
      </c>
      <c r="J529">
        <f>IF(E529=1,Results!G529,0)</f>
        <v>0</v>
      </c>
      <c r="K529">
        <f>IF(F529=1,Results!J529,0)</f>
        <v>0</v>
      </c>
      <c r="L529">
        <f>IF(H529=1,Results!M529,0)</f>
        <v>0</v>
      </c>
      <c r="M529">
        <f>IF(A529=1,Results!D529,0)</f>
        <v>0</v>
      </c>
      <c r="N529">
        <f>IF(B529=1,Results!G529,0)</f>
        <v>0</v>
      </c>
      <c r="O529">
        <f>IF(C529=1,Results!J529,0)</f>
        <v>0</v>
      </c>
      <c r="P529">
        <f>IF(G529=1,Results!M529,0)</f>
        <v>0</v>
      </c>
      <c r="Q529">
        <f>IF($E529=1,Results!N529,0)</f>
        <v>0</v>
      </c>
      <c r="R529">
        <f>IF($B529=1,Results!N529,0)</f>
        <v>0</v>
      </c>
    </row>
    <row r="530" spans="1:18">
      <c r="A530">
        <f>IF(Results!D530&lt;=Input!$C$27, 1, 0)</f>
        <v>1</v>
      </c>
      <c r="B530">
        <f>IF(Results!G530&lt;=Input!$C$27, 1, 0)</f>
        <v>1</v>
      </c>
      <c r="C530">
        <f>IF(Results!J530&lt;=Input!$C$27, 1, 0)</f>
        <v>1</v>
      </c>
      <c r="D530">
        <f>IF(Results!D530&gt;=Input!$F$27, 1, 0)</f>
        <v>0</v>
      </c>
      <c r="E530">
        <f>IF(Results!G530&gt;=Input!$F$27, 1, 0)</f>
        <v>0</v>
      </c>
      <c r="F530">
        <f>IF(Results!J530&gt;=Input!$F$27, 1, 0)</f>
        <v>0</v>
      </c>
      <c r="G530">
        <f>IF(Results!M530&lt;=Input!$C$27, 1, 0)</f>
        <v>1</v>
      </c>
      <c r="H530">
        <f>IF(Results!M530&gt;=Input!$F$27, 1, 0)</f>
        <v>0</v>
      </c>
      <c r="I530">
        <f>IF(D530=1,Results!D530,0)</f>
        <v>0</v>
      </c>
      <c r="J530">
        <f>IF(E530=1,Results!G530,0)</f>
        <v>0</v>
      </c>
      <c r="K530">
        <f>IF(F530=1,Results!J530,0)</f>
        <v>0</v>
      </c>
      <c r="L530">
        <f>IF(H530=1,Results!M530,0)</f>
        <v>0</v>
      </c>
      <c r="M530">
        <f>IF(A530=1,Results!D530,0)</f>
        <v>0</v>
      </c>
      <c r="N530">
        <f>IF(B530=1,Results!G530,0)</f>
        <v>0</v>
      </c>
      <c r="O530">
        <f>IF(C530=1,Results!J530,0)</f>
        <v>0</v>
      </c>
      <c r="P530">
        <f>IF(G530=1,Results!M530,0)</f>
        <v>0</v>
      </c>
      <c r="Q530">
        <f>IF($E530=1,Results!N530,0)</f>
        <v>0</v>
      </c>
      <c r="R530">
        <f>IF($B530=1,Results!N530,0)</f>
        <v>0</v>
      </c>
    </row>
    <row r="531" spans="1:18">
      <c r="A531">
        <f>IF(Results!D531&lt;=Input!$C$27, 1, 0)</f>
        <v>1</v>
      </c>
      <c r="B531">
        <f>IF(Results!G531&lt;=Input!$C$27, 1, 0)</f>
        <v>1</v>
      </c>
      <c r="C531">
        <f>IF(Results!J531&lt;=Input!$C$27, 1, 0)</f>
        <v>1</v>
      </c>
      <c r="D531">
        <f>IF(Results!D531&gt;=Input!$F$27, 1, 0)</f>
        <v>0</v>
      </c>
      <c r="E531">
        <f>IF(Results!G531&gt;=Input!$F$27, 1, 0)</f>
        <v>0</v>
      </c>
      <c r="F531">
        <f>IF(Results!J531&gt;=Input!$F$27, 1, 0)</f>
        <v>0</v>
      </c>
      <c r="G531">
        <f>IF(Results!M531&lt;=Input!$C$27, 1, 0)</f>
        <v>1</v>
      </c>
      <c r="H531">
        <f>IF(Results!M531&gt;=Input!$F$27, 1, 0)</f>
        <v>0</v>
      </c>
      <c r="I531">
        <f>IF(D531=1,Results!D531,0)</f>
        <v>0</v>
      </c>
      <c r="J531">
        <f>IF(E531=1,Results!G531,0)</f>
        <v>0</v>
      </c>
      <c r="K531">
        <f>IF(F531=1,Results!J531,0)</f>
        <v>0</v>
      </c>
      <c r="L531">
        <f>IF(H531=1,Results!M531,0)</f>
        <v>0</v>
      </c>
      <c r="M531">
        <f>IF(A531=1,Results!D531,0)</f>
        <v>0</v>
      </c>
      <c r="N531">
        <f>IF(B531=1,Results!G531,0)</f>
        <v>0</v>
      </c>
      <c r="O531">
        <f>IF(C531=1,Results!J531,0)</f>
        <v>0</v>
      </c>
      <c r="P531">
        <f>IF(G531=1,Results!M531,0)</f>
        <v>0</v>
      </c>
      <c r="Q531">
        <f>IF($E531=1,Results!N531,0)</f>
        <v>0</v>
      </c>
      <c r="R531">
        <f>IF($B531=1,Results!N531,0)</f>
        <v>0</v>
      </c>
    </row>
    <row r="532" spans="1:18">
      <c r="A532">
        <f>IF(Results!D532&lt;=Input!$C$27, 1, 0)</f>
        <v>1</v>
      </c>
      <c r="B532">
        <f>IF(Results!G532&lt;=Input!$C$27, 1, 0)</f>
        <v>1</v>
      </c>
      <c r="C532">
        <f>IF(Results!J532&lt;=Input!$C$27, 1, 0)</f>
        <v>1</v>
      </c>
      <c r="D532">
        <f>IF(Results!D532&gt;=Input!$F$27, 1, 0)</f>
        <v>0</v>
      </c>
      <c r="E532">
        <f>IF(Results!G532&gt;=Input!$F$27, 1, 0)</f>
        <v>0</v>
      </c>
      <c r="F532">
        <f>IF(Results!J532&gt;=Input!$F$27, 1, 0)</f>
        <v>0</v>
      </c>
      <c r="G532">
        <f>IF(Results!M532&lt;=Input!$C$27, 1, 0)</f>
        <v>1</v>
      </c>
      <c r="H532">
        <f>IF(Results!M532&gt;=Input!$F$27, 1, 0)</f>
        <v>0</v>
      </c>
      <c r="I532">
        <f>IF(D532=1,Results!D532,0)</f>
        <v>0</v>
      </c>
      <c r="J532">
        <f>IF(E532=1,Results!G532,0)</f>
        <v>0</v>
      </c>
      <c r="K532">
        <f>IF(F532=1,Results!J532,0)</f>
        <v>0</v>
      </c>
      <c r="L532">
        <f>IF(H532=1,Results!M532,0)</f>
        <v>0</v>
      </c>
      <c r="M532">
        <f>IF(A532=1,Results!D532,0)</f>
        <v>0</v>
      </c>
      <c r="N532">
        <f>IF(B532=1,Results!G532,0)</f>
        <v>0</v>
      </c>
      <c r="O532">
        <f>IF(C532=1,Results!J532,0)</f>
        <v>0</v>
      </c>
      <c r="P532">
        <f>IF(G532=1,Results!M532,0)</f>
        <v>0</v>
      </c>
      <c r="Q532">
        <f>IF($E532=1,Results!N532,0)</f>
        <v>0</v>
      </c>
      <c r="R532">
        <f>IF($B532=1,Results!N532,0)</f>
        <v>0</v>
      </c>
    </row>
    <row r="533" spans="1:18">
      <c r="A533">
        <f>IF(Results!D533&lt;=Input!$C$27, 1, 0)</f>
        <v>1</v>
      </c>
      <c r="B533">
        <f>IF(Results!G533&lt;=Input!$C$27, 1, 0)</f>
        <v>1</v>
      </c>
      <c r="C533">
        <f>IF(Results!J533&lt;=Input!$C$27, 1, 0)</f>
        <v>1</v>
      </c>
      <c r="D533">
        <f>IF(Results!D533&gt;=Input!$F$27, 1, 0)</f>
        <v>0</v>
      </c>
      <c r="E533">
        <f>IF(Results!G533&gt;=Input!$F$27, 1, 0)</f>
        <v>0</v>
      </c>
      <c r="F533">
        <f>IF(Results!J533&gt;=Input!$F$27, 1, 0)</f>
        <v>0</v>
      </c>
      <c r="G533">
        <f>IF(Results!M533&lt;=Input!$C$27, 1, 0)</f>
        <v>1</v>
      </c>
      <c r="H533">
        <f>IF(Results!M533&gt;=Input!$F$27, 1, 0)</f>
        <v>0</v>
      </c>
      <c r="I533">
        <f>IF(D533=1,Results!D533,0)</f>
        <v>0</v>
      </c>
      <c r="J533">
        <f>IF(E533=1,Results!G533,0)</f>
        <v>0</v>
      </c>
      <c r="K533">
        <f>IF(F533=1,Results!J533,0)</f>
        <v>0</v>
      </c>
      <c r="L533">
        <f>IF(H533=1,Results!M533,0)</f>
        <v>0</v>
      </c>
      <c r="M533">
        <f>IF(A533=1,Results!D533,0)</f>
        <v>0</v>
      </c>
      <c r="N533">
        <f>IF(B533=1,Results!G533,0)</f>
        <v>0</v>
      </c>
      <c r="O533">
        <f>IF(C533=1,Results!J533,0)</f>
        <v>0</v>
      </c>
      <c r="P533">
        <f>IF(G533=1,Results!M533,0)</f>
        <v>0</v>
      </c>
      <c r="Q533">
        <f>IF($E533=1,Results!N533,0)</f>
        <v>0</v>
      </c>
      <c r="R533">
        <f>IF($B533=1,Results!N533,0)</f>
        <v>0</v>
      </c>
    </row>
    <row r="534" spans="1:18">
      <c r="A534">
        <f>IF(Results!D534&lt;=Input!$C$27, 1, 0)</f>
        <v>1</v>
      </c>
      <c r="B534">
        <f>IF(Results!G534&lt;=Input!$C$27, 1, 0)</f>
        <v>1</v>
      </c>
      <c r="C534">
        <f>IF(Results!J534&lt;=Input!$C$27, 1, 0)</f>
        <v>1</v>
      </c>
      <c r="D534">
        <f>IF(Results!D534&gt;=Input!$F$27, 1, 0)</f>
        <v>0</v>
      </c>
      <c r="E534">
        <f>IF(Results!G534&gt;=Input!$F$27, 1, 0)</f>
        <v>0</v>
      </c>
      <c r="F534">
        <f>IF(Results!J534&gt;=Input!$F$27, 1, 0)</f>
        <v>0</v>
      </c>
      <c r="G534">
        <f>IF(Results!M534&lt;=Input!$C$27, 1, 0)</f>
        <v>1</v>
      </c>
      <c r="H534">
        <f>IF(Results!M534&gt;=Input!$F$27, 1, 0)</f>
        <v>0</v>
      </c>
      <c r="I534">
        <f>IF(D534=1,Results!D534,0)</f>
        <v>0</v>
      </c>
      <c r="J534">
        <f>IF(E534=1,Results!G534,0)</f>
        <v>0</v>
      </c>
      <c r="K534">
        <f>IF(F534=1,Results!J534,0)</f>
        <v>0</v>
      </c>
      <c r="L534">
        <f>IF(H534=1,Results!M534,0)</f>
        <v>0</v>
      </c>
      <c r="M534">
        <f>IF(A534=1,Results!D534,0)</f>
        <v>0</v>
      </c>
      <c r="N534">
        <f>IF(B534=1,Results!G534,0)</f>
        <v>0</v>
      </c>
      <c r="O534">
        <f>IF(C534=1,Results!J534,0)</f>
        <v>0</v>
      </c>
      <c r="P534">
        <f>IF(G534=1,Results!M534,0)</f>
        <v>0</v>
      </c>
      <c r="Q534">
        <f>IF($E534=1,Results!N534,0)</f>
        <v>0</v>
      </c>
      <c r="R534">
        <f>IF($B534=1,Results!N534,0)</f>
        <v>0</v>
      </c>
    </row>
    <row r="535" spans="1:18">
      <c r="A535">
        <f>IF(Results!D535&lt;=Input!$C$27, 1, 0)</f>
        <v>1</v>
      </c>
      <c r="B535">
        <f>IF(Results!G535&lt;=Input!$C$27, 1, 0)</f>
        <v>1</v>
      </c>
      <c r="C535">
        <f>IF(Results!J535&lt;=Input!$C$27, 1, 0)</f>
        <v>1</v>
      </c>
      <c r="D535">
        <f>IF(Results!D535&gt;=Input!$F$27, 1, 0)</f>
        <v>0</v>
      </c>
      <c r="E535">
        <f>IF(Results!G535&gt;=Input!$F$27, 1, 0)</f>
        <v>0</v>
      </c>
      <c r="F535">
        <f>IF(Results!J535&gt;=Input!$F$27, 1, 0)</f>
        <v>0</v>
      </c>
      <c r="G535">
        <f>IF(Results!M535&lt;=Input!$C$27, 1, 0)</f>
        <v>1</v>
      </c>
      <c r="H535">
        <f>IF(Results!M535&gt;=Input!$F$27, 1, 0)</f>
        <v>0</v>
      </c>
      <c r="I535">
        <f>IF(D535=1,Results!D535,0)</f>
        <v>0</v>
      </c>
      <c r="J535">
        <f>IF(E535=1,Results!G535,0)</f>
        <v>0</v>
      </c>
      <c r="K535">
        <f>IF(F535=1,Results!J535,0)</f>
        <v>0</v>
      </c>
      <c r="L535">
        <f>IF(H535=1,Results!M535,0)</f>
        <v>0</v>
      </c>
      <c r="M535">
        <f>IF(A535=1,Results!D535,0)</f>
        <v>0</v>
      </c>
      <c r="N535">
        <f>IF(B535=1,Results!G535,0)</f>
        <v>0</v>
      </c>
      <c r="O535">
        <f>IF(C535=1,Results!J535,0)</f>
        <v>0</v>
      </c>
      <c r="P535">
        <f>IF(G535=1,Results!M535,0)</f>
        <v>0</v>
      </c>
      <c r="Q535">
        <f>IF($E535=1,Results!N535,0)</f>
        <v>0</v>
      </c>
      <c r="R535">
        <f>IF($B535=1,Results!N535,0)</f>
        <v>0</v>
      </c>
    </row>
    <row r="536" spans="1:18">
      <c r="A536">
        <f>IF(Results!D536&lt;=Input!$C$27, 1, 0)</f>
        <v>1</v>
      </c>
      <c r="B536">
        <f>IF(Results!G536&lt;=Input!$C$27, 1, 0)</f>
        <v>1</v>
      </c>
      <c r="C536">
        <f>IF(Results!J536&lt;=Input!$C$27, 1, 0)</f>
        <v>1</v>
      </c>
      <c r="D536">
        <f>IF(Results!D536&gt;=Input!$F$27, 1, 0)</f>
        <v>0</v>
      </c>
      <c r="E536">
        <f>IF(Results!G536&gt;=Input!$F$27, 1, 0)</f>
        <v>0</v>
      </c>
      <c r="F536">
        <f>IF(Results!J536&gt;=Input!$F$27, 1, 0)</f>
        <v>0</v>
      </c>
      <c r="G536">
        <f>IF(Results!M536&lt;=Input!$C$27, 1, 0)</f>
        <v>1</v>
      </c>
      <c r="H536">
        <f>IF(Results!M536&gt;=Input!$F$27, 1, 0)</f>
        <v>0</v>
      </c>
      <c r="I536">
        <f>IF(D536=1,Results!D536,0)</f>
        <v>0</v>
      </c>
      <c r="J536">
        <f>IF(E536=1,Results!G536,0)</f>
        <v>0</v>
      </c>
      <c r="K536">
        <f>IF(F536=1,Results!J536,0)</f>
        <v>0</v>
      </c>
      <c r="L536">
        <f>IF(H536=1,Results!M536,0)</f>
        <v>0</v>
      </c>
      <c r="M536">
        <f>IF(A536=1,Results!D536,0)</f>
        <v>0</v>
      </c>
      <c r="N536">
        <f>IF(B536=1,Results!G536,0)</f>
        <v>0</v>
      </c>
      <c r="O536">
        <f>IF(C536=1,Results!J536,0)</f>
        <v>0</v>
      </c>
      <c r="P536">
        <f>IF(G536=1,Results!M536,0)</f>
        <v>0</v>
      </c>
      <c r="Q536">
        <f>IF($E536=1,Results!N536,0)</f>
        <v>0</v>
      </c>
      <c r="R536">
        <f>IF($B536=1,Results!N536,0)</f>
        <v>0</v>
      </c>
    </row>
    <row r="537" spans="1:18">
      <c r="A537">
        <f>IF(Results!D537&lt;=Input!$C$27, 1, 0)</f>
        <v>1</v>
      </c>
      <c r="B537">
        <f>IF(Results!G537&lt;=Input!$C$27, 1, 0)</f>
        <v>1</v>
      </c>
      <c r="C537">
        <f>IF(Results!J537&lt;=Input!$C$27, 1, 0)</f>
        <v>1</v>
      </c>
      <c r="D537">
        <f>IF(Results!D537&gt;=Input!$F$27, 1, 0)</f>
        <v>0</v>
      </c>
      <c r="E537">
        <f>IF(Results!G537&gt;=Input!$F$27, 1, 0)</f>
        <v>0</v>
      </c>
      <c r="F537">
        <f>IF(Results!J537&gt;=Input!$F$27, 1, 0)</f>
        <v>0</v>
      </c>
      <c r="G537">
        <f>IF(Results!M537&lt;=Input!$C$27, 1, 0)</f>
        <v>1</v>
      </c>
      <c r="H537">
        <f>IF(Results!M537&gt;=Input!$F$27, 1, 0)</f>
        <v>0</v>
      </c>
      <c r="I537">
        <f>IF(D537=1,Results!D537,0)</f>
        <v>0</v>
      </c>
      <c r="J537">
        <f>IF(E537=1,Results!G537,0)</f>
        <v>0</v>
      </c>
      <c r="K537">
        <f>IF(F537=1,Results!J537,0)</f>
        <v>0</v>
      </c>
      <c r="L537">
        <f>IF(H537=1,Results!M537,0)</f>
        <v>0</v>
      </c>
      <c r="M537">
        <f>IF(A537=1,Results!D537,0)</f>
        <v>0</v>
      </c>
      <c r="N537">
        <f>IF(B537=1,Results!G537,0)</f>
        <v>0</v>
      </c>
      <c r="O537">
        <f>IF(C537=1,Results!J537,0)</f>
        <v>0</v>
      </c>
      <c r="P537">
        <f>IF(G537=1,Results!M537,0)</f>
        <v>0</v>
      </c>
      <c r="Q537">
        <f>IF($E537=1,Results!N537,0)</f>
        <v>0</v>
      </c>
      <c r="R537">
        <f>IF($B537=1,Results!N537,0)</f>
        <v>0</v>
      </c>
    </row>
    <row r="538" spans="1:18">
      <c r="A538">
        <f>IF(Results!D538&lt;=Input!$C$27, 1, 0)</f>
        <v>1</v>
      </c>
      <c r="B538">
        <f>IF(Results!G538&lt;=Input!$C$27, 1, 0)</f>
        <v>1</v>
      </c>
      <c r="C538">
        <f>IF(Results!J538&lt;=Input!$C$27, 1, 0)</f>
        <v>1</v>
      </c>
      <c r="D538">
        <f>IF(Results!D538&gt;=Input!$F$27, 1, 0)</f>
        <v>0</v>
      </c>
      <c r="E538">
        <f>IF(Results!G538&gt;=Input!$F$27, 1, 0)</f>
        <v>0</v>
      </c>
      <c r="F538">
        <f>IF(Results!J538&gt;=Input!$F$27, 1, 0)</f>
        <v>0</v>
      </c>
      <c r="G538">
        <f>IF(Results!M538&lt;=Input!$C$27, 1, 0)</f>
        <v>1</v>
      </c>
      <c r="H538">
        <f>IF(Results!M538&gt;=Input!$F$27, 1, 0)</f>
        <v>0</v>
      </c>
      <c r="I538">
        <f>IF(D538=1,Results!D538,0)</f>
        <v>0</v>
      </c>
      <c r="J538">
        <f>IF(E538=1,Results!G538,0)</f>
        <v>0</v>
      </c>
      <c r="K538">
        <f>IF(F538=1,Results!J538,0)</f>
        <v>0</v>
      </c>
      <c r="L538">
        <f>IF(H538=1,Results!M538,0)</f>
        <v>0</v>
      </c>
      <c r="M538">
        <f>IF(A538=1,Results!D538,0)</f>
        <v>0</v>
      </c>
      <c r="N538">
        <f>IF(B538=1,Results!G538,0)</f>
        <v>0</v>
      </c>
      <c r="O538">
        <f>IF(C538=1,Results!J538,0)</f>
        <v>0</v>
      </c>
      <c r="P538">
        <f>IF(G538=1,Results!M538,0)</f>
        <v>0</v>
      </c>
      <c r="Q538">
        <f>IF($E538=1,Results!N538,0)</f>
        <v>0</v>
      </c>
      <c r="R538">
        <f>IF($B538=1,Results!N538,0)</f>
        <v>0</v>
      </c>
    </row>
    <row r="539" spans="1:18">
      <c r="A539">
        <f>IF(Results!D539&lt;=Input!$C$27, 1, 0)</f>
        <v>1</v>
      </c>
      <c r="B539">
        <f>IF(Results!G539&lt;=Input!$C$27, 1, 0)</f>
        <v>1</v>
      </c>
      <c r="C539">
        <f>IF(Results!J539&lt;=Input!$C$27, 1, 0)</f>
        <v>1</v>
      </c>
      <c r="D539">
        <f>IF(Results!D539&gt;=Input!$F$27, 1, 0)</f>
        <v>0</v>
      </c>
      <c r="E539">
        <f>IF(Results!G539&gt;=Input!$F$27, 1, 0)</f>
        <v>0</v>
      </c>
      <c r="F539">
        <f>IF(Results!J539&gt;=Input!$F$27, 1, 0)</f>
        <v>0</v>
      </c>
      <c r="G539">
        <f>IF(Results!M539&lt;=Input!$C$27, 1, 0)</f>
        <v>1</v>
      </c>
      <c r="H539">
        <f>IF(Results!M539&gt;=Input!$F$27, 1, 0)</f>
        <v>0</v>
      </c>
      <c r="I539">
        <f>IF(D539=1,Results!D539,0)</f>
        <v>0</v>
      </c>
      <c r="J539">
        <f>IF(E539=1,Results!G539,0)</f>
        <v>0</v>
      </c>
      <c r="K539">
        <f>IF(F539=1,Results!J539,0)</f>
        <v>0</v>
      </c>
      <c r="L539">
        <f>IF(H539=1,Results!M539,0)</f>
        <v>0</v>
      </c>
      <c r="M539">
        <f>IF(A539=1,Results!D539,0)</f>
        <v>0</v>
      </c>
      <c r="N539">
        <f>IF(B539=1,Results!G539,0)</f>
        <v>0</v>
      </c>
      <c r="O539">
        <f>IF(C539=1,Results!J539,0)</f>
        <v>0</v>
      </c>
      <c r="P539">
        <f>IF(G539=1,Results!M539,0)</f>
        <v>0</v>
      </c>
      <c r="Q539">
        <f>IF($E539=1,Results!N539,0)</f>
        <v>0</v>
      </c>
      <c r="R539">
        <f>IF($B539=1,Results!N539,0)</f>
        <v>0</v>
      </c>
    </row>
    <row r="540" spans="1:18">
      <c r="A540">
        <f>IF(Results!D540&lt;=Input!$C$27, 1, 0)</f>
        <v>1</v>
      </c>
      <c r="B540">
        <f>IF(Results!G540&lt;=Input!$C$27, 1, 0)</f>
        <v>1</v>
      </c>
      <c r="C540">
        <f>IF(Results!J540&lt;=Input!$C$27, 1, 0)</f>
        <v>1</v>
      </c>
      <c r="D540">
        <f>IF(Results!D540&gt;=Input!$F$27, 1, 0)</f>
        <v>0</v>
      </c>
      <c r="E540">
        <f>IF(Results!G540&gt;=Input!$F$27, 1, 0)</f>
        <v>0</v>
      </c>
      <c r="F540">
        <f>IF(Results!J540&gt;=Input!$F$27, 1, 0)</f>
        <v>0</v>
      </c>
      <c r="G540">
        <f>IF(Results!M540&lt;=Input!$C$27, 1, 0)</f>
        <v>1</v>
      </c>
      <c r="H540">
        <f>IF(Results!M540&gt;=Input!$F$27, 1, 0)</f>
        <v>0</v>
      </c>
      <c r="I540">
        <f>IF(D540=1,Results!D540,0)</f>
        <v>0</v>
      </c>
      <c r="J540">
        <f>IF(E540=1,Results!G540,0)</f>
        <v>0</v>
      </c>
      <c r="K540">
        <f>IF(F540=1,Results!J540,0)</f>
        <v>0</v>
      </c>
      <c r="L540">
        <f>IF(H540=1,Results!M540,0)</f>
        <v>0</v>
      </c>
      <c r="M540">
        <f>IF(A540=1,Results!D540,0)</f>
        <v>0</v>
      </c>
      <c r="N540">
        <f>IF(B540=1,Results!G540,0)</f>
        <v>0</v>
      </c>
      <c r="O540">
        <f>IF(C540=1,Results!J540,0)</f>
        <v>0</v>
      </c>
      <c r="P540">
        <f>IF(G540=1,Results!M540,0)</f>
        <v>0</v>
      </c>
      <c r="Q540">
        <f>IF($E540=1,Results!N540,0)</f>
        <v>0</v>
      </c>
      <c r="R540">
        <f>IF($B540=1,Results!N540,0)</f>
        <v>0</v>
      </c>
    </row>
    <row r="541" spans="1:18">
      <c r="A541">
        <f>IF(Results!D541&lt;=Input!$C$27, 1, 0)</f>
        <v>1</v>
      </c>
      <c r="B541">
        <f>IF(Results!G541&lt;=Input!$C$27, 1, 0)</f>
        <v>1</v>
      </c>
      <c r="C541">
        <f>IF(Results!J541&lt;=Input!$C$27, 1, 0)</f>
        <v>1</v>
      </c>
      <c r="D541">
        <f>IF(Results!D541&gt;=Input!$F$27, 1, 0)</f>
        <v>0</v>
      </c>
      <c r="E541">
        <f>IF(Results!G541&gt;=Input!$F$27, 1, 0)</f>
        <v>0</v>
      </c>
      <c r="F541">
        <f>IF(Results!J541&gt;=Input!$F$27, 1, 0)</f>
        <v>0</v>
      </c>
      <c r="G541">
        <f>IF(Results!M541&lt;=Input!$C$27, 1, 0)</f>
        <v>1</v>
      </c>
      <c r="H541">
        <f>IF(Results!M541&gt;=Input!$F$27, 1, 0)</f>
        <v>0</v>
      </c>
      <c r="I541">
        <f>IF(D541=1,Results!D541,0)</f>
        <v>0</v>
      </c>
      <c r="J541">
        <f>IF(E541=1,Results!G541,0)</f>
        <v>0</v>
      </c>
      <c r="K541">
        <f>IF(F541=1,Results!J541,0)</f>
        <v>0</v>
      </c>
      <c r="L541">
        <f>IF(H541=1,Results!M541,0)</f>
        <v>0</v>
      </c>
      <c r="M541">
        <f>IF(A541=1,Results!D541,0)</f>
        <v>0</v>
      </c>
      <c r="N541">
        <f>IF(B541=1,Results!G541,0)</f>
        <v>0</v>
      </c>
      <c r="O541">
        <f>IF(C541=1,Results!J541,0)</f>
        <v>0</v>
      </c>
      <c r="P541">
        <f>IF(G541=1,Results!M541,0)</f>
        <v>0</v>
      </c>
      <c r="Q541">
        <f>IF($E541=1,Results!N541,0)</f>
        <v>0</v>
      </c>
      <c r="R541">
        <f>IF($B541=1,Results!N541,0)</f>
        <v>0</v>
      </c>
    </row>
    <row r="542" spans="1:18">
      <c r="A542">
        <f>IF(Results!D542&lt;=Input!$C$27, 1, 0)</f>
        <v>1</v>
      </c>
      <c r="B542">
        <f>IF(Results!G542&lt;=Input!$C$27, 1, 0)</f>
        <v>1</v>
      </c>
      <c r="C542">
        <f>IF(Results!J542&lt;=Input!$C$27, 1, 0)</f>
        <v>1</v>
      </c>
      <c r="D542">
        <f>IF(Results!D542&gt;=Input!$F$27, 1, 0)</f>
        <v>0</v>
      </c>
      <c r="E542">
        <f>IF(Results!G542&gt;=Input!$F$27, 1, 0)</f>
        <v>0</v>
      </c>
      <c r="F542">
        <f>IF(Results!J542&gt;=Input!$F$27, 1, 0)</f>
        <v>0</v>
      </c>
      <c r="G542">
        <f>IF(Results!M542&lt;=Input!$C$27, 1, 0)</f>
        <v>1</v>
      </c>
      <c r="H542">
        <f>IF(Results!M542&gt;=Input!$F$27, 1, 0)</f>
        <v>0</v>
      </c>
      <c r="I542">
        <f>IF(D542=1,Results!D542,0)</f>
        <v>0</v>
      </c>
      <c r="J542">
        <f>IF(E542=1,Results!G542,0)</f>
        <v>0</v>
      </c>
      <c r="K542">
        <f>IF(F542=1,Results!J542,0)</f>
        <v>0</v>
      </c>
      <c r="L542">
        <f>IF(H542=1,Results!M542,0)</f>
        <v>0</v>
      </c>
      <c r="M542">
        <f>IF(A542=1,Results!D542,0)</f>
        <v>0</v>
      </c>
      <c r="N542">
        <f>IF(B542=1,Results!G542,0)</f>
        <v>0</v>
      </c>
      <c r="O542">
        <f>IF(C542=1,Results!J542,0)</f>
        <v>0</v>
      </c>
      <c r="P542">
        <f>IF(G542=1,Results!M542,0)</f>
        <v>0</v>
      </c>
      <c r="Q542">
        <f>IF($E542=1,Results!N542,0)</f>
        <v>0</v>
      </c>
      <c r="R542">
        <f>IF($B542=1,Results!N542,0)</f>
        <v>0</v>
      </c>
    </row>
    <row r="543" spans="1:18">
      <c r="A543">
        <f>IF(Results!D543&lt;=Input!$C$27, 1, 0)</f>
        <v>1</v>
      </c>
      <c r="B543">
        <f>IF(Results!G543&lt;=Input!$C$27, 1, 0)</f>
        <v>1</v>
      </c>
      <c r="C543">
        <f>IF(Results!J543&lt;=Input!$C$27, 1, 0)</f>
        <v>1</v>
      </c>
      <c r="D543">
        <f>IF(Results!D543&gt;=Input!$F$27, 1, 0)</f>
        <v>0</v>
      </c>
      <c r="E543">
        <f>IF(Results!G543&gt;=Input!$F$27, 1, 0)</f>
        <v>0</v>
      </c>
      <c r="F543">
        <f>IF(Results!J543&gt;=Input!$F$27, 1, 0)</f>
        <v>0</v>
      </c>
      <c r="G543">
        <f>IF(Results!M543&lt;=Input!$C$27, 1, 0)</f>
        <v>1</v>
      </c>
      <c r="H543">
        <f>IF(Results!M543&gt;=Input!$F$27, 1, 0)</f>
        <v>0</v>
      </c>
      <c r="I543">
        <f>IF(D543=1,Results!D543,0)</f>
        <v>0</v>
      </c>
      <c r="J543">
        <f>IF(E543=1,Results!G543,0)</f>
        <v>0</v>
      </c>
      <c r="K543">
        <f>IF(F543=1,Results!J543,0)</f>
        <v>0</v>
      </c>
      <c r="L543">
        <f>IF(H543=1,Results!M543,0)</f>
        <v>0</v>
      </c>
      <c r="M543">
        <f>IF(A543=1,Results!D543,0)</f>
        <v>0</v>
      </c>
      <c r="N543">
        <f>IF(B543=1,Results!G543,0)</f>
        <v>0</v>
      </c>
      <c r="O543">
        <f>IF(C543=1,Results!J543,0)</f>
        <v>0</v>
      </c>
      <c r="P543">
        <f>IF(G543=1,Results!M543,0)</f>
        <v>0</v>
      </c>
      <c r="Q543">
        <f>IF($E543=1,Results!N543,0)</f>
        <v>0</v>
      </c>
      <c r="R543">
        <f>IF($B543=1,Results!N543,0)</f>
        <v>0</v>
      </c>
    </row>
    <row r="544" spans="1:18">
      <c r="A544">
        <f>IF(Results!D544&lt;=Input!$C$27, 1, 0)</f>
        <v>1</v>
      </c>
      <c r="B544">
        <f>IF(Results!G544&lt;=Input!$C$27, 1, 0)</f>
        <v>1</v>
      </c>
      <c r="C544">
        <f>IF(Results!J544&lt;=Input!$C$27, 1, 0)</f>
        <v>1</v>
      </c>
      <c r="D544">
        <f>IF(Results!D544&gt;=Input!$F$27, 1, 0)</f>
        <v>0</v>
      </c>
      <c r="E544">
        <f>IF(Results!G544&gt;=Input!$F$27, 1, 0)</f>
        <v>0</v>
      </c>
      <c r="F544">
        <f>IF(Results!J544&gt;=Input!$F$27, 1, 0)</f>
        <v>0</v>
      </c>
      <c r="G544">
        <f>IF(Results!M544&lt;=Input!$C$27, 1, 0)</f>
        <v>1</v>
      </c>
      <c r="H544">
        <f>IF(Results!M544&gt;=Input!$F$27, 1, 0)</f>
        <v>0</v>
      </c>
      <c r="I544">
        <f>IF(D544=1,Results!D544,0)</f>
        <v>0</v>
      </c>
      <c r="J544">
        <f>IF(E544=1,Results!G544,0)</f>
        <v>0</v>
      </c>
      <c r="K544">
        <f>IF(F544=1,Results!J544,0)</f>
        <v>0</v>
      </c>
      <c r="L544">
        <f>IF(H544=1,Results!M544,0)</f>
        <v>0</v>
      </c>
      <c r="M544">
        <f>IF(A544=1,Results!D544,0)</f>
        <v>0</v>
      </c>
      <c r="N544">
        <f>IF(B544=1,Results!G544,0)</f>
        <v>0</v>
      </c>
      <c r="O544">
        <f>IF(C544=1,Results!J544,0)</f>
        <v>0</v>
      </c>
      <c r="P544">
        <f>IF(G544=1,Results!M544,0)</f>
        <v>0</v>
      </c>
      <c r="Q544">
        <f>IF($E544=1,Results!N544,0)</f>
        <v>0</v>
      </c>
      <c r="R544">
        <f>IF($B544=1,Results!N544,0)</f>
        <v>0</v>
      </c>
    </row>
    <row r="545" spans="1:18">
      <c r="A545">
        <f>IF(Results!D545&lt;=Input!$C$27, 1, 0)</f>
        <v>1</v>
      </c>
      <c r="B545">
        <f>IF(Results!G545&lt;=Input!$C$27, 1, 0)</f>
        <v>1</v>
      </c>
      <c r="C545">
        <f>IF(Results!J545&lt;=Input!$C$27, 1, 0)</f>
        <v>1</v>
      </c>
      <c r="D545">
        <f>IF(Results!D545&gt;=Input!$F$27, 1, 0)</f>
        <v>0</v>
      </c>
      <c r="E545">
        <f>IF(Results!G545&gt;=Input!$F$27, 1, 0)</f>
        <v>0</v>
      </c>
      <c r="F545">
        <f>IF(Results!J545&gt;=Input!$F$27, 1, 0)</f>
        <v>0</v>
      </c>
      <c r="G545">
        <f>IF(Results!M545&lt;=Input!$C$27, 1, 0)</f>
        <v>1</v>
      </c>
      <c r="H545">
        <f>IF(Results!M545&gt;=Input!$F$27, 1, 0)</f>
        <v>0</v>
      </c>
      <c r="I545">
        <f>IF(D545=1,Results!D545,0)</f>
        <v>0</v>
      </c>
      <c r="J545">
        <f>IF(E545=1,Results!G545,0)</f>
        <v>0</v>
      </c>
      <c r="K545">
        <f>IF(F545=1,Results!J545,0)</f>
        <v>0</v>
      </c>
      <c r="L545">
        <f>IF(H545=1,Results!M545,0)</f>
        <v>0</v>
      </c>
      <c r="M545">
        <f>IF(A545=1,Results!D545,0)</f>
        <v>0</v>
      </c>
      <c r="N545">
        <f>IF(B545=1,Results!G545,0)</f>
        <v>0</v>
      </c>
      <c r="O545">
        <f>IF(C545=1,Results!J545,0)</f>
        <v>0</v>
      </c>
      <c r="P545">
        <f>IF(G545=1,Results!M545,0)</f>
        <v>0</v>
      </c>
      <c r="Q545">
        <f>IF($E545=1,Results!N545,0)</f>
        <v>0</v>
      </c>
      <c r="R545">
        <f>IF($B545=1,Results!N545,0)</f>
        <v>0</v>
      </c>
    </row>
    <row r="546" spans="1:18">
      <c r="A546">
        <f>IF(Results!D546&lt;=Input!$C$27, 1, 0)</f>
        <v>1</v>
      </c>
      <c r="B546">
        <f>IF(Results!G546&lt;=Input!$C$27, 1, 0)</f>
        <v>1</v>
      </c>
      <c r="C546">
        <f>IF(Results!J546&lt;=Input!$C$27, 1, 0)</f>
        <v>1</v>
      </c>
      <c r="D546">
        <f>IF(Results!D546&gt;=Input!$F$27, 1, 0)</f>
        <v>0</v>
      </c>
      <c r="E546">
        <f>IF(Results!G546&gt;=Input!$F$27, 1, 0)</f>
        <v>0</v>
      </c>
      <c r="F546">
        <f>IF(Results!J546&gt;=Input!$F$27, 1, 0)</f>
        <v>0</v>
      </c>
      <c r="G546">
        <f>IF(Results!M546&lt;=Input!$C$27, 1, 0)</f>
        <v>1</v>
      </c>
      <c r="H546">
        <f>IF(Results!M546&gt;=Input!$F$27, 1, 0)</f>
        <v>0</v>
      </c>
      <c r="I546">
        <f>IF(D546=1,Results!D546,0)</f>
        <v>0</v>
      </c>
      <c r="J546">
        <f>IF(E546=1,Results!G546,0)</f>
        <v>0</v>
      </c>
      <c r="K546">
        <f>IF(F546=1,Results!J546,0)</f>
        <v>0</v>
      </c>
      <c r="L546">
        <f>IF(H546=1,Results!M546,0)</f>
        <v>0</v>
      </c>
      <c r="M546">
        <f>IF(A546=1,Results!D546,0)</f>
        <v>0</v>
      </c>
      <c r="N546">
        <f>IF(B546=1,Results!G546,0)</f>
        <v>0</v>
      </c>
      <c r="O546">
        <f>IF(C546=1,Results!J546,0)</f>
        <v>0</v>
      </c>
      <c r="P546">
        <f>IF(G546=1,Results!M546,0)</f>
        <v>0</v>
      </c>
      <c r="Q546">
        <f>IF($E546=1,Results!N546,0)</f>
        <v>0</v>
      </c>
      <c r="R546">
        <f>IF($B546=1,Results!N546,0)</f>
        <v>0</v>
      </c>
    </row>
    <row r="547" spans="1:18">
      <c r="A547">
        <f>IF(Results!D547&lt;=Input!$C$27, 1, 0)</f>
        <v>1</v>
      </c>
      <c r="B547">
        <f>IF(Results!G547&lt;=Input!$C$27, 1, 0)</f>
        <v>1</v>
      </c>
      <c r="C547">
        <f>IF(Results!J547&lt;=Input!$C$27, 1, 0)</f>
        <v>1</v>
      </c>
      <c r="D547">
        <f>IF(Results!D547&gt;=Input!$F$27, 1, 0)</f>
        <v>0</v>
      </c>
      <c r="E547">
        <f>IF(Results!G547&gt;=Input!$F$27, 1, 0)</f>
        <v>0</v>
      </c>
      <c r="F547">
        <f>IF(Results!J547&gt;=Input!$F$27, 1, 0)</f>
        <v>0</v>
      </c>
      <c r="G547">
        <f>IF(Results!M547&lt;=Input!$C$27, 1, 0)</f>
        <v>1</v>
      </c>
      <c r="H547">
        <f>IF(Results!M547&gt;=Input!$F$27, 1, 0)</f>
        <v>0</v>
      </c>
      <c r="I547">
        <f>IF(D547=1,Results!D547,0)</f>
        <v>0</v>
      </c>
      <c r="J547">
        <f>IF(E547=1,Results!G547,0)</f>
        <v>0</v>
      </c>
      <c r="K547">
        <f>IF(F547=1,Results!J547,0)</f>
        <v>0</v>
      </c>
      <c r="L547">
        <f>IF(H547=1,Results!M547,0)</f>
        <v>0</v>
      </c>
      <c r="M547">
        <f>IF(A547=1,Results!D547,0)</f>
        <v>0</v>
      </c>
      <c r="N547">
        <f>IF(B547=1,Results!G547,0)</f>
        <v>0</v>
      </c>
      <c r="O547">
        <f>IF(C547=1,Results!J547,0)</f>
        <v>0</v>
      </c>
      <c r="P547">
        <f>IF(G547=1,Results!M547,0)</f>
        <v>0</v>
      </c>
      <c r="Q547">
        <f>IF($E547=1,Results!N547,0)</f>
        <v>0</v>
      </c>
      <c r="R547">
        <f>IF($B547=1,Results!N547,0)</f>
        <v>0</v>
      </c>
    </row>
    <row r="548" spans="1:18">
      <c r="A548">
        <f>IF(Results!D548&lt;=Input!$C$27, 1, 0)</f>
        <v>1</v>
      </c>
      <c r="B548">
        <f>IF(Results!G548&lt;=Input!$C$27, 1, 0)</f>
        <v>1</v>
      </c>
      <c r="C548">
        <f>IF(Results!J548&lt;=Input!$C$27, 1, 0)</f>
        <v>1</v>
      </c>
      <c r="D548">
        <f>IF(Results!D548&gt;=Input!$F$27, 1, 0)</f>
        <v>0</v>
      </c>
      <c r="E548">
        <f>IF(Results!G548&gt;=Input!$F$27, 1, 0)</f>
        <v>0</v>
      </c>
      <c r="F548">
        <f>IF(Results!J548&gt;=Input!$F$27, 1, 0)</f>
        <v>0</v>
      </c>
      <c r="G548">
        <f>IF(Results!M548&lt;=Input!$C$27, 1, 0)</f>
        <v>1</v>
      </c>
      <c r="H548">
        <f>IF(Results!M548&gt;=Input!$F$27, 1, 0)</f>
        <v>0</v>
      </c>
      <c r="I548">
        <f>IF(D548=1,Results!D548,0)</f>
        <v>0</v>
      </c>
      <c r="J548">
        <f>IF(E548=1,Results!G548,0)</f>
        <v>0</v>
      </c>
      <c r="K548">
        <f>IF(F548=1,Results!J548,0)</f>
        <v>0</v>
      </c>
      <c r="L548">
        <f>IF(H548=1,Results!M548,0)</f>
        <v>0</v>
      </c>
      <c r="M548">
        <f>IF(A548=1,Results!D548,0)</f>
        <v>0</v>
      </c>
      <c r="N548">
        <f>IF(B548=1,Results!G548,0)</f>
        <v>0</v>
      </c>
      <c r="O548">
        <f>IF(C548=1,Results!J548,0)</f>
        <v>0</v>
      </c>
      <c r="P548">
        <f>IF(G548=1,Results!M548,0)</f>
        <v>0</v>
      </c>
      <c r="Q548">
        <f>IF($E548=1,Results!N548,0)</f>
        <v>0</v>
      </c>
      <c r="R548">
        <f>IF($B548=1,Results!N548,0)</f>
        <v>0</v>
      </c>
    </row>
    <row r="549" spans="1:18">
      <c r="A549">
        <f>IF(Results!D549&lt;=Input!$C$27, 1, 0)</f>
        <v>1</v>
      </c>
      <c r="B549">
        <f>IF(Results!G549&lt;=Input!$C$27, 1, 0)</f>
        <v>1</v>
      </c>
      <c r="C549">
        <f>IF(Results!J549&lt;=Input!$C$27, 1, 0)</f>
        <v>1</v>
      </c>
      <c r="D549">
        <f>IF(Results!D549&gt;=Input!$F$27, 1, 0)</f>
        <v>0</v>
      </c>
      <c r="E549">
        <f>IF(Results!G549&gt;=Input!$F$27, 1, 0)</f>
        <v>0</v>
      </c>
      <c r="F549">
        <f>IF(Results!J549&gt;=Input!$F$27, 1, 0)</f>
        <v>0</v>
      </c>
      <c r="G549">
        <f>IF(Results!M549&lt;=Input!$C$27, 1, 0)</f>
        <v>1</v>
      </c>
      <c r="H549">
        <f>IF(Results!M549&gt;=Input!$F$27, 1, 0)</f>
        <v>0</v>
      </c>
      <c r="I549">
        <f>IF(D549=1,Results!D549,0)</f>
        <v>0</v>
      </c>
      <c r="J549">
        <f>IF(E549=1,Results!G549,0)</f>
        <v>0</v>
      </c>
      <c r="K549">
        <f>IF(F549=1,Results!J549,0)</f>
        <v>0</v>
      </c>
      <c r="L549">
        <f>IF(H549=1,Results!M549,0)</f>
        <v>0</v>
      </c>
      <c r="M549">
        <f>IF(A549=1,Results!D549,0)</f>
        <v>0</v>
      </c>
      <c r="N549">
        <f>IF(B549=1,Results!G549,0)</f>
        <v>0</v>
      </c>
      <c r="O549">
        <f>IF(C549=1,Results!J549,0)</f>
        <v>0</v>
      </c>
      <c r="P549">
        <f>IF(G549=1,Results!M549,0)</f>
        <v>0</v>
      </c>
      <c r="Q549">
        <f>IF($E549=1,Results!N549,0)</f>
        <v>0</v>
      </c>
      <c r="R549">
        <f>IF($B549=1,Results!N549,0)</f>
        <v>0</v>
      </c>
    </row>
    <row r="550" spans="1:18">
      <c r="A550">
        <f>IF(Results!D550&lt;=Input!$C$27, 1, 0)</f>
        <v>1</v>
      </c>
      <c r="B550">
        <f>IF(Results!G550&lt;=Input!$C$27, 1, 0)</f>
        <v>1</v>
      </c>
      <c r="C550">
        <f>IF(Results!J550&lt;=Input!$C$27, 1, 0)</f>
        <v>1</v>
      </c>
      <c r="D550">
        <f>IF(Results!D550&gt;=Input!$F$27, 1, 0)</f>
        <v>0</v>
      </c>
      <c r="E550">
        <f>IF(Results!G550&gt;=Input!$F$27, 1, 0)</f>
        <v>0</v>
      </c>
      <c r="F550">
        <f>IF(Results!J550&gt;=Input!$F$27, 1, 0)</f>
        <v>0</v>
      </c>
      <c r="G550">
        <f>IF(Results!M550&lt;=Input!$C$27, 1, 0)</f>
        <v>1</v>
      </c>
      <c r="H550">
        <f>IF(Results!M550&gt;=Input!$F$27, 1, 0)</f>
        <v>0</v>
      </c>
      <c r="I550">
        <f>IF(D550=1,Results!D550,0)</f>
        <v>0</v>
      </c>
      <c r="J550">
        <f>IF(E550=1,Results!G550,0)</f>
        <v>0</v>
      </c>
      <c r="K550">
        <f>IF(F550=1,Results!J550,0)</f>
        <v>0</v>
      </c>
      <c r="L550">
        <f>IF(H550=1,Results!M550,0)</f>
        <v>0</v>
      </c>
      <c r="M550">
        <f>IF(A550=1,Results!D550,0)</f>
        <v>0</v>
      </c>
      <c r="N550">
        <f>IF(B550=1,Results!G550,0)</f>
        <v>0</v>
      </c>
      <c r="O550">
        <f>IF(C550=1,Results!J550,0)</f>
        <v>0</v>
      </c>
      <c r="P550">
        <f>IF(G550=1,Results!M550,0)</f>
        <v>0</v>
      </c>
      <c r="Q550">
        <f>IF($E550=1,Results!N550,0)</f>
        <v>0</v>
      </c>
      <c r="R550">
        <f>IF($B550=1,Results!N550,0)</f>
        <v>0</v>
      </c>
    </row>
    <row r="551" spans="1:18">
      <c r="A551">
        <f>IF(Results!D551&lt;=Input!$C$27, 1, 0)</f>
        <v>1</v>
      </c>
      <c r="B551">
        <f>IF(Results!G551&lt;=Input!$C$27, 1, 0)</f>
        <v>1</v>
      </c>
      <c r="C551">
        <f>IF(Results!J551&lt;=Input!$C$27, 1, 0)</f>
        <v>1</v>
      </c>
      <c r="D551">
        <f>IF(Results!D551&gt;=Input!$F$27, 1, 0)</f>
        <v>0</v>
      </c>
      <c r="E551">
        <f>IF(Results!G551&gt;=Input!$F$27, 1, 0)</f>
        <v>0</v>
      </c>
      <c r="F551">
        <f>IF(Results!J551&gt;=Input!$F$27, 1, 0)</f>
        <v>0</v>
      </c>
      <c r="G551">
        <f>IF(Results!M551&lt;=Input!$C$27, 1, 0)</f>
        <v>1</v>
      </c>
      <c r="H551">
        <f>IF(Results!M551&gt;=Input!$F$27, 1, 0)</f>
        <v>0</v>
      </c>
      <c r="I551">
        <f>IF(D551=1,Results!D551,0)</f>
        <v>0</v>
      </c>
      <c r="J551">
        <f>IF(E551=1,Results!G551,0)</f>
        <v>0</v>
      </c>
      <c r="K551">
        <f>IF(F551=1,Results!J551,0)</f>
        <v>0</v>
      </c>
      <c r="L551">
        <f>IF(H551=1,Results!M551,0)</f>
        <v>0</v>
      </c>
      <c r="M551">
        <f>IF(A551=1,Results!D551,0)</f>
        <v>0</v>
      </c>
      <c r="N551">
        <f>IF(B551=1,Results!G551,0)</f>
        <v>0</v>
      </c>
      <c r="O551">
        <f>IF(C551=1,Results!J551,0)</f>
        <v>0</v>
      </c>
      <c r="P551">
        <f>IF(G551=1,Results!M551,0)</f>
        <v>0</v>
      </c>
      <c r="Q551">
        <f>IF($E551=1,Results!N551,0)</f>
        <v>0</v>
      </c>
      <c r="R551">
        <f>IF($B551=1,Results!N551,0)</f>
        <v>0</v>
      </c>
    </row>
    <row r="552" spans="1:18">
      <c r="A552">
        <f>IF(Results!D552&lt;=Input!$C$27, 1, 0)</f>
        <v>1</v>
      </c>
      <c r="B552">
        <f>IF(Results!G552&lt;=Input!$C$27, 1, 0)</f>
        <v>1</v>
      </c>
      <c r="C552">
        <f>IF(Results!J552&lt;=Input!$C$27, 1, 0)</f>
        <v>1</v>
      </c>
      <c r="D552">
        <f>IF(Results!D552&gt;=Input!$F$27, 1, 0)</f>
        <v>0</v>
      </c>
      <c r="E552">
        <f>IF(Results!G552&gt;=Input!$F$27, 1, 0)</f>
        <v>0</v>
      </c>
      <c r="F552">
        <f>IF(Results!J552&gt;=Input!$F$27, 1, 0)</f>
        <v>0</v>
      </c>
      <c r="G552">
        <f>IF(Results!M552&lt;=Input!$C$27, 1, 0)</f>
        <v>1</v>
      </c>
      <c r="H552">
        <f>IF(Results!M552&gt;=Input!$F$27, 1, 0)</f>
        <v>0</v>
      </c>
      <c r="I552">
        <f>IF(D552=1,Results!D552,0)</f>
        <v>0</v>
      </c>
      <c r="J552">
        <f>IF(E552=1,Results!G552,0)</f>
        <v>0</v>
      </c>
      <c r="K552">
        <f>IF(F552=1,Results!J552,0)</f>
        <v>0</v>
      </c>
      <c r="L552">
        <f>IF(H552=1,Results!M552,0)</f>
        <v>0</v>
      </c>
      <c r="M552">
        <f>IF(A552=1,Results!D552,0)</f>
        <v>0</v>
      </c>
      <c r="N552">
        <f>IF(B552=1,Results!G552,0)</f>
        <v>0</v>
      </c>
      <c r="O552">
        <f>IF(C552=1,Results!J552,0)</f>
        <v>0</v>
      </c>
      <c r="P552">
        <f>IF(G552=1,Results!M552,0)</f>
        <v>0</v>
      </c>
      <c r="Q552">
        <f>IF($E552=1,Results!N552,0)</f>
        <v>0</v>
      </c>
      <c r="R552">
        <f>IF($B552=1,Results!N552,0)</f>
        <v>0</v>
      </c>
    </row>
    <row r="553" spans="1:18">
      <c r="A553">
        <f>IF(Results!D553&lt;=Input!$C$27, 1, 0)</f>
        <v>1</v>
      </c>
      <c r="B553">
        <f>IF(Results!G553&lt;=Input!$C$27, 1, 0)</f>
        <v>1</v>
      </c>
      <c r="C553">
        <f>IF(Results!J553&lt;=Input!$C$27, 1, 0)</f>
        <v>1</v>
      </c>
      <c r="D553">
        <f>IF(Results!D553&gt;=Input!$F$27, 1, 0)</f>
        <v>0</v>
      </c>
      <c r="E553">
        <f>IF(Results!G553&gt;=Input!$F$27, 1, 0)</f>
        <v>0</v>
      </c>
      <c r="F553">
        <f>IF(Results!J553&gt;=Input!$F$27, 1, 0)</f>
        <v>0</v>
      </c>
      <c r="G553">
        <f>IF(Results!M553&lt;=Input!$C$27, 1, 0)</f>
        <v>1</v>
      </c>
      <c r="H553">
        <f>IF(Results!M553&gt;=Input!$F$27, 1, 0)</f>
        <v>0</v>
      </c>
      <c r="I553">
        <f>IF(D553=1,Results!D553,0)</f>
        <v>0</v>
      </c>
      <c r="J553">
        <f>IF(E553=1,Results!G553,0)</f>
        <v>0</v>
      </c>
      <c r="K553">
        <f>IF(F553=1,Results!J553,0)</f>
        <v>0</v>
      </c>
      <c r="L553">
        <f>IF(H553=1,Results!M553,0)</f>
        <v>0</v>
      </c>
      <c r="M553">
        <f>IF(A553=1,Results!D553,0)</f>
        <v>0</v>
      </c>
      <c r="N553">
        <f>IF(B553=1,Results!G553,0)</f>
        <v>0</v>
      </c>
      <c r="O553">
        <f>IF(C553=1,Results!J553,0)</f>
        <v>0</v>
      </c>
      <c r="P553">
        <f>IF(G553=1,Results!M553,0)</f>
        <v>0</v>
      </c>
      <c r="Q553">
        <f>IF($E553=1,Results!N553,0)</f>
        <v>0</v>
      </c>
      <c r="R553">
        <f>IF($B553=1,Results!N553,0)</f>
        <v>0</v>
      </c>
    </row>
    <row r="554" spans="1:18">
      <c r="A554">
        <f>IF(Results!D554&lt;=Input!$C$27, 1, 0)</f>
        <v>1</v>
      </c>
      <c r="B554">
        <f>IF(Results!G554&lt;=Input!$C$27, 1, 0)</f>
        <v>1</v>
      </c>
      <c r="C554">
        <f>IF(Results!J554&lt;=Input!$C$27, 1, 0)</f>
        <v>1</v>
      </c>
      <c r="D554">
        <f>IF(Results!D554&gt;=Input!$F$27, 1, 0)</f>
        <v>0</v>
      </c>
      <c r="E554">
        <f>IF(Results!G554&gt;=Input!$F$27, 1, 0)</f>
        <v>0</v>
      </c>
      <c r="F554">
        <f>IF(Results!J554&gt;=Input!$F$27, 1, 0)</f>
        <v>0</v>
      </c>
      <c r="G554">
        <f>IF(Results!M554&lt;=Input!$C$27, 1, 0)</f>
        <v>1</v>
      </c>
      <c r="H554">
        <f>IF(Results!M554&gt;=Input!$F$27, 1, 0)</f>
        <v>0</v>
      </c>
      <c r="I554">
        <f>IF(D554=1,Results!D554,0)</f>
        <v>0</v>
      </c>
      <c r="J554">
        <f>IF(E554=1,Results!G554,0)</f>
        <v>0</v>
      </c>
      <c r="K554">
        <f>IF(F554=1,Results!J554,0)</f>
        <v>0</v>
      </c>
      <c r="L554">
        <f>IF(H554=1,Results!M554,0)</f>
        <v>0</v>
      </c>
      <c r="M554">
        <f>IF(A554=1,Results!D554,0)</f>
        <v>0</v>
      </c>
      <c r="N554">
        <f>IF(B554=1,Results!G554,0)</f>
        <v>0</v>
      </c>
      <c r="O554">
        <f>IF(C554=1,Results!J554,0)</f>
        <v>0</v>
      </c>
      <c r="P554">
        <f>IF(G554=1,Results!M554,0)</f>
        <v>0</v>
      </c>
      <c r="Q554">
        <f>IF($E554=1,Results!N554,0)</f>
        <v>0</v>
      </c>
      <c r="R554">
        <f>IF($B554=1,Results!N554,0)</f>
        <v>0</v>
      </c>
    </row>
    <row r="555" spans="1:18">
      <c r="A555">
        <f>IF(Results!D555&lt;=Input!$C$27, 1, 0)</f>
        <v>1</v>
      </c>
      <c r="B555">
        <f>IF(Results!G555&lt;=Input!$C$27, 1, 0)</f>
        <v>1</v>
      </c>
      <c r="C555">
        <f>IF(Results!J555&lt;=Input!$C$27, 1, 0)</f>
        <v>1</v>
      </c>
      <c r="D555">
        <f>IF(Results!D555&gt;=Input!$F$27, 1, 0)</f>
        <v>0</v>
      </c>
      <c r="E555">
        <f>IF(Results!G555&gt;=Input!$F$27, 1, 0)</f>
        <v>0</v>
      </c>
      <c r="F555">
        <f>IF(Results!J555&gt;=Input!$F$27, 1, 0)</f>
        <v>0</v>
      </c>
      <c r="G555">
        <f>IF(Results!M555&lt;=Input!$C$27, 1, 0)</f>
        <v>1</v>
      </c>
      <c r="H555">
        <f>IF(Results!M555&gt;=Input!$F$27, 1, 0)</f>
        <v>0</v>
      </c>
      <c r="I555">
        <f>IF(D555=1,Results!D555,0)</f>
        <v>0</v>
      </c>
      <c r="J555">
        <f>IF(E555=1,Results!G555,0)</f>
        <v>0</v>
      </c>
      <c r="K555">
        <f>IF(F555=1,Results!J555,0)</f>
        <v>0</v>
      </c>
      <c r="L555">
        <f>IF(H555=1,Results!M555,0)</f>
        <v>0</v>
      </c>
      <c r="M555">
        <f>IF(A555=1,Results!D555,0)</f>
        <v>0</v>
      </c>
      <c r="N555">
        <f>IF(B555=1,Results!G555,0)</f>
        <v>0</v>
      </c>
      <c r="O555">
        <f>IF(C555=1,Results!J555,0)</f>
        <v>0</v>
      </c>
      <c r="P555">
        <f>IF(G555=1,Results!M555,0)</f>
        <v>0</v>
      </c>
      <c r="Q555">
        <f>IF($E555=1,Results!N555,0)</f>
        <v>0</v>
      </c>
      <c r="R555">
        <f>IF($B555=1,Results!N555,0)</f>
        <v>0</v>
      </c>
    </row>
    <row r="556" spans="1:18">
      <c r="A556">
        <f>IF(Results!D556&lt;=Input!$C$27, 1, 0)</f>
        <v>1</v>
      </c>
      <c r="B556">
        <f>IF(Results!G556&lt;=Input!$C$27, 1, 0)</f>
        <v>1</v>
      </c>
      <c r="C556">
        <f>IF(Results!J556&lt;=Input!$C$27, 1, 0)</f>
        <v>1</v>
      </c>
      <c r="D556">
        <f>IF(Results!D556&gt;=Input!$F$27, 1, 0)</f>
        <v>0</v>
      </c>
      <c r="E556">
        <f>IF(Results!G556&gt;=Input!$F$27, 1, 0)</f>
        <v>0</v>
      </c>
      <c r="F556">
        <f>IF(Results!J556&gt;=Input!$F$27, 1, 0)</f>
        <v>0</v>
      </c>
      <c r="G556">
        <f>IF(Results!M556&lt;=Input!$C$27, 1, 0)</f>
        <v>1</v>
      </c>
      <c r="H556">
        <f>IF(Results!M556&gt;=Input!$F$27, 1, 0)</f>
        <v>0</v>
      </c>
      <c r="I556">
        <f>IF(D556=1,Results!D556,0)</f>
        <v>0</v>
      </c>
      <c r="J556">
        <f>IF(E556=1,Results!G556,0)</f>
        <v>0</v>
      </c>
      <c r="K556">
        <f>IF(F556=1,Results!J556,0)</f>
        <v>0</v>
      </c>
      <c r="L556">
        <f>IF(H556=1,Results!M556,0)</f>
        <v>0</v>
      </c>
      <c r="M556">
        <f>IF(A556=1,Results!D556,0)</f>
        <v>0</v>
      </c>
      <c r="N556">
        <f>IF(B556=1,Results!G556,0)</f>
        <v>0</v>
      </c>
      <c r="O556">
        <f>IF(C556=1,Results!J556,0)</f>
        <v>0</v>
      </c>
      <c r="P556">
        <f>IF(G556=1,Results!M556,0)</f>
        <v>0</v>
      </c>
      <c r="Q556">
        <f>IF($E556=1,Results!N556,0)</f>
        <v>0</v>
      </c>
      <c r="R556">
        <f>IF($B556=1,Results!N556,0)</f>
        <v>0</v>
      </c>
    </row>
    <row r="557" spans="1:18">
      <c r="A557">
        <f>IF(Results!D557&lt;=Input!$C$27, 1, 0)</f>
        <v>1</v>
      </c>
      <c r="B557">
        <f>IF(Results!G557&lt;=Input!$C$27, 1, 0)</f>
        <v>1</v>
      </c>
      <c r="C557">
        <f>IF(Results!J557&lt;=Input!$C$27, 1, 0)</f>
        <v>1</v>
      </c>
      <c r="D557">
        <f>IF(Results!D557&gt;=Input!$F$27, 1, 0)</f>
        <v>0</v>
      </c>
      <c r="E557">
        <f>IF(Results!G557&gt;=Input!$F$27, 1, 0)</f>
        <v>0</v>
      </c>
      <c r="F557">
        <f>IF(Results!J557&gt;=Input!$F$27, 1, 0)</f>
        <v>0</v>
      </c>
      <c r="G557">
        <f>IF(Results!M557&lt;=Input!$C$27, 1, 0)</f>
        <v>1</v>
      </c>
      <c r="H557">
        <f>IF(Results!M557&gt;=Input!$F$27, 1, 0)</f>
        <v>0</v>
      </c>
      <c r="I557">
        <f>IF(D557=1,Results!D557,0)</f>
        <v>0</v>
      </c>
      <c r="J557">
        <f>IF(E557=1,Results!G557,0)</f>
        <v>0</v>
      </c>
      <c r="K557">
        <f>IF(F557=1,Results!J557,0)</f>
        <v>0</v>
      </c>
      <c r="L557">
        <f>IF(H557=1,Results!M557,0)</f>
        <v>0</v>
      </c>
      <c r="M557">
        <f>IF(A557=1,Results!D557,0)</f>
        <v>0</v>
      </c>
      <c r="N557">
        <f>IF(B557=1,Results!G557,0)</f>
        <v>0</v>
      </c>
      <c r="O557">
        <f>IF(C557=1,Results!J557,0)</f>
        <v>0</v>
      </c>
      <c r="P557">
        <f>IF(G557=1,Results!M557,0)</f>
        <v>0</v>
      </c>
      <c r="Q557">
        <f>IF($E557=1,Results!N557,0)</f>
        <v>0</v>
      </c>
      <c r="R557">
        <f>IF($B557=1,Results!N557,0)</f>
        <v>0</v>
      </c>
    </row>
    <row r="558" spans="1:18">
      <c r="A558">
        <f>IF(Results!D558&lt;=Input!$C$27, 1, 0)</f>
        <v>1</v>
      </c>
      <c r="B558">
        <f>IF(Results!G558&lt;=Input!$C$27, 1, 0)</f>
        <v>1</v>
      </c>
      <c r="C558">
        <f>IF(Results!J558&lt;=Input!$C$27, 1, 0)</f>
        <v>1</v>
      </c>
      <c r="D558">
        <f>IF(Results!D558&gt;=Input!$F$27, 1, 0)</f>
        <v>0</v>
      </c>
      <c r="E558">
        <f>IF(Results!G558&gt;=Input!$F$27, 1, 0)</f>
        <v>0</v>
      </c>
      <c r="F558">
        <f>IF(Results!J558&gt;=Input!$F$27, 1, 0)</f>
        <v>0</v>
      </c>
      <c r="G558">
        <f>IF(Results!M558&lt;=Input!$C$27, 1, 0)</f>
        <v>1</v>
      </c>
      <c r="H558">
        <f>IF(Results!M558&gt;=Input!$F$27, 1, 0)</f>
        <v>0</v>
      </c>
      <c r="I558">
        <f>IF(D558=1,Results!D558,0)</f>
        <v>0</v>
      </c>
      <c r="J558">
        <f>IF(E558=1,Results!G558,0)</f>
        <v>0</v>
      </c>
      <c r="K558">
        <f>IF(F558=1,Results!J558,0)</f>
        <v>0</v>
      </c>
      <c r="L558">
        <f>IF(H558=1,Results!M558,0)</f>
        <v>0</v>
      </c>
      <c r="M558">
        <f>IF(A558=1,Results!D558,0)</f>
        <v>0</v>
      </c>
      <c r="N558">
        <f>IF(B558=1,Results!G558,0)</f>
        <v>0</v>
      </c>
      <c r="O558">
        <f>IF(C558=1,Results!J558,0)</f>
        <v>0</v>
      </c>
      <c r="P558">
        <f>IF(G558=1,Results!M558,0)</f>
        <v>0</v>
      </c>
      <c r="Q558">
        <f>IF($E558=1,Results!N558,0)</f>
        <v>0</v>
      </c>
      <c r="R558">
        <f>IF($B558=1,Results!N558,0)</f>
        <v>0</v>
      </c>
    </row>
    <row r="559" spans="1:18">
      <c r="A559">
        <f>IF(Results!D559&lt;=Input!$C$27, 1, 0)</f>
        <v>1</v>
      </c>
      <c r="B559">
        <f>IF(Results!G559&lt;=Input!$C$27, 1, 0)</f>
        <v>1</v>
      </c>
      <c r="C559">
        <f>IF(Results!J559&lt;=Input!$C$27, 1, 0)</f>
        <v>1</v>
      </c>
      <c r="D559">
        <f>IF(Results!D559&gt;=Input!$F$27, 1, 0)</f>
        <v>0</v>
      </c>
      <c r="E559">
        <f>IF(Results!G559&gt;=Input!$F$27, 1, 0)</f>
        <v>0</v>
      </c>
      <c r="F559">
        <f>IF(Results!J559&gt;=Input!$F$27, 1, 0)</f>
        <v>0</v>
      </c>
      <c r="G559">
        <f>IF(Results!M559&lt;=Input!$C$27, 1, 0)</f>
        <v>1</v>
      </c>
      <c r="H559">
        <f>IF(Results!M559&gt;=Input!$F$27, 1, 0)</f>
        <v>0</v>
      </c>
      <c r="I559">
        <f>IF(D559=1,Results!D559,0)</f>
        <v>0</v>
      </c>
      <c r="J559">
        <f>IF(E559=1,Results!G559,0)</f>
        <v>0</v>
      </c>
      <c r="K559">
        <f>IF(F559=1,Results!J559,0)</f>
        <v>0</v>
      </c>
      <c r="L559">
        <f>IF(H559=1,Results!M559,0)</f>
        <v>0</v>
      </c>
      <c r="M559">
        <f>IF(A559=1,Results!D559,0)</f>
        <v>0</v>
      </c>
      <c r="N559">
        <f>IF(B559=1,Results!G559,0)</f>
        <v>0</v>
      </c>
      <c r="O559">
        <f>IF(C559=1,Results!J559,0)</f>
        <v>0</v>
      </c>
      <c r="P559">
        <f>IF(G559=1,Results!M559,0)</f>
        <v>0</v>
      </c>
      <c r="Q559">
        <f>IF($E559=1,Results!N559,0)</f>
        <v>0</v>
      </c>
      <c r="R559">
        <f>IF($B559=1,Results!N559,0)</f>
        <v>0</v>
      </c>
    </row>
    <row r="560" spans="1:18">
      <c r="A560">
        <f>IF(Results!D560&lt;=Input!$C$27, 1, 0)</f>
        <v>1</v>
      </c>
      <c r="B560">
        <f>IF(Results!G560&lt;=Input!$C$27, 1, 0)</f>
        <v>1</v>
      </c>
      <c r="C560">
        <f>IF(Results!J560&lt;=Input!$C$27, 1, 0)</f>
        <v>1</v>
      </c>
      <c r="D560">
        <f>IF(Results!D560&gt;=Input!$F$27, 1, 0)</f>
        <v>0</v>
      </c>
      <c r="E560">
        <f>IF(Results!G560&gt;=Input!$F$27, 1, 0)</f>
        <v>0</v>
      </c>
      <c r="F560">
        <f>IF(Results!J560&gt;=Input!$F$27, 1, 0)</f>
        <v>0</v>
      </c>
      <c r="G560">
        <f>IF(Results!M560&lt;=Input!$C$27, 1, 0)</f>
        <v>1</v>
      </c>
      <c r="H560">
        <f>IF(Results!M560&gt;=Input!$F$27, 1, 0)</f>
        <v>0</v>
      </c>
      <c r="I560">
        <f>IF(D560=1,Results!D560,0)</f>
        <v>0</v>
      </c>
      <c r="J560">
        <f>IF(E560=1,Results!G560,0)</f>
        <v>0</v>
      </c>
      <c r="K560">
        <f>IF(F560=1,Results!J560,0)</f>
        <v>0</v>
      </c>
      <c r="L560">
        <f>IF(H560=1,Results!M560,0)</f>
        <v>0</v>
      </c>
      <c r="M560">
        <f>IF(A560=1,Results!D560,0)</f>
        <v>0</v>
      </c>
      <c r="N560">
        <f>IF(B560=1,Results!G560,0)</f>
        <v>0</v>
      </c>
      <c r="O560">
        <f>IF(C560=1,Results!J560,0)</f>
        <v>0</v>
      </c>
      <c r="P560">
        <f>IF(G560=1,Results!M560,0)</f>
        <v>0</v>
      </c>
      <c r="Q560">
        <f>IF($E560=1,Results!N560,0)</f>
        <v>0</v>
      </c>
      <c r="R560">
        <f>IF($B560=1,Results!N560,0)</f>
        <v>0</v>
      </c>
    </row>
    <row r="561" spans="1:18">
      <c r="A561">
        <f>IF(Results!D561&lt;=Input!$C$27, 1, 0)</f>
        <v>1</v>
      </c>
      <c r="B561">
        <f>IF(Results!G561&lt;=Input!$C$27, 1, 0)</f>
        <v>1</v>
      </c>
      <c r="C561">
        <f>IF(Results!J561&lt;=Input!$C$27, 1, 0)</f>
        <v>1</v>
      </c>
      <c r="D561">
        <f>IF(Results!D561&gt;=Input!$F$27, 1, 0)</f>
        <v>0</v>
      </c>
      <c r="E561">
        <f>IF(Results!G561&gt;=Input!$F$27, 1, 0)</f>
        <v>0</v>
      </c>
      <c r="F561">
        <f>IF(Results!J561&gt;=Input!$F$27, 1, 0)</f>
        <v>0</v>
      </c>
      <c r="G561">
        <f>IF(Results!M561&lt;=Input!$C$27, 1, 0)</f>
        <v>1</v>
      </c>
      <c r="H561">
        <f>IF(Results!M561&gt;=Input!$F$27, 1, 0)</f>
        <v>0</v>
      </c>
      <c r="I561">
        <f>IF(D561=1,Results!D561,0)</f>
        <v>0</v>
      </c>
      <c r="J561">
        <f>IF(E561=1,Results!G561,0)</f>
        <v>0</v>
      </c>
      <c r="K561">
        <f>IF(F561=1,Results!J561,0)</f>
        <v>0</v>
      </c>
      <c r="L561">
        <f>IF(H561=1,Results!M561,0)</f>
        <v>0</v>
      </c>
      <c r="M561">
        <f>IF(A561=1,Results!D561,0)</f>
        <v>0</v>
      </c>
      <c r="N561">
        <f>IF(B561=1,Results!G561,0)</f>
        <v>0</v>
      </c>
      <c r="O561">
        <f>IF(C561=1,Results!J561,0)</f>
        <v>0</v>
      </c>
      <c r="P561">
        <f>IF(G561=1,Results!M561,0)</f>
        <v>0</v>
      </c>
      <c r="Q561">
        <f>IF($E561=1,Results!N561,0)</f>
        <v>0</v>
      </c>
      <c r="R561">
        <f>IF($B561=1,Results!N561,0)</f>
        <v>0</v>
      </c>
    </row>
    <row r="562" spans="1:18">
      <c r="A562">
        <f>IF(Results!D562&lt;=Input!$C$27, 1, 0)</f>
        <v>1</v>
      </c>
      <c r="B562">
        <f>IF(Results!G562&lt;=Input!$C$27, 1, 0)</f>
        <v>1</v>
      </c>
      <c r="C562">
        <f>IF(Results!J562&lt;=Input!$C$27, 1, 0)</f>
        <v>1</v>
      </c>
      <c r="D562">
        <f>IF(Results!D562&gt;=Input!$F$27, 1, 0)</f>
        <v>0</v>
      </c>
      <c r="E562">
        <f>IF(Results!G562&gt;=Input!$F$27, 1, 0)</f>
        <v>0</v>
      </c>
      <c r="F562">
        <f>IF(Results!J562&gt;=Input!$F$27, 1, 0)</f>
        <v>0</v>
      </c>
      <c r="G562">
        <f>IF(Results!M562&lt;=Input!$C$27, 1, 0)</f>
        <v>1</v>
      </c>
      <c r="H562">
        <f>IF(Results!M562&gt;=Input!$F$27, 1, 0)</f>
        <v>0</v>
      </c>
      <c r="I562">
        <f>IF(D562=1,Results!D562,0)</f>
        <v>0</v>
      </c>
      <c r="J562">
        <f>IF(E562=1,Results!G562,0)</f>
        <v>0</v>
      </c>
      <c r="K562">
        <f>IF(F562=1,Results!J562,0)</f>
        <v>0</v>
      </c>
      <c r="L562">
        <f>IF(H562=1,Results!M562,0)</f>
        <v>0</v>
      </c>
      <c r="M562">
        <f>IF(A562=1,Results!D562,0)</f>
        <v>0</v>
      </c>
      <c r="N562">
        <f>IF(B562=1,Results!G562,0)</f>
        <v>0</v>
      </c>
      <c r="O562">
        <f>IF(C562=1,Results!J562,0)</f>
        <v>0</v>
      </c>
      <c r="P562">
        <f>IF(G562=1,Results!M562,0)</f>
        <v>0</v>
      </c>
      <c r="Q562">
        <f>IF($E562=1,Results!N562,0)</f>
        <v>0</v>
      </c>
      <c r="R562">
        <f>IF($B562=1,Results!N562,0)</f>
        <v>0</v>
      </c>
    </row>
    <row r="563" spans="1:18">
      <c r="A563">
        <f>IF(Results!D563&lt;=Input!$C$27, 1, 0)</f>
        <v>1</v>
      </c>
      <c r="B563">
        <f>IF(Results!G563&lt;=Input!$C$27, 1, 0)</f>
        <v>1</v>
      </c>
      <c r="C563">
        <f>IF(Results!J563&lt;=Input!$C$27, 1, 0)</f>
        <v>1</v>
      </c>
      <c r="D563">
        <f>IF(Results!D563&gt;=Input!$F$27, 1, 0)</f>
        <v>0</v>
      </c>
      <c r="E563">
        <f>IF(Results!G563&gt;=Input!$F$27, 1, 0)</f>
        <v>0</v>
      </c>
      <c r="F563">
        <f>IF(Results!J563&gt;=Input!$F$27, 1, 0)</f>
        <v>0</v>
      </c>
      <c r="G563">
        <f>IF(Results!M563&lt;=Input!$C$27, 1, 0)</f>
        <v>1</v>
      </c>
      <c r="H563">
        <f>IF(Results!M563&gt;=Input!$F$27, 1, 0)</f>
        <v>0</v>
      </c>
      <c r="I563">
        <f>IF(D563=1,Results!D563,0)</f>
        <v>0</v>
      </c>
      <c r="J563">
        <f>IF(E563=1,Results!G563,0)</f>
        <v>0</v>
      </c>
      <c r="K563">
        <f>IF(F563=1,Results!J563,0)</f>
        <v>0</v>
      </c>
      <c r="L563">
        <f>IF(H563=1,Results!M563,0)</f>
        <v>0</v>
      </c>
      <c r="M563">
        <f>IF(A563=1,Results!D563,0)</f>
        <v>0</v>
      </c>
      <c r="N563">
        <f>IF(B563=1,Results!G563,0)</f>
        <v>0</v>
      </c>
      <c r="O563">
        <f>IF(C563=1,Results!J563,0)</f>
        <v>0</v>
      </c>
      <c r="P563">
        <f>IF(G563=1,Results!M563,0)</f>
        <v>0</v>
      </c>
      <c r="Q563">
        <f>IF($E563=1,Results!N563,0)</f>
        <v>0</v>
      </c>
      <c r="R563">
        <f>IF($B563=1,Results!N563,0)</f>
        <v>0</v>
      </c>
    </row>
    <row r="564" spans="1:18">
      <c r="A564">
        <f>IF(Results!D564&lt;=Input!$C$27, 1, 0)</f>
        <v>1</v>
      </c>
      <c r="B564">
        <f>IF(Results!G564&lt;=Input!$C$27, 1, 0)</f>
        <v>1</v>
      </c>
      <c r="C564">
        <f>IF(Results!J564&lt;=Input!$C$27, 1, 0)</f>
        <v>1</v>
      </c>
      <c r="D564">
        <f>IF(Results!D564&gt;=Input!$F$27, 1, 0)</f>
        <v>0</v>
      </c>
      <c r="E564">
        <f>IF(Results!G564&gt;=Input!$F$27, 1, 0)</f>
        <v>0</v>
      </c>
      <c r="F564">
        <f>IF(Results!J564&gt;=Input!$F$27, 1, 0)</f>
        <v>0</v>
      </c>
      <c r="G564">
        <f>IF(Results!M564&lt;=Input!$C$27, 1, 0)</f>
        <v>1</v>
      </c>
      <c r="H564">
        <f>IF(Results!M564&gt;=Input!$F$27, 1, 0)</f>
        <v>0</v>
      </c>
      <c r="I564">
        <f>IF(D564=1,Results!D564,0)</f>
        <v>0</v>
      </c>
      <c r="J564">
        <f>IF(E564=1,Results!G564,0)</f>
        <v>0</v>
      </c>
      <c r="K564">
        <f>IF(F564=1,Results!J564,0)</f>
        <v>0</v>
      </c>
      <c r="L564">
        <f>IF(H564=1,Results!M564,0)</f>
        <v>0</v>
      </c>
      <c r="M564">
        <f>IF(A564=1,Results!D564,0)</f>
        <v>0</v>
      </c>
      <c r="N564">
        <f>IF(B564=1,Results!G564,0)</f>
        <v>0</v>
      </c>
      <c r="O564">
        <f>IF(C564=1,Results!J564,0)</f>
        <v>0</v>
      </c>
      <c r="P564">
        <f>IF(G564=1,Results!M564,0)</f>
        <v>0</v>
      </c>
      <c r="Q564">
        <f>IF($E564=1,Results!N564,0)</f>
        <v>0</v>
      </c>
      <c r="R564">
        <f>IF($B564=1,Results!N564,0)</f>
        <v>0</v>
      </c>
    </row>
    <row r="565" spans="1:18">
      <c r="A565">
        <f>IF(Results!D565&lt;=Input!$C$27, 1, 0)</f>
        <v>1</v>
      </c>
      <c r="B565">
        <f>IF(Results!G565&lt;=Input!$C$27, 1, 0)</f>
        <v>1</v>
      </c>
      <c r="C565">
        <f>IF(Results!J565&lt;=Input!$C$27, 1, 0)</f>
        <v>1</v>
      </c>
      <c r="D565">
        <f>IF(Results!D565&gt;=Input!$F$27, 1, 0)</f>
        <v>0</v>
      </c>
      <c r="E565">
        <f>IF(Results!G565&gt;=Input!$F$27, 1, 0)</f>
        <v>0</v>
      </c>
      <c r="F565">
        <f>IF(Results!J565&gt;=Input!$F$27, 1, 0)</f>
        <v>0</v>
      </c>
      <c r="G565">
        <f>IF(Results!M565&lt;=Input!$C$27, 1, 0)</f>
        <v>1</v>
      </c>
      <c r="H565">
        <f>IF(Results!M565&gt;=Input!$F$27, 1, 0)</f>
        <v>0</v>
      </c>
      <c r="I565">
        <f>IF(D565=1,Results!D565,0)</f>
        <v>0</v>
      </c>
      <c r="J565">
        <f>IF(E565=1,Results!G565,0)</f>
        <v>0</v>
      </c>
      <c r="K565">
        <f>IF(F565=1,Results!J565,0)</f>
        <v>0</v>
      </c>
      <c r="L565">
        <f>IF(H565=1,Results!M565,0)</f>
        <v>0</v>
      </c>
      <c r="M565">
        <f>IF(A565=1,Results!D565,0)</f>
        <v>0</v>
      </c>
      <c r="N565">
        <f>IF(B565=1,Results!G565,0)</f>
        <v>0</v>
      </c>
      <c r="O565">
        <f>IF(C565=1,Results!J565,0)</f>
        <v>0</v>
      </c>
      <c r="P565">
        <f>IF(G565=1,Results!M565,0)</f>
        <v>0</v>
      </c>
      <c r="Q565">
        <f>IF($E565=1,Results!N565,0)</f>
        <v>0</v>
      </c>
      <c r="R565">
        <f>IF($B565=1,Results!N565,0)</f>
        <v>0</v>
      </c>
    </row>
    <row r="566" spans="1:18">
      <c r="A566">
        <f>IF(Results!D566&lt;=Input!$C$27, 1, 0)</f>
        <v>1</v>
      </c>
      <c r="B566">
        <f>IF(Results!G566&lt;=Input!$C$27, 1, 0)</f>
        <v>1</v>
      </c>
      <c r="C566">
        <f>IF(Results!J566&lt;=Input!$C$27, 1, 0)</f>
        <v>1</v>
      </c>
      <c r="D566">
        <f>IF(Results!D566&gt;=Input!$F$27, 1, 0)</f>
        <v>0</v>
      </c>
      <c r="E566">
        <f>IF(Results!G566&gt;=Input!$F$27, 1, 0)</f>
        <v>0</v>
      </c>
      <c r="F566">
        <f>IF(Results!J566&gt;=Input!$F$27, 1, 0)</f>
        <v>0</v>
      </c>
      <c r="G566">
        <f>IF(Results!M566&lt;=Input!$C$27, 1, 0)</f>
        <v>1</v>
      </c>
      <c r="H566">
        <f>IF(Results!M566&gt;=Input!$F$27, 1, 0)</f>
        <v>0</v>
      </c>
      <c r="I566">
        <f>IF(D566=1,Results!D566,0)</f>
        <v>0</v>
      </c>
      <c r="J566">
        <f>IF(E566=1,Results!G566,0)</f>
        <v>0</v>
      </c>
      <c r="K566">
        <f>IF(F566=1,Results!J566,0)</f>
        <v>0</v>
      </c>
      <c r="L566">
        <f>IF(H566=1,Results!M566,0)</f>
        <v>0</v>
      </c>
      <c r="M566">
        <f>IF(A566=1,Results!D566,0)</f>
        <v>0</v>
      </c>
      <c r="N566">
        <f>IF(B566=1,Results!G566,0)</f>
        <v>0</v>
      </c>
      <c r="O566">
        <f>IF(C566=1,Results!J566,0)</f>
        <v>0</v>
      </c>
      <c r="P566">
        <f>IF(G566=1,Results!M566,0)</f>
        <v>0</v>
      </c>
      <c r="Q566">
        <f>IF($E566=1,Results!N566,0)</f>
        <v>0</v>
      </c>
      <c r="R566">
        <f>IF($B566=1,Results!N566,0)</f>
        <v>0</v>
      </c>
    </row>
    <row r="567" spans="1:18">
      <c r="A567">
        <f>IF(Results!D567&lt;=Input!$C$27, 1, 0)</f>
        <v>1</v>
      </c>
      <c r="B567">
        <f>IF(Results!G567&lt;=Input!$C$27, 1, 0)</f>
        <v>1</v>
      </c>
      <c r="C567">
        <f>IF(Results!J567&lt;=Input!$C$27, 1, 0)</f>
        <v>1</v>
      </c>
      <c r="D567">
        <f>IF(Results!D567&gt;=Input!$F$27, 1, 0)</f>
        <v>0</v>
      </c>
      <c r="E567">
        <f>IF(Results!G567&gt;=Input!$F$27, 1, 0)</f>
        <v>0</v>
      </c>
      <c r="F567">
        <f>IF(Results!J567&gt;=Input!$F$27, 1, 0)</f>
        <v>0</v>
      </c>
      <c r="G567">
        <f>IF(Results!M567&lt;=Input!$C$27, 1, 0)</f>
        <v>1</v>
      </c>
      <c r="H567">
        <f>IF(Results!M567&gt;=Input!$F$27, 1, 0)</f>
        <v>0</v>
      </c>
      <c r="I567">
        <f>IF(D567=1,Results!D567,0)</f>
        <v>0</v>
      </c>
      <c r="J567">
        <f>IF(E567=1,Results!G567,0)</f>
        <v>0</v>
      </c>
      <c r="K567">
        <f>IF(F567=1,Results!J567,0)</f>
        <v>0</v>
      </c>
      <c r="L567">
        <f>IF(H567=1,Results!M567,0)</f>
        <v>0</v>
      </c>
      <c r="M567">
        <f>IF(A567=1,Results!D567,0)</f>
        <v>0</v>
      </c>
      <c r="N567">
        <f>IF(B567=1,Results!G567,0)</f>
        <v>0</v>
      </c>
      <c r="O567">
        <f>IF(C567=1,Results!J567,0)</f>
        <v>0</v>
      </c>
      <c r="P567">
        <f>IF(G567=1,Results!M567,0)</f>
        <v>0</v>
      </c>
      <c r="Q567">
        <f>IF($E567=1,Results!N567,0)</f>
        <v>0</v>
      </c>
      <c r="R567">
        <f>IF($B567=1,Results!N567,0)</f>
        <v>0</v>
      </c>
    </row>
    <row r="568" spans="1:18">
      <c r="A568">
        <f>IF(Results!D568&lt;=Input!$C$27, 1, 0)</f>
        <v>1</v>
      </c>
      <c r="B568">
        <f>IF(Results!G568&lt;=Input!$C$27, 1, 0)</f>
        <v>1</v>
      </c>
      <c r="C568">
        <f>IF(Results!J568&lt;=Input!$C$27, 1, 0)</f>
        <v>1</v>
      </c>
      <c r="D568">
        <f>IF(Results!D568&gt;=Input!$F$27, 1, 0)</f>
        <v>0</v>
      </c>
      <c r="E568">
        <f>IF(Results!G568&gt;=Input!$F$27, 1, 0)</f>
        <v>0</v>
      </c>
      <c r="F568">
        <f>IF(Results!J568&gt;=Input!$F$27, 1, 0)</f>
        <v>0</v>
      </c>
      <c r="G568">
        <f>IF(Results!M568&lt;=Input!$C$27, 1, 0)</f>
        <v>1</v>
      </c>
      <c r="H568">
        <f>IF(Results!M568&gt;=Input!$F$27, 1, 0)</f>
        <v>0</v>
      </c>
      <c r="I568">
        <f>IF(D568=1,Results!D568,0)</f>
        <v>0</v>
      </c>
      <c r="J568">
        <f>IF(E568=1,Results!G568,0)</f>
        <v>0</v>
      </c>
      <c r="K568">
        <f>IF(F568=1,Results!J568,0)</f>
        <v>0</v>
      </c>
      <c r="L568">
        <f>IF(H568=1,Results!M568,0)</f>
        <v>0</v>
      </c>
      <c r="M568">
        <f>IF(A568=1,Results!D568,0)</f>
        <v>0</v>
      </c>
      <c r="N568">
        <f>IF(B568=1,Results!G568,0)</f>
        <v>0</v>
      </c>
      <c r="O568">
        <f>IF(C568=1,Results!J568,0)</f>
        <v>0</v>
      </c>
      <c r="P568">
        <f>IF(G568=1,Results!M568,0)</f>
        <v>0</v>
      </c>
      <c r="Q568">
        <f>IF($E568=1,Results!N568,0)</f>
        <v>0</v>
      </c>
      <c r="R568">
        <f>IF($B568=1,Results!N568,0)</f>
        <v>0</v>
      </c>
    </row>
    <row r="569" spans="1:18">
      <c r="A569">
        <f>IF(Results!D569&lt;=Input!$C$27, 1, 0)</f>
        <v>1</v>
      </c>
      <c r="B569">
        <f>IF(Results!G569&lt;=Input!$C$27, 1, 0)</f>
        <v>1</v>
      </c>
      <c r="C569">
        <f>IF(Results!J569&lt;=Input!$C$27, 1, 0)</f>
        <v>1</v>
      </c>
      <c r="D569">
        <f>IF(Results!D569&gt;=Input!$F$27, 1, 0)</f>
        <v>0</v>
      </c>
      <c r="E569">
        <f>IF(Results!G569&gt;=Input!$F$27, 1, 0)</f>
        <v>0</v>
      </c>
      <c r="F569">
        <f>IF(Results!J569&gt;=Input!$F$27, 1, 0)</f>
        <v>0</v>
      </c>
      <c r="G569">
        <f>IF(Results!M569&lt;=Input!$C$27, 1, 0)</f>
        <v>1</v>
      </c>
      <c r="H569">
        <f>IF(Results!M569&gt;=Input!$F$27, 1, 0)</f>
        <v>0</v>
      </c>
      <c r="I569">
        <f>IF(D569=1,Results!D569,0)</f>
        <v>0</v>
      </c>
      <c r="J569">
        <f>IF(E569=1,Results!G569,0)</f>
        <v>0</v>
      </c>
      <c r="K569">
        <f>IF(F569=1,Results!J569,0)</f>
        <v>0</v>
      </c>
      <c r="L569">
        <f>IF(H569=1,Results!M569,0)</f>
        <v>0</v>
      </c>
      <c r="M569">
        <f>IF(A569=1,Results!D569,0)</f>
        <v>0</v>
      </c>
      <c r="N569">
        <f>IF(B569=1,Results!G569,0)</f>
        <v>0</v>
      </c>
      <c r="O569">
        <f>IF(C569=1,Results!J569,0)</f>
        <v>0</v>
      </c>
      <c r="P569">
        <f>IF(G569=1,Results!M569,0)</f>
        <v>0</v>
      </c>
      <c r="Q569">
        <f>IF($E569=1,Results!N569,0)</f>
        <v>0</v>
      </c>
      <c r="R569">
        <f>IF($B569=1,Results!N569,0)</f>
        <v>0</v>
      </c>
    </row>
    <row r="570" spans="1:18">
      <c r="A570">
        <f>IF(Results!D570&lt;=Input!$C$27, 1, 0)</f>
        <v>1</v>
      </c>
      <c r="B570">
        <f>IF(Results!G570&lt;=Input!$C$27, 1, 0)</f>
        <v>1</v>
      </c>
      <c r="C570">
        <f>IF(Results!J570&lt;=Input!$C$27, 1, 0)</f>
        <v>1</v>
      </c>
      <c r="D570">
        <f>IF(Results!D570&gt;=Input!$F$27, 1, 0)</f>
        <v>0</v>
      </c>
      <c r="E570">
        <f>IF(Results!G570&gt;=Input!$F$27, 1, 0)</f>
        <v>0</v>
      </c>
      <c r="F570">
        <f>IF(Results!J570&gt;=Input!$F$27, 1, 0)</f>
        <v>0</v>
      </c>
      <c r="G570">
        <f>IF(Results!M570&lt;=Input!$C$27, 1, 0)</f>
        <v>1</v>
      </c>
      <c r="H570">
        <f>IF(Results!M570&gt;=Input!$F$27, 1, 0)</f>
        <v>0</v>
      </c>
      <c r="I570">
        <f>IF(D570=1,Results!D570,0)</f>
        <v>0</v>
      </c>
      <c r="J570">
        <f>IF(E570=1,Results!G570,0)</f>
        <v>0</v>
      </c>
      <c r="K570">
        <f>IF(F570=1,Results!J570,0)</f>
        <v>0</v>
      </c>
      <c r="L570">
        <f>IF(H570=1,Results!M570,0)</f>
        <v>0</v>
      </c>
      <c r="M570">
        <f>IF(A570=1,Results!D570,0)</f>
        <v>0</v>
      </c>
      <c r="N570">
        <f>IF(B570=1,Results!G570,0)</f>
        <v>0</v>
      </c>
      <c r="O570">
        <f>IF(C570=1,Results!J570,0)</f>
        <v>0</v>
      </c>
      <c r="P570">
        <f>IF(G570=1,Results!M570,0)</f>
        <v>0</v>
      </c>
      <c r="Q570">
        <f>IF($E570=1,Results!N570,0)</f>
        <v>0</v>
      </c>
      <c r="R570">
        <f>IF($B570=1,Results!N570,0)</f>
        <v>0</v>
      </c>
    </row>
    <row r="571" spans="1:18">
      <c r="A571">
        <f>IF(Results!D571&lt;=Input!$C$27, 1, 0)</f>
        <v>1</v>
      </c>
      <c r="B571">
        <f>IF(Results!G571&lt;=Input!$C$27, 1, 0)</f>
        <v>1</v>
      </c>
      <c r="C571">
        <f>IF(Results!J571&lt;=Input!$C$27, 1, 0)</f>
        <v>1</v>
      </c>
      <c r="D571">
        <f>IF(Results!D571&gt;=Input!$F$27, 1, 0)</f>
        <v>0</v>
      </c>
      <c r="E571">
        <f>IF(Results!G571&gt;=Input!$F$27, 1, 0)</f>
        <v>0</v>
      </c>
      <c r="F571">
        <f>IF(Results!J571&gt;=Input!$F$27, 1, 0)</f>
        <v>0</v>
      </c>
      <c r="G571">
        <f>IF(Results!M571&lt;=Input!$C$27, 1, 0)</f>
        <v>1</v>
      </c>
      <c r="H571">
        <f>IF(Results!M571&gt;=Input!$F$27, 1, 0)</f>
        <v>0</v>
      </c>
      <c r="I571">
        <f>IF(D571=1,Results!D571,0)</f>
        <v>0</v>
      </c>
      <c r="J571">
        <f>IF(E571=1,Results!G571,0)</f>
        <v>0</v>
      </c>
      <c r="K571">
        <f>IF(F571=1,Results!J571,0)</f>
        <v>0</v>
      </c>
      <c r="L571">
        <f>IF(H571=1,Results!M571,0)</f>
        <v>0</v>
      </c>
      <c r="M571">
        <f>IF(A571=1,Results!D571,0)</f>
        <v>0</v>
      </c>
      <c r="N571">
        <f>IF(B571=1,Results!G571,0)</f>
        <v>0</v>
      </c>
      <c r="O571">
        <f>IF(C571=1,Results!J571,0)</f>
        <v>0</v>
      </c>
      <c r="P571">
        <f>IF(G571=1,Results!M571,0)</f>
        <v>0</v>
      </c>
      <c r="Q571">
        <f>IF($E571=1,Results!N571,0)</f>
        <v>0</v>
      </c>
      <c r="R571">
        <f>IF($B571=1,Results!N571,0)</f>
        <v>0</v>
      </c>
    </row>
    <row r="572" spans="1:18">
      <c r="A572">
        <f>IF(Results!D572&lt;=Input!$C$27, 1, 0)</f>
        <v>1</v>
      </c>
      <c r="B572">
        <f>IF(Results!G572&lt;=Input!$C$27, 1, 0)</f>
        <v>1</v>
      </c>
      <c r="C572">
        <f>IF(Results!J572&lt;=Input!$C$27, 1, 0)</f>
        <v>1</v>
      </c>
      <c r="D572">
        <f>IF(Results!D572&gt;=Input!$F$27, 1, 0)</f>
        <v>0</v>
      </c>
      <c r="E572">
        <f>IF(Results!G572&gt;=Input!$F$27, 1, 0)</f>
        <v>0</v>
      </c>
      <c r="F572">
        <f>IF(Results!J572&gt;=Input!$F$27, 1, 0)</f>
        <v>0</v>
      </c>
      <c r="G572">
        <f>IF(Results!M572&lt;=Input!$C$27, 1, 0)</f>
        <v>1</v>
      </c>
      <c r="H572">
        <f>IF(Results!M572&gt;=Input!$F$27, 1, 0)</f>
        <v>0</v>
      </c>
      <c r="I572">
        <f>IF(D572=1,Results!D572,0)</f>
        <v>0</v>
      </c>
      <c r="J572">
        <f>IF(E572=1,Results!G572,0)</f>
        <v>0</v>
      </c>
      <c r="K572">
        <f>IF(F572=1,Results!J572,0)</f>
        <v>0</v>
      </c>
      <c r="L572">
        <f>IF(H572=1,Results!M572,0)</f>
        <v>0</v>
      </c>
      <c r="M572">
        <f>IF(A572=1,Results!D572,0)</f>
        <v>0</v>
      </c>
      <c r="N572">
        <f>IF(B572=1,Results!G572,0)</f>
        <v>0</v>
      </c>
      <c r="O572">
        <f>IF(C572=1,Results!J572,0)</f>
        <v>0</v>
      </c>
      <c r="P572">
        <f>IF(G572=1,Results!M572,0)</f>
        <v>0</v>
      </c>
      <c r="Q572">
        <f>IF($E572=1,Results!N572,0)</f>
        <v>0</v>
      </c>
      <c r="R572">
        <f>IF($B572=1,Results!N572,0)</f>
        <v>0</v>
      </c>
    </row>
    <row r="573" spans="1:18">
      <c r="A573">
        <f>IF(Results!D573&lt;=Input!$C$27, 1, 0)</f>
        <v>1</v>
      </c>
      <c r="B573">
        <f>IF(Results!G573&lt;=Input!$C$27, 1, 0)</f>
        <v>1</v>
      </c>
      <c r="C573">
        <f>IF(Results!J573&lt;=Input!$C$27, 1, 0)</f>
        <v>1</v>
      </c>
      <c r="D573">
        <f>IF(Results!D573&gt;=Input!$F$27, 1, 0)</f>
        <v>0</v>
      </c>
      <c r="E573">
        <f>IF(Results!G573&gt;=Input!$F$27, 1, 0)</f>
        <v>0</v>
      </c>
      <c r="F573">
        <f>IF(Results!J573&gt;=Input!$F$27, 1, 0)</f>
        <v>0</v>
      </c>
      <c r="G573">
        <f>IF(Results!M573&lt;=Input!$C$27, 1, 0)</f>
        <v>1</v>
      </c>
      <c r="H573">
        <f>IF(Results!M573&gt;=Input!$F$27, 1, 0)</f>
        <v>0</v>
      </c>
      <c r="I573">
        <f>IF(D573=1,Results!D573,0)</f>
        <v>0</v>
      </c>
      <c r="J573">
        <f>IF(E573=1,Results!G573,0)</f>
        <v>0</v>
      </c>
      <c r="K573">
        <f>IF(F573=1,Results!J573,0)</f>
        <v>0</v>
      </c>
      <c r="L573">
        <f>IF(H573=1,Results!M573,0)</f>
        <v>0</v>
      </c>
      <c r="M573">
        <f>IF(A573=1,Results!D573,0)</f>
        <v>0</v>
      </c>
      <c r="N573">
        <f>IF(B573=1,Results!G573,0)</f>
        <v>0</v>
      </c>
      <c r="O573">
        <f>IF(C573=1,Results!J573,0)</f>
        <v>0</v>
      </c>
      <c r="P573">
        <f>IF(G573=1,Results!M573,0)</f>
        <v>0</v>
      </c>
      <c r="Q573">
        <f>IF($E573=1,Results!N573,0)</f>
        <v>0</v>
      </c>
      <c r="R573">
        <f>IF($B573=1,Results!N573,0)</f>
        <v>0</v>
      </c>
    </row>
    <row r="574" spans="1:18">
      <c r="A574">
        <f>IF(Results!D574&lt;=Input!$C$27, 1, 0)</f>
        <v>1</v>
      </c>
      <c r="B574">
        <f>IF(Results!G574&lt;=Input!$C$27, 1, 0)</f>
        <v>1</v>
      </c>
      <c r="C574">
        <f>IF(Results!J574&lt;=Input!$C$27, 1, 0)</f>
        <v>1</v>
      </c>
      <c r="D574">
        <f>IF(Results!D574&gt;=Input!$F$27, 1, 0)</f>
        <v>0</v>
      </c>
      <c r="E574">
        <f>IF(Results!G574&gt;=Input!$F$27, 1, 0)</f>
        <v>0</v>
      </c>
      <c r="F574">
        <f>IF(Results!J574&gt;=Input!$F$27, 1, 0)</f>
        <v>0</v>
      </c>
      <c r="G574">
        <f>IF(Results!M574&lt;=Input!$C$27, 1, 0)</f>
        <v>1</v>
      </c>
      <c r="H574">
        <f>IF(Results!M574&gt;=Input!$F$27, 1, 0)</f>
        <v>0</v>
      </c>
      <c r="I574">
        <f>IF(D574=1,Results!D574,0)</f>
        <v>0</v>
      </c>
      <c r="J574">
        <f>IF(E574=1,Results!G574,0)</f>
        <v>0</v>
      </c>
      <c r="K574">
        <f>IF(F574=1,Results!J574,0)</f>
        <v>0</v>
      </c>
      <c r="L574">
        <f>IF(H574=1,Results!M574,0)</f>
        <v>0</v>
      </c>
      <c r="M574">
        <f>IF(A574=1,Results!D574,0)</f>
        <v>0</v>
      </c>
      <c r="N574">
        <f>IF(B574=1,Results!G574,0)</f>
        <v>0</v>
      </c>
      <c r="O574">
        <f>IF(C574=1,Results!J574,0)</f>
        <v>0</v>
      </c>
      <c r="P574">
        <f>IF(G574=1,Results!M574,0)</f>
        <v>0</v>
      </c>
      <c r="Q574">
        <f>IF($E574=1,Results!N574,0)</f>
        <v>0</v>
      </c>
      <c r="R574">
        <f>IF($B574=1,Results!N574,0)</f>
        <v>0</v>
      </c>
    </row>
    <row r="575" spans="1:18">
      <c r="A575">
        <f>IF(Results!D575&lt;=Input!$C$27, 1, 0)</f>
        <v>1</v>
      </c>
      <c r="B575">
        <f>IF(Results!G575&lt;=Input!$C$27, 1, 0)</f>
        <v>1</v>
      </c>
      <c r="C575">
        <f>IF(Results!J575&lt;=Input!$C$27, 1, 0)</f>
        <v>1</v>
      </c>
      <c r="D575">
        <f>IF(Results!D575&gt;=Input!$F$27, 1, 0)</f>
        <v>0</v>
      </c>
      <c r="E575">
        <f>IF(Results!G575&gt;=Input!$F$27, 1, 0)</f>
        <v>0</v>
      </c>
      <c r="F575">
        <f>IF(Results!J575&gt;=Input!$F$27, 1, 0)</f>
        <v>0</v>
      </c>
      <c r="G575">
        <f>IF(Results!M575&lt;=Input!$C$27, 1, 0)</f>
        <v>1</v>
      </c>
      <c r="H575">
        <f>IF(Results!M575&gt;=Input!$F$27, 1, 0)</f>
        <v>0</v>
      </c>
      <c r="I575">
        <f>IF(D575=1,Results!D575,0)</f>
        <v>0</v>
      </c>
      <c r="J575">
        <f>IF(E575=1,Results!G575,0)</f>
        <v>0</v>
      </c>
      <c r="K575">
        <f>IF(F575=1,Results!J575,0)</f>
        <v>0</v>
      </c>
      <c r="L575">
        <f>IF(H575=1,Results!M575,0)</f>
        <v>0</v>
      </c>
      <c r="M575">
        <f>IF(A575=1,Results!D575,0)</f>
        <v>0</v>
      </c>
      <c r="N575">
        <f>IF(B575=1,Results!G575,0)</f>
        <v>0</v>
      </c>
      <c r="O575">
        <f>IF(C575=1,Results!J575,0)</f>
        <v>0</v>
      </c>
      <c r="P575">
        <f>IF(G575=1,Results!M575,0)</f>
        <v>0</v>
      </c>
      <c r="Q575">
        <f>IF($E575=1,Results!N575,0)</f>
        <v>0</v>
      </c>
      <c r="R575">
        <f>IF($B575=1,Results!N575,0)</f>
        <v>0</v>
      </c>
    </row>
    <row r="576" spans="1:18">
      <c r="A576">
        <f>IF(Results!D576&lt;=Input!$C$27, 1, 0)</f>
        <v>1</v>
      </c>
      <c r="B576">
        <f>IF(Results!G576&lt;=Input!$C$27, 1, 0)</f>
        <v>1</v>
      </c>
      <c r="C576">
        <f>IF(Results!J576&lt;=Input!$C$27, 1, 0)</f>
        <v>1</v>
      </c>
      <c r="D576">
        <f>IF(Results!D576&gt;=Input!$F$27, 1, 0)</f>
        <v>0</v>
      </c>
      <c r="E576">
        <f>IF(Results!G576&gt;=Input!$F$27, 1, 0)</f>
        <v>0</v>
      </c>
      <c r="F576">
        <f>IF(Results!J576&gt;=Input!$F$27, 1, 0)</f>
        <v>0</v>
      </c>
      <c r="G576">
        <f>IF(Results!M576&lt;=Input!$C$27, 1, 0)</f>
        <v>1</v>
      </c>
      <c r="H576">
        <f>IF(Results!M576&gt;=Input!$F$27, 1, 0)</f>
        <v>0</v>
      </c>
      <c r="I576">
        <f>IF(D576=1,Results!D576,0)</f>
        <v>0</v>
      </c>
      <c r="J576">
        <f>IF(E576=1,Results!G576,0)</f>
        <v>0</v>
      </c>
      <c r="K576">
        <f>IF(F576=1,Results!J576,0)</f>
        <v>0</v>
      </c>
      <c r="L576">
        <f>IF(H576=1,Results!M576,0)</f>
        <v>0</v>
      </c>
      <c r="M576">
        <f>IF(A576=1,Results!D576,0)</f>
        <v>0</v>
      </c>
      <c r="N576">
        <f>IF(B576=1,Results!G576,0)</f>
        <v>0</v>
      </c>
      <c r="O576">
        <f>IF(C576=1,Results!J576,0)</f>
        <v>0</v>
      </c>
      <c r="P576">
        <f>IF(G576=1,Results!M576,0)</f>
        <v>0</v>
      </c>
      <c r="Q576">
        <f>IF($E576=1,Results!N576,0)</f>
        <v>0</v>
      </c>
      <c r="R576">
        <f>IF($B576=1,Results!N576,0)</f>
        <v>0</v>
      </c>
    </row>
    <row r="577" spans="1:18">
      <c r="A577">
        <f>IF(Results!D577&lt;=Input!$C$27, 1, 0)</f>
        <v>1</v>
      </c>
      <c r="B577">
        <f>IF(Results!G577&lt;=Input!$C$27, 1, 0)</f>
        <v>1</v>
      </c>
      <c r="C577">
        <f>IF(Results!J577&lt;=Input!$C$27, 1, 0)</f>
        <v>1</v>
      </c>
      <c r="D577">
        <f>IF(Results!D577&gt;=Input!$F$27, 1, 0)</f>
        <v>0</v>
      </c>
      <c r="E577">
        <f>IF(Results!G577&gt;=Input!$F$27, 1, 0)</f>
        <v>0</v>
      </c>
      <c r="F577">
        <f>IF(Results!J577&gt;=Input!$F$27, 1, 0)</f>
        <v>0</v>
      </c>
      <c r="G577">
        <f>IF(Results!M577&lt;=Input!$C$27, 1, 0)</f>
        <v>1</v>
      </c>
      <c r="H577">
        <f>IF(Results!M577&gt;=Input!$F$27, 1, 0)</f>
        <v>0</v>
      </c>
      <c r="I577">
        <f>IF(D577=1,Results!D577,0)</f>
        <v>0</v>
      </c>
      <c r="J577">
        <f>IF(E577=1,Results!G577,0)</f>
        <v>0</v>
      </c>
      <c r="K577">
        <f>IF(F577=1,Results!J577,0)</f>
        <v>0</v>
      </c>
      <c r="L577">
        <f>IF(H577=1,Results!M577,0)</f>
        <v>0</v>
      </c>
      <c r="M577">
        <f>IF(A577=1,Results!D577,0)</f>
        <v>0</v>
      </c>
      <c r="N577">
        <f>IF(B577=1,Results!G577,0)</f>
        <v>0</v>
      </c>
      <c r="O577">
        <f>IF(C577=1,Results!J577,0)</f>
        <v>0</v>
      </c>
      <c r="P577">
        <f>IF(G577=1,Results!M577,0)</f>
        <v>0</v>
      </c>
      <c r="Q577">
        <f>IF($E577=1,Results!N577,0)</f>
        <v>0</v>
      </c>
      <c r="R577">
        <f>IF($B577=1,Results!N577,0)</f>
        <v>0</v>
      </c>
    </row>
    <row r="578" spans="1:18">
      <c r="A578">
        <f>IF(Results!D578&lt;=Input!$C$27, 1, 0)</f>
        <v>1</v>
      </c>
      <c r="B578">
        <f>IF(Results!G578&lt;=Input!$C$27, 1, 0)</f>
        <v>1</v>
      </c>
      <c r="C578">
        <f>IF(Results!J578&lt;=Input!$C$27, 1, 0)</f>
        <v>1</v>
      </c>
      <c r="D578">
        <f>IF(Results!D578&gt;=Input!$F$27, 1, 0)</f>
        <v>0</v>
      </c>
      <c r="E578">
        <f>IF(Results!G578&gt;=Input!$F$27, 1, 0)</f>
        <v>0</v>
      </c>
      <c r="F578">
        <f>IF(Results!J578&gt;=Input!$F$27, 1, 0)</f>
        <v>0</v>
      </c>
      <c r="G578">
        <f>IF(Results!M578&lt;=Input!$C$27, 1, 0)</f>
        <v>1</v>
      </c>
      <c r="H578">
        <f>IF(Results!M578&gt;=Input!$F$27, 1, 0)</f>
        <v>0</v>
      </c>
      <c r="I578">
        <f>IF(D578=1,Results!D578,0)</f>
        <v>0</v>
      </c>
      <c r="J578">
        <f>IF(E578=1,Results!G578,0)</f>
        <v>0</v>
      </c>
      <c r="K578">
        <f>IF(F578=1,Results!J578,0)</f>
        <v>0</v>
      </c>
      <c r="L578">
        <f>IF(H578=1,Results!M578,0)</f>
        <v>0</v>
      </c>
      <c r="M578">
        <f>IF(A578=1,Results!D578,0)</f>
        <v>0</v>
      </c>
      <c r="N578">
        <f>IF(B578=1,Results!G578,0)</f>
        <v>0</v>
      </c>
      <c r="O578">
        <f>IF(C578=1,Results!J578,0)</f>
        <v>0</v>
      </c>
      <c r="P578">
        <f>IF(G578=1,Results!M578,0)</f>
        <v>0</v>
      </c>
      <c r="Q578">
        <f>IF($E578=1,Results!N578,0)</f>
        <v>0</v>
      </c>
      <c r="R578">
        <f>IF($B578=1,Results!N578,0)</f>
        <v>0</v>
      </c>
    </row>
    <row r="579" spans="1:18">
      <c r="A579">
        <f>IF(Results!D579&lt;=Input!$C$27, 1, 0)</f>
        <v>1</v>
      </c>
      <c r="B579">
        <f>IF(Results!G579&lt;=Input!$C$27, 1, 0)</f>
        <v>1</v>
      </c>
      <c r="C579">
        <f>IF(Results!J579&lt;=Input!$C$27, 1, 0)</f>
        <v>1</v>
      </c>
      <c r="D579">
        <f>IF(Results!D579&gt;=Input!$F$27, 1, 0)</f>
        <v>0</v>
      </c>
      <c r="E579">
        <f>IF(Results!G579&gt;=Input!$F$27, 1, 0)</f>
        <v>0</v>
      </c>
      <c r="F579">
        <f>IF(Results!J579&gt;=Input!$F$27, 1, 0)</f>
        <v>0</v>
      </c>
      <c r="G579">
        <f>IF(Results!M579&lt;=Input!$C$27, 1, 0)</f>
        <v>1</v>
      </c>
      <c r="H579">
        <f>IF(Results!M579&gt;=Input!$F$27, 1, 0)</f>
        <v>0</v>
      </c>
      <c r="I579">
        <f>IF(D579=1,Results!D579,0)</f>
        <v>0</v>
      </c>
      <c r="J579">
        <f>IF(E579=1,Results!G579,0)</f>
        <v>0</v>
      </c>
      <c r="K579">
        <f>IF(F579=1,Results!J579,0)</f>
        <v>0</v>
      </c>
      <c r="L579">
        <f>IF(H579=1,Results!M579,0)</f>
        <v>0</v>
      </c>
      <c r="M579">
        <f>IF(A579=1,Results!D579,0)</f>
        <v>0</v>
      </c>
      <c r="N579">
        <f>IF(B579=1,Results!G579,0)</f>
        <v>0</v>
      </c>
      <c r="O579">
        <f>IF(C579=1,Results!J579,0)</f>
        <v>0</v>
      </c>
      <c r="P579">
        <f>IF(G579=1,Results!M579,0)</f>
        <v>0</v>
      </c>
      <c r="Q579">
        <f>IF($E579=1,Results!N579,0)</f>
        <v>0</v>
      </c>
      <c r="R579">
        <f>IF($B579=1,Results!N579,0)</f>
        <v>0</v>
      </c>
    </row>
    <row r="580" spans="1:18">
      <c r="A580">
        <f>IF(Results!D580&lt;=Input!$C$27, 1, 0)</f>
        <v>1</v>
      </c>
      <c r="B580">
        <f>IF(Results!G580&lt;=Input!$C$27, 1, 0)</f>
        <v>1</v>
      </c>
      <c r="C580">
        <f>IF(Results!J580&lt;=Input!$C$27, 1, 0)</f>
        <v>1</v>
      </c>
      <c r="D580">
        <f>IF(Results!D580&gt;=Input!$F$27, 1, 0)</f>
        <v>0</v>
      </c>
      <c r="E580">
        <f>IF(Results!G580&gt;=Input!$F$27, 1, 0)</f>
        <v>0</v>
      </c>
      <c r="F580">
        <f>IF(Results!J580&gt;=Input!$F$27, 1, 0)</f>
        <v>0</v>
      </c>
      <c r="G580">
        <f>IF(Results!M580&lt;=Input!$C$27, 1, 0)</f>
        <v>1</v>
      </c>
      <c r="H580">
        <f>IF(Results!M580&gt;=Input!$F$27, 1, 0)</f>
        <v>0</v>
      </c>
      <c r="I580">
        <f>IF(D580=1,Results!D580,0)</f>
        <v>0</v>
      </c>
      <c r="J580">
        <f>IF(E580=1,Results!G580,0)</f>
        <v>0</v>
      </c>
      <c r="K580">
        <f>IF(F580=1,Results!J580,0)</f>
        <v>0</v>
      </c>
      <c r="L580">
        <f>IF(H580=1,Results!M580,0)</f>
        <v>0</v>
      </c>
      <c r="M580">
        <f>IF(A580=1,Results!D580,0)</f>
        <v>0</v>
      </c>
      <c r="N580">
        <f>IF(B580=1,Results!G580,0)</f>
        <v>0</v>
      </c>
      <c r="O580">
        <f>IF(C580=1,Results!J580,0)</f>
        <v>0</v>
      </c>
      <c r="P580">
        <f>IF(G580=1,Results!M580,0)</f>
        <v>0</v>
      </c>
      <c r="Q580">
        <f>IF($E580=1,Results!N580,0)</f>
        <v>0</v>
      </c>
      <c r="R580">
        <f>IF($B580=1,Results!N580,0)</f>
        <v>0</v>
      </c>
    </row>
    <row r="581" spans="1:18">
      <c r="A581">
        <f>IF(Results!D581&lt;=Input!$C$27, 1, 0)</f>
        <v>1</v>
      </c>
      <c r="B581">
        <f>IF(Results!G581&lt;=Input!$C$27, 1, 0)</f>
        <v>1</v>
      </c>
      <c r="C581">
        <f>IF(Results!J581&lt;=Input!$C$27, 1, 0)</f>
        <v>1</v>
      </c>
      <c r="D581">
        <f>IF(Results!D581&gt;=Input!$F$27, 1, 0)</f>
        <v>0</v>
      </c>
      <c r="E581">
        <f>IF(Results!G581&gt;=Input!$F$27, 1, 0)</f>
        <v>0</v>
      </c>
      <c r="F581">
        <f>IF(Results!J581&gt;=Input!$F$27, 1, 0)</f>
        <v>0</v>
      </c>
      <c r="G581">
        <f>IF(Results!M581&lt;=Input!$C$27, 1, 0)</f>
        <v>1</v>
      </c>
      <c r="H581">
        <f>IF(Results!M581&gt;=Input!$F$27, 1, 0)</f>
        <v>0</v>
      </c>
      <c r="I581">
        <f>IF(D581=1,Results!D581,0)</f>
        <v>0</v>
      </c>
      <c r="J581">
        <f>IF(E581=1,Results!G581,0)</f>
        <v>0</v>
      </c>
      <c r="K581">
        <f>IF(F581=1,Results!J581,0)</f>
        <v>0</v>
      </c>
      <c r="L581">
        <f>IF(H581=1,Results!M581,0)</f>
        <v>0</v>
      </c>
      <c r="M581">
        <f>IF(A581=1,Results!D581,0)</f>
        <v>0</v>
      </c>
      <c r="N581">
        <f>IF(B581=1,Results!G581,0)</f>
        <v>0</v>
      </c>
      <c r="O581">
        <f>IF(C581=1,Results!J581,0)</f>
        <v>0</v>
      </c>
      <c r="P581">
        <f>IF(G581=1,Results!M581,0)</f>
        <v>0</v>
      </c>
      <c r="Q581">
        <f>IF($E581=1,Results!N581,0)</f>
        <v>0</v>
      </c>
      <c r="R581">
        <f>IF($B581=1,Results!N581,0)</f>
        <v>0</v>
      </c>
    </row>
    <row r="582" spans="1:18">
      <c r="A582">
        <f>IF(Results!D582&lt;=Input!$C$27, 1, 0)</f>
        <v>1</v>
      </c>
      <c r="B582">
        <f>IF(Results!G582&lt;=Input!$C$27, 1, 0)</f>
        <v>1</v>
      </c>
      <c r="C582">
        <f>IF(Results!J582&lt;=Input!$C$27, 1, 0)</f>
        <v>1</v>
      </c>
      <c r="D582">
        <f>IF(Results!D582&gt;=Input!$F$27, 1, 0)</f>
        <v>0</v>
      </c>
      <c r="E582">
        <f>IF(Results!G582&gt;=Input!$F$27, 1, 0)</f>
        <v>0</v>
      </c>
      <c r="F582">
        <f>IF(Results!J582&gt;=Input!$F$27, 1, 0)</f>
        <v>0</v>
      </c>
      <c r="G582">
        <f>IF(Results!M582&lt;=Input!$C$27, 1, 0)</f>
        <v>1</v>
      </c>
      <c r="H582">
        <f>IF(Results!M582&gt;=Input!$F$27, 1, 0)</f>
        <v>0</v>
      </c>
      <c r="I582">
        <f>IF(D582=1,Results!D582,0)</f>
        <v>0</v>
      </c>
      <c r="J582">
        <f>IF(E582=1,Results!G582,0)</f>
        <v>0</v>
      </c>
      <c r="K582">
        <f>IF(F582=1,Results!J582,0)</f>
        <v>0</v>
      </c>
      <c r="L582">
        <f>IF(H582=1,Results!M582,0)</f>
        <v>0</v>
      </c>
      <c r="M582">
        <f>IF(A582=1,Results!D582,0)</f>
        <v>0</v>
      </c>
      <c r="N582">
        <f>IF(B582=1,Results!G582,0)</f>
        <v>0</v>
      </c>
      <c r="O582">
        <f>IF(C582=1,Results!J582,0)</f>
        <v>0</v>
      </c>
      <c r="P582">
        <f>IF(G582=1,Results!M582,0)</f>
        <v>0</v>
      </c>
      <c r="Q582">
        <f>IF($E582=1,Results!N582,0)</f>
        <v>0</v>
      </c>
      <c r="R582">
        <f>IF($B582=1,Results!N582,0)</f>
        <v>0</v>
      </c>
    </row>
    <row r="583" spans="1:18">
      <c r="A583">
        <f>IF(Results!D583&lt;=Input!$C$27, 1, 0)</f>
        <v>1</v>
      </c>
      <c r="B583">
        <f>IF(Results!G583&lt;=Input!$C$27, 1, 0)</f>
        <v>1</v>
      </c>
      <c r="C583">
        <f>IF(Results!J583&lt;=Input!$C$27, 1, 0)</f>
        <v>1</v>
      </c>
      <c r="D583">
        <f>IF(Results!D583&gt;=Input!$F$27, 1, 0)</f>
        <v>0</v>
      </c>
      <c r="E583">
        <f>IF(Results!G583&gt;=Input!$F$27, 1, 0)</f>
        <v>0</v>
      </c>
      <c r="F583">
        <f>IF(Results!J583&gt;=Input!$F$27, 1, 0)</f>
        <v>0</v>
      </c>
      <c r="G583">
        <f>IF(Results!M583&lt;=Input!$C$27, 1, 0)</f>
        <v>1</v>
      </c>
      <c r="H583">
        <f>IF(Results!M583&gt;=Input!$F$27, 1, 0)</f>
        <v>0</v>
      </c>
      <c r="I583">
        <f>IF(D583=1,Results!D583,0)</f>
        <v>0</v>
      </c>
      <c r="J583">
        <f>IF(E583=1,Results!G583,0)</f>
        <v>0</v>
      </c>
      <c r="K583">
        <f>IF(F583=1,Results!J583,0)</f>
        <v>0</v>
      </c>
      <c r="L583">
        <f>IF(H583=1,Results!M583,0)</f>
        <v>0</v>
      </c>
      <c r="M583">
        <f>IF(A583=1,Results!D583,0)</f>
        <v>0</v>
      </c>
      <c r="N583">
        <f>IF(B583=1,Results!G583,0)</f>
        <v>0</v>
      </c>
      <c r="O583">
        <f>IF(C583=1,Results!J583,0)</f>
        <v>0</v>
      </c>
      <c r="P583">
        <f>IF(G583=1,Results!M583,0)</f>
        <v>0</v>
      </c>
      <c r="Q583">
        <f>IF($E583=1,Results!N583,0)</f>
        <v>0</v>
      </c>
      <c r="R583">
        <f>IF($B583=1,Results!N583,0)</f>
        <v>0</v>
      </c>
    </row>
    <row r="584" spans="1:18">
      <c r="A584">
        <f>IF(Results!D584&lt;=Input!$C$27, 1, 0)</f>
        <v>1</v>
      </c>
      <c r="B584">
        <f>IF(Results!G584&lt;=Input!$C$27, 1, 0)</f>
        <v>1</v>
      </c>
      <c r="C584">
        <f>IF(Results!J584&lt;=Input!$C$27, 1, 0)</f>
        <v>1</v>
      </c>
      <c r="D584">
        <f>IF(Results!D584&gt;=Input!$F$27, 1, 0)</f>
        <v>0</v>
      </c>
      <c r="E584">
        <f>IF(Results!G584&gt;=Input!$F$27, 1, 0)</f>
        <v>0</v>
      </c>
      <c r="F584">
        <f>IF(Results!J584&gt;=Input!$F$27, 1, 0)</f>
        <v>0</v>
      </c>
      <c r="G584">
        <f>IF(Results!M584&lt;=Input!$C$27, 1, 0)</f>
        <v>1</v>
      </c>
      <c r="H584">
        <f>IF(Results!M584&gt;=Input!$F$27, 1, 0)</f>
        <v>0</v>
      </c>
      <c r="I584">
        <f>IF(D584=1,Results!D584,0)</f>
        <v>0</v>
      </c>
      <c r="J584">
        <f>IF(E584=1,Results!G584,0)</f>
        <v>0</v>
      </c>
      <c r="K584">
        <f>IF(F584=1,Results!J584,0)</f>
        <v>0</v>
      </c>
      <c r="L584">
        <f>IF(H584=1,Results!M584,0)</f>
        <v>0</v>
      </c>
      <c r="M584">
        <f>IF(A584=1,Results!D584,0)</f>
        <v>0</v>
      </c>
      <c r="N584">
        <f>IF(B584=1,Results!G584,0)</f>
        <v>0</v>
      </c>
      <c r="O584">
        <f>IF(C584=1,Results!J584,0)</f>
        <v>0</v>
      </c>
      <c r="P584">
        <f>IF(G584=1,Results!M584,0)</f>
        <v>0</v>
      </c>
      <c r="Q584">
        <f>IF($E584=1,Results!N584,0)</f>
        <v>0</v>
      </c>
      <c r="R584">
        <f>IF($B584=1,Results!N584,0)</f>
        <v>0</v>
      </c>
    </row>
    <row r="585" spans="1:18">
      <c r="A585">
        <f>IF(Results!D585&lt;=Input!$C$27, 1, 0)</f>
        <v>1</v>
      </c>
      <c r="B585">
        <f>IF(Results!G585&lt;=Input!$C$27, 1, 0)</f>
        <v>1</v>
      </c>
      <c r="C585">
        <f>IF(Results!J585&lt;=Input!$C$27, 1, 0)</f>
        <v>1</v>
      </c>
      <c r="D585">
        <f>IF(Results!D585&gt;=Input!$F$27, 1, 0)</f>
        <v>0</v>
      </c>
      <c r="E585">
        <f>IF(Results!G585&gt;=Input!$F$27, 1, 0)</f>
        <v>0</v>
      </c>
      <c r="F585">
        <f>IF(Results!J585&gt;=Input!$F$27, 1, 0)</f>
        <v>0</v>
      </c>
      <c r="G585">
        <f>IF(Results!M585&lt;=Input!$C$27, 1, 0)</f>
        <v>1</v>
      </c>
      <c r="H585">
        <f>IF(Results!M585&gt;=Input!$F$27, 1, 0)</f>
        <v>0</v>
      </c>
      <c r="I585">
        <f>IF(D585=1,Results!D585,0)</f>
        <v>0</v>
      </c>
      <c r="J585">
        <f>IF(E585=1,Results!G585,0)</f>
        <v>0</v>
      </c>
      <c r="K585">
        <f>IF(F585=1,Results!J585,0)</f>
        <v>0</v>
      </c>
      <c r="L585">
        <f>IF(H585=1,Results!M585,0)</f>
        <v>0</v>
      </c>
      <c r="M585">
        <f>IF(A585=1,Results!D585,0)</f>
        <v>0</v>
      </c>
      <c r="N585">
        <f>IF(B585=1,Results!G585,0)</f>
        <v>0</v>
      </c>
      <c r="O585">
        <f>IF(C585=1,Results!J585,0)</f>
        <v>0</v>
      </c>
      <c r="P585">
        <f>IF(G585=1,Results!M585,0)</f>
        <v>0</v>
      </c>
      <c r="Q585">
        <f>IF($E585=1,Results!N585,0)</f>
        <v>0</v>
      </c>
      <c r="R585">
        <f>IF($B585=1,Results!N585,0)</f>
        <v>0</v>
      </c>
    </row>
    <row r="586" spans="1:18">
      <c r="A586">
        <f>IF(Results!D586&lt;=Input!$C$27, 1, 0)</f>
        <v>1</v>
      </c>
      <c r="B586">
        <f>IF(Results!G586&lt;=Input!$C$27, 1, 0)</f>
        <v>1</v>
      </c>
      <c r="C586">
        <f>IF(Results!J586&lt;=Input!$C$27, 1, 0)</f>
        <v>1</v>
      </c>
      <c r="D586">
        <f>IF(Results!D586&gt;=Input!$F$27, 1, 0)</f>
        <v>0</v>
      </c>
      <c r="E586">
        <f>IF(Results!G586&gt;=Input!$F$27, 1, 0)</f>
        <v>0</v>
      </c>
      <c r="F586">
        <f>IF(Results!J586&gt;=Input!$F$27, 1, 0)</f>
        <v>0</v>
      </c>
      <c r="G586">
        <f>IF(Results!M586&lt;=Input!$C$27, 1, 0)</f>
        <v>1</v>
      </c>
      <c r="H586">
        <f>IF(Results!M586&gt;=Input!$F$27, 1, 0)</f>
        <v>0</v>
      </c>
      <c r="I586">
        <f>IF(D586=1,Results!D586,0)</f>
        <v>0</v>
      </c>
      <c r="J586">
        <f>IF(E586=1,Results!G586,0)</f>
        <v>0</v>
      </c>
      <c r="K586">
        <f>IF(F586=1,Results!J586,0)</f>
        <v>0</v>
      </c>
      <c r="L586">
        <f>IF(H586=1,Results!M586,0)</f>
        <v>0</v>
      </c>
      <c r="M586">
        <f>IF(A586=1,Results!D586,0)</f>
        <v>0</v>
      </c>
      <c r="N586">
        <f>IF(B586=1,Results!G586,0)</f>
        <v>0</v>
      </c>
      <c r="O586">
        <f>IF(C586=1,Results!J586,0)</f>
        <v>0</v>
      </c>
      <c r="P586">
        <f>IF(G586=1,Results!M586,0)</f>
        <v>0</v>
      </c>
      <c r="Q586">
        <f>IF($E586=1,Results!N586,0)</f>
        <v>0</v>
      </c>
      <c r="R586">
        <f>IF($B586=1,Results!N586,0)</f>
        <v>0</v>
      </c>
    </row>
    <row r="587" spans="1:18">
      <c r="A587">
        <f>IF(Results!D587&lt;=Input!$C$27, 1, 0)</f>
        <v>1</v>
      </c>
      <c r="B587">
        <f>IF(Results!G587&lt;=Input!$C$27, 1, 0)</f>
        <v>1</v>
      </c>
      <c r="C587">
        <f>IF(Results!J587&lt;=Input!$C$27, 1, 0)</f>
        <v>1</v>
      </c>
      <c r="D587">
        <f>IF(Results!D587&gt;=Input!$F$27, 1, 0)</f>
        <v>0</v>
      </c>
      <c r="E587">
        <f>IF(Results!G587&gt;=Input!$F$27, 1, 0)</f>
        <v>0</v>
      </c>
      <c r="F587">
        <f>IF(Results!J587&gt;=Input!$F$27, 1, 0)</f>
        <v>0</v>
      </c>
      <c r="G587">
        <f>IF(Results!M587&lt;=Input!$C$27, 1, 0)</f>
        <v>1</v>
      </c>
      <c r="H587">
        <f>IF(Results!M587&gt;=Input!$F$27, 1, 0)</f>
        <v>0</v>
      </c>
      <c r="I587">
        <f>IF(D587=1,Results!D587,0)</f>
        <v>0</v>
      </c>
      <c r="J587">
        <f>IF(E587=1,Results!G587,0)</f>
        <v>0</v>
      </c>
      <c r="K587">
        <f>IF(F587=1,Results!J587,0)</f>
        <v>0</v>
      </c>
      <c r="L587">
        <f>IF(H587=1,Results!M587,0)</f>
        <v>0</v>
      </c>
      <c r="M587">
        <f>IF(A587=1,Results!D587,0)</f>
        <v>0</v>
      </c>
      <c r="N587">
        <f>IF(B587=1,Results!G587,0)</f>
        <v>0</v>
      </c>
      <c r="O587">
        <f>IF(C587=1,Results!J587,0)</f>
        <v>0</v>
      </c>
      <c r="P587">
        <f>IF(G587=1,Results!M587,0)</f>
        <v>0</v>
      </c>
      <c r="Q587">
        <f>IF($E587=1,Results!N587,0)</f>
        <v>0</v>
      </c>
      <c r="R587">
        <f>IF($B587=1,Results!N587,0)</f>
        <v>0</v>
      </c>
    </row>
    <row r="588" spans="1:18">
      <c r="A588">
        <f>IF(Results!D588&lt;=Input!$C$27, 1, 0)</f>
        <v>1</v>
      </c>
      <c r="B588">
        <f>IF(Results!G588&lt;=Input!$C$27, 1, 0)</f>
        <v>1</v>
      </c>
      <c r="C588">
        <f>IF(Results!J588&lt;=Input!$C$27, 1, 0)</f>
        <v>1</v>
      </c>
      <c r="D588">
        <f>IF(Results!D588&gt;=Input!$F$27, 1, 0)</f>
        <v>0</v>
      </c>
      <c r="E588">
        <f>IF(Results!G588&gt;=Input!$F$27, 1, 0)</f>
        <v>0</v>
      </c>
      <c r="F588">
        <f>IF(Results!J588&gt;=Input!$F$27, 1, 0)</f>
        <v>0</v>
      </c>
      <c r="G588">
        <f>IF(Results!M588&lt;=Input!$C$27, 1, 0)</f>
        <v>1</v>
      </c>
      <c r="H588">
        <f>IF(Results!M588&gt;=Input!$F$27, 1, 0)</f>
        <v>0</v>
      </c>
      <c r="I588">
        <f>IF(D588=1,Results!D588,0)</f>
        <v>0</v>
      </c>
      <c r="J588">
        <f>IF(E588=1,Results!G588,0)</f>
        <v>0</v>
      </c>
      <c r="K588">
        <f>IF(F588=1,Results!J588,0)</f>
        <v>0</v>
      </c>
      <c r="L588">
        <f>IF(H588=1,Results!M588,0)</f>
        <v>0</v>
      </c>
      <c r="M588">
        <f>IF(A588=1,Results!D588,0)</f>
        <v>0</v>
      </c>
      <c r="N588">
        <f>IF(B588=1,Results!G588,0)</f>
        <v>0</v>
      </c>
      <c r="O588">
        <f>IF(C588=1,Results!J588,0)</f>
        <v>0</v>
      </c>
      <c r="P588">
        <f>IF(G588=1,Results!M588,0)</f>
        <v>0</v>
      </c>
      <c r="Q588">
        <f>IF($E588=1,Results!N588,0)</f>
        <v>0</v>
      </c>
      <c r="R588">
        <f>IF($B588=1,Results!N588,0)</f>
        <v>0</v>
      </c>
    </row>
    <row r="589" spans="1:18">
      <c r="A589">
        <f>IF(Results!D589&lt;=Input!$C$27, 1, 0)</f>
        <v>1</v>
      </c>
      <c r="B589">
        <f>IF(Results!G589&lt;=Input!$C$27, 1, 0)</f>
        <v>1</v>
      </c>
      <c r="C589">
        <f>IF(Results!J589&lt;=Input!$C$27, 1, 0)</f>
        <v>1</v>
      </c>
      <c r="D589">
        <f>IF(Results!D589&gt;=Input!$F$27, 1, 0)</f>
        <v>0</v>
      </c>
      <c r="E589">
        <f>IF(Results!G589&gt;=Input!$F$27, 1, 0)</f>
        <v>0</v>
      </c>
      <c r="F589">
        <f>IF(Results!J589&gt;=Input!$F$27, 1, 0)</f>
        <v>0</v>
      </c>
      <c r="G589">
        <f>IF(Results!M589&lt;=Input!$C$27, 1, 0)</f>
        <v>1</v>
      </c>
      <c r="H589">
        <f>IF(Results!M589&gt;=Input!$F$27, 1, 0)</f>
        <v>0</v>
      </c>
      <c r="I589">
        <f>IF(D589=1,Results!D589,0)</f>
        <v>0</v>
      </c>
      <c r="J589">
        <f>IF(E589=1,Results!G589,0)</f>
        <v>0</v>
      </c>
      <c r="K589">
        <f>IF(F589=1,Results!J589,0)</f>
        <v>0</v>
      </c>
      <c r="L589">
        <f>IF(H589=1,Results!M589,0)</f>
        <v>0</v>
      </c>
      <c r="M589">
        <f>IF(A589=1,Results!D589,0)</f>
        <v>0</v>
      </c>
      <c r="N589">
        <f>IF(B589=1,Results!G589,0)</f>
        <v>0</v>
      </c>
      <c r="O589">
        <f>IF(C589=1,Results!J589,0)</f>
        <v>0</v>
      </c>
      <c r="P589">
        <f>IF(G589=1,Results!M589,0)</f>
        <v>0</v>
      </c>
      <c r="Q589">
        <f>IF($E589=1,Results!N589,0)</f>
        <v>0</v>
      </c>
      <c r="R589">
        <f>IF($B589=1,Results!N589,0)</f>
        <v>0</v>
      </c>
    </row>
    <row r="590" spans="1:18">
      <c r="A590">
        <f>IF(Results!D590&lt;=Input!$C$27, 1, 0)</f>
        <v>1</v>
      </c>
      <c r="B590">
        <f>IF(Results!G590&lt;=Input!$C$27, 1, 0)</f>
        <v>1</v>
      </c>
      <c r="C590">
        <f>IF(Results!J590&lt;=Input!$C$27, 1, 0)</f>
        <v>1</v>
      </c>
      <c r="D590">
        <f>IF(Results!D590&gt;=Input!$F$27, 1, 0)</f>
        <v>0</v>
      </c>
      <c r="E590">
        <f>IF(Results!G590&gt;=Input!$F$27, 1, 0)</f>
        <v>0</v>
      </c>
      <c r="F590">
        <f>IF(Results!J590&gt;=Input!$F$27, 1, 0)</f>
        <v>0</v>
      </c>
      <c r="G590">
        <f>IF(Results!M590&lt;=Input!$C$27, 1, 0)</f>
        <v>1</v>
      </c>
      <c r="H590">
        <f>IF(Results!M590&gt;=Input!$F$27, 1, 0)</f>
        <v>0</v>
      </c>
      <c r="I590">
        <f>IF(D590=1,Results!D590,0)</f>
        <v>0</v>
      </c>
      <c r="J590">
        <f>IF(E590=1,Results!G590,0)</f>
        <v>0</v>
      </c>
      <c r="K590">
        <f>IF(F590=1,Results!J590,0)</f>
        <v>0</v>
      </c>
      <c r="L590">
        <f>IF(H590=1,Results!M590,0)</f>
        <v>0</v>
      </c>
      <c r="M590">
        <f>IF(A590=1,Results!D590,0)</f>
        <v>0</v>
      </c>
      <c r="N590">
        <f>IF(B590=1,Results!G590,0)</f>
        <v>0</v>
      </c>
      <c r="O590">
        <f>IF(C590=1,Results!J590,0)</f>
        <v>0</v>
      </c>
      <c r="P590">
        <f>IF(G590=1,Results!M590,0)</f>
        <v>0</v>
      </c>
      <c r="Q590">
        <f>IF($E590=1,Results!N590,0)</f>
        <v>0</v>
      </c>
      <c r="R590">
        <f>IF($B590=1,Results!N590,0)</f>
        <v>0</v>
      </c>
    </row>
    <row r="591" spans="1:18">
      <c r="A591">
        <f>IF(Results!D591&lt;=Input!$C$27, 1, 0)</f>
        <v>1</v>
      </c>
      <c r="B591">
        <f>IF(Results!G591&lt;=Input!$C$27, 1, 0)</f>
        <v>1</v>
      </c>
      <c r="C591">
        <f>IF(Results!J591&lt;=Input!$C$27, 1, 0)</f>
        <v>1</v>
      </c>
      <c r="D591">
        <f>IF(Results!D591&gt;=Input!$F$27, 1, 0)</f>
        <v>0</v>
      </c>
      <c r="E591">
        <f>IF(Results!G591&gt;=Input!$F$27, 1, 0)</f>
        <v>0</v>
      </c>
      <c r="F591">
        <f>IF(Results!J591&gt;=Input!$F$27, 1, 0)</f>
        <v>0</v>
      </c>
      <c r="G591">
        <f>IF(Results!M591&lt;=Input!$C$27, 1, 0)</f>
        <v>1</v>
      </c>
      <c r="H591">
        <f>IF(Results!M591&gt;=Input!$F$27, 1, 0)</f>
        <v>0</v>
      </c>
      <c r="I591">
        <f>IF(D591=1,Results!D591,0)</f>
        <v>0</v>
      </c>
      <c r="J591">
        <f>IF(E591=1,Results!G591,0)</f>
        <v>0</v>
      </c>
      <c r="K591">
        <f>IF(F591=1,Results!J591,0)</f>
        <v>0</v>
      </c>
      <c r="L591">
        <f>IF(H591=1,Results!M591,0)</f>
        <v>0</v>
      </c>
      <c r="M591">
        <f>IF(A591=1,Results!D591,0)</f>
        <v>0</v>
      </c>
      <c r="N591">
        <f>IF(B591=1,Results!G591,0)</f>
        <v>0</v>
      </c>
      <c r="O591">
        <f>IF(C591=1,Results!J591,0)</f>
        <v>0</v>
      </c>
      <c r="P591">
        <f>IF(G591=1,Results!M591,0)</f>
        <v>0</v>
      </c>
      <c r="Q591">
        <f>IF($E591=1,Results!N591,0)</f>
        <v>0</v>
      </c>
      <c r="R591">
        <f>IF($B591=1,Results!N591,0)</f>
        <v>0</v>
      </c>
    </row>
    <row r="592" spans="1:18">
      <c r="A592">
        <f>IF(Results!D592&lt;=Input!$C$27, 1, 0)</f>
        <v>1</v>
      </c>
      <c r="B592">
        <f>IF(Results!G592&lt;=Input!$C$27, 1, 0)</f>
        <v>1</v>
      </c>
      <c r="C592">
        <f>IF(Results!J592&lt;=Input!$C$27, 1, 0)</f>
        <v>1</v>
      </c>
      <c r="D592">
        <f>IF(Results!D592&gt;=Input!$F$27, 1, 0)</f>
        <v>0</v>
      </c>
      <c r="E592">
        <f>IF(Results!G592&gt;=Input!$F$27, 1, 0)</f>
        <v>0</v>
      </c>
      <c r="F592">
        <f>IF(Results!J592&gt;=Input!$F$27, 1, 0)</f>
        <v>0</v>
      </c>
      <c r="G592">
        <f>IF(Results!M592&lt;=Input!$C$27, 1, 0)</f>
        <v>1</v>
      </c>
      <c r="H592">
        <f>IF(Results!M592&gt;=Input!$F$27, 1, 0)</f>
        <v>0</v>
      </c>
      <c r="I592">
        <f>IF(D592=1,Results!D592,0)</f>
        <v>0</v>
      </c>
      <c r="J592">
        <f>IF(E592=1,Results!G592,0)</f>
        <v>0</v>
      </c>
      <c r="K592">
        <f>IF(F592=1,Results!J592,0)</f>
        <v>0</v>
      </c>
      <c r="L592">
        <f>IF(H592=1,Results!M592,0)</f>
        <v>0</v>
      </c>
      <c r="M592">
        <f>IF(A592=1,Results!D592,0)</f>
        <v>0</v>
      </c>
      <c r="N592">
        <f>IF(B592=1,Results!G592,0)</f>
        <v>0</v>
      </c>
      <c r="O592">
        <f>IF(C592=1,Results!J592,0)</f>
        <v>0</v>
      </c>
      <c r="P592">
        <f>IF(G592=1,Results!M592,0)</f>
        <v>0</v>
      </c>
      <c r="Q592">
        <f>IF($E592=1,Results!N592,0)</f>
        <v>0</v>
      </c>
      <c r="R592">
        <f>IF($B592=1,Results!N592,0)</f>
        <v>0</v>
      </c>
    </row>
    <row r="593" spans="1:18">
      <c r="A593">
        <f>IF(Results!D593&lt;=Input!$C$27, 1, 0)</f>
        <v>1</v>
      </c>
      <c r="B593">
        <f>IF(Results!G593&lt;=Input!$C$27, 1, 0)</f>
        <v>1</v>
      </c>
      <c r="C593">
        <f>IF(Results!J593&lt;=Input!$C$27, 1, 0)</f>
        <v>1</v>
      </c>
      <c r="D593">
        <f>IF(Results!D593&gt;=Input!$F$27, 1, 0)</f>
        <v>0</v>
      </c>
      <c r="E593">
        <f>IF(Results!G593&gt;=Input!$F$27, 1, 0)</f>
        <v>0</v>
      </c>
      <c r="F593">
        <f>IF(Results!J593&gt;=Input!$F$27, 1, 0)</f>
        <v>0</v>
      </c>
      <c r="G593">
        <f>IF(Results!M593&lt;=Input!$C$27, 1, 0)</f>
        <v>1</v>
      </c>
      <c r="H593">
        <f>IF(Results!M593&gt;=Input!$F$27, 1, 0)</f>
        <v>0</v>
      </c>
      <c r="I593">
        <f>IF(D593=1,Results!D593,0)</f>
        <v>0</v>
      </c>
      <c r="J593">
        <f>IF(E593=1,Results!G593,0)</f>
        <v>0</v>
      </c>
      <c r="K593">
        <f>IF(F593=1,Results!J593,0)</f>
        <v>0</v>
      </c>
      <c r="L593">
        <f>IF(H593=1,Results!M593,0)</f>
        <v>0</v>
      </c>
      <c r="M593">
        <f>IF(A593=1,Results!D593,0)</f>
        <v>0</v>
      </c>
      <c r="N593">
        <f>IF(B593=1,Results!G593,0)</f>
        <v>0</v>
      </c>
      <c r="O593">
        <f>IF(C593=1,Results!J593,0)</f>
        <v>0</v>
      </c>
      <c r="P593">
        <f>IF(G593=1,Results!M593,0)</f>
        <v>0</v>
      </c>
      <c r="Q593">
        <f>IF($E593=1,Results!N593,0)</f>
        <v>0</v>
      </c>
      <c r="R593">
        <f>IF($B593=1,Results!N593,0)</f>
        <v>0</v>
      </c>
    </row>
    <row r="594" spans="1:18">
      <c r="A594">
        <f>IF(Results!D594&lt;=Input!$C$27, 1, 0)</f>
        <v>1</v>
      </c>
      <c r="B594">
        <f>IF(Results!G594&lt;=Input!$C$27, 1, 0)</f>
        <v>1</v>
      </c>
      <c r="C594">
        <f>IF(Results!J594&lt;=Input!$C$27, 1, 0)</f>
        <v>1</v>
      </c>
      <c r="D594">
        <f>IF(Results!D594&gt;=Input!$F$27, 1, 0)</f>
        <v>0</v>
      </c>
      <c r="E594">
        <f>IF(Results!G594&gt;=Input!$F$27, 1, 0)</f>
        <v>0</v>
      </c>
      <c r="F594">
        <f>IF(Results!J594&gt;=Input!$F$27, 1, 0)</f>
        <v>0</v>
      </c>
      <c r="G594">
        <f>IF(Results!M594&lt;=Input!$C$27, 1, 0)</f>
        <v>1</v>
      </c>
      <c r="H594">
        <f>IF(Results!M594&gt;=Input!$F$27, 1, 0)</f>
        <v>0</v>
      </c>
      <c r="I594">
        <f>IF(D594=1,Results!D594,0)</f>
        <v>0</v>
      </c>
      <c r="J594">
        <f>IF(E594=1,Results!G594,0)</f>
        <v>0</v>
      </c>
      <c r="K594">
        <f>IF(F594=1,Results!J594,0)</f>
        <v>0</v>
      </c>
      <c r="L594">
        <f>IF(H594=1,Results!M594,0)</f>
        <v>0</v>
      </c>
      <c r="M594">
        <f>IF(A594=1,Results!D594,0)</f>
        <v>0</v>
      </c>
      <c r="N594">
        <f>IF(B594=1,Results!G594,0)</f>
        <v>0</v>
      </c>
      <c r="O594">
        <f>IF(C594=1,Results!J594,0)</f>
        <v>0</v>
      </c>
      <c r="P594">
        <f>IF(G594=1,Results!M594,0)</f>
        <v>0</v>
      </c>
      <c r="Q594">
        <f>IF($E594=1,Results!N594,0)</f>
        <v>0</v>
      </c>
      <c r="R594">
        <f>IF($B594=1,Results!N594,0)</f>
        <v>0</v>
      </c>
    </row>
    <row r="595" spans="1:18">
      <c r="A595">
        <f>IF(Results!D595&lt;=Input!$C$27, 1, 0)</f>
        <v>1</v>
      </c>
      <c r="B595">
        <f>IF(Results!G595&lt;=Input!$C$27, 1, 0)</f>
        <v>1</v>
      </c>
      <c r="C595">
        <f>IF(Results!J595&lt;=Input!$C$27, 1, 0)</f>
        <v>1</v>
      </c>
      <c r="D595">
        <f>IF(Results!D595&gt;=Input!$F$27, 1, 0)</f>
        <v>0</v>
      </c>
      <c r="E595">
        <f>IF(Results!G595&gt;=Input!$F$27, 1, 0)</f>
        <v>0</v>
      </c>
      <c r="F595">
        <f>IF(Results!J595&gt;=Input!$F$27, 1, 0)</f>
        <v>0</v>
      </c>
      <c r="G595">
        <f>IF(Results!M595&lt;=Input!$C$27, 1, 0)</f>
        <v>1</v>
      </c>
      <c r="H595">
        <f>IF(Results!M595&gt;=Input!$F$27, 1, 0)</f>
        <v>0</v>
      </c>
      <c r="I595">
        <f>IF(D595=1,Results!D595,0)</f>
        <v>0</v>
      </c>
      <c r="J595">
        <f>IF(E595=1,Results!G595,0)</f>
        <v>0</v>
      </c>
      <c r="K595">
        <f>IF(F595=1,Results!J595,0)</f>
        <v>0</v>
      </c>
      <c r="L595">
        <f>IF(H595=1,Results!M595,0)</f>
        <v>0</v>
      </c>
      <c r="M595">
        <f>IF(A595=1,Results!D595,0)</f>
        <v>0</v>
      </c>
      <c r="N595">
        <f>IF(B595=1,Results!G595,0)</f>
        <v>0</v>
      </c>
      <c r="O595">
        <f>IF(C595=1,Results!J595,0)</f>
        <v>0</v>
      </c>
      <c r="P595">
        <f>IF(G595=1,Results!M595,0)</f>
        <v>0</v>
      </c>
      <c r="Q595">
        <f>IF($E595=1,Results!N595,0)</f>
        <v>0</v>
      </c>
      <c r="R595">
        <f>IF($B595=1,Results!N595,0)</f>
        <v>0</v>
      </c>
    </row>
    <row r="596" spans="1:18">
      <c r="A596">
        <f>IF(Results!D596&lt;=Input!$C$27, 1, 0)</f>
        <v>1</v>
      </c>
      <c r="B596">
        <f>IF(Results!G596&lt;=Input!$C$27, 1, 0)</f>
        <v>1</v>
      </c>
      <c r="C596">
        <f>IF(Results!J596&lt;=Input!$C$27, 1, 0)</f>
        <v>1</v>
      </c>
      <c r="D596">
        <f>IF(Results!D596&gt;=Input!$F$27, 1, 0)</f>
        <v>0</v>
      </c>
      <c r="E596">
        <f>IF(Results!G596&gt;=Input!$F$27, 1, 0)</f>
        <v>0</v>
      </c>
      <c r="F596">
        <f>IF(Results!J596&gt;=Input!$F$27, 1, 0)</f>
        <v>0</v>
      </c>
      <c r="G596">
        <f>IF(Results!M596&lt;=Input!$C$27, 1, 0)</f>
        <v>1</v>
      </c>
      <c r="H596">
        <f>IF(Results!M596&gt;=Input!$F$27, 1, 0)</f>
        <v>0</v>
      </c>
      <c r="I596">
        <f>IF(D596=1,Results!D596,0)</f>
        <v>0</v>
      </c>
      <c r="J596">
        <f>IF(E596=1,Results!G596,0)</f>
        <v>0</v>
      </c>
      <c r="K596">
        <f>IF(F596=1,Results!J596,0)</f>
        <v>0</v>
      </c>
      <c r="L596">
        <f>IF(H596=1,Results!M596,0)</f>
        <v>0</v>
      </c>
      <c r="M596">
        <f>IF(A596=1,Results!D596,0)</f>
        <v>0</v>
      </c>
      <c r="N596">
        <f>IF(B596=1,Results!G596,0)</f>
        <v>0</v>
      </c>
      <c r="O596">
        <f>IF(C596=1,Results!J596,0)</f>
        <v>0</v>
      </c>
      <c r="P596">
        <f>IF(G596=1,Results!M596,0)</f>
        <v>0</v>
      </c>
      <c r="Q596">
        <f>IF($E596=1,Results!N596,0)</f>
        <v>0</v>
      </c>
      <c r="R596">
        <f>IF($B596=1,Results!N596,0)</f>
        <v>0</v>
      </c>
    </row>
    <row r="597" spans="1:18">
      <c r="A597">
        <f>IF(Results!D597&lt;=Input!$C$27, 1, 0)</f>
        <v>1</v>
      </c>
      <c r="B597">
        <f>IF(Results!G597&lt;=Input!$C$27, 1, 0)</f>
        <v>1</v>
      </c>
      <c r="C597">
        <f>IF(Results!J597&lt;=Input!$C$27, 1, 0)</f>
        <v>1</v>
      </c>
      <c r="D597">
        <f>IF(Results!D597&gt;=Input!$F$27, 1, 0)</f>
        <v>0</v>
      </c>
      <c r="E597">
        <f>IF(Results!G597&gt;=Input!$F$27, 1, 0)</f>
        <v>0</v>
      </c>
      <c r="F597">
        <f>IF(Results!J597&gt;=Input!$F$27, 1, 0)</f>
        <v>0</v>
      </c>
      <c r="G597">
        <f>IF(Results!M597&lt;=Input!$C$27, 1, 0)</f>
        <v>1</v>
      </c>
      <c r="H597">
        <f>IF(Results!M597&gt;=Input!$F$27, 1, 0)</f>
        <v>0</v>
      </c>
      <c r="I597">
        <f>IF(D597=1,Results!D597,0)</f>
        <v>0</v>
      </c>
      <c r="J597">
        <f>IF(E597=1,Results!G597,0)</f>
        <v>0</v>
      </c>
      <c r="K597">
        <f>IF(F597=1,Results!J597,0)</f>
        <v>0</v>
      </c>
      <c r="L597">
        <f>IF(H597=1,Results!M597,0)</f>
        <v>0</v>
      </c>
      <c r="M597">
        <f>IF(A597=1,Results!D597,0)</f>
        <v>0</v>
      </c>
      <c r="N597">
        <f>IF(B597=1,Results!G597,0)</f>
        <v>0</v>
      </c>
      <c r="O597">
        <f>IF(C597=1,Results!J597,0)</f>
        <v>0</v>
      </c>
      <c r="P597">
        <f>IF(G597=1,Results!M597,0)</f>
        <v>0</v>
      </c>
      <c r="Q597">
        <f>IF($E597=1,Results!N597,0)</f>
        <v>0</v>
      </c>
      <c r="R597">
        <f>IF($B597=1,Results!N597,0)</f>
        <v>0</v>
      </c>
    </row>
    <row r="598" spans="1:18">
      <c r="A598">
        <f>IF(Results!D598&lt;=Input!$C$27, 1, 0)</f>
        <v>1</v>
      </c>
      <c r="B598">
        <f>IF(Results!G598&lt;=Input!$C$27, 1, 0)</f>
        <v>1</v>
      </c>
      <c r="C598">
        <f>IF(Results!J598&lt;=Input!$C$27, 1, 0)</f>
        <v>1</v>
      </c>
      <c r="D598">
        <f>IF(Results!D598&gt;=Input!$F$27, 1, 0)</f>
        <v>0</v>
      </c>
      <c r="E598">
        <f>IF(Results!G598&gt;=Input!$F$27, 1, 0)</f>
        <v>0</v>
      </c>
      <c r="F598">
        <f>IF(Results!J598&gt;=Input!$F$27, 1, 0)</f>
        <v>0</v>
      </c>
      <c r="G598">
        <f>IF(Results!M598&lt;=Input!$C$27, 1, 0)</f>
        <v>1</v>
      </c>
      <c r="H598">
        <f>IF(Results!M598&gt;=Input!$F$27, 1, 0)</f>
        <v>0</v>
      </c>
      <c r="I598">
        <f>IF(D598=1,Results!D598,0)</f>
        <v>0</v>
      </c>
      <c r="J598">
        <f>IF(E598=1,Results!G598,0)</f>
        <v>0</v>
      </c>
      <c r="K598">
        <f>IF(F598=1,Results!J598,0)</f>
        <v>0</v>
      </c>
      <c r="L598">
        <f>IF(H598=1,Results!M598,0)</f>
        <v>0</v>
      </c>
      <c r="M598">
        <f>IF(A598=1,Results!D598,0)</f>
        <v>0</v>
      </c>
      <c r="N598">
        <f>IF(B598=1,Results!G598,0)</f>
        <v>0</v>
      </c>
      <c r="O598">
        <f>IF(C598=1,Results!J598,0)</f>
        <v>0</v>
      </c>
      <c r="P598">
        <f>IF(G598=1,Results!M598,0)</f>
        <v>0</v>
      </c>
      <c r="Q598">
        <f>IF($E598=1,Results!N598,0)</f>
        <v>0</v>
      </c>
      <c r="R598">
        <f>IF($B598=1,Results!N598,0)</f>
        <v>0</v>
      </c>
    </row>
    <row r="599" spans="1:18">
      <c r="A599">
        <f>IF(Results!D599&lt;=Input!$C$27, 1, 0)</f>
        <v>1</v>
      </c>
      <c r="B599">
        <f>IF(Results!G599&lt;=Input!$C$27, 1, 0)</f>
        <v>1</v>
      </c>
      <c r="C599">
        <f>IF(Results!J599&lt;=Input!$C$27, 1, 0)</f>
        <v>1</v>
      </c>
      <c r="D599">
        <f>IF(Results!D599&gt;=Input!$F$27, 1, 0)</f>
        <v>0</v>
      </c>
      <c r="E599">
        <f>IF(Results!G599&gt;=Input!$F$27, 1, 0)</f>
        <v>0</v>
      </c>
      <c r="F599">
        <f>IF(Results!J599&gt;=Input!$F$27, 1, 0)</f>
        <v>0</v>
      </c>
      <c r="G599">
        <f>IF(Results!M599&lt;=Input!$C$27, 1, 0)</f>
        <v>1</v>
      </c>
      <c r="H599">
        <f>IF(Results!M599&gt;=Input!$F$27, 1, 0)</f>
        <v>0</v>
      </c>
      <c r="I599">
        <f>IF(D599=1,Results!D599,0)</f>
        <v>0</v>
      </c>
      <c r="J599">
        <f>IF(E599=1,Results!G599,0)</f>
        <v>0</v>
      </c>
      <c r="K599">
        <f>IF(F599=1,Results!J599,0)</f>
        <v>0</v>
      </c>
      <c r="L599">
        <f>IF(H599=1,Results!M599,0)</f>
        <v>0</v>
      </c>
      <c r="M599">
        <f>IF(A599=1,Results!D599,0)</f>
        <v>0</v>
      </c>
      <c r="N599">
        <f>IF(B599=1,Results!G599,0)</f>
        <v>0</v>
      </c>
      <c r="O599">
        <f>IF(C599=1,Results!J599,0)</f>
        <v>0</v>
      </c>
      <c r="P599">
        <f>IF(G599=1,Results!M599,0)</f>
        <v>0</v>
      </c>
      <c r="Q599">
        <f>IF($E599=1,Results!N599,0)</f>
        <v>0</v>
      </c>
      <c r="R599">
        <f>IF($B599=1,Results!N599,0)</f>
        <v>0</v>
      </c>
    </row>
    <row r="600" spans="1:18">
      <c r="A600">
        <f>IF(Results!D600&lt;=Input!$C$27, 1, 0)</f>
        <v>1</v>
      </c>
      <c r="B600">
        <f>IF(Results!G600&lt;=Input!$C$27, 1, 0)</f>
        <v>1</v>
      </c>
      <c r="C600">
        <f>IF(Results!J600&lt;=Input!$C$27, 1, 0)</f>
        <v>1</v>
      </c>
      <c r="D600">
        <f>IF(Results!D600&gt;=Input!$F$27, 1, 0)</f>
        <v>0</v>
      </c>
      <c r="E600">
        <f>IF(Results!G600&gt;=Input!$F$27, 1, 0)</f>
        <v>0</v>
      </c>
      <c r="F600">
        <f>IF(Results!J600&gt;=Input!$F$27, 1, 0)</f>
        <v>0</v>
      </c>
      <c r="G600">
        <f>IF(Results!M600&lt;=Input!$C$27, 1, 0)</f>
        <v>1</v>
      </c>
      <c r="H600">
        <f>IF(Results!M600&gt;=Input!$F$27, 1, 0)</f>
        <v>0</v>
      </c>
      <c r="I600">
        <f>IF(D600=1,Results!D600,0)</f>
        <v>0</v>
      </c>
      <c r="J600">
        <f>IF(E600=1,Results!G600,0)</f>
        <v>0</v>
      </c>
      <c r="K600">
        <f>IF(F600=1,Results!J600,0)</f>
        <v>0</v>
      </c>
      <c r="L600">
        <f>IF(H600=1,Results!M600,0)</f>
        <v>0</v>
      </c>
      <c r="M600">
        <f>IF(A600=1,Results!D600,0)</f>
        <v>0</v>
      </c>
      <c r="N600">
        <f>IF(B600=1,Results!G600,0)</f>
        <v>0</v>
      </c>
      <c r="O600">
        <f>IF(C600=1,Results!J600,0)</f>
        <v>0</v>
      </c>
      <c r="P600">
        <f>IF(G600=1,Results!M600,0)</f>
        <v>0</v>
      </c>
      <c r="Q600">
        <f>IF($E600=1,Results!N600,0)</f>
        <v>0</v>
      </c>
      <c r="R600">
        <f>IF($B600=1,Results!N600,0)</f>
        <v>0</v>
      </c>
    </row>
    <row r="601" spans="1:18">
      <c r="A601">
        <f>IF(Results!D601&lt;=Input!$C$27, 1, 0)</f>
        <v>1</v>
      </c>
      <c r="B601">
        <f>IF(Results!G601&lt;=Input!$C$27, 1, 0)</f>
        <v>1</v>
      </c>
      <c r="C601">
        <f>IF(Results!J601&lt;=Input!$C$27, 1, 0)</f>
        <v>1</v>
      </c>
      <c r="D601">
        <f>IF(Results!D601&gt;=Input!$F$27, 1, 0)</f>
        <v>0</v>
      </c>
      <c r="E601">
        <f>IF(Results!G601&gt;=Input!$F$27, 1, 0)</f>
        <v>0</v>
      </c>
      <c r="F601">
        <f>IF(Results!J601&gt;=Input!$F$27, 1, 0)</f>
        <v>0</v>
      </c>
      <c r="G601">
        <f>IF(Results!M601&lt;=Input!$C$27, 1, 0)</f>
        <v>1</v>
      </c>
      <c r="H601">
        <f>IF(Results!M601&gt;=Input!$F$27, 1, 0)</f>
        <v>0</v>
      </c>
      <c r="I601">
        <f>IF(D601=1,Results!D601,0)</f>
        <v>0</v>
      </c>
      <c r="J601">
        <f>IF(E601=1,Results!G601,0)</f>
        <v>0</v>
      </c>
      <c r="K601">
        <f>IF(F601=1,Results!J601,0)</f>
        <v>0</v>
      </c>
      <c r="L601">
        <f>IF(H601=1,Results!M601,0)</f>
        <v>0</v>
      </c>
      <c r="M601">
        <f>IF(A601=1,Results!D601,0)</f>
        <v>0</v>
      </c>
      <c r="N601">
        <f>IF(B601=1,Results!G601,0)</f>
        <v>0</v>
      </c>
      <c r="O601">
        <f>IF(C601=1,Results!J601,0)</f>
        <v>0</v>
      </c>
      <c r="P601">
        <f>IF(G601=1,Results!M601,0)</f>
        <v>0</v>
      </c>
      <c r="Q601">
        <f>IF($E601=1,Results!N601,0)</f>
        <v>0</v>
      </c>
      <c r="R601">
        <f>IF($B601=1,Results!N601,0)</f>
        <v>0</v>
      </c>
    </row>
    <row r="602" spans="1:18">
      <c r="A602">
        <f>IF(Results!D602&lt;=Input!$C$27, 1, 0)</f>
        <v>1</v>
      </c>
      <c r="B602">
        <f>IF(Results!G602&lt;=Input!$C$27, 1, 0)</f>
        <v>1</v>
      </c>
      <c r="C602">
        <f>IF(Results!J602&lt;=Input!$C$27, 1, 0)</f>
        <v>1</v>
      </c>
      <c r="D602">
        <f>IF(Results!D602&gt;=Input!$F$27, 1, 0)</f>
        <v>0</v>
      </c>
      <c r="E602">
        <f>IF(Results!G602&gt;=Input!$F$27, 1, 0)</f>
        <v>0</v>
      </c>
      <c r="F602">
        <f>IF(Results!J602&gt;=Input!$F$27, 1, 0)</f>
        <v>0</v>
      </c>
      <c r="G602">
        <f>IF(Results!M602&lt;=Input!$C$27, 1, 0)</f>
        <v>1</v>
      </c>
      <c r="H602">
        <f>IF(Results!M602&gt;=Input!$F$27, 1, 0)</f>
        <v>0</v>
      </c>
      <c r="I602">
        <f>IF(D602=1,Results!D602,0)</f>
        <v>0</v>
      </c>
      <c r="J602">
        <f>IF(E602=1,Results!G602,0)</f>
        <v>0</v>
      </c>
      <c r="K602">
        <f>IF(F602=1,Results!J602,0)</f>
        <v>0</v>
      </c>
      <c r="L602">
        <f>IF(H602=1,Results!M602,0)</f>
        <v>0</v>
      </c>
      <c r="M602">
        <f>IF(A602=1,Results!D602,0)</f>
        <v>0</v>
      </c>
      <c r="N602">
        <f>IF(B602=1,Results!G602,0)</f>
        <v>0</v>
      </c>
      <c r="O602">
        <f>IF(C602=1,Results!J602,0)</f>
        <v>0</v>
      </c>
      <c r="P602">
        <f>IF(G602=1,Results!M602,0)</f>
        <v>0</v>
      </c>
      <c r="Q602">
        <f>IF($E602=1,Results!N602,0)</f>
        <v>0</v>
      </c>
      <c r="R602">
        <f>IF($B602=1,Results!N602,0)</f>
        <v>0</v>
      </c>
    </row>
    <row r="603" spans="1:18">
      <c r="A603">
        <f>IF(Results!D603&lt;=Input!$C$27, 1, 0)</f>
        <v>1</v>
      </c>
      <c r="B603">
        <f>IF(Results!G603&lt;=Input!$C$27, 1, 0)</f>
        <v>1</v>
      </c>
      <c r="C603">
        <f>IF(Results!J603&lt;=Input!$C$27, 1, 0)</f>
        <v>1</v>
      </c>
      <c r="D603">
        <f>IF(Results!D603&gt;=Input!$F$27, 1, 0)</f>
        <v>0</v>
      </c>
      <c r="E603">
        <f>IF(Results!G603&gt;=Input!$F$27, 1, 0)</f>
        <v>0</v>
      </c>
      <c r="F603">
        <f>IF(Results!J603&gt;=Input!$F$27, 1, 0)</f>
        <v>0</v>
      </c>
      <c r="G603">
        <f>IF(Results!M603&lt;=Input!$C$27, 1, 0)</f>
        <v>1</v>
      </c>
      <c r="H603">
        <f>IF(Results!M603&gt;=Input!$F$27, 1, 0)</f>
        <v>0</v>
      </c>
      <c r="I603">
        <f>IF(D603=1,Results!D603,0)</f>
        <v>0</v>
      </c>
      <c r="J603">
        <f>IF(E603=1,Results!G603,0)</f>
        <v>0</v>
      </c>
      <c r="K603">
        <f>IF(F603=1,Results!J603,0)</f>
        <v>0</v>
      </c>
      <c r="L603">
        <f>IF(H603=1,Results!M603,0)</f>
        <v>0</v>
      </c>
      <c r="M603">
        <f>IF(A603=1,Results!D603,0)</f>
        <v>0</v>
      </c>
      <c r="N603">
        <f>IF(B603=1,Results!G603,0)</f>
        <v>0</v>
      </c>
      <c r="O603">
        <f>IF(C603=1,Results!J603,0)</f>
        <v>0</v>
      </c>
      <c r="P603">
        <f>IF(G603=1,Results!M603,0)</f>
        <v>0</v>
      </c>
      <c r="Q603">
        <f>IF($E603=1,Results!N603,0)</f>
        <v>0</v>
      </c>
      <c r="R603">
        <f>IF($B603=1,Results!N603,0)</f>
        <v>0</v>
      </c>
    </row>
    <row r="604" spans="1:18">
      <c r="A604">
        <f>IF(Results!D604&lt;=Input!$C$27, 1, 0)</f>
        <v>1</v>
      </c>
      <c r="B604">
        <f>IF(Results!G604&lt;=Input!$C$27, 1, 0)</f>
        <v>1</v>
      </c>
      <c r="C604">
        <f>IF(Results!J604&lt;=Input!$C$27, 1, 0)</f>
        <v>1</v>
      </c>
      <c r="D604">
        <f>IF(Results!D604&gt;=Input!$F$27, 1, 0)</f>
        <v>0</v>
      </c>
      <c r="E604">
        <f>IF(Results!G604&gt;=Input!$F$27, 1, 0)</f>
        <v>0</v>
      </c>
      <c r="F604">
        <f>IF(Results!J604&gt;=Input!$F$27, 1, 0)</f>
        <v>0</v>
      </c>
      <c r="G604">
        <f>IF(Results!M604&lt;=Input!$C$27, 1, 0)</f>
        <v>1</v>
      </c>
      <c r="H604">
        <f>IF(Results!M604&gt;=Input!$F$27, 1, 0)</f>
        <v>0</v>
      </c>
      <c r="I604">
        <f>IF(D604=1,Results!D604,0)</f>
        <v>0</v>
      </c>
      <c r="J604">
        <f>IF(E604=1,Results!G604,0)</f>
        <v>0</v>
      </c>
      <c r="K604">
        <f>IF(F604=1,Results!J604,0)</f>
        <v>0</v>
      </c>
      <c r="L604">
        <f>IF(H604=1,Results!M604,0)</f>
        <v>0</v>
      </c>
      <c r="M604">
        <f>IF(A604=1,Results!D604,0)</f>
        <v>0</v>
      </c>
      <c r="N604">
        <f>IF(B604=1,Results!G604,0)</f>
        <v>0</v>
      </c>
      <c r="O604">
        <f>IF(C604=1,Results!J604,0)</f>
        <v>0</v>
      </c>
      <c r="P604">
        <f>IF(G604=1,Results!M604,0)</f>
        <v>0</v>
      </c>
      <c r="Q604">
        <f>IF($E604=1,Results!N604,0)</f>
        <v>0</v>
      </c>
      <c r="R604">
        <f>IF($B604=1,Results!N604,0)</f>
        <v>0</v>
      </c>
    </row>
    <row r="605" spans="1:18">
      <c r="A605">
        <f>IF(Results!D605&lt;=Input!$C$27, 1, 0)</f>
        <v>1</v>
      </c>
      <c r="B605">
        <f>IF(Results!G605&lt;=Input!$C$27, 1, 0)</f>
        <v>1</v>
      </c>
      <c r="C605">
        <f>IF(Results!J605&lt;=Input!$C$27, 1, 0)</f>
        <v>1</v>
      </c>
      <c r="D605">
        <f>IF(Results!D605&gt;=Input!$F$27, 1, 0)</f>
        <v>0</v>
      </c>
      <c r="E605">
        <f>IF(Results!G605&gt;=Input!$F$27, 1, 0)</f>
        <v>0</v>
      </c>
      <c r="F605">
        <f>IF(Results!J605&gt;=Input!$F$27, 1, 0)</f>
        <v>0</v>
      </c>
      <c r="G605">
        <f>IF(Results!M605&lt;=Input!$C$27, 1, 0)</f>
        <v>1</v>
      </c>
      <c r="H605">
        <f>IF(Results!M605&gt;=Input!$F$27, 1, 0)</f>
        <v>0</v>
      </c>
      <c r="I605">
        <f>IF(D605=1,Results!D605,0)</f>
        <v>0</v>
      </c>
      <c r="J605">
        <f>IF(E605=1,Results!G605,0)</f>
        <v>0</v>
      </c>
      <c r="K605">
        <f>IF(F605=1,Results!J605,0)</f>
        <v>0</v>
      </c>
      <c r="L605">
        <f>IF(H605=1,Results!M605,0)</f>
        <v>0</v>
      </c>
      <c r="M605">
        <f>IF(A605=1,Results!D605,0)</f>
        <v>0</v>
      </c>
      <c r="N605">
        <f>IF(B605=1,Results!G605,0)</f>
        <v>0</v>
      </c>
      <c r="O605">
        <f>IF(C605=1,Results!J605,0)</f>
        <v>0</v>
      </c>
      <c r="P605">
        <f>IF(G605=1,Results!M605,0)</f>
        <v>0</v>
      </c>
      <c r="Q605">
        <f>IF($E605=1,Results!N605,0)</f>
        <v>0</v>
      </c>
      <c r="R605">
        <f>IF($B605=1,Results!N605,0)</f>
        <v>0</v>
      </c>
    </row>
    <row r="606" spans="1:18">
      <c r="A606">
        <f>IF(Results!D606&lt;=Input!$C$27, 1, 0)</f>
        <v>1</v>
      </c>
      <c r="B606">
        <f>IF(Results!G606&lt;=Input!$C$27, 1, 0)</f>
        <v>1</v>
      </c>
      <c r="C606">
        <f>IF(Results!J606&lt;=Input!$C$27, 1, 0)</f>
        <v>1</v>
      </c>
      <c r="D606">
        <f>IF(Results!D606&gt;=Input!$F$27, 1, 0)</f>
        <v>0</v>
      </c>
      <c r="E606">
        <f>IF(Results!G606&gt;=Input!$F$27, 1, 0)</f>
        <v>0</v>
      </c>
      <c r="F606">
        <f>IF(Results!J606&gt;=Input!$F$27, 1, 0)</f>
        <v>0</v>
      </c>
      <c r="G606">
        <f>IF(Results!M606&lt;=Input!$C$27, 1, 0)</f>
        <v>1</v>
      </c>
      <c r="H606">
        <f>IF(Results!M606&gt;=Input!$F$27, 1, 0)</f>
        <v>0</v>
      </c>
      <c r="I606">
        <f>IF(D606=1,Results!D606,0)</f>
        <v>0</v>
      </c>
      <c r="J606">
        <f>IF(E606=1,Results!G606,0)</f>
        <v>0</v>
      </c>
      <c r="K606">
        <f>IF(F606=1,Results!J606,0)</f>
        <v>0</v>
      </c>
      <c r="L606">
        <f>IF(H606=1,Results!M606,0)</f>
        <v>0</v>
      </c>
      <c r="M606">
        <f>IF(A606=1,Results!D606,0)</f>
        <v>0</v>
      </c>
      <c r="N606">
        <f>IF(B606=1,Results!G606,0)</f>
        <v>0</v>
      </c>
      <c r="O606">
        <f>IF(C606=1,Results!J606,0)</f>
        <v>0</v>
      </c>
      <c r="P606">
        <f>IF(G606=1,Results!M606,0)</f>
        <v>0</v>
      </c>
      <c r="Q606">
        <f>IF($E606=1,Results!N606,0)</f>
        <v>0</v>
      </c>
      <c r="R606">
        <f>IF($B606=1,Results!N606,0)</f>
        <v>0</v>
      </c>
    </row>
    <row r="607" spans="1:18">
      <c r="A607">
        <f>IF(Results!D607&lt;=Input!$C$27, 1, 0)</f>
        <v>1</v>
      </c>
      <c r="B607">
        <f>IF(Results!G607&lt;=Input!$C$27, 1, 0)</f>
        <v>1</v>
      </c>
      <c r="C607">
        <f>IF(Results!J607&lt;=Input!$C$27, 1, 0)</f>
        <v>1</v>
      </c>
      <c r="D607">
        <f>IF(Results!D607&gt;=Input!$F$27, 1, 0)</f>
        <v>0</v>
      </c>
      <c r="E607">
        <f>IF(Results!G607&gt;=Input!$F$27, 1, 0)</f>
        <v>0</v>
      </c>
      <c r="F607">
        <f>IF(Results!J607&gt;=Input!$F$27, 1, 0)</f>
        <v>0</v>
      </c>
      <c r="G607">
        <f>IF(Results!M607&lt;=Input!$C$27, 1, 0)</f>
        <v>1</v>
      </c>
      <c r="H607">
        <f>IF(Results!M607&gt;=Input!$F$27, 1, 0)</f>
        <v>0</v>
      </c>
      <c r="I607">
        <f>IF(D607=1,Results!D607,0)</f>
        <v>0</v>
      </c>
      <c r="J607">
        <f>IF(E607=1,Results!G607,0)</f>
        <v>0</v>
      </c>
      <c r="K607">
        <f>IF(F607=1,Results!J607,0)</f>
        <v>0</v>
      </c>
      <c r="L607">
        <f>IF(H607=1,Results!M607,0)</f>
        <v>0</v>
      </c>
      <c r="M607">
        <f>IF(A607=1,Results!D607,0)</f>
        <v>0</v>
      </c>
      <c r="N607">
        <f>IF(B607=1,Results!G607,0)</f>
        <v>0</v>
      </c>
      <c r="O607">
        <f>IF(C607=1,Results!J607,0)</f>
        <v>0</v>
      </c>
      <c r="P607">
        <f>IF(G607=1,Results!M607,0)</f>
        <v>0</v>
      </c>
      <c r="Q607">
        <f>IF($E607=1,Results!N607,0)</f>
        <v>0</v>
      </c>
      <c r="R607">
        <f>IF($B607=1,Results!N607,0)</f>
        <v>0</v>
      </c>
    </row>
    <row r="608" spans="1:18">
      <c r="A608">
        <f>IF(Results!D608&lt;=Input!$C$27, 1, 0)</f>
        <v>1</v>
      </c>
      <c r="B608">
        <f>IF(Results!G608&lt;=Input!$C$27, 1, 0)</f>
        <v>1</v>
      </c>
      <c r="C608">
        <f>IF(Results!J608&lt;=Input!$C$27, 1, 0)</f>
        <v>1</v>
      </c>
      <c r="D608">
        <f>IF(Results!D608&gt;=Input!$F$27, 1, 0)</f>
        <v>0</v>
      </c>
      <c r="E608">
        <f>IF(Results!G608&gt;=Input!$F$27, 1, 0)</f>
        <v>0</v>
      </c>
      <c r="F608">
        <f>IF(Results!J608&gt;=Input!$F$27, 1, 0)</f>
        <v>0</v>
      </c>
      <c r="G608">
        <f>IF(Results!M608&lt;=Input!$C$27, 1, 0)</f>
        <v>1</v>
      </c>
      <c r="H608">
        <f>IF(Results!M608&gt;=Input!$F$27, 1, 0)</f>
        <v>0</v>
      </c>
      <c r="I608">
        <f>IF(D608=1,Results!D608,0)</f>
        <v>0</v>
      </c>
      <c r="J608">
        <f>IF(E608=1,Results!G608,0)</f>
        <v>0</v>
      </c>
      <c r="K608">
        <f>IF(F608=1,Results!J608,0)</f>
        <v>0</v>
      </c>
      <c r="L608">
        <f>IF(H608=1,Results!M608,0)</f>
        <v>0</v>
      </c>
      <c r="M608">
        <f>IF(A608=1,Results!D608,0)</f>
        <v>0</v>
      </c>
      <c r="N608">
        <f>IF(B608=1,Results!G608,0)</f>
        <v>0</v>
      </c>
      <c r="O608">
        <f>IF(C608=1,Results!J608,0)</f>
        <v>0</v>
      </c>
      <c r="P608">
        <f>IF(G608=1,Results!M608,0)</f>
        <v>0</v>
      </c>
      <c r="Q608">
        <f>IF($E608=1,Results!N608,0)</f>
        <v>0</v>
      </c>
      <c r="R608">
        <f>IF($B608=1,Results!N608,0)</f>
        <v>0</v>
      </c>
    </row>
    <row r="609" spans="1:18">
      <c r="A609">
        <f>IF(Results!D609&lt;=Input!$C$27, 1, 0)</f>
        <v>1</v>
      </c>
      <c r="B609">
        <f>IF(Results!G609&lt;=Input!$C$27, 1, 0)</f>
        <v>1</v>
      </c>
      <c r="C609">
        <f>IF(Results!J609&lt;=Input!$C$27, 1, 0)</f>
        <v>1</v>
      </c>
      <c r="D609">
        <f>IF(Results!D609&gt;=Input!$F$27, 1, 0)</f>
        <v>0</v>
      </c>
      <c r="E609">
        <f>IF(Results!G609&gt;=Input!$F$27, 1, 0)</f>
        <v>0</v>
      </c>
      <c r="F609">
        <f>IF(Results!J609&gt;=Input!$F$27, 1, 0)</f>
        <v>0</v>
      </c>
      <c r="G609">
        <f>IF(Results!M609&lt;=Input!$C$27, 1, 0)</f>
        <v>1</v>
      </c>
      <c r="H609">
        <f>IF(Results!M609&gt;=Input!$F$27, 1, 0)</f>
        <v>0</v>
      </c>
      <c r="I609">
        <f>IF(D609=1,Results!D609,0)</f>
        <v>0</v>
      </c>
      <c r="J609">
        <f>IF(E609=1,Results!G609,0)</f>
        <v>0</v>
      </c>
      <c r="K609">
        <f>IF(F609=1,Results!J609,0)</f>
        <v>0</v>
      </c>
      <c r="L609">
        <f>IF(H609=1,Results!M609,0)</f>
        <v>0</v>
      </c>
      <c r="M609">
        <f>IF(A609=1,Results!D609,0)</f>
        <v>0</v>
      </c>
      <c r="N609">
        <f>IF(B609=1,Results!G609,0)</f>
        <v>0</v>
      </c>
      <c r="O609">
        <f>IF(C609=1,Results!J609,0)</f>
        <v>0</v>
      </c>
      <c r="P609">
        <f>IF(G609=1,Results!M609,0)</f>
        <v>0</v>
      </c>
      <c r="Q609">
        <f>IF($E609=1,Results!N609,0)</f>
        <v>0</v>
      </c>
      <c r="R609">
        <f>IF($B609=1,Results!N609,0)</f>
        <v>0</v>
      </c>
    </row>
    <row r="610" spans="1:18">
      <c r="A610">
        <f>IF(Results!D610&lt;=Input!$C$27, 1, 0)</f>
        <v>1</v>
      </c>
      <c r="B610">
        <f>IF(Results!G610&lt;=Input!$C$27, 1, 0)</f>
        <v>1</v>
      </c>
      <c r="C610">
        <f>IF(Results!J610&lt;=Input!$C$27, 1, 0)</f>
        <v>1</v>
      </c>
      <c r="D610">
        <f>IF(Results!D610&gt;=Input!$F$27, 1, 0)</f>
        <v>0</v>
      </c>
      <c r="E610">
        <f>IF(Results!G610&gt;=Input!$F$27, 1, 0)</f>
        <v>0</v>
      </c>
      <c r="F610">
        <f>IF(Results!J610&gt;=Input!$F$27, 1, 0)</f>
        <v>0</v>
      </c>
      <c r="G610">
        <f>IF(Results!M610&lt;=Input!$C$27, 1, 0)</f>
        <v>1</v>
      </c>
      <c r="H610">
        <f>IF(Results!M610&gt;=Input!$F$27, 1, 0)</f>
        <v>0</v>
      </c>
      <c r="I610">
        <f>IF(D610=1,Results!D610,0)</f>
        <v>0</v>
      </c>
      <c r="J610">
        <f>IF(E610=1,Results!G610,0)</f>
        <v>0</v>
      </c>
      <c r="K610">
        <f>IF(F610=1,Results!J610,0)</f>
        <v>0</v>
      </c>
      <c r="L610">
        <f>IF(H610=1,Results!M610,0)</f>
        <v>0</v>
      </c>
      <c r="M610">
        <f>IF(A610=1,Results!D610,0)</f>
        <v>0</v>
      </c>
      <c r="N610">
        <f>IF(B610=1,Results!G610,0)</f>
        <v>0</v>
      </c>
      <c r="O610">
        <f>IF(C610=1,Results!J610,0)</f>
        <v>0</v>
      </c>
      <c r="P610">
        <f>IF(G610=1,Results!M610,0)</f>
        <v>0</v>
      </c>
      <c r="Q610">
        <f>IF($E610=1,Results!N610,0)</f>
        <v>0</v>
      </c>
      <c r="R610">
        <f>IF($B610=1,Results!N610,0)</f>
        <v>0</v>
      </c>
    </row>
    <row r="611" spans="1:18">
      <c r="A611">
        <f>IF(Results!D611&lt;=Input!$C$27, 1, 0)</f>
        <v>1</v>
      </c>
      <c r="B611">
        <f>IF(Results!G611&lt;=Input!$C$27, 1, 0)</f>
        <v>1</v>
      </c>
      <c r="C611">
        <f>IF(Results!J611&lt;=Input!$C$27, 1, 0)</f>
        <v>1</v>
      </c>
      <c r="D611">
        <f>IF(Results!D611&gt;=Input!$F$27, 1, 0)</f>
        <v>0</v>
      </c>
      <c r="E611">
        <f>IF(Results!G611&gt;=Input!$F$27, 1, 0)</f>
        <v>0</v>
      </c>
      <c r="F611">
        <f>IF(Results!J611&gt;=Input!$F$27, 1, 0)</f>
        <v>0</v>
      </c>
      <c r="G611">
        <f>IF(Results!M611&lt;=Input!$C$27, 1, 0)</f>
        <v>1</v>
      </c>
      <c r="H611">
        <f>IF(Results!M611&gt;=Input!$F$27, 1, 0)</f>
        <v>0</v>
      </c>
      <c r="I611">
        <f>IF(D611=1,Results!D611,0)</f>
        <v>0</v>
      </c>
      <c r="J611">
        <f>IF(E611=1,Results!G611,0)</f>
        <v>0</v>
      </c>
      <c r="K611">
        <f>IF(F611=1,Results!J611,0)</f>
        <v>0</v>
      </c>
      <c r="L611">
        <f>IF(H611=1,Results!M611,0)</f>
        <v>0</v>
      </c>
      <c r="M611">
        <f>IF(A611=1,Results!D611,0)</f>
        <v>0</v>
      </c>
      <c r="N611">
        <f>IF(B611=1,Results!G611,0)</f>
        <v>0</v>
      </c>
      <c r="O611">
        <f>IF(C611=1,Results!J611,0)</f>
        <v>0</v>
      </c>
      <c r="P611">
        <f>IF(G611=1,Results!M611,0)</f>
        <v>0</v>
      </c>
      <c r="Q611">
        <f>IF($E611=1,Results!N611,0)</f>
        <v>0</v>
      </c>
      <c r="R611">
        <f>IF($B611=1,Results!N611,0)</f>
        <v>0</v>
      </c>
    </row>
    <row r="612" spans="1:18">
      <c r="A612">
        <f>IF(Results!D612&lt;=Input!$C$27, 1, 0)</f>
        <v>1</v>
      </c>
      <c r="B612">
        <f>IF(Results!G612&lt;=Input!$C$27, 1, 0)</f>
        <v>1</v>
      </c>
      <c r="C612">
        <f>IF(Results!J612&lt;=Input!$C$27, 1, 0)</f>
        <v>1</v>
      </c>
      <c r="D612">
        <f>IF(Results!D612&gt;=Input!$F$27, 1, 0)</f>
        <v>0</v>
      </c>
      <c r="E612">
        <f>IF(Results!G612&gt;=Input!$F$27, 1, 0)</f>
        <v>0</v>
      </c>
      <c r="F612">
        <f>IF(Results!J612&gt;=Input!$F$27, 1, 0)</f>
        <v>0</v>
      </c>
      <c r="G612">
        <f>IF(Results!M612&lt;=Input!$C$27, 1, 0)</f>
        <v>1</v>
      </c>
      <c r="H612">
        <f>IF(Results!M612&gt;=Input!$F$27, 1, 0)</f>
        <v>0</v>
      </c>
      <c r="I612">
        <f>IF(D612=1,Results!D612,0)</f>
        <v>0</v>
      </c>
      <c r="J612">
        <f>IF(E612=1,Results!G612,0)</f>
        <v>0</v>
      </c>
      <c r="K612">
        <f>IF(F612=1,Results!J612,0)</f>
        <v>0</v>
      </c>
      <c r="L612">
        <f>IF(H612=1,Results!M612,0)</f>
        <v>0</v>
      </c>
      <c r="M612">
        <f>IF(A612=1,Results!D612,0)</f>
        <v>0</v>
      </c>
      <c r="N612">
        <f>IF(B612=1,Results!G612,0)</f>
        <v>0</v>
      </c>
      <c r="O612">
        <f>IF(C612=1,Results!J612,0)</f>
        <v>0</v>
      </c>
      <c r="P612">
        <f>IF(G612=1,Results!M612,0)</f>
        <v>0</v>
      </c>
      <c r="Q612">
        <f>IF($E612=1,Results!N612,0)</f>
        <v>0</v>
      </c>
      <c r="R612">
        <f>IF($B612=1,Results!N612,0)</f>
        <v>0</v>
      </c>
    </row>
    <row r="613" spans="1:18">
      <c r="A613">
        <f>IF(Results!D613&lt;=Input!$C$27, 1, 0)</f>
        <v>1</v>
      </c>
      <c r="B613">
        <f>IF(Results!G613&lt;=Input!$C$27, 1, 0)</f>
        <v>1</v>
      </c>
      <c r="C613">
        <f>IF(Results!J613&lt;=Input!$C$27, 1, 0)</f>
        <v>1</v>
      </c>
      <c r="D613">
        <f>IF(Results!D613&gt;=Input!$F$27, 1, 0)</f>
        <v>0</v>
      </c>
      <c r="E613">
        <f>IF(Results!G613&gt;=Input!$F$27, 1, 0)</f>
        <v>0</v>
      </c>
      <c r="F613">
        <f>IF(Results!J613&gt;=Input!$F$27, 1, 0)</f>
        <v>0</v>
      </c>
      <c r="G613">
        <f>IF(Results!M613&lt;=Input!$C$27, 1, 0)</f>
        <v>1</v>
      </c>
      <c r="H613">
        <f>IF(Results!M613&gt;=Input!$F$27, 1, 0)</f>
        <v>0</v>
      </c>
      <c r="I613">
        <f>IF(D613=1,Results!D613,0)</f>
        <v>0</v>
      </c>
      <c r="J613">
        <f>IF(E613=1,Results!G613,0)</f>
        <v>0</v>
      </c>
      <c r="K613">
        <f>IF(F613=1,Results!J613,0)</f>
        <v>0</v>
      </c>
      <c r="L613">
        <f>IF(H613=1,Results!M613,0)</f>
        <v>0</v>
      </c>
      <c r="M613">
        <f>IF(A613=1,Results!D613,0)</f>
        <v>0</v>
      </c>
      <c r="N613">
        <f>IF(B613=1,Results!G613,0)</f>
        <v>0</v>
      </c>
      <c r="O613">
        <f>IF(C613=1,Results!J613,0)</f>
        <v>0</v>
      </c>
      <c r="P613">
        <f>IF(G613=1,Results!M613,0)</f>
        <v>0</v>
      </c>
      <c r="Q613">
        <f>IF($E613=1,Results!N613,0)</f>
        <v>0</v>
      </c>
      <c r="R613">
        <f>IF($B613=1,Results!N613,0)</f>
        <v>0</v>
      </c>
    </row>
    <row r="614" spans="1:18">
      <c r="A614">
        <f>IF(Results!D614&lt;=Input!$C$27, 1, 0)</f>
        <v>1</v>
      </c>
      <c r="B614">
        <f>IF(Results!G614&lt;=Input!$C$27, 1, 0)</f>
        <v>1</v>
      </c>
      <c r="C614">
        <f>IF(Results!J614&lt;=Input!$C$27, 1, 0)</f>
        <v>1</v>
      </c>
      <c r="D614">
        <f>IF(Results!D614&gt;=Input!$F$27, 1, 0)</f>
        <v>0</v>
      </c>
      <c r="E614">
        <f>IF(Results!G614&gt;=Input!$F$27, 1, 0)</f>
        <v>0</v>
      </c>
      <c r="F614">
        <f>IF(Results!J614&gt;=Input!$F$27, 1, 0)</f>
        <v>0</v>
      </c>
      <c r="G614">
        <f>IF(Results!M614&lt;=Input!$C$27, 1, 0)</f>
        <v>1</v>
      </c>
      <c r="H614">
        <f>IF(Results!M614&gt;=Input!$F$27, 1, 0)</f>
        <v>0</v>
      </c>
      <c r="I614">
        <f>IF(D614=1,Results!D614,0)</f>
        <v>0</v>
      </c>
      <c r="J614">
        <f>IF(E614=1,Results!G614,0)</f>
        <v>0</v>
      </c>
      <c r="K614">
        <f>IF(F614=1,Results!J614,0)</f>
        <v>0</v>
      </c>
      <c r="L614">
        <f>IF(H614=1,Results!M614,0)</f>
        <v>0</v>
      </c>
      <c r="M614">
        <f>IF(A614=1,Results!D614,0)</f>
        <v>0</v>
      </c>
      <c r="N614">
        <f>IF(B614=1,Results!G614,0)</f>
        <v>0</v>
      </c>
      <c r="O614">
        <f>IF(C614=1,Results!J614,0)</f>
        <v>0</v>
      </c>
      <c r="P614">
        <f>IF(G614=1,Results!M614,0)</f>
        <v>0</v>
      </c>
      <c r="Q614">
        <f>IF($E614=1,Results!N614,0)</f>
        <v>0</v>
      </c>
      <c r="R614">
        <f>IF($B614=1,Results!N614,0)</f>
        <v>0</v>
      </c>
    </row>
    <row r="615" spans="1:18">
      <c r="A615">
        <f>IF(Results!D615&lt;=Input!$C$27, 1, 0)</f>
        <v>1</v>
      </c>
      <c r="B615">
        <f>IF(Results!G615&lt;=Input!$C$27, 1, 0)</f>
        <v>1</v>
      </c>
      <c r="C615">
        <f>IF(Results!J615&lt;=Input!$C$27, 1, 0)</f>
        <v>1</v>
      </c>
      <c r="D615">
        <f>IF(Results!D615&gt;=Input!$F$27, 1, 0)</f>
        <v>0</v>
      </c>
      <c r="E615">
        <f>IF(Results!G615&gt;=Input!$F$27, 1, 0)</f>
        <v>0</v>
      </c>
      <c r="F615">
        <f>IF(Results!J615&gt;=Input!$F$27, 1, 0)</f>
        <v>0</v>
      </c>
      <c r="G615">
        <f>IF(Results!M615&lt;=Input!$C$27, 1, 0)</f>
        <v>1</v>
      </c>
      <c r="H615">
        <f>IF(Results!M615&gt;=Input!$F$27, 1, 0)</f>
        <v>0</v>
      </c>
      <c r="I615">
        <f>IF(D615=1,Results!D615,0)</f>
        <v>0</v>
      </c>
      <c r="J615">
        <f>IF(E615=1,Results!G615,0)</f>
        <v>0</v>
      </c>
      <c r="K615">
        <f>IF(F615=1,Results!J615,0)</f>
        <v>0</v>
      </c>
      <c r="L615">
        <f>IF(H615=1,Results!M615,0)</f>
        <v>0</v>
      </c>
      <c r="M615">
        <f>IF(A615=1,Results!D615,0)</f>
        <v>0</v>
      </c>
      <c r="N615">
        <f>IF(B615=1,Results!G615,0)</f>
        <v>0</v>
      </c>
      <c r="O615">
        <f>IF(C615=1,Results!J615,0)</f>
        <v>0</v>
      </c>
      <c r="P615">
        <f>IF(G615=1,Results!M615,0)</f>
        <v>0</v>
      </c>
      <c r="Q615">
        <f>IF($E615=1,Results!N615,0)</f>
        <v>0</v>
      </c>
      <c r="R615">
        <f>IF($B615=1,Results!N615,0)</f>
        <v>0</v>
      </c>
    </row>
    <row r="616" spans="1:18">
      <c r="A616">
        <f>IF(Results!D616&lt;=Input!$C$27, 1, 0)</f>
        <v>1</v>
      </c>
      <c r="B616">
        <f>IF(Results!G616&lt;=Input!$C$27, 1, 0)</f>
        <v>1</v>
      </c>
      <c r="C616">
        <f>IF(Results!J616&lt;=Input!$C$27, 1, 0)</f>
        <v>1</v>
      </c>
      <c r="D616">
        <f>IF(Results!D616&gt;=Input!$F$27, 1, 0)</f>
        <v>0</v>
      </c>
      <c r="E616">
        <f>IF(Results!G616&gt;=Input!$F$27, 1, 0)</f>
        <v>0</v>
      </c>
      <c r="F616">
        <f>IF(Results!J616&gt;=Input!$F$27, 1, 0)</f>
        <v>0</v>
      </c>
      <c r="G616">
        <f>IF(Results!M616&lt;=Input!$C$27, 1, 0)</f>
        <v>1</v>
      </c>
      <c r="H616">
        <f>IF(Results!M616&gt;=Input!$F$27, 1, 0)</f>
        <v>0</v>
      </c>
      <c r="I616">
        <f>IF(D616=1,Results!D616,0)</f>
        <v>0</v>
      </c>
      <c r="J616">
        <f>IF(E616=1,Results!G616,0)</f>
        <v>0</v>
      </c>
      <c r="K616">
        <f>IF(F616=1,Results!J616,0)</f>
        <v>0</v>
      </c>
      <c r="L616">
        <f>IF(H616=1,Results!M616,0)</f>
        <v>0</v>
      </c>
      <c r="M616">
        <f>IF(A616=1,Results!D616,0)</f>
        <v>0</v>
      </c>
      <c r="N616">
        <f>IF(B616=1,Results!G616,0)</f>
        <v>0</v>
      </c>
      <c r="O616">
        <f>IF(C616=1,Results!J616,0)</f>
        <v>0</v>
      </c>
      <c r="P616">
        <f>IF(G616=1,Results!M616,0)</f>
        <v>0</v>
      </c>
      <c r="Q616">
        <f>IF($E616=1,Results!N616,0)</f>
        <v>0</v>
      </c>
      <c r="R616">
        <f>IF($B616=1,Results!N616,0)</f>
        <v>0</v>
      </c>
    </row>
    <row r="617" spans="1:18">
      <c r="A617">
        <f>IF(Results!D617&lt;=Input!$C$27, 1, 0)</f>
        <v>1</v>
      </c>
      <c r="B617">
        <f>IF(Results!G617&lt;=Input!$C$27, 1, 0)</f>
        <v>1</v>
      </c>
      <c r="C617">
        <f>IF(Results!J617&lt;=Input!$C$27, 1, 0)</f>
        <v>1</v>
      </c>
      <c r="D617">
        <f>IF(Results!D617&gt;=Input!$F$27, 1, 0)</f>
        <v>0</v>
      </c>
      <c r="E617">
        <f>IF(Results!G617&gt;=Input!$F$27, 1, 0)</f>
        <v>0</v>
      </c>
      <c r="F617">
        <f>IF(Results!J617&gt;=Input!$F$27, 1, 0)</f>
        <v>0</v>
      </c>
      <c r="G617">
        <f>IF(Results!M617&lt;=Input!$C$27, 1, 0)</f>
        <v>1</v>
      </c>
      <c r="H617">
        <f>IF(Results!M617&gt;=Input!$F$27, 1, 0)</f>
        <v>0</v>
      </c>
      <c r="I617">
        <f>IF(D617=1,Results!D617,0)</f>
        <v>0</v>
      </c>
      <c r="J617">
        <f>IF(E617=1,Results!G617,0)</f>
        <v>0</v>
      </c>
      <c r="K617">
        <f>IF(F617=1,Results!J617,0)</f>
        <v>0</v>
      </c>
      <c r="L617">
        <f>IF(H617=1,Results!M617,0)</f>
        <v>0</v>
      </c>
      <c r="M617">
        <f>IF(A617=1,Results!D617,0)</f>
        <v>0</v>
      </c>
      <c r="N617">
        <f>IF(B617=1,Results!G617,0)</f>
        <v>0</v>
      </c>
      <c r="O617">
        <f>IF(C617=1,Results!J617,0)</f>
        <v>0</v>
      </c>
      <c r="P617">
        <f>IF(G617=1,Results!M617,0)</f>
        <v>0</v>
      </c>
      <c r="Q617">
        <f>IF($E617=1,Results!N617,0)</f>
        <v>0</v>
      </c>
      <c r="R617">
        <f>IF($B617=1,Results!N617,0)</f>
        <v>0</v>
      </c>
    </row>
    <row r="618" spans="1:18">
      <c r="A618">
        <f>IF(Results!D618&lt;=Input!$C$27, 1, 0)</f>
        <v>1</v>
      </c>
      <c r="B618">
        <f>IF(Results!G618&lt;=Input!$C$27, 1, 0)</f>
        <v>1</v>
      </c>
      <c r="C618">
        <f>IF(Results!J618&lt;=Input!$C$27, 1, 0)</f>
        <v>1</v>
      </c>
      <c r="D618">
        <f>IF(Results!D618&gt;=Input!$F$27, 1, 0)</f>
        <v>0</v>
      </c>
      <c r="E618">
        <f>IF(Results!G618&gt;=Input!$F$27, 1, 0)</f>
        <v>0</v>
      </c>
      <c r="F618">
        <f>IF(Results!J618&gt;=Input!$F$27, 1, 0)</f>
        <v>0</v>
      </c>
      <c r="G618">
        <f>IF(Results!M618&lt;=Input!$C$27, 1, 0)</f>
        <v>1</v>
      </c>
      <c r="H618">
        <f>IF(Results!M618&gt;=Input!$F$27, 1, 0)</f>
        <v>0</v>
      </c>
      <c r="I618">
        <f>IF(D618=1,Results!D618,0)</f>
        <v>0</v>
      </c>
      <c r="J618">
        <f>IF(E618=1,Results!G618,0)</f>
        <v>0</v>
      </c>
      <c r="K618">
        <f>IF(F618=1,Results!J618,0)</f>
        <v>0</v>
      </c>
      <c r="L618">
        <f>IF(H618=1,Results!M618,0)</f>
        <v>0</v>
      </c>
      <c r="M618">
        <f>IF(A618=1,Results!D618,0)</f>
        <v>0</v>
      </c>
      <c r="N618">
        <f>IF(B618=1,Results!G618,0)</f>
        <v>0</v>
      </c>
      <c r="O618">
        <f>IF(C618=1,Results!J618,0)</f>
        <v>0</v>
      </c>
      <c r="P618">
        <f>IF(G618=1,Results!M618,0)</f>
        <v>0</v>
      </c>
      <c r="Q618">
        <f>IF($E618=1,Results!N618,0)</f>
        <v>0</v>
      </c>
      <c r="R618">
        <f>IF($B618=1,Results!N618,0)</f>
        <v>0</v>
      </c>
    </row>
    <row r="619" spans="1:18">
      <c r="A619">
        <f>IF(Results!D619&lt;=Input!$C$27, 1, 0)</f>
        <v>1</v>
      </c>
      <c r="B619">
        <f>IF(Results!G619&lt;=Input!$C$27, 1, 0)</f>
        <v>1</v>
      </c>
      <c r="C619">
        <f>IF(Results!J619&lt;=Input!$C$27, 1, 0)</f>
        <v>1</v>
      </c>
      <c r="D619">
        <f>IF(Results!D619&gt;=Input!$F$27, 1, 0)</f>
        <v>0</v>
      </c>
      <c r="E619">
        <f>IF(Results!G619&gt;=Input!$F$27, 1, 0)</f>
        <v>0</v>
      </c>
      <c r="F619">
        <f>IF(Results!J619&gt;=Input!$F$27, 1, 0)</f>
        <v>0</v>
      </c>
      <c r="G619">
        <f>IF(Results!M619&lt;=Input!$C$27, 1, 0)</f>
        <v>1</v>
      </c>
      <c r="H619">
        <f>IF(Results!M619&gt;=Input!$F$27, 1, 0)</f>
        <v>0</v>
      </c>
      <c r="I619">
        <f>IF(D619=1,Results!D619,0)</f>
        <v>0</v>
      </c>
      <c r="J619">
        <f>IF(E619=1,Results!G619,0)</f>
        <v>0</v>
      </c>
      <c r="K619">
        <f>IF(F619=1,Results!J619,0)</f>
        <v>0</v>
      </c>
      <c r="L619">
        <f>IF(H619=1,Results!M619,0)</f>
        <v>0</v>
      </c>
      <c r="M619">
        <f>IF(A619=1,Results!D619,0)</f>
        <v>0</v>
      </c>
      <c r="N619">
        <f>IF(B619=1,Results!G619,0)</f>
        <v>0</v>
      </c>
      <c r="O619">
        <f>IF(C619=1,Results!J619,0)</f>
        <v>0</v>
      </c>
      <c r="P619">
        <f>IF(G619=1,Results!M619,0)</f>
        <v>0</v>
      </c>
      <c r="Q619">
        <f>IF($E619=1,Results!N619,0)</f>
        <v>0</v>
      </c>
      <c r="R619">
        <f>IF($B619=1,Results!N619,0)</f>
        <v>0</v>
      </c>
    </row>
    <row r="620" spans="1:18">
      <c r="A620">
        <f>IF(Results!D620&lt;=Input!$C$27, 1, 0)</f>
        <v>1</v>
      </c>
      <c r="B620">
        <f>IF(Results!G620&lt;=Input!$C$27, 1, 0)</f>
        <v>1</v>
      </c>
      <c r="C620">
        <f>IF(Results!J620&lt;=Input!$C$27, 1, 0)</f>
        <v>1</v>
      </c>
      <c r="D620">
        <f>IF(Results!D620&gt;=Input!$F$27, 1, 0)</f>
        <v>0</v>
      </c>
      <c r="E620">
        <f>IF(Results!G620&gt;=Input!$F$27, 1, 0)</f>
        <v>0</v>
      </c>
      <c r="F620">
        <f>IF(Results!J620&gt;=Input!$F$27, 1, 0)</f>
        <v>0</v>
      </c>
      <c r="G620">
        <f>IF(Results!M620&lt;=Input!$C$27, 1, 0)</f>
        <v>1</v>
      </c>
      <c r="H620">
        <f>IF(Results!M620&gt;=Input!$F$27, 1, 0)</f>
        <v>0</v>
      </c>
      <c r="I620">
        <f>IF(D620=1,Results!D620,0)</f>
        <v>0</v>
      </c>
      <c r="J620">
        <f>IF(E620=1,Results!G620,0)</f>
        <v>0</v>
      </c>
      <c r="K620">
        <f>IF(F620=1,Results!J620,0)</f>
        <v>0</v>
      </c>
      <c r="L620">
        <f>IF(H620=1,Results!M620,0)</f>
        <v>0</v>
      </c>
      <c r="M620">
        <f>IF(A620=1,Results!D620,0)</f>
        <v>0</v>
      </c>
      <c r="N620">
        <f>IF(B620=1,Results!G620,0)</f>
        <v>0</v>
      </c>
      <c r="O620">
        <f>IF(C620=1,Results!J620,0)</f>
        <v>0</v>
      </c>
      <c r="P620">
        <f>IF(G620=1,Results!M620,0)</f>
        <v>0</v>
      </c>
      <c r="Q620">
        <f>IF($E620=1,Results!N620,0)</f>
        <v>0</v>
      </c>
      <c r="R620">
        <f>IF($B620=1,Results!N620,0)</f>
        <v>0</v>
      </c>
    </row>
    <row r="621" spans="1:18">
      <c r="A621">
        <f>IF(Results!D621&lt;=Input!$C$27, 1, 0)</f>
        <v>1</v>
      </c>
      <c r="B621">
        <f>IF(Results!G621&lt;=Input!$C$27, 1, 0)</f>
        <v>1</v>
      </c>
      <c r="C621">
        <f>IF(Results!J621&lt;=Input!$C$27, 1, 0)</f>
        <v>1</v>
      </c>
      <c r="D621">
        <f>IF(Results!D621&gt;=Input!$F$27, 1, 0)</f>
        <v>0</v>
      </c>
      <c r="E621">
        <f>IF(Results!G621&gt;=Input!$F$27, 1, 0)</f>
        <v>0</v>
      </c>
      <c r="F621">
        <f>IF(Results!J621&gt;=Input!$F$27, 1, 0)</f>
        <v>0</v>
      </c>
      <c r="G621">
        <f>IF(Results!M621&lt;=Input!$C$27, 1, 0)</f>
        <v>1</v>
      </c>
      <c r="H621">
        <f>IF(Results!M621&gt;=Input!$F$27, 1, 0)</f>
        <v>0</v>
      </c>
      <c r="I621">
        <f>IF(D621=1,Results!D621,0)</f>
        <v>0</v>
      </c>
      <c r="J621">
        <f>IF(E621=1,Results!G621,0)</f>
        <v>0</v>
      </c>
      <c r="K621">
        <f>IF(F621=1,Results!J621,0)</f>
        <v>0</v>
      </c>
      <c r="L621">
        <f>IF(H621=1,Results!M621,0)</f>
        <v>0</v>
      </c>
      <c r="M621">
        <f>IF(A621=1,Results!D621,0)</f>
        <v>0</v>
      </c>
      <c r="N621">
        <f>IF(B621=1,Results!G621,0)</f>
        <v>0</v>
      </c>
      <c r="O621">
        <f>IF(C621=1,Results!J621,0)</f>
        <v>0</v>
      </c>
      <c r="P621">
        <f>IF(G621=1,Results!M621,0)</f>
        <v>0</v>
      </c>
      <c r="Q621">
        <f>IF($E621=1,Results!N621,0)</f>
        <v>0</v>
      </c>
      <c r="R621">
        <f>IF($B621=1,Results!N621,0)</f>
        <v>0</v>
      </c>
    </row>
    <row r="622" spans="1:18">
      <c r="A622">
        <f>IF(Results!D622&lt;=Input!$C$27, 1, 0)</f>
        <v>1</v>
      </c>
      <c r="B622">
        <f>IF(Results!G622&lt;=Input!$C$27, 1, 0)</f>
        <v>1</v>
      </c>
      <c r="C622">
        <f>IF(Results!J622&lt;=Input!$C$27, 1, 0)</f>
        <v>1</v>
      </c>
      <c r="D622">
        <f>IF(Results!D622&gt;=Input!$F$27, 1, 0)</f>
        <v>0</v>
      </c>
      <c r="E622">
        <f>IF(Results!G622&gt;=Input!$F$27, 1, 0)</f>
        <v>0</v>
      </c>
      <c r="F622">
        <f>IF(Results!J622&gt;=Input!$F$27, 1, 0)</f>
        <v>0</v>
      </c>
      <c r="G622">
        <f>IF(Results!M622&lt;=Input!$C$27, 1, 0)</f>
        <v>1</v>
      </c>
      <c r="H622">
        <f>IF(Results!M622&gt;=Input!$F$27, 1, 0)</f>
        <v>0</v>
      </c>
      <c r="I622">
        <f>IF(D622=1,Results!D622,0)</f>
        <v>0</v>
      </c>
      <c r="J622">
        <f>IF(E622=1,Results!G622,0)</f>
        <v>0</v>
      </c>
      <c r="K622">
        <f>IF(F622=1,Results!J622,0)</f>
        <v>0</v>
      </c>
      <c r="L622">
        <f>IF(H622=1,Results!M622,0)</f>
        <v>0</v>
      </c>
      <c r="M622">
        <f>IF(A622=1,Results!D622,0)</f>
        <v>0</v>
      </c>
      <c r="N622">
        <f>IF(B622=1,Results!G622,0)</f>
        <v>0</v>
      </c>
      <c r="O622">
        <f>IF(C622=1,Results!J622,0)</f>
        <v>0</v>
      </c>
      <c r="P622">
        <f>IF(G622=1,Results!M622,0)</f>
        <v>0</v>
      </c>
      <c r="Q622">
        <f>IF($E622=1,Results!N622,0)</f>
        <v>0</v>
      </c>
      <c r="R622">
        <f>IF($B622=1,Results!N622,0)</f>
        <v>0</v>
      </c>
    </row>
    <row r="623" spans="1:18">
      <c r="A623">
        <f>IF(Results!D623&lt;=Input!$C$27, 1, 0)</f>
        <v>1</v>
      </c>
      <c r="B623">
        <f>IF(Results!G623&lt;=Input!$C$27, 1, 0)</f>
        <v>1</v>
      </c>
      <c r="C623">
        <f>IF(Results!J623&lt;=Input!$C$27, 1, 0)</f>
        <v>1</v>
      </c>
      <c r="D623">
        <f>IF(Results!D623&gt;=Input!$F$27, 1, 0)</f>
        <v>0</v>
      </c>
      <c r="E623">
        <f>IF(Results!G623&gt;=Input!$F$27, 1, 0)</f>
        <v>0</v>
      </c>
      <c r="F623">
        <f>IF(Results!J623&gt;=Input!$F$27, 1, 0)</f>
        <v>0</v>
      </c>
      <c r="G623">
        <f>IF(Results!M623&lt;=Input!$C$27, 1, 0)</f>
        <v>1</v>
      </c>
      <c r="H623">
        <f>IF(Results!M623&gt;=Input!$F$27, 1, 0)</f>
        <v>0</v>
      </c>
      <c r="I623">
        <f>IF(D623=1,Results!D623,0)</f>
        <v>0</v>
      </c>
      <c r="J623">
        <f>IF(E623=1,Results!G623,0)</f>
        <v>0</v>
      </c>
      <c r="K623">
        <f>IF(F623=1,Results!J623,0)</f>
        <v>0</v>
      </c>
      <c r="L623">
        <f>IF(H623=1,Results!M623,0)</f>
        <v>0</v>
      </c>
      <c r="M623">
        <f>IF(A623=1,Results!D623,0)</f>
        <v>0</v>
      </c>
      <c r="N623">
        <f>IF(B623=1,Results!G623,0)</f>
        <v>0</v>
      </c>
      <c r="O623">
        <f>IF(C623=1,Results!J623,0)</f>
        <v>0</v>
      </c>
      <c r="P623">
        <f>IF(G623=1,Results!M623,0)</f>
        <v>0</v>
      </c>
      <c r="Q623">
        <f>IF($E623=1,Results!N623,0)</f>
        <v>0</v>
      </c>
      <c r="R623">
        <f>IF($B623=1,Results!N623,0)</f>
        <v>0</v>
      </c>
    </row>
    <row r="624" spans="1:18">
      <c r="A624">
        <f>IF(Results!D624&lt;=Input!$C$27, 1, 0)</f>
        <v>1</v>
      </c>
      <c r="B624">
        <f>IF(Results!G624&lt;=Input!$C$27, 1, 0)</f>
        <v>1</v>
      </c>
      <c r="C624">
        <f>IF(Results!J624&lt;=Input!$C$27, 1, 0)</f>
        <v>1</v>
      </c>
      <c r="D624">
        <f>IF(Results!D624&gt;=Input!$F$27, 1, 0)</f>
        <v>0</v>
      </c>
      <c r="E624">
        <f>IF(Results!G624&gt;=Input!$F$27, 1, 0)</f>
        <v>0</v>
      </c>
      <c r="F624">
        <f>IF(Results!J624&gt;=Input!$F$27, 1, 0)</f>
        <v>0</v>
      </c>
      <c r="G624">
        <f>IF(Results!M624&lt;=Input!$C$27, 1, 0)</f>
        <v>1</v>
      </c>
      <c r="H624">
        <f>IF(Results!M624&gt;=Input!$F$27, 1, 0)</f>
        <v>0</v>
      </c>
      <c r="I624">
        <f>IF(D624=1,Results!D624,0)</f>
        <v>0</v>
      </c>
      <c r="J624">
        <f>IF(E624=1,Results!G624,0)</f>
        <v>0</v>
      </c>
      <c r="K624">
        <f>IF(F624=1,Results!J624,0)</f>
        <v>0</v>
      </c>
      <c r="L624">
        <f>IF(H624=1,Results!M624,0)</f>
        <v>0</v>
      </c>
      <c r="M624">
        <f>IF(A624=1,Results!D624,0)</f>
        <v>0</v>
      </c>
      <c r="N624">
        <f>IF(B624=1,Results!G624,0)</f>
        <v>0</v>
      </c>
      <c r="O624">
        <f>IF(C624=1,Results!J624,0)</f>
        <v>0</v>
      </c>
      <c r="P624">
        <f>IF(G624=1,Results!M624,0)</f>
        <v>0</v>
      </c>
      <c r="Q624">
        <f>IF($E624=1,Results!N624,0)</f>
        <v>0</v>
      </c>
      <c r="R624">
        <f>IF($B624=1,Results!N624,0)</f>
        <v>0</v>
      </c>
    </row>
    <row r="625" spans="1:18">
      <c r="A625">
        <f>IF(Results!D625&lt;=Input!$C$27, 1, 0)</f>
        <v>1</v>
      </c>
      <c r="B625">
        <f>IF(Results!G625&lt;=Input!$C$27, 1, 0)</f>
        <v>1</v>
      </c>
      <c r="C625">
        <f>IF(Results!J625&lt;=Input!$C$27, 1, 0)</f>
        <v>1</v>
      </c>
      <c r="D625">
        <f>IF(Results!D625&gt;=Input!$F$27, 1, 0)</f>
        <v>0</v>
      </c>
      <c r="E625">
        <f>IF(Results!G625&gt;=Input!$F$27, 1, 0)</f>
        <v>0</v>
      </c>
      <c r="F625">
        <f>IF(Results!J625&gt;=Input!$F$27, 1, 0)</f>
        <v>0</v>
      </c>
      <c r="G625">
        <f>IF(Results!M625&lt;=Input!$C$27, 1, 0)</f>
        <v>1</v>
      </c>
      <c r="H625">
        <f>IF(Results!M625&gt;=Input!$F$27, 1, 0)</f>
        <v>0</v>
      </c>
      <c r="I625">
        <f>IF(D625=1,Results!D625,0)</f>
        <v>0</v>
      </c>
      <c r="J625">
        <f>IF(E625=1,Results!G625,0)</f>
        <v>0</v>
      </c>
      <c r="K625">
        <f>IF(F625=1,Results!J625,0)</f>
        <v>0</v>
      </c>
      <c r="L625">
        <f>IF(H625=1,Results!M625,0)</f>
        <v>0</v>
      </c>
      <c r="M625">
        <f>IF(A625=1,Results!D625,0)</f>
        <v>0</v>
      </c>
      <c r="N625">
        <f>IF(B625=1,Results!G625,0)</f>
        <v>0</v>
      </c>
      <c r="O625">
        <f>IF(C625=1,Results!J625,0)</f>
        <v>0</v>
      </c>
      <c r="P625">
        <f>IF(G625=1,Results!M625,0)</f>
        <v>0</v>
      </c>
      <c r="Q625">
        <f>IF($E625=1,Results!N625,0)</f>
        <v>0</v>
      </c>
      <c r="R625">
        <f>IF($B625=1,Results!N625,0)</f>
        <v>0</v>
      </c>
    </row>
    <row r="626" spans="1:18">
      <c r="A626">
        <f>IF(Results!D626&lt;=Input!$C$27, 1, 0)</f>
        <v>1</v>
      </c>
      <c r="B626">
        <f>IF(Results!G626&lt;=Input!$C$27, 1, 0)</f>
        <v>1</v>
      </c>
      <c r="C626">
        <f>IF(Results!J626&lt;=Input!$C$27, 1, 0)</f>
        <v>1</v>
      </c>
      <c r="D626">
        <f>IF(Results!D626&gt;=Input!$F$27, 1, 0)</f>
        <v>0</v>
      </c>
      <c r="E626">
        <f>IF(Results!G626&gt;=Input!$F$27, 1, 0)</f>
        <v>0</v>
      </c>
      <c r="F626">
        <f>IF(Results!J626&gt;=Input!$F$27, 1, 0)</f>
        <v>0</v>
      </c>
      <c r="G626">
        <f>IF(Results!M626&lt;=Input!$C$27, 1, 0)</f>
        <v>1</v>
      </c>
      <c r="H626">
        <f>IF(Results!M626&gt;=Input!$F$27, 1, 0)</f>
        <v>0</v>
      </c>
      <c r="I626">
        <f>IF(D626=1,Results!D626,0)</f>
        <v>0</v>
      </c>
      <c r="J626">
        <f>IF(E626=1,Results!G626,0)</f>
        <v>0</v>
      </c>
      <c r="K626">
        <f>IF(F626=1,Results!J626,0)</f>
        <v>0</v>
      </c>
      <c r="L626">
        <f>IF(H626=1,Results!M626,0)</f>
        <v>0</v>
      </c>
      <c r="M626">
        <f>IF(A626=1,Results!D626,0)</f>
        <v>0</v>
      </c>
      <c r="N626">
        <f>IF(B626=1,Results!G626,0)</f>
        <v>0</v>
      </c>
      <c r="O626">
        <f>IF(C626=1,Results!J626,0)</f>
        <v>0</v>
      </c>
      <c r="P626">
        <f>IF(G626=1,Results!M626,0)</f>
        <v>0</v>
      </c>
      <c r="Q626">
        <f>IF($E626=1,Results!N626,0)</f>
        <v>0</v>
      </c>
      <c r="R626">
        <f>IF($B626=1,Results!N626,0)</f>
        <v>0</v>
      </c>
    </row>
    <row r="627" spans="1:18">
      <c r="A627">
        <f>IF(Results!D627&lt;=Input!$C$27, 1, 0)</f>
        <v>1</v>
      </c>
      <c r="B627">
        <f>IF(Results!G627&lt;=Input!$C$27, 1, 0)</f>
        <v>1</v>
      </c>
      <c r="C627">
        <f>IF(Results!J627&lt;=Input!$C$27, 1, 0)</f>
        <v>1</v>
      </c>
      <c r="D627">
        <f>IF(Results!D627&gt;=Input!$F$27, 1, 0)</f>
        <v>0</v>
      </c>
      <c r="E627">
        <f>IF(Results!G627&gt;=Input!$F$27, 1, 0)</f>
        <v>0</v>
      </c>
      <c r="F627">
        <f>IF(Results!J627&gt;=Input!$F$27, 1, 0)</f>
        <v>0</v>
      </c>
      <c r="G627">
        <f>IF(Results!M627&lt;=Input!$C$27, 1, 0)</f>
        <v>1</v>
      </c>
      <c r="H627">
        <f>IF(Results!M627&gt;=Input!$F$27, 1, 0)</f>
        <v>0</v>
      </c>
      <c r="I627">
        <f>IF(D627=1,Results!D627,0)</f>
        <v>0</v>
      </c>
      <c r="J627">
        <f>IF(E627=1,Results!G627,0)</f>
        <v>0</v>
      </c>
      <c r="K627">
        <f>IF(F627=1,Results!J627,0)</f>
        <v>0</v>
      </c>
      <c r="L627">
        <f>IF(H627=1,Results!M627,0)</f>
        <v>0</v>
      </c>
      <c r="M627">
        <f>IF(A627=1,Results!D627,0)</f>
        <v>0</v>
      </c>
      <c r="N627">
        <f>IF(B627=1,Results!G627,0)</f>
        <v>0</v>
      </c>
      <c r="O627">
        <f>IF(C627=1,Results!J627,0)</f>
        <v>0</v>
      </c>
      <c r="P627">
        <f>IF(G627=1,Results!M627,0)</f>
        <v>0</v>
      </c>
      <c r="Q627">
        <f>IF($E627=1,Results!N627,0)</f>
        <v>0</v>
      </c>
      <c r="R627">
        <f>IF($B627=1,Results!N627,0)</f>
        <v>0</v>
      </c>
    </row>
    <row r="628" spans="1:18">
      <c r="A628">
        <f>IF(Results!D628&lt;=Input!$C$27, 1, 0)</f>
        <v>1</v>
      </c>
      <c r="B628">
        <f>IF(Results!G628&lt;=Input!$C$27, 1, 0)</f>
        <v>1</v>
      </c>
      <c r="C628">
        <f>IF(Results!J628&lt;=Input!$C$27, 1, 0)</f>
        <v>1</v>
      </c>
      <c r="D628">
        <f>IF(Results!D628&gt;=Input!$F$27, 1, 0)</f>
        <v>0</v>
      </c>
      <c r="E628">
        <f>IF(Results!G628&gt;=Input!$F$27, 1, 0)</f>
        <v>0</v>
      </c>
      <c r="F628">
        <f>IF(Results!J628&gt;=Input!$F$27, 1, 0)</f>
        <v>0</v>
      </c>
      <c r="G628">
        <f>IF(Results!M628&lt;=Input!$C$27, 1, 0)</f>
        <v>1</v>
      </c>
      <c r="H628">
        <f>IF(Results!M628&gt;=Input!$F$27, 1, 0)</f>
        <v>0</v>
      </c>
      <c r="I628">
        <f>IF(D628=1,Results!D628,0)</f>
        <v>0</v>
      </c>
      <c r="J628">
        <f>IF(E628=1,Results!G628,0)</f>
        <v>0</v>
      </c>
      <c r="K628">
        <f>IF(F628=1,Results!J628,0)</f>
        <v>0</v>
      </c>
      <c r="L628">
        <f>IF(H628=1,Results!M628,0)</f>
        <v>0</v>
      </c>
      <c r="M628">
        <f>IF(A628=1,Results!D628,0)</f>
        <v>0</v>
      </c>
      <c r="N628">
        <f>IF(B628=1,Results!G628,0)</f>
        <v>0</v>
      </c>
      <c r="O628">
        <f>IF(C628=1,Results!J628,0)</f>
        <v>0</v>
      </c>
      <c r="P628">
        <f>IF(G628=1,Results!M628,0)</f>
        <v>0</v>
      </c>
      <c r="Q628">
        <f>IF($E628=1,Results!N628,0)</f>
        <v>0</v>
      </c>
      <c r="R628">
        <f>IF($B628=1,Results!N628,0)</f>
        <v>0</v>
      </c>
    </row>
    <row r="629" spans="1:18">
      <c r="A629">
        <f>IF(Results!D629&lt;=Input!$C$27, 1, 0)</f>
        <v>1</v>
      </c>
      <c r="B629">
        <f>IF(Results!G629&lt;=Input!$C$27, 1, 0)</f>
        <v>1</v>
      </c>
      <c r="C629">
        <f>IF(Results!J629&lt;=Input!$C$27, 1, 0)</f>
        <v>1</v>
      </c>
      <c r="D629">
        <f>IF(Results!D629&gt;=Input!$F$27, 1, 0)</f>
        <v>0</v>
      </c>
      <c r="E629">
        <f>IF(Results!G629&gt;=Input!$F$27, 1, 0)</f>
        <v>0</v>
      </c>
      <c r="F629">
        <f>IF(Results!J629&gt;=Input!$F$27, 1, 0)</f>
        <v>0</v>
      </c>
      <c r="G629">
        <f>IF(Results!M629&lt;=Input!$C$27, 1, 0)</f>
        <v>1</v>
      </c>
      <c r="H629">
        <f>IF(Results!M629&gt;=Input!$F$27, 1, 0)</f>
        <v>0</v>
      </c>
      <c r="I629">
        <f>IF(D629=1,Results!D629,0)</f>
        <v>0</v>
      </c>
      <c r="J629">
        <f>IF(E629=1,Results!G629,0)</f>
        <v>0</v>
      </c>
      <c r="K629">
        <f>IF(F629=1,Results!J629,0)</f>
        <v>0</v>
      </c>
      <c r="L629">
        <f>IF(H629=1,Results!M629,0)</f>
        <v>0</v>
      </c>
      <c r="M629">
        <f>IF(A629=1,Results!D629,0)</f>
        <v>0</v>
      </c>
      <c r="N629">
        <f>IF(B629=1,Results!G629,0)</f>
        <v>0</v>
      </c>
      <c r="O629">
        <f>IF(C629=1,Results!J629,0)</f>
        <v>0</v>
      </c>
      <c r="P629">
        <f>IF(G629=1,Results!M629,0)</f>
        <v>0</v>
      </c>
      <c r="Q629">
        <f>IF($E629=1,Results!N629,0)</f>
        <v>0</v>
      </c>
      <c r="R629">
        <f>IF($B629=1,Results!N629,0)</f>
        <v>0</v>
      </c>
    </row>
    <row r="630" spans="1:18">
      <c r="A630">
        <f>IF(Results!D630&lt;=Input!$C$27, 1, 0)</f>
        <v>1</v>
      </c>
      <c r="B630">
        <f>IF(Results!G630&lt;=Input!$C$27, 1, 0)</f>
        <v>1</v>
      </c>
      <c r="C630">
        <f>IF(Results!J630&lt;=Input!$C$27, 1, 0)</f>
        <v>1</v>
      </c>
      <c r="D630">
        <f>IF(Results!D630&gt;=Input!$F$27, 1, 0)</f>
        <v>0</v>
      </c>
      <c r="E630">
        <f>IF(Results!G630&gt;=Input!$F$27, 1, 0)</f>
        <v>0</v>
      </c>
      <c r="F630">
        <f>IF(Results!J630&gt;=Input!$F$27, 1, 0)</f>
        <v>0</v>
      </c>
      <c r="G630">
        <f>IF(Results!M630&lt;=Input!$C$27, 1, 0)</f>
        <v>1</v>
      </c>
      <c r="H630">
        <f>IF(Results!M630&gt;=Input!$F$27, 1, 0)</f>
        <v>0</v>
      </c>
      <c r="I630">
        <f>IF(D630=1,Results!D630,0)</f>
        <v>0</v>
      </c>
      <c r="J630">
        <f>IF(E630=1,Results!G630,0)</f>
        <v>0</v>
      </c>
      <c r="K630">
        <f>IF(F630=1,Results!J630,0)</f>
        <v>0</v>
      </c>
      <c r="L630">
        <f>IF(H630=1,Results!M630,0)</f>
        <v>0</v>
      </c>
      <c r="M630">
        <f>IF(A630=1,Results!D630,0)</f>
        <v>0</v>
      </c>
      <c r="N630">
        <f>IF(B630=1,Results!G630,0)</f>
        <v>0</v>
      </c>
      <c r="O630">
        <f>IF(C630=1,Results!J630,0)</f>
        <v>0</v>
      </c>
      <c r="P630">
        <f>IF(G630=1,Results!M630,0)</f>
        <v>0</v>
      </c>
      <c r="Q630">
        <f>IF($E630=1,Results!N630,0)</f>
        <v>0</v>
      </c>
      <c r="R630">
        <f>IF($B630=1,Results!N630,0)</f>
        <v>0</v>
      </c>
    </row>
    <row r="631" spans="1:18">
      <c r="A631">
        <f>IF(Results!D631&lt;=Input!$C$27, 1, 0)</f>
        <v>1</v>
      </c>
      <c r="B631">
        <f>IF(Results!G631&lt;=Input!$C$27, 1, 0)</f>
        <v>1</v>
      </c>
      <c r="C631">
        <f>IF(Results!J631&lt;=Input!$C$27, 1, 0)</f>
        <v>1</v>
      </c>
      <c r="D631">
        <f>IF(Results!D631&gt;=Input!$F$27, 1, 0)</f>
        <v>0</v>
      </c>
      <c r="E631">
        <f>IF(Results!G631&gt;=Input!$F$27, 1, 0)</f>
        <v>0</v>
      </c>
      <c r="F631">
        <f>IF(Results!J631&gt;=Input!$F$27, 1, 0)</f>
        <v>0</v>
      </c>
      <c r="G631">
        <f>IF(Results!M631&lt;=Input!$C$27, 1, 0)</f>
        <v>1</v>
      </c>
      <c r="H631">
        <f>IF(Results!M631&gt;=Input!$F$27, 1, 0)</f>
        <v>0</v>
      </c>
      <c r="I631">
        <f>IF(D631=1,Results!D631,0)</f>
        <v>0</v>
      </c>
      <c r="J631">
        <f>IF(E631=1,Results!G631,0)</f>
        <v>0</v>
      </c>
      <c r="K631">
        <f>IF(F631=1,Results!J631,0)</f>
        <v>0</v>
      </c>
      <c r="L631">
        <f>IF(H631=1,Results!M631,0)</f>
        <v>0</v>
      </c>
      <c r="M631">
        <f>IF(A631=1,Results!D631,0)</f>
        <v>0</v>
      </c>
      <c r="N631">
        <f>IF(B631=1,Results!G631,0)</f>
        <v>0</v>
      </c>
      <c r="O631">
        <f>IF(C631=1,Results!J631,0)</f>
        <v>0</v>
      </c>
      <c r="P631">
        <f>IF(G631=1,Results!M631,0)</f>
        <v>0</v>
      </c>
      <c r="Q631">
        <f>IF($E631=1,Results!N631,0)</f>
        <v>0</v>
      </c>
      <c r="R631">
        <f>IF($B631=1,Results!N631,0)</f>
        <v>0</v>
      </c>
    </row>
    <row r="632" spans="1:18">
      <c r="A632">
        <f>IF(Results!D632&lt;=Input!$C$27, 1, 0)</f>
        <v>1</v>
      </c>
      <c r="B632">
        <f>IF(Results!G632&lt;=Input!$C$27, 1, 0)</f>
        <v>1</v>
      </c>
      <c r="C632">
        <f>IF(Results!J632&lt;=Input!$C$27, 1, 0)</f>
        <v>1</v>
      </c>
      <c r="D632">
        <f>IF(Results!D632&gt;=Input!$F$27, 1, 0)</f>
        <v>0</v>
      </c>
      <c r="E632">
        <f>IF(Results!G632&gt;=Input!$F$27, 1, 0)</f>
        <v>0</v>
      </c>
      <c r="F632">
        <f>IF(Results!J632&gt;=Input!$F$27, 1, 0)</f>
        <v>0</v>
      </c>
      <c r="G632">
        <f>IF(Results!M632&lt;=Input!$C$27, 1, 0)</f>
        <v>1</v>
      </c>
      <c r="H632">
        <f>IF(Results!M632&gt;=Input!$F$27, 1, 0)</f>
        <v>0</v>
      </c>
      <c r="I632">
        <f>IF(D632=1,Results!D632,0)</f>
        <v>0</v>
      </c>
      <c r="J632">
        <f>IF(E632=1,Results!G632,0)</f>
        <v>0</v>
      </c>
      <c r="K632">
        <f>IF(F632=1,Results!J632,0)</f>
        <v>0</v>
      </c>
      <c r="L632">
        <f>IF(H632=1,Results!M632,0)</f>
        <v>0</v>
      </c>
      <c r="M632">
        <f>IF(A632=1,Results!D632,0)</f>
        <v>0</v>
      </c>
      <c r="N632">
        <f>IF(B632=1,Results!G632,0)</f>
        <v>0</v>
      </c>
      <c r="O632">
        <f>IF(C632=1,Results!J632,0)</f>
        <v>0</v>
      </c>
      <c r="P632">
        <f>IF(G632=1,Results!M632,0)</f>
        <v>0</v>
      </c>
      <c r="Q632">
        <f>IF($E632=1,Results!N632,0)</f>
        <v>0</v>
      </c>
      <c r="R632">
        <f>IF($B632=1,Results!N632,0)</f>
        <v>0</v>
      </c>
    </row>
    <row r="633" spans="1:18">
      <c r="A633">
        <f>IF(Results!D633&lt;=Input!$C$27, 1, 0)</f>
        <v>1</v>
      </c>
      <c r="B633">
        <f>IF(Results!G633&lt;=Input!$C$27, 1, 0)</f>
        <v>1</v>
      </c>
      <c r="C633">
        <f>IF(Results!J633&lt;=Input!$C$27, 1, 0)</f>
        <v>1</v>
      </c>
      <c r="D633">
        <f>IF(Results!D633&gt;=Input!$F$27, 1, 0)</f>
        <v>0</v>
      </c>
      <c r="E633">
        <f>IF(Results!G633&gt;=Input!$F$27, 1, 0)</f>
        <v>0</v>
      </c>
      <c r="F633">
        <f>IF(Results!J633&gt;=Input!$F$27, 1, 0)</f>
        <v>0</v>
      </c>
      <c r="G633">
        <f>IF(Results!M633&lt;=Input!$C$27, 1, 0)</f>
        <v>1</v>
      </c>
      <c r="H633">
        <f>IF(Results!M633&gt;=Input!$F$27, 1, 0)</f>
        <v>0</v>
      </c>
      <c r="I633">
        <f>IF(D633=1,Results!D633,0)</f>
        <v>0</v>
      </c>
      <c r="J633">
        <f>IF(E633=1,Results!G633,0)</f>
        <v>0</v>
      </c>
      <c r="K633">
        <f>IF(F633=1,Results!J633,0)</f>
        <v>0</v>
      </c>
      <c r="L633">
        <f>IF(H633=1,Results!M633,0)</f>
        <v>0</v>
      </c>
      <c r="M633">
        <f>IF(A633=1,Results!D633,0)</f>
        <v>0</v>
      </c>
      <c r="N633">
        <f>IF(B633=1,Results!G633,0)</f>
        <v>0</v>
      </c>
      <c r="O633">
        <f>IF(C633=1,Results!J633,0)</f>
        <v>0</v>
      </c>
      <c r="P633">
        <f>IF(G633=1,Results!M633,0)</f>
        <v>0</v>
      </c>
      <c r="Q633">
        <f>IF($E633=1,Results!N633,0)</f>
        <v>0</v>
      </c>
      <c r="R633">
        <f>IF($B633=1,Results!N633,0)</f>
        <v>0</v>
      </c>
    </row>
    <row r="634" spans="1:18">
      <c r="A634">
        <f>IF(Results!D634&lt;=Input!$C$27, 1, 0)</f>
        <v>1</v>
      </c>
      <c r="B634">
        <f>IF(Results!G634&lt;=Input!$C$27, 1, 0)</f>
        <v>1</v>
      </c>
      <c r="C634">
        <f>IF(Results!J634&lt;=Input!$C$27, 1, 0)</f>
        <v>1</v>
      </c>
      <c r="D634">
        <f>IF(Results!D634&gt;=Input!$F$27, 1, 0)</f>
        <v>0</v>
      </c>
      <c r="E634">
        <f>IF(Results!G634&gt;=Input!$F$27, 1, 0)</f>
        <v>0</v>
      </c>
      <c r="F634">
        <f>IF(Results!J634&gt;=Input!$F$27, 1, 0)</f>
        <v>0</v>
      </c>
      <c r="G634">
        <f>IF(Results!M634&lt;=Input!$C$27, 1, 0)</f>
        <v>1</v>
      </c>
      <c r="H634">
        <f>IF(Results!M634&gt;=Input!$F$27, 1, 0)</f>
        <v>0</v>
      </c>
      <c r="I634">
        <f>IF(D634=1,Results!D634,0)</f>
        <v>0</v>
      </c>
      <c r="J634">
        <f>IF(E634=1,Results!G634,0)</f>
        <v>0</v>
      </c>
      <c r="K634">
        <f>IF(F634=1,Results!J634,0)</f>
        <v>0</v>
      </c>
      <c r="L634">
        <f>IF(H634=1,Results!M634,0)</f>
        <v>0</v>
      </c>
      <c r="M634">
        <f>IF(A634=1,Results!D634,0)</f>
        <v>0</v>
      </c>
      <c r="N634">
        <f>IF(B634=1,Results!G634,0)</f>
        <v>0</v>
      </c>
      <c r="O634">
        <f>IF(C634=1,Results!J634,0)</f>
        <v>0</v>
      </c>
      <c r="P634">
        <f>IF(G634=1,Results!M634,0)</f>
        <v>0</v>
      </c>
      <c r="Q634">
        <f>IF($E634=1,Results!N634,0)</f>
        <v>0</v>
      </c>
      <c r="R634">
        <f>IF($B634=1,Results!N634,0)</f>
        <v>0</v>
      </c>
    </row>
    <row r="635" spans="1:18">
      <c r="A635">
        <f>IF(Results!D635&lt;=Input!$C$27, 1, 0)</f>
        <v>1</v>
      </c>
      <c r="B635">
        <f>IF(Results!G635&lt;=Input!$C$27, 1, 0)</f>
        <v>1</v>
      </c>
      <c r="C635">
        <f>IF(Results!J635&lt;=Input!$C$27, 1, 0)</f>
        <v>1</v>
      </c>
      <c r="D635">
        <f>IF(Results!D635&gt;=Input!$F$27, 1, 0)</f>
        <v>0</v>
      </c>
      <c r="E635">
        <f>IF(Results!G635&gt;=Input!$F$27, 1, 0)</f>
        <v>0</v>
      </c>
      <c r="F635">
        <f>IF(Results!J635&gt;=Input!$F$27, 1, 0)</f>
        <v>0</v>
      </c>
      <c r="G635">
        <f>IF(Results!M635&lt;=Input!$C$27, 1, 0)</f>
        <v>1</v>
      </c>
      <c r="H635">
        <f>IF(Results!M635&gt;=Input!$F$27, 1, 0)</f>
        <v>0</v>
      </c>
      <c r="I635">
        <f>IF(D635=1,Results!D635,0)</f>
        <v>0</v>
      </c>
      <c r="J635">
        <f>IF(E635=1,Results!G635,0)</f>
        <v>0</v>
      </c>
      <c r="K635">
        <f>IF(F635=1,Results!J635,0)</f>
        <v>0</v>
      </c>
      <c r="L635">
        <f>IF(H635=1,Results!M635,0)</f>
        <v>0</v>
      </c>
      <c r="M635">
        <f>IF(A635=1,Results!D635,0)</f>
        <v>0</v>
      </c>
      <c r="N635">
        <f>IF(B635=1,Results!G635,0)</f>
        <v>0</v>
      </c>
      <c r="O635">
        <f>IF(C635=1,Results!J635,0)</f>
        <v>0</v>
      </c>
      <c r="P635">
        <f>IF(G635=1,Results!M635,0)</f>
        <v>0</v>
      </c>
      <c r="Q635">
        <f>IF($E635=1,Results!N635,0)</f>
        <v>0</v>
      </c>
      <c r="R635">
        <f>IF($B635=1,Results!N635,0)</f>
        <v>0</v>
      </c>
    </row>
    <row r="636" spans="1:18">
      <c r="A636">
        <f>IF(Results!D636&lt;=Input!$C$27, 1, 0)</f>
        <v>1</v>
      </c>
      <c r="B636">
        <f>IF(Results!G636&lt;=Input!$C$27, 1, 0)</f>
        <v>1</v>
      </c>
      <c r="C636">
        <f>IF(Results!J636&lt;=Input!$C$27, 1, 0)</f>
        <v>1</v>
      </c>
      <c r="D636">
        <f>IF(Results!D636&gt;=Input!$F$27, 1, 0)</f>
        <v>0</v>
      </c>
      <c r="E636">
        <f>IF(Results!G636&gt;=Input!$F$27, 1, 0)</f>
        <v>0</v>
      </c>
      <c r="F636">
        <f>IF(Results!J636&gt;=Input!$F$27, 1, 0)</f>
        <v>0</v>
      </c>
      <c r="G636">
        <f>IF(Results!M636&lt;=Input!$C$27, 1, 0)</f>
        <v>1</v>
      </c>
      <c r="H636">
        <f>IF(Results!M636&gt;=Input!$F$27, 1, 0)</f>
        <v>0</v>
      </c>
      <c r="I636">
        <f>IF(D636=1,Results!D636,0)</f>
        <v>0</v>
      </c>
      <c r="J636">
        <f>IF(E636=1,Results!G636,0)</f>
        <v>0</v>
      </c>
      <c r="K636">
        <f>IF(F636=1,Results!J636,0)</f>
        <v>0</v>
      </c>
      <c r="L636">
        <f>IF(H636=1,Results!M636,0)</f>
        <v>0</v>
      </c>
      <c r="M636">
        <f>IF(A636=1,Results!D636,0)</f>
        <v>0</v>
      </c>
      <c r="N636">
        <f>IF(B636=1,Results!G636,0)</f>
        <v>0</v>
      </c>
      <c r="O636">
        <f>IF(C636=1,Results!J636,0)</f>
        <v>0</v>
      </c>
      <c r="P636">
        <f>IF(G636=1,Results!M636,0)</f>
        <v>0</v>
      </c>
      <c r="Q636">
        <f>IF($E636=1,Results!N636,0)</f>
        <v>0</v>
      </c>
      <c r="R636">
        <f>IF($B636=1,Results!N636,0)</f>
        <v>0</v>
      </c>
    </row>
    <row r="637" spans="1:18">
      <c r="A637">
        <f>IF(Results!D637&lt;=Input!$C$27, 1, 0)</f>
        <v>1</v>
      </c>
      <c r="B637">
        <f>IF(Results!G637&lt;=Input!$C$27, 1, 0)</f>
        <v>1</v>
      </c>
      <c r="C637">
        <f>IF(Results!J637&lt;=Input!$C$27, 1, 0)</f>
        <v>1</v>
      </c>
      <c r="D637">
        <f>IF(Results!D637&gt;=Input!$F$27, 1, 0)</f>
        <v>0</v>
      </c>
      <c r="E637">
        <f>IF(Results!G637&gt;=Input!$F$27, 1, 0)</f>
        <v>0</v>
      </c>
      <c r="F637">
        <f>IF(Results!J637&gt;=Input!$F$27, 1, 0)</f>
        <v>0</v>
      </c>
      <c r="G637">
        <f>IF(Results!M637&lt;=Input!$C$27, 1, 0)</f>
        <v>1</v>
      </c>
      <c r="H637">
        <f>IF(Results!M637&gt;=Input!$F$27, 1, 0)</f>
        <v>0</v>
      </c>
      <c r="I637">
        <f>IF(D637=1,Results!D637,0)</f>
        <v>0</v>
      </c>
      <c r="J637">
        <f>IF(E637=1,Results!G637,0)</f>
        <v>0</v>
      </c>
      <c r="K637">
        <f>IF(F637=1,Results!J637,0)</f>
        <v>0</v>
      </c>
      <c r="L637">
        <f>IF(H637=1,Results!M637,0)</f>
        <v>0</v>
      </c>
      <c r="M637">
        <f>IF(A637=1,Results!D637,0)</f>
        <v>0</v>
      </c>
      <c r="N637">
        <f>IF(B637=1,Results!G637,0)</f>
        <v>0</v>
      </c>
      <c r="O637">
        <f>IF(C637=1,Results!J637,0)</f>
        <v>0</v>
      </c>
      <c r="P637">
        <f>IF(G637=1,Results!M637,0)</f>
        <v>0</v>
      </c>
      <c r="Q637">
        <f>IF($E637=1,Results!N637,0)</f>
        <v>0</v>
      </c>
      <c r="R637">
        <f>IF($B637=1,Results!N637,0)</f>
        <v>0</v>
      </c>
    </row>
    <row r="638" spans="1:18">
      <c r="A638">
        <f>IF(Results!D638&lt;=Input!$C$27, 1, 0)</f>
        <v>1</v>
      </c>
      <c r="B638">
        <f>IF(Results!G638&lt;=Input!$C$27, 1, 0)</f>
        <v>1</v>
      </c>
      <c r="C638">
        <f>IF(Results!J638&lt;=Input!$C$27, 1, 0)</f>
        <v>1</v>
      </c>
      <c r="D638">
        <f>IF(Results!D638&gt;=Input!$F$27, 1, 0)</f>
        <v>0</v>
      </c>
      <c r="E638">
        <f>IF(Results!G638&gt;=Input!$F$27, 1, 0)</f>
        <v>0</v>
      </c>
      <c r="F638">
        <f>IF(Results!J638&gt;=Input!$F$27, 1, 0)</f>
        <v>0</v>
      </c>
      <c r="G638">
        <f>IF(Results!M638&lt;=Input!$C$27, 1, 0)</f>
        <v>1</v>
      </c>
      <c r="H638">
        <f>IF(Results!M638&gt;=Input!$F$27, 1, 0)</f>
        <v>0</v>
      </c>
      <c r="I638">
        <f>IF(D638=1,Results!D638,0)</f>
        <v>0</v>
      </c>
      <c r="J638">
        <f>IF(E638=1,Results!G638,0)</f>
        <v>0</v>
      </c>
      <c r="K638">
        <f>IF(F638=1,Results!J638,0)</f>
        <v>0</v>
      </c>
      <c r="L638">
        <f>IF(H638=1,Results!M638,0)</f>
        <v>0</v>
      </c>
      <c r="M638">
        <f>IF(A638=1,Results!D638,0)</f>
        <v>0</v>
      </c>
      <c r="N638">
        <f>IF(B638=1,Results!G638,0)</f>
        <v>0</v>
      </c>
      <c r="O638">
        <f>IF(C638=1,Results!J638,0)</f>
        <v>0</v>
      </c>
      <c r="P638">
        <f>IF(G638=1,Results!M638,0)</f>
        <v>0</v>
      </c>
      <c r="Q638">
        <f>IF($E638=1,Results!N638,0)</f>
        <v>0</v>
      </c>
      <c r="R638">
        <f>IF($B638=1,Results!N638,0)</f>
        <v>0</v>
      </c>
    </row>
    <row r="639" spans="1:18">
      <c r="A639">
        <f>IF(Results!D639&lt;=Input!$C$27, 1, 0)</f>
        <v>1</v>
      </c>
      <c r="B639">
        <f>IF(Results!G639&lt;=Input!$C$27, 1, 0)</f>
        <v>1</v>
      </c>
      <c r="C639">
        <f>IF(Results!J639&lt;=Input!$C$27, 1, 0)</f>
        <v>1</v>
      </c>
      <c r="D639">
        <f>IF(Results!D639&gt;=Input!$F$27, 1, 0)</f>
        <v>0</v>
      </c>
      <c r="E639">
        <f>IF(Results!G639&gt;=Input!$F$27, 1, 0)</f>
        <v>0</v>
      </c>
      <c r="F639">
        <f>IF(Results!J639&gt;=Input!$F$27, 1, 0)</f>
        <v>0</v>
      </c>
      <c r="G639">
        <f>IF(Results!M639&lt;=Input!$C$27, 1, 0)</f>
        <v>1</v>
      </c>
      <c r="H639">
        <f>IF(Results!M639&gt;=Input!$F$27, 1, 0)</f>
        <v>0</v>
      </c>
      <c r="I639">
        <f>IF(D639=1,Results!D639,0)</f>
        <v>0</v>
      </c>
      <c r="J639">
        <f>IF(E639=1,Results!G639,0)</f>
        <v>0</v>
      </c>
      <c r="K639">
        <f>IF(F639=1,Results!J639,0)</f>
        <v>0</v>
      </c>
      <c r="L639">
        <f>IF(H639=1,Results!M639,0)</f>
        <v>0</v>
      </c>
      <c r="M639">
        <f>IF(A639=1,Results!D639,0)</f>
        <v>0</v>
      </c>
      <c r="N639">
        <f>IF(B639=1,Results!G639,0)</f>
        <v>0</v>
      </c>
      <c r="O639">
        <f>IF(C639=1,Results!J639,0)</f>
        <v>0</v>
      </c>
      <c r="P639">
        <f>IF(G639=1,Results!M639,0)</f>
        <v>0</v>
      </c>
      <c r="Q639">
        <f>IF($E639=1,Results!N639,0)</f>
        <v>0</v>
      </c>
      <c r="R639">
        <f>IF($B639=1,Results!N639,0)</f>
        <v>0</v>
      </c>
    </row>
    <row r="640" spans="1:18">
      <c r="A640">
        <f>IF(Results!D640&lt;=Input!$C$27, 1, 0)</f>
        <v>1</v>
      </c>
      <c r="B640">
        <f>IF(Results!G640&lt;=Input!$C$27, 1, 0)</f>
        <v>1</v>
      </c>
      <c r="C640">
        <f>IF(Results!J640&lt;=Input!$C$27, 1, 0)</f>
        <v>1</v>
      </c>
      <c r="D640">
        <f>IF(Results!D640&gt;=Input!$F$27, 1, 0)</f>
        <v>0</v>
      </c>
      <c r="E640">
        <f>IF(Results!G640&gt;=Input!$F$27, 1, 0)</f>
        <v>0</v>
      </c>
      <c r="F640">
        <f>IF(Results!J640&gt;=Input!$F$27, 1, 0)</f>
        <v>0</v>
      </c>
      <c r="G640">
        <f>IF(Results!M640&lt;=Input!$C$27, 1, 0)</f>
        <v>1</v>
      </c>
      <c r="H640">
        <f>IF(Results!M640&gt;=Input!$F$27, 1, 0)</f>
        <v>0</v>
      </c>
      <c r="I640">
        <f>IF(D640=1,Results!D640,0)</f>
        <v>0</v>
      </c>
      <c r="J640">
        <f>IF(E640=1,Results!G640,0)</f>
        <v>0</v>
      </c>
      <c r="K640">
        <f>IF(F640=1,Results!J640,0)</f>
        <v>0</v>
      </c>
      <c r="L640">
        <f>IF(H640=1,Results!M640,0)</f>
        <v>0</v>
      </c>
      <c r="M640">
        <f>IF(A640=1,Results!D640,0)</f>
        <v>0</v>
      </c>
      <c r="N640">
        <f>IF(B640=1,Results!G640,0)</f>
        <v>0</v>
      </c>
      <c r="O640">
        <f>IF(C640=1,Results!J640,0)</f>
        <v>0</v>
      </c>
      <c r="P640">
        <f>IF(G640=1,Results!M640,0)</f>
        <v>0</v>
      </c>
      <c r="Q640">
        <f>IF($E640=1,Results!N640,0)</f>
        <v>0</v>
      </c>
      <c r="R640">
        <f>IF($B640=1,Results!N640,0)</f>
        <v>0</v>
      </c>
    </row>
    <row r="641" spans="1:18">
      <c r="A641">
        <f>IF(Results!D641&lt;=Input!$C$27, 1, 0)</f>
        <v>1</v>
      </c>
      <c r="B641">
        <f>IF(Results!G641&lt;=Input!$C$27, 1, 0)</f>
        <v>1</v>
      </c>
      <c r="C641">
        <f>IF(Results!J641&lt;=Input!$C$27, 1, 0)</f>
        <v>1</v>
      </c>
      <c r="D641">
        <f>IF(Results!D641&gt;=Input!$F$27, 1, 0)</f>
        <v>0</v>
      </c>
      <c r="E641">
        <f>IF(Results!G641&gt;=Input!$F$27, 1, 0)</f>
        <v>0</v>
      </c>
      <c r="F641">
        <f>IF(Results!J641&gt;=Input!$F$27, 1, 0)</f>
        <v>0</v>
      </c>
      <c r="G641">
        <f>IF(Results!M641&lt;=Input!$C$27, 1, 0)</f>
        <v>1</v>
      </c>
      <c r="H641">
        <f>IF(Results!M641&gt;=Input!$F$27, 1, 0)</f>
        <v>0</v>
      </c>
      <c r="I641">
        <f>IF(D641=1,Results!D641,0)</f>
        <v>0</v>
      </c>
      <c r="J641">
        <f>IF(E641=1,Results!G641,0)</f>
        <v>0</v>
      </c>
      <c r="K641">
        <f>IF(F641=1,Results!J641,0)</f>
        <v>0</v>
      </c>
      <c r="L641">
        <f>IF(H641=1,Results!M641,0)</f>
        <v>0</v>
      </c>
      <c r="M641">
        <f>IF(A641=1,Results!D641,0)</f>
        <v>0</v>
      </c>
      <c r="N641">
        <f>IF(B641=1,Results!G641,0)</f>
        <v>0</v>
      </c>
      <c r="O641">
        <f>IF(C641=1,Results!J641,0)</f>
        <v>0</v>
      </c>
      <c r="P641">
        <f>IF(G641=1,Results!M641,0)</f>
        <v>0</v>
      </c>
      <c r="Q641">
        <f>IF($E641=1,Results!N641,0)</f>
        <v>0</v>
      </c>
      <c r="R641">
        <f>IF($B641=1,Results!N641,0)</f>
        <v>0</v>
      </c>
    </row>
    <row r="642" spans="1:18">
      <c r="A642">
        <f>IF(Results!D642&lt;=Input!$C$27, 1, 0)</f>
        <v>1</v>
      </c>
      <c r="B642">
        <f>IF(Results!G642&lt;=Input!$C$27, 1, 0)</f>
        <v>1</v>
      </c>
      <c r="C642">
        <f>IF(Results!J642&lt;=Input!$C$27, 1, 0)</f>
        <v>1</v>
      </c>
      <c r="D642">
        <f>IF(Results!D642&gt;=Input!$F$27, 1, 0)</f>
        <v>0</v>
      </c>
      <c r="E642">
        <f>IF(Results!G642&gt;=Input!$F$27, 1, 0)</f>
        <v>0</v>
      </c>
      <c r="F642">
        <f>IF(Results!J642&gt;=Input!$F$27, 1, 0)</f>
        <v>0</v>
      </c>
      <c r="G642">
        <f>IF(Results!M642&lt;=Input!$C$27, 1, 0)</f>
        <v>1</v>
      </c>
      <c r="H642">
        <f>IF(Results!M642&gt;=Input!$F$27, 1, 0)</f>
        <v>0</v>
      </c>
      <c r="I642">
        <f>IF(D642=1,Results!D642,0)</f>
        <v>0</v>
      </c>
      <c r="J642">
        <f>IF(E642=1,Results!G642,0)</f>
        <v>0</v>
      </c>
      <c r="K642">
        <f>IF(F642=1,Results!J642,0)</f>
        <v>0</v>
      </c>
      <c r="L642">
        <f>IF(H642=1,Results!M642,0)</f>
        <v>0</v>
      </c>
      <c r="M642">
        <f>IF(A642=1,Results!D642,0)</f>
        <v>0</v>
      </c>
      <c r="N642">
        <f>IF(B642=1,Results!G642,0)</f>
        <v>0</v>
      </c>
      <c r="O642">
        <f>IF(C642=1,Results!J642,0)</f>
        <v>0</v>
      </c>
      <c r="P642">
        <f>IF(G642=1,Results!M642,0)</f>
        <v>0</v>
      </c>
      <c r="Q642">
        <f>IF($E642=1,Results!N642,0)</f>
        <v>0</v>
      </c>
      <c r="R642">
        <f>IF($B642=1,Results!N642,0)</f>
        <v>0</v>
      </c>
    </row>
    <row r="643" spans="1:18">
      <c r="A643">
        <f>IF(Results!D643&lt;=Input!$C$27, 1, 0)</f>
        <v>1</v>
      </c>
      <c r="B643">
        <f>IF(Results!G643&lt;=Input!$C$27, 1, 0)</f>
        <v>1</v>
      </c>
      <c r="C643">
        <f>IF(Results!J643&lt;=Input!$C$27, 1, 0)</f>
        <v>1</v>
      </c>
      <c r="D643">
        <f>IF(Results!D643&gt;=Input!$F$27, 1, 0)</f>
        <v>0</v>
      </c>
      <c r="E643">
        <f>IF(Results!G643&gt;=Input!$F$27, 1, 0)</f>
        <v>0</v>
      </c>
      <c r="F643">
        <f>IF(Results!J643&gt;=Input!$F$27, 1, 0)</f>
        <v>0</v>
      </c>
      <c r="G643">
        <f>IF(Results!M643&lt;=Input!$C$27, 1, 0)</f>
        <v>1</v>
      </c>
      <c r="H643">
        <f>IF(Results!M643&gt;=Input!$F$27, 1, 0)</f>
        <v>0</v>
      </c>
      <c r="I643">
        <f>IF(D643=1,Results!D643,0)</f>
        <v>0</v>
      </c>
      <c r="J643">
        <f>IF(E643=1,Results!G643,0)</f>
        <v>0</v>
      </c>
      <c r="K643">
        <f>IF(F643=1,Results!J643,0)</f>
        <v>0</v>
      </c>
      <c r="L643">
        <f>IF(H643=1,Results!M643,0)</f>
        <v>0</v>
      </c>
      <c r="M643">
        <f>IF(A643=1,Results!D643,0)</f>
        <v>0</v>
      </c>
      <c r="N643">
        <f>IF(B643=1,Results!G643,0)</f>
        <v>0</v>
      </c>
      <c r="O643">
        <f>IF(C643=1,Results!J643,0)</f>
        <v>0</v>
      </c>
      <c r="P643">
        <f>IF(G643=1,Results!M643,0)</f>
        <v>0</v>
      </c>
      <c r="Q643">
        <f>IF($E643=1,Results!N643,0)</f>
        <v>0</v>
      </c>
      <c r="R643">
        <f>IF($B643=1,Results!N643,0)</f>
        <v>0</v>
      </c>
    </row>
    <row r="644" spans="1:18">
      <c r="A644">
        <f>IF(Results!D644&lt;=Input!$C$27, 1, 0)</f>
        <v>1</v>
      </c>
      <c r="B644">
        <f>IF(Results!G644&lt;=Input!$C$27, 1, 0)</f>
        <v>1</v>
      </c>
      <c r="C644">
        <f>IF(Results!J644&lt;=Input!$C$27, 1, 0)</f>
        <v>1</v>
      </c>
      <c r="D644">
        <f>IF(Results!D644&gt;=Input!$F$27, 1, 0)</f>
        <v>0</v>
      </c>
      <c r="E644">
        <f>IF(Results!G644&gt;=Input!$F$27, 1, 0)</f>
        <v>0</v>
      </c>
      <c r="F644">
        <f>IF(Results!J644&gt;=Input!$F$27, 1, 0)</f>
        <v>0</v>
      </c>
      <c r="G644">
        <f>IF(Results!M644&lt;=Input!$C$27, 1, 0)</f>
        <v>1</v>
      </c>
      <c r="H644">
        <f>IF(Results!M644&gt;=Input!$F$27, 1, 0)</f>
        <v>0</v>
      </c>
      <c r="I644">
        <f>IF(D644=1,Results!D644,0)</f>
        <v>0</v>
      </c>
      <c r="J644">
        <f>IF(E644=1,Results!G644,0)</f>
        <v>0</v>
      </c>
      <c r="K644">
        <f>IF(F644=1,Results!J644,0)</f>
        <v>0</v>
      </c>
      <c r="L644">
        <f>IF(H644=1,Results!M644,0)</f>
        <v>0</v>
      </c>
      <c r="M644">
        <f>IF(A644=1,Results!D644,0)</f>
        <v>0</v>
      </c>
      <c r="N644">
        <f>IF(B644=1,Results!G644,0)</f>
        <v>0</v>
      </c>
      <c r="O644">
        <f>IF(C644=1,Results!J644,0)</f>
        <v>0</v>
      </c>
      <c r="P644">
        <f>IF(G644=1,Results!M644,0)</f>
        <v>0</v>
      </c>
      <c r="Q644">
        <f>IF($E644=1,Results!N644,0)</f>
        <v>0</v>
      </c>
      <c r="R644">
        <f>IF($B644=1,Results!N644,0)</f>
        <v>0</v>
      </c>
    </row>
    <row r="645" spans="1:18">
      <c r="A645">
        <f>IF(Results!D645&lt;=Input!$C$27, 1, 0)</f>
        <v>1</v>
      </c>
      <c r="B645">
        <f>IF(Results!G645&lt;=Input!$C$27, 1, 0)</f>
        <v>1</v>
      </c>
      <c r="C645">
        <f>IF(Results!J645&lt;=Input!$C$27, 1, 0)</f>
        <v>1</v>
      </c>
      <c r="D645">
        <f>IF(Results!D645&gt;=Input!$F$27, 1, 0)</f>
        <v>0</v>
      </c>
      <c r="E645">
        <f>IF(Results!G645&gt;=Input!$F$27, 1, 0)</f>
        <v>0</v>
      </c>
      <c r="F645">
        <f>IF(Results!J645&gt;=Input!$F$27, 1, 0)</f>
        <v>0</v>
      </c>
      <c r="G645">
        <f>IF(Results!M645&lt;=Input!$C$27, 1, 0)</f>
        <v>1</v>
      </c>
      <c r="H645">
        <f>IF(Results!M645&gt;=Input!$F$27, 1, 0)</f>
        <v>0</v>
      </c>
      <c r="I645">
        <f>IF(D645=1,Results!D645,0)</f>
        <v>0</v>
      </c>
      <c r="J645">
        <f>IF(E645=1,Results!G645,0)</f>
        <v>0</v>
      </c>
      <c r="K645">
        <f>IF(F645=1,Results!J645,0)</f>
        <v>0</v>
      </c>
      <c r="L645">
        <f>IF(H645=1,Results!M645,0)</f>
        <v>0</v>
      </c>
      <c r="M645">
        <f>IF(A645=1,Results!D645,0)</f>
        <v>0</v>
      </c>
      <c r="N645">
        <f>IF(B645=1,Results!G645,0)</f>
        <v>0</v>
      </c>
      <c r="O645">
        <f>IF(C645=1,Results!J645,0)</f>
        <v>0</v>
      </c>
      <c r="P645">
        <f>IF(G645=1,Results!M645,0)</f>
        <v>0</v>
      </c>
      <c r="Q645">
        <f>IF($E645=1,Results!N645,0)</f>
        <v>0</v>
      </c>
      <c r="R645">
        <f>IF($B645=1,Results!N645,0)</f>
        <v>0</v>
      </c>
    </row>
    <row r="646" spans="1:18">
      <c r="A646">
        <f>IF(Results!D646&lt;=Input!$C$27, 1, 0)</f>
        <v>1</v>
      </c>
      <c r="B646">
        <f>IF(Results!G646&lt;=Input!$C$27, 1, 0)</f>
        <v>1</v>
      </c>
      <c r="C646">
        <f>IF(Results!J646&lt;=Input!$C$27, 1, 0)</f>
        <v>1</v>
      </c>
      <c r="D646">
        <f>IF(Results!D646&gt;=Input!$F$27, 1, 0)</f>
        <v>0</v>
      </c>
      <c r="E646">
        <f>IF(Results!G646&gt;=Input!$F$27, 1, 0)</f>
        <v>0</v>
      </c>
      <c r="F646">
        <f>IF(Results!J646&gt;=Input!$F$27, 1, 0)</f>
        <v>0</v>
      </c>
      <c r="G646">
        <f>IF(Results!M646&lt;=Input!$C$27, 1, 0)</f>
        <v>1</v>
      </c>
      <c r="H646">
        <f>IF(Results!M646&gt;=Input!$F$27, 1, 0)</f>
        <v>0</v>
      </c>
      <c r="I646">
        <f>IF(D646=1,Results!D646,0)</f>
        <v>0</v>
      </c>
      <c r="J646">
        <f>IF(E646=1,Results!G646,0)</f>
        <v>0</v>
      </c>
      <c r="K646">
        <f>IF(F646=1,Results!J646,0)</f>
        <v>0</v>
      </c>
      <c r="L646">
        <f>IF(H646=1,Results!M646,0)</f>
        <v>0</v>
      </c>
      <c r="M646">
        <f>IF(A646=1,Results!D646,0)</f>
        <v>0</v>
      </c>
      <c r="N646">
        <f>IF(B646=1,Results!G646,0)</f>
        <v>0</v>
      </c>
      <c r="O646">
        <f>IF(C646=1,Results!J646,0)</f>
        <v>0</v>
      </c>
      <c r="P646">
        <f>IF(G646=1,Results!M646,0)</f>
        <v>0</v>
      </c>
      <c r="Q646">
        <f>IF($E646=1,Results!N646,0)</f>
        <v>0</v>
      </c>
      <c r="R646">
        <f>IF($B646=1,Results!N646,0)</f>
        <v>0</v>
      </c>
    </row>
    <row r="647" spans="1:18">
      <c r="A647">
        <f>IF(Results!D647&lt;=Input!$C$27, 1, 0)</f>
        <v>1</v>
      </c>
      <c r="B647">
        <f>IF(Results!G647&lt;=Input!$C$27, 1, 0)</f>
        <v>1</v>
      </c>
      <c r="C647">
        <f>IF(Results!J647&lt;=Input!$C$27, 1, 0)</f>
        <v>1</v>
      </c>
      <c r="D647">
        <f>IF(Results!D647&gt;=Input!$F$27, 1, 0)</f>
        <v>0</v>
      </c>
      <c r="E647">
        <f>IF(Results!G647&gt;=Input!$F$27, 1, 0)</f>
        <v>0</v>
      </c>
      <c r="F647">
        <f>IF(Results!J647&gt;=Input!$F$27, 1, 0)</f>
        <v>0</v>
      </c>
      <c r="G647">
        <f>IF(Results!M647&lt;=Input!$C$27, 1, 0)</f>
        <v>1</v>
      </c>
      <c r="H647">
        <f>IF(Results!M647&gt;=Input!$F$27, 1, 0)</f>
        <v>0</v>
      </c>
      <c r="I647">
        <f>IF(D647=1,Results!D647,0)</f>
        <v>0</v>
      </c>
      <c r="J647">
        <f>IF(E647=1,Results!G647,0)</f>
        <v>0</v>
      </c>
      <c r="K647">
        <f>IF(F647=1,Results!J647,0)</f>
        <v>0</v>
      </c>
      <c r="L647">
        <f>IF(H647=1,Results!M647,0)</f>
        <v>0</v>
      </c>
      <c r="M647">
        <f>IF(A647=1,Results!D647,0)</f>
        <v>0</v>
      </c>
      <c r="N647">
        <f>IF(B647=1,Results!G647,0)</f>
        <v>0</v>
      </c>
      <c r="O647">
        <f>IF(C647=1,Results!J647,0)</f>
        <v>0</v>
      </c>
      <c r="P647">
        <f>IF(G647=1,Results!M647,0)</f>
        <v>0</v>
      </c>
      <c r="Q647">
        <f>IF($E647=1,Results!N647,0)</f>
        <v>0</v>
      </c>
      <c r="R647">
        <f>IF($B647=1,Results!N647,0)</f>
        <v>0</v>
      </c>
    </row>
    <row r="648" spans="1:18">
      <c r="A648">
        <f>IF(Results!D648&lt;=Input!$C$27, 1, 0)</f>
        <v>1</v>
      </c>
      <c r="B648">
        <f>IF(Results!G648&lt;=Input!$C$27, 1, 0)</f>
        <v>1</v>
      </c>
      <c r="C648">
        <f>IF(Results!J648&lt;=Input!$C$27, 1, 0)</f>
        <v>1</v>
      </c>
      <c r="D648">
        <f>IF(Results!D648&gt;=Input!$F$27, 1, 0)</f>
        <v>0</v>
      </c>
      <c r="E648">
        <f>IF(Results!G648&gt;=Input!$F$27, 1, 0)</f>
        <v>0</v>
      </c>
      <c r="F648">
        <f>IF(Results!J648&gt;=Input!$F$27, 1, 0)</f>
        <v>0</v>
      </c>
      <c r="G648">
        <f>IF(Results!M648&lt;=Input!$C$27, 1, 0)</f>
        <v>1</v>
      </c>
      <c r="H648">
        <f>IF(Results!M648&gt;=Input!$F$27, 1, 0)</f>
        <v>0</v>
      </c>
      <c r="I648">
        <f>IF(D648=1,Results!D648,0)</f>
        <v>0</v>
      </c>
      <c r="J648">
        <f>IF(E648=1,Results!G648,0)</f>
        <v>0</v>
      </c>
      <c r="K648">
        <f>IF(F648=1,Results!J648,0)</f>
        <v>0</v>
      </c>
      <c r="L648">
        <f>IF(H648=1,Results!M648,0)</f>
        <v>0</v>
      </c>
      <c r="M648">
        <f>IF(A648=1,Results!D648,0)</f>
        <v>0</v>
      </c>
      <c r="N648">
        <f>IF(B648=1,Results!G648,0)</f>
        <v>0</v>
      </c>
      <c r="O648">
        <f>IF(C648=1,Results!J648,0)</f>
        <v>0</v>
      </c>
      <c r="P648">
        <f>IF(G648=1,Results!M648,0)</f>
        <v>0</v>
      </c>
      <c r="Q648">
        <f>IF($E648=1,Results!N648,0)</f>
        <v>0</v>
      </c>
      <c r="R648">
        <f>IF($B648=1,Results!N648,0)</f>
        <v>0</v>
      </c>
    </row>
    <row r="649" spans="1:18">
      <c r="A649">
        <f>IF(Results!D649&lt;=Input!$C$27, 1, 0)</f>
        <v>1</v>
      </c>
      <c r="B649">
        <f>IF(Results!G649&lt;=Input!$C$27, 1, 0)</f>
        <v>1</v>
      </c>
      <c r="C649">
        <f>IF(Results!J649&lt;=Input!$C$27, 1, 0)</f>
        <v>1</v>
      </c>
      <c r="D649">
        <f>IF(Results!D649&gt;=Input!$F$27, 1, 0)</f>
        <v>0</v>
      </c>
      <c r="E649">
        <f>IF(Results!G649&gt;=Input!$F$27, 1, 0)</f>
        <v>0</v>
      </c>
      <c r="F649">
        <f>IF(Results!J649&gt;=Input!$F$27, 1, 0)</f>
        <v>0</v>
      </c>
      <c r="G649">
        <f>IF(Results!M649&lt;=Input!$C$27, 1, 0)</f>
        <v>1</v>
      </c>
      <c r="H649">
        <f>IF(Results!M649&gt;=Input!$F$27, 1, 0)</f>
        <v>0</v>
      </c>
      <c r="I649">
        <f>IF(D649=1,Results!D649,0)</f>
        <v>0</v>
      </c>
      <c r="J649">
        <f>IF(E649=1,Results!G649,0)</f>
        <v>0</v>
      </c>
      <c r="K649">
        <f>IF(F649=1,Results!J649,0)</f>
        <v>0</v>
      </c>
      <c r="L649">
        <f>IF(H649=1,Results!M649,0)</f>
        <v>0</v>
      </c>
      <c r="M649">
        <f>IF(A649=1,Results!D649,0)</f>
        <v>0</v>
      </c>
      <c r="N649">
        <f>IF(B649=1,Results!G649,0)</f>
        <v>0</v>
      </c>
      <c r="O649">
        <f>IF(C649=1,Results!J649,0)</f>
        <v>0</v>
      </c>
      <c r="P649">
        <f>IF(G649=1,Results!M649,0)</f>
        <v>0</v>
      </c>
      <c r="Q649">
        <f>IF($E649=1,Results!N649,0)</f>
        <v>0</v>
      </c>
      <c r="R649">
        <f>IF($B649=1,Results!N649,0)</f>
        <v>0</v>
      </c>
    </row>
    <row r="650" spans="1:18">
      <c r="A650">
        <f>IF(Results!D650&lt;=Input!$C$27, 1, 0)</f>
        <v>1</v>
      </c>
      <c r="B650">
        <f>IF(Results!G650&lt;=Input!$C$27, 1, 0)</f>
        <v>1</v>
      </c>
      <c r="C650">
        <f>IF(Results!J650&lt;=Input!$C$27, 1, 0)</f>
        <v>1</v>
      </c>
      <c r="D650">
        <f>IF(Results!D650&gt;=Input!$F$27, 1, 0)</f>
        <v>0</v>
      </c>
      <c r="E650">
        <f>IF(Results!G650&gt;=Input!$F$27, 1, 0)</f>
        <v>0</v>
      </c>
      <c r="F650">
        <f>IF(Results!J650&gt;=Input!$F$27, 1, 0)</f>
        <v>0</v>
      </c>
      <c r="G650">
        <f>IF(Results!M650&lt;=Input!$C$27, 1, 0)</f>
        <v>1</v>
      </c>
      <c r="H650">
        <f>IF(Results!M650&gt;=Input!$F$27, 1, 0)</f>
        <v>0</v>
      </c>
      <c r="I650">
        <f>IF(D650=1,Results!D650,0)</f>
        <v>0</v>
      </c>
      <c r="J650">
        <f>IF(E650=1,Results!G650,0)</f>
        <v>0</v>
      </c>
      <c r="K650">
        <f>IF(F650=1,Results!J650,0)</f>
        <v>0</v>
      </c>
      <c r="L650">
        <f>IF(H650=1,Results!M650,0)</f>
        <v>0</v>
      </c>
      <c r="M650">
        <f>IF(A650=1,Results!D650,0)</f>
        <v>0</v>
      </c>
      <c r="N650">
        <f>IF(B650=1,Results!G650,0)</f>
        <v>0</v>
      </c>
      <c r="O650">
        <f>IF(C650=1,Results!J650,0)</f>
        <v>0</v>
      </c>
      <c r="P650">
        <f>IF(G650=1,Results!M650,0)</f>
        <v>0</v>
      </c>
      <c r="Q650">
        <f>IF($E650=1,Results!N650,0)</f>
        <v>0</v>
      </c>
      <c r="R650">
        <f>IF($B650=1,Results!N650,0)</f>
        <v>0</v>
      </c>
    </row>
    <row r="651" spans="1:18">
      <c r="A651">
        <f>IF(Results!D651&lt;=Input!$C$27, 1, 0)</f>
        <v>1</v>
      </c>
      <c r="B651">
        <f>IF(Results!G651&lt;=Input!$C$27, 1, 0)</f>
        <v>1</v>
      </c>
      <c r="C651">
        <f>IF(Results!J651&lt;=Input!$C$27, 1, 0)</f>
        <v>1</v>
      </c>
      <c r="D651">
        <f>IF(Results!D651&gt;=Input!$F$27, 1, 0)</f>
        <v>0</v>
      </c>
      <c r="E651">
        <f>IF(Results!G651&gt;=Input!$F$27, 1, 0)</f>
        <v>0</v>
      </c>
      <c r="F651">
        <f>IF(Results!J651&gt;=Input!$F$27, 1, 0)</f>
        <v>0</v>
      </c>
      <c r="G651">
        <f>IF(Results!M651&lt;=Input!$C$27, 1, 0)</f>
        <v>1</v>
      </c>
      <c r="H651">
        <f>IF(Results!M651&gt;=Input!$F$27, 1, 0)</f>
        <v>0</v>
      </c>
      <c r="I651">
        <f>IF(D651=1,Results!D651,0)</f>
        <v>0</v>
      </c>
      <c r="J651">
        <f>IF(E651=1,Results!G651,0)</f>
        <v>0</v>
      </c>
      <c r="K651">
        <f>IF(F651=1,Results!J651,0)</f>
        <v>0</v>
      </c>
      <c r="L651">
        <f>IF(H651=1,Results!M651,0)</f>
        <v>0</v>
      </c>
      <c r="M651">
        <f>IF(A651=1,Results!D651,0)</f>
        <v>0</v>
      </c>
      <c r="N651">
        <f>IF(B651=1,Results!G651,0)</f>
        <v>0</v>
      </c>
      <c r="O651">
        <f>IF(C651=1,Results!J651,0)</f>
        <v>0</v>
      </c>
      <c r="P651">
        <f>IF(G651=1,Results!M651,0)</f>
        <v>0</v>
      </c>
      <c r="Q651">
        <f>IF($E651=1,Results!N651,0)</f>
        <v>0</v>
      </c>
      <c r="R651">
        <f>IF($B651=1,Results!N651,0)</f>
        <v>0</v>
      </c>
    </row>
    <row r="652" spans="1:18">
      <c r="A652">
        <f>IF(Results!D652&lt;=Input!$C$27, 1, 0)</f>
        <v>1</v>
      </c>
      <c r="B652">
        <f>IF(Results!G652&lt;=Input!$C$27, 1, 0)</f>
        <v>1</v>
      </c>
      <c r="C652">
        <f>IF(Results!J652&lt;=Input!$C$27, 1, 0)</f>
        <v>1</v>
      </c>
      <c r="D652">
        <f>IF(Results!D652&gt;=Input!$F$27, 1, 0)</f>
        <v>0</v>
      </c>
      <c r="E652">
        <f>IF(Results!G652&gt;=Input!$F$27, 1, 0)</f>
        <v>0</v>
      </c>
      <c r="F652">
        <f>IF(Results!J652&gt;=Input!$F$27, 1, 0)</f>
        <v>0</v>
      </c>
      <c r="G652">
        <f>IF(Results!M652&lt;=Input!$C$27, 1, 0)</f>
        <v>1</v>
      </c>
      <c r="H652">
        <f>IF(Results!M652&gt;=Input!$F$27, 1, 0)</f>
        <v>0</v>
      </c>
      <c r="I652">
        <f>IF(D652=1,Results!D652,0)</f>
        <v>0</v>
      </c>
      <c r="J652">
        <f>IF(E652=1,Results!G652,0)</f>
        <v>0</v>
      </c>
      <c r="K652">
        <f>IF(F652=1,Results!J652,0)</f>
        <v>0</v>
      </c>
      <c r="L652">
        <f>IF(H652=1,Results!M652,0)</f>
        <v>0</v>
      </c>
      <c r="M652">
        <f>IF(A652=1,Results!D652,0)</f>
        <v>0</v>
      </c>
      <c r="N652">
        <f>IF(B652=1,Results!G652,0)</f>
        <v>0</v>
      </c>
      <c r="O652">
        <f>IF(C652=1,Results!J652,0)</f>
        <v>0</v>
      </c>
      <c r="P652">
        <f>IF(G652=1,Results!M652,0)</f>
        <v>0</v>
      </c>
      <c r="Q652">
        <f>IF($E652=1,Results!N652,0)</f>
        <v>0</v>
      </c>
      <c r="R652">
        <f>IF($B652=1,Results!N652,0)</f>
        <v>0</v>
      </c>
    </row>
    <row r="653" spans="1:18">
      <c r="A653">
        <f>IF(Results!D653&lt;=Input!$C$27, 1, 0)</f>
        <v>1</v>
      </c>
      <c r="B653">
        <f>IF(Results!G653&lt;=Input!$C$27, 1, 0)</f>
        <v>1</v>
      </c>
      <c r="C653">
        <f>IF(Results!J653&lt;=Input!$C$27, 1, 0)</f>
        <v>1</v>
      </c>
      <c r="D653">
        <f>IF(Results!D653&gt;=Input!$F$27, 1, 0)</f>
        <v>0</v>
      </c>
      <c r="E653">
        <f>IF(Results!G653&gt;=Input!$F$27, 1, 0)</f>
        <v>0</v>
      </c>
      <c r="F653">
        <f>IF(Results!J653&gt;=Input!$F$27, 1, 0)</f>
        <v>0</v>
      </c>
      <c r="G653">
        <f>IF(Results!M653&lt;=Input!$C$27, 1, 0)</f>
        <v>1</v>
      </c>
      <c r="H653">
        <f>IF(Results!M653&gt;=Input!$F$27, 1, 0)</f>
        <v>0</v>
      </c>
      <c r="I653">
        <f>IF(D653=1,Results!D653,0)</f>
        <v>0</v>
      </c>
      <c r="J653">
        <f>IF(E653=1,Results!G653,0)</f>
        <v>0</v>
      </c>
      <c r="K653">
        <f>IF(F653=1,Results!J653,0)</f>
        <v>0</v>
      </c>
      <c r="L653">
        <f>IF(H653=1,Results!M653,0)</f>
        <v>0</v>
      </c>
      <c r="M653">
        <f>IF(A653=1,Results!D653,0)</f>
        <v>0</v>
      </c>
      <c r="N653">
        <f>IF(B653=1,Results!G653,0)</f>
        <v>0</v>
      </c>
      <c r="O653">
        <f>IF(C653=1,Results!J653,0)</f>
        <v>0</v>
      </c>
      <c r="P653">
        <f>IF(G653=1,Results!M653,0)</f>
        <v>0</v>
      </c>
      <c r="Q653">
        <f>IF($E653=1,Results!N653,0)</f>
        <v>0</v>
      </c>
      <c r="R653">
        <f>IF($B653=1,Results!N653,0)</f>
        <v>0</v>
      </c>
    </row>
    <row r="654" spans="1:18">
      <c r="A654">
        <f>IF(Results!D654&lt;=Input!$C$27, 1, 0)</f>
        <v>1</v>
      </c>
      <c r="B654">
        <f>IF(Results!G654&lt;=Input!$C$27, 1, 0)</f>
        <v>1</v>
      </c>
      <c r="C654">
        <f>IF(Results!J654&lt;=Input!$C$27, 1, 0)</f>
        <v>1</v>
      </c>
      <c r="D654">
        <f>IF(Results!D654&gt;=Input!$F$27, 1, 0)</f>
        <v>0</v>
      </c>
      <c r="E654">
        <f>IF(Results!G654&gt;=Input!$F$27, 1, 0)</f>
        <v>0</v>
      </c>
      <c r="F654">
        <f>IF(Results!J654&gt;=Input!$F$27, 1, 0)</f>
        <v>0</v>
      </c>
      <c r="G654">
        <f>IF(Results!M654&lt;=Input!$C$27, 1, 0)</f>
        <v>1</v>
      </c>
      <c r="H654">
        <f>IF(Results!M654&gt;=Input!$F$27, 1, 0)</f>
        <v>0</v>
      </c>
      <c r="I654">
        <f>IF(D654=1,Results!D654,0)</f>
        <v>0</v>
      </c>
      <c r="J654">
        <f>IF(E654=1,Results!G654,0)</f>
        <v>0</v>
      </c>
      <c r="K654">
        <f>IF(F654=1,Results!J654,0)</f>
        <v>0</v>
      </c>
      <c r="L654">
        <f>IF(H654=1,Results!M654,0)</f>
        <v>0</v>
      </c>
      <c r="M654">
        <f>IF(A654=1,Results!D654,0)</f>
        <v>0</v>
      </c>
      <c r="N654">
        <f>IF(B654=1,Results!G654,0)</f>
        <v>0</v>
      </c>
      <c r="O654">
        <f>IF(C654=1,Results!J654,0)</f>
        <v>0</v>
      </c>
      <c r="P654">
        <f>IF(G654=1,Results!M654,0)</f>
        <v>0</v>
      </c>
      <c r="Q654">
        <f>IF($E654=1,Results!N654,0)</f>
        <v>0</v>
      </c>
      <c r="R654">
        <f>IF($B654=1,Results!N654,0)</f>
        <v>0</v>
      </c>
    </row>
    <row r="655" spans="1:18">
      <c r="A655">
        <f>IF(Results!D655&lt;=Input!$C$27, 1, 0)</f>
        <v>1</v>
      </c>
      <c r="B655">
        <f>IF(Results!G655&lt;=Input!$C$27, 1, 0)</f>
        <v>1</v>
      </c>
      <c r="C655">
        <f>IF(Results!J655&lt;=Input!$C$27, 1, 0)</f>
        <v>1</v>
      </c>
      <c r="D655">
        <f>IF(Results!D655&gt;=Input!$F$27, 1, 0)</f>
        <v>0</v>
      </c>
      <c r="E655">
        <f>IF(Results!G655&gt;=Input!$F$27, 1, 0)</f>
        <v>0</v>
      </c>
      <c r="F655">
        <f>IF(Results!J655&gt;=Input!$F$27, 1, 0)</f>
        <v>0</v>
      </c>
      <c r="G655">
        <f>IF(Results!M655&lt;=Input!$C$27, 1, 0)</f>
        <v>1</v>
      </c>
      <c r="H655">
        <f>IF(Results!M655&gt;=Input!$F$27, 1, 0)</f>
        <v>0</v>
      </c>
      <c r="I655">
        <f>IF(D655=1,Results!D655,0)</f>
        <v>0</v>
      </c>
      <c r="J655">
        <f>IF(E655=1,Results!G655,0)</f>
        <v>0</v>
      </c>
      <c r="K655">
        <f>IF(F655=1,Results!J655,0)</f>
        <v>0</v>
      </c>
      <c r="L655">
        <f>IF(H655=1,Results!M655,0)</f>
        <v>0</v>
      </c>
      <c r="M655">
        <f>IF(A655=1,Results!D655,0)</f>
        <v>0</v>
      </c>
      <c r="N655">
        <f>IF(B655=1,Results!G655,0)</f>
        <v>0</v>
      </c>
      <c r="O655">
        <f>IF(C655=1,Results!J655,0)</f>
        <v>0</v>
      </c>
      <c r="P655">
        <f>IF(G655=1,Results!M655,0)</f>
        <v>0</v>
      </c>
      <c r="Q655">
        <f>IF($E655=1,Results!N655,0)</f>
        <v>0</v>
      </c>
      <c r="R655">
        <f>IF($B655=1,Results!N655,0)</f>
        <v>0</v>
      </c>
    </row>
    <row r="656" spans="1:18">
      <c r="A656">
        <f>IF(Results!D656&lt;=Input!$C$27, 1, 0)</f>
        <v>1</v>
      </c>
      <c r="B656">
        <f>IF(Results!G656&lt;=Input!$C$27, 1, 0)</f>
        <v>1</v>
      </c>
      <c r="C656">
        <f>IF(Results!J656&lt;=Input!$C$27, 1, 0)</f>
        <v>1</v>
      </c>
      <c r="D656">
        <f>IF(Results!D656&gt;=Input!$F$27, 1, 0)</f>
        <v>0</v>
      </c>
      <c r="E656">
        <f>IF(Results!G656&gt;=Input!$F$27, 1, 0)</f>
        <v>0</v>
      </c>
      <c r="F656">
        <f>IF(Results!J656&gt;=Input!$F$27, 1, 0)</f>
        <v>0</v>
      </c>
      <c r="G656">
        <f>IF(Results!M656&lt;=Input!$C$27, 1, 0)</f>
        <v>1</v>
      </c>
      <c r="H656">
        <f>IF(Results!M656&gt;=Input!$F$27, 1, 0)</f>
        <v>0</v>
      </c>
      <c r="I656">
        <f>IF(D656=1,Results!D656,0)</f>
        <v>0</v>
      </c>
      <c r="J656">
        <f>IF(E656=1,Results!G656,0)</f>
        <v>0</v>
      </c>
      <c r="K656">
        <f>IF(F656=1,Results!J656,0)</f>
        <v>0</v>
      </c>
      <c r="L656">
        <f>IF(H656=1,Results!M656,0)</f>
        <v>0</v>
      </c>
      <c r="M656">
        <f>IF(A656=1,Results!D656,0)</f>
        <v>0</v>
      </c>
      <c r="N656">
        <f>IF(B656=1,Results!G656,0)</f>
        <v>0</v>
      </c>
      <c r="O656">
        <f>IF(C656=1,Results!J656,0)</f>
        <v>0</v>
      </c>
      <c r="P656">
        <f>IF(G656=1,Results!M656,0)</f>
        <v>0</v>
      </c>
      <c r="Q656">
        <f>IF($E656=1,Results!N656,0)</f>
        <v>0</v>
      </c>
      <c r="R656">
        <f>IF($B656=1,Results!N656,0)</f>
        <v>0</v>
      </c>
    </row>
    <row r="657" spans="1:18">
      <c r="A657">
        <f>IF(Results!D657&lt;=Input!$C$27, 1, 0)</f>
        <v>1</v>
      </c>
      <c r="B657">
        <f>IF(Results!G657&lt;=Input!$C$27, 1, 0)</f>
        <v>1</v>
      </c>
      <c r="C657">
        <f>IF(Results!J657&lt;=Input!$C$27, 1, 0)</f>
        <v>1</v>
      </c>
      <c r="D657">
        <f>IF(Results!D657&gt;=Input!$F$27, 1, 0)</f>
        <v>0</v>
      </c>
      <c r="E657">
        <f>IF(Results!G657&gt;=Input!$F$27, 1, 0)</f>
        <v>0</v>
      </c>
      <c r="F657">
        <f>IF(Results!J657&gt;=Input!$F$27, 1, 0)</f>
        <v>0</v>
      </c>
      <c r="G657">
        <f>IF(Results!M657&lt;=Input!$C$27, 1, 0)</f>
        <v>1</v>
      </c>
      <c r="H657">
        <f>IF(Results!M657&gt;=Input!$F$27, 1, 0)</f>
        <v>0</v>
      </c>
      <c r="I657">
        <f>IF(D657=1,Results!D657,0)</f>
        <v>0</v>
      </c>
      <c r="J657">
        <f>IF(E657=1,Results!G657,0)</f>
        <v>0</v>
      </c>
      <c r="K657">
        <f>IF(F657=1,Results!J657,0)</f>
        <v>0</v>
      </c>
      <c r="L657">
        <f>IF(H657=1,Results!M657,0)</f>
        <v>0</v>
      </c>
      <c r="M657">
        <f>IF(A657=1,Results!D657,0)</f>
        <v>0</v>
      </c>
      <c r="N657">
        <f>IF(B657=1,Results!G657,0)</f>
        <v>0</v>
      </c>
      <c r="O657">
        <f>IF(C657=1,Results!J657,0)</f>
        <v>0</v>
      </c>
      <c r="P657">
        <f>IF(G657=1,Results!M657,0)</f>
        <v>0</v>
      </c>
      <c r="Q657">
        <f>IF($E657=1,Results!N657,0)</f>
        <v>0</v>
      </c>
      <c r="R657">
        <f>IF($B657=1,Results!N657,0)</f>
        <v>0</v>
      </c>
    </row>
    <row r="658" spans="1:18">
      <c r="A658">
        <f>IF(Results!D658&lt;=Input!$C$27, 1, 0)</f>
        <v>1</v>
      </c>
      <c r="B658">
        <f>IF(Results!G658&lt;=Input!$C$27, 1, 0)</f>
        <v>1</v>
      </c>
      <c r="C658">
        <f>IF(Results!J658&lt;=Input!$C$27, 1, 0)</f>
        <v>1</v>
      </c>
      <c r="D658">
        <f>IF(Results!D658&gt;=Input!$F$27, 1, 0)</f>
        <v>0</v>
      </c>
      <c r="E658">
        <f>IF(Results!G658&gt;=Input!$F$27, 1, 0)</f>
        <v>0</v>
      </c>
      <c r="F658">
        <f>IF(Results!J658&gt;=Input!$F$27, 1, 0)</f>
        <v>0</v>
      </c>
      <c r="G658">
        <f>IF(Results!M658&lt;=Input!$C$27, 1, 0)</f>
        <v>1</v>
      </c>
      <c r="H658">
        <f>IF(Results!M658&gt;=Input!$F$27, 1, 0)</f>
        <v>0</v>
      </c>
      <c r="I658">
        <f>IF(D658=1,Results!D658,0)</f>
        <v>0</v>
      </c>
      <c r="J658">
        <f>IF(E658=1,Results!G658,0)</f>
        <v>0</v>
      </c>
      <c r="K658">
        <f>IF(F658=1,Results!J658,0)</f>
        <v>0</v>
      </c>
      <c r="L658">
        <f>IF(H658=1,Results!M658,0)</f>
        <v>0</v>
      </c>
      <c r="M658">
        <f>IF(A658=1,Results!D658,0)</f>
        <v>0</v>
      </c>
      <c r="N658">
        <f>IF(B658=1,Results!G658,0)</f>
        <v>0</v>
      </c>
      <c r="O658">
        <f>IF(C658=1,Results!J658,0)</f>
        <v>0</v>
      </c>
      <c r="P658">
        <f>IF(G658=1,Results!M658,0)</f>
        <v>0</v>
      </c>
      <c r="Q658">
        <f>IF($E658=1,Results!N658,0)</f>
        <v>0</v>
      </c>
      <c r="R658">
        <f>IF($B658=1,Results!N658,0)</f>
        <v>0</v>
      </c>
    </row>
    <row r="659" spans="1:18">
      <c r="A659">
        <f>IF(Results!D659&lt;=Input!$C$27, 1, 0)</f>
        <v>1</v>
      </c>
      <c r="B659">
        <f>IF(Results!G659&lt;=Input!$C$27, 1, 0)</f>
        <v>1</v>
      </c>
      <c r="C659">
        <f>IF(Results!J659&lt;=Input!$C$27, 1, 0)</f>
        <v>1</v>
      </c>
      <c r="D659">
        <f>IF(Results!D659&gt;=Input!$F$27, 1, 0)</f>
        <v>0</v>
      </c>
      <c r="E659">
        <f>IF(Results!G659&gt;=Input!$F$27, 1, 0)</f>
        <v>0</v>
      </c>
      <c r="F659">
        <f>IF(Results!J659&gt;=Input!$F$27, 1, 0)</f>
        <v>0</v>
      </c>
      <c r="G659">
        <f>IF(Results!M659&lt;=Input!$C$27, 1, 0)</f>
        <v>1</v>
      </c>
      <c r="H659">
        <f>IF(Results!M659&gt;=Input!$F$27, 1, 0)</f>
        <v>0</v>
      </c>
      <c r="I659">
        <f>IF(D659=1,Results!D659,0)</f>
        <v>0</v>
      </c>
      <c r="J659">
        <f>IF(E659=1,Results!G659,0)</f>
        <v>0</v>
      </c>
      <c r="K659">
        <f>IF(F659=1,Results!J659,0)</f>
        <v>0</v>
      </c>
      <c r="L659">
        <f>IF(H659=1,Results!M659,0)</f>
        <v>0</v>
      </c>
      <c r="M659">
        <f>IF(A659=1,Results!D659,0)</f>
        <v>0</v>
      </c>
      <c r="N659">
        <f>IF(B659=1,Results!G659,0)</f>
        <v>0</v>
      </c>
      <c r="O659">
        <f>IF(C659=1,Results!J659,0)</f>
        <v>0</v>
      </c>
      <c r="P659">
        <f>IF(G659=1,Results!M659,0)</f>
        <v>0</v>
      </c>
      <c r="Q659">
        <f>IF($E659=1,Results!N659,0)</f>
        <v>0</v>
      </c>
      <c r="R659">
        <f>IF($B659=1,Results!N659,0)</f>
        <v>0</v>
      </c>
    </row>
    <row r="660" spans="1:18">
      <c r="A660">
        <f>IF(Results!D660&lt;=Input!$C$27, 1, 0)</f>
        <v>1</v>
      </c>
      <c r="B660">
        <f>IF(Results!G660&lt;=Input!$C$27, 1, 0)</f>
        <v>1</v>
      </c>
      <c r="C660">
        <f>IF(Results!J660&lt;=Input!$C$27, 1, 0)</f>
        <v>1</v>
      </c>
      <c r="D660">
        <f>IF(Results!D660&gt;=Input!$F$27, 1, 0)</f>
        <v>0</v>
      </c>
      <c r="E660">
        <f>IF(Results!G660&gt;=Input!$F$27, 1, 0)</f>
        <v>0</v>
      </c>
      <c r="F660">
        <f>IF(Results!J660&gt;=Input!$F$27, 1, 0)</f>
        <v>0</v>
      </c>
      <c r="G660">
        <f>IF(Results!M660&lt;=Input!$C$27, 1, 0)</f>
        <v>1</v>
      </c>
      <c r="H660">
        <f>IF(Results!M660&gt;=Input!$F$27, 1, 0)</f>
        <v>0</v>
      </c>
      <c r="I660">
        <f>IF(D660=1,Results!D660,0)</f>
        <v>0</v>
      </c>
      <c r="J660">
        <f>IF(E660=1,Results!G660,0)</f>
        <v>0</v>
      </c>
      <c r="K660">
        <f>IF(F660=1,Results!J660,0)</f>
        <v>0</v>
      </c>
      <c r="L660">
        <f>IF(H660=1,Results!M660,0)</f>
        <v>0</v>
      </c>
      <c r="M660">
        <f>IF(A660=1,Results!D660,0)</f>
        <v>0</v>
      </c>
      <c r="N660">
        <f>IF(B660=1,Results!G660,0)</f>
        <v>0</v>
      </c>
      <c r="O660">
        <f>IF(C660=1,Results!J660,0)</f>
        <v>0</v>
      </c>
      <c r="P660">
        <f>IF(G660=1,Results!M660,0)</f>
        <v>0</v>
      </c>
      <c r="Q660">
        <f>IF($E660=1,Results!N660,0)</f>
        <v>0</v>
      </c>
      <c r="R660">
        <f>IF($B660=1,Results!N660,0)</f>
        <v>0</v>
      </c>
    </row>
    <row r="661" spans="1:18">
      <c r="A661">
        <f>IF(Results!D661&lt;=Input!$C$27, 1, 0)</f>
        <v>1</v>
      </c>
      <c r="B661">
        <f>IF(Results!G661&lt;=Input!$C$27, 1, 0)</f>
        <v>1</v>
      </c>
      <c r="C661">
        <f>IF(Results!J661&lt;=Input!$C$27, 1, 0)</f>
        <v>1</v>
      </c>
      <c r="D661">
        <f>IF(Results!D661&gt;=Input!$F$27, 1, 0)</f>
        <v>0</v>
      </c>
      <c r="E661">
        <f>IF(Results!G661&gt;=Input!$F$27, 1, 0)</f>
        <v>0</v>
      </c>
      <c r="F661">
        <f>IF(Results!J661&gt;=Input!$F$27, 1, 0)</f>
        <v>0</v>
      </c>
      <c r="G661">
        <f>IF(Results!M661&lt;=Input!$C$27, 1, 0)</f>
        <v>1</v>
      </c>
      <c r="H661">
        <f>IF(Results!M661&gt;=Input!$F$27, 1, 0)</f>
        <v>0</v>
      </c>
      <c r="I661">
        <f>IF(D661=1,Results!D661,0)</f>
        <v>0</v>
      </c>
      <c r="J661">
        <f>IF(E661=1,Results!G661,0)</f>
        <v>0</v>
      </c>
      <c r="K661">
        <f>IF(F661=1,Results!J661,0)</f>
        <v>0</v>
      </c>
      <c r="L661">
        <f>IF(H661=1,Results!M661,0)</f>
        <v>0</v>
      </c>
      <c r="M661">
        <f>IF(A661=1,Results!D661,0)</f>
        <v>0</v>
      </c>
      <c r="N661">
        <f>IF(B661=1,Results!G661,0)</f>
        <v>0</v>
      </c>
      <c r="O661">
        <f>IF(C661=1,Results!J661,0)</f>
        <v>0</v>
      </c>
      <c r="P661">
        <f>IF(G661=1,Results!M661,0)</f>
        <v>0</v>
      </c>
      <c r="Q661">
        <f>IF($E661=1,Results!N661,0)</f>
        <v>0</v>
      </c>
      <c r="R661">
        <f>IF($B661=1,Results!N661,0)</f>
        <v>0</v>
      </c>
    </row>
    <row r="662" spans="1:18">
      <c r="A662">
        <f>IF(Results!D662&lt;=Input!$C$27, 1, 0)</f>
        <v>1</v>
      </c>
      <c r="B662">
        <f>IF(Results!G662&lt;=Input!$C$27, 1, 0)</f>
        <v>1</v>
      </c>
      <c r="C662">
        <f>IF(Results!J662&lt;=Input!$C$27, 1, 0)</f>
        <v>1</v>
      </c>
      <c r="D662">
        <f>IF(Results!D662&gt;=Input!$F$27, 1, 0)</f>
        <v>0</v>
      </c>
      <c r="E662">
        <f>IF(Results!G662&gt;=Input!$F$27, 1, 0)</f>
        <v>0</v>
      </c>
      <c r="F662">
        <f>IF(Results!J662&gt;=Input!$F$27, 1, 0)</f>
        <v>0</v>
      </c>
      <c r="G662">
        <f>IF(Results!M662&lt;=Input!$C$27, 1, 0)</f>
        <v>1</v>
      </c>
      <c r="H662">
        <f>IF(Results!M662&gt;=Input!$F$27, 1, 0)</f>
        <v>0</v>
      </c>
      <c r="I662">
        <f>IF(D662=1,Results!D662,0)</f>
        <v>0</v>
      </c>
      <c r="J662">
        <f>IF(E662=1,Results!G662,0)</f>
        <v>0</v>
      </c>
      <c r="K662">
        <f>IF(F662=1,Results!J662,0)</f>
        <v>0</v>
      </c>
      <c r="L662">
        <f>IF(H662=1,Results!M662,0)</f>
        <v>0</v>
      </c>
      <c r="M662">
        <f>IF(A662=1,Results!D662,0)</f>
        <v>0</v>
      </c>
      <c r="N662">
        <f>IF(B662=1,Results!G662,0)</f>
        <v>0</v>
      </c>
      <c r="O662">
        <f>IF(C662=1,Results!J662,0)</f>
        <v>0</v>
      </c>
      <c r="P662">
        <f>IF(G662=1,Results!M662,0)</f>
        <v>0</v>
      </c>
      <c r="Q662">
        <f>IF($E662=1,Results!N662,0)</f>
        <v>0</v>
      </c>
      <c r="R662">
        <f>IF($B662=1,Results!N662,0)</f>
        <v>0</v>
      </c>
    </row>
    <row r="663" spans="1:18">
      <c r="A663">
        <f>IF(Results!D663&lt;=Input!$C$27, 1, 0)</f>
        <v>1</v>
      </c>
      <c r="B663">
        <f>IF(Results!G663&lt;=Input!$C$27, 1, 0)</f>
        <v>1</v>
      </c>
      <c r="C663">
        <f>IF(Results!J663&lt;=Input!$C$27, 1, 0)</f>
        <v>1</v>
      </c>
      <c r="D663">
        <f>IF(Results!D663&gt;=Input!$F$27, 1, 0)</f>
        <v>0</v>
      </c>
      <c r="E663">
        <f>IF(Results!G663&gt;=Input!$F$27, 1, 0)</f>
        <v>0</v>
      </c>
      <c r="F663">
        <f>IF(Results!J663&gt;=Input!$F$27, 1, 0)</f>
        <v>0</v>
      </c>
      <c r="G663">
        <f>IF(Results!M663&lt;=Input!$C$27, 1, 0)</f>
        <v>1</v>
      </c>
      <c r="H663">
        <f>IF(Results!M663&gt;=Input!$F$27, 1, 0)</f>
        <v>0</v>
      </c>
      <c r="I663">
        <f>IF(D663=1,Results!D663,0)</f>
        <v>0</v>
      </c>
      <c r="J663">
        <f>IF(E663=1,Results!G663,0)</f>
        <v>0</v>
      </c>
      <c r="K663">
        <f>IF(F663=1,Results!J663,0)</f>
        <v>0</v>
      </c>
      <c r="L663">
        <f>IF(H663=1,Results!M663,0)</f>
        <v>0</v>
      </c>
      <c r="M663">
        <f>IF(A663=1,Results!D663,0)</f>
        <v>0</v>
      </c>
      <c r="N663">
        <f>IF(B663=1,Results!G663,0)</f>
        <v>0</v>
      </c>
      <c r="O663">
        <f>IF(C663=1,Results!J663,0)</f>
        <v>0</v>
      </c>
      <c r="P663">
        <f>IF(G663=1,Results!M663,0)</f>
        <v>0</v>
      </c>
      <c r="Q663">
        <f>IF($E663=1,Results!N663,0)</f>
        <v>0</v>
      </c>
      <c r="R663">
        <f>IF($B663=1,Results!N663,0)</f>
        <v>0</v>
      </c>
    </row>
    <row r="664" spans="1:18">
      <c r="A664">
        <f>IF(Results!D664&lt;=Input!$C$27, 1, 0)</f>
        <v>1</v>
      </c>
      <c r="B664">
        <f>IF(Results!G664&lt;=Input!$C$27, 1, 0)</f>
        <v>1</v>
      </c>
      <c r="C664">
        <f>IF(Results!J664&lt;=Input!$C$27, 1, 0)</f>
        <v>1</v>
      </c>
      <c r="D664">
        <f>IF(Results!D664&gt;=Input!$F$27, 1, 0)</f>
        <v>0</v>
      </c>
      <c r="E664">
        <f>IF(Results!G664&gt;=Input!$F$27, 1, 0)</f>
        <v>0</v>
      </c>
      <c r="F664">
        <f>IF(Results!J664&gt;=Input!$F$27, 1, 0)</f>
        <v>0</v>
      </c>
      <c r="G664">
        <f>IF(Results!M664&lt;=Input!$C$27, 1, 0)</f>
        <v>1</v>
      </c>
      <c r="H664">
        <f>IF(Results!M664&gt;=Input!$F$27, 1, 0)</f>
        <v>0</v>
      </c>
      <c r="I664">
        <f>IF(D664=1,Results!D664,0)</f>
        <v>0</v>
      </c>
      <c r="J664">
        <f>IF(E664=1,Results!G664,0)</f>
        <v>0</v>
      </c>
      <c r="K664">
        <f>IF(F664=1,Results!J664,0)</f>
        <v>0</v>
      </c>
      <c r="L664">
        <f>IF(H664=1,Results!M664,0)</f>
        <v>0</v>
      </c>
      <c r="M664">
        <f>IF(A664=1,Results!D664,0)</f>
        <v>0</v>
      </c>
      <c r="N664">
        <f>IF(B664=1,Results!G664,0)</f>
        <v>0</v>
      </c>
      <c r="O664">
        <f>IF(C664=1,Results!J664,0)</f>
        <v>0</v>
      </c>
      <c r="P664">
        <f>IF(G664=1,Results!M664,0)</f>
        <v>0</v>
      </c>
      <c r="Q664">
        <f>IF($E664=1,Results!N664,0)</f>
        <v>0</v>
      </c>
      <c r="R664">
        <f>IF($B664=1,Results!N664,0)</f>
        <v>0</v>
      </c>
    </row>
    <row r="665" spans="1:18">
      <c r="A665">
        <f>IF(Results!D665&lt;=Input!$C$27, 1, 0)</f>
        <v>1</v>
      </c>
      <c r="B665">
        <f>IF(Results!G665&lt;=Input!$C$27, 1, 0)</f>
        <v>1</v>
      </c>
      <c r="C665">
        <f>IF(Results!J665&lt;=Input!$C$27, 1, 0)</f>
        <v>1</v>
      </c>
      <c r="D665">
        <f>IF(Results!D665&gt;=Input!$F$27, 1, 0)</f>
        <v>0</v>
      </c>
      <c r="E665">
        <f>IF(Results!G665&gt;=Input!$F$27, 1, 0)</f>
        <v>0</v>
      </c>
      <c r="F665">
        <f>IF(Results!J665&gt;=Input!$F$27, 1, 0)</f>
        <v>0</v>
      </c>
      <c r="G665">
        <f>IF(Results!M665&lt;=Input!$C$27, 1, 0)</f>
        <v>1</v>
      </c>
      <c r="H665">
        <f>IF(Results!M665&gt;=Input!$F$27, 1, 0)</f>
        <v>0</v>
      </c>
      <c r="I665">
        <f>IF(D665=1,Results!D665,0)</f>
        <v>0</v>
      </c>
      <c r="J665">
        <f>IF(E665=1,Results!G665,0)</f>
        <v>0</v>
      </c>
      <c r="K665">
        <f>IF(F665=1,Results!J665,0)</f>
        <v>0</v>
      </c>
      <c r="L665">
        <f>IF(H665=1,Results!M665,0)</f>
        <v>0</v>
      </c>
      <c r="M665">
        <f>IF(A665=1,Results!D665,0)</f>
        <v>0</v>
      </c>
      <c r="N665">
        <f>IF(B665=1,Results!G665,0)</f>
        <v>0</v>
      </c>
      <c r="O665">
        <f>IF(C665=1,Results!J665,0)</f>
        <v>0</v>
      </c>
      <c r="P665">
        <f>IF(G665=1,Results!M665,0)</f>
        <v>0</v>
      </c>
      <c r="Q665">
        <f>IF($E665=1,Results!N665,0)</f>
        <v>0</v>
      </c>
      <c r="R665">
        <f>IF($B665=1,Results!N665,0)</f>
        <v>0</v>
      </c>
    </row>
    <row r="666" spans="1:18">
      <c r="A666">
        <f>IF(Results!D666&lt;=Input!$C$27, 1, 0)</f>
        <v>1</v>
      </c>
      <c r="B666">
        <f>IF(Results!G666&lt;=Input!$C$27, 1, 0)</f>
        <v>1</v>
      </c>
      <c r="C666">
        <f>IF(Results!J666&lt;=Input!$C$27, 1, 0)</f>
        <v>1</v>
      </c>
      <c r="D666">
        <f>IF(Results!D666&gt;=Input!$F$27, 1, 0)</f>
        <v>0</v>
      </c>
      <c r="E666">
        <f>IF(Results!G666&gt;=Input!$F$27, 1, 0)</f>
        <v>0</v>
      </c>
      <c r="F666">
        <f>IF(Results!J666&gt;=Input!$F$27, 1, 0)</f>
        <v>0</v>
      </c>
      <c r="G666">
        <f>IF(Results!M666&lt;=Input!$C$27, 1, 0)</f>
        <v>1</v>
      </c>
      <c r="H666">
        <f>IF(Results!M666&gt;=Input!$F$27, 1, 0)</f>
        <v>0</v>
      </c>
      <c r="I666">
        <f>IF(D666=1,Results!D666,0)</f>
        <v>0</v>
      </c>
      <c r="J666">
        <f>IF(E666=1,Results!G666,0)</f>
        <v>0</v>
      </c>
      <c r="K666">
        <f>IF(F666=1,Results!J666,0)</f>
        <v>0</v>
      </c>
      <c r="L666">
        <f>IF(H666=1,Results!M666,0)</f>
        <v>0</v>
      </c>
      <c r="M666">
        <f>IF(A666=1,Results!D666,0)</f>
        <v>0</v>
      </c>
      <c r="N666">
        <f>IF(B666=1,Results!G666,0)</f>
        <v>0</v>
      </c>
      <c r="O666">
        <f>IF(C666=1,Results!J666,0)</f>
        <v>0</v>
      </c>
      <c r="P666">
        <f>IF(G666=1,Results!M666,0)</f>
        <v>0</v>
      </c>
      <c r="Q666">
        <f>IF($E666=1,Results!N666,0)</f>
        <v>0</v>
      </c>
      <c r="R666">
        <f>IF($B666=1,Results!N666,0)</f>
        <v>0</v>
      </c>
    </row>
    <row r="667" spans="1:18">
      <c r="A667">
        <f>IF(Results!D667&lt;=Input!$C$27, 1, 0)</f>
        <v>1</v>
      </c>
      <c r="B667">
        <f>IF(Results!G667&lt;=Input!$C$27, 1, 0)</f>
        <v>1</v>
      </c>
      <c r="C667">
        <f>IF(Results!J667&lt;=Input!$C$27, 1, 0)</f>
        <v>1</v>
      </c>
      <c r="D667">
        <f>IF(Results!D667&gt;=Input!$F$27, 1, 0)</f>
        <v>0</v>
      </c>
      <c r="E667">
        <f>IF(Results!G667&gt;=Input!$F$27, 1, 0)</f>
        <v>0</v>
      </c>
      <c r="F667">
        <f>IF(Results!J667&gt;=Input!$F$27, 1, 0)</f>
        <v>0</v>
      </c>
      <c r="G667">
        <f>IF(Results!M667&lt;=Input!$C$27, 1, 0)</f>
        <v>1</v>
      </c>
      <c r="H667">
        <f>IF(Results!M667&gt;=Input!$F$27, 1, 0)</f>
        <v>0</v>
      </c>
      <c r="I667">
        <f>IF(D667=1,Results!D667,0)</f>
        <v>0</v>
      </c>
      <c r="J667">
        <f>IF(E667=1,Results!G667,0)</f>
        <v>0</v>
      </c>
      <c r="K667">
        <f>IF(F667=1,Results!J667,0)</f>
        <v>0</v>
      </c>
      <c r="L667">
        <f>IF(H667=1,Results!M667,0)</f>
        <v>0</v>
      </c>
      <c r="M667">
        <f>IF(A667=1,Results!D667,0)</f>
        <v>0</v>
      </c>
      <c r="N667">
        <f>IF(B667=1,Results!G667,0)</f>
        <v>0</v>
      </c>
      <c r="O667">
        <f>IF(C667=1,Results!J667,0)</f>
        <v>0</v>
      </c>
      <c r="P667">
        <f>IF(G667=1,Results!M667,0)</f>
        <v>0</v>
      </c>
      <c r="Q667">
        <f>IF($E667=1,Results!N667,0)</f>
        <v>0</v>
      </c>
      <c r="R667">
        <f>IF($B667=1,Results!N667,0)</f>
        <v>0</v>
      </c>
    </row>
    <row r="668" spans="1:18">
      <c r="A668">
        <f>IF(Results!D668&lt;=Input!$C$27, 1, 0)</f>
        <v>1</v>
      </c>
      <c r="B668">
        <f>IF(Results!G668&lt;=Input!$C$27, 1, 0)</f>
        <v>1</v>
      </c>
      <c r="C668">
        <f>IF(Results!J668&lt;=Input!$C$27, 1, 0)</f>
        <v>1</v>
      </c>
      <c r="D668">
        <f>IF(Results!D668&gt;=Input!$F$27, 1, 0)</f>
        <v>0</v>
      </c>
      <c r="E668">
        <f>IF(Results!G668&gt;=Input!$F$27, 1, 0)</f>
        <v>0</v>
      </c>
      <c r="F668">
        <f>IF(Results!J668&gt;=Input!$F$27, 1, 0)</f>
        <v>0</v>
      </c>
      <c r="G668">
        <f>IF(Results!M668&lt;=Input!$C$27, 1, 0)</f>
        <v>1</v>
      </c>
      <c r="H668">
        <f>IF(Results!M668&gt;=Input!$F$27, 1, 0)</f>
        <v>0</v>
      </c>
      <c r="I668">
        <f>IF(D668=1,Results!D668,0)</f>
        <v>0</v>
      </c>
      <c r="J668">
        <f>IF(E668=1,Results!G668,0)</f>
        <v>0</v>
      </c>
      <c r="K668">
        <f>IF(F668=1,Results!J668,0)</f>
        <v>0</v>
      </c>
      <c r="L668">
        <f>IF(H668=1,Results!M668,0)</f>
        <v>0</v>
      </c>
      <c r="M668">
        <f>IF(A668=1,Results!D668,0)</f>
        <v>0</v>
      </c>
      <c r="N668">
        <f>IF(B668=1,Results!G668,0)</f>
        <v>0</v>
      </c>
      <c r="O668">
        <f>IF(C668=1,Results!J668,0)</f>
        <v>0</v>
      </c>
      <c r="P668">
        <f>IF(G668=1,Results!M668,0)</f>
        <v>0</v>
      </c>
      <c r="Q668">
        <f>IF($E668=1,Results!N668,0)</f>
        <v>0</v>
      </c>
      <c r="R668">
        <f>IF($B668=1,Results!N668,0)</f>
        <v>0</v>
      </c>
    </row>
    <row r="669" spans="1:18">
      <c r="A669">
        <f>IF(Results!D669&lt;=Input!$C$27, 1, 0)</f>
        <v>1</v>
      </c>
      <c r="B669">
        <f>IF(Results!G669&lt;=Input!$C$27, 1, 0)</f>
        <v>1</v>
      </c>
      <c r="C669">
        <f>IF(Results!J669&lt;=Input!$C$27, 1, 0)</f>
        <v>1</v>
      </c>
      <c r="D669">
        <f>IF(Results!D669&gt;=Input!$F$27, 1, 0)</f>
        <v>0</v>
      </c>
      <c r="E669">
        <f>IF(Results!G669&gt;=Input!$F$27, 1, 0)</f>
        <v>0</v>
      </c>
      <c r="F669">
        <f>IF(Results!J669&gt;=Input!$F$27, 1, 0)</f>
        <v>0</v>
      </c>
      <c r="G669">
        <f>IF(Results!M669&lt;=Input!$C$27, 1, 0)</f>
        <v>1</v>
      </c>
      <c r="H669">
        <f>IF(Results!M669&gt;=Input!$F$27, 1, 0)</f>
        <v>0</v>
      </c>
      <c r="I669">
        <f>IF(D669=1,Results!D669,0)</f>
        <v>0</v>
      </c>
      <c r="J669">
        <f>IF(E669=1,Results!G669,0)</f>
        <v>0</v>
      </c>
      <c r="K669">
        <f>IF(F669=1,Results!J669,0)</f>
        <v>0</v>
      </c>
      <c r="L669">
        <f>IF(H669=1,Results!M669,0)</f>
        <v>0</v>
      </c>
      <c r="M669">
        <f>IF(A669=1,Results!D669,0)</f>
        <v>0</v>
      </c>
      <c r="N669">
        <f>IF(B669=1,Results!G669,0)</f>
        <v>0</v>
      </c>
      <c r="O669">
        <f>IF(C669=1,Results!J669,0)</f>
        <v>0</v>
      </c>
      <c r="P669">
        <f>IF(G669=1,Results!M669,0)</f>
        <v>0</v>
      </c>
      <c r="Q669">
        <f>IF($E669=1,Results!N669,0)</f>
        <v>0</v>
      </c>
      <c r="R669">
        <f>IF($B669=1,Results!N669,0)</f>
        <v>0</v>
      </c>
    </row>
    <row r="670" spans="1:18">
      <c r="A670">
        <f>IF(Results!D670&lt;=Input!$C$27, 1, 0)</f>
        <v>1</v>
      </c>
      <c r="B670">
        <f>IF(Results!G670&lt;=Input!$C$27, 1, 0)</f>
        <v>1</v>
      </c>
      <c r="C670">
        <f>IF(Results!J670&lt;=Input!$C$27, 1, 0)</f>
        <v>1</v>
      </c>
      <c r="D670">
        <f>IF(Results!D670&gt;=Input!$F$27, 1, 0)</f>
        <v>0</v>
      </c>
      <c r="E670">
        <f>IF(Results!G670&gt;=Input!$F$27, 1, 0)</f>
        <v>0</v>
      </c>
      <c r="F670">
        <f>IF(Results!J670&gt;=Input!$F$27, 1, 0)</f>
        <v>0</v>
      </c>
      <c r="G670">
        <f>IF(Results!M670&lt;=Input!$C$27, 1, 0)</f>
        <v>1</v>
      </c>
      <c r="H670">
        <f>IF(Results!M670&gt;=Input!$F$27, 1, 0)</f>
        <v>0</v>
      </c>
      <c r="I670">
        <f>IF(D670=1,Results!D670,0)</f>
        <v>0</v>
      </c>
      <c r="J670">
        <f>IF(E670=1,Results!G670,0)</f>
        <v>0</v>
      </c>
      <c r="K670">
        <f>IF(F670=1,Results!J670,0)</f>
        <v>0</v>
      </c>
      <c r="L670">
        <f>IF(H670=1,Results!M670,0)</f>
        <v>0</v>
      </c>
      <c r="M670">
        <f>IF(A670=1,Results!D670,0)</f>
        <v>0</v>
      </c>
      <c r="N670">
        <f>IF(B670=1,Results!G670,0)</f>
        <v>0</v>
      </c>
      <c r="O670">
        <f>IF(C670=1,Results!J670,0)</f>
        <v>0</v>
      </c>
      <c r="P670">
        <f>IF(G670=1,Results!M670,0)</f>
        <v>0</v>
      </c>
      <c r="Q670">
        <f>IF($E670=1,Results!N670,0)</f>
        <v>0</v>
      </c>
      <c r="R670">
        <f>IF($B670=1,Results!N670,0)</f>
        <v>0</v>
      </c>
    </row>
    <row r="671" spans="1:18">
      <c r="A671">
        <f>IF(Results!D671&lt;=Input!$C$27, 1, 0)</f>
        <v>1</v>
      </c>
      <c r="B671">
        <f>IF(Results!G671&lt;=Input!$C$27, 1, 0)</f>
        <v>1</v>
      </c>
      <c r="C671">
        <f>IF(Results!J671&lt;=Input!$C$27, 1, 0)</f>
        <v>1</v>
      </c>
      <c r="D671">
        <f>IF(Results!D671&gt;=Input!$F$27, 1, 0)</f>
        <v>0</v>
      </c>
      <c r="E671">
        <f>IF(Results!G671&gt;=Input!$F$27, 1, 0)</f>
        <v>0</v>
      </c>
      <c r="F671">
        <f>IF(Results!J671&gt;=Input!$F$27, 1, 0)</f>
        <v>0</v>
      </c>
      <c r="G671">
        <f>IF(Results!M671&lt;=Input!$C$27, 1, 0)</f>
        <v>1</v>
      </c>
      <c r="H671">
        <f>IF(Results!M671&gt;=Input!$F$27, 1, 0)</f>
        <v>0</v>
      </c>
      <c r="I671">
        <f>IF(D671=1,Results!D671,0)</f>
        <v>0</v>
      </c>
      <c r="J671">
        <f>IF(E671=1,Results!G671,0)</f>
        <v>0</v>
      </c>
      <c r="K671">
        <f>IF(F671=1,Results!J671,0)</f>
        <v>0</v>
      </c>
      <c r="L671">
        <f>IF(H671=1,Results!M671,0)</f>
        <v>0</v>
      </c>
      <c r="M671">
        <f>IF(A671=1,Results!D671,0)</f>
        <v>0</v>
      </c>
      <c r="N671">
        <f>IF(B671=1,Results!G671,0)</f>
        <v>0</v>
      </c>
      <c r="O671">
        <f>IF(C671=1,Results!J671,0)</f>
        <v>0</v>
      </c>
      <c r="P671">
        <f>IF(G671=1,Results!M671,0)</f>
        <v>0</v>
      </c>
      <c r="Q671">
        <f>IF($E671=1,Results!N671,0)</f>
        <v>0</v>
      </c>
      <c r="R671">
        <f>IF($B671=1,Results!N671,0)</f>
        <v>0</v>
      </c>
    </row>
    <row r="672" spans="1:18">
      <c r="A672">
        <f>IF(Results!D672&lt;=Input!$C$27, 1, 0)</f>
        <v>1</v>
      </c>
      <c r="B672">
        <f>IF(Results!G672&lt;=Input!$C$27, 1, 0)</f>
        <v>1</v>
      </c>
      <c r="C672">
        <f>IF(Results!J672&lt;=Input!$C$27, 1, 0)</f>
        <v>1</v>
      </c>
      <c r="D672">
        <f>IF(Results!D672&gt;=Input!$F$27, 1, 0)</f>
        <v>0</v>
      </c>
      <c r="E672">
        <f>IF(Results!G672&gt;=Input!$F$27, 1, 0)</f>
        <v>0</v>
      </c>
      <c r="F672">
        <f>IF(Results!J672&gt;=Input!$F$27, 1, 0)</f>
        <v>0</v>
      </c>
      <c r="G672">
        <f>IF(Results!M672&lt;=Input!$C$27, 1, 0)</f>
        <v>1</v>
      </c>
      <c r="H672">
        <f>IF(Results!M672&gt;=Input!$F$27, 1, 0)</f>
        <v>0</v>
      </c>
      <c r="I672">
        <f>IF(D672=1,Results!D672,0)</f>
        <v>0</v>
      </c>
      <c r="J672">
        <f>IF(E672=1,Results!G672,0)</f>
        <v>0</v>
      </c>
      <c r="K672">
        <f>IF(F672=1,Results!J672,0)</f>
        <v>0</v>
      </c>
      <c r="L672">
        <f>IF(H672=1,Results!M672,0)</f>
        <v>0</v>
      </c>
      <c r="M672">
        <f>IF(A672=1,Results!D672,0)</f>
        <v>0</v>
      </c>
      <c r="N672">
        <f>IF(B672=1,Results!G672,0)</f>
        <v>0</v>
      </c>
      <c r="O672">
        <f>IF(C672=1,Results!J672,0)</f>
        <v>0</v>
      </c>
      <c r="P672">
        <f>IF(G672=1,Results!M672,0)</f>
        <v>0</v>
      </c>
      <c r="Q672">
        <f>IF($E672=1,Results!N672,0)</f>
        <v>0</v>
      </c>
      <c r="R672">
        <f>IF($B672=1,Results!N672,0)</f>
        <v>0</v>
      </c>
    </row>
    <row r="673" spans="1:18">
      <c r="A673">
        <f>IF(Results!D673&lt;=Input!$C$27, 1, 0)</f>
        <v>1</v>
      </c>
      <c r="B673">
        <f>IF(Results!G673&lt;=Input!$C$27, 1, 0)</f>
        <v>1</v>
      </c>
      <c r="C673">
        <f>IF(Results!J673&lt;=Input!$C$27, 1, 0)</f>
        <v>1</v>
      </c>
      <c r="D673">
        <f>IF(Results!D673&gt;=Input!$F$27, 1, 0)</f>
        <v>0</v>
      </c>
      <c r="E673">
        <f>IF(Results!G673&gt;=Input!$F$27, 1, 0)</f>
        <v>0</v>
      </c>
      <c r="F673">
        <f>IF(Results!J673&gt;=Input!$F$27, 1, 0)</f>
        <v>0</v>
      </c>
      <c r="G673">
        <f>IF(Results!M673&lt;=Input!$C$27, 1, 0)</f>
        <v>1</v>
      </c>
      <c r="H673">
        <f>IF(Results!M673&gt;=Input!$F$27, 1, 0)</f>
        <v>0</v>
      </c>
      <c r="I673">
        <f>IF(D673=1,Results!D673,0)</f>
        <v>0</v>
      </c>
      <c r="J673">
        <f>IF(E673=1,Results!G673,0)</f>
        <v>0</v>
      </c>
      <c r="K673">
        <f>IF(F673=1,Results!J673,0)</f>
        <v>0</v>
      </c>
      <c r="L673">
        <f>IF(H673=1,Results!M673,0)</f>
        <v>0</v>
      </c>
      <c r="M673">
        <f>IF(A673=1,Results!D673,0)</f>
        <v>0</v>
      </c>
      <c r="N673">
        <f>IF(B673=1,Results!G673,0)</f>
        <v>0</v>
      </c>
      <c r="O673">
        <f>IF(C673=1,Results!J673,0)</f>
        <v>0</v>
      </c>
      <c r="P673">
        <f>IF(G673=1,Results!M673,0)</f>
        <v>0</v>
      </c>
      <c r="Q673">
        <f>IF($E673=1,Results!N673,0)</f>
        <v>0</v>
      </c>
      <c r="R673">
        <f>IF($B673=1,Results!N673,0)</f>
        <v>0</v>
      </c>
    </row>
    <row r="674" spans="1:18">
      <c r="A674">
        <f>IF(Results!D674&lt;=Input!$C$27, 1, 0)</f>
        <v>1</v>
      </c>
      <c r="B674">
        <f>IF(Results!G674&lt;=Input!$C$27, 1, 0)</f>
        <v>1</v>
      </c>
      <c r="C674">
        <f>IF(Results!J674&lt;=Input!$C$27, 1, 0)</f>
        <v>1</v>
      </c>
      <c r="D674">
        <f>IF(Results!D674&gt;=Input!$F$27, 1, 0)</f>
        <v>0</v>
      </c>
      <c r="E674">
        <f>IF(Results!G674&gt;=Input!$F$27, 1, 0)</f>
        <v>0</v>
      </c>
      <c r="F674">
        <f>IF(Results!J674&gt;=Input!$F$27, 1, 0)</f>
        <v>0</v>
      </c>
      <c r="G674">
        <f>IF(Results!M674&lt;=Input!$C$27, 1, 0)</f>
        <v>1</v>
      </c>
      <c r="H674">
        <f>IF(Results!M674&gt;=Input!$F$27, 1, 0)</f>
        <v>0</v>
      </c>
      <c r="I674">
        <f>IF(D674=1,Results!D674,0)</f>
        <v>0</v>
      </c>
      <c r="J674">
        <f>IF(E674=1,Results!G674,0)</f>
        <v>0</v>
      </c>
      <c r="K674">
        <f>IF(F674=1,Results!J674,0)</f>
        <v>0</v>
      </c>
      <c r="L674">
        <f>IF(H674=1,Results!M674,0)</f>
        <v>0</v>
      </c>
      <c r="M674">
        <f>IF(A674=1,Results!D674,0)</f>
        <v>0</v>
      </c>
      <c r="N674">
        <f>IF(B674=1,Results!G674,0)</f>
        <v>0</v>
      </c>
      <c r="O674">
        <f>IF(C674=1,Results!J674,0)</f>
        <v>0</v>
      </c>
      <c r="P674">
        <f>IF(G674=1,Results!M674,0)</f>
        <v>0</v>
      </c>
      <c r="Q674">
        <f>IF($E674=1,Results!N674,0)</f>
        <v>0</v>
      </c>
      <c r="R674">
        <f>IF($B674=1,Results!N674,0)</f>
        <v>0</v>
      </c>
    </row>
    <row r="675" spans="1:18">
      <c r="A675">
        <f>IF(Results!D675&lt;=Input!$C$27, 1, 0)</f>
        <v>1</v>
      </c>
      <c r="B675">
        <f>IF(Results!G675&lt;=Input!$C$27, 1, 0)</f>
        <v>1</v>
      </c>
      <c r="C675">
        <f>IF(Results!J675&lt;=Input!$C$27, 1, 0)</f>
        <v>1</v>
      </c>
      <c r="D675">
        <f>IF(Results!D675&gt;=Input!$F$27, 1, 0)</f>
        <v>0</v>
      </c>
      <c r="E675">
        <f>IF(Results!G675&gt;=Input!$F$27, 1, 0)</f>
        <v>0</v>
      </c>
      <c r="F675">
        <f>IF(Results!J675&gt;=Input!$F$27, 1, 0)</f>
        <v>0</v>
      </c>
      <c r="G675">
        <f>IF(Results!M675&lt;=Input!$C$27, 1, 0)</f>
        <v>1</v>
      </c>
      <c r="H675">
        <f>IF(Results!M675&gt;=Input!$F$27, 1, 0)</f>
        <v>0</v>
      </c>
      <c r="I675">
        <f>IF(D675=1,Results!D675,0)</f>
        <v>0</v>
      </c>
      <c r="J675">
        <f>IF(E675=1,Results!G675,0)</f>
        <v>0</v>
      </c>
      <c r="K675">
        <f>IF(F675=1,Results!J675,0)</f>
        <v>0</v>
      </c>
      <c r="L675">
        <f>IF(H675=1,Results!M675,0)</f>
        <v>0</v>
      </c>
      <c r="M675">
        <f>IF(A675=1,Results!D675,0)</f>
        <v>0</v>
      </c>
      <c r="N675">
        <f>IF(B675=1,Results!G675,0)</f>
        <v>0</v>
      </c>
      <c r="O675">
        <f>IF(C675=1,Results!J675,0)</f>
        <v>0</v>
      </c>
      <c r="P675">
        <f>IF(G675=1,Results!M675,0)</f>
        <v>0</v>
      </c>
      <c r="Q675">
        <f>IF($E675=1,Results!N675,0)</f>
        <v>0</v>
      </c>
      <c r="R675">
        <f>IF($B675=1,Results!N675,0)</f>
        <v>0</v>
      </c>
    </row>
    <row r="676" spans="1:18">
      <c r="A676">
        <f>IF(Results!D676&lt;=Input!$C$27, 1, 0)</f>
        <v>1</v>
      </c>
      <c r="B676">
        <f>IF(Results!G676&lt;=Input!$C$27, 1, 0)</f>
        <v>1</v>
      </c>
      <c r="C676">
        <f>IF(Results!J676&lt;=Input!$C$27, 1, 0)</f>
        <v>1</v>
      </c>
      <c r="D676">
        <f>IF(Results!D676&gt;=Input!$F$27, 1, 0)</f>
        <v>0</v>
      </c>
      <c r="E676">
        <f>IF(Results!G676&gt;=Input!$F$27, 1, 0)</f>
        <v>0</v>
      </c>
      <c r="F676">
        <f>IF(Results!J676&gt;=Input!$F$27, 1, 0)</f>
        <v>0</v>
      </c>
      <c r="G676">
        <f>IF(Results!M676&lt;=Input!$C$27, 1, 0)</f>
        <v>1</v>
      </c>
      <c r="H676">
        <f>IF(Results!M676&gt;=Input!$F$27, 1, 0)</f>
        <v>0</v>
      </c>
      <c r="I676">
        <f>IF(D676=1,Results!D676,0)</f>
        <v>0</v>
      </c>
      <c r="J676">
        <f>IF(E676=1,Results!G676,0)</f>
        <v>0</v>
      </c>
      <c r="K676">
        <f>IF(F676=1,Results!J676,0)</f>
        <v>0</v>
      </c>
      <c r="L676">
        <f>IF(H676=1,Results!M676,0)</f>
        <v>0</v>
      </c>
      <c r="M676">
        <f>IF(A676=1,Results!D676,0)</f>
        <v>0</v>
      </c>
      <c r="N676">
        <f>IF(B676=1,Results!G676,0)</f>
        <v>0</v>
      </c>
      <c r="O676">
        <f>IF(C676=1,Results!J676,0)</f>
        <v>0</v>
      </c>
      <c r="P676">
        <f>IF(G676=1,Results!M676,0)</f>
        <v>0</v>
      </c>
      <c r="Q676">
        <f>IF($E676=1,Results!N676,0)</f>
        <v>0</v>
      </c>
      <c r="R676">
        <f>IF($B676=1,Results!N676,0)</f>
        <v>0</v>
      </c>
    </row>
    <row r="677" spans="1:18">
      <c r="A677">
        <f>IF(Results!D677&lt;=Input!$C$27, 1, 0)</f>
        <v>1</v>
      </c>
      <c r="B677">
        <f>IF(Results!G677&lt;=Input!$C$27, 1, 0)</f>
        <v>1</v>
      </c>
      <c r="C677">
        <f>IF(Results!J677&lt;=Input!$C$27, 1, 0)</f>
        <v>1</v>
      </c>
      <c r="D677">
        <f>IF(Results!D677&gt;=Input!$F$27, 1, 0)</f>
        <v>0</v>
      </c>
      <c r="E677">
        <f>IF(Results!G677&gt;=Input!$F$27, 1, 0)</f>
        <v>0</v>
      </c>
      <c r="F677">
        <f>IF(Results!J677&gt;=Input!$F$27, 1, 0)</f>
        <v>0</v>
      </c>
      <c r="G677">
        <f>IF(Results!M677&lt;=Input!$C$27, 1, 0)</f>
        <v>1</v>
      </c>
      <c r="H677">
        <f>IF(Results!M677&gt;=Input!$F$27, 1, 0)</f>
        <v>0</v>
      </c>
      <c r="I677">
        <f>IF(D677=1,Results!D677,0)</f>
        <v>0</v>
      </c>
      <c r="J677">
        <f>IF(E677=1,Results!G677,0)</f>
        <v>0</v>
      </c>
      <c r="K677">
        <f>IF(F677=1,Results!J677,0)</f>
        <v>0</v>
      </c>
      <c r="L677">
        <f>IF(H677=1,Results!M677,0)</f>
        <v>0</v>
      </c>
      <c r="M677">
        <f>IF(A677=1,Results!D677,0)</f>
        <v>0</v>
      </c>
      <c r="N677">
        <f>IF(B677=1,Results!G677,0)</f>
        <v>0</v>
      </c>
      <c r="O677">
        <f>IF(C677=1,Results!J677,0)</f>
        <v>0</v>
      </c>
      <c r="P677">
        <f>IF(G677=1,Results!M677,0)</f>
        <v>0</v>
      </c>
      <c r="Q677">
        <f>IF($E677=1,Results!N677,0)</f>
        <v>0</v>
      </c>
      <c r="R677">
        <f>IF($B677=1,Results!N677,0)</f>
        <v>0</v>
      </c>
    </row>
    <row r="678" spans="1:18">
      <c r="A678">
        <f>IF(Results!D678&lt;=Input!$C$27, 1, 0)</f>
        <v>1</v>
      </c>
      <c r="B678">
        <f>IF(Results!G678&lt;=Input!$C$27, 1, 0)</f>
        <v>1</v>
      </c>
      <c r="C678">
        <f>IF(Results!J678&lt;=Input!$C$27, 1, 0)</f>
        <v>1</v>
      </c>
      <c r="D678">
        <f>IF(Results!D678&gt;=Input!$F$27, 1, 0)</f>
        <v>0</v>
      </c>
      <c r="E678">
        <f>IF(Results!G678&gt;=Input!$F$27, 1, 0)</f>
        <v>0</v>
      </c>
      <c r="F678">
        <f>IF(Results!J678&gt;=Input!$F$27, 1, 0)</f>
        <v>0</v>
      </c>
      <c r="G678">
        <f>IF(Results!M678&lt;=Input!$C$27, 1, 0)</f>
        <v>1</v>
      </c>
      <c r="H678">
        <f>IF(Results!M678&gt;=Input!$F$27, 1, 0)</f>
        <v>0</v>
      </c>
      <c r="I678">
        <f>IF(D678=1,Results!D678,0)</f>
        <v>0</v>
      </c>
      <c r="J678">
        <f>IF(E678=1,Results!G678,0)</f>
        <v>0</v>
      </c>
      <c r="K678">
        <f>IF(F678=1,Results!J678,0)</f>
        <v>0</v>
      </c>
      <c r="L678">
        <f>IF(H678=1,Results!M678,0)</f>
        <v>0</v>
      </c>
      <c r="M678">
        <f>IF(A678=1,Results!D678,0)</f>
        <v>0</v>
      </c>
      <c r="N678">
        <f>IF(B678=1,Results!G678,0)</f>
        <v>0</v>
      </c>
      <c r="O678">
        <f>IF(C678=1,Results!J678,0)</f>
        <v>0</v>
      </c>
      <c r="P678">
        <f>IF(G678=1,Results!M678,0)</f>
        <v>0</v>
      </c>
      <c r="Q678">
        <f>IF($E678=1,Results!N678,0)</f>
        <v>0</v>
      </c>
      <c r="R678">
        <f>IF($B678=1,Results!N678,0)</f>
        <v>0</v>
      </c>
    </row>
    <row r="679" spans="1:18">
      <c r="A679">
        <f>IF(Results!D679&lt;=Input!$C$27, 1, 0)</f>
        <v>1</v>
      </c>
      <c r="B679">
        <f>IF(Results!G679&lt;=Input!$C$27, 1, 0)</f>
        <v>1</v>
      </c>
      <c r="C679">
        <f>IF(Results!J679&lt;=Input!$C$27, 1, 0)</f>
        <v>1</v>
      </c>
      <c r="D679">
        <f>IF(Results!D679&gt;=Input!$F$27, 1, 0)</f>
        <v>0</v>
      </c>
      <c r="E679">
        <f>IF(Results!G679&gt;=Input!$F$27, 1, 0)</f>
        <v>0</v>
      </c>
      <c r="F679">
        <f>IF(Results!J679&gt;=Input!$F$27, 1, 0)</f>
        <v>0</v>
      </c>
      <c r="G679">
        <f>IF(Results!M679&lt;=Input!$C$27, 1, 0)</f>
        <v>1</v>
      </c>
      <c r="H679">
        <f>IF(Results!M679&gt;=Input!$F$27, 1, 0)</f>
        <v>0</v>
      </c>
      <c r="I679">
        <f>IF(D679=1,Results!D679,0)</f>
        <v>0</v>
      </c>
      <c r="J679">
        <f>IF(E679=1,Results!G679,0)</f>
        <v>0</v>
      </c>
      <c r="K679">
        <f>IF(F679=1,Results!J679,0)</f>
        <v>0</v>
      </c>
      <c r="L679">
        <f>IF(H679=1,Results!M679,0)</f>
        <v>0</v>
      </c>
      <c r="M679">
        <f>IF(A679=1,Results!D679,0)</f>
        <v>0</v>
      </c>
      <c r="N679">
        <f>IF(B679=1,Results!G679,0)</f>
        <v>0</v>
      </c>
      <c r="O679">
        <f>IF(C679=1,Results!J679,0)</f>
        <v>0</v>
      </c>
      <c r="P679">
        <f>IF(G679=1,Results!M679,0)</f>
        <v>0</v>
      </c>
      <c r="Q679">
        <f>IF($E679=1,Results!N679,0)</f>
        <v>0</v>
      </c>
      <c r="R679">
        <f>IF($B679=1,Results!N679,0)</f>
        <v>0</v>
      </c>
    </row>
    <row r="680" spans="1:18">
      <c r="A680">
        <f>IF(Results!D680&lt;=Input!$C$27, 1, 0)</f>
        <v>1</v>
      </c>
      <c r="B680">
        <f>IF(Results!G680&lt;=Input!$C$27, 1, 0)</f>
        <v>1</v>
      </c>
      <c r="C680">
        <f>IF(Results!J680&lt;=Input!$C$27, 1, 0)</f>
        <v>1</v>
      </c>
      <c r="D680">
        <f>IF(Results!D680&gt;=Input!$F$27, 1, 0)</f>
        <v>0</v>
      </c>
      <c r="E680">
        <f>IF(Results!G680&gt;=Input!$F$27, 1, 0)</f>
        <v>0</v>
      </c>
      <c r="F680">
        <f>IF(Results!J680&gt;=Input!$F$27, 1, 0)</f>
        <v>0</v>
      </c>
      <c r="G680">
        <f>IF(Results!M680&lt;=Input!$C$27, 1, 0)</f>
        <v>1</v>
      </c>
      <c r="H680">
        <f>IF(Results!M680&gt;=Input!$F$27, 1, 0)</f>
        <v>0</v>
      </c>
      <c r="I680">
        <f>IF(D680=1,Results!D680,0)</f>
        <v>0</v>
      </c>
      <c r="J680">
        <f>IF(E680=1,Results!G680,0)</f>
        <v>0</v>
      </c>
      <c r="K680">
        <f>IF(F680=1,Results!J680,0)</f>
        <v>0</v>
      </c>
      <c r="L680">
        <f>IF(H680=1,Results!M680,0)</f>
        <v>0</v>
      </c>
      <c r="M680">
        <f>IF(A680=1,Results!D680,0)</f>
        <v>0</v>
      </c>
      <c r="N680">
        <f>IF(B680=1,Results!G680,0)</f>
        <v>0</v>
      </c>
      <c r="O680">
        <f>IF(C680=1,Results!J680,0)</f>
        <v>0</v>
      </c>
      <c r="P680">
        <f>IF(G680=1,Results!M680,0)</f>
        <v>0</v>
      </c>
      <c r="Q680">
        <f>IF($E680=1,Results!N680,0)</f>
        <v>0</v>
      </c>
      <c r="R680">
        <f>IF($B680=1,Results!N680,0)</f>
        <v>0</v>
      </c>
    </row>
    <row r="681" spans="1:18">
      <c r="A681">
        <f>IF(Results!D681&lt;=Input!$C$27, 1, 0)</f>
        <v>1</v>
      </c>
      <c r="B681">
        <f>IF(Results!G681&lt;=Input!$C$27, 1, 0)</f>
        <v>1</v>
      </c>
      <c r="C681">
        <f>IF(Results!J681&lt;=Input!$C$27, 1, 0)</f>
        <v>1</v>
      </c>
      <c r="D681">
        <f>IF(Results!D681&gt;=Input!$F$27, 1, 0)</f>
        <v>0</v>
      </c>
      <c r="E681">
        <f>IF(Results!G681&gt;=Input!$F$27, 1, 0)</f>
        <v>0</v>
      </c>
      <c r="F681">
        <f>IF(Results!J681&gt;=Input!$F$27, 1, 0)</f>
        <v>0</v>
      </c>
      <c r="G681">
        <f>IF(Results!M681&lt;=Input!$C$27, 1, 0)</f>
        <v>1</v>
      </c>
      <c r="H681">
        <f>IF(Results!M681&gt;=Input!$F$27, 1, 0)</f>
        <v>0</v>
      </c>
      <c r="I681">
        <f>IF(D681=1,Results!D681,0)</f>
        <v>0</v>
      </c>
      <c r="J681">
        <f>IF(E681=1,Results!G681,0)</f>
        <v>0</v>
      </c>
      <c r="K681">
        <f>IF(F681=1,Results!J681,0)</f>
        <v>0</v>
      </c>
      <c r="L681">
        <f>IF(H681=1,Results!M681,0)</f>
        <v>0</v>
      </c>
      <c r="M681">
        <f>IF(A681=1,Results!D681,0)</f>
        <v>0</v>
      </c>
      <c r="N681">
        <f>IF(B681=1,Results!G681,0)</f>
        <v>0</v>
      </c>
      <c r="O681">
        <f>IF(C681=1,Results!J681,0)</f>
        <v>0</v>
      </c>
      <c r="P681">
        <f>IF(G681=1,Results!M681,0)</f>
        <v>0</v>
      </c>
      <c r="Q681">
        <f>IF($E681=1,Results!N681,0)</f>
        <v>0</v>
      </c>
      <c r="R681">
        <f>IF($B681=1,Results!N681,0)</f>
        <v>0</v>
      </c>
    </row>
    <row r="682" spans="1:18">
      <c r="A682">
        <f>IF(Results!D682&lt;=Input!$C$27, 1, 0)</f>
        <v>1</v>
      </c>
      <c r="B682">
        <f>IF(Results!G682&lt;=Input!$C$27, 1, 0)</f>
        <v>1</v>
      </c>
      <c r="C682">
        <f>IF(Results!J682&lt;=Input!$C$27, 1, 0)</f>
        <v>1</v>
      </c>
      <c r="D682">
        <f>IF(Results!D682&gt;=Input!$F$27, 1, 0)</f>
        <v>0</v>
      </c>
      <c r="E682">
        <f>IF(Results!G682&gt;=Input!$F$27, 1, 0)</f>
        <v>0</v>
      </c>
      <c r="F682">
        <f>IF(Results!J682&gt;=Input!$F$27, 1, 0)</f>
        <v>0</v>
      </c>
      <c r="G682">
        <f>IF(Results!M682&lt;=Input!$C$27, 1, 0)</f>
        <v>1</v>
      </c>
      <c r="H682">
        <f>IF(Results!M682&gt;=Input!$F$27, 1, 0)</f>
        <v>0</v>
      </c>
      <c r="I682">
        <f>IF(D682=1,Results!D682,0)</f>
        <v>0</v>
      </c>
      <c r="J682">
        <f>IF(E682=1,Results!G682,0)</f>
        <v>0</v>
      </c>
      <c r="K682">
        <f>IF(F682=1,Results!J682,0)</f>
        <v>0</v>
      </c>
      <c r="L682">
        <f>IF(H682=1,Results!M682,0)</f>
        <v>0</v>
      </c>
      <c r="M682">
        <f>IF(A682=1,Results!D682,0)</f>
        <v>0</v>
      </c>
      <c r="N682">
        <f>IF(B682=1,Results!G682,0)</f>
        <v>0</v>
      </c>
      <c r="O682">
        <f>IF(C682=1,Results!J682,0)</f>
        <v>0</v>
      </c>
      <c r="P682">
        <f>IF(G682=1,Results!M682,0)</f>
        <v>0</v>
      </c>
      <c r="Q682">
        <f>IF($E682=1,Results!N682,0)</f>
        <v>0</v>
      </c>
      <c r="R682">
        <f>IF($B682=1,Results!N682,0)</f>
        <v>0</v>
      </c>
    </row>
    <row r="683" spans="1:18">
      <c r="A683">
        <f>IF(Results!D683&lt;=Input!$C$27, 1, 0)</f>
        <v>1</v>
      </c>
      <c r="B683">
        <f>IF(Results!G683&lt;=Input!$C$27, 1, 0)</f>
        <v>1</v>
      </c>
      <c r="C683">
        <f>IF(Results!J683&lt;=Input!$C$27, 1, 0)</f>
        <v>1</v>
      </c>
      <c r="D683">
        <f>IF(Results!D683&gt;=Input!$F$27, 1, 0)</f>
        <v>0</v>
      </c>
      <c r="E683">
        <f>IF(Results!G683&gt;=Input!$F$27, 1, 0)</f>
        <v>0</v>
      </c>
      <c r="F683">
        <f>IF(Results!J683&gt;=Input!$F$27, 1, 0)</f>
        <v>0</v>
      </c>
      <c r="G683">
        <f>IF(Results!M683&lt;=Input!$C$27, 1, 0)</f>
        <v>1</v>
      </c>
      <c r="H683">
        <f>IF(Results!M683&gt;=Input!$F$27, 1, 0)</f>
        <v>0</v>
      </c>
      <c r="I683">
        <f>IF(D683=1,Results!D683,0)</f>
        <v>0</v>
      </c>
      <c r="J683">
        <f>IF(E683=1,Results!G683,0)</f>
        <v>0</v>
      </c>
      <c r="K683">
        <f>IF(F683=1,Results!J683,0)</f>
        <v>0</v>
      </c>
      <c r="L683">
        <f>IF(H683=1,Results!M683,0)</f>
        <v>0</v>
      </c>
      <c r="M683">
        <f>IF(A683=1,Results!D683,0)</f>
        <v>0</v>
      </c>
      <c r="N683">
        <f>IF(B683=1,Results!G683,0)</f>
        <v>0</v>
      </c>
      <c r="O683">
        <f>IF(C683=1,Results!J683,0)</f>
        <v>0</v>
      </c>
      <c r="P683">
        <f>IF(G683=1,Results!M683,0)</f>
        <v>0</v>
      </c>
      <c r="Q683">
        <f>IF($E683=1,Results!N683,0)</f>
        <v>0</v>
      </c>
      <c r="R683">
        <f>IF($B683=1,Results!N683,0)</f>
        <v>0</v>
      </c>
    </row>
    <row r="684" spans="1:18">
      <c r="A684">
        <f>IF(Results!D684&lt;=Input!$C$27, 1, 0)</f>
        <v>1</v>
      </c>
      <c r="B684">
        <f>IF(Results!G684&lt;=Input!$C$27, 1, 0)</f>
        <v>1</v>
      </c>
      <c r="C684">
        <f>IF(Results!J684&lt;=Input!$C$27, 1, 0)</f>
        <v>1</v>
      </c>
      <c r="D684">
        <f>IF(Results!D684&gt;=Input!$F$27, 1, 0)</f>
        <v>0</v>
      </c>
      <c r="E684">
        <f>IF(Results!G684&gt;=Input!$F$27, 1, 0)</f>
        <v>0</v>
      </c>
      <c r="F684">
        <f>IF(Results!J684&gt;=Input!$F$27, 1, 0)</f>
        <v>0</v>
      </c>
      <c r="G684">
        <f>IF(Results!M684&lt;=Input!$C$27, 1, 0)</f>
        <v>1</v>
      </c>
      <c r="H684">
        <f>IF(Results!M684&gt;=Input!$F$27, 1, 0)</f>
        <v>0</v>
      </c>
      <c r="I684">
        <f>IF(D684=1,Results!D684,0)</f>
        <v>0</v>
      </c>
      <c r="J684">
        <f>IF(E684=1,Results!G684,0)</f>
        <v>0</v>
      </c>
      <c r="K684">
        <f>IF(F684=1,Results!J684,0)</f>
        <v>0</v>
      </c>
      <c r="L684">
        <f>IF(H684=1,Results!M684,0)</f>
        <v>0</v>
      </c>
      <c r="M684">
        <f>IF(A684=1,Results!D684,0)</f>
        <v>0</v>
      </c>
      <c r="N684">
        <f>IF(B684=1,Results!G684,0)</f>
        <v>0</v>
      </c>
      <c r="O684">
        <f>IF(C684=1,Results!J684,0)</f>
        <v>0</v>
      </c>
      <c r="P684">
        <f>IF(G684=1,Results!M684,0)</f>
        <v>0</v>
      </c>
      <c r="Q684">
        <f>IF($E684=1,Results!N684,0)</f>
        <v>0</v>
      </c>
      <c r="R684">
        <f>IF($B684=1,Results!N684,0)</f>
        <v>0</v>
      </c>
    </row>
    <row r="685" spans="1:18">
      <c r="A685">
        <f>IF(Results!D685&lt;=Input!$C$27, 1, 0)</f>
        <v>1</v>
      </c>
      <c r="B685">
        <f>IF(Results!G685&lt;=Input!$C$27, 1, 0)</f>
        <v>1</v>
      </c>
      <c r="C685">
        <f>IF(Results!J685&lt;=Input!$C$27, 1, 0)</f>
        <v>1</v>
      </c>
      <c r="D685">
        <f>IF(Results!D685&gt;=Input!$F$27, 1, 0)</f>
        <v>0</v>
      </c>
      <c r="E685">
        <f>IF(Results!G685&gt;=Input!$F$27, 1, 0)</f>
        <v>0</v>
      </c>
      <c r="F685">
        <f>IF(Results!J685&gt;=Input!$F$27, 1, 0)</f>
        <v>0</v>
      </c>
      <c r="G685">
        <f>IF(Results!M685&lt;=Input!$C$27, 1, 0)</f>
        <v>1</v>
      </c>
      <c r="H685">
        <f>IF(Results!M685&gt;=Input!$F$27, 1, 0)</f>
        <v>0</v>
      </c>
      <c r="I685">
        <f>IF(D685=1,Results!D685,0)</f>
        <v>0</v>
      </c>
      <c r="J685">
        <f>IF(E685=1,Results!G685,0)</f>
        <v>0</v>
      </c>
      <c r="K685">
        <f>IF(F685=1,Results!J685,0)</f>
        <v>0</v>
      </c>
      <c r="L685">
        <f>IF(H685=1,Results!M685,0)</f>
        <v>0</v>
      </c>
      <c r="M685">
        <f>IF(A685=1,Results!D685,0)</f>
        <v>0</v>
      </c>
      <c r="N685">
        <f>IF(B685=1,Results!G685,0)</f>
        <v>0</v>
      </c>
      <c r="O685">
        <f>IF(C685=1,Results!J685,0)</f>
        <v>0</v>
      </c>
      <c r="P685">
        <f>IF(G685=1,Results!M685,0)</f>
        <v>0</v>
      </c>
      <c r="Q685">
        <f>IF($E685=1,Results!N685,0)</f>
        <v>0</v>
      </c>
      <c r="R685">
        <f>IF($B685=1,Results!N685,0)</f>
        <v>0</v>
      </c>
    </row>
    <row r="686" spans="1:18">
      <c r="A686">
        <f>IF(Results!D686&lt;=Input!$C$27, 1, 0)</f>
        <v>1</v>
      </c>
      <c r="B686">
        <f>IF(Results!G686&lt;=Input!$C$27, 1, 0)</f>
        <v>1</v>
      </c>
      <c r="C686">
        <f>IF(Results!J686&lt;=Input!$C$27, 1, 0)</f>
        <v>1</v>
      </c>
      <c r="D686">
        <f>IF(Results!D686&gt;=Input!$F$27, 1, 0)</f>
        <v>0</v>
      </c>
      <c r="E686">
        <f>IF(Results!G686&gt;=Input!$F$27, 1, 0)</f>
        <v>0</v>
      </c>
      <c r="F686">
        <f>IF(Results!J686&gt;=Input!$F$27, 1, 0)</f>
        <v>0</v>
      </c>
      <c r="G686">
        <f>IF(Results!M686&lt;=Input!$C$27, 1, 0)</f>
        <v>1</v>
      </c>
      <c r="H686">
        <f>IF(Results!M686&gt;=Input!$F$27, 1, 0)</f>
        <v>0</v>
      </c>
      <c r="I686">
        <f>IF(D686=1,Results!D686,0)</f>
        <v>0</v>
      </c>
      <c r="J686">
        <f>IF(E686=1,Results!G686,0)</f>
        <v>0</v>
      </c>
      <c r="K686">
        <f>IF(F686=1,Results!J686,0)</f>
        <v>0</v>
      </c>
      <c r="L686">
        <f>IF(H686=1,Results!M686,0)</f>
        <v>0</v>
      </c>
      <c r="M686">
        <f>IF(A686=1,Results!D686,0)</f>
        <v>0</v>
      </c>
      <c r="N686">
        <f>IF(B686=1,Results!G686,0)</f>
        <v>0</v>
      </c>
      <c r="O686">
        <f>IF(C686=1,Results!J686,0)</f>
        <v>0</v>
      </c>
      <c r="P686">
        <f>IF(G686=1,Results!M686,0)</f>
        <v>0</v>
      </c>
      <c r="Q686">
        <f>IF($E686=1,Results!N686,0)</f>
        <v>0</v>
      </c>
      <c r="R686">
        <f>IF($B686=1,Results!N686,0)</f>
        <v>0</v>
      </c>
    </row>
    <row r="687" spans="1:18">
      <c r="A687">
        <f>IF(Results!D687&lt;=Input!$C$27, 1, 0)</f>
        <v>1</v>
      </c>
      <c r="B687">
        <f>IF(Results!G687&lt;=Input!$C$27, 1, 0)</f>
        <v>1</v>
      </c>
      <c r="C687">
        <f>IF(Results!J687&lt;=Input!$C$27, 1, 0)</f>
        <v>1</v>
      </c>
      <c r="D687">
        <f>IF(Results!D687&gt;=Input!$F$27, 1, 0)</f>
        <v>0</v>
      </c>
      <c r="E687">
        <f>IF(Results!G687&gt;=Input!$F$27, 1, 0)</f>
        <v>0</v>
      </c>
      <c r="F687">
        <f>IF(Results!J687&gt;=Input!$F$27, 1, 0)</f>
        <v>0</v>
      </c>
      <c r="G687">
        <f>IF(Results!M687&lt;=Input!$C$27, 1, 0)</f>
        <v>1</v>
      </c>
      <c r="H687">
        <f>IF(Results!M687&gt;=Input!$F$27, 1, 0)</f>
        <v>0</v>
      </c>
      <c r="I687">
        <f>IF(D687=1,Results!D687,0)</f>
        <v>0</v>
      </c>
      <c r="J687">
        <f>IF(E687=1,Results!G687,0)</f>
        <v>0</v>
      </c>
      <c r="K687">
        <f>IF(F687=1,Results!J687,0)</f>
        <v>0</v>
      </c>
      <c r="L687">
        <f>IF(H687=1,Results!M687,0)</f>
        <v>0</v>
      </c>
      <c r="M687">
        <f>IF(A687=1,Results!D687,0)</f>
        <v>0</v>
      </c>
      <c r="N687">
        <f>IF(B687=1,Results!G687,0)</f>
        <v>0</v>
      </c>
      <c r="O687">
        <f>IF(C687=1,Results!J687,0)</f>
        <v>0</v>
      </c>
      <c r="P687">
        <f>IF(G687=1,Results!M687,0)</f>
        <v>0</v>
      </c>
      <c r="Q687">
        <f>IF($E687=1,Results!N687,0)</f>
        <v>0</v>
      </c>
      <c r="R687">
        <f>IF($B687=1,Results!N687,0)</f>
        <v>0</v>
      </c>
    </row>
    <row r="688" spans="1:18">
      <c r="A688">
        <f>IF(Results!D688&lt;=Input!$C$27, 1, 0)</f>
        <v>1</v>
      </c>
      <c r="B688">
        <f>IF(Results!G688&lt;=Input!$C$27, 1, 0)</f>
        <v>1</v>
      </c>
      <c r="C688">
        <f>IF(Results!J688&lt;=Input!$C$27, 1, 0)</f>
        <v>1</v>
      </c>
      <c r="D688">
        <f>IF(Results!D688&gt;=Input!$F$27, 1, 0)</f>
        <v>0</v>
      </c>
      <c r="E688">
        <f>IF(Results!G688&gt;=Input!$F$27, 1, 0)</f>
        <v>0</v>
      </c>
      <c r="F688">
        <f>IF(Results!J688&gt;=Input!$F$27, 1, 0)</f>
        <v>0</v>
      </c>
      <c r="G688">
        <f>IF(Results!M688&lt;=Input!$C$27, 1, 0)</f>
        <v>1</v>
      </c>
      <c r="H688">
        <f>IF(Results!M688&gt;=Input!$F$27, 1, 0)</f>
        <v>0</v>
      </c>
      <c r="I688">
        <f>IF(D688=1,Results!D688,0)</f>
        <v>0</v>
      </c>
      <c r="J688">
        <f>IF(E688=1,Results!G688,0)</f>
        <v>0</v>
      </c>
      <c r="K688">
        <f>IF(F688=1,Results!J688,0)</f>
        <v>0</v>
      </c>
      <c r="L688">
        <f>IF(H688=1,Results!M688,0)</f>
        <v>0</v>
      </c>
      <c r="M688">
        <f>IF(A688=1,Results!D688,0)</f>
        <v>0</v>
      </c>
      <c r="N688">
        <f>IF(B688=1,Results!G688,0)</f>
        <v>0</v>
      </c>
      <c r="O688">
        <f>IF(C688=1,Results!J688,0)</f>
        <v>0</v>
      </c>
      <c r="P688">
        <f>IF(G688=1,Results!M688,0)</f>
        <v>0</v>
      </c>
      <c r="Q688">
        <f>IF($E688=1,Results!N688,0)</f>
        <v>0</v>
      </c>
      <c r="R688">
        <f>IF($B688=1,Results!N688,0)</f>
        <v>0</v>
      </c>
    </row>
    <row r="689" spans="1:18">
      <c r="A689">
        <f>IF(Results!D689&lt;=Input!$C$27, 1, 0)</f>
        <v>1</v>
      </c>
      <c r="B689">
        <f>IF(Results!G689&lt;=Input!$C$27, 1, 0)</f>
        <v>1</v>
      </c>
      <c r="C689">
        <f>IF(Results!J689&lt;=Input!$C$27, 1, 0)</f>
        <v>1</v>
      </c>
      <c r="D689">
        <f>IF(Results!D689&gt;=Input!$F$27, 1, 0)</f>
        <v>0</v>
      </c>
      <c r="E689">
        <f>IF(Results!G689&gt;=Input!$F$27, 1, 0)</f>
        <v>0</v>
      </c>
      <c r="F689">
        <f>IF(Results!J689&gt;=Input!$F$27, 1, 0)</f>
        <v>0</v>
      </c>
      <c r="G689">
        <f>IF(Results!M689&lt;=Input!$C$27, 1, 0)</f>
        <v>1</v>
      </c>
      <c r="H689">
        <f>IF(Results!M689&gt;=Input!$F$27, 1, 0)</f>
        <v>0</v>
      </c>
      <c r="I689">
        <f>IF(D689=1,Results!D689,0)</f>
        <v>0</v>
      </c>
      <c r="J689">
        <f>IF(E689=1,Results!G689,0)</f>
        <v>0</v>
      </c>
      <c r="K689">
        <f>IF(F689=1,Results!J689,0)</f>
        <v>0</v>
      </c>
      <c r="L689">
        <f>IF(H689=1,Results!M689,0)</f>
        <v>0</v>
      </c>
      <c r="M689">
        <f>IF(A689=1,Results!D689,0)</f>
        <v>0</v>
      </c>
      <c r="N689">
        <f>IF(B689=1,Results!G689,0)</f>
        <v>0</v>
      </c>
      <c r="O689">
        <f>IF(C689=1,Results!J689,0)</f>
        <v>0</v>
      </c>
      <c r="P689">
        <f>IF(G689=1,Results!M689,0)</f>
        <v>0</v>
      </c>
      <c r="Q689">
        <f>IF($E689=1,Results!N689,0)</f>
        <v>0</v>
      </c>
      <c r="R689">
        <f>IF($B689=1,Results!N689,0)</f>
        <v>0</v>
      </c>
    </row>
    <row r="690" spans="1:18">
      <c r="A690">
        <f>IF(Results!D690&lt;=Input!$C$27, 1, 0)</f>
        <v>1</v>
      </c>
      <c r="B690">
        <f>IF(Results!G690&lt;=Input!$C$27, 1, 0)</f>
        <v>1</v>
      </c>
      <c r="C690">
        <f>IF(Results!J690&lt;=Input!$C$27, 1, 0)</f>
        <v>1</v>
      </c>
      <c r="D690">
        <f>IF(Results!D690&gt;=Input!$F$27, 1, 0)</f>
        <v>0</v>
      </c>
      <c r="E690">
        <f>IF(Results!G690&gt;=Input!$F$27, 1, 0)</f>
        <v>0</v>
      </c>
      <c r="F690">
        <f>IF(Results!J690&gt;=Input!$F$27, 1, 0)</f>
        <v>0</v>
      </c>
      <c r="G690">
        <f>IF(Results!M690&lt;=Input!$C$27, 1, 0)</f>
        <v>1</v>
      </c>
      <c r="H690">
        <f>IF(Results!M690&gt;=Input!$F$27, 1, 0)</f>
        <v>0</v>
      </c>
      <c r="I690">
        <f>IF(D690=1,Results!D690,0)</f>
        <v>0</v>
      </c>
      <c r="J690">
        <f>IF(E690=1,Results!G690,0)</f>
        <v>0</v>
      </c>
      <c r="K690">
        <f>IF(F690=1,Results!J690,0)</f>
        <v>0</v>
      </c>
      <c r="L690">
        <f>IF(H690=1,Results!M690,0)</f>
        <v>0</v>
      </c>
      <c r="M690">
        <f>IF(A690=1,Results!D690,0)</f>
        <v>0</v>
      </c>
      <c r="N690">
        <f>IF(B690=1,Results!G690,0)</f>
        <v>0</v>
      </c>
      <c r="O690">
        <f>IF(C690=1,Results!J690,0)</f>
        <v>0</v>
      </c>
      <c r="P690">
        <f>IF(G690=1,Results!M690,0)</f>
        <v>0</v>
      </c>
      <c r="Q690">
        <f>IF($E690=1,Results!N690,0)</f>
        <v>0</v>
      </c>
      <c r="R690">
        <f>IF($B690=1,Results!N690,0)</f>
        <v>0</v>
      </c>
    </row>
    <row r="691" spans="1:18">
      <c r="A691">
        <f>IF(Results!D691&lt;=Input!$C$27, 1, 0)</f>
        <v>1</v>
      </c>
      <c r="B691">
        <f>IF(Results!G691&lt;=Input!$C$27, 1, 0)</f>
        <v>1</v>
      </c>
      <c r="C691">
        <f>IF(Results!J691&lt;=Input!$C$27, 1, 0)</f>
        <v>1</v>
      </c>
      <c r="D691">
        <f>IF(Results!D691&gt;=Input!$F$27, 1, 0)</f>
        <v>0</v>
      </c>
      <c r="E691">
        <f>IF(Results!G691&gt;=Input!$F$27, 1, 0)</f>
        <v>0</v>
      </c>
      <c r="F691">
        <f>IF(Results!J691&gt;=Input!$F$27, 1, 0)</f>
        <v>0</v>
      </c>
      <c r="G691">
        <f>IF(Results!M691&lt;=Input!$C$27, 1, 0)</f>
        <v>1</v>
      </c>
      <c r="H691">
        <f>IF(Results!M691&gt;=Input!$F$27, 1, 0)</f>
        <v>0</v>
      </c>
      <c r="I691">
        <f>IF(D691=1,Results!D691,0)</f>
        <v>0</v>
      </c>
      <c r="J691">
        <f>IF(E691=1,Results!G691,0)</f>
        <v>0</v>
      </c>
      <c r="K691">
        <f>IF(F691=1,Results!J691,0)</f>
        <v>0</v>
      </c>
      <c r="L691">
        <f>IF(H691=1,Results!M691,0)</f>
        <v>0</v>
      </c>
      <c r="M691">
        <f>IF(A691=1,Results!D691,0)</f>
        <v>0</v>
      </c>
      <c r="N691">
        <f>IF(B691=1,Results!G691,0)</f>
        <v>0</v>
      </c>
      <c r="O691">
        <f>IF(C691=1,Results!J691,0)</f>
        <v>0</v>
      </c>
      <c r="P691">
        <f>IF(G691=1,Results!M691,0)</f>
        <v>0</v>
      </c>
      <c r="Q691">
        <f>IF($E691=1,Results!N691,0)</f>
        <v>0</v>
      </c>
      <c r="R691">
        <f>IF($B691=1,Results!N691,0)</f>
        <v>0</v>
      </c>
    </row>
    <row r="692" spans="1:18">
      <c r="A692">
        <f>IF(Results!D692&lt;=Input!$C$27, 1, 0)</f>
        <v>1</v>
      </c>
      <c r="B692">
        <f>IF(Results!G692&lt;=Input!$C$27, 1, 0)</f>
        <v>1</v>
      </c>
      <c r="C692">
        <f>IF(Results!J692&lt;=Input!$C$27, 1, 0)</f>
        <v>1</v>
      </c>
      <c r="D692">
        <f>IF(Results!D692&gt;=Input!$F$27, 1, 0)</f>
        <v>0</v>
      </c>
      <c r="E692">
        <f>IF(Results!G692&gt;=Input!$F$27, 1, 0)</f>
        <v>0</v>
      </c>
      <c r="F692">
        <f>IF(Results!J692&gt;=Input!$F$27, 1, 0)</f>
        <v>0</v>
      </c>
      <c r="G692">
        <f>IF(Results!M692&lt;=Input!$C$27, 1, 0)</f>
        <v>1</v>
      </c>
      <c r="H692">
        <f>IF(Results!M692&gt;=Input!$F$27, 1, 0)</f>
        <v>0</v>
      </c>
      <c r="I692">
        <f>IF(D692=1,Results!D692,0)</f>
        <v>0</v>
      </c>
      <c r="J692">
        <f>IF(E692=1,Results!G692,0)</f>
        <v>0</v>
      </c>
      <c r="K692">
        <f>IF(F692=1,Results!J692,0)</f>
        <v>0</v>
      </c>
      <c r="L692">
        <f>IF(H692=1,Results!M692,0)</f>
        <v>0</v>
      </c>
      <c r="M692">
        <f>IF(A692=1,Results!D692,0)</f>
        <v>0</v>
      </c>
      <c r="N692">
        <f>IF(B692=1,Results!G692,0)</f>
        <v>0</v>
      </c>
      <c r="O692">
        <f>IF(C692=1,Results!J692,0)</f>
        <v>0</v>
      </c>
      <c r="P692">
        <f>IF(G692=1,Results!M692,0)</f>
        <v>0</v>
      </c>
      <c r="Q692">
        <f>IF($E692=1,Results!N692,0)</f>
        <v>0</v>
      </c>
      <c r="R692">
        <f>IF($B692=1,Results!N692,0)</f>
        <v>0</v>
      </c>
    </row>
    <row r="693" spans="1:18">
      <c r="A693">
        <f>IF(Results!D693&lt;=Input!$C$27, 1, 0)</f>
        <v>1</v>
      </c>
      <c r="B693">
        <f>IF(Results!G693&lt;=Input!$C$27, 1, 0)</f>
        <v>1</v>
      </c>
      <c r="C693">
        <f>IF(Results!J693&lt;=Input!$C$27, 1, 0)</f>
        <v>1</v>
      </c>
      <c r="D693">
        <f>IF(Results!D693&gt;=Input!$F$27, 1, 0)</f>
        <v>0</v>
      </c>
      <c r="E693">
        <f>IF(Results!G693&gt;=Input!$F$27, 1, 0)</f>
        <v>0</v>
      </c>
      <c r="F693">
        <f>IF(Results!J693&gt;=Input!$F$27, 1, 0)</f>
        <v>0</v>
      </c>
      <c r="G693">
        <f>IF(Results!M693&lt;=Input!$C$27, 1, 0)</f>
        <v>1</v>
      </c>
      <c r="H693">
        <f>IF(Results!M693&gt;=Input!$F$27, 1, 0)</f>
        <v>0</v>
      </c>
      <c r="I693">
        <f>IF(D693=1,Results!D693,0)</f>
        <v>0</v>
      </c>
      <c r="J693">
        <f>IF(E693=1,Results!G693,0)</f>
        <v>0</v>
      </c>
      <c r="K693">
        <f>IF(F693=1,Results!J693,0)</f>
        <v>0</v>
      </c>
      <c r="L693">
        <f>IF(H693=1,Results!M693,0)</f>
        <v>0</v>
      </c>
      <c r="M693">
        <f>IF(A693=1,Results!D693,0)</f>
        <v>0</v>
      </c>
      <c r="N693">
        <f>IF(B693=1,Results!G693,0)</f>
        <v>0</v>
      </c>
      <c r="O693">
        <f>IF(C693=1,Results!J693,0)</f>
        <v>0</v>
      </c>
      <c r="P693">
        <f>IF(G693=1,Results!M693,0)</f>
        <v>0</v>
      </c>
      <c r="Q693">
        <f>IF($E693=1,Results!N693,0)</f>
        <v>0</v>
      </c>
      <c r="R693">
        <f>IF($B693=1,Results!N693,0)</f>
        <v>0</v>
      </c>
    </row>
    <row r="694" spans="1:18">
      <c r="A694">
        <f>IF(Results!D694&lt;=Input!$C$27, 1, 0)</f>
        <v>1</v>
      </c>
      <c r="B694">
        <f>IF(Results!G694&lt;=Input!$C$27, 1, 0)</f>
        <v>1</v>
      </c>
      <c r="C694">
        <f>IF(Results!J694&lt;=Input!$C$27, 1, 0)</f>
        <v>1</v>
      </c>
      <c r="D694">
        <f>IF(Results!D694&gt;=Input!$F$27, 1, 0)</f>
        <v>0</v>
      </c>
      <c r="E694">
        <f>IF(Results!G694&gt;=Input!$F$27, 1, 0)</f>
        <v>0</v>
      </c>
      <c r="F694">
        <f>IF(Results!J694&gt;=Input!$F$27, 1, 0)</f>
        <v>0</v>
      </c>
      <c r="G694">
        <f>IF(Results!M694&lt;=Input!$C$27, 1, 0)</f>
        <v>1</v>
      </c>
      <c r="H694">
        <f>IF(Results!M694&gt;=Input!$F$27, 1, 0)</f>
        <v>0</v>
      </c>
      <c r="I694">
        <f>IF(D694=1,Results!D694,0)</f>
        <v>0</v>
      </c>
      <c r="J694">
        <f>IF(E694=1,Results!G694,0)</f>
        <v>0</v>
      </c>
      <c r="K694">
        <f>IF(F694=1,Results!J694,0)</f>
        <v>0</v>
      </c>
      <c r="L694">
        <f>IF(H694=1,Results!M694,0)</f>
        <v>0</v>
      </c>
      <c r="M694">
        <f>IF(A694=1,Results!D694,0)</f>
        <v>0</v>
      </c>
      <c r="N694">
        <f>IF(B694=1,Results!G694,0)</f>
        <v>0</v>
      </c>
      <c r="O694">
        <f>IF(C694=1,Results!J694,0)</f>
        <v>0</v>
      </c>
      <c r="P694">
        <f>IF(G694=1,Results!M694,0)</f>
        <v>0</v>
      </c>
      <c r="Q694">
        <f>IF($E694=1,Results!N694,0)</f>
        <v>0</v>
      </c>
      <c r="R694">
        <f>IF($B694=1,Results!N694,0)</f>
        <v>0</v>
      </c>
    </row>
    <row r="695" spans="1:18">
      <c r="A695">
        <f>IF(Results!D695&lt;=Input!$C$27, 1, 0)</f>
        <v>1</v>
      </c>
      <c r="B695">
        <f>IF(Results!G695&lt;=Input!$C$27, 1, 0)</f>
        <v>1</v>
      </c>
      <c r="C695">
        <f>IF(Results!J695&lt;=Input!$C$27, 1, 0)</f>
        <v>1</v>
      </c>
      <c r="D695">
        <f>IF(Results!D695&gt;=Input!$F$27, 1, 0)</f>
        <v>0</v>
      </c>
      <c r="E695">
        <f>IF(Results!G695&gt;=Input!$F$27, 1, 0)</f>
        <v>0</v>
      </c>
      <c r="F695">
        <f>IF(Results!J695&gt;=Input!$F$27, 1, 0)</f>
        <v>0</v>
      </c>
      <c r="G695">
        <f>IF(Results!M695&lt;=Input!$C$27, 1, 0)</f>
        <v>1</v>
      </c>
      <c r="H695">
        <f>IF(Results!M695&gt;=Input!$F$27, 1, 0)</f>
        <v>0</v>
      </c>
      <c r="I695">
        <f>IF(D695=1,Results!D695,0)</f>
        <v>0</v>
      </c>
      <c r="J695">
        <f>IF(E695=1,Results!G695,0)</f>
        <v>0</v>
      </c>
      <c r="K695">
        <f>IF(F695=1,Results!J695,0)</f>
        <v>0</v>
      </c>
      <c r="L695">
        <f>IF(H695=1,Results!M695,0)</f>
        <v>0</v>
      </c>
      <c r="M695">
        <f>IF(A695=1,Results!D695,0)</f>
        <v>0</v>
      </c>
      <c r="N695">
        <f>IF(B695=1,Results!G695,0)</f>
        <v>0</v>
      </c>
      <c r="O695">
        <f>IF(C695=1,Results!J695,0)</f>
        <v>0</v>
      </c>
      <c r="P695">
        <f>IF(G695=1,Results!M695,0)</f>
        <v>0</v>
      </c>
      <c r="Q695">
        <f>IF($E695=1,Results!N695,0)</f>
        <v>0</v>
      </c>
      <c r="R695">
        <f>IF($B695=1,Results!N695,0)</f>
        <v>0</v>
      </c>
    </row>
    <row r="696" spans="1:18">
      <c r="A696">
        <f>IF(Results!D696&lt;=Input!$C$27, 1, 0)</f>
        <v>1</v>
      </c>
      <c r="B696">
        <f>IF(Results!G696&lt;=Input!$C$27, 1, 0)</f>
        <v>1</v>
      </c>
      <c r="C696">
        <f>IF(Results!J696&lt;=Input!$C$27, 1, 0)</f>
        <v>1</v>
      </c>
      <c r="D696">
        <f>IF(Results!D696&gt;=Input!$F$27, 1, 0)</f>
        <v>0</v>
      </c>
      <c r="E696">
        <f>IF(Results!G696&gt;=Input!$F$27, 1, 0)</f>
        <v>0</v>
      </c>
      <c r="F696">
        <f>IF(Results!J696&gt;=Input!$F$27, 1, 0)</f>
        <v>0</v>
      </c>
      <c r="G696">
        <f>IF(Results!M696&lt;=Input!$C$27, 1, 0)</f>
        <v>1</v>
      </c>
      <c r="H696">
        <f>IF(Results!M696&gt;=Input!$F$27, 1, 0)</f>
        <v>0</v>
      </c>
      <c r="I696">
        <f>IF(D696=1,Results!D696,0)</f>
        <v>0</v>
      </c>
      <c r="J696">
        <f>IF(E696=1,Results!G696,0)</f>
        <v>0</v>
      </c>
      <c r="K696">
        <f>IF(F696=1,Results!J696,0)</f>
        <v>0</v>
      </c>
      <c r="L696">
        <f>IF(H696=1,Results!M696,0)</f>
        <v>0</v>
      </c>
      <c r="M696">
        <f>IF(A696=1,Results!D696,0)</f>
        <v>0</v>
      </c>
      <c r="N696">
        <f>IF(B696=1,Results!G696,0)</f>
        <v>0</v>
      </c>
      <c r="O696">
        <f>IF(C696=1,Results!J696,0)</f>
        <v>0</v>
      </c>
      <c r="P696">
        <f>IF(G696=1,Results!M696,0)</f>
        <v>0</v>
      </c>
      <c r="Q696">
        <f>IF($E696=1,Results!N696,0)</f>
        <v>0</v>
      </c>
      <c r="R696">
        <f>IF($B696=1,Results!N696,0)</f>
        <v>0</v>
      </c>
    </row>
    <row r="697" spans="1:18">
      <c r="A697">
        <f>IF(Results!D697&lt;=Input!$C$27, 1, 0)</f>
        <v>1</v>
      </c>
      <c r="B697">
        <f>IF(Results!G697&lt;=Input!$C$27, 1, 0)</f>
        <v>1</v>
      </c>
      <c r="C697">
        <f>IF(Results!J697&lt;=Input!$C$27, 1, 0)</f>
        <v>1</v>
      </c>
      <c r="D697">
        <f>IF(Results!D697&gt;=Input!$F$27, 1, 0)</f>
        <v>0</v>
      </c>
      <c r="E697">
        <f>IF(Results!G697&gt;=Input!$F$27, 1, 0)</f>
        <v>0</v>
      </c>
      <c r="F697">
        <f>IF(Results!J697&gt;=Input!$F$27, 1, 0)</f>
        <v>0</v>
      </c>
      <c r="G697">
        <f>IF(Results!M697&lt;=Input!$C$27, 1, 0)</f>
        <v>1</v>
      </c>
      <c r="H697">
        <f>IF(Results!M697&gt;=Input!$F$27, 1, 0)</f>
        <v>0</v>
      </c>
      <c r="I697">
        <f>IF(D697=1,Results!D697,0)</f>
        <v>0</v>
      </c>
      <c r="J697">
        <f>IF(E697=1,Results!G697,0)</f>
        <v>0</v>
      </c>
      <c r="K697">
        <f>IF(F697=1,Results!J697,0)</f>
        <v>0</v>
      </c>
      <c r="L697">
        <f>IF(H697=1,Results!M697,0)</f>
        <v>0</v>
      </c>
      <c r="M697">
        <f>IF(A697=1,Results!D697,0)</f>
        <v>0</v>
      </c>
      <c r="N697">
        <f>IF(B697=1,Results!G697,0)</f>
        <v>0</v>
      </c>
      <c r="O697">
        <f>IF(C697=1,Results!J697,0)</f>
        <v>0</v>
      </c>
      <c r="P697">
        <f>IF(G697=1,Results!M697,0)</f>
        <v>0</v>
      </c>
      <c r="Q697">
        <f>IF($E697=1,Results!N697,0)</f>
        <v>0</v>
      </c>
      <c r="R697">
        <f>IF($B697=1,Results!N697,0)</f>
        <v>0</v>
      </c>
    </row>
    <row r="698" spans="1:18">
      <c r="A698">
        <f>IF(Results!D698&lt;=Input!$C$27, 1, 0)</f>
        <v>1</v>
      </c>
      <c r="B698">
        <f>IF(Results!G698&lt;=Input!$C$27, 1, 0)</f>
        <v>1</v>
      </c>
      <c r="C698">
        <f>IF(Results!J698&lt;=Input!$C$27, 1, 0)</f>
        <v>1</v>
      </c>
      <c r="D698">
        <f>IF(Results!D698&gt;=Input!$F$27, 1, 0)</f>
        <v>0</v>
      </c>
      <c r="E698">
        <f>IF(Results!G698&gt;=Input!$F$27, 1, 0)</f>
        <v>0</v>
      </c>
      <c r="F698">
        <f>IF(Results!J698&gt;=Input!$F$27, 1, 0)</f>
        <v>0</v>
      </c>
      <c r="G698">
        <f>IF(Results!M698&lt;=Input!$C$27, 1, 0)</f>
        <v>1</v>
      </c>
      <c r="H698">
        <f>IF(Results!M698&gt;=Input!$F$27, 1, 0)</f>
        <v>0</v>
      </c>
      <c r="I698">
        <f>IF(D698=1,Results!D698,0)</f>
        <v>0</v>
      </c>
      <c r="J698">
        <f>IF(E698=1,Results!G698,0)</f>
        <v>0</v>
      </c>
      <c r="K698">
        <f>IF(F698=1,Results!J698,0)</f>
        <v>0</v>
      </c>
      <c r="L698">
        <f>IF(H698=1,Results!M698,0)</f>
        <v>0</v>
      </c>
      <c r="M698">
        <f>IF(A698=1,Results!D698,0)</f>
        <v>0</v>
      </c>
      <c r="N698">
        <f>IF(B698=1,Results!G698,0)</f>
        <v>0</v>
      </c>
      <c r="O698">
        <f>IF(C698=1,Results!J698,0)</f>
        <v>0</v>
      </c>
      <c r="P698">
        <f>IF(G698=1,Results!M698,0)</f>
        <v>0</v>
      </c>
      <c r="Q698">
        <f>IF($E698=1,Results!N698,0)</f>
        <v>0</v>
      </c>
      <c r="R698">
        <f>IF($B698=1,Results!N698,0)</f>
        <v>0</v>
      </c>
    </row>
    <row r="699" spans="1:18">
      <c r="A699">
        <f>IF(Results!D699&lt;=Input!$C$27, 1, 0)</f>
        <v>1</v>
      </c>
      <c r="B699">
        <f>IF(Results!G699&lt;=Input!$C$27, 1, 0)</f>
        <v>1</v>
      </c>
      <c r="C699">
        <f>IF(Results!J699&lt;=Input!$C$27, 1, 0)</f>
        <v>1</v>
      </c>
      <c r="D699">
        <f>IF(Results!D699&gt;=Input!$F$27, 1, 0)</f>
        <v>0</v>
      </c>
      <c r="E699">
        <f>IF(Results!G699&gt;=Input!$F$27, 1, 0)</f>
        <v>0</v>
      </c>
      <c r="F699">
        <f>IF(Results!J699&gt;=Input!$F$27, 1, 0)</f>
        <v>0</v>
      </c>
      <c r="G699">
        <f>IF(Results!M699&lt;=Input!$C$27, 1, 0)</f>
        <v>1</v>
      </c>
      <c r="H699">
        <f>IF(Results!M699&gt;=Input!$F$27, 1, 0)</f>
        <v>0</v>
      </c>
      <c r="I699">
        <f>IF(D699=1,Results!D699,0)</f>
        <v>0</v>
      </c>
      <c r="J699">
        <f>IF(E699=1,Results!G699,0)</f>
        <v>0</v>
      </c>
      <c r="K699">
        <f>IF(F699=1,Results!J699,0)</f>
        <v>0</v>
      </c>
      <c r="L699">
        <f>IF(H699=1,Results!M699,0)</f>
        <v>0</v>
      </c>
      <c r="M699">
        <f>IF(A699=1,Results!D699,0)</f>
        <v>0</v>
      </c>
      <c r="N699">
        <f>IF(B699=1,Results!G699,0)</f>
        <v>0</v>
      </c>
      <c r="O699">
        <f>IF(C699=1,Results!J699,0)</f>
        <v>0</v>
      </c>
      <c r="P699">
        <f>IF(G699=1,Results!M699,0)</f>
        <v>0</v>
      </c>
      <c r="Q699">
        <f>IF($E699=1,Results!N699,0)</f>
        <v>0</v>
      </c>
      <c r="R699">
        <f>IF($B699=1,Results!N699,0)</f>
        <v>0</v>
      </c>
    </row>
    <row r="700" spans="1:18">
      <c r="A700">
        <f>IF(Results!D700&lt;=Input!$C$27, 1, 0)</f>
        <v>1</v>
      </c>
      <c r="B700">
        <f>IF(Results!G700&lt;=Input!$C$27, 1, 0)</f>
        <v>1</v>
      </c>
      <c r="C700">
        <f>IF(Results!J700&lt;=Input!$C$27, 1, 0)</f>
        <v>1</v>
      </c>
      <c r="D700">
        <f>IF(Results!D700&gt;=Input!$F$27, 1, 0)</f>
        <v>0</v>
      </c>
      <c r="E700">
        <f>IF(Results!G700&gt;=Input!$F$27, 1, 0)</f>
        <v>0</v>
      </c>
      <c r="F700">
        <f>IF(Results!J700&gt;=Input!$F$27, 1, 0)</f>
        <v>0</v>
      </c>
      <c r="G700">
        <f>IF(Results!M700&lt;=Input!$C$27, 1, 0)</f>
        <v>1</v>
      </c>
      <c r="H700">
        <f>IF(Results!M700&gt;=Input!$F$27, 1, 0)</f>
        <v>0</v>
      </c>
      <c r="I700">
        <f>IF(D700=1,Results!D700,0)</f>
        <v>0</v>
      </c>
      <c r="J700">
        <f>IF(E700=1,Results!G700,0)</f>
        <v>0</v>
      </c>
      <c r="K700">
        <f>IF(F700=1,Results!J700,0)</f>
        <v>0</v>
      </c>
      <c r="L700">
        <f>IF(H700=1,Results!M700,0)</f>
        <v>0</v>
      </c>
      <c r="M700">
        <f>IF(A700=1,Results!D700,0)</f>
        <v>0</v>
      </c>
      <c r="N700">
        <f>IF(B700=1,Results!G700,0)</f>
        <v>0</v>
      </c>
      <c r="O700">
        <f>IF(C700=1,Results!J700,0)</f>
        <v>0</v>
      </c>
      <c r="P700">
        <f>IF(G700=1,Results!M700,0)</f>
        <v>0</v>
      </c>
      <c r="Q700">
        <f>IF($E700=1,Results!N700,0)</f>
        <v>0</v>
      </c>
      <c r="R700">
        <f>IF($B700=1,Results!N700,0)</f>
        <v>0</v>
      </c>
    </row>
    <row r="701" spans="1:18">
      <c r="A701">
        <f>IF(Results!D701&lt;=Input!$C$27, 1, 0)</f>
        <v>1</v>
      </c>
      <c r="B701">
        <f>IF(Results!G701&lt;=Input!$C$27, 1, 0)</f>
        <v>1</v>
      </c>
      <c r="C701">
        <f>IF(Results!J701&lt;=Input!$C$27, 1, 0)</f>
        <v>1</v>
      </c>
      <c r="D701">
        <f>IF(Results!D701&gt;=Input!$F$27, 1, 0)</f>
        <v>0</v>
      </c>
      <c r="E701">
        <f>IF(Results!G701&gt;=Input!$F$27, 1, 0)</f>
        <v>0</v>
      </c>
      <c r="F701">
        <f>IF(Results!J701&gt;=Input!$F$27, 1, 0)</f>
        <v>0</v>
      </c>
      <c r="G701">
        <f>IF(Results!M701&lt;=Input!$C$27, 1, 0)</f>
        <v>1</v>
      </c>
      <c r="H701">
        <f>IF(Results!M701&gt;=Input!$F$27, 1, 0)</f>
        <v>0</v>
      </c>
      <c r="I701">
        <f>IF(D701=1,Results!D701,0)</f>
        <v>0</v>
      </c>
      <c r="J701">
        <f>IF(E701=1,Results!G701,0)</f>
        <v>0</v>
      </c>
      <c r="K701">
        <f>IF(F701=1,Results!J701,0)</f>
        <v>0</v>
      </c>
      <c r="L701">
        <f>IF(H701=1,Results!M701,0)</f>
        <v>0</v>
      </c>
      <c r="M701">
        <f>IF(A701=1,Results!D701,0)</f>
        <v>0</v>
      </c>
      <c r="N701">
        <f>IF(B701=1,Results!G701,0)</f>
        <v>0</v>
      </c>
      <c r="O701">
        <f>IF(C701=1,Results!J701,0)</f>
        <v>0</v>
      </c>
      <c r="P701">
        <f>IF(G701=1,Results!M701,0)</f>
        <v>0</v>
      </c>
      <c r="Q701">
        <f>IF($E701=1,Results!N701,0)</f>
        <v>0</v>
      </c>
      <c r="R701">
        <f>IF($B701=1,Results!N701,0)</f>
        <v>0</v>
      </c>
    </row>
    <row r="702" spans="1:18">
      <c r="A702">
        <f>IF(Results!D702&lt;=Input!$C$27, 1, 0)</f>
        <v>1</v>
      </c>
      <c r="B702">
        <f>IF(Results!G702&lt;=Input!$C$27, 1, 0)</f>
        <v>1</v>
      </c>
      <c r="C702">
        <f>IF(Results!J702&lt;=Input!$C$27, 1, 0)</f>
        <v>1</v>
      </c>
      <c r="D702">
        <f>IF(Results!D702&gt;=Input!$F$27, 1, 0)</f>
        <v>0</v>
      </c>
      <c r="E702">
        <f>IF(Results!G702&gt;=Input!$F$27, 1, 0)</f>
        <v>0</v>
      </c>
      <c r="F702">
        <f>IF(Results!J702&gt;=Input!$F$27, 1, 0)</f>
        <v>0</v>
      </c>
      <c r="G702">
        <f>IF(Results!M702&lt;=Input!$C$27, 1, 0)</f>
        <v>1</v>
      </c>
      <c r="H702">
        <f>IF(Results!M702&gt;=Input!$F$27, 1, 0)</f>
        <v>0</v>
      </c>
      <c r="I702">
        <f>IF(D702=1,Results!D702,0)</f>
        <v>0</v>
      </c>
      <c r="J702">
        <f>IF(E702=1,Results!G702,0)</f>
        <v>0</v>
      </c>
      <c r="K702">
        <f>IF(F702=1,Results!J702,0)</f>
        <v>0</v>
      </c>
      <c r="L702">
        <f>IF(H702=1,Results!M702,0)</f>
        <v>0</v>
      </c>
      <c r="M702">
        <f>IF(A702=1,Results!D702,0)</f>
        <v>0</v>
      </c>
      <c r="N702">
        <f>IF(B702=1,Results!G702,0)</f>
        <v>0</v>
      </c>
      <c r="O702">
        <f>IF(C702=1,Results!J702,0)</f>
        <v>0</v>
      </c>
      <c r="P702">
        <f>IF(G702=1,Results!M702,0)</f>
        <v>0</v>
      </c>
      <c r="Q702">
        <f>IF($E702=1,Results!N702,0)</f>
        <v>0</v>
      </c>
      <c r="R702">
        <f>IF($B702=1,Results!N702,0)</f>
        <v>0</v>
      </c>
    </row>
    <row r="703" spans="1:18">
      <c r="A703">
        <f>IF(Results!D703&lt;=Input!$C$27, 1, 0)</f>
        <v>1</v>
      </c>
      <c r="B703">
        <f>IF(Results!G703&lt;=Input!$C$27, 1, 0)</f>
        <v>1</v>
      </c>
      <c r="C703">
        <f>IF(Results!J703&lt;=Input!$C$27, 1, 0)</f>
        <v>1</v>
      </c>
      <c r="D703">
        <f>IF(Results!D703&gt;=Input!$F$27, 1, 0)</f>
        <v>0</v>
      </c>
      <c r="E703">
        <f>IF(Results!G703&gt;=Input!$F$27, 1, 0)</f>
        <v>0</v>
      </c>
      <c r="F703">
        <f>IF(Results!J703&gt;=Input!$F$27, 1, 0)</f>
        <v>0</v>
      </c>
      <c r="G703">
        <f>IF(Results!M703&lt;=Input!$C$27, 1, 0)</f>
        <v>1</v>
      </c>
      <c r="H703">
        <f>IF(Results!M703&gt;=Input!$F$27, 1, 0)</f>
        <v>0</v>
      </c>
      <c r="I703">
        <f>IF(D703=1,Results!D703,0)</f>
        <v>0</v>
      </c>
      <c r="J703">
        <f>IF(E703=1,Results!G703,0)</f>
        <v>0</v>
      </c>
      <c r="K703">
        <f>IF(F703=1,Results!J703,0)</f>
        <v>0</v>
      </c>
      <c r="L703">
        <f>IF(H703=1,Results!M703,0)</f>
        <v>0</v>
      </c>
      <c r="M703">
        <f>IF(A703=1,Results!D703,0)</f>
        <v>0</v>
      </c>
      <c r="N703">
        <f>IF(B703=1,Results!G703,0)</f>
        <v>0</v>
      </c>
      <c r="O703">
        <f>IF(C703=1,Results!J703,0)</f>
        <v>0</v>
      </c>
      <c r="P703">
        <f>IF(G703=1,Results!M703,0)</f>
        <v>0</v>
      </c>
      <c r="Q703">
        <f>IF($E703=1,Results!N703,0)</f>
        <v>0</v>
      </c>
      <c r="R703">
        <f>IF($B703=1,Results!N703,0)</f>
        <v>0</v>
      </c>
    </row>
    <row r="704" spans="1:18">
      <c r="A704">
        <f>IF(Results!D704&lt;=Input!$C$27, 1, 0)</f>
        <v>1</v>
      </c>
      <c r="B704">
        <f>IF(Results!G704&lt;=Input!$C$27, 1, 0)</f>
        <v>1</v>
      </c>
      <c r="C704">
        <f>IF(Results!J704&lt;=Input!$C$27, 1, 0)</f>
        <v>1</v>
      </c>
      <c r="D704">
        <f>IF(Results!D704&gt;=Input!$F$27, 1, 0)</f>
        <v>0</v>
      </c>
      <c r="E704">
        <f>IF(Results!G704&gt;=Input!$F$27, 1, 0)</f>
        <v>0</v>
      </c>
      <c r="F704">
        <f>IF(Results!J704&gt;=Input!$F$27, 1, 0)</f>
        <v>0</v>
      </c>
      <c r="G704">
        <f>IF(Results!M704&lt;=Input!$C$27, 1, 0)</f>
        <v>1</v>
      </c>
      <c r="H704">
        <f>IF(Results!M704&gt;=Input!$F$27, 1, 0)</f>
        <v>0</v>
      </c>
      <c r="I704">
        <f>IF(D704=1,Results!D704,0)</f>
        <v>0</v>
      </c>
      <c r="J704">
        <f>IF(E704=1,Results!G704,0)</f>
        <v>0</v>
      </c>
      <c r="K704">
        <f>IF(F704=1,Results!J704,0)</f>
        <v>0</v>
      </c>
      <c r="L704">
        <f>IF(H704=1,Results!M704,0)</f>
        <v>0</v>
      </c>
      <c r="M704">
        <f>IF(A704=1,Results!D704,0)</f>
        <v>0</v>
      </c>
      <c r="N704">
        <f>IF(B704=1,Results!G704,0)</f>
        <v>0</v>
      </c>
      <c r="O704">
        <f>IF(C704=1,Results!J704,0)</f>
        <v>0</v>
      </c>
      <c r="P704">
        <f>IF(G704=1,Results!M704,0)</f>
        <v>0</v>
      </c>
      <c r="Q704">
        <f>IF($E704=1,Results!N704,0)</f>
        <v>0</v>
      </c>
      <c r="R704">
        <f>IF($B704=1,Results!N704,0)</f>
        <v>0</v>
      </c>
    </row>
    <row r="705" spans="1:18">
      <c r="A705">
        <f>IF(Results!D705&lt;=Input!$C$27, 1, 0)</f>
        <v>1</v>
      </c>
      <c r="B705">
        <f>IF(Results!G705&lt;=Input!$C$27, 1, 0)</f>
        <v>1</v>
      </c>
      <c r="C705">
        <f>IF(Results!J705&lt;=Input!$C$27, 1, 0)</f>
        <v>1</v>
      </c>
      <c r="D705">
        <f>IF(Results!D705&gt;=Input!$F$27, 1, 0)</f>
        <v>0</v>
      </c>
      <c r="E705">
        <f>IF(Results!G705&gt;=Input!$F$27, 1, 0)</f>
        <v>0</v>
      </c>
      <c r="F705">
        <f>IF(Results!J705&gt;=Input!$F$27, 1, 0)</f>
        <v>0</v>
      </c>
      <c r="G705">
        <f>IF(Results!M705&lt;=Input!$C$27, 1, 0)</f>
        <v>1</v>
      </c>
      <c r="H705">
        <f>IF(Results!M705&gt;=Input!$F$27, 1, 0)</f>
        <v>0</v>
      </c>
      <c r="I705">
        <f>IF(D705=1,Results!D705,0)</f>
        <v>0</v>
      </c>
      <c r="J705">
        <f>IF(E705=1,Results!G705,0)</f>
        <v>0</v>
      </c>
      <c r="K705">
        <f>IF(F705=1,Results!J705,0)</f>
        <v>0</v>
      </c>
      <c r="L705">
        <f>IF(H705=1,Results!M705,0)</f>
        <v>0</v>
      </c>
      <c r="M705">
        <f>IF(A705=1,Results!D705,0)</f>
        <v>0</v>
      </c>
      <c r="N705">
        <f>IF(B705=1,Results!G705,0)</f>
        <v>0</v>
      </c>
      <c r="O705">
        <f>IF(C705=1,Results!J705,0)</f>
        <v>0</v>
      </c>
      <c r="P705">
        <f>IF(G705=1,Results!M705,0)</f>
        <v>0</v>
      </c>
      <c r="Q705">
        <f>IF($E705=1,Results!N705,0)</f>
        <v>0</v>
      </c>
      <c r="R705">
        <f>IF($B705=1,Results!N705,0)</f>
        <v>0</v>
      </c>
    </row>
    <row r="706" spans="1:18">
      <c r="A706">
        <f>IF(Results!D706&lt;=Input!$C$27, 1, 0)</f>
        <v>1</v>
      </c>
      <c r="B706">
        <f>IF(Results!G706&lt;=Input!$C$27, 1, 0)</f>
        <v>1</v>
      </c>
      <c r="C706">
        <f>IF(Results!J706&lt;=Input!$C$27, 1, 0)</f>
        <v>1</v>
      </c>
      <c r="D706">
        <f>IF(Results!D706&gt;=Input!$F$27, 1, 0)</f>
        <v>0</v>
      </c>
      <c r="E706">
        <f>IF(Results!G706&gt;=Input!$F$27, 1, 0)</f>
        <v>0</v>
      </c>
      <c r="F706">
        <f>IF(Results!J706&gt;=Input!$F$27, 1, 0)</f>
        <v>0</v>
      </c>
      <c r="G706">
        <f>IF(Results!M706&lt;=Input!$C$27, 1, 0)</f>
        <v>1</v>
      </c>
      <c r="H706">
        <f>IF(Results!M706&gt;=Input!$F$27, 1, 0)</f>
        <v>0</v>
      </c>
      <c r="I706">
        <f>IF(D706=1,Results!D706,0)</f>
        <v>0</v>
      </c>
      <c r="J706">
        <f>IF(E706=1,Results!G706,0)</f>
        <v>0</v>
      </c>
      <c r="K706">
        <f>IF(F706=1,Results!J706,0)</f>
        <v>0</v>
      </c>
      <c r="L706">
        <f>IF(H706=1,Results!M706,0)</f>
        <v>0</v>
      </c>
      <c r="M706">
        <f>IF(A706=1,Results!D706,0)</f>
        <v>0</v>
      </c>
      <c r="N706">
        <f>IF(B706=1,Results!G706,0)</f>
        <v>0</v>
      </c>
      <c r="O706">
        <f>IF(C706=1,Results!J706,0)</f>
        <v>0</v>
      </c>
      <c r="P706">
        <f>IF(G706=1,Results!M706,0)</f>
        <v>0</v>
      </c>
      <c r="Q706">
        <f>IF($E706=1,Results!N706,0)</f>
        <v>0</v>
      </c>
      <c r="R706">
        <f>IF($B706=1,Results!N706,0)</f>
        <v>0</v>
      </c>
    </row>
    <row r="707" spans="1:18">
      <c r="A707">
        <f>IF(Results!D707&lt;=Input!$C$27, 1, 0)</f>
        <v>1</v>
      </c>
      <c r="B707">
        <f>IF(Results!G707&lt;=Input!$C$27, 1, 0)</f>
        <v>1</v>
      </c>
      <c r="C707">
        <f>IF(Results!J707&lt;=Input!$C$27, 1, 0)</f>
        <v>1</v>
      </c>
      <c r="D707">
        <f>IF(Results!D707&gt;=Input!$F$27, 1, 0)</f>
        <v>0</v>
      </c>
      <c r="E707">
        <f>IF(Results!G707&gt;=Input!$F$27, 1, 0)</f>
        <v>0</v>
      </c>
      <c r="F707">
        <f>IF(Results!J707&gt;=Input!$F$27, 1, 0)</f>
        <v>0</v>
      </c>
      <c r="G707">
        <f>IF(Results!M707&lt;=Input!$C$27, 1, 0)</f>
        <v>1</v>
      </c>
      <c r="H707">
        <f>IF(Results!M707&gt;=Input!$F$27, 1, 0)</f>
        <v>0</v>
      </c>
      <c r="I707">
        <f>IF(D707=1,Results!D707,0)</f>
        <v>0</v>
      </c>
      <c r="J707">
        <f>IF(E707=1,Results!G707,0)</f>
        <v>0</v>
      </c>
      <c r="K707">
        <f>IF(F707=1,Results!J707,0)</f>
        <v>0</v>
      </c>
      <c r="L707">
        <f>IF(H707=1,Results!M707,0)</f>
        <v>0</v>
      </c>
      <c r="M707">
        <f>IF(A707=1,Results!D707,0)</f>
        <v>0</v>
      </c>
      <c r="N707">
        <f>IF(B707=1,Results!G707,0)</f>
        <v>0</v>
      </c>
      <c r="O707">
        <f>IF(C707=1,Results!J707,0)</f>
        <v>0</v>
      </c>
      <c r="P707">
        <f>IF(G707=1,Results!M707,0)</f>
        <v>0</v>
      </c>
      <c r="Q707">
        <f>IF($E707=1,Results!N707,0)</f>
        <v>0</v>
      </c>
      <c r="R707">
        <f>IF($B707=1,Results!N707,0)</f>
        <v>0</v>
      </c>
    </row>
    <row r="708" spans="1:18">
      <c r="A708">
        <f>IF(Results!D708&lt;=Input!$C$27, 1, 0)</f>
        <v>1</v>
      </c>
      <c r="B708">
        <f>IF(Results!G708&lt;=Input!$C$27, 1, 0)</f>
        <v>1</v>
      </c>
      <c r="C708">
        <f>IF(Results!J708&lt;=Input!$C$27, 1, 0)</f>
        <v>1</v>
      </c>
      <c r="D708">
        <f>IF(Results!D708&gt;=Input!$F$27, 1, 0)</f>
        <v>0</v>
      </c>
      <c r="E708">
        <f>IF(Results!G708&gt;=Input!$F$27, 1, 0)</f>
        <v>0</v>
      </c>
      <c r="F708">
        <f>IF(Results!J708&gt;=Input!$F$27, 1, 0)</f>
        <v>0</v>
      </c>
      <c r="G708">
        <f>IF(Results!M708&lt;=Input!$C$27, 1, 0)</f>
        <v>1</v>
      </c>
      <c r="H708">
        <f>IF(Results!M708&gt;=Input!$F$27, 1, 0)</f>
        <v>0</v>
      </c>
      <c r="I708">
        <f>IF(D708=1,Results!D708,0)</f>
        <v>0</v>
      </c>
      <c r="J708">
        <f>IF(E708=1,Results!G708,0)</f>
        <v>0</v>
      </c>
      <c r="K708">
        <f>IF(F708=1,Results!J708,0)</f>
        <v>0</v>
      </c>
      <c r="L708">
        <f>IF(H708=1,Results!M708,0)</f>
        <v>0</v>
      </c>
      <c r="M708">
        <f>IF(A708=1,Results!D708,0)</f>
        <v>0</v>
      </c>
      <c r="N708">
        <f>IF(B708=1,Results!G708,0)</f>
        <v>0</v>
      </c>
      <c r="O708">
        <f>IF(C708=1,Results!J708,0)</f>
        <v>0</v>
      </c>
      <c r="P708">
        <f>IF(G708=1,Results!M708,0)</f>
        <v>0</v>
      </c>
      <c r="Q708">
        <f>IF($E708=1,Results!N708,0)</f>
        <v>0</v>
      </c>
      <c r="R708">
        <f>IF($B708=1,Results!N708,0)</f>
        <v>0</v>
      </c>
    </row>
    <row r="709" spans="1:18">
      <c r="A709">
        <f>IF(Results!D709&lt;=Input!$C$27, 1, 0)</f>
        <v>1</v>
      </c>
      <c r="B709">
        <f>IF(Results!G709&lt;=Input!$C$27, 1, 0)</f>
        <v>1</v>
      </c>
      <c r="C709">
        <f>IF(Results!J709&lt;=Input!$C$27, 1, 0)</f>
        <v>1</v>
      </c>
      <c r="D709">
        <f>IF(Results!D709&gt;=Input!$F$27, 1, 0)</f>
        <v>0</v>
      </c>
      <c r="E709">
        <f>IF(Results!G709&gt;=Input!$F$27, 1, 0)</f>
        <v>0</v>
      </c>
      <c r="F709">
        <f>IF(Results!J709&gt;=Input!$F$27, 1, 0)</f>
        <v>0</v>
      </c>
      <c r="G709">
        <f>IF(Results!M709&lt;=Input!$C$27, 1, 0)</f>
        <v>1</v>
      </c>
      <c r="H709">
        <f>IF(Results!M709&gt;=Input!$F$27, 1, 0)</f>
        <v>0</v>
      </c>
      <c r="I709">
        <f>IF(D709=1,Results!D709,0)</f>
        <v>0</v>
      </c>
      <c r="J709">
        <f>IF(E709=1,Results!G709,0)</f>
        <v>0</v>
      </c>
      <c r="K709">
        <f>IF(F709=1,Results!J709,0)</f>
        <v>0</v>
      </c>
      <c r="L709">
        <f>IF(H709=1,Results!M709,0)</f>
        <v>0</v>
      </c>
      <c r="M709">
        <f>IF(A709=1,Results!D709,0)</f>
        <v>0</v>
      </c>
      <c r="N709">
        <f>IF(B709=1,Results!G709,0)</f>
        <v>0</v>
      </c>
      <c r="O709">
        <f>IF(C709=1,Results!J709,0)</f>
        <v>0</v>
      </c>
      <c r="P709">
        <f>IF(G709=1,Results!M709,0)</f>
        <v>0</v>
      </c>
      <c r="Q709">
        <f>IF($E709=1,Results!N709,0)</f>
        <v>0</v>
      </c>
      <c r="R709">
        <f>IF($B709=1,Results!N709,0)</f>
        <v>0</v>
      </c>
    </row>
    <row r="710" spans="1:18">
      <c r="A710">
        <f>IF(Results!D710&lt;=Input!$C$27, 1, 0)</f>
        <v>1</v>
      </c>
      <c r="B710">
        <f>IF(Results!G710&lt;=Input!$C$27, 1, 0)</f>
        <v>1</v>
      </c>
      <c r="C710">
        <f>IF(Results!J710&lt;=Input!$C$27, 1, 0)</f>
        <v>1</v>
      </c>
      <c r="D710">
        <f>IF(Results!D710&gt;=Input!$F$27, 1, 0)</f>
        <v>0</v>
      </c>
      <c r="E710">
        <f>IF(Results!G710&gt;=Input!$F$27, 1, 0)</f>
        <v>0</v>
      </c>
      <c r="F710">
        <f>IF(Results!J710&gt;=Input!$F$27, 1, 0)</f>
        <v>0</v>
      </c>
      <c r="G710">
        <f>IF(Results!M710&lt;=Input!$C$27, 1, 0)</f>
        <v>1</v>
      </c>
      <c r="H710">
        <f>IF(Results!M710&gt;=Input!$F$27, 1, 0)</f>
        <v>0</v>
      </c>
      <c r="I710">
        <f>IF(D710=1,Results!D710,0)</f>
        <v>0</v>
      </c>
      <c r="J710">
        <f>IF(E710=1,Results!G710,0)</f>
        <v>0</v>
      </c>
      <c r="K710">
        <f>IF(F710=1,Results!J710,0)</f>
        <v>0</v>
      </c>
      <c r="L710">
        <f>IF(H710=1,Results!M710,0)</f>
        <v>0</v>
      </c>
      <c r="M710">
        <f>IF(A710=1,Results!D710,0)</f>
        <v>0</v>
      </c>
      <c r="N710">
        <f>IF(B710=1,Results!G710,0)</f>
        <v>0</v>
      </c>
      <c r="O710">
        <f>IF(C710=1,Results!J710,0)</f>
        <v>0</v>
      </c>
      <c r="P710">
        <f>IF(G710=1,Results!M710,0)</f>
        <v>0</v>
      </c>
      <c r="Q710">
        <f>IF($E710=1,Results!N710,0)</f>
        <v>0</v>
      </c>
      <c r="R710">
        <f>IF($B710=1,Results!N710,0)</f>
        <v>0</v>
      </c>
    </row>
    <row r="711" spans="1:18">
      <c r="A711">
        <f>IF(Results!D711&lt;=Input!$C$27, 1, 0)</f>
        <v>1</v>
      </c>
      <c r="B711">
        <f>IF(Results!G711&lt;=Input!$C$27, 1, 0)</f>
        <v>1</v>
      </c>
      <c r="C711">
        <f>IF(Results!J711&lt;=Input!$C$27, 1, 0)</f>
        <v>1</v>
      </c>
      <c r="D711">
        <f>IF(Results!D711&gt;=Input!$F$27, 1, 0)</f>
        <v>0</v>
      </c>
      <c r="E711">
        <f>IF(Results!G711&gt;=Input!$F$27, 1, 0)</f>
        <v>0</v>
      </c>
      <c r="F711">
        <f>IF(Results!J711&gt;=Input!$F$27, 1, 0)</f>
        <v>0</v>
      </c>
      <c r="G711">
        <f>IF(Results!M711&lt;=Input!$C$27, 1, 0)</f>
        <v>1</v>
      </c>
      <c r="H711">
        <f>IF(Results!M711&gt;=Input!$F$27, 1, 0)</f>
        <v>0</v>
      </c>
      <c r="I711">
        <f>IF(D711=1,Results!D711,0)</f>
        <v>0</v>
      </c>
      <c r="J711">
        <f>IF(E711=1,Results!G711,0)</f>
        <v>0</v>
      </c>
      <c r="K711">
        <f>IF(F711=1,Results!J711,0)</f>
        <v>0</v>
      </c>
      <c r="L711">
        <f>IF(H711=1,Results!M711,0)</f>
        <v>0</v>
      </c>
      <c r="M711">
        <f>IF(A711=1,Results!D711,0)</f>
        <v>0</v>
      </c>
      <c r="N711">
        <f>IF(B711=1,Results!G711,0)</f>
        <v>0</v>
      </c>
      <c r="O711">
        <f>IF(C711=1,Results!J711,0)</f>
        <v>0</v>
      </c>
      <c r="P711">
        <f>IF(G711=1,Results!M711,0)</f>
        <v>0</v>
      </c>
      <c r="Q711">
        <f>IF($E711=1,Results!N711,0)</f>
        <v>0</v>
      </c>
      <c r="R711">
        <f>IF($B711=1,Results!N711,0)</f>
        <v>0</v>
      </c>
    </row>
    <row r="712" spans="1:18">
      <c r="A712">
        <f>IF(Results!D712&lt;=Input!$C$27, 1, 0)</f>
        <v>1</v>
      </c>
      <c r="B712">
        <f>IF(Results!G712&lt;=Input!$C$27, 1, 0)</f>
        <v>1</v>
      </c>
      <c r="C712">
        <f>IF(Results!J712&lt;=Input!$C$27, 1, 0)</f>
        <v>1</v>
      </c>
      <c r="D712">
        <f>IF(Results!D712&gt;=Input!$F$27, 1, 0)</f>
        <v>0</v>
      </c>
      <c r="E712">
        <f>IF(Results!G712&gt;=Input!$F$27, 1, 0)</f>
        <v>0</v>
      </c>
      <c r="F712">
        <f>IF(Results!J712&gt;=Input!$F$27, 1, 0)</f>
        <v>0</v>
      </c>
      <c r="G712">
        <f>IF(Results!M712&lt;=Input!$C$27, 1, 0)</f>
        <v>1</v>
      </c>
      <c r="H712">
        <f>IF(Results!M712&gt;=Input!$F$27, 1, 0)</f>
        <v>0</v>
      </c>
      <c r="I712">
        <f>IF(D712=1,Results!D712,0)</f>
        <v>0</v>
      </c>
      <c r="J712">
        <f>IF(E712=1,Results!G712,0)</f>
        <v>0</v>
      </c>
      <c r="K712">
        <f>IF(F712=1,Results!J712,0)</f>
        <v>0</v>
      </c>
      <c r="L712">
        <f>IF(H712=1,Results!M712,0)</f>
        <v>0</v>
      </c>
      <c r="M712">
        <f>IF(A712=1,Results!D712,0)</f>
        <v>0</v>
      </c>
      <c r="N712">
        <f>IF(B712=1,Results!G712,0)</f>
        <v>0</v>
      </c>
      <c r="O712">
        <f>IF(C712=1,Results!J712,0)</f>
        <v>0</v>
      </c>
      <c r="P712">
        <f>IF(G712=1,Results!M712,0)</f>
        <v>0</v>
      </c>
      <c r="Q712">
        <f>IF($E712=1,Results!N712,0)</f>
        <v>0</v>
      </c>
      <c r="R712">
        <f>IF($B712=1,Results!N712,0)</f>
        <v>0</v>
      </c>
    </row>
    <row r="713" spans="1:18">
      <c r="A713">
        <f>IF(Results!D713&lt;=Input!$C$27, 1, 0)</f>
        <v>1</v>
      </c>
      <c r="B713">
        <f>IF(Results!G713&lt;=Input!$C$27, 1, 0)</f>
        <v>1</v>
      </c>
      <c r="C713">
        <f>IF(Results!J713&lt;=Input!$C$27, 1, 0)</f>
        <v>1</v>
      </c>
      <c r="D713">
        <f>IF(Results!D713&gt;=Input!$F$27, 1, 0)</f>
        <v>0</v>
      </c>
      <c r="E713">
        <f>IF(Results!G713&gt;=Input!$F$27, 1, 0)</f>
        <v>0</v>
      </c>
      <c r="F713">
        <f>IF(Results!J713&gt;=Input!$F$27, 1, 0)</f>
        <v>0</v>
      </c>
      <c r="G713">
        <f>IF(Results!M713&lt;=Input!$C$27, 1, 0)</f>
        <v>1</v>
      </c>
      <c r="H713">
        <f>IF(Results!M713&gt;=Input!$F$27, 1, 0)</f>
        <v>0</v>
      </c>
      <c r="I713">
        <f>IF(D713=1,Results!D713,0)</f>
        <v>0</v>
      </c>
      <c r="J713">
        <f>IF(E713=1,Results!G713,0)</f>
        <v>0</v>
      </c>
      <c r="K713">
        <f>IF(F713=1,Results!J713,0)</f>
        <v>0</v>
      </c>
      <c r="L713">
        <f>IF(H713=1,Results!M713,0)</f>
        <v>0</v>
      </c>
      <c r="M713">
        <f>IF(A713=1,Results!D713,0)</f>
        <v>0</v>
      </c>
      <c r="N713">
        <f>IF(B713=1,Results!G713,0)</f>
        <v>0</v>
      </c>
      <c r="O713">
        <f>IF(C713=1,Results!J713,0)</f>
        <v>0</v>
      </c>
      <c r="P713">
        <f>IF(G713=1,Results!M713,0)</f>
        <v>0</v>
      </c>
      <c r="Q713">
        <f>IF($E713=1,Results!N713,0)</f>
        <v>0</v>
      </c>
      <c r="R713">
        <f>IF($B713=1,Results!N713,0)</f>
        <v>0</v>
      </c>
    </row>
    <row r="714" spans="1:18">
      <c r="A714">
        <f>IF(Results!D714&lt;=Input!$C$27, 1, 0)</f>
        <v>1</v>
      </c>
      <c r="B714">
        <f>IF(Results!G714&lt;=Input!$C$27, 1, 0)</f>
        <v>1</v>
      </c>
      <c r="C714">
        <f>IF(Results!J714&lt;=Input!$C$27, 1, 0)</f>
        <v>1</v>
      </c>
      <c r="D714">
        <f>IF(Results!D714&gt;=Input!$F$27, 1, 0)</f>
        <v>0</v>
      </c>
      <c r="E714">
        <f>IF(Results!G714&gt;=Input!$F$27, 1, 0)</f>
        <v>0</v>
      </c>
      <c r="F714">
        <f>IF(Results!J714&gt;=Input!$F$27, 1, 0)</f>
        <v>0</v>
      </c>
      <c r="G714">
        <f>IF(Results!M714&lt;=Input!$C$27, 1, 0)</f>
        <v>1</v>
      </c>
      <c r="H714">
        <f>IF(Results!M714&gt;=Input!$F$27, 1, 0)</f>
        <v>0</v>
      </c>
      <c r="I714">
        <f>IF(D714=1,Results!D714,0)</f>
        <v>0</v>
      </c>
      <c r="J714">
        <f>IF(E714=1,Results!G714,0)</f>
        <v>0</v>
      </c>
      <c r="K714">
        <f>IF(F714=1,Results!J714,0)</f>
        <v>0</v>
      </c>
      <c r="L714">
        <f>IF(H714=1,Results!M714,0)</f>
        <v>0</v>
      </c>
      <c r="M714">
        <f>IF(A714=1,Results!D714,0)</f>
        <v>0</v>
      </c>
      <c r="N714">
        <f>IF(B714=1,Results!G714,0)</f>
        <v>0</v>
      </c>
      <c r="O714">
        <f>IF(C714=1,Results!J714,0)</f>
        <v>0</v>
      </c>
      <c r="P714">
        <f>IF(G714=1,Results!M714,0)</f>
        <v>0</v>
      </c>
      <c r="Q714">
        <f>IF($E714=1,Results!N714,0)</f>
        <v>0</v>
      </c>
      <c r="R714">
        <f>IF($B714=1,Results!N714,0)</f>
        <v>0</v>
      </c>
    </row>
    <row r="715" spans="1:18">
      <c r="A715">
        <f>IF(Results!D715&lt;=Input!$C$27, 1, 0)</f>
        <v>1</v>
      </c>
      <c r="B715">
        <f>IF(Results!G715&lt;=Input!$C$27, 1, 0)</f>
        <v>1</v>
      </c>
      <c r="C715">
        <f>IF(Results!J715&lt;=Input!$C$27, 1, 0)</f>
        <v>1</v>
      </c>
      <c r="D715">
        <f>IF(Results!D715&gt;=Input!$F$27, 1, 0)</f>
        <v>0</v>
      </c>
      <c r="E715">
        <f>IF(Results!G715&gt;=Input!$F$27, 1, 0)</f>
        <v>0</v>
      </c>
      <c r="F715">
        <f>IF(Results!J715&gt;=Input!$F$27, 1, 0)</f>
        <v>0</v>
      </c>
      <c r="G715">
        <f>IF(Results!M715&lt;=Input!$C$27, 1, 0)</f>
        <v>1</v>
      </c>
      <c r="H715">
        <f>IF(Results!M715&gt;=Input!$F$27, 1, 0)</f>
        <v>0</v>
      </c>
      <c r="I715">
        <f>IF(D715=1,Results!D715,0)</f>
        <v>0</v>
      </c>
      <c r="J715">
        <f>IF(E715=1,Results!G715,0)</f>
        <v>0</v>
      </c>
      <c r="K715">
        <f>IF(F715=1,Results!J715,0)</f>
        <v>0</v>
      </c>
      <c r="L715">
        <f>IF(H715=1,Results!M715,0)</f>
        <v>0</v>
      </c>
      <c r="M715">
        <f>IF(A715=1,Results!D715,0)</f>
        <v>0</v>
      </c>
      <c r="N715">
        <f>IF(B715=1,Results!G715,0)</f>
        <v>0</v>
      </c>
      <c r="O715">
        <f>IF(C715=1,Results!J715,0)</f>
        <v>0</v>
      </c>
      <c r="P715">
        <f>IF(G715=1,Results!M715,0)</f>
        <v>0</v>
      </c>
      <c r="Q715">
        <f>IF($E715=1,Results!N715,0)</f>
        <v>0</v>
      </c>
      <c r="R715">
        <f>IF($B715=1,Results!N715,0)</f>
        <v>0</v>
      </c>
    </row>
    <row r="716" spans="1:18">
      <c r="A716">
        <f>IF(Results!D716&lt;=Input!$C$27, 1, 0)</f>
        <v>1</v>
      </c>
      <c r="B716">
        <f>IF(Results!G716&lt;=Input!$C$27, 1, 0)</f>
        <v>1</v>
      </c>
      <c r="C716">
        <f>IF(Results!J716&lt;=Input!$C$27, 1, 0)</f>
        <v>1</v>
      </c>
      <c r="D716">
        <f>IF(Results!D716&gt;=Input!$F$27, 1, 0)</f>
        <v>0</v>
      </c>
      <c r="E716">
        <f>IF(Results!G716&gt;=Input!$F$27, 1, 0)</f>
        <v>0</v>
      </c>
      <c r="F716">
        <f>IF(Results!J716&gt;=Input!$F$27, 1, 0)</f>
        <v>0</v>
      </c>
      <c r="G716">
        <f>IF(Results!M716&lt;=Input!$C$27, 1, 0)</f>
        <v>1</v>
      </c>
      <c r="H716">
        <f>IF(Results!M716&gt;=Input!$F$27, 1, 0)</f>
        <v>0</v>
      </c>
      <c r="I716">
        <f>IF(D716=1,Results!D716,0)</f>
        <v>0</v>
      </c>
      <c r="J716">
        <f>IF(E716=1,Results!G716,0)</f>
        <v>0</v>
      </c>
      <c r="K716">
        <f>IF(F716=1,Results!J716,0)</f>
        <v>0</v>
      </c>
      <c r="L716">
        <f>IF(H716=1,Results!M716,0)</f>
        <v>0</v>
      </c>
      <c r="M716">
        <f>IF(A716=1,Results!D716,0)</f>
        <v>0</v>
      </c>
      <c r="N716">
        <f>IF(B716=1,Results!G716,0)</f>
        <v>0</v>
      </c>
      <c r="O716">
        <f>IF(C716=1,Results!J716,0)</f>
        <v>0</v>
      </c>
      <c r="P716">
        <f>IF(G716=1,Results!M716,0)</f>
        <v>0</v>
      </c>
      <c r="Q716">
        <f>IF($E716=1,Results!N716,0)</f>
        <v>0</v>
      </c>
      <c r="R716">
        <f>IF($B716=1,Results!N716,0)</f>
        <v>0</v>
      </c>
    </row>
    <row r="717" spans="1:18">
      <c r="A717">
        <f>IF(Results!D717&lt;=Input!$C$27, 1, 0)</f>
        <v>1</v>
      </c>
      <c r="B717">
        <f>IF(Results!G717&lt;=Input!$C$27, 1, 0)</f>
        <v>1</v>
      </c>
      <c r="C717">
        <f>IF(Results!J717&lt;=Input!$C$27, 1, 0)</f>
        <v>1</v>
      </c>
      <c r="D717">
        <f>IF(Results!D717&gt;=Input!$F$27, 1, 0)</f>
        <v>0</v>
      </c>
      <c r="E717">
        <f>IF(Results!G717&gt;=Input!$F$27, 1, 0)</f>
        <v>0</v>
      </c>
      <c r="F717">
        <f>IF(Results!J717&gt;=Input!$F$27, 1, 0)</f>
        <v>0</v>
      </c>
      <c r="G717">
        <f>IF(Results!M717&lt;=Input!$C$27, 1, 0)</f>
        <v>1</v>
      </c>
      <c r="H717">
        <f>IF(Results!M717&gt;=Input!$F$27, 1, 0)</f>
        <v>0</v>
      </c>
      <c r="I717">
        <f>IF(D717=1,Results!D717,0)</f>
        <v>0</v>
      </c>
      <c r="J717">
        <f>IF(E717=1,Results!G717,0)</f>
        <v>0</v>
      </c>
      <c r="K717">
        <f>IF(F717=1,Results!J717,0)</f>
        <v>0</v>
      </c>
      <c r="L717">
        <f>IF(H717=1,Results!M717,0)</f>
        <v>0</v>
      </c>
      <c r="M717">
        <f>IF(A717=1,Results!D717,0)</f>
        <v>0</v>
      </c>
      <c r="N717">
        <f>IF(B717=1,Results!G717,0)</f>
        <v>0</v>
      </c>
      <c r="O717">
        <f>IF(C717=1,Results!J717,0)</f>
        <v>0</v>
      </c>
      <c r="P717">
        <f>IF(G717=1,Results!M717,0)</f>
        <v>0</v>
      </c>
      <c r="Q717">
        <f>IF($E717=1,Results!N717,0)</f>
        <v>0</v>
      </c>
      <c r="R717">
        <f>IF($B717=1,Results!N717,0)</f>
        <v>0</v>
      </c>
    </row>
    <row r="718" spans="1:18">
      <c r="A718">
        <f>IF(Results!D718&lt;=Input!$C$27, 1, 0)</f>
        <v>1</v>
      </c>
      <c r="B718">
        <f>IF(Results!G718&lt;=Input!$C$27, 1, 0)</f>
        <v>1</v>
      </c>
      <c r="C718">
        <f>IF(Results!J718&lt;=Input!$C$27, 1, 0)</f>
        <v>1</v>
      </c>
      <c r="D718">
        <f>IF(Results!D718&gt;=Input!$F$27, 1, 0)</f>
        <v>0</v>
      </c>
      <c r="E718">
        <f>IF(Results!G718&gt;=Input!$F$27, 1, 0)</f>
        <v>0</v>
      </c>
      <c r="F718">
        <f>IF(Results!J718&gt;=Input!$F$27, 1, 0)</f>
        <v>0</v>
      </c>
      <c r="G718">
        <f>IF(Results!M718&lt;=Input!$C$27, 1, 0)</f>
        <v>1</v>
      </c>
      <c r="H718">
        <f>IF(Results!M718&gt;=Input!$F$27, 1, 0)</f>
        <v>0</v>
      </c>
      <c r="I718">
        <f>IF(D718=1,Results!D718,0)</f>
        <v>0</v>
      </c>
      <c r="J718">
        <f>IF(E718=1,Results!G718,0)</f>
        <v>0</v>
      </c>
      <c r="K718">
        <f>IF(F718=1,Results!J718,0)</f>
        <v>0</v>
      </c>
      <c r="L718">
        <f>IF(H718=1,Results!M718,0)</f>
        <v>0</v>
      </c>
      <c r="M718">
        <f>IF(A718=1,Results!D718,0)</f>
        <v>0</v>
      </c>
      <c r="N718">
        <f>IF(B718=1,Results!G718,0)</f>
        <v>0</v>
      </c>
      <c r="O718">
        <f>IF(C718=1,Results!J718,0)</f>
        <v>0</v>
      </c>
      <c r="P718">
        <f>IF(G718=1,Results!M718,0)</f>
        <v>0</v>
      </c>
      <c r="Q718">
        <f>IF($E718=1,Results!N718,0)</f>
        <v>0</v>
      </c>
      <c r="R718">
        <f>IF($B718=1,Results!N718,0)</f>
        <v>0</v>
      </c>
    </row>
    <row r="719" spans="1:18">
      <c r="A719">
        <f>IF(Results!D719&lt;=Input!$C$27, 1, 0)</f>
        <v>1</v>
      </c>
      <c r="B719">
        <f>IF(Results!G719&lt;=Input!$C$27, 1, 0)</f>
        <v>1</v>
      </c>
      <c r="C719">
        <f>IF(Results!J719&lt;=Input!$C$27, 1, 0)</f>
        <v>1</v>
      </c>
      <c r="D719">
        <f>IF(Results!D719&gt;=Input!$F$27, 1, 0)</f>
        <v>0</v>
      </c>
      <c r="E719">
        <f>IF(Results!G719&gt;=Input!$F$27, 1, 0)</f>
        <v>0</v>
      </c>
      <c r="F719">
        <f>IF(Results!J719&gt;=Input!$F$27, 1, 0)</f>
        <v>0</v>
      </c>
      <c r="G719">
        <f>IF(Results!M719&lt;=Input!$C$27, 1, 0)</f>
        <v>1</v>
      </c>
      <c r="H719">
        <f>IF(Results!M719&gt;=Input!$F$27, 1, 0)</f>
        <v>0</v>
      </c>
      <c r="I719">
        <f>IF(D719=1,Results!D719,0)</f>
        <v>0</v>
      </c>
      <c r="J719">
        <f>IF(E719=1,Results!G719,0)</f>
        <v>0</v>
      </c>
      <c r="K719">
        <f>IF(F719=1,Results!J719,0)</f>
        <v>0</v>
      </c>
      <c r="L719">
        <f>IF(H719=1,Results!M719,0)</f>
        <v>0</v>
      </c>
      <c r="M719">
        <f>IF(A719=1,Results!D719,0)</f>
        <v>0</v>
      </c>
      <c r="N719">
        <f>IF(B719=1,Results!G719,0)</f>
        <v>0</v>
      </c>
      <c r="O719">
        <f>IF(C719=1,Results!J719,0)</f>
        <v>0</v>
      </c>
      <c r="P719">
        <f>IF(G719=1,Results!M719,0)</f>
        <v>0</v>
      </c>
      <c r="Q719">
        <f>IF($E719=1,Results!N719,0)</f>
        <v>0</v>
      </c>
      <c r="R719">
        <f>IF($B719=1,Results!N719,0)</f>
        <v>0</v>
      </c>
    </row>
    <row r="720" spans="1:18">
      <c r="A720">
        <f>IF(Results!D720&lt;=Input!$C$27, 1, 0)</f>
        <v>1</v>
      </c>
      <c r="B720">
        <f>IF(Results!G720&lt;=Input!$C$27, 1, 0)</f>
        <v>1</v>
      </c>
      <c r="C720">
        <f>IF(Results!J720&lt;=Input!$C$27, 1, 0)</f>
        <v>1</v>
      </c>
      <c r="D720">
        <f>IF(Results!D720&gt;=Input!$F$27, 1, 0)</f>
        <v>0</v>
      </c>
      <c r="E720">
        <f>IF(Results!G720&gt;=Input!$F$27, 1, 0)</f>
        <v>0</v>
      </c>
      <c r="F720">
        <f>IF(Results!J720&gt;=Input!$F$27, 1, 0)</f>
        <v>0</v>
      </c>
      <c r="G720">
        <f>IF(Results!M720&lt;=Input!$C$27, 1, 0)</f>
        <v>1</v>
      </c>
      <c r="H720">
        <f>IF(Results!M720&gt;=Input!$F$27, 1, 0)</f>
        <v>0</v>
      </c>
      <c r="I720">
        <f>IF(D720=1,Results!D720,0)</f>
        <v>0</v>
      </c>
      <c r="J720">
        <f>IF(E720=1,Results!G720,0)</f>
        <v>0</v>
      </c>
      <c r="K720">
        <f>IF(F720=1,Results!J720,0)</f>
        <v>0</v>
      </c>
      <c r="L720">
        <f>IF(H720=1,Results!M720,0)</f>
        <v>0</v>
      </c>
      <c r="M720">
        <f>IF(A720=1,Results!D720,0)</f>
        <v>0</v>
      </c>
      <c r="N720">
        <f>IF(B720=1,Results!G720,0)</f>
        <v>0</v>
      </c>
      <c r="O720">
        <f>IF(C720=1,Results!J720,0)</f>
        <v>0</v>
      </c>
      <c r="P720">
        <f>IF(G720=1,Results!M720,0)</f>
        <v>0</v>
      </c>
      <c r="Q720">
        <f>IF($E720=1,Results!N720,0)</f>
        <v>0</v>
      </c>
      <c r="R720">
        <f>IF($B720=1,Results!N720,0)</f>
        <v>0</v>
      </c>
    </row>
    <row r="721" spans="1:18">
      <c r="A721">
        <f>IF(Results!D721&lt;=Input!$C$27, 1, 0)</f>
        <v>1</v>
      </c>
      <c r="B721">
        <f>IF(Results!G721&lt;=Input!$C$27, 1, 0)</f>
        <v>1</v>
      </c>
      <c r="C721">
        <f>IF(Results!J721&lt;=Input!$C$27, 1, 0)</f>
        <v>1</v>
      </c>
      <c r="D721">
        <f>IF(Results!D721&gt;=Input!$F$27, 1, 0)</f>
        <v>0</v>
      </c>
      <c r="E721">
        <f>IF(Results!G721&gt;=Input!$F$27, 1, 0)</f>
        <v>0</v>
      </c>
      <c r="F721">
        <f>IF(Results!J721&gt;=Input!$F$27, 1, 0)</f>
        <v>0</v>
      </c>
      <c r="G721">
        <f>IF(Results!M721&lt;=Input!$C$27, 1, 0)</f>
        <v>1</v>
      </c>
      <c r="H721">
        <f>IF(Results!M721&gt;=Input!$F$27, 1, 0)</f>
        <v>0</v>
      </c>
      <c r="I721">
        <f>IF(D721=1,Results!D721,0)</f>
        <v>0</v>
      </c>
      <c r="J721">
        <f>IF(E721=1,Results!G721,0)</f>
        <v>0</v>
      </c>
      <c r="K721">
        <f>IF(F721=1,Results!J721,0)</f>
        <v>0</v>
      </c>
      <c r="L721">
        <f>IF(H721=1,Results!M721,0)</f>
        <v>0</v>
      </c>
      <c r="M721">
        <f>IF(A721=1,Results!D721,0)</f>
        <v>0</v>
      </c>
      <c r="N721">
        <f>IF(B721=1,Results!G721,0)</f>
        <v>0</v>
      </c>
      <c r="O721">
        <f>IF(C721=1,Results!J721,0)</f>
        <v>0</v>
      </c>
      <c r="P721">
        <f>IF(G721=1,Results!M721,0)</f>
        <v>0</v>
      </c>
      <c r="Q721">
        <f>IF($E721=1,Results!N721,0)</f>
        <v>0</v>
      </c>
      <c r="R721">
        <f>IF($B721=1,Results!N721,0)</f>
        <v>0</v>
      </c>
    </row>
    <row r="722" spans="1:18">
      <c r="A722">
        <f>IF(Results!D722&lt;=Input!$C$27, 1, 0)</f>
        <v>1</v>
      </c>
      <c r="B722">
        <f>IF(Results!G722&lt;=Input!$C$27, 1, 0)</f>
        <v>1</v>
      </c>
      <c r="C722">
        <f>IF(Results!J722&lt;=Input!$C$27, 1, 0)</f>
        <v>1</v>
      </c>
      <c r="D722">
        <f>IF(Results!D722&gt;=Input!$F$27, 1, 0)</f>
        <v>0</v>
      </c>
      <c r="E722">
        <f>IF(Results!G722&gt;=Input!$F$27, 1, 0)</f>
        <v>0</v>
      </c>
      <c r="F722">
        <f>IF(Results!J722&gt;=Input!$F$27, 1, 0)</f>
        <v>0</v>
      </c>
      <c r="G722">
        <f>IF(Results!M722&lt;=Input!$C$27, 1, 0)</f>
        <v>1</v>
      </c>
      <c r="H722">
        <f>IF(Results!M722&gt;=Input!$F$27, 1, 0)</f>
        <v>0</v>
      </c>
      <c r="I722">
        <f>IF(D722=1,Results!D722,0)</f>
        <v>0</v>
      </c>
      <c r="J722">
        <f>IF(E722=1,Results!G722,0)</f>
        <v>0</v>
      </c>
      <c r="K722">
        <f>IF(F722=1,Results!J722,0)</f>
        <v>0</v>
      </c>
      <c r="L722">
        <f>IF(H722=1,Results!M722,0)</f>
        <v>0</v>
      </c>
      <c r="M722">
        <f>IF(A722=1,Results!D722,0)</f>
        <v>0</v>
      </c>
      <c r="N722">
        <f>IF(B722=1,Results!G722,0)</f>
        <v>0</v>
      </c>
      <c r="O722">
        <f>IF(C722=1,Results!J722,0)</f>
        <v>0</v>
      </c>
      <c r="P722">
        <f>IF(G722=1,Results!M722,0)</f>
        <v>0</v>
      </c>
      <c r="Q722">
        <f>IF($E722=1,Results!N722,0)</f>
        <v>0</v>
      </c>
      <c r="R722">
        <f>IF($B722=1,Results!N722,0)</f>
        <v>0</v>
      </c>
    </row>
    <row r="723" spans="1:18">
      <c r="A723">
        <f>IF(Results!D723&lt;=Input!$C$27, 1, 0)</f>
        <v>1</v>
      </c>
      <c r="B723">
        <f>IF(Results!G723&lt;=Input!$C$27, 1, 0)</f>
        <v>1</v>
      </c>
      <c r="C723">
        <f>IF(Results!J723&lt;=Input!$C$27, 1, 0)</f>
        <v>1</v>
      </c>
      <c r="D723">
        <f>IF(Results!D723&gt;=Input!$F$27, 1, 0)</f>
        <v>0</v>
      </c>
      <c r="E723">
        <f>IF(Results!G723&gt;=Input!$F$27, 1, 0)</f>
        <v>0</v>
      </c>
      <c r="F723">
        <f>IF(Results!J723&gt;=Input!$F$27, 1, 0)</f>
        <v>0</v>
      </c>
      <c r="G723">
        <f>IF(Results!M723&lt;=Input!$C$27, 1, 0)</f>
        <v>1</v>
      </c>
      <c r="H723">
        <f>IF(Results!M723&gt;=Input!$F$27, 1, 0)</f>
        <v>0</v>
      </c>
      <c r="I723">
        <f>IF(D723=1,Results!D723,0)</f>
        <v>0</v>
      </c>
      <c r="J723">
        <f>IF(E723=1,Results!G723,0)</f>
        <v>0</v>
      </c>
      <c r="K723">
        <f>IF(F723=1,Results!J723,0)</f>
        <v>0</v>
      </c>
      <c r="L723">
        <f>IF(H723=1,Results!M723,0)</f>
        <v>0</v>
      </c>
      <c r="M723">
        <f>IF(A723=1,Results!D723,0)</f>
        <v>0</v>
      </c>
      <c r="N723">
        <f>IF(B723=1,Results!G723,0)</f>
        <v>0</v>
      </c>
      <c r="O723">
        <f>IF(C723=1,Results!J723,0)</f>
        <v>0</v>
      </c>
      <c r="P723">
        <f>IF(G723=1,Results!M723,0)</f>
        <v>0</v>
      </c>
      <c r="Q723">
        <f>IF($E723=1,Results!N723,0)</f>
        <v>0</v>
      </c>
      <c r="R723">
        <f>IF($B723=1,Results!N723,0)</f>
        <v>0</v>
      </c>
    </row>
    <row r="724" spans="1:18">
      <c r="A724">
        <f>IF(Results!D724&lt;=Input!$C$27, 1, 0)</f>
        <v>1</v>
      </c>
      <c r="B724">
        <f>IF(Results!G724&lt;=Input!$C$27, 1, 0)</f>
        <v>1</v>
      </c>
      <c r="C724">
        <f>IF(Results!J724&lt;=Input!$C$27, 1, 0)</f>
        <v>1</v>
      </c>
      <c r="D724">
        <f>IF(Results!D724&gt;=Input!$F$27, 1, 0)</f>
        <v>0</v>
      </c>
      <c r="E724">
        <f>IF(Results!G724&gt;=Input!$F$27, 1, 0)</f>
        <v>0</v>
      </c>
      <c r="F724">
        <f>IF(Results!J724&gt;=Input!$F$27, 1, 0)</f>
        <v>0</v>
      </c>
      <c r="G724">
        <f>IF(Results!M724&lt;=Input!$C$27, 1, 0)</f>
        <v>1</v>
      </c>
      <c r="H724">
        <f>IF(Results!M724&gt;=Input!$F$27, 1, 0)</f>
        <v>0</v>
      </c>
      <c r="I724">
        <f>IF(D724=1,Results!D724,0)</f>
        <v>0</v>
      </c>
      <c r="J724">
        <f>IF(E724=1,Results!G724,0)</f>
        <v>0</v>
      </c>
      <c r="K724">
        <f>IF(F724=1,Results!J724,0)</f>
        <v>0</v>
      </c>
      <c r="L724">
        <f>IF(H724=1,Results!M724,0)</f>
        <v>0</v>
      </c>
      <c r="M724">
        <f>IF(A724=1,Results!D724,0)</f>
        <v>0</v>
      </c>
      <c r="N724">
        <f>IF(B724=1,Results!G724,0)</f>
        <v>0</v>
      </c>
      <c r="O724">
        <f>IF(C724=1,Results!J724,0)</f>
        <v>0</v>
      </c>
      <c r="P724">
        <f>IF(G724=1,Results!M724,0)</f>
        <v>0</v>
      </c>
      <c r="Q724">
        <f>IF($E724=1,Results!N724,0)</f>
        <v>0</v>
      </c>
      <c r="R724">
        <f>IF($B724=1,Results!N724,0)</f>
        <v>0</v>
      </c>
    </row>
    <row r="725" spans="1:18">
      <c r="A725">
        <f>IF(Results!D725&lt;=Input!$C$27, 1, 0)</f>
        <v>1</v>
      </c>
      <c r="B725">
        <f>IF(Results!G725&lt;=Input!$C$27, 1, 0)</f>
        <v>1</v>
      </c>
      <c r="C725">
        <f>IF(Results!J725&lt;=Input!$C$27, 1, 0)</f>
        <v>1</v>
      </c>
      <c r="D725">
        <f>IF(Results!D725&gt;=Input!$F$27, 1, 0)</f>
        <v>0</v>
      </c>
      <c r="E725">
        <f>IF(Results!G725&gt;=Input!$F$27, 1, 0)</f>
        <v>0</v>
      </c>
      <c r="F725">
        <f>IF(Results!J725&gt;=Input!$F$27, 1, 0)</f>
        <v>0</v>
      </c>
      <c r="G725">
        <f>IF(Results!M725&lt;=Input!$C$27, 1, 0)</f>
        <v>1</v>
      </c>
      <c r="H725">
        <f>IF(Results!M725&gt;=Input!$F$27, 1, 0)</f>
        <v>0</v>
      </c>
      <c r="I725">
        <f>IF(D725=1,Results!D725,0)</f>
        <v>0</v>
      </c>
      <c r="J725">
        <f>IF(E725=1,Results!G725,0)</f>
        <v>0</v>
      </c>
      <c r="K725">
        <f>IF(F725=1,Results!J725,0)</f>
        <v>0</v>
      </c>
      <c r="L725">
        <f>IF(H725=1,Results!M725,0)</f>
        <v>0</v>
      </c>
      <c r="M725">
        <f>IF(A725=1,Results!D725,0)</f>
        <v>0</v>
      </c>
      <c r="N725">
        <f>IF(B725=1,Results!G725,0)</f>
        <v>0</v>
      </c>
      <c r="O725">
        <f>IF(C725=1,Results!J725,0)</f>
        <v>0</v>
      </c>
      <c r="P725">
        <f>IF(G725=1,Results!M725,0)</f>
        <v>0</v>
      </c>
      <c r="Q725">
        <f>IF($E725=1,Results!N725,0)</f>
        <v>0</v>
      </c>
      <c r="R725">
        <f>IF($B725=1,Results!N725,0)</f>
        <v>0</v>
      </c>
    </row>
    <row r="726" spans="1:18">
      <c r="A726">
        <f>IF(Results!D726&lt;=Input!$C$27, 1, 0)</f>
        <v>1</v>
      </c>
      <c r="B726">
        <f>IF(Results!G726&lt;=Input!$C$27, 1, 0)</f>
        <v>1</v>
      </c>
      <c r="C726">
        <f>IF(Results!J726&lt;=Input!$C$27, 1, 0)</f>
        <v>1</v>
      </c>
      <c r="D726">
        <f>IF(Results!D726&gt;=Input!$F$27, 1, 0)</f>
        <v>0</v>
      </c>
      <c r="E726">
        <f>IF(Results!G726&gt;=Input!$F$27, 1, 0)</f>
        <v>0</v>
      </c>
      <c r="F726">
        <f>IF(Results!J726&gt;=Input!$F$27, 1, 0)</f>
        <v>0</v>
      </c>
      <c r="G726">
        <f>IF(Results!M726&lt;=Input!$C$27, 1, 0)</f>
        <v>1</v>
      </c>
      <c r="H726">
        <f>IF(Results!M726&gt;=Input!$F$27, 1, 0)</f>
        <v>0</v>
      </c>
      <c r="I726">
        <f>IF(D726=1,Results!D726,0)</f>
        <v>0</v>
      </c>
      <c r="J726">
        <f>IF(E726=1,Results!G726,0)</f>
        <v>0</v>
      </c>
      <c r="K726">
        <f>IF(F726=1,Results!J726,0)</f>
        <v>0</v>
      </c>
      <c r="L726">
        <f>IF(H726=1,Results!M726,0)</f>
        <v>0</v>
      </c>
      <c r="M726">
        <f>IF(A726=1,Results!D726,0)</f>
        <v>0</v>
      </c>
      <c r="N726">
        <f>IF(B726=1,Results!G726,0)</f>
        <v>0</v>
      </c>
      <c r="O726">
        <f>IF(C726=1,Results!J726,0)</f>
        <v>0</v>
      </c>
      <c r="P726">
        <f>IF(G726=1,Results!M726,0)</f>
        <v>0</v>
      </c>
      <c r="Q726">
        <f>IF($E726=1,Results!N726,0)</f>
        <v>0</v>
      </c>
      <c r="R726">
        <f>IF($B726=1,Results!N726,0)</f>
        <v>0</v>
      </c>
    </row>
    <row r="727" spans="1:18">
      <c r="A727">
        <f>IF(Results!D727&lt;=Input!$C$27, 1, 0)</f>
        <v>1</v>
      </c>
      <c r="B727">
        <f>IF(Results!G727&lt;=Input!$C$27, 1, 0)</f>
        <v>1</v>
      </c>
      <c r="C727">
        <f>IF(Results!J727&lt;=Input!$C$27, 1, 0)</f>
        <v>1</v>
      </c>
      <c r="D727">
        <f>IF(Results!D727&gt;=Input!$F$27, 1, 0)</f>
        <v>0</v>
      </c>
      <c r="E727">
        <f>IF(Results!G727&gt;=Input!$F$27, 1, 0)</f>
        <v>0</v>
      </c>
      <c r="F727">
        <f>IF(Results!J727&gt;=Input!$F$27, 1, 0)</f>
        <v>0</v>
      </c>
      <c r="G727">
        <f>IF(Results!M727&lt;=Input!$C$27, 1, 0)</f>
        <v>1</v>
      </c>
      <c r="H727">
        <f>IF(Results!M727&gt;=Input!$F$27, 1, 0)</f>
        <v>0</v>
      </c>
      <c r="I727">
        <f>IF(D727=1,Results!D727,0)</f>
        <v>0</v>
      </c>
      <c r="J727">
        <f>IF(E727=1,Results!G727,0)</f>
        <v>0</v>
      </c>
      <c r="K727">
        <f>IF(F727=1,Results!J727,0)</f>
        <v>0</v>
      </c>
      <c r="L727">
        <f>IF(H727=1,Results!M727,0)</f>
        <v>0</v>
      </c>
      <c r="M727">
        <f>IF(A727=1,Results!D727,0)</f>
        <v>0</v>
      </c>
      <c r="N727">
        <f>IF(B727=1,Results!G727,0)</f>
        <v>0</v>
      </c>
      <c r="O727">
        <f>IF(C727=1,Results!J727,0)</f>
        <v>0</v>
      </c>
      <c r="P727">
        <f>IF(G727=1,Results!M727,0)</f>
        <v>0</v>
      </c>
      <c r="Q727">
        <f>IF($E727=1,Results!N727,0)</f>
        <v>0</v>
      </c>
      <c r="R727">
        <f>IF($B727=1,Results!N727,0)</f>
        <v>0</v>
      </c>
    </row>
    <row r="728" spans="1:18">
      <c r="A728">
        <f>IF(Results!D728&lt;=Input!$C$27, 1, 0)</f>
        <v>1</v>
      </c>
      <c r="B728">
        <f>IF(Results!G728&lt;=Input!$C$27, 1, 0)</f>
        <v>1</v>
      </c>
      <c r="C728">
        <f>IF(Results!J728&lt;=Input!$C$27, 1, 0)</f>
        <v>1</v>
      </c>
      <c r="D728">
        <f>IF(Results!D728&gt;=Input!$F$27, 1, 0)</f>
        <v>0</v>
      </c>
      <c r="E728">
        <f>IF(Results!G728&gt;=Input!$F$27, 1, 0)</f>
        <v>0</v>
      </c>
      <c r="F728">
        <f>IF(Results!J728&gt;=Input!$F$27, 1, 0)</f>
        <v>0</v>
      </c>
      <c r="G728">
        <f>IF(Results!M728&lt;=Input!$C$27, 1, 0)</f>
        <v>1</v>
      </c>
      <c r="H728">
        <f>IF(Results!M728&gt;=Input!$F$27, 1, 0)</f>
        <v>0</v>
      </c>
      <c r="I728">
        <f>IF(D728=1,Results!D728,0)</f>
        <v>0</v>
      </c>
      <c r="J728">
        <f>IF(E728=1,Results!G728,0)</f>
        <v>0</v>
      </c>
      <c r="K728">
        <f>IF(F728=1,Results!J728,0)</f>
        <v>0</v>
      </c>
      <c r="L728">
        <f>IF(H728=1,Results!M728,0)</f>
        <v>0</v>
      </c>
      <c r="M728">
        <f>IF(A728=1,Results!D728,0)</f>
        <v>0</v>
      </c>
      <c r="N728">
        <f>IF(B728=1,Results!G728,0)</f>
        <v>0</v>
      </c>
      <c r="O728">
        <f>IF(C728=1,Results!J728,0)</f>
        <v>0</v>
      </c>
      <c r="P728">
        <f>IF(G728=1,Results!M728,0)</f>
        <v>0</v>
      </c>
      <c r="Q728">
        <f>IF($E728=1,Results!N728,0)</f>
        <v>0</v>
      </c>
      <c r="R728">
        <f>IF($B728=1,Results!N728,0)</f>
        <v>0</v>
      </c>
    </row>
    <row r="729" spans="1:18">
      <c r="A729">
        <f>IF(Results!D729&lt;=Input!$C$27, 1, 0)</f>
        <v>1</v>
      </c>
      <c r="B729">
        <f>IF(Results!G729&lt;=Input!$C$27, 1, 0)</f>
        <v>1</v>
      </c>
      <c r="C729">
        <f>IF(Results!J729&lt;=Input!$C$27, 1, 0)</f>
        <v>1</v>
      </c>
      <c r="D729">
        <f>IF(Results!D729&gt;=Input!$F$27, 1, 0)</f>
        <v>0</v>
      </c>
      <c r="E729">
        <f>IF(Results!G729&gt;=Input!$F$27, 1, 0)</f>
        <v>0</v>
      </c>
      <c r="F729">
        <f>IF(Results!J729&gt;=Input!$F$27, 1, 0)</f>
        <v>0</v>
      </c>
      <c r="G729">
        <f>IF(Results!M729&lt;=Input!$C$27, 1, 0)</f>
        <v>1</v>
      </c>
      <c r="H729">
        <f>IF(Results!M729&gt;=Input!$F$27, 1, 0)</f>
        <v>0</v>
      </c>
      <c r="I729">
        <f>IF(D729=1,Results!D729,0)</f>
        <v>0</v>
      </c>
      <c r="J729">
        <f>IF(E729=1,Results!G729,0)</f>
        <v>0</v>
      </c>
      <c r="K729">
        <f>IF(F729=1,Results!J729,0)</f>
        <v>0</v>
      </c>
      <c r="L729">
        <f>IF(H729=1,Results!M729,0)</f>
        <v>0</v>
      </c>
      <c r="M729">
        <f>IF(A729=1,Results!D729,0)</f>
        <v>0</v>
      </c>
      <c r="N729">
        <f>IF(B729=1,Results!G729,0)</f>
        <v>0</v>
      </c>
      <c r="O729">
        <f>IF(C729=1,Results!J729,0)</f>
        <v>0</v>
      </c>
      <c r="P729">
        <f>IF(G729=1,Results!M729,0)</f>
        <v>0</v>
      </c>
      <c r="Q729">
        <f>IF($E729=1,Results!N729,0)</f>
        <v>0</v>
      </c>
      <c r="R729">
        <f>IF($B729=1,Results!N729,0)</f>
        <v>0</v>
      </c>
    </row>
    <row r="730" spans="1:18">
      <c r="A730">
        <f>IF(Results!D730&lt;=Input!$C$27, 1, 0)</f>
        <v>1</v>
      </c>
      <c r="B730">
        <f>IF(Results!G730&lt;=Input!$C$27, 1, 0)</f>
        <v>1</v>
      </c>
      <c r="C730">
        <f>IF(Results!J730&lt;=Input!$C$27, 1, 0)</f>
        <v>1</v>
      </c>
      <c r="D730">
        <f>IF(Results!D730&gt;=Input!$F$27, 1, 0)</f>
        <v>0</v>
      </c>
      <c r="E730">
        <f>IF(Results!G730&gt;=Input!$F$27, 1, 0)</f>
        <v>0</v>
      </c>
      <c r="F730">
        <f>IF(Results!J730&gt;=Input!$F$27, 1, 0)</f>
        <v>0</v>
      </c>
      <c r="G730">
        <f>IF(Results!M730&lt;=Input!$C$27, 1, 0)</f>
        <v>1</v>
      </c>
      <c r="H730">
        <f>IF(Results!M730&gt;=Input!$F$27, 1, 0)</f>
        <v>0</v>
      </c>
      <c r="I730">
        <f>IF(D730=1,Results!D730,0)</f>
        <v>0</v>
      </c>
      <c r="J730">
        <f>IF(E730=1,Results!G730,0)</f>
        <v>0</v>
      </c>
      <c r="K730">
        <f>IF(F730=1,Results!J730,0)</f>
        <v>0</v>
      </c>
      <c r="L730">
        <f>IF(H730=1,Results!M730,0)</f>
        <v>0</v>
      </c>
      <c r="M730">
        <f>IF(A730=1,Results!D730,0)</f>
        <v>0</v>
      </c>
      <c r="N730">
        <f>IF(B730=1,Results!G730,0)</f>
        <v>0</v>
      </c>
      <c r="O730">
        <f>IF(C730=1,Results!J730,0)</f>
        <v>0</v>
      </c>
      <c r="P730">
        <f>IF(G730=1,Results!M730,0)</f>
        <v>0</v>
      </c>
      <c r="Q730">
        <f>IF($E730=1,Results!N730,0)</f>
        <v>0</v>
      </c>
      <c r="R730">
        <f>IF($B730=1,Results!N730,0)</f>
        <v>0</v>
      </c>
    </row>
    <row r="731" spans="1:18">
      <c r="A731">
        <f>IF(Results!D731&lt;=Input!$C$27, 1, 0)</f>
        <v>1</v>
      </c>
      <c r="B731">
        <f>IF(Results!G731&lt;=Input!$C$27, 1, 0)</f>
        <v>1</v>
      </c>
      <c r="C731">
        <f>IF(Results!J731&lt;=Input!$C$27, 1, 0)</f>
        <v>1</v>
      </c>
      <c r="D731">
        <f>IF(Results!D731&gt;=Input!$F$27, 1, 0)</f>
        <v>0</v>
      </c>
      <c r="E731">
        <f>IF(Results!G731&gt;=Input!$F$27, 1, 0)</f>
        <v>0</v>
      </c>
      <c r="F731">
        <f>IF(Results!J731&gt;=Input!$F$27, 1, 0)</f>
        <v>0</v>
      </c>
      <c r="G731">
        <f>IF(Results!M731&lt;=Input!$C$27, 1, 0)</f>
        <v>1</v>
      </c>
      <c r="H731">
        <f>IF(Results!M731&gt;=Input!$F$27, 1, 0)</f>
        <v>0</v>
      </c>
      <c r="I731">
        <f>IF(D731=1,Results!D731,0)</f>
        <v>0</v>
      </c>
      <c r="J731">
        <f>IF(E731=1,Results!G731,0)</f>
        <v>0</v>
      </c>
      <c r="K731">
        <f>IF(F731=1,Results!J731,0)</f>
        <v>0</v>
      </c>
      <c r="L731">
        <f>IF(H731=1,Results!M731,0)</f>
        <v>0</v>
      </c>
      <c r="M731">
        <f>IF(A731=1,Results!D731,0)</f>
        <v>0</v>
      </c>
      <c r="N731">
        <f>IF(B731=1,Results!G731,0)</f>
        <v>0</v>
      </c>
      <c r="O731">
        <f>IF(C731=1,Results!J731,0)</f>
        <v>0</v>
      </c>
      <c r="P731">
        <f>IF(G731=1,Results!M731,0)</f>
        <v>0</v>
      </c>
      <c r="Q731">
        <f>IF($E731=1,Results!N731,0)</f>
        <v>0</v>
      </c>
      <c r="R731">
        <f>IF($B731=1,Results!N731,0)</f>
        <v>0</v>
      </c>
    </row>
    <row r="732" spans="1:18">
      <c r="A732">
        <f>IF(Results!D732&lt;=Input!$C$27, 1, 0)</f>
        <v>1</v>
      </c>
      <c r="B732">
        <f>IF(Results!G732&lt;=Input!$C$27, 1, 0)</f>
        <v>1</v>
      </c>
      <c r="C732">
        <f>IF(Results!J732&lt;=Input!$C$27, 1, 0)</f>
        <v>1</v>
      </c>
      <c r="D732">
        <f>IF(Results!D732&gt;=Input!$F$27, 1, 0)</f>
        <v>0</v>
      </c>
      <c r="E732">
        <f>IF(Results!G732&gt;=Input!$F$27, 1, 0)</f>
        <v>0</v>
      </c>
      <c r="F732">
        <f>IF(Results!J732&gt;=Input!$F$27, 1, 0)</f>
        <v>0</v>
      </c>
      <c r="G732">
        <f>IF(Results!M732&lt;=Input!$C$27, 1, 0)</f>
        <v>1</v>
      </c>
      <c r="H732">
        <f>IF(Results!M732&gt;=Input!$F$27, 1, 0)</f>
        <v>0</v>
      </c>
      <c r="I732">
        <f>IF(D732=1,Results!D732,0)</f>
        <v>0</v>
      </c>
      <c r="J732">
        <f>IF(E732=1,Results!G732,0)</f>
        <v>0</v>
      </c>
      <c r="K732">
        <f>IF(F732=1,Results!J732,0)</f>
        <v>0</v>
      </c>
      <c r="L732">
        <f>IF(H732=1,Results!M732,0)</f>
        <v>0</v>
      </c>
      <c r="M732">
        <f>IF(A732=1,Results!D732,0)</f>
        <v>0</v>
      </c>
      <c r="N732">
        <f>IF(B732=1,Results!G732,0)</f>
        <v>0</v>
      </c>
      <c r="O732">
        <f>IF(C732=1,Results!J732,0)</f>
        <v>0</v>
      </c>
      <c r="P732">
        <f>IF(G732=1,Results!M732,0)</f>
        <v>0</v>
      </c>
      <c r="Q732">
        <f>IF($E732=1,Results!N732,0)</f>
        <v>0</v>
      </c>
      <c r="R732">
        <f>IF($B732=1,Results!N732,0)</f>
        <v>0</v>
      </c>
    </row>
    <row r="733" spans="1:18">
      <c r="A733">
        <f>IF(Results!D733&lt;=Input!$C$27, 1, 0)</f>
        <v>1</v>
      </c>
      <c r="B733">
        <f>IF(Results!G733&lt;=Input!$C$27, 1, 0)</f>
        <v>1</v>
      </c>
      <c r="C733">
        <f>IF(Results!J733&lt;=Input!$C$27, 1, 0)</f>
        <v>1</v>
      </c>
      <c r="D733">
        <f>IF(Results!D733&gt;=Input!$F$27, 1, 0)</f>
        <v>0</v>
      </c>
      <c r="E733">
        <f>IF(Results!G733&gt;=Input!$F$27, 1, 0)</f>
        <v>0</v>
      </c>
      <c r="F733">
        <f>IF(Results!J733&gt;=Input!$F$27, 1, 0)</f>
        <v>0</v>
      </c>
      <c r="G733">
        <f>IF(Results!M733&lt;=Input!$C$27, 1, 0)</f>
        <v>1</v>
      </c>
      <c r="H733">
        <f>IF(Results!M733&gt;=Input!$F$27, 1, 0)</f>
        <v>0</v>
      </c>
      <c r="I733">
        <f>IF(D733=1,Results!D733,0)</f>
        <v>0</v>
      </c>
      <c r="J733">
        <f>IF(E733=1,Results!G733,0)</f>
        <v>0</v>
      </c>
      <c r="K733">
        <f>IF(F733=1,Results!J733,0)</f>
        <v>0</v>
      </c>
      <c r="L733">
        <f>IF(H733=1,Results!M733,0)</f>
        <v>0</v>
      </c>
      <c r="M733">
        <f>IF(A733=1,Results!D733,0)</f>
        <v>0</v>
      </c>
      <c r="N733">
        <f>IF(B733=1,Results!G733,0)</f>
        <v>0</v>
      </c>
      <c r="O733">
        <f>IF(C733=1,Results!J733,0)</f>
        <v>0</v>
      </c>
      <c r="P733">
        <f>IF(G733=1,Results!M733,0)</f>
        <v>0</v>
      </c>
      <c r="Q733">
        <f>IF($E733=1,Results!N733,0)</f>
        <v>0</v>
      </c>
      <c r="R733">
        <f>IF($B733=1,Results!N733,0)</f>
        <v>0</v>
      </c>
    </row>
    <row r="734" spans="1:18">
      <c r="A734">
        <f>IF(Results!D734&lt;=Input!$C$27, 1, 0)</f>
        <v>1</v>
      </c>
      <c r="B734">
        <f>IF(Results!G734&lt;=Input!$C$27, 1, 0)</f>
        <v>1</v>
      </c>
      <c r="C734">
        <f>IF(Results!J734&lt;=Input!$C$27, 1, 0)</f>
        <v>1</v>
      </c>
      <c r="D734">
        <f>IF(Results!D734&gt;=Input!$F$27, 1, 0)</f>
        <v>0</v>
      </c>
      <c r="E734">
        <f>IF(Results!G734&gt;=Input!$F$27, 1, 0)</f>
        <v>0</v>
      </c>
      <c r="F734">
        <f>IF(Results!J734&gt;=Input!$F$27, 1, 0)</f>
        <v>0</v>
      </c>
      <c r="G734">
        <f>IF(Results!M734&lt;=Input!$C$27, 1, 0)</f>
        <v>1</v>
      </c>
      <c r="H734">
        <f>IF(Results!M734&gt;=Input!$F$27, 1, 0)</f>
        <v>0</v>
      </c>
      <c r="I734">
        <f>IF(D734=1,Results!D734,0)</f>
        <v>0</v>
      </c>
      <c r="J734">
        <f>IF(E734=1,Results!G734,0)</f>
        <v>0</v>
      </c>
      <c r="K734">
        <f>IF(F734=1,Results!J734,0)</f>
        <v>0</v>
      </c>
      <c r="L734">
        <f>IF(H734=1,Results!M734,0)</f>
        <v>0</v>
      </c>
      <c r="M734">
        <f>IF(A734=1,Results!D734,0)</f>
        <v>0</v>
      </c>
      <c r="N734">
        <f>IF(B734=1,Results!G734,0)</f>
        <v>0</v>
      </c>
      <c r="O734">
        <f>IF(C734=1,Results!J734,0)</f>
        <v>0</v>
      </c>
      <c r="P734">
        <f>IF(G734=1,Results!M734,0)</f>
        <v>0</v>
      </c>
      <c r="Q734">
        <f>IF($E734=1,Results!N734,0)</f>
        <v>0</v>
      </c>
      <c r="R734">
        <f>IF($B734=1,Results!N734,0)</f>
        <v>0</v>
      </c>
    </row>
    <row r="735" spans="1:18">
      <c r="A735">
        <f>IF(Results!D735&lt;=Input!$C$27, 1, 0)</f>
        <v>1</v>
      </c>
      <c r="B735">
        <f>IF(Results!G735&lt;=Input!$C$27, 1, 0)</f>
        <v>1</v>
      </c>
      <c r="C735">
        <f>IF(Results!J735&lt;=Input!$C$27, 1, 0)</f>
        <v>1</v>
      </c>
      <c r="D735">
        <f>IF(Results!D735&gt;=Input!$F$27, 1, 0)</f>
        <v>0</v>
      </c>
      <c r="E735">
        <f>IF(Results!G735&gt;=Input!$F$27, 1, 0)</f>
        <v>0</v>
      </c>
      <c r="F735">
        <f>IF(Results!J735&gt;=Input!$F$27, 1, 0)</f>
        <v>0</v>
      </c>
      <c r="G735">
        <f>IF(Results!M735&lt;=Input!$C$27, 1, 0)</f>
        <v>1</v>
      </c>
      <c r="H735">
        <f>IF(Results!M735&gt;=Input!$F$27, 1, 0)</f>
        <v>0</v>
      </c>
      <c r="I735">
        <f>IF(D735=1,Results!D735,0)</f>
        <v>0</v>
      </c>
      <c r="J735">
        <f>IF(E735=1,Results!G735,0)</f>
        <v>0</v>
      </c>
      <c r="K735">
        <f>IF(F735=1,Results!J735,0)</f>
        <v>0</v>
      </c>
      <c r="L735">
        <f>IF(H735=1,Results!M735,0)</f>
        <v>0</v>
      </c>
      <c r="M735">
        <f>IF(A735=1,Results!D735,0)</f>
        <v>0</v>
      </c>
      <c r="N735">
        <f>IF(B735=1,Results!G735,0)</f>
        <v>0</v>
      </c>
      <c r="O735">
        <f>IF(C735=1,Results!J735,0)</f>
        <v>0</v>
      </c>
      <c r="P735">
        <f>IF(G735=1,Results!M735,0)</f>
        <v>0</v>
      </c>
      <c r="Q735">
        <f>IF($E735=1,Results!N735,0)</f>
        <v>0</v>
      </c>
      <c r="R735">
        <f>IF($B735=1,Results!N735,0)</f>
        <v>0</v>
      </c>
    </row>
    <row r="736" spans="1:18">
      <c r="A736">
        <f>IF(Results!D736&lt;=Input!$C$27, 1, 0)</f>
        <v>1</v>
      </c>
      <c r="B736">
        <f>IF(Results!G736&lt;=Input!$C$27, 1, 0)</f>
        <v>1</v>
      </c>
      <c r="C736">
        <f>IF(Results!J736&lt;=Input!$C$27, 1, 0)</f>
        <v>1</v>
      </c>
      <c r="D736">
        <f>IF(Results!D736&gt;=Input!$F$27, 1, 0)</f>
        <v>0</v>
      </c>
      <c r="E736">
        <f>IF(Results!G736&gt;=Input!$F$27, 1, 0)</f>
        <v>0</v>
      </c>
      <c r="F736">
        <f>IF(Results!J736&gt;=Input!$F$27, 1, 0)</f>
        <v>0</v>
      </c>
      <c r="G736">
        <f>IF(Results!M736&lt;=Input!$C$27, 1, 0)</f>
        <v>1</v>
      </c>
      <c r="H736">
        <f>IF(Results!M736&gt;=Input!$F$27, 1, 0)</f>
        <v>0</v>
      </c>
      <c r="I736">
        <f>IF(D736=1,Results!D736,0)</f>
        <v>0</v>
      </c>
      <c r="J736">
        <f>IF(E736=1,Results!G736,0)</f>
        <v>0</v>
      </c>
      <c r="K736">
        <f>IF(F736=1,Results!J736,0)</f>
        <v>0</v>
      </c>
      <c r="L736">
        <f>IF(H736=1,Results!M736,0)</f>
        <v>0</v>
      </c>
      <c r="M736">
        <f>IF(A736=1,Results!D736,0)</f>
        <v>0</v>
      </c>
      <c r="N736">
        <f>IF(B736=1,Results!G736,0)</f>
        <v>0</v>
      </c>
      <c r="O736">
        <f>IF(C736=1,Results!J736,0)</f>
        <v>0</v>
      </c>
      <c r="P736">
        <f>IF(G736=1,Results!M736,0)</f>
        <v>0</v>
      </c>
      <c r="Q736">
        <f>IF($E736=1,Results!N736,0)</f>
        <v>0</v>
      </c>
      <c r="R736">
        <f>IF($B736=1,Results!N736,0)</f>
        <v>0</v>
      </c>
    </row>
    <row r="737" spans="1:18">
      <c r="A737">
        <f>IF(Results!D737&lt;=Input!$C$27, 1, 0)</f>
        <v>1</v>
      </c>
      <c r="B737">
        <f>IF(Results!G737&lt;=Input!$C$27, 1, 0)</f>
        <v>1</v>
      </c>
      <c r="C737">
        <f>IF(Results!J737&lt;=Input!$C$27, 1, 0)</f>
        <v>1</v>
      </c>
      <c r="D737">
        <f>IF(Results!D737&gt;=Input!$F$27, 1, 0)</f>
        <v>0</v>
      </c>
      <c r="E737">
        <f>IF(Results!G737&gt;=Input!$F$27, 1, 0)</f>
        <v>0</v>
      </c>
      <c r="F737">
        <f>IF(Results!J737&gt;=Input!$F$27, 1, 0)</f>
        <v>0</v>
      </c>
      <c r="G737">
        <f>IF(Results!M737&lt;=Input!$C$27, 1, 0)</f>
        <v>1</v>
      </c>
      <c r="H737">
        <f>IF(Results!M737&gt;=Input!$F$27, 1, 0)</f>
        <v>0</v>
      </c>
      <c r="I737">
        <f>IF(D737=1,Results!D737,0)</f>
        <v>0</v>
      </c>
      <c r="J737">
        <f>IF(E737=1,Results!G737,0)</f>
        <v>0</v>
      </c>
      <c r="K737">
        <f>IF(F737=1,Results!J737,0)</f>
        <v>0</v>
      </c>
      <c r="L737">
        <f>IF(H737=1,Results!M737,0)</f>
        <v>0</v>
      </c>
      <c r="M737">
        <f>IF(A737=1,Results!D737,0)</f>
        <v>0</v>
      </c>
      <c r="N737">
        <f>IF(B737=1,Results!G737,0)</f>
        <v>0</v>
      </c>
      <c r="O737">
        <f>IF(C737=1,Results!J737,0)</f>
        <v>0</v>
      </c>
      <c r="P737">
        <f>IF(G737=1,Results!M737,0)</f>
        <v>0</v>
      </c>
      <c r="Q737">
        <f>IF($E737=1,Results!N737,0)</f>
        <v>0</v>
      </c>
      <c r="R737">
        <f>IF($B737=1,Results!N737,0)</f>
        <v>0</v>
      </c>
    </row>
    <row r="738" spans="1:18">
      <c r="A738">
        <f>IF(Results!D738&lt;=Input!$C$27, 1, 0)</f>
        <v>1</v>
      </c>
      <c r="B738">
        <f>IF(Results!G738&lt;=Input!$C$27, 1, 0)</f>
        <v>1</v>
      </c>
      <c r="C738">
        <f>IF(Results!J738&lt;=Input!$C$27, 1, 0)</f>
        <v>1</v>
      </c>
      <c r="D738">
        <f>IF(Results!D738&gt;=Input!$F$27, 1, 0)</f>
        <v>0</v>
      </c>
      <c r="E738">
        <f>IF(Results!G738&gt;=Input!$F$27, 1, 0)</f>
        <v>0</v>
      </c>
      <c r="F738">
        <f>IF(Results!J738&gt;=Input!$F$27, 1, 0)</f>
        <v>0</v>
      </c>
      <c r="G738">
        <f>IF(Results!M738&lt;=Input!$C$27, 1, 0)</f>
        <v>1</v>
      </c>
      <c r="H738">
        <f>IF(Results!M738&gt;=Input!$F$27, 1, 0)</f>
        <v>0</v>
      </c>
      <c r="I738">
        <f>IF(D738=1,Results!D738,0)</f>
        <v>0</v>
      </c>
      <c r="J738">
        <f>IF(E738=1,Results!G738,0)</f>
        <v>0</v>
      </c>
      <c r="K738">
        <f>IF(F738=1,Results!J738,0)</f>
        <v>0</v>
      </c>
      <c r="L738">
        <f>IF(H738=1,Results!M738,0)</f>
        <v>0</v>
      </c>
      <c r="M738">
        <f>IF(A738=1,Results!D738,0)</f>
        <v>0</v>
      </c>
      <c r="N738">
        <f>IF(B738=1,Results!G738,0)</f>
        <v>0</v>
      </c>
      <c r="O738">
        <f>IF(C738=1,Results!J738,0)</f>
        <v>0</v>
      </c>
      <c r="P738">
        <f>IF(G738=1,Results!M738,0)</f>
        <v>0</v>
      </c>
      <c r="Q738">
        <f>IF($E738=1,Results!N738,0)</f>
        <v>0</v>
      </c>
      <c r="R738">
        <f>IF($B738=1,Results!N738,0)</f>
        <v>0</v>
      </c>
    </row>
    <row r="739" spans="1:18">
      <c r="A739">
        <f>IF(Results!D739&lt;=Input!$C$27, 1, 0)</f>
        <v>1</v>
      </c>
      <c r="B739">
        <f>IF(Results!G739&lt;=Input!$C$27, 1, 0)</f>
        <v>1</v>
      </c>
      <c r="C739">
        <f>IF(Results!J739&lt;=Input!$C$27, 1, 0)</f>
        <v>1</v>
      </c>
      <c r="D739">
        <f>IF(Results!D739&gt;=Input!$F$27, 1, 0)</f>
        <v>0</v>
      </c>
      <c r="E739">
        <f>IF(Results!G739&gt;=Input!$F$27, 1, 0)</f>
        <v>0</v>
      </c>
      <c r="F739">
        <f>IF(Results!J739&gt;=Input!$F$27, 1, 0)</f>
        <v>0</v>
      </c>
      <c r="G739">
        <f>IF(Results!M739&lt;=Input!$C$27, 1, 0)</f>
        <v>1</v>
      </c>
      <c r="H739">
        <f>IF(Results!M739&gt;=Input!$F$27, 1, 0)</f>
        <v>0</v>
      </c>
      <c r="I739">
        <f>IF(D739=1,Results!D739,0)</f>
        <v>0</v>
      </c>
      <c r="J739">
        <f>IF(E739=1,Results!G739,0)</f>
        <v>0</v>
      </c>
      <c r="K739">
        <f>IF(F739=1,Results!J739,0)</f>
        <v>0</v>
      </c>
      <c r="L739">
        <f>IF(H739=1,Results!M739,0)</f>
        <v>0</v>
      </c>
      <c r="M739">
        <f>IF(A739=1,Results!D739,0)</f>
        <v>0</v>
      </c>
      <c r="N739">
        <f>IF(B739=1,Results!G739,0)</f>
        <v>0</v>
      </c>
      <c r="O739">
        <f>IF(C739=1,Results!J739,0)</f>
        <v>0</v>
      </c>
      <c r="P739">
        <f>IF(G739=1,Results!M739,0)</f>
        <v>0</v>
      </c>
      <c r="Q739">
        <f>IF($E739=1,Results!N739,0)</f>
        <v>0</v>
      </c>
      <c r="R739">
        <f>IF($B739=1,Results!N739,0)</f>
        <v>0</v>
      </c>
    </row>
    <row r="740" spans="1:18">
      <c r="A740">
        <f>IF(Results!D740&lt;=Input!$C$27, 1, 0)</f>
        <v>1</v>
      </c>
      <c r="B740">
        <f>IF(Results!G740&lt;=Input!$C$27, 1, 0)</f>
        <v>1</v>
      </c>
      <c r="C740">
        <f>IF(Results!J740&lt;=Input!$C$27, 1, 0)</f>
        <v>1</v>
      </c>
      <c r="D740">
        <f>IF(Results!D740&gt;=Input!$F$27, 1, 0)</f>
        <v>0</v>
      </c>
      <c r="E740">
        <f>IF(Results!G740&gt;=Input!$F$27, 1, 0)</f>
        <v>0</v>
      </c>
      <c r="F740">
        <f>IF(Results!J740&gt;=Input!$F$27, 1, 0)</f>
        <v>0</v>
      </c>
      <c r="G740">
        <f>IF(Results!M740&lt;=Input!$C$27, 1, 0)</f>
        <v>1</v>
      </c>
      <c r="H740">
        <f>IF(Results!M740&gt;=Input!$F$27, 1, 0)</f>
        <v>0</v>
      </c>
      <c r="I740">
        <f>IF(D740=1,Results!D740,0)</f>
        <v>0</v>
      </c>
      <c r="J740">
        <f>IF(E740=1,Results!G740,0)</f>
        <v>0</v>
      </c>
      <c r="K740">
        <f>IF(F740=1,Results!J740,0)</f>
        <v>0</v>
      </c>
      <c r="L740">
        <f>IF(H740=1,Results!M740,0)</f>
        <v>0</v>
      </c>
      <c r="M740">
        <f>IF(A740=1,Results!D740,0)</f>
        <v>0</v>
      </c>
      <c r="N740">
        <f>IF(B740=1,Results!G740,0)</f>
        <v>0</v>
      </c>
      <c r="O740">
        <f>IF(C740=1,Results!J740,0)</f>
        <v>0</v>
      </c>
      <c r="P740">
        <f>IF(G740=1,Results!M740,0)</f>
        <v>0</v>
      </c>
      <c r="Q740">
        <f>IF($E740=1,Results!N740,0)</f>
        <v>0</v>
      </c>
      <c r="R740">
        <f>IF($B740=1,Results!N740,0)</f>
        <v>0</v>
      </c>
    </row>
    <row r="741" spans="1:18">
      <c r="A741">
        <f>IF(Results!D741&lt;=Input!$C$27, 1, 0)</f>
        <v>1</v>
      </c>
      <c r="B741">
        <f>IF(Results!G741&lt;=Input!$C$27, 1, 0)</f>
        <v>1</v>
      </c>
      <c r="C741">
        <f>IF(Results!J741&lt;=Input!$C$27, 1, 0)</f>
        <v>1</v>
      </c>
      <c r="D741">
        <f>IF(Results!D741&gt;=Input!$F$27, 1, 0)</f>
        <v>0</v>
      </c>
      <c r="E741">
        <f>IF(Results!G741&gt;=Input!$F$27, 1, 0)</f>
        <v>0</v>
      </c>
      <c r="F741">
        <f>IF(Results!J741&gt;=Input!$F$27, 1, 0)</f>
        <v>0</v>
      </c>
      <c r="G741">
        <f>IF(Results!M741&lt;=Input!$C$27, 1, 0)</f>
        <v>1</v>
      </c>
      <c r="H741">
        <f>IF(Results!M741&gt;=Input!$F$27, 1, 0)</f>
        <v>0</v>
      </c>
      <c r="I741">
        <f>IF(D741=1,Results!D741,0)</f>
        <v>0</v>
      </c>
      <c r="J741">
        <f>IF(E741=1,Results!G741,0)</f>
        <v>0</v>
      </c>
      <c r="K741">
        <f>IF(F741=1,Results!J741,0)</f>
        <v>0</v>
      </c>
      <c r="L741">
        <f>IF(H741=1,Results!M741,0)</f>
        <v>0</v>
      </c>
      <c r="M741">
        <f>IF(A741=1,Results!D741,0)</f>
        <v>0</v>
      </c>
      <c r="N741">
        <f>IF(B741=1,Results!G741,0)</f>
        <v>0</v>
      </c>
      <c r="O741">
        <f>IF(C741=1,Results!J741,0)</f>
        <v>0</v>
      </c>
      <c r="P741">
        <f>IF(G741=1,Results!M741,0)</f>
        <v>0</v>
      </c>
      <c r="Q741">
        <f>IF($E741=1,Results!N741,0)</f>
        <v>0</v>
      </c>
      <c r="R741">
        <f>IF($B741=1,Results!N741,0)</f>
        <v>0</v>
      </c>
    </row>
    <row r="742" spans="1:18">
      <c r="A742">
        <f>IF(Results!D742&lt;=Input!$C$27, 1, 0)</f>
        <v>1</v>
      </c>
      <c r="B742">
        <f>IF(Results!G742&lt;=Input!$C$27, 1, 0)</f>
        <v>1</v>
      </c>
      <c r="C742">
        <f>IF(Results!J742&lt;=Input!$C$27, 1, 0)</f>
        <v>1</v>
      </c>
      <c r="D742">
        <f>IF(Results!D742&gt;=Input!$F$27, 1, 0)</f>
        <v>0</v>
      </c>
      <c r="E742">
        <f>IF(Results!G742&gt;=Input!$F$27, 1, 0)</f>
        <v>0</v>
      </c>
      <c r="F742">
        <f>IF(Results!J742&gt;=Input!$F$27, 1, 0)</f>
        <v>0</v>
      </c>
      <c r="G742">
        <f>IF(Results!M742&lt;=Input!$C$27, 1, 0)</f>
        <v>1</v>
      </c>
      <c r="H742">
        <f>IF(Results!M742&gt;=Input!$F$27, 1, 0)</f>
        <v>0</v>
      </c>
      <c r="I742">
        <f>IF(D742=1,Results!D742,0)</f>
        <v>0</v>
      </c>
      <c r="J742">
        <f>IF(E742=1,Results!G742,0)</f>
        <v>0</v>
      </c>
      <c r="K742">
        <f>IF(F742=1,Results!J742,0)</f>
        <v>0</v>
      </c>
      <c r="L742">
        <f>IF(H742=1,Results!M742,0)</f>
        <v>0</v>
      </c>
      <c r="M742">
        <f>IF(A742=1,Results!D742,0)</f>
        <v>0</v>
      </c>
      <c r="N742">
        <f>IF(B742=1,Results!G742,0)</f>
        <v>0</v>
      </c>
      <c r="O742">
        <f>IF(C742=1,Results!J742,0)</f>
        <v>0</v>
      </c>
      <c r="P742">
        <f>IF(G742=1,Results!M742,0)</f>
        <v>0</v>
      </c>
      <c r="Q742">
        <f>IF($E742=1,Results!N742,0)</f>
        <v>0</v>
      </c>
      <c r="R742">
        <f>IF($B742=1,Results!N742,0)</f>
        <v>0</v>
      </c>
    </row>
    <row r="743" spans="1:18">
      <c r="A743">
        <f>IF(Results!D743&lt;=Input!$C$27, 1, 0)</f>
        <v>1</v>
      </c>
      <c r="B743">
        <f>IF(Results!G743&lt;=Input!$C$27, 1, 0)</f>
        <v>1</v>
      </c>
      <c r="C743">
        <f>IF(Results!J743&lt;=Input!$C$27, 1, 0)</f>
        <v>1</v>
      </c>
      <c r="D743">
        <f>IF(Results!D743&gt;=Input!$F$27, 1, 0)</f>
        <v>0</v>
      </c>
      <c r="E743">
        <f>IF(Results!G743&gt;=Input!$F$27, 1, 0)</f>
        <v>0</v>
      </c>
      <c r="F743">
        <f>IF(Results!J743&gt;=Input!$F$27, 1, 0)</f>
        <v>0</v>
      </c>
      <c r="G743">
        <f>IF(Results!M743&lt;=Input!$C$27, 1, 0)</f>
        <v>1</v>
      </c>
      <c r="H743">
        <f>IF(Results!M743&gt;=Input!$F$27, 1, 0)</f>
        <v>0</v>
      </c>
      <c r="I743">
        <f>IF(D743=1,Results!D743,0)</f>
        <v>0</v>
      </c>
      <c r="J743">
        <f>IF(E743=1,Results!G743,0)</f>
        <v>0</v>
      </c>
      <c r="K743">
        <f>IF(F743=1,Results!J743,0)</f>
        <v>0</v>
      </c>
      <c r="L743">
        <f>IF(H743=1,Results!M743,0)</f>
        <v>0</v>
      </c>
      <c r="M743">
        <f>IF(A743=1,Results!D743,0)</f>
        <v>0</v>
      </c>
      <c r="N743">
        <f>IF(B743=1,Results!G743,0)</f>
        <v>0</v>
      </c>
      <c r="O743">
        <f>IF(C743=1,Results!J743,0)</f>
        <v>0</v>
      </c>
      <c r="P743">
        <f>IF(G743=1,Results!M743,0)</f>
        <v>0</v>
      </c>
      <c r="Q743">
        <f>IF($E743=1,Results!N743,0)</f>
        <v>0</v>
      </c>
      <c r="R743">
        <f>IF($B743=1,Results!N743,0)</f>
        <v>0</v>
      </c>
    </row>
    <row r="744" spans="1:18">
      <c r="A744">
        <f>IF(Results!D744&lt;=Input!$C$27, 1, 0)</f>
        <v>1</v>
      </c>
      <c r="B744">
        <f>IF(Results!G744&lt;=Input!$C$27, 1, 0)</f>
        <v>1</v>
      </c>
      <c r="C744">
        <f>IF(Results!J744&lt;=Input!$C$27, 1, 0)</f>
        <v>1</v>
      </c>
      <c r="D744">
        <f>IF(Results!D744&gt;=Input!$F$27, 1, 0)</f>
        <v>0</v>
      </c>
      <c r="E744">
        <f>IF(Results!G744&gt;=Input!$F$27, 1, 0)</f>
        <v>0</v>
      </c>
      <c r="F744">
        <f>IF(Results!J744&gt;=Input!$F$27, 1, 0)</f>
        <v>0</v>
      </c>
      <c r="G744">
        <f>IF(Results!M744&lt;=Input!$C$27, 1, 0)</f>
        <v>1</v>
      </c>
      <c r="H744">
        <f>IF(Results!M744&gt;=Input!$F$27, 1, 0)</f>
        <v>0</v>
      </c>
      <c r="I744">
        <f>IF(D744=1,Results!D744,0)</f>
        <v>0</v>
      </c>
      <c r="J744">
        <f>IF(E744=1,Results!G744,0)</f>
        <v>0</v>
      </c>
      <c r="K744">
        <f>IF(F744=1,Results!J744,0)</f>
        <v>0</v>
      </c>
      <c r="L744">
        <f>IF(H744=1,Results!M744,0)</f>
        <v>0</v>
      </c>
      <c r="M744">
        <f>IF(A744=1,Results!D744,0)</f>
        <v>0</v>
      </c>
      <c r="N744">
        <f>IF(B744=1,Results!G744,0)</f>
        <v>0</v>
      </c>
      <c r="O744">
        <f>IF(C744=1,Results!J744,0)</f>
        <v>0</v>
      </c>
      <c r="P744">
        <f>IF(G744=1,Results!M744,0)</f>
        <v>0</v>
      </c>
      <c r="Q744">
        <f>IF($E744=1,Results!N744,0)</f>
        <v>0</v>
      </c>
      <c r="R744">
        <f>IF($B744=1,Results!N744,0)</f>
        <v>0</v>
      </c>
    </row>
    <row r="745" spans="1:18">
      <c r="A745">
        <f>IF(Results!D745&lt;=Input!$C$27, 1, 0)</f>
        <v>1</v>
      </c>
      <c r="B745">
        <f>IF(Results!G745&lt;=Input!$C$27, 1, 0)</f>
        <v>1</v>
      </c>
      <c r="C745">
        <f>IF(Results!J745&lt;=Input!$C$27, 1, 0)</f>
        <v>1</v>
      </c>
      <c r="D745">
        <f>IF(Results!D745&gt;=Input!$F$27, 1, 0)</f>
        <v>0</v>
      </c>
      <c r="E745">
        <f>IF(Results!G745&gt;=Input!$F$27, 1, 0)</f>
        <v>0</v>
      </c>
      <c r="F745">
        <f>IF(Results!J745&gt;=Input!$F$27, 1, 0)</f>
        <v>0</v>
      </c>
      <c r="G745">
        <f>IF(Results!M745&lt;=Input!$C$27, 1, 0)</f>
        <v>1</v>
      </c>
      <c r="H745">
        <f>IF(Results!M745&gt;=Input!$F$27, 1, 0)</f>
        <v>0</v>
      </c>
      <c r="I745">
        <f>IF(D745=1,Results!D745,0)</f>
        <v>0</v>
      </c>
      <c r="J745">
        <f>IF(E745=1,Results!G745,0)</f>
        <v>0</v>
      </c>
      <c r="K745">
        <f>IF(F745=1,Results!J745,0)</f>
        <v>0</v>
      </c>
      <c r="L745">
        <f>IF(H745=1,Results!M745,0)</f>
        <v>0</v>
      </c>
      <c r="M745">
        <f>IF(A745=1,Results!D745,0)</f>
        <v>0</v>
      </c>
      <c r="N745">
        <f>IF(B745=1,Results!G745,0)</f>
        <v>0</v>
      </c>
      <c r="O745">
        <f>IF(C745=1,Results!J745,0)</f>
        <v>0</v>
      </c>
      <c r="P745">
        <f>IF(G745=1,Results!M745,0)</f>
        <v>0</v>
      </c>
      <c r="Q745">
        <f>IF($E745=1,Results!N745,0)</f>
        <v>0</v>
      </c>
      <c r="R745">
        <f>IF($B745=1,Results!N745,0)</f>
        <v>0</v>
      </c>
    </row>
    <row r="746" spans="1:18">
      <c r="A746">
        <f>IF(Results!D746&lt;=Input!$C$27, 1, 0)</f>
        <v>1</v>
      </c>
      <c r="B746">
        <f>IF(Results!G746&lt;=Input!$C$27, 1, 0)</f>
        <v>1</v>
      </c>
      <c r="C746">
        <f>IF(Results!J746&lt;=Input!$C$27, 1, 0)</f>
        <v>1</v>
      </c>
      <c r="D746">
        <f>IF(Results!D746&gt;=Input!$F$27, 1, 0)</f>
        <v>0</v>
      </c>
      <c r="E746">
        <f>IF(Results!G746&gt;=Input!$F$27, 1, 0)</f>
        <v>0</v>
      </c>
      <c r="F746">
        <f>IF(Results!J746&gt;=Input!$F$27, 1, 0)</f>
        <v>0</v>
      </c>
      <c r="G746">
        <f>IF(Results!M746&lt;=Input!$C$27, 1, 0)</f>
        <v>1</v>
      </c>
      <c r="H746">
        <f>IF(Results!M746&gt;=Input!$F$27, 1, 0)</f>
        <v>0</v>
      </c>
      <c r="I746">
        <f>IF(D746=1,Results!D746,0)</f>
        <v>0</v>
      </c>
      <c r="J746">
        <f>IF(E746=1,Results!G746,0)</f>
        <v>0</v>
      </c>
      <c r="K746">
        <f>IF(F746=1,Results!J746,0)</f>
        <v>0</v>
      </c>
      <c r="L746">
        <f>IF(H746=1,Results!M746,0)</f>
        <v>0</v>
      </c>
      <c r="M746">
        <f>IF(A746=1,Results!D746,0)</f>
        <v>0</v>
      </c>
      <c r="N746">
        <f>IF(B746=1,Results!G746,0)</f>
        <v>0</v>
      </c>
      <c r="O746">
        <f>IF(C746=1,Results!J746,0)</f>
        <v>0</v>
      </c>
      <c r="P746">
        <f>IF(G746=1,Results!M746,0)</f>
        <v>0</v>
      </c>
      <c r="Q746">
        <f>IF($E746=1,Results!N746,0)</f>
        <v>0</v>
      </c>
      <c r="R746">
        <f>IF($B746=1,Results!N746,0)</f>
        <v>0</v>
      </c>
    </row>
    <row r="747" spans="1:18">
      <c r="A747">
        <f>IF(Results!D747&lt;=Input!$C$27, 1, 0)</f>
        <v>1</v>
      </c>
      <c r="B747">
        <f>IF(Results!G747&lt;=Input!$C$27, 1, 0)</f>
        <v>1</v>
      </c>
      <c r="C747">
        <f>IF(Results!J747&lt;=Input!$C$27, 1, 0)</f>
        <v>1</v>
      </c>
      <c r="D747">
        <f>IF(Results!D747&gt;=Input!$F$27, 1, 0)</f>
        <v>0</v>
      </c>
      <c r="E747">
        <f>IF(Results!G747&gt;=Input!$F$27, 1, 0)</f>
        <v>0</v>
      </c>
      <c r="F747">
        <f>IF(Results!J747&gt;=Input!$F$27, 1, 0)</f>
        <v>0</v>
      </c>
      <c r="G747">
        <f>IF(Results!M747&lt;=Input!$C$27, 1, 0)</f>
        <v>1</v>
      </c>
      <c r="H747">
        <f>IF(Results!M747&gt;=Input!$F$27, 1, 0)</f>
        <v>0</v>
      </c>
      <c r="I747">
        <f>IF(D747=1,Results!D747,0)</f>
        <v>0</v>
      </c>
      <c r="J747">
        <f>IF(E747=1,Results!G747,0)</f>
        <v>0</v>
      </c>
      <c r="K747">
        <f>IF(F747=1,Results!J747,0)</f>
        <v>0</v>
      </c>
      <c r="L747">
        <f>IF(H747=1,Results!M747,0)</f>
        <v>0</v>
      </c>
      <c r="M747">
        <f>IF(A747=1,Results!D747,0)</f>
        <v>0</v>
      </c>
      <c r="N747">
        <f>IF(B747=1,Results!G747,0)</f>
        <v>0</v>
      </c>
      <c r="O747">
        <f>IF(C747=1,Results!J747,0)</f>
        <v>0</v>
      </c>
      <c r="P747">
        <f>IF(G747=1,Results!M747,0)</f>
        <v>0</v>
      </c>
      <c r="Q747">
        <f>IF($E747=1,Results!N747,0)</f>
        <v>0</v>
      </c>
      <c r="R747">
        <f>IF($B747=1,Results!N747,0)</f>
        <v>0</v>
      </c>
    </row>
    <row r="748" spans="1:18">
      <c r="A748">
        <f>IF(Results!D748&lt;=Input!$C$27, 1, 0)</f>
        <v>1</v>
      </c>
      <c r="B748">
        <f>IF(Results!G748&lt;=Input!$C$27, 1, 0)</f>
        <v>1</v>
      </c>
      <c r="C748">
        <f>IF(Results!J748&lt;=Input!$C$27, 1, 0)</f>
        <v>1</v>
      </c>
      <c r="D748">
        <f>IF(Results!D748&gt;=Input!$F$27, 1, 0)</f>
        <v>0</v>
      </c>
      <c r="E748">
        <f>IF(Results!G748&gt;=Input!$F$27, 1, 0)</f>
        <v>0</v>
      </c>
      <c r="F748">
        <f>IF(Results!J748&gt;=Input!$F$27, 1, 0)</f>
        <v>0</v>
      </c>
      <c r="G748">
        <f>IF(Results!M748&lt;=Input!$C$27, 1, 0)</f>
        <v>1</v>
      </c>
      <c r="H748">
        <f>IF(Results!M748&gt;=Input!$F$27, 1, 0)</f>
        <v>0</v>
      </c>
      <c r="I748">
        <f>IF(D748=1,Results!D748,0)</f>
        <v>0</v>
      </c>
      <c r="J748">
        <f>IF(E748=1,Results!G748,0)</f>
        <v>0</v>
      </c>
      <c r="K748">
        <f>IF(F748=1,Results!J748,0)</f>
        <v>0</v>
      </c>
      <c r="L748">
        <f>IF(H748=1,Results!M748,0)</f>
        <v>0</v>
      </c>
      <c r="M748">
        <f>IF(A748=1,Results!D748,0)</f>
        <v>0</v>
      </c>
      <c r="N748">
        <f>IF(B748=1,Results!G748,0)</f>
        <v>0</v>
      </c>
      <c r="O748">
        <f>IF(C748=1,Results!J748,0)</f>
        <v>0</v>
      </c>
      <c r="P748">
        <f>IF(G748=1,Results!M748,0)</f>
        <v>0</v>
      </c>
      <c r="Q748">
        <f>IF($E748=1,Results!N748,0)</f>
        <v>0</v>
      </c>
      <c r="R748">
        <f>IF($B748=1,Results!N748,0)</f>
        <v>0</v>
      </c>
    </row>
    <row r="749" spans="1:18">
      <c r="A749">
        <f>IF(Results!D749&lt;=Input!$C$27, 1, 0)</f>
        <v>1</v>
      </c>
      <c r="B749">
        <f>IF(Results!G749&lt;=Input!$C$27, 1, 0)</f>
        <v>1</v>
      </c>
      <c r="C749">
        <f>IF(Results!J749&lt;=Input!$C$27, 1, 0)</f>
        <v>1</v>
      </c>
      <c r="D749">
        <f>IF(Results!D749&gt;=Input!$F$27, 1, 0)</f>
        <v>0</v>
      </c>
      <c r="E749">
        <f>IF(Results!G749&gt;=Input!$F$27, 1, 0)</f>
        <v>0</v>
      </c>
      <c r="F749">
        <f>IF(Results!J749&gt;=Input!$F$27, 1, 0)</f>
        <v>0</v>
      </c>
      <c r="G749">
        <f>IF(Results!M749&lt;=Input!$C$27, 1, 0)</f>
        <v>1</v>
      </c>
      <c r="H749">
        <f>IF(Results!M749&gt;=Input!$F$27, 1, 0)</f>
        <v>0</v>
      </c>
      <c r="I749">
        <f>IF(D749=1,Results!D749,0)</f>
        <v>0</v>
      </c>
      <c r="J749">
        <f>IF(E749=1,Results!G749,0)</f>
        <v>0</v>
      </c>
      <c r="K749">
        <f>IF(F749=1,Results!J749,0)</f>
        <v>0</v>
      </c>
      <c r="L749">
        <f>IF(H749=1,Results!M749,0)</f>
        <v>0</v>
      </c>
      <c r="M749">
        <f>IF(A749=1,Results!D749,0)</f>
        <v>0</v>
      </c>
      <c r="N749">
        <f>IF(B749=1,Results!G749,0)</f>
        <v>0</v>
      </c>
      <c r="O749">
        <f>IF(C749=1,Results!J749,0)</f>
        <v>0</v>
      </c>
      <c r="P749">
        <f>IF(G749=1,Results!M749,0)</f>
        <v>0</v>
      </c>
      <c r="Q749">
        <f>IF($E749=1,Results!N749,0)</f>
        <v>0</v>
      </c>
      <c r="R749">
        <f>IF($B749=1,Results!N749,0)</f>
        <v>0</v>
      </c>
    </row>
    <row r="750" spans="1:18">
      <c r="A750">
        <f>IF(Results!D750&lt;=Input!$C$27, 1, 0)</f>
        <v>1</v>
      </c>
      <c r="B750">
        <f>IF(Results!G750&lt;=Input!$C$27, 1, 0)</f>
        <v>1</v>
      </c>
      <c r="C750">
        <f>IF(Results!J750&lt;=Input!$C$27, 1, 0)</f>
        <v>1</v>
      </c>
      <c r="D750">
        <f>IF(Results!D750&gt;=Input!$F$27, 1, 0)</f>
        <v>0</v>
      </c>
      <c r="E750">
        <f>IF(Results!G750&gt;=Input!$F$27, 1, 0)</f>
        <v>0</v>
      </c>
      <c r="F750">
        <f>IF(Results!J750&gt;=Input!$F$27, 1, 0)</f>
        <v>0</v>
      </c>
      <c r="G750">
        <f>IF(Results!M750&lt;=Input!$C$27, 1, 0)</f>
        <v>1</v>
      </c>
      <c r="H750">
        <f>IF(Results!M750&gt;=Input!$F$27, 1, 0)</f>
        <v>0</v>
      </c>
      <c r="I750">
        <f>IF(D750=1,Results!D750,0)</f>
        <v>0</v>
      </c>
      <c r="J750">
        <f>IF(E750=1,Results!G750,0)</f>
        <v>0</v>
      </c>
      <c r="K750">
        <f>IF(F750=1,Results!J750,0)</f>
        <v>0</v>
      </c>
      <c r="L750">
        <f>IF(H750=1,Results!M750,0)</f>
        <v>0</v>
      </c>
      <c r="M750">
        <f>IF(A750=1,Results!D750,0)</f>
        <v>0</v>
      </c>
      <c r="N750">
        <f>IF(B750=1,Results!G750,0)</f>
        <v>0</v>
      </c>
      <c r="O750">
        <f>IF(C750=1,Results!J750,0)</f>
        <v>0</v>
      </c>
      <c r="P750">
        <f>IF(G750=1,Results!M750,0)</f>
        <v>0</v>
      </c>
      <c r="Q750">
        <f>IF($E750=1,Results!N750,0)</f>
        <v>0</v>
      </c>
      <c r="R750">
        <f>IF($B750=1,Results!N750,0)</f>
        <v>0</v>
      </c>
    </row>
    <row r="751" spans="1:18">
      <c r="A751">
        <f>IF(Results!D751&lt;=Input!$C$27, 1, 0)</f>
        <v>1</v>
      </c>
      <c r="B751">
        <f>IF(Results!G751&lt;=Input!$C$27, 1, 0)</f>
        <v>1</v>
      </c>
      <c r="C751">
        <f>IF(Results!J751&lt;=Input!$C$27, 1, 0)</f>
        <v>1</v>
      </c>
      <c r="D751">
        <f>IF(Results!D751&gt;=Input!$F$27, 1, 0)</f>
        <v>0</v>
      </c>
      <c r="E751">
        <f>IF(Results!G751&gt;=Input!$F$27, 1, 0)</f>
        <v>0</v>
      </c>
      <c r="F751">
        <f>IF(Results!J751&gt;=Input!$F$27, 1, 0)</f>
        <v>0</v>
      </c>
      <c r="G751">
        <f>IF(Results!M751&lt;=Input!$C$27, 1, 0)</f>
        <v>1</v>
      </c>
      <c r="H751">
        <f>IF(Results!M751&gt;=Input!$F$27, 1, 0)</f>
        <v>0</v>
      </c>
      <c r="I751">
        <f>IF(D751=1,Results!D751,0)</f>
        <v>0</v>
      </c>
      <c r="J751">
        <f>IF(E751=1,Results!G751,0)</f>
        <v>0</v>
      </c>
      <c r="K751">
        <f>IF(F751=1,Results!J751,0)</f>
        <v>0</v>
      </c>
      <c r="L751">
        <f>IF(H751=1,Results!M751,0)</f>
        <v>0</v>
      </c>
      <c r="M751">
        <f>IF(A751=1,Results!D751,0)</f>
        <v>0</v>
      </c>
      <c r="N751">
        <f>IF(B751=1,Results!G751,0)</f>
        <v>0</v>
      </c>
      <c r="O751">
        <f>IF(C751=1,Results!J751,0)</f>
        <v>0</v>
      </c>
      <c r="P751">
        <f>IF(G751=1,Results!M751,0)</f>
        <v>0</v>
      </c>
      <c r="Q751">
        <f>IF($E751=1,Results!N751,0)</f>
        <v>0</v>
      </c>
      <c r="R751">
        <f>IF($B751=1,Results!N751,0)</f>
        <v>0</v>
      </c>
    </row>
    <row r="752" spans="1:18">
      <c r="A752">
        <f>IF(Results!D752&lt;=Input!$C$27, 1, 0)</f>
        <v>1</v>
      </c>
      <c r="B752">
        <f>IF(Results!G752&lt;=Input!$C$27, 1, 0)</f>
        <v>1</v>
      </c>
      <c r="C752">
        <f>IF(Results!J752&lt;=Input!$C$27, 1, 0)</f>
        <v>1</v>
      </c>
      <c r="D752">
        <f>IF(Results!D752&gt;=Input!$F$27, 1, 0)</f>
        <v>0</v>
      </c>
      <c r="E752">
        <f>IF(Results!G752&gt;=Input!$F$27, 1, 0)</f>
        <v>0</v>
      </c>
      <c r="F752">
        <f>IF(Results!J752&gt;=Input!$F$27, 1, 0)</f>
        <v>0</v>
      </c>
      <c r="G752">
        <f>IF(Results!M752&lt;=Input!$C$27, 1, 0)</f>
        <v>1</v>
      </c>
      <c r="H752">
        <f>IF(Results!M752&gt;=Input!$F$27, 1, 0)</f>
        <v>0</v>
      </c>
      <c r="I752">
        <f>IF(D752=1,Results!D752,0)</f>
        <v>0</v>
      </c>
      <c r="J752">
        <f>IF(E752=1,Results!G752,0)</f>
        <v>0</v>
      </c>
      <c r="K752">
        <f>IF(F752=1,Results!J752,0)</f>
        <v>0</v>
      </c>
      <c r="L752">
        <f>IF(H752=1,Results!M752,0)</f>
        <v>0</v>
      </c>
      <c r="M752">
        <f>IF(A752=1,Results!D752,0)</f>
        <v>0</v>
      </c>
      <c r="N752">
        <f>IF(B752=1,Results!G752,0)</f>
        <v>0</v>
      </c>
      <c r="O752">
        <f>IF(C752=1,Results!J752,0)</f>
        <v>0</v>
      </c>
      <c r="P752">
        <f>IF(G752=1,Results!M752,0)</f>
        <v>0</v>
      </c>
      <c r="Q752">
        <f>IF($E752=1,Results!N752,0)</f>
        <v>0</v>
      </c>
      <c r="R752">
        <f>IF($B752=1,Results!N752,0)</f>
        <v>0</v>
      </c>
    </row>
    <row r="753" spans="1:18">
      <c r="A753">
        <f>IF(Results!D753&lt;=Input!$C$27, 1, 0)</f>
        <v>1</v>
      </c>
      <c r="B753">
        <f>IF(Results!G753&lt;=Input!$C$27, 1, 0)</f>
        <v>1</v>
      </c>
      <c r="C753">
        <f>IF(Results!J753&lt;=Input!$C$27, 1, 0)</f>
        <v>1</v>
      </c>
      <c r="D753">
        <f>IF(Results!D753&gt;=Input!$F$27, 1, 0)</f>
        <v>0</v>
      </c>
      <c r="E753">
        <f>IF(Results!G753&gt;=Input!$F$27, 1, 0)</f>
        <v>0</v>
      </c>
      <c r="F753">
        <f>IF(Results!J753&gt;=Input!$F$27, 1, 0)</f>
        <v>0</v>
      </c>
      <c r="G753">
        <f>IF(Results!M753&lt;=Input!$C$27, 1, 0)</f>
        <v>1</v>
      </c>
      <c r="H753">
        <f>IF(Results!M753&gt;=Input!$F$27, 1, 0)</f>
        <v>0</v>
      </c>
      <c r="I753">
        <f>IF(D753=1,Results!D753,0)</f>
        <v>0</v>
      </c>
      <c r="J753">
        <f>IF(E753=1,Results!G753,0)</f>
        <v>0</v>
      </c>
      <c r="K753">
        <f>IF(F753=1,Results!J753,0)</f>
        <v>0</v>
      </c>
      <c r="L753">
        <f>IF(H753=1,Results!M753,0)</f>
        <v>0</v>
      </c>
      <c r="M753">
        <f>IF(A753=1,Results!D753,0)</f>
        <v>0</v>
      </c>
      <c r="N753">
        <f>IF(B753=1,Results!G753,0)</f>
        <v>0</v>
      </c>
      <c r="O753">
        <f>IF(C753=1,Results!J753,0)</f>
        <v>0</v>
      </c>
      <c r="P753">
        <f>IF(G753=1,Results!M753,0)</f>
        <v>0</v>
      </c>
      <c r="Q753">
        <f>IF($E753=1,Results!N753,0)</f>
        <v>0</v>
      </c>
      <c r="R753">
        <f>IF($B753=1,Results!N753,0)</f>
        <v>0</v>
      </c>
    </row>
    <row r="754" spans="1:18">
      <c r="A754">
        <f>IF(Results!D754&lt;=Input!$C$27, 1, 0)</f>
        <v>1</v>
      </c>
      <c r="B754">
        <f>IF(Results!G754&lt;=Input!$C$27, 1, 0)</f>
        <v>1</v>
      </c>
      <c r="C754">
        <f>IF(Results!J754&lt;=Input!$C$27, 1, 0)</f>
        <v>1</v>
      </c>
      <c r="D754">
        <f>IF(Results!D754&gt;=Input!$F$27, 1, 0)</f>
        <v>0</v>
      </c>
      <c r="E754">
        <f>IF(Results!G754&gt;=Input!$F$27, 1, 0)</f>
        <v>0</v>
      </c>
      <c r="F754">
        <f>IF(Results!J754&gt;=Input!$F$27, 1, 0)</f>
        <v>0</v>
      </c>
      <c r="G754">
        <f>IF(Results!M754&lt;=Input!$C$27, 1, 0)</f>
        <v>1</v>
      </c>
      <c r="H754">
        <f>IF(Results!M754&gt;=Input!$F$27, 1, 0)</f>
        <v>0</v>
      </c>
      <c r="I754">
        <f>IF(D754=1,Results!D754,0)</f>
        <v>0</v>
      </c>
      <c r="J754">
        <f>IF(E754=1,Results!G754,0)</f>
        <v>0</v>
      </c>
      <c r="K754">
        <f>IF(F754=1,Results!J754,0)</f>
        <v>0</v>
      </c>
      <c r="L754">
        <f>IF(H754=1,Results!M754,0)</f>
        <v>0</v>
      </c>
      <c r="M754">
        <f>IF(A754=1,Results!D754,0)</f>
        <v>0</v>
      </c>
      <c r="N754">
        <f>IF(B754=1,Results!G754,0)</f>
        <v>0</v>
      </c>
      <c r="O754">
        <f>IF(C754=1,Results!J754,0)</f>
        <v>0</v>
      </c>
      <c r="P754">
        <f>IF(G754=1,Results!M754,0)</f>
        <v>0</v>
      </c>
      <c r="Q754">
        <f>IF($E754=1,Results!N754,0)</f>
        <v>0</v>
      </c>
      <c r="R754">
        <f>IF($B754=1,Results!N754,0)</f>
        <v>0</v>
      </c>
    </row>
    <row r="755" spans="1:18">
      <c r="A755">
        <f>IF(Results!D755&lt;=Input!$C$27, 1, 0)</f>
        <v>1</v>
      </c>
      <c r="B755">
        <f>IF(Results!G755&lt;=Input!$C$27, 1, 0)</f>
        <v>1</v>
      </c>
      <c r="C755">
        <f>IF(Results!J755&lt;=Input!$C$27, 1, 0)</f>
        <v>1</v>
      </c>
      <c r="D755">
        <f>IF(Results!D755&gt;=Input!$F$27, 1, 0)</f>
        <v>0</v>
      </c>
      <c r="E755">
        <f>IF(Results!G755&gt;=Input!$F$27, 1, 0)</f>
        <v>0</v>
      </c>
      <c r="F755">
        <f>IF(Results!J755&gt;=Input!$F$27, 1, 0)</f>
        <v>0</v>
      </c>
      <c r="G755">
        <f>IF(Results!M755&lt;=Input!$C$27, 1, 0)</f>
        <v>1</v>
      </c>
      <c r="H755">
        <f>IF(Results!M755&gt;=Input!$F$27, 1, 0)</f>
        <v>0</v>
      </c>
      <c r="I755">
        <f>IF(D755=1,Results!D755,0)</f>
        <v>0</v>
      </c>
      <c r="J755">
        <f>IF(E755=1,Results!G755,0)</f>
        <v>0</v>
      </c>
      <c r="K755">
        <f>IF(F755=1,Results!J755,0)</f>
        <v>0</v>
      </c>
      <c r="L755">
        <f>IF(H755=1,Results!M755,0)</f>
        <v>0</v>
      </c>
      <c r="M755">
        <f>IF(A755=1,Results!D755,0)</f>
        <v>0</v>
      </c>
      <c r="N755">
        <f>IF(B755=1,Results!G755,0)</f>
        <v>0</v>
      </c>
      <c r="O755">
        <f>IF(C755=1,Results!J755,0)</f>
        <v>0</v>
      </c>
      <c r="P755">
        <f>IF(G755=1,Results!M755,0)</f>
        <v>0</v>
      </c>
      <c r="Q755">
        <f>IF($E755=1,Results!N755,0)</f>
        <v>0</v>
      </c>
      <c r="R755">
        <f>IF($B755=1,Results!N755,0)</f>
        <v>0</v>
      </c>
    </row>
    <row r="756" spans="1:18">
      <c r="A756">
        <f>IF(Results!D756&lt;=Input!$C$27, 1, 0)</f>
        <v>1</v>
      </c>
      <c r="B756">
        <f>IF(Results!G756&lt;=Input!$C$27, 1, 0)</f>
        <v>1</v>
      </c>
      <c r="C756">
        <f>IF(Results!J756&lt;=Input!$C$27, 1, 0)</f>
        <v>1</v>
      </c>
      <c r="D756">
        <f>IF(Results!D756&gt;=Input!$F$27, 1, 0)</f>
        <v>0</v>
      </c>
      <c r="E756">
        <f>IF(Results!G756&gt;=Input!$F$27, 1, 0)</f>
        <v>0</v>
      </c>
      <c r="F756">
        <f>IF(Results!J756&gt;=Input!$F$27, 1, 0)</f>
        <v>0</v>
      </c>
      <c r="G756">
        <f>IF(Results!M756&lt;=Input!$C$27, 1, 0)</f>
        <v>1</v>
      </c>
      <c r="H756">
        <f>IF(Results!M756&gt;=Input!$F$27, 1, 0)</f>
        <v>0</v>
      </c>
      <c r="I756">
        <f>IF(D756=1,Results!D756,0)</f>
        <v>0</v>
      </c>
      <c r="J756">
        <f>IF(E756=1,Results!G756,0)</f>
        <v>0</v>
      </c>
      <c r="K756">
        <f>IF(F756=1,Results!J756,0)</f>
        <v>0</v>
      </c>
      <c r="L756">
        <f>IF(H756=1,Results!M756,0)</f>
        <v>0</v>
      </c>
      <c r="M756">
        <f>IF(A756=1,Results!D756,0)</f>
        <v>0</v>
      </c>
      <c r="N756">
        <f>IF(B756=1,Results!G756,0)</f>
        <v>0</v>
      </c>
      <c r="O756">
        <f>IF(C756=1,Results!J756,0)</f>
        <v>0</v>
      </c>
      <c r="P756">
        <f>IF(G756=1,Results!M756,0)</f>
        <v>0</v>
      </c>
      <c r="Q756">
        <f>IF($E756=1,Results!N756,0)</f>
        <v>0</v>
      </c>
      <c r="R756">
        <f>IF($B756=1,Results!N756,0)</f>
        <v>0</v>
      </c>
    </row>
    <row r="757" spans="1:18">
      <c r="A757">
        <f>IF(Results!D757&lt;=Input!$C$27, 1, 0)</f>
        <v>1</v>
      </c>
      <c r="B757">
        <f>IF(Results!G757&lt;=Input!$C$27, 1, 0)</f>
        <v>1</v>
      </c>
      <c r="C757">
        <f>IF(Results!J757&lt;=Input!$C$27, 1, 0)</f>
        <v>1</v>
      </c>
      <c r="D757">
        <f>IF(Results!D757&gt;=Input!$F$27, 1, 0)</f>
        <v>0</v>
      </c>
      <c r="E757">
        <f>IF(Results!G757&gt;=Input!$F$27, 1, 0)</f>
        <v>0</v>
      </c>
      <c r="F757">
        <f>IF(Results!J757&gt;=Input!$F$27, 1, 0)</f>
        <v>0</v>
      </c>
      <c r="G757">
        <f>IF(Results!M757&lt;=Input!$C$27, 1, 0)</f>
        <v>1</v>
      </c>
      <c r="H757">
        <f>IF(Results!M757&gt;=Input!$F$27, 1, 0)</f>
        <v>0</v>
      </c>
      <c r="I757">
        <f>IF(D757=1,Results!D757,0)</f>
        <v>0</v>
      </c>
      <c r="J757">
        <f>IF(E757=1,Results!G757,0)</f>
        <v>0</v>
      </c>
      <c r="K757">
        <f>IF(F757=1,Results!J757,0)</f>
        <v>0</v>
      </c>
      <c r="L757">
        <f>IF(H757=1,Results!M757,0)</f>
        <v>0</v>
      </c>
      <c r="M757">
        <f>IF(A757=1,Results!D757,0)</f>
        <v>0</v>
      </c>
      <c r="N757">
        <f>IF(B757=1,Results!G757,0)</f>
        <v>0</v>
      </c>
      <c r="O757">
        <f>IF(C757=1,Results!J757,0)</f>
        <v>0</v>
      </c>
      <c r="P757">
        <f>IF(G757=1,Results!M757,0)</f>
        <v>0</v>
      </c>
      <c r="Q757">
        <f>IF($E757=1,Results!N757,0)</f>
        <v>0</v>
      </c>
      <c r="R757">
        <f>IF($B757=1,Results!N757,0)</f>
        <v>0</v>
      </c>
    </row>
    <row r="758" spans="1:18">
      <c r="A758">
        <f>IF(Results!D758&lt;=Input!$C$27, 1, 0)</f>
        <v>1</v>
      </c>
      <c r="B758">
        <f>IF(Results!G758&lt;=Input!$C$27, 1, 0)</f>
        <v>1</v>
      </c>
      <c r="C758">
        <f>IF(Results!J758&lt;=Input!$C$27, 1, 0)</f>
        <v>1</v>
      </c>
      <c r="D758">
        <f>IF(Results!D758&gt;=Input!$F$27, 1, 0)</f>
        <v>0</v>
      </c>
      <c r="E758">
        <f>IF(Results!G758&gt;=Input!$F$27, 1, 0)</f>
        <v>0</v>
      </c>
      <c r="F758">
        <f>IF(Results!J758&gt;=Input!$F$27, 1, 0)</f>
        <v>0</v>
      </c>
      <c r="G758">
        <f>IF(Results!M758&lt;=Input!$C$27, 1, 0)</f>
        <v>1</v>
      </c>
      <c r="H758">
        <f>IF(Results!M758&gt;=Input!$F$27, 1, 0)</f>
        <v>0</v>
      </c>
      <c r="I758">
        <f>IF(D758=1,Results!D758,0)</f>
        <v>0</v>
      </c>
      <c r="J758">
        <f>IF(E758=1,Results!G758,0)</f>
        <v>0</v>
      </c>
      <c r="K758">
        <f>IF(F758=1,Results!J758,0)</f>
        <v>0</v>
      </c>
      <c r="L758">
        <f>IF(H758=1,Results!M758,0)</f>
        <v>0</v>
      </c>
      <c r="M758">
        <f>IF(A758=1,Results!D758,0)</f>
        <v>0</v>
      </c>
      <c r="N758">
        <f>IF(B758=1,Results!G758,0)</f>
        <v>0</v>
      </c>
      <c r="O758">
        <f>IF(C758=1,Results!J758,0)</f>
        <v>0</v>
      </c>
      <c r="P758">
        <f>IF(G758=1,Results!M758,0)</f>
        <v>0</v>
      </c>
      <c r="Q758">
        <f>IF($E758=1,Results!N758,0)</f>
        <v>0</v>
      </c>
      <c r="R758">
        <f>IF($B758=1,Results!N758,0)</f>
        <v>0</v>
      </c>
    </row>
    <row r="759" spans="1:18">
      <c r="A759">
        <f>IF(Results!D759&lt;=Input!$C$27, 1, 0)</f>
        <v>1</v>
      </c>
      <c r="B759">
        <f>IF(Results!G759&lt;=Input!$C$27, 1, 0)</f>
        <v>1</v>
      </c>
      <c r="C759">
        <f>IF(Results!J759&lt;=Input!$C$27, 1, 0)</f>
        <v>1</v>
      </c>
      <c r="D759">
        <f>IF(Results!D759&gt;=Input!$F$27, 1, 0)</f>
        <v>0</v>
      </c>
      <c r="E759">
        <f>IF(Results!G759&gt;=Input!$F$27, 1, 0)</f>
        <v>0</v>
      </c>
      <c r="F759">
        <f>IF(Results!J759&gt;=Input!$F$27, 1, 0)</f>
        <v>0</v>
      </c>
      <c r="G759">
        <f>IF(Results!M759&lt;=Input!$C$27, 1, 0)</f>
        <v>1</v>
      </c>
      <c r="H759">
        <f>IF(Results!M759&gt;=Input!$F$27, 1, 0)</f>
        <v>0</v>
      </c>
      <c r="I759">
        <f>IF(D759=1,Results!D759,0)</f>
        <v>0</v>
      </c>
      <c r="J759">
        <f>IF(E759=1,Results!G759,0)</f>
        <v>0</v>
      </c>
      <c r="K759">
        <f>IF(F759=1,Results!J759,0)</f>
        <v>0</v>
      </c>
      <c r="L759">
        <f>IF(H759=1,Results!M759,0)</f>
        <v>0</v>
      </c>
      <c r="M759">
        <f>IF(A759=1,Results!D759,0)</f>
        <v>0</v>
      </c>
      <c r="N759">
        <f>IF(B759=1,Results!G759,0)</f>
        <v>0</v>
      </c>
      <c r="O759">
        <f>IF(C759=1,Results!J759,0)</f>
        <v>0</v>
      </c>
      <c r="P759">
        <f>IF(G759=1,Results!M759,0)</f>
        <v>0</v>
      </c>
      <c r="Q759">
        <f>IF($E759=1,Results!N759,0)</f>
        <v>0</v>
      </c>
      <c r="R759">
        <f>IF($B759=1,Results!N759,0)</f>
        <v>0</v>
      </c>
    </row>
    <row r="760" spans="1:18">
      <c r="A760">
        <f>IF(Results!D760&lt;=Input!$C$27, 1, 0)</f>
        <v>1</v>
      </c>
      <c r="B760">
        <f>IF(Results!G760&lt;=Input!$C$27, 1, 0)</f>
        <v>1</v>
      </c>
      <c r="C760">
        <f>IF(Results!J760&lt;=Input!$C$27, 1, 0)</f>
        <v>1</v>
      </c>
      <c r="D760">
        <f>IF(Results!D760&gt;=Input!$F$27, 1, 0)</f>
        <v>0</v>
      </c>
      <c r="E760">
        <f>IF(Results!G760&gt;=Input!$F$27, 1, 0)</f>
        <v>0</v>
      </c>
      <c r="F760">
        <f>IF(Results!J760&gt;=Input!$F$27, 1, 0)</f>
        <v>0</v>
      </c>
      <c r="G760">
        <f>IF(Results!M760&lt;=Input!$C$27, 1, 0)</f>
        <v>1</v>
      </c>
      <c r="H760">
        <f>IF(Results!M760&gt;=Input!$F$27, 1, 0)</f>
        <v>0</v>
      </c>
      <c r="I760">
        <f>IF(D760=1,Results!D760,0)</f>
        <v>0</v>
      </c>
      <c r="J760">
        <f>IF(E760=1,Results!G760,0)</f>
        <v>0</v>
      </c>
      <c r="K760">
        <f>IF(F760=1,Results!J760,0)</f>
        <v>0</v>
      </c>
      <c r="L760">
        <f>IF(H760=1,Results!M760,0)</f>
        <v>0</v>
      </c>
      <c r="M760">
        <f>IF(A760=1,Results!D760,0)</f>
        <v>0</v>
      </c>
      <c r="N760">
        <f>IF(B760=1,Results!G760,0)</f>
        <v>0</v>
      </c>
      <c r="O760">
        <f>IF(C760=1,Results!J760,0)</f>
        <v>0</v>
      </c>
      <c r="P760">
        <f>IF(G760=1,Results!M760,0)</f>
        <v>0</v>
      </c>
      <c r="Q760">
        <f>IF($E760=1,Results!N760,0)</f>
        <v>0</v>
      </c>
      <c r="R760">
        <f>IF($B760=1,Results!N760,0)</f>
        <v>0</v>
      </c>
    </row>
    <row r="761" spans="1:18">
      <c r="A761">
        <f>IF(Results!D761&lt;=Input!$C$27, 1, 0)</f>
        <v>1</v>
      </c>
      <c r="B761">
        <f>IF(Results!G761&lt;=Input!$C$27, 1, 0)</f>
        <v>1</v>
      </c>
      <c r="C761">
        <f>IF(Results!J761&lt;=Input!$C$27, 1, 0)</f>
        <v>1</v>
      </c>
      <c r="D761">
        <f>IF(Results!D761&gt;=Input!$F$27, 1, 0)</f>
        <v>0</v>
      </c>
      <c r="E761">
        <f>IF(Results!G761&gt;=Input!$F$27, 1, 0)</f>
        <v>0</v>
      </c>
      <c r="F761">
        <f>IF(Results!J761&gt;=Input!$F$27, 1, 0)</f>
        <v>0</v>
      </c>
      <c r="G761">
        <f>IF(Results!M761&lt;=Input!$C$27, 1, 0)</f>
        <v>1</v>
      </c>
      <c r="H761">
        <f>IF(Results!M761&gt;=Input!$F$27, 1, 0)</f>
        <v>0</v>
      </c>
      <c r="I761">
        <f>IF(D761=1,Results!D761,0)</f>
        <v>0</v>
      </c>
      <c r="J761">
        <f>IF(E761=1,Results!G761,0)</f>
        <v>0</v>
      </c>
      <c r="K761">
        <f>IF(F761=1,Results!J761,0)</f>
        <v>0</v>
      </c>
      <c r="L761">
        <f>IF(H761=1,Results!M761,0)</f>
        <v>0</v>
      </c>
      <c r="M761">
        <f>IF(A761=1,Results!D761,0)</f>
        <v>0</v>
      </c>
      <c r="N761">
        <f>IF(B761=1,Results!G761,0)</f>
        <v>0</v>
      </c>
      <c r="O761">
        <f>IF(C761=1,Results!J761,0)</f>
        <v>0</v>
      </c>
      <c r="P761">
        <f>IF(G761=1,Results!M761,0)</f>
        <v>0</v>
      </c>
      <c r="Q761">
        <f>IF($E761=1,Results!N761,0)</f>
        <v>0</v>
      </c>
      <c r="R761">
        <f>IF($B761=1,Results!N761,0)</f>
        <v>0</v>
      </c>
    </row>
    <row r="762" spans="1:18">
      <c r="A762">
        <f>IF(Results!D762&lt;=Input!$C$27, 1, 0)</f>
        <v>1</v>
      </c>
      <c r="B762">
        <f>IF(Results!G762&lt;=Input!$C$27, 1, 0)</f>
        <v>1</v>
      </c>
      <c r="C762">
        <f>IF(Results!J762&lt;=Input!$C$27, 1, 0)</f>
        <v>1</v>
      </c>
      <c r="D762">
        <f>IF(Results!D762&gt;=Input!$F$27, 1, 0)</f>
        <v>0</v>
      </c>
      <c r="E762">
        <f>IF(Results!G762&gt;=Input!$F$27, 1, 0)</f>
        <v>0</v>
      </c>
      <c r="F762">
        <f>IF(Results!J762&gt;=Input!$F$27, 1, 0)</f>
        <v>0</v>
      </c>
      <c r="G762">
        <f>IF(Results!M762&lt;=Input!$C$27, 1, 0)</f>
        <v>1</v>
      </c>
      <c r="H762">
        <f>IF(Results!M762&gt;=Input!$F$27, 1, 0)</f>
        <v>0</v>
      </c>
      <c r="I762">
        <f>IF(D762=1,Results!D762,0)</f>
        <v>0</v>
      </c>
      <c r="J762">
        <f>IF(E762=1,Results!G762,0)</f>
        <v>0</v>
      </c>
      <c r="K762">
        <f>IF(F762=1,Results!J762,0)</f>
        <v>0</v>
      </c>
      <c r="L762">
        <f>IF(H762=1,Results!M762,0)</f>
        <v>0</v>
      </c>
      <c r="M762">
        <f>IF(A762=1,Results!D762,0)</f>
        <v>0</v>
      </c>
      <c r="N762">
        <f>IF(B762=1,Results!G762,0)</f>
        <v>0</v>
      </c>
      <c r="O762">
        <f>IF(C762=1,Results!J762,0)</f>
        <v>0</v>
      </c>
      <c r="P762">
        <f>IF(G762=1,Results!M762,0)</f>
        <v>0</v>
      </c>
      <c r="Q762">
        <f>IF($E762=1,Results!N762,0)</f>
        <v>0</v>
      </c>
      <c r="R762">
        <f>IF($B762=1,Results!N762,0)</f>
        <v>0</v>
      </c>
    </row>
    <row r="763" spans="1:18">
      <c r="A763">
        <f>IF(Results!D763&lt;=Input!$C$27, 1, 0)</f>
        <v>1</v>
      </c>
      <c r="B763">
        <f>IF(Results!G763&lt;=Input!$C$27, 1, 0)</f>
        <v>1</v>
      </c>
      <c r="C763">
        <f>IF(Results!J763&lt;=Input!$C$27, 1, 0)</f>
        <v>1</v>
      </c>
      <c r="D763">
        <f>IF(Results!D763&gt;=Input!$F$27, 1, 0)</f>
        <v>0</v>
      </c>
      <c r="E763">
        <f>IF(Results!G763&gt;=Input!$F$27, 1, 0)</f>
        <v>0</v>
      </c>
      <c r="F763">
        <f>IF(Results!J763&gt;=Input!$F$27, 1, 0)</f>
        <v>0</v>
      </c>
      <c r="G763">
        <f>IF(Results!M763&lt;=Input!$C$27, 1, 0)</f>
        <v>1</v>
      </c>
      <c r="H763">
        <f>IF(Results!M763&gt;=Input!$F$27, 1, 0)</f>
        <v>0</v>
      </c>
      <c r="I763">
        <f>IF(D763=1,Results!D763,0)</f>
        <v>0</v>
      </c>
      <c r="J763">
        <f>IF(E763=1,Results!G763,0)</f>
        <v>0</v>
      </c>
      <c r="K763">
        <f>IF(F763=1,Results!J763,0)</f>
        <v>0</v>
      </c>
      <c r="L763">
        <f>IF(H763=1,Results!M763,0)</f>
        <v>0</v>
      </c>
      <c r="M763">
        <f>IF(A763=1,Results!D763,0)</f>
        <v>0</v>
      </c>
      <c r="N763">
        <f>IF(B763=1,Results!G763,0)</f>
        <v>0</v>
      </c>
      <c r="O763">
        <f>IF(C763=1,Results!J763,0)</f>
        <v>0</v>
      </c>
      <c r="P763">
        <f>IF(G763=1,Results!M763,0)</f>
        <v>0</v>
      </c>
      <c r="Q763">
        <f>IF($E763=1,Results!N763,0)</f>
        <v>0</v>
      </c>
      <c r="R763">
        <f>IF($B763=1,Results!N763,0)</f>
        <v>0</v>
      </c>
    </row>
    <row r="764" spans="1:18">
      <c r="A764">
        <f>IF(Results!D764&lt;=Input!$C$27, 1, 0)</f>
        <v>1</v>
      </c>
      <c r="B764">
        <f>IF(Results!G764&lt;=Input!$C$27, 1, 0)</f>
        <v>1</v>
      </c>
      <c r="C764">
        <f>IF(Results!J764&lt;=Input!$C$27, 1, 0)</f>
        <v>1</v>
      </c>
      <c r="D764">
        <f>IF(Results!D764&gt;=Input!$F$27, 1, 0)</f>
        <v>0</v>
      </c>
      <c r="E764">
        <f>IF(Results!G764&gt;=Input!$F$27, 1, 0)</f>
        <v>0</v>
      </c>
      <c r="F764">
        <f>IF(Results!J764&gt;=Input!$F$27, 1, 0)</f>
        <v>0</v>
      </c>
      <c r="G764">
        <f>IF(Results!M764&lt;=Input!$C$27, 1, 0)</f>
        <v>1</v>
      </c>
      <c r="H764">
        <f>IF(Results!M764&gt;=Input!$F$27, 1, 0)</f>
        <v>0</v>
      </c>
      <c r="I764">
        <f>IF(D764=1,Results!D764,0)</f>
        <v>0</v>
      </c>
      <c r="J764">
        <f>IF(E764=1,Results!G764,0)</f>
        <v>0</v>
      </c>
      <c r="K764">
        <f>IF(F764=1,Results!J764,0)</f>
        <v>0</v>
      </c>
      <c r="L764">
        <f>IF(H764=1,Results!M764,0)</f>
        <v>0</v>
      </c>
      <c r="M764">
        <f>IF(A764=1,Results!D764,0)</f>
        <v>0</v>
      </c>
      <c r="N764">
        <f>IF(B764=1,Results!G764,0)</f>
        <v>0</v>
      </c>
      <c r="O764">
        <f>IF(C764=1,Results!J764,0)</f>
        <v>0</v>
      </c>
      <c r="P764">
        <f>IF(G764=1,Results!M764,0)</f>
        <v>0</v>
      </c>
      <c r="Q764">
        <f>IF($E764=1,Results!N764,0)</f>
        <v>0</v>
      </c>
      <c r="R764">
        <f>IF($B764=1,Results!N764,0)</f>
        <v>0</v>
      </c>
    </row>
    <row r="765" spans="1:18">
      <c r="A765">
        <f>IF(Results!D765&lt;=Input!$C$27, 1, 0)</f>
        <v>1</v>
      </c>
      <c r="B765">
        <f>IF(Results!G765&lt;=Input!$C$27, 1, 0)</f>
        <v>1</v>
      </c>
      <c r="C765">
        <f>IF(Results!J765&lt;=Input!$C$27, 1, 0)</f>
        <v>1</v>
      </c>
      <c r="D765">
        <f>IF(Results!D765&gt;=Input!$F$27, 1, 0)</f>
        <v>0</v>
      </c>
      <c r="E765">
        <f>IF(Results!G765&gt;=Input!$F$27, 1, 0)</f>
        <v>0</v>
      </c>
      <c r="F765">
        <f>IF(Results!J765&gt;=Input!$F$27, 1, 0)</f>
        <v>0</v>
      </c>
      <c r="G765">
        <f>IF(Results!M765&lt;=Input!$C$27, 1, 0)</f>
        <v>1</v>
      </c>
      <c r="H765">
        <f>IF(Results!M765&gt;=Input!$F$27, 1, 0)</f>
        <v>0</v>
      </c>
      <c r="I765">
        <f>IF(D765=1,Results!D765,0)</f>
        <v>0</v>
      </c>
      <c r="J765">
        <f>IF(E765=1,Results!G765,0)</f>
        <v>0</v>
      </c>
      <c r="K765">
        <f>IF(F765=1,Results!J765,0)</f>
        <v>0</v>
      </c>
      <c r="L765">
        <f>IF(H765=1,Results!M765,0)</f>
        <v>0</v>
      </c>
      <c r="M765">
        <f>IF(A765=1,Results!D765,0)</f>
        <v>0</v>
      </c>
      <c r="N765">
        <f>IF(B765=1,Results!G765,0)</f>
        <v>0</v>
      </c>
      <c r="O765">
        <f>IF(C765=1,Results!J765,0)</f>
        <v>0</v>
      </c>
      <c r="P765">
        <f>IF(G765=1,Results!M765,0)</f>
        <v>0</v>
      </c>
      <c r="Q765">
        <f>IF($E765=1,Results!N765,0)</f>
        <v>0</v>
      </c>
      <c r="R765">
        <f>IF($B765=1,Results!N765,0)</f>
        <v>0</v>
      </c>
    </row>
    <row r="766" spans="1:18">
      <c r="A766">
        <f>IF(Results!D766&lt;=Input!$C$27, 1, 0)</f>
        <v>1</v>
      </c>
      <c r="B766">
        <f>IF(Results!G766&lt;=Input!$C$27, 1, 0)</f>
        <v>1</v>
      </c>
      <c r="C766">
        <f>IF(Results!J766&lt;=Input!$C$27, 1, 0)</f>
        <v>1</v>
      </c>
      <c r="D766">
        <f>IF(Results!D766&gt;=Input!$F$27, 1, 0)</f>
        <v>0</v>
      </c>
      <c r="E766">
        <f>IF(Results!G766&gt;=Input!$F$27, 1, 0)</f>
        <v>0</v>
      </c>
      <c r="F766">
        <f>IF(Results!J766&gt;=Input!$F$27, 1, 0)</f>
        <v>0</v>
      </c>
      <c r="G766">
        <f>IF(Results!M766&lt;=Input!$C$27, 1, 0)</f>
        <v>1</v>
      </c>
      <c r="H766">
        <f>IF(Results!M766&gt;=Input!$F$27, 1, 0)</f>
        <v>0</v>
      </c>
      <c r="I766">
        <f>IF(D766=1,Results!D766,0)</f>
        <v>0</v>
      </c>
      <c r="J766">
        <f>IF(E766=1,Results!G766,0)</f>
        <v>0</v>
      </c>
      <c r="K766">
        <f>IF(F766=1,Results!J766,0)</f>
        <v>0</v>
      </c>
      <c r="L766">
        <f>IF(H766=1,Results!M766,0)</f>
        <v>0</v>
      </c>
      <c r="M766">
        <f>IF(A766=1,Results!D766,0)</f>
        <v>0</v>
      </c>
      <c r="N766">
        <f>IF(B766=1,Results!G766,0)</f>
        <v>0</v>
      </c>
      <c r="O766">
        <f>IF(C766=1,Results!J766,0)</f>
        <v>0</v>
      </c>
      <c r="P766">
        <f>IF(G766=1,Results!M766,0)</f>
        <v>0</v>
      </c>
      <c r="Q766">
        <f>IF($E766=1,Results!N766,0)</f>
        <v>0</v>
      </c>
      <c r="R766">
        <f>IF($B766=1,Results!N766,0)</f>
        <v>0</v>
      </c>
    </row>
    <row r="767" spans="1:18">
      <c r="A767">
        <f>IF(Results!D767&lt;=Input!$C$27, 1, 0)</f>
        <v>1</v>
      </c>
      <c r="B767">
        <f>IF(Results!G767&lt;=Input!$C$27, 1, 0)</f>
        <v>1</v>
      </c>
      <c r="C767">
        <f>IF(Results!J767&lt;=Input!$C$27, 1, 0)</f>
        <v>1</v>
      </c>
      <c r="D767">
        <f>IF(Results!D767&gt;=Input!$F$27, 1, 0)</f>
        <v>0</v>
      </c>
      <c r="E767">
        <f>IF(Results!G767&gt;=Input!$F$27, 1, 0)</f>
        <v>0</v>
      </c>
      <c r="F767">
        <f>IF(Results!J767&gt;=Input!$F$27, 1, 0)</f>
        <v>0</v>
      </c>
      <c r="G767">
        <f>IF(Results!M767&lt;=Input!$C$27, 1, 0)</f>
        <v>1</v>
      </c>
      <c r="H767">
        <f>IF(Results!M767&gt;=Input!$F$27, 1, 0)</f>
        <v>0</v>
      </c>
      <c r="I767">
        <f>IF(D767=1,Results!D767,0)</f>
        <v>0</v>
      </c>
      <c r="J767">
        <f>IF(E767=1,Results!G767,0)</f>
        <v>0</v>
      </c>
      <c r="K767">
        <f>IF(F767=1,Results!J767,0)</f>
        <v>0</v>
      </c>
      <c r="L767">
        <f>IF(H767=1,Results!M767,0)</f>
        <v>0</v>
      </c>
      <c r="M767">
        <f>IF(A767=1,Results!D767,0)</f>
        <v>0</v>
      </c>
      <c r="N767">
        <f>IF(B767=1,Results!G767,0)</f>
        <v>0</v>
      </c>
      <c r="O767">
        <f>IF(C767=1,Results!J767,0)</f>
        <v>0</v>
      </c>
      <c r="P767">
        <f>IF(G767=1,Results!M767,0)</f>
        <v>0</v>
      </c>
      <c r="Q767">
        <f>IF($E767=1,Results!N767,0)</f>
        <v>0</v>
      </c>
      <c r="R767">
        <f>IF($B767=1,Results!N767,0)</f>
        <v>0</v>
      </c>
    </row>
    <row r="768" spans="1:18">
      <c r="A768">
        <f>IF(Results!D768&lt;=Input!$C$27, 1, 0)</f>
        <v>1</v>
      </c>
      <c r="B768">
        <f>IF(Results!G768&lt;=Input!$C$27, 1, 0)</f>
        <v>1</v>
      </c>
      <c r="C768">
        <f>IF(Results!J768&lt;=Input!$C$27, 1, 0)</f>
        <v>1</v>
      </c>
      <c r="D768">
        <f>IF(Results!D768&gt;=Input!$F$27, 1, 0)</f>
        <v>0</v>
      </c>
      <c r="E768">
        <f>IF(Results!G768&gt;=Input!$F$27, 1, 0)</f>
        <v>0</v>
      </c>
      <c r="F768">
        <f>IF(Results!J768&gt;=Input!$F$27, 1, 0)</f>
        <v>0</v>
      </c>
      <c r="G768">
        <f>IF(Results!M768&lt;=Input!$C$27, 1, 0)</f>
        <v>1</v>
      </c>
      <c r="H768">
        <f>IF(Results!M768&gt;=Input!$F$27, 1, 0)</f>
        <v>0</v>
      </c>
      <c r="I768">
        <f>IF(D768=1,Results!D768,0)</f>
        <v>0</v>
      </c>
      <c r="J768">
        <f>IF(E768=1,Results!G768,0)</f>
        <v>0</v>
      </c>
      <c r="K768">
        <f>IF(F768=1,Results!J768,0)</f>
        <v>0</v>
      </c>
      <c r="L768">
        <f>IF(H768=1,Results!M768,0)</f>
        <v>0</v>
      </c>
      <c r="M768">
        <f>IF(A768=1,Results!D768,0)</f>
        <v>0</v>
      </c>
      <c r="N768">
        <f>IF(B768=1,Results!G768,0)</f>
        <v>0</v>
      </c>
      <c r="O768">
        <f>IF(C768=1,Results!J768,0)</f>
        <v>0</v>
      </c>
      <c r="P768">
        <f>IF(G768=1,Results!M768,0)</f>
        <v>0</v>
      </c>
      <c r="Q768">
        <f>IF($E768=1,Results!N768,0)</f>
        <v>0</v>
      </c>
      <c r="R768">
        <f>IF($B768=1,Results!N768,0)</f>
        <v>0</v>
      </c>
    </row>
    <row r="769" spans="1:18">
      <c r="A769">
        <f>IF(Results!D769&lt;=Input!$C$27, 1, 0)</f>
        <v>1</v>
      </c>
      <c r="B769">
        <f>IF(Results!G769&lt;=Input!$C$27, 1, 0)</f>
        <v>1</v>
      </c>
      <c r="C769">
        <f>IF(Results!J769&lt;=Input!$C$27, 1, 0)</f>
        <v>1</v>
      </c>
      <c r="D769">
        <f>IF(Results!D769&gt;=Input!$F$27, 1, 0)</f>
        <v>0</v>
      </c>
      <c r="E769">
        <f>IF(Results!G769&gt;=Input!$F$27, 1, 0)</f>
        <v>0</v>
      </c>
      <c r="F769">
        <f>IF(Results!J769&gt;=Input!$F$27, 1, 0)</f>
        <v>0</v>
      </c>
      <c r="G769">
        <f>IF(Results!M769&lt;=Input!$C$27, 1, 0)</f>
        <v>1</v>
      </c>
      <c r="H769">
        <f>IF(Results!M769&gt;=Input!$F$27, 1, 0)</f>
        <v>0</v>
      </c>
      <c r="I769">
        <f>IF(D769=1,Results!D769,0)</f>
        <v>0</v>
      </c>
      <c r="J769">
        <f>IF(E769=1,Results!G769,0)</f>
        <v>0</v>
      </c>
      <c r="K769">
        <f>IF(F769=1,Results!J769,0)</f>
        <v>0</v>
      </c>
      <c r="L769">
        <f>IF(H769=1,Results!M769,0)</f>
        <v>0</v>
      </c>
      <c r="M769">
        <f>IF(A769=1,Results!D769,0)</f>
        <v>0</v>
      </c>
      <c r="N769">
        <f>IF(B769=1,Results!G769,0)</f>
        <v>0</v>
      </c>
      <c r="O769">
        <f>IF(C769=1,Results!J769,0)</f>
        <v>0</v>
      </c>
      <c r="P769">
        <f>IF(G769=1,Results!M769,0)</f>
        <v>0</v>
      </c>
      <c r="Q769">
        <f>IF($E769=1,Results!N769,0)</f>
        <v>0</v>
      </c>
      <c r="R769">
        <f>IF($B769=1,Results!N769,0)</f>
        <v>0</v>
      </c>
    </row>
    <row r="770" spans="1:18">
      <c r="A770">
        <f>IF(Results!D770&lt;=Input!$C$27, 1, 0)</f>
        <v>1</v>
      </c>
      <c r="B770">
        <f>IF(Results!G770&lt;=Input!$C$27, 1, 0)</f>
        <v>1</v>
      </c>
      <c r="C770">
        <f>IF(Results!J770&lt;=Input!$C$27, 1, 0)</f>
        <v>1</v>
      </c>
      <c r="D770">
        <f>IF(Results!D770&gt;=Input!$F$27, 1, 0)</f>
        <v>0</v>
      </c>
      <c r="E770">
        <f>IF(Results!G770&gt;=Input!$F$27, 1, 0)</f>
        <v>0</v>
      </c>
      <c r="F770">
        <f>IF(Results!J770&gt;=Input!$F$27, 1, 0)</f>
        <v>0</v>
      </c>
      <c r="G770">
        <f>IF(Results!M770&lt;=Input!$C$27, 1, 0)</f>
        <v>1</v>
      </c>
      <c r="H770">
        <f>IF(Results!M770&gt;=Input!$F$27, 1, 0)</f>
        <v>0</v>
      </c>
      <c r="I770">
        <f>IF(D770=1,Results!D770,0)</f>
        <v>0</v>
      </c>
      <c r="J770">
        <f>IF(E770=1,Results!G770,0)</f>
        <v>0</v>
      </c>
      <c r="K770">
        <f>IF(F770=1,Results!J770,0)</f>
        <v>0</v>
      </c>
      <c r="L770">
        <f>IF(H770=1,Results!M770,0)</f>
        <v>0</v>
      </c>
      <c r="M770">
        <f>IF(A770=1,Results!D770,0)</f>
        <v>0</v>
      </c>
      <c r="N770">
        <f>IF(B770=1,Results!G770,0)</f>
        <v>0</v>
      </c>
      <c r="O770">
        <f>IF(C770=1,Results!J770,0)</f>
        <v>0</v>
      </c>
      <c r="P770">
        <f>IF(G770=1,Results!M770,0)</f>
        <v>0</v>
      </c>
      <c r="Q770">
        <f>IF($E770=1,Results!N770,0)</f>
        <v>0</v>
      </c>
      <c r="R770">
        <f>IF($B770=1,Results!N770,0)</f>
        <v>0</v>
      </c>
    </row>
    <row r="771" spans="1:18">
      <c r="A771">
        <f>IF(Results!D771&lt;=Input!$C$27, 1, 0)</f>
        <v>1</v>
      </c>
      <c r="B771">
        <f>IF(Results!G771&lt;=Input!$C$27, 1, 0)</f>
        <v>1</v>
      </c>
      <c r="C771">
        <f>IF(Results!J771&lt;=Input!$C$27, 1, 0)</f>
        <v>1</v>
      </c>
      <c r="D771">
        <f>IF(Results!D771&gt;=Input!$F$27, 1, 0)</f>
        <v>0</v>
      </c>
      <c r="E771">
        <f>IF(Results!G771&gt;=Input!$F$27, 1, 0)</f>
        <v>0</v>
      </c>
      <c r="F771">
        <f>IF(Results!J771&gt;=Input!$F$27, 1, 0)</f>
        <v>0</v>
      </c>
      <c r="G771">
        <f>IF(Results!M771&lt;=Input!$C$27, 1, 0)</f>
        <v>1</v>
      </c>
      <c r="H771">
        <f>IF(Results!M771&gt;=Input!$F$27, 1, 0)</f>
        <v>0</v>
      </c>
      <c r="I771">
        <f>IF(D771=1,Results!D771,0)</f>
        <v>0</v>
      </c>
      <c r="J771">
        <f>IF(E771=1,Results!G771,0)</f>
        <v>0</v>
      </c>
      <c r="K771">
        <f>IF(F771=1,Results!J771,0)</f>
        <v>0</v>
      </c>
      <c r="L771">
        <f>IF(H771=1,Results!M771,0)</f>
        <v>0</v>
      </c>
      <c r="M771">
        <f>IF(A771=1,Results!D771,0)</f>
        <v>0</v>
      </c>
      <c r="N771">
        <f>IF(B771=1,Results!G771,0)</f>
        <v>0</v>
      </c>
      <c r="O771">
        <f>IF(C771=1,Results!J771,0)</f>
        <v>0</v>
      </c>
      <c r="P771">
        <f>IF(G771=1,Results!M771,0)</f>
        <v>0</v>
      </c>
      <c r="Q771">
        <f>IF($E771=1,Results!N771,0)</f>
        <v>0</v>
      </c>
      <c r="R771">
        <f>IF($B771=1,Results!N771,0)</f>
        <v>0</v>
      </c>
    </row>
    <row r="772" spans="1:18">
      <c r="A772">
        <f>IF(Results!D772&lt;=Input!$C$27, 1, 0)</f>
        <v>1</v>
      </c>
      <c r="B772">
        <f>IF(Results!G772&lt;=Input!$C$27, 1, 0)</f>
        <v>1</v>
      </c>
      <c r="C772">
        <f>IF(Results!J772&lt;=Input!$C$27, 1, 0)</f>
        <v>1</v>
      </c>
      <c r="D772">
        <f>IF(Results!D772&gt;=Input!$F$27, 1, 0)</f>
        <v>0</v>
      </c>
      <c r="E772">
        <f>IF(Results!G772&gt;=Input!$F$27, 1, 0)</f>
        <v>0</v>
      </c>
      <c r="F772">
        <f>IF(Results!J772&gt;=Input!$F$27, 1, 0)</f>
        <v>0</v>
      </c>
      <c r="G772">
        <f>IF(Results!M772&lt;=Input!$C$27, 1, 0)</f>
        <v>1</v>
      </c>
      <c r="H772">
        <f>IF(Results!M772&gt;=Input!$F$27, 1, 0)</f>
        <v>0</v>
      </c>
      <c r="I772">
        <f>IF(D772=1,Results!D772,0)</f>
        <v>0</v>
      </c>
      <c r="J772">
        <f>IF(E772=1,Results!G772,0)</f>
        <v>0</v>
      </c>
      <c r="K772">
        <f>IF(F772=1,Results!J772,0)</f>
        <v>0</v>
      </c>
      <c r="L772">
        <f>IF(H772=1,Results!M772,0)</f>
        <v>0</v>
      </c>
      <c r="M772">
        <f>IF(A772=1,Results!D772,0)</f>
        <v>0</v>
      </c>
      <c r="N772">
        <f>IF(B772=1,Results!G772,0)</f>
        <v>0</v>
      </c>
      <c r="O772">
        <f>IF(C772=1,Results!J772,0)</f>
        <v>0</v>
      </c>
      <c r="P772">
        <f>IF(G772=1,Results!M772,0)</f>
        <v>0</v>
      </c>
      <c r="Q772">
        <f>IF($E772=1,Results!N772,0)</f>
        <v>0</v>
      </c>
      <c r="R772">
        <f>IF($B772=1,Results!N772,0)</f>
        <v>0</v>
      </c>
    </row>
    <row r="773" spans="1:18">
      <c r="A773">
        <f>IF(Results!D773&lt;=Input!$C$27, 1, 0)</f>
        <v>1</v>
      </c>
      <c r="B773">
        <f>IF(Results!G773&lt;=Input!$C$27, 1, 0)</f>
        <v>1</v>
      </c>
      <c r="C773">
        <f>IF(Results!J773&lt;=Input!$C$27, 1, 0)</f>
        <v>1</v>
      </c>
      <c r="D773">
        <f>IF(Results!D773&gt;=Input!$F$27, 1, 0)</f>
        <v>0</v>
      </c>
      <c r="E773">
        <f>IF(Results!G773&gt;=Input!$F$27, 1, 0)</f>
        <v>0</v>
      </c>
      <c r="F773">
        <f>IF(Results!J773&gt;=Input!$F$27, 1, 0)</f>
        <v>0</v>
      </c>
      <c r="G773">
        <f>IF(Results!M773&lt;=Input!$C$27, 1, 0)</f>
        <v>1</v>
      </c>
      <c r="H773">
        <f>IF(Results!M773&gt;=Input!$F$27, 1, 0)</f>
        <v>0</v>
      </c>
      <c r="I773">
        <f>IF(D773=1,Results!D773,0)</f>
        <v>0</v>
      </c>
      <c r="J773">
        <f>IF(E773=1,Results!G773,0)</f>
        <v>0</v>
      </c>
      <c r="K773">
        <f>IF(F773=1,Results!J773,0)</f>
        <v>0</v>
      </c>
      <c r="L773">
        <f>IF(H773=1,Results!M773,0)</f>
        <v>0</v>
      </c>
      <c r="M773">
        <f>IF(A773=1,Results!D773,0)</f>
        <v>0</v>
      </c>
      <c r="N773">
        <f>IF(B773=1,Results!G773,0)</f>
        <v>0</v>
      </c>
      <c r="O773">
        <f>IF(C773=1,Results!J773,0)</f>
        <v>0</v>
      </c>
      <c r="P773">
        <f>IF(G773=1,Results!M773,0)</f>
        <v>0</v>
      </c>
      <c r="Q773">
        <f>IF($E773=1,Results!N773,0)</f>
        <v>0</v>
      </c>
      <c r="R773">
        <f>IF($B773=1,Results!N773,0)</f>
        <v>0</v>
      </c>
    </row>
    <row r="774" spans="1:18">
      <c r="A774">
        <f>IF(Results!D774&lt;=Input!$C$27, 1, 0)</f>
        <v>1</v>
      </c>
      <c r="B774">
        <f>IF(Results!G774&lt;=Input!$C$27, 1, 0)</f>
        <v>1</v>
      </c>
      <c r="C774">
        <f>IF(Results!J774&lt;=Input!$C$27, 1, 0)</f>
        <v>1</v>
      </c>
      <c r="D774">
        <f>IF(Results!D774&gt;=Input!$F$27, 1, 0)</f>
        <v>0</v>
      </c>
      <c r="E774">
        <f>IF(Results!G774&gt;=Input!$F$27, 1, 0)</f>
        <v>0</v>
      </c>
      <c r="F774">
        <f>IF(Results!J774&gt;=Input!$F$27, 1, 0)</f>
        <v>0</v>
      </c>
      <c r="G774">
        <f>IF(Results!M774&lt;=Input!$C$27, 1, 0)</f>
        <v>1</v>
      </c>
      <c r="H774">
        <f>IF(Results!M774&gt;=Input!$F$27, 1, 0)</f>
        <v>0</v>
      </c>
      <c r="I774">
        <f>IF(D774=1,Results!D774,0)</f>
        <v>0</v>
      </c>
      <c r="J774">
        <f>IF(E774=1,Results!G774,0)</f>
        <v>0</v>
      </c>
      <c r="K774">
        <f>IF(F774=1,Results!J774,0)</f>
        <v>0</v>
      </c>
      <c r="L774">
        <f>IF(H774=1,Results!M774,0)</f>
        <v>0</v>
      </c>
      <c r="M774">
        <f>IF(A774=1,Results!D774,0)</f>
        <v>0</v>
      </c>
      <c r="N774">
        <f>IF(B774=1,Results!G774,0)</f>
        <v>0</v>
      </c>
      <c r="O774">
        <f>IF(C774=1,Results!J774,0)</f>
        <v>0</v>
      </c>
      <c r="P774">
        <f>IF(G774=1,Results!M774,0)</f>
        <v>0</v>
      </c>
      <c r="Q774">
        <f>IF($E774=1,Results!N774,0)</f>
        <v>0</v>
      </c>
      <c r="R774">
        <f>IF($B774=1,Results!N774,0)</f>
        <v>0</v>
      </c>
    </row>
    <row r="775" spans="1:18">
      <c r="A775">
        <f>IF(Results!D775&lt;=Input!$C$27, 1, 0)</f>
        <v>1</v>
      </c>
      <c r="B775">
        <f>IF(Results!G775&lt;=Input!$C$27, 1, 0)</f>
        <v>1</v>
      </c>
      <c r="C775">
        <f>IF(Results!J775&lt;=Input!$C$27, 1, 0)</f>
        <v>1</v>
      </c>
      <c r="D775">
        <f>IF(Results!D775&gt;=Input!$F$27, 1, 0)</f>
        <v>0</v>
      </c>
      <c r="E775">
        <f>IF(Results!G775&gt;=Input!$F$27, 1, 0)</f>
        <v>0</v>
      </c>
      <c r="F775">
        <f>IF(Results!J775&gt;=Input!$F$27, 1, 0)</f>
        <v>0</v>
      </c>
      <c r="G775">
        <f>IF(Results!M775&lt;=Input!$C$27, 1, 0)</f>
        <v>1</v>
      </c>
      <c r="H775">
        <f>IF(Results!M775&gt;=Input!$F$27, 1, 0)</f>
        <v>0</v>
      </c>
      <c r="I775">
        <f>IF(D775=1,Results!D775,0)</f>
        <v>0</v>
      </c>
      <c r="J775">
        <f>IF(E775=1,Results!G775,0)</f>
        <v>0</v>
      </c>
      <c r="K775">
        <f>IF(F775=1,Results!J775,0)</f>
        <v>0</v>
      </c>
      <c r="L775">
        <f>IF(H775=1,Results!M775,0)</f>
        <v>0</v>
      </c>
      <c r="M775">
        <f>IF(A775=1,Results!D775,0)</f>
        <v>0</v>
      </c>
      <c r="N775">
        <f>IF(B775=1,Results!G775,0)</f>
        <v>0</v>
      </c>
      <c r="O775">
        <f>IF(C775=1,Results!J775,0)</f>
        <v>0</v>
      </c>
      <c r="P775">
        <f>IF(G775=1,Results!M775,0)</f>
        <v>0</v>
      </c>
      <c r="Q775">
        <f>IF($E775=1,Results!N775,0)</f>
        <v>0</v>
      </c>
      <c r="R775">
        <f>IF($B775=1,Results!N775,0)</f>
        <v>0</v>
      </c>
    </row>
    <row r="776" spans="1:18">
      <c r="A776">
        <f>IF(Results!D776&lt;=Input!$C$27, 1, 0)</f>
        <v>1</v>
      </c>
      <c r="B776">
        <f>IF(Results!G776&lt;=Input!$C$27, 1, 0)</f>
        <v>1</v>
      </c>
      <c r="C776">
        <f>IF(Results!J776&lt;=Input!$C$27, 1, 0)</f>
        <v>1</v>
      </c>
      <c r="D776">
        <f>IF(Results!D776&gt;=Input!$F$27, 1, 0)</f>
        <v>0</v>
      </c>
      <c r="E776">
        <f>IF(Results!G776&gt;=Input!$F$27, 1, 0)</f>
        <v>0</v>
      </c>
      <c r="F776">
        <f>IF(Results!J776&gt;=Input!$F$27, 1, 0)</f>
        <v>0</v>
      </c>
      <c r="G776">
        <f>IF(Results!M776&lt;=Input!$C$27, 1, 0)</f>
        <v>1</v>
      </c>
      <c r="H776">
        <f>IF(Results!M776&gt;=Input!$F$27, 1, 0)</f>
        <v>0</v>
      </c>
      <c r="I776">
        <f>IF(D776=1,Results!D776,0)</f>
        <v>0</v>
      </c>
      <c r="J776">
        <f>IF(E776=1,Results!G776,0)</f>
        <v>0</v>
      </c>
      <c r="K776">
        <f>IF(F776=1,Results!J776,0)</f>
        <v>0</v>
      </c>
      <c r="L776">
        <f>IF(H776=1,Results!M776,0)</f>
        <v>0</v>
      </c>
      <c r="M776">
        <f>IF(A776=1,Results!D776,0)</f>
        <v>0</v>
      </c>
      <c r="N776">
        <f>IF(B776=1,Results!G776,0)</f>
        <v>0</v>
      </c>
      <c r="O776">
        <f>IF(C776=1,Results!J776,0)</f>
        <v>0</v>
      </c>
      <c r="P776">
        <f>IF(G776=1,Results!M776,0)</f>
        <v>0</v>
      </c>
      <c r="Q776">
        <f>IF($E776=1,Results!N776,0)</f>
        <v>0</v>
      </c>
      <c r="R776">
        <f>IF($B776=1,Results!N776,0)</f>
        <v>0</v>
      </c>
    </row>
    <row r="777" spans="1:18">
      <c r="A777">
        <f>IF(Results!D777&lt;=Input!$C$27, 1, 0)</f>
        <v>1</v>
      </c>
      <c r="B777">
        <f>IF(Results!G777&lt;=Input!$C$27, 1, 0)</f>
        <v>1</v>
      </c>
      <c r="C777">
        <f>IF(Results!J777&lt;=Input!$C$27, 1, 0)</f>
        <v>1</v>
      </c>
      <c r="D777">
        <f>IF(Results!D777&gt;=Input!$F$27, 1, 0)</f>
        <v>0</v>
      </c>
      <c r="E777">
        <f>IF(Results!G777&gt;=Input!$F$27, 1, 0)</f>
        <v>0</v>
      </c>
      <c r="F777">
        <f>IF(Results!J777&gt;=Input!$F$27, 1, 0)</f>
        <v>0</v>
      </c>
      <c r="G777">
        <f>IF(Results!M777&lt;=Input!$C$27, 1, 0)</f>
        <v>1</v>
      </c>
      <c r="H777">
        <f>IF(Results!M777&gt;=Input!$F$27, 1, 0)</f>
        <v>0</v>
      </c>
      <c r="I777">
        <f>IF(D777=1,Results!D777,0)</f>
        <v>0</v>
      </c>
      <c r="J777">
        <f>IF(E777=1,Results!G777,0)</f>
        <v>0</v>
      </c>
      <c r="K777">
        <f>IF(F777=1,Results!J777,0)</f>
        <v>0</v>
      </c>
      <c r="L777">
        <f>IF(H777=1,Results!M777,0)</f>
        <v>0</v>
      </c>
      <c r="M777">
        <f>IF(A777=1,Results!D777,0)</f>
        <v>0</v>
      </c>
      <c r="N777">
        <f>IF(B777=1,Results!G777,0)</f>
        <v>0</v>
      </c>
      <c r="O777">
        <f>IF(C777=1,Results!J777,0)</f>
        <v>0</v>
      </c>
      <c r="P777">
        <f>IF(G777=1,Results!M777,0)</f>
        <v>0</v>
      </c>
      <c r="Q777">
        <f>IF($E777=1,Results!N777,0)</f>
        <v>0</v>
      </c>
      <c r="R777">
        <f>IF($B777=1,Results!N777,0)</f>
        <v>0</v>
      </c>
    </row>
    <row r="778" spans="1:18">
      <c r="A778">
        <f>IF(Results!D778&lt;=Input!$C$27, 1, 0)</f>
        <v>1</v>
      </c>
      <c r="B778">
        <f>IF(Results!G778&lt;=Input!$C$27, 1, 0)</f>
        <v>1</v>
      </c>
      <c r="C778">
        <f>IF(Results!J778&lt;=Input!$C$27, 1, 0)</f>
        <v>1</v>
      </c>
      <c r="D778">
        <f>IF(Results!D778&gt;=Input!$F$27, 1, 0)</f>
        <v>0</v>
      </c>
      <c r="E778">
        <f>IF(Results!G778&gt;=Input!$F$27, 1, 0)</f>
        <v>0</v>
      </c>
      <c r="F778">
        <f>IF(Results!J778&gt;=Input!$F$27, 1, 0)</f>
        <v>0</v>
      </c>
      <c r="G778">
        <f>IF(Results!M778&lt;=Input!$C$27, 1, 0)</f>
        <v>1</v>
      </c>
      <c r="H778">
        <f>IF(Results!M778&gt;=Input!$F$27, 1, 0)</f>
        <v>0</v>
      </c>
      <c r="I778">
        <f>IF(D778=1,Results!D778,0)</f>
        <v>0</v>
      </c>
      <c r="J778">
        <f>IF(E778=1,Results!G778,0)</f>
        <v>0</v>
      </c>
      <c r="K778">
        <f>IF(F778=1,Results!J778,0)</f>
        <v>0</v>
      </c>
      <c r="L778">
        <f>IF(H778=1,Results!M778,0)</f>
        <v>0</v>
      </c>
      <c r="M778">
        <f>IF(A778=1,Results!D778,0)</f>
        <v>0</v>
      </c>
      <c r="N778">
        <f>IF(B778=1,Results!G778,0)</f>
        <v>0</v>
      </c>
      <c r="O778">
        <f>IF(C778=1,Results!J778,0)</f>
        <v>0</v>
      </c>
      <c r="P778">
        <f>IF(G778=1,Results!M778,0)</f>
        <v>0</v>
      </c>
      <c r="Q778">
        <f>IF($E778=1,Results!N778,0)</f>
        <v>0</v>
      </c>
      <c r="R778">
        <f>IF($B778=1,Results!N778,0)</f>
        <v>0</v>
      </c>
    </row>
    <row r="779" spans="1:18">
      <c r="A779">
        <f>IF(Results!D779&lt;=Input!$C$27, 1, 0)</f>
        <v>1</v>
      </c>
      <c r="B779">
        <f>IF(Results!G779&lt;=Input!$C$27, 1, 0)</f>
        <v>1</v>
      </c>
      <c r="C779">
        <f>IF(Results!J779&lt;=Input!$C$27, 1, 0)</f>
        <v>1</v>
      </c>
      <c r="D779">
        <f>IF(Results!D779&gt;=Input!$F$27, 1, 0)</f>
        <v>0</v>
      </c>
      <c r="E779">
        <f>IF(Results!G779&gt;=Input!$F$27, 1, 0)</f>
        <v>0</v>
      </c>
      <c r="F779">
        <f>IF(Results!J779&gt;=Input!$F$27, 1, 0)</f>
        <v>0</v>
      </c>
      <c r="G779">
        <f>IF(Results!M779&lt;=Input!$C$27, 1, 0)</f>
        <v>1</v>
      </c>
      <c r="H779">
        <f>IF(Results!M779&gt;=Input!$F$27, 1, 0)</f>
        <v>0</v>
      </c>
      <c r="I779">
        <f>IF(D779=1,Results!D779,0)</f>
        <v>0</v>
      </c>
      <c r="J779">
        <f>IF(E779=1,Results!G779,0)</f>
        <v>0</v>
      </c>
      <c r="K779">
        <f>IF(F779=1,Results!J779,0)</f>
        <v>0</v>
      </c>
      <c r="L779">
        <f>IF(H779=1,Results!M779,0)</f>
        <v>0</v>
      </c>
      <c r="M779">
        <f>IF(A779=1,Results!D779,0)</f>
        <v>0</v>
      </c>
      <c r="N779">
        <f>IF(B779=1,Results!G779,0)</f>
        <v>0</v>
      </c>
      <c r="O779">
        <f>IF(C779=1,Results!J779,0)</f>
        <v>0</v>
      </c>
      <c r="P779">
        <f>IF(G779=1,Results!M779,0)</f>
        <v>0</v>
      </c>
      <c r="Q779">
        <f>IF($E779=1,Results!N779,0)</f>
        <v>0</v>
      </c>
      <c r="R779">
        <f>IF($B779=1,Results!N779,0)</f>
        <v>0</v>
      </c>
    </row>
    <row r="780" spans="1:18">
      <c r="A780">
        <f>IF(Results!D780&lt;=Input!$C$27, 1, 0)</f>
        <v>1</v>
      </c>
      <c r="B780">
        <f>IF(Results!G780&lt;=Input!$C$27, 1, 0)</f>
        <v>1</v>
      </c>
      <c r="C780">
        <f>IF(Results!J780&lt;=Input!$C$27, 1, 0)</f>
        <v>1</v>
      </c>
      <c r="D780">
        <f>IF(Results!D780&gt;=Input!$F$27, 1, 0)</f>
        <v>0</v>
      </c>
      <c r="E780">
        <f>IF(Results!G780&gt;=Input!$F$27, 1, 0)</f>
        <v>0</v>
      </c>
      <c r="F780">
        <f>IF(Results!J780&gt;=Input!$F$27, 1, 0)</f>
        <v>0</v>
      </c>
      <c r="G780">
        <f>IF(Results!M780&lt;=Input!$C$27, 1, 0)</f>
        <v>1</v>
      </c>
      <c r="H780">
        <f>IF(Results!M780&gt;=Input!$F$27, 1, 0)</f>
        <v>0</v>
      </c>
      <c r="I780">
        <f>IF(D780=1,Results!D780,0)</f>
        <v>0</v>
      </c>
      <c r="J780">
        <f>IF(E780=1,Results!G780,0)</f>
        <v>0</v>
      </c>
      <c r="K780">
        <f>IF(F780=1,Results!J780,0)</f>
        <v>0</v>
      </c>
      <c r="L780">
        <f>IF(H780=1,Results!M780,0)</f>
        <v>0</v>
      </c>
      <c r="M780">
        <f>IF(A780=1,Results!D780,0)</f>
        <v>0</v>
      </c>
      <c r="N780">
        <f>IF(B780=1,Results!G780,0)</f>
        <v>0</v>
      </c>
      <c r="O780">
        <f>IF(C780=1,Results!J780,0)</f>
        <v>0</v>
      </c>
      <c r="P780">
        <f>IF(G780=1,Results!M780,0)</f>
        <v>0</v>
      </c>
      <c r="Q780">
        <f>IF($E780=1,Results!N780,0)</f>
        <v>0</v>
      </c>
      <c r="R780">
        <f>IF($B780=1,Results!N780,0)</f>
        <v>0</v>
      </c>
    </row>
    <row r="781" spans="1:18">
      <c r="A781">
        <f>IF(Results!D781&lt;=Input!$C$27, 1, 0)</f>
        <v>1</v>
      </c>
      <c r="B781">
        <f>IF(Results!G781&lt;=Input!$C$27, 1, 0)</f>
        <v>1</v>
      </c>
      <c r="C781">
        <f>IF(Results!J781&lt;=Input!$C$27, 1, 0)</f>
        <v>1</v>
      </c>
      <c r="D781">
        <f>IF(Results!D781&gt;=Input!$F$27, 1, 0)</f>
        <v>0</v>
      </c>
      <c r="E781">
        <f>IF(Results!G781&gt;=Input!$F$27, 1, 0)</f>
        <v>0</v>
      </c>
      <c r="F781">
        <f>IF(Results!J781&gt;=Input!$F$27, 1, 0)</f>
        <v>0</v>
      </c>
      <c r="G781">
        <f>IF(Results!M781&lt;=Input!$C$27, 1, 0)</f>
        <v>1</v>
      </c>
      <c r="H781">
        <f>IF(Results!M781&gt;=Input!$F$27, 1, 0)</f>
        <v>0</v>
      </c>
      <c r="I781">
        <f>IF(D781=1,Results!D781,0)</f>
        <v>0</v>
      </c>
      <c r="J781">
        <f>IF(E781=1,Results!G781,0)</f>
        <v>0</v>
      </c>
      <c r="K781">
        <f>IF(F781=1,Results!J781,0)</f>
        <v>0</v>
      </c>
      <c r="L781">
        <f>IF(H781=1,Results!M781,0)</f>
        <v>0</v>
      </c>
      <c r="M781">
        <f>IF(A781=1,Results!D781,0)</f>
        <v>0</v>
      </c>
      <c r="N781">
        <f>IF(B781=1,Results!G781,0)</f>
        <v>0</v>
      </c>
      <c r="O781">
        <f>IF(C781=1,Results!J781,0)</f>
        <v>0</v>
      </c>
      <c r="P781">
        <f>IF(G781=1,Results!M781,0)</f>
        <v>0</v>
      </c>
      <c r="Q781">
        <f>IF($E781=1,Results!N781,0)</f>
        <v>0</v>
      </c>
      <c r="R781">
        <f>IF($B781=1,Results!N781,0)</f>
        <v>0</v>
      </c>
    </row>
    <row r="782" spans="1:18">
      <c r="A782">
        <f>IF(Results!D782&lt;=Input!$C$27, 1, 0)</f>
        <v>1</v>
      </c>
      <c r="B782">
        <f>IF(Results!G782&lt;=Input!$C$27, 1, 0)</f>
        <v>1</v>
      </c>
      <c r="C782">
        <f>IF(Results!J782&lt;=Input!$C$27, 1, 0)</f>
        <v>1</v>
      </c>
      <c r="D782">
        <f>IF(Results!D782&gt;=Input!$F$27, 1, 0)</f>
        <v>0</v>
      </c>
      <c r="E782">
        <f>IF(Results!G782&gt;=Input!$F$27, 1, 0)</f>
        <v>0</v>
      </c>
      <c r="F782">
        <f>IF(Results!J782&gt;=Input!$F$27, 1, 0)</f>
        <v>0</v>
      </c>
      <c r="G782">
        <f>IF(Results!M782&lt;=Input!$C$27, 1, 0)</f>
        <v>1</v>
      </c>
      <c r="H782">
        <f>IF(Results!M782&gt;=Input!$F$27, 1, 0)</f>
        <v>0</v>
      </c>
      <c r="I782">
        <f>IF(D782=1,Results!D782,0)</f>
        <v>0</v>
      </c>
      <c r="J782">
        <f>IF(E782=1,Results!G782,0)</f>
        <v>0</v>
      </c>
      <c r="K782">
        <f>IF(F782=1,Results!J782,0)</f>
        <v>0</v>
      </c>
      <c r="L782">
        <f>IF(H782=1,Results!M782,0)</f>
        <v>0</v>
      </c>
      <c r="M782">
        <f>IF(A782=1,Results!D782,0)</f>
        <v>0</v>
      </c>
      <c r="N782">
        <f>IF(B782=1,Results!G782,0)</f>
        <v>0</v>
      </c>
      <c r="O782">
        <f>IF(C782=1,Results!J782,0)</f>
        <v>0</v>
      </c>
      <c r="P782">
        <f>IF(G782=1,Results!M782,0)</f>
        <v>0</v>
      </c>
      <c r="Q782">
        <f>IF($E782=1,Results!N782,0)</f>
        <v>0</v>
      </c>
      <c r="R782">
        <f>IF($B782=1,Results!N782,0)</f>
        <v>0</v>
      </c>
    </row>
    <row r="783" spans="1:18">
      <c r="A783">
        <f>IF(Results!D783&lt;=Input!$C$27, 1, 0)</f>
        <v>1</v>
      </c>
      <c r="B783">
        <f>IF(Results!G783&lt;=Input!$C$27, 1, 0)</f>
        <v>1</v>
      </c>
      <c r="C783">
        <f>IF(Results!J783&lt;=Input!$C$27, 1, 0)</f>
        <v>1</v>
      </c>
      <c r="D783">
        <f>IF(Results!D783&gt;=Input!$F$27, 1, 0)</f>
        <v>0</v>
      </c>
      <c r="E783">
        <f>IF(Results!G783&gt;=Input!$F$27, 1, 0)</f>
        <v>0</v>
      </c>
      <c r="F783">
        <f>IF(Results!J783&gt;=Input!$F$27, 1, 0)</f>
        <v>0</v>
      </c>
      <c r="G783">
        <f>IF(Results!M783&lt;=Input!$C$27, 1, 0)</f>
        <v>1</v>
      </c>
      <c r="H783">
        <f>IF(Results!M783&gt;=Input!$F$27, 1, 0)</f>
        <v>0</v>
      </c>
      <c r="I783">
        <f>IF(D783=1,Results!D783,0)</f>
        <v>0</v>
      </c>
      <c r="J783">
        <f>IF(E783=1,Results!G783,0)</f>
        <v>0</v>
      </c>
      <c r="K783">
        <f>IF(F783=1,Results!J783,0)</f>
        <v>0</v>
      </c>
      <c r="L783">
        <f>IF(H783=1,Results!M783,0)</f>
        <v>0</v>
      </c>
      <c r="M783">
        <f>IF(A783=1,Results!D783,0)</f>
        <v>0</v>
      </c>
      <c r="N783">
        <f>IF(B783=1,Results!G783,0)</f>
        <v>0</v>
      </c>
      <c r="O783">
        <f>IF(C783=1,Results!J783,0)</f>
        <v>0</v>
      </c>
      <c r="P783">
        <f>IF(G783=1,Results!M783,0)</f>
        <v>0</v>
      </c>
      <c r="Q783">
        <f>IF($E783=1,Results!N783,0)</f>
        <v>0</v>
      </c>
      <c r="R783">
        <f>IF($B783=1,Results!N783,0)</f>
        <v>0</v>
      </c>
    </row>
    <row r="784" spans="1:18">
      <c r="A784">
        <f>IF(Results!D784&lt;=Input!$C$27, 1, 0)</f>
        <v>1</v>
      </c>
      <c r="B784">
        <f>IF(Results!G784&lt;=Input!$C$27, 1, 0)</f>
        <v>1</v>
      </c>
      <c r="C784">
        <f>IF(Results!J784&lt;=Input!$C$27, 1, 0)</f>
        <v>1</v>
      </c>
      <c r="D784">
        <f>IF(Results!D784&gt;=Input!$F$27, 1, 0)</f>
        <v>0</v>
      </c>
      <c r="E784">
        <f>IF(Results!G784&gt;=Input!$F$27, 1, 0)</f>
        <v>0</v>
      </c>
      <c r="F784">
        <f>IF(Results!J784&gt;=Input!$F$27, 1, 0)</f>
        <v>0</v>
      </c>
      <c r="G784">
        <f>IF(Results!M784&lt;=Input!$C$27, 1, 0)</f>
        <v>1</v>
      </c>
      <c r="H784">
        <f>IF(Results!M784&gt;=Input!$F$27, 1, 0)</f>
        <v>0</v>
      </c>
      <c r="I784">
        <f>IF(D784=1,Results!D784,0)</f>
        <v>0</v>
      </c>
      <c r="J784">
        <f>IF(E784=1,Results!G784,0)</f>
        <v>0</v>
      </c>
      <c r="K784">
        <f>IF(F784=1,Results!J784,0)</f>
        <v>0</v>
      </c>
      <c r="L784">
        <f>IF(H784=1,Results!M784,0)</f>
        <v>0</v>
      </c>
      <c r="M784">
        <f>IF(A784=1,Results!D784,0)</f>
        <v>0</v>
      </c>
      <c r="N784">
        <f>IF(B784=1,Results!G784,0)</f>
        <v>0</v>
      </c>
      <c r="O784">
        <f>IF(C784=1,Results!J784,0)</f>
        <v>0</v>
      </c>
      <c r="P784">
        <f>IF(G784=1,Results!M784,0)</f>
        <v>0</v>
      </c>
      <c r="Q784">
        <f>IF($E784=1,Results!N784,0)</f>
        <v>0</v>
      </c>
      <c r="R784">
        <f>IF($B784=1,Results!N784,0)</f>
        <v>0</v>
      </c>
    </row>
    <row r="785" spans="1:18">
      <c r="A785">
        <f>IF(Results!D785&lt;=Input!$C$27, 1, 0)</f>
        <v>1</v>
      </c>
      <c r="B785">
        <f>IF(Results!G785&lt;=Input!$C$27, 1, 0)</f>
        <v>1</v>
      </c>
      <c r="C785">
        <f>IF(Results!J785&lt;=Input!$C$27, 1, 0)</f>
        <v>1</v>
      </c>
      <c r="D785">
        <f>IF(Results!D785&gt;=Input!$F$27, 1, 0)</f>
        <v>0</v>
      </c>
      <c r="E785">
        <f>IF(Results!G785&gt;=Input!$F$27, 1, 0)</f>
        <v>0</v>
      </c>
      <c r="F785">
        <f>IF(Results!J785&gt;=Input!$F$27, 1, 0)</f>
        <v>0</v>
      </c>
      <c r="G785">
        <f>IF(Results!M785&lt;=Input!$C$27, 1, 0)</f>
        <v>1</v>
      </c>
      <c r="H785">
        <f>IF(Results!M785&gt;=Input!$F$27, 1, 0)</f>
        <v>0</v>
      </c>
      <c r="I785">
        <f>IF(D785=1,Results!D785,0)</f>
        <v>0</v>
      </c>
      <c r="J785">
        <f>IF(E785=1,Results!G785,0)</f>
        <v>0</v>
      </c>
      <c r="K785">
        <f>IF(F785=1,Results!J785,0)</f>
        <v>0</v>
      </c>
      <c r="L785">
        <f>IF(H785=1,Results!M785,0)</f>
        <v>0</v>
      </c>
      <c r="M785">
        <f>IF(A785=1,Results!D785,0)</f>
        <v>0</v>
      </c>
      <c r="N785">
        <f>IF(B785=1,Results!G785,0)</f>
        <v>0</v>
      </c>
      <c r="O785">
        <f>IF(C785=1,Results!J785,0)</f>
        <v>0</v>
      </c>
      <c r="P785">
        <f>IF(G785=1,Results!M785,0)</f>
        <v>0</v>
      </c>
      <c r="Q785">
        <f>IF($E785=1,Results!N785,0)</f>
        <v>0</v>
      </c>
      <c r="R785">
        <f>IF($B785=1,Results!N785,0)</f>
        <v>0</v>
      </c>
    </row>
    <row r="786" spans="1:18">
      <c r="A786">
        <f>IF(Results!D786&lt;=Input!$C$27, 1, 0)</f>
        <v>1</v>
      </c>
      <c r="B786">
        <f>IF(Results!G786&lt;=Input!$C$27, 1, 0)</f>
        <v>1</v>
      </c>
      <c r="C786">
        <f>IF(Results!J786&lt;=Input!$C$27, 1, 0)</f>
        <v>1</v>
      </c>
      <c r="D786">
        <f>IF(Results!D786&gt;=Input!$F$27, 1, 0)</f>
        <v>0</v>
      </c>
      <c r="E786">
        <f>IF(Results!G786&gt;=Input!$F$27, 1, 0)</f>
        <v>0</v>
      </c>
      <c r="F786">
        <f>IF(Results!J786&gt;=Input!$F$27, 1, 0)</f>
        <v>0</v>
      </c>
      <c r="G786">
        <f>IF(Results!M786&lt;=Input!$C$27, 1, 0)</f>
        <v>1</v>
      </c>
      <c r="H786">
        <f>IF(Results!M786&gt;=Input!$F$27, 1, 0)</f>
        <v>0</v>
      </c>
      <c r="I786">
        <f>IF(D786=1,Results!D786,0)</f>
        <v>0</v>
      </c>
      <c r="J786">
        <f>IF(E786=1,Results!G786,0)</f>
        <v>0</v>
      </c>
      <c r="K786">
        <f>IF(F786=1,Results!J786,0)</f>
        <v>0</v>
      </c>
      <c r="L786">
        <f>IF(H786=1,Results!M786,0)</f>
        <v>0</v>
      </c>
      <c r="M786">
        <f>IF(A786=1,Results!D786,0)</f>
        <v>0</v>
      </c>
      <c r="N786">
        <f>IF(B786=1,Results!G786,0)</f>
        <v>0</v>
      </c>
      <c r="O786">
        <f>IF(C786=1,Results!J786,0)</f>
        <v>0</v>
      </c>
      <c r="P786">
        <f>IF(G786=1,Results!M786,0)</f>
        <v>0</v>
      </c>
      <c r="Q786">
        <f>IF($E786=1,Results!N786,0)</f>
        <v>0</v>
      </c>
      <c r="R786">
        <f>IF($B786=1,Results!N786,0)</f>
        <v>0</v>
      </c>
    </row>
    <row r="787" spans="1:18">
      <c r="A787">
        <f>IF(Results!D787&lt;=Input!$C$27, 1, 0)</f>
        <v>1</v>
      </c>
      <c r="B787">
        <f>IF(Results!G787&lt;=Input!$C$27, 1, 0)</f>
        <v>1</v>
      </c>
      <c r="C787">
        <f>IF(Results!J787&lt;=Input!$C$27, 1, 0)</f>
        <v>1</v>
      </c>
      <c r="D787">
        <f>IF(Results!D787&gt;=Input!$F$27, 1, 0)</f>
        <v>0</v>
      </c>
      <c r="E787">
        <f>IF(Results!G787&gt;=Input!$F$27, 1, 0)</f>
        <v>0</v>
      </c>
      <c r="F787">
        <f>IF(Results!J787&gt;=Input!$F$27, 1, 0)</f>
        <v>0</v>
      </c>
      <c r="G787">
        <f>IF(Results!M787&lt;=Input!$C$27, 1, 0)</f>
        <v>1</v>
      </c>
      <c r="H787">
        <f>IF(Results!M787&gt;=Input!$F$27, 1, 0)</f>
        <v>0</v>
      </c>
      <c r="I787">
        <f>IF(D787=1,Results!D787,0)</f>
        <v>0</v>
      </c>
      <c r="J787">
        <f>IF(E787=1,Results!G787,0)</f>
        <v>0</v>
      </c>
      <c r="K787">
        <f>IF(F787=1,Results!J787,0)</f>
        <v>0</v>
      </c>
      <c r="L787">
        <f>IF(H787=1,Results!M787,0)</f>
        <v>0</v>
      </c>
      <c r="M787">
        <f>IF(A787=1,Results!D787,0)</f>
        <v>0</v>
      </c>
      <c r="N787">
        <f>IF(B787=1,Results!G787,0)</f>
        <v>0</v>
      </c>
      <c r="O787">
        <f>IF(C787=1,Results!J787,0)</f>
        <v>0</v>
      </c>
      <c r="P787">
        <f>IF(G787=1,Results!M787,0)</f>
        <v>0</v>
      </c>
      <c r="Q787">
        <f>IF($E787=1,Results!N787,0)</f>
        <v>0</v>
      </c>
      <c r="R787">
        <f>IF($B787=1,Results!N787,0)</f>
        <v>0</v>
      </c>
    </row>
    <row r="788" spans="1:18">
      <c r="A788">
        <f>IF(Results!D788&lt;=Input!$C$27, 1, 0)</f>
        <v>1</v>
      </c>
      <c r="B788">
        <f>IF(Results!G788&lt;=Input!$C$27, 1, 0)</f>
        <v>1</v>
      </c>
      <c r="C788">
        <f>IF(Results!J788&lt;=Input!$C$27, 1, 0)</f>
        <v>1</v>
      </c>
      <c r="D788">
        <f>IF(Results!D788&gt;=Input!$F$27, 1, 0)</f>
        <v>0</v>
      </c>
      <c r="E788">
        <f>IF(Results!G788&gt;=Input!$F$27, 1, 0)</f>
        <v>0</v>
      </c>
      <c r="F788">
        <f>IF(Results!J788&gt;=Input!$F$27, 1, 0)</f>
        <v>0</v>
      </c>
      <c r="G788">
        <f>IF(Results!M788&lt;=Input!$C$27, 1, 0)</f>
        <v>1</v>
      </c>
      <c r="H788">
        <f>IF(Results!M788&gt;=Input!$F$27, 1, 0)</f>
        <v>0</v>
      </c>
      <c r="I788">
        <f>IF(D788=1,Results!D788,0)</f>
        <v>0</v>
      </c>
      <c r="J788">
        <f>IF(E788=1,Results!G788,0)</f>
        <v>0</v>
      </c>
      <c r="K788">
        <f>IF(F788=1,Results!J788,0)</f>
        <v>0</v>
      </c>
      <c r="L788">
        <f>IF(H788=1,Results!M788,0)</f>
        <v>0</v>
      </c>
      <c r="M788">
        <f>IF(A788=1,Results!D788,0)</f>
        <v>0</v>
      </c>
      <c r="N788">
        <f>IF(B788=1,Results!G788,0)</f>
        <v>0</v>
      </c>
      <c r="O788">
        <f>IF(C788=1,Results!J788,0)</f>
        <v>0</v>
      </c>
      <c r="P788">
        <f>IF(G788=1,Results!M788,0)</f>
        <v>0</v>
      </c>
      <c r="Q788">
        <f>IF($E788=1,Results!N788,0)</f>
        <v>0</v>
      </c>
      <c r="R788">
        <f>IF($B788=1,Results!N788,0)</f>
        <v>0</v>
      </c>
    </row>
    <row r="789" spans="1:18">
      <c r="A789">
        <f>IF(Results!D789&lt;=Input!$C$27, 1, 0)</f>
        <v>1</v>
      </c>
      <c r="B789">
        <f>IF(Results!G789&lt;=Input!$C$27, 1, 0)</f>
        <v>1</v>
      </c>
      <c r="C789">
        <f>IF(Results!J789&lt;=Input!$C$27, 1, 0)</f>
        <v>1</v>
      </c>
      <c r="D789">
        <f>IF(Results!D789&gt;=Input!$F$27, 1, 0)</f>
        <v>0</v>
      </c>
      <c r="E789">
        <f>IF(Results!G789&gt;=Input!$F$27, 1, 0)</f>
        <v>0</v>
      </c>
      <c r="F789">
        <f>IF(Results!J789&gt;=Input!$F$27, 1, 0)</f>
        <v>0</v>
      </c>
      <c r="G789">
        <f>IF(Results!M789&lt;=Input!$C$27, 1, 0)</f>
        <v>1</v>
      </c>
      <c r="H789">
        <f>IF(Results!M789&gt;=Input!$F$27, 1, 0)</f>
        <v>0</v>
      </c>
      <c r="I789">
        <f>IF(D789=1,Results!D789,0)</f>
        <v>0</v>
      </c>
      <c r="J789">
        <f>IF(E789=1,Results!G789,0)</f>
        <v>0</v>
      </c>
      <c r="K789">
        <f>IF(F789=1,Results!J789,0)</f>
        <v>0</v>
      </c>
      <c r="L789">
        <f>IF(H789=1,Results!M789,0)</f>
        <v>0</v>
      </c>
      <c r="M789">
        <f>IF(A789=1,Results!D789,0)</f>
        <v>0</v>
      </c>
      <c r="N789">
        <f>IF(B789=1,Results!G789,0)</f>
        <v>0</v>
      </c>
      <c r="O789">
        <f>IF(C789=1,Results!J789,0)</f>
        <v>0</v>
      </c>
      <c r="P789">
        <f>IF(G789=1,Results!M789,0)</f>
        <v>0</v>
      </c>
      <c r="Q789">
        <f>IF($E789=1,Results!N789,0)</f>
        <v>0</v>
      </c>
      <c r="R789">
        <f>IF($B789=1,Results!N789,0)</f>
        <v>0</v>
      </c>
    </row>
    <row r="790" spans="1:18">
      <c r="A790">
        <f>IF(Results!D790&lt;=Input!$C$27, 1, 0)</f>
        <v>1</v>
      </c>
      <c r="B790">
        <f>IF(Results!G790&lt;=Input!$C$27, 1, 0)</f>
        <v>1</v>
      </c>
      <c r="C790">
        <f>IF(Results!J790&lt;=Input!$C$27, 1, 0)</f>
        <v>1</v>
      </c>
      <c r="D790">
        <f>IF(Results!D790&gt;=Input!$F$27, 1, 0)</f>
        <v>0</v>
      </c>
      <c r="E790">
        <f>IF(Results!G790&gt;=Input!$F$27, 1, 0)</f>
        <v>0</v>
      </c>
      <c r="F790">
        <f>IF(Results!J790&gt;=Input!$F$27, 1, 0)</f>
        <v>0</v>
      </c>
      <c r="G790">
        <f>IF(Results!M790&lt;=Input!$C$27, 1, 0)</f>
        <v>1</v>
      </c>
      <c r="H790">
        <f>IF(Results!M790&gt;=Input!$F$27, 1, 0)</f>
        <v>0</v>
      </c>
      <c r="I790">
        <f>IF(D790=1,Results!D790,0)</f>
        <v>0</v>
      </c>
      <c r="J790">
        <f>IF(E790=1,Results!G790,0)</f>
        <v>0</v>
      </c>
      <c r="K790">
        <f>IF(F790=1,Results!J790,0)</f>
        <v>0</v>
      </c>
      <c r="L790">
        <f>IF(H790=1,Results!M790,0)</f>
        <v>0</v>
      </c>
      <c r="M790">
        <f>IF(A790=1,Results!D790,0)</f>
        <v>0</v>
      </c>
      <c r="N790">
        <f>IF(B790=1,Results!G790,0)</f>
        <v>0</v>
      </c>
      <c r="O790">
        <f>IF(C790=1,Results!J790,0)</f>
        <v>0</v>
      </c>
      <c r="P790">
        <f>IF(G790=1,Results!M790,0)</f>
        <v>0</v>
      </c>
      <c r="Q790">
        <f>IF($E790=1,Results!N790,0)</f>
        <v>0</v>
      </c>
      <c r="R790">
        <f>IF($B790=1,Results!N790,0)</f>
        <v>0</v>
      </c>
    </row>
    <row r="791" spans="1:18">
      <c r="A791">
        <f>IF(Results!D791&lt;=Input!$C$27, 1, 0)</f>
        <v>1</v>
      </c>
      <c r="B791">
        <f>IF(Results!G791&lt;=Input!$C$27, 1, 0)</f>
        <v>1</v>
      </c>
      <c r="C791">
        <f>IF(Results!J791&lt;=Input!$C$27, 1, 0)</f>
        <v>1</v>
      </c>
      <c r="D791">
        <f>IF(Results!D791&gt;=Input!$F$27, 1, 0)</f>
        <v>0</v>
      </c>
      <c r="E791">
        <f>IF(Results!G791&gt;=Input!$F$27, 1, 0)</f>
        <v>0</v>
      </c>
      <c r="F791">
        <f>IF(Results!J791&gt;=Input!$F$27, 1, 0)</f>
        <v>0</v>
      </c>
      <c r="G791">
        <f>IF(Results!M791&lt;=Input!$C$27, 1, 0)</f>
        <v>1</v>
      </c>
      <c r="H791">
        <f>IF(Results!M791&gt;=Input!$F$27, 1, 0)</f>
        <v>0</v>
      </c>
      <c r="I791">
        <f>IF(D791=1,Results!D791,0)</f>
        <v>0</v>
      </c>
      <c r="J791">
        <f>IF(E791=1,Results!G791,0)</f>
        <v>0</v>
      </c>
      <c r="K791">
        <f>IF(F791=1,Results!J791,0)</f>
        <v>0</v>
      </c>
      <c r="L791">
        <f>IF(H791=1,Results!M791,0)</f>
        <v>0</v>
      </c>
      <c r="M791">
        <f>IF(A791=1,Results!D791,0)</f>
        <v>0</v>
      </c>
      <c r="N791">
        <f>IF(B791=1,Results!G791,0)</f>
        <v>0</v>
      </c>
      <c r="O791">
        <f>IF(C791=1,Results!J791,0)</f>
        <v>0</v>
      </c>
      <c r="P791">
        <f>IF(G791=1,Results!M791,0)</f>
        <v>0</v>
      </c>
      <c r="Q791">
        <f>IF($E791=1,Results!N791,0)</f>
        <v>0</v>
      </c>
      <c r="R791">
        <f>IF($B791=1,Results!N791,0)</f>
        <v>0</v>
      </c>
    </row>
    <row r="792" spans="1:18">
      <c r="A792">
        <f>IF(Results!D792&lt;=Input!$C$27, 1, 0)</f>
        <v>1</v>
      </c>
      <c r="B792">
        <f>IF(Results!G792&lt;=Input!$C$27, 1, 0)</f>
        <v>1</v>
      </c>
      <c r="C792">
        <f>IF(Results!J792&lt;=Input!$C$27, 1, 0)</f>
        <v>1</v>
      </c>
      <c r="D792">
        <f>IF(Results!D792&gt;=Input!$F$27, 1, 0)</f>
        <v>0</v>
      </c>
      <c r="E792">
        <f>IF(Results!G792&gt;=Input!$F$27, 1, 0)</f>
        <v>0</v>
      </c>
      <c r="F792">
        <f>IF(Results!J792&gt;=Input!$F$27, 1, 0)</f>
        <v>0</v>
      </c>
      <c r="G792">
        <f>IF(Results!M792&lt;=Input!$C$27, 1, 0)</f>
        <v>1</v>
      </c>
      <c r="H792">
        <f>IF(Results!M792&gt;=Input!$F$27, 1, 0)</f>
        <v>0</v>
      </c>
      <c r="I792">
        <f>IF(D792=1,Results!D792,0)</f>
        <v>0</v>
      </c>
      <c r="J792">
        <f>IF(E792=1,Results!G792,0)</f>
        <v>0</v>
      </c>
      <c r="K792">
        <f>IF(F792=1,Results!J792,0)</f>
        <v>0</v>
      </c>
      <c r="L792">
        <f>IF(H792=1,Results!M792,0)</f>
        <v>0</v>
      </c>
      <c r="M792">
        <f>IF(A792=1,Results!D792,0)</f>
        <v>0</v>
      </c>
      <c r="N792">
        <f>IF(B792=1,Results!G792,0)</f>
        <v>0</v>
      </c>
      <c r="O792">
        <f>IF(C792=1,Results!J792,0)</f>
        <v>0</v>
      </c>
      <c r="P792">
        <f>IF(G792=1,Results!M792,0)</f>
        <v>0</v>
      </c>
      <c r="Q792">
        <f>IF($E792=1,Results!N792,0)</f>
        <v>0</v>
      </c>
      <c r="R792">
        <f>IF($B792=1,Results!N792,0)</f>
        <v>0</v>
      </c>
    </row>
    <row r="793" spans="1:18">
      <c r="A793">
        <f>IF(Results!D793&lt;=Input!$C$27, 1, 0)</f>
        <v>1</v>
      </c>
      <c r="B793">
        <f>IF(Results!G793&lt;=Input!$C$27, 1, 0)</f>
        <v>1</v>
      </c>
      <c r="C793">
        <f>IF(Results!J793&lt;=Input!$C$27, 1, 0)</f>
        <v>1</v>
      </c>
      <c r="D793">
        <f>IF(Results!D793&gt;=Input!$F$27, 1, 0)</f>
        <v>0</v>
      </c>
      <c r="E793">
        <f>IF(Results!G793&gt;=Input!$F$27, 1, 0)</f>
        <v>0</v>
      </c>
      <c r="F793">
        <f>IF(Results!J793&gt;=Input!$F$27, 1, 0)</f>
        <v>0</v>
      </c>
      <c r="G793">
        <f>IF(Results!M793&lt;=Input!$C$27, 1, 0)</f>
        <v>1</v>
      </c>
      <c r="H793">
        <f>IF(Results!M793&gt;=Input!$F$27, 1, 0)</f>
        <v>0</v>
      </c>
      <c r="I793">
        <f>IF(D793=1,Results!D793,0)</f>
        <v>0</v>
      </c>
      <c r="J793">
        <f>IF(E793=1,Results!G793,0)</f>
        <v>0</v>
      </c>
      <c r="K793">
        <f>IF(F793=1,Results!J793,0)</f>
        <v>0</v>
      </c>
      <c r="L793">
        <f>IF(H793=1,Results!M793,0)</f>
        <v>0</v>
      </c>
      <c r="M793">
        <f>IF(A793=1,Results!D793,0)</f>
        <v>0</v>
      </c>
      <c r="N793">
        <f>IF(B793=1,Results!G793,0)</f>
        <v>0</v>
      </c>
      <c r="O793">
        <f>IF(C793=1,Results!J793,0)</f>
        <v>0</v>
      </c>
      <c r="P793">
        <f>IF(G793=1,Results!M793,0)</f>
        <v>0</v>
      </c>
      <c r="Q793">
        <f>IF($E793=1,Results!N793,0)</f>
        <v>0</v>
      </c>
      <c r="R793">
        <f>IF($B793=1,Results!N793,0)</f>
        <v>0</v>
      </c>
    </row>
    <row r="794" spans="1:18">
      <c r="A794">
        <f>IF(Results!D794&lt;=Input!$C$27, 1, 0)</f>
        <v>1</v>
      </c>
      <c r="B794">
        <f>IF(Results!G794&lt;=Input!$C$27, 1, 0)</f>
        <v>1</v>
      </c>
      <c r="C794">
        <f>IF(Results!J794&lt;=Input!$C$27, 1, 0)</f>
        <v>1</v>
      </c>
      <c r="D794">
        <f>IF(Results!D794&gt;=Input!$F$27, 1, 0)</f>
        <v>0</v>
      </c>
      <c r="E794">
        <f>IF(Results!G794&gt;=Input!$F$27, 1, 0)</f>
        <v>0</v>
      </c>
      <c r="F794">
        <f>IF(Results!J794&gt;=Input!$F$27, 1, 0)</f>
        <v>0</v>
      </c>
      <c r="G794">
        <f>IF(Results!M794&lt;=Input!$C$27, 1, 0)</f>
        <v>1</v>
      </c>
      <c r="H794">
        <f>IF(Results!M794&gt;=Input!$F$27, 1, 0)</f>
        <v>0</v>
      </c>
      <c r="I794">
        <f>IF(D794=1,Results!D794,0)</f>
        <v>0</v>
      </c>
      <c r="J794">
        <f>IF(E794=1,Results!G794,0)</f>
        <v>0</v>
      </c>
      <c r="K794">
        <f>IF(F794=1,Results!J794,0)</f>
        <v>0</v>
      </c>
      <c r="L794">
        <f>IF(H794=1,Results!M794,0)</f>
        <v>0</v>
      </c>
      <c r="M794">
        <f>IF(A794=1,Results!D794,0)</f>
        <v>0</v>
      </c>
      <c r="N794">
        <f>IF(B794=1,Results!G794,0)</f>
        <v>0</v>
      </c>
      <c r="O794">
        <f>IF(C794=1,Results!J794,0)</f>
        <v>0</v>
      </c>
      <c r="P794">
        <f>IF(G794=1,Results!M794,0)</f>
        <v>0</v>
      </c>
      <c r="Q794">
        <f>IF($E794=1,Results!N794,0)</f>
        <v>0</v>
      </c>
      <c r="R794">
        <f>IF($B794=1,Results!N794,0)</f>
        <v>0</v>
      </c>
    </row>
    <row r="795" spans="1:18">
      <c r="A795">
        <f>IF(Results!D795&lt;=Input!$C$27, 1, 0)</f>
        <v>1</v>
      </c>
      <c r="B795">
        <f>IF(Results!G795&lt;=Input!$C$27, 1, 0)</f>
        <v>1</v>
      </c>
      <c r="C795">
        <f>IF(Results!J795&lt;=Input!$C$27, 1, 0)</f>
        <v>1</v>
      </c>
      <c r="D795">
        <f>IF(Results!D795&gt;=Input!$F$27, 1, 0)</f>
        <v>0</v>
      </c>
      <c r="E795">
        <f>IF(Results!G795&gt;=Input!$F$27, 1, 0)</f>
        <v>0</v>
      </c>
      <c r="F795">
        <f>IF(Results!J795&gt;=Input!$F$27, 1, 0)</f>
        <v>0</v>
      </c>
      <c r="G795">
        <f>IF(Results!M795&lt;=Input!$C$27, 1, 0)</f>
        <v>1</v>
      </c>
      <c r="H795">
        <f>IF(Results!M795&gt;=Input!$F$27, 1, 0)</f>
        <v>0</v>
      </c>
      <c r="I795">
        <f>IF(D795=1,Results!D795,0)</f>
        <v>0</v>
      </c>
      <c r="J795">
        <f>IF(E795=1,Results!G795,0)</f>
        <v>0</v>
      </c>
      <c r="K795">
        <f>IF(F795=1,Results!J795,0)</f>
        <v>0</v>
      </c>
      <c r="L795">
        <f>IF(H795=1,Results!M795,0)</f>
        <v>0</v>
      </c>
      <c r="M795">
        <f>IF(A795=1,Results!D795,0)</f>
        <v>0</v>
      </c>
      <c r="N795">
        <f>IF(B795=1,Results!G795,0)</f>
        <v>0</v>
      </c>
      <c r="O795">
        <f>IF(C795=1,Results!J795,0)</f>
        <v>0</v>
      </c>
      <c r="P795">
        <f>IF(G795=1,Results!M795,0)</f>
        <v>0</v>
      </c>
      <c r="Q795">
        <f>IF($E795=1,Results!N795,0)</f>
        <v>0</v>
      </c>
      <c r="R795">
        <f>IF($B795=1,Results!N795,0)</f>
        <v>0</v>
      </c>
    </row>
    <row r="796" spans="1:18">
      <c r="A796">
        <f>IF(Results!D796&lt;=Input!$C$27, 1, 0)</f>
        <v>1</v>
      </c>
      <c r="B796">
        <f>IF(Results!G796&lt;=Input!$C$27, 1, 0)</f>
        <v>1</v>
      </c>
      <c r="C796">
        <f>IF(Results!J796&lt;=Input!$C$27, 1, 0)</f>
        <v>1</v>
      </c>
      <c r="D796">
        <f>IF(Results!D796&gt;=Input!$F$27, 1, 0)</f>
        <v>0</v>
      </c>
      <c r="E796">
        <f>IF(Results!G796&gt;=Input!$F$27, 1, 0)</f>
        <v>0</v>
      </c>
      <c r="F796">
        <f>IF(Results!J796&gt;=Input!$F$27, 1, 0)</f>
        <v>0</v>
      </c>
      <c r="G796">
        <f>IF(Results!M796&lt;=Input!$C$27, 1, 0)</f>
        <v>1</v>
      </c>
      <c r="H796">
        <f>IF(Results!M796&gt;=Input!$F$27, 1, 0)</f>
        <v>0</v>
      </c>
      <c r="I796">
        <f>IF(D796=1,Results!D796,0)</f>
        <v>0</v>
      </c>
      <c r="J796">
        <f>IF(E796=1,Results!G796,0)</f>
        <v>0</v>
      </c>
      <c r="K796">
        <f>IF(F796=1,Results!J796,0)</f>
        <v>0</v>
      </c>
      <c r="L796">
        <f>IF(H796=1,Results!M796,0)</f>
        <v>0</v>
      </c>
      <c r="M796">
        <f>IF(A796=1,Results!D796,0)</f>
        <v>0</v>
      </c>
      <c r="N796">
        <f>IF(B796=1,Results!G796,0)</f>
        <v>0</v>
      </c>
      <c r="O796">
        <f>IF(C796=1,Results!J796,0)</f>
        <v>0</v>
      </c>
      <c r="P796">
        <f>IF(G796=1,Results!M796,0)</f>
        <v>0</v>
      </c>
      <c r="Q796">
        <f>IF($E796=1,Results!N796,0)</f>
        <v>0</v>
      </c>
      <c r="R796">
        <f>IF($B796=1,Results!N796,0)</f>
        <v>0</v>
      </c>
    </row>
    <row r="797" spans="1:18">
      <c r="A797">
        <f>IF(Results!D797&lt;=Input!$C$27, 1, 0)</f>
        <v>1</v>
      </c>
      <c r="B797">
        <f>IF(Results!G797&lt;=Input!$C$27, 1, 0)</f>
        <v>1</v>
      </c>
      <c r="C797">
        <f>IF(Results!J797&lt;=Input!$C$27, 1, 0)</f>
        <v>1</v>
      </c>
      <c r="D797">
        <f>IF(Results!D797&gt;=Input!$F$27, 1, 0)</f>
        <v>0</v>
      </c>
      <c r="E797">
        <f>IF(Results!G797&gt;=Input!$F$27, 1, 0)</f>
        <v>0</v>
      </c>
      <c r="F797">
        <f>IF(Results!J797&gt;=Input!$F$27, 1, 0)</f>
        <v>0</v>
      </c>
      <c r="G797">
        <f>IF(Results!M797&lt;=Input!$C$27, 1, 0)</f>
        <v>1</v>
      </c>
      <c r="H797">
        <f>IF(Results!M797&gt;=Input!$F$27, 1, 0)</f>
        <v>0</v>
      </c>
      <c r="I797">
        <f>IF(D797=1,Results!D797,0)</f>
        <v>0</v>
      </c>
      <c r="J797">
        <f>IF(E797=1,Results!G797,0)</f>
        <v>0</v>
      </c>
      <c r="K797">
        <f>IF(F797=1,Results!J797,0)</f>
        <v>0</v>
      </c>
      <c r="L797">
        <f>IF(H797=1,Results!M797,0)</f>
        <v>0</v>
      </c>
      <c r="M797">
        <f>IF(A797=1,Results!D797,0)</f>
        <v>0</v>
      </c>
      <c r="N797">
        <f>IF(B797=1,Results!G797,0)</f>
        <v>0</v>
      </c>
      <c r="O797">
        <f>IF(C797=1,Results!J797,0)</f>
        <v>0</v>
      </c>
      <c r="P797">
        <f>IF(G797=1,Results!M797,0)</f>
        <v>0</v>
      </c>
      <c r="Q797">
        <f>IF($E797=1,Results!N797,0)</f>
        <v>0</v>
      </c>
      <c r="R797">
        <f>IF($B797=1,Results!N797,0)</f>
        <v>0</v>
      </c>
    </row>
    <row r="798" spans="1:18">
      <c r="A798">
        <f>IF(Results!D798&lt;=Input!$C$27, 1, 0)</f>
        <v>1</v>
      </c>
      <c r="B798">
        <f>IF(Results!G798&lt;=Input!$C$27, 1, 0)</f>
        <v>1</v>
      </c>
      <c r="C798">
        <f>IF(Results!J798&lt;=Input!$C$27, 1, 0)</f>
        <v>1</v>
      </c>
      <c r="D798">
        <f>IF(Results!D798&gt;=Input!$F$27, 1, 0)</f>
        <v>0</v>
      </c>
      <c r="E798">
        <f>IF(Results!G798&gt;=Input!$F$27, 1, 0)</f>
        <v>0</v>
      </c>
      <c r="F798">
        <f>IF(Results!J798&gt;=Input!$F$27, 1, 0)</f>
        <v>0</v>
      </c>
      <c r="G798">
        <f>IF(Results!M798&lt;=Input!$C$27, 1, 0)</f>
        <v>1</v>
      </c>
      <c r="H798">
        <f>IF(Results!M798&gt;=Input!$F$27, 1, 0)</f>
        <v>0</v>
      </c>
      <c r="I798">
        <f>IF(D798=1,Results!D798,0)</f>
        <v>0</v>
      </c>
      <c r="J798">
        <f>IF(E798=1,Results!G798,0)</f>
        <v>0</v>
      </c>
      <c r="K798">
        <f>IF(F798=1,Results!J798,0)</f>
        <v>0</v>
      </c>
      <c r="L798">
        <f>IF(H798=1,Results!M798,0)</f>
        <v>0</v>
      </c>
      <c r="M798">
        <f>IF(A798=1,Results!D798,0)</f>
        <v>0</v>
      </c>
      <c r="N798">
        <f>IF(B798=1,Results!G798,0)</f>
        <v>0</v>
      </c>
      <c r="O798">
        <f>IF(C798=1,Results!J798,0)</f>
        <v>0</v>
      </c>
      <c r="P798">
        <f>IF(G798=1,Results!M798,0)</f>
        <v>0</v>
      </c>
      <c r="Q798">
        <f>IF($E798=1,Results!N798,0)</f>
        <v>0</v>
      </c>
      <c r="R798">
        <f>IF($B798=1,Results!N798,0)</f>
        <v>0</v>
      </c>
    </row>
    <row r="799" spans="1:18">
      <c r="A799">
        <f>IF(Results!D799&lt;=Input!$C$27, 1, 0)</f>
        <v>1</v>
      </c>
      <c r="B799">
        <f>IF(Results!G799&lt;=Input!$C$27, 1, 0)</f>
        <v>1</v>
      </c>
      <c r="C799">
        <f>IF(Results!J799&lt;=Input!$C$27, 1, 0)</f>
        <v>1</v>
      </c>
      <c r="D799">
        <f>IF(Results!D799&gt;=Input!$F$27, 1, 0)</f>
        <v>0</v>
      </c>
      <c r="E799">
        <f>IF(Results!G799&gt;=Input!$F$27, 1, 0)</f>
        <v>0</v>
      </c>
      <c r="F799">
        <f>IF(Results!J799&gt;=Input!$F$27, 1, 0)</f>
        <v>0</v>
      </c>
      <c r="G799">
        <f>IF(Results!M799&lt;=Input!$C$27, 1, 0)</f>
        <v>1</v>
      </c>
      <c r="H799">
        <f>IF(Results!M799&gt;=Input!$F$27, 1, 0)</f>
        <v>0</v>
      </c>
      <c r="I799">
        <f>IF(D799=1,Results!D799,0)</f>
        <v>0</v>
      </c>
      <c r="J799">
        <f>IF(E799=1,Results!G799,0)</f>
        <v>0</v>
      </c>
      <c r="K799">
        <f>IF(F799=1,Results!J799,0)</f>
        <v>0</v>
      </c>
      <c r="L799">
        <f>IF(H799=1,Results!M799,0)</f>
        <v>0</v>
      </c>
      <c r="M799">
        <f>IF(A799=1,Results!D799,0)</f>
        <v>0</v>
      </c>
      <c r="N799">
        <f>IF(B799=1,Results!G799,0)</f>
        <v>0</v>
      </c>
      <c r="O799">
        <f>IF(C799=1,Results!J799,0)</f>
        <v>0</v>
      </c>
      <c r="P799">
        <f>IF(G799=1,Results!M799,0)</f>
        <v>0</v>
      </c>
      <c r="Q799">
        <f>IF($E799=1,Results!N799,0)</f>
        <v>0</v>
      </c>
      <c r="R799">
        <f>IF($B799=1,Results!N799,0)</f>
        <v>0</v>
      </c>
    </row>
    <row r="800" spans="1:18">
      <c r="A800">
        <f>IF(Results!D800&lt;=Input!$C$27, 1, 0)</f>
        <v>1</v>
      </c>
      <c r="B800">
        <f>IF(Results!G800&lt;=Input!$C$27, 1, 0)</f>
        <v>1</v>
      </c>
      <c r="C800">
        <f>IF(Results!J800&lt;=Input!$C$27, 1, 0)</f>
        <v>1</v>
      </c>
      <c r="D800">
        <f>IF(Results!D800&gt;=Input!$F$27, 1, 0)</f>
        <v>0</v>
      </c>
      <c r="E800">
        <f>IF(Results!G800&gt;=Input!$F$27, 1, 0)</f>
        <v>0</v>
      </c>
      <c r="F800">
        <f>IF(Results!J800&gt;=Input!$F$27, 1, 0)</f>
        <v>0</v>
      </c>
      <c r="G800">
        <f>IF(Results!M800&lt;=Input!$C$27, 1, 0)</f>
        <v>1</v>
      </c>
      <c r="H800">
        <f>IF(Results!M800&gt;=Input!$F$27, 1, 0)</f>
        <v>0</v>
      </c>
      <c r="I800">
        <f>IF(D800=1,Results!D800,0)</f>
        <v>0</v>
      </c>
      <c r="J800">
        <f>IF(E800=1,Results!G800,0)</f>
        <v>0</v>
      </c>
      <c r="K800">
        <f>IF(F800=1,Results!J800,0)</f>
        <v>0</v>
      </c>
      <c r="L800">
        <f>IF(H800=1,Results!M800,0)</f>
        <v>0</v>
      </c>
      <c r="M800">
        <f>IF(A800=1,Results!D800,0)</f>
        <v>0</v>
      </c>
      <c r="N800">
        <f>IF(B800=1,Results!G800,0)</f>
        <v>0</v>
      </c>
      <c r="O800">
        <f>IF(C800=1,Results!J800,0)</f>
        <v>0</v>
      </c>
      <c r="P800">
        <f>IF(G800=1,Results!M800,0)</f>
        <v>0</v>
      </c>
      <c r="Q800">
        <f>IF($E800=1,Results!N800,0)</f>
        <v>0</v>
      </c>
      <c r="R800">
        <f>IF($B800=1,Results!N800,0)</f>
        <v>0</v>
      </c>
    </row>
    <row r="801" spans="1:18">
      <c r="A801">
        <f>IF(Results!D801&lt;=Input!$C$27, 1, 0)</f>
        <v>1</v>
      </c>
      <c r="B801">
        <f>IF(Results!G801&lt;=Input!$C$27, 1, 0)</f>
        <v>1</v>
      </c>
      <c r="C801">
        <f>IF(Results!J801&lt;=Input!$C$27, 1, 0)</f>
        <v>1</v>
      </c>
      <c r="D801">
        <f>IF(Results!D801&gt;=Input!$F$27, 1, 0)</f>
        <v>0</v>
      </c>
      <c r="E801">
        <f>IF(Results!G801&gt;=Input!$F$27, 1, 0)</f>
        <v>0</v>
      </c>
      <c r="F801">
        <f>IF(Results!J801&gt;=Input!$F$27, 1, 0)</f>
        <v>0</v>
      </c>
      <c r="G801">
        <f>IF(Results!M801&lt;=Input!$C$27, 1, 0)</f>
        <v>1</v>
      </c>
      <c r="H801">
        <f>IF(Results!M801&gt;=Input!$F$27, 1, 0)</f>
        <v>0</v>
      </c>
      <c r="I801">
        <f>IF(D801=1,Results!D801,0)</f>
        <v>0</v>
      </c>
      <c r="J801">
        <f>IF(E801=1,Results!G801,0)</f>
        <v>0</v>
      </c>
      <c r="K801">
        <f>IF(F801=1,Results!J801,0)</f>
        <v>0</v>
      </c>
      <c r="L801">
        <f>IF(H801=1,Results!M801,0)</f>
        <v>0</v>
      </c>
      <c r="M801">
        <f>IF(A801=1,Results!D801,0)</f>
        <v>0</v>
      </c>
      <c r="N801">
        <f>IF(B801=1,Results!G801,0)</f>
        <v>0</v>
      </c>
      <c r="O801">
        <f>IF(C801=1,Results!J801,0)</f>
        <v>0</v>
      </c>
      <c r="P801">
        <f>IF(G801=1,Results!M801,0)</f>
        <v>0</v>
      </c>
      <c r="Q801">
        <f>IF($E801=1,Results!N801,0)</f>
        <v>0</v>
      </c>
      <c r="R801">
        <f>IF($B801=1,Results!N801,0)</f>
        <v>0</v>
      </c>
    </row>
    <row r="802" spans="1:18">
      <c r="A802">
        <f>IF(Results!D802&lt;=Input!$C$27, 1, 0)</f>
        <v>1</v>
      </c>
      <c r="B802">
        <f>IF(Results!G802&lt;=Input!$C$27, 1, 0)</f>
        <v>1</v>
      </c>
      <c r="C802">
        <f>IF(Results!J802&lt;=Input!$C$27, 1, 0)</f>
        <v>1</v>
      </c>
      <c r="D802">
        <f>IF(Results!D802&gt;=Input!$F$27, 1, 0)</f>
        <v>0</v>
      </c>
      <c r="E802">
        <f>IF(Results!G802&gt;=Input!$F$27, 1, 0)</f>
        <v>0</v>
      </c>
      <c r="F802">
        <f>IF(Results!J802&gt;=Input!$F$27, 1, 0)</f>
        <v>0</v>
      </c>
      <c r="G802">
        <f>IF(Results!M802&lt;=Input!$C$27, 1, 0)</f>
        <v>1</v>
      </c>
      <c r="H802">
        <f>IF(Results!M802&gt;=Input!$F$27, 1, 0)</f>
        <v>0</v>
      </c>
      <c r="I802">
        <f>IF(D802=1,Results!D802,0)</f>
        <v>0</v>
      </c>
      <c r="J802">
        <f>IF(E802=1,Results!G802,0)</f>
        <v>0</v>
      </c>
      <c r="K802">
        <f>IF(F802=1,Results!J802,0)</f>
        <v>0</v>
      </c>
      <c r="L802">
        <f>IF(H802=1,Results!M802,0)</f>
        <v>0</v>
      </c>
      <c r="M802">
        <f>IF(A802=1,Results!D802,0)</f>
        <v>0</v>
      </c>
      <c r="N802">
        <f>IF(B802=1,Results!G802,0)</f>
        <v>0</v>
      </c>
      <c r="O802">
        <f>IF(C802=1,Results!J802,0)</f>
        <v>0</v>
      </c>
      <c r="P802">
        <f>IF(G802=1,Results!M802,0)</f>
        <v>0</v>
      </c>
      <c r="Q802">
        <f>IF($E802=1,Results!N802,0)</f>
        <v>0</v>
      </c>
      <c r="R802">
        <f>IF($B802=1,Results!N802,0)</f>
        <v>0</v>
      </c>
    </row>
    <row r="803" spans="1:18">
      <c r="A803">
        <f>IF(Results!D803&lt;=Input!$C$27, 1, 0)</f>
        <v>1</v>
      </c>
      <c r="B803">
        <f>IF(Results!G803&lt;=Input!$C$27, 1, 0)</f>
        <v>1</v>
      </c>
      <c r="C803">
        <f>IF(Results!J803&lt;=Input!$C$27, 1, 0)</f>
        <v>1</v>
      </c>
      <c r="D803">
        <f>IF(Results!D803&gt;=Input!$F$27, 1, 0)</f>
        <v>0</v>
      </c>
      <c r="E803">
        <f>IF(Results!G803&gt;=Input!$F$27, 1, 0)</f>
        <v>0</v>
      </c>
      <c r="F803">
        <f>IF(Results!J803&gt;=Input!$F$27, 1, 0)</f>
        <v>0</v>
      </c>
      <c r="G803">
        <f>IF(Results!M803&lt;=Input!$C$27, 1, 0)</f>
        <v>1</v>
      </c>
      <c r="H803">
        <f>IF(Results!M803&gt;=Input!$F$27, 1, 0)</f>
        <v>0</v>
      </c>
      <c r="I803">
        <f>IF(D803=1,Results!D803,0)</f>
        <v>0</v>
      </c>
      <c r="J803">
        <f>IF(E803=1,Results!G803,0)</f>
        <v>0</v>
      </c>
      <c r="K803">
        <f>IF(F803=1,Results!J803,0)</f>
        <v>0</v>
      </c>
      <c r="L803">
        <f>IF(H803=1,Results!M803,0)</f>
        <v>0</v>
      </c>
      <c r="M803">
        <f>IF(A803=1,Results!D803,0)</f>
        <v>0</v>
      </c>
      <c r="N803">
        <f>IF(B803=1,Results!G803,0)</f>
        <v>0</v>
      </c>
      <c r="O803">
        <f>IF(C803=1,Results!J803,0)</f>
        <v>0</v>
      </c>
      <c r="P803">
        <f>IF(G803=1,Results!M803,0)</f>
        <v>0</v>
      </c>
      <c r="Q803">
        <f>IF($E803=1,Results!N803,0)</f>
        <v>0</v>
      </c>
      <c r="R803">
        <f>IF($B803=1,Results!N803,0)</f>
        <v>0</v>
      </c>
    </row>
    <row r="804" spans="1:18">
      <c r="A804">
        <f>IF(Results!D804&lt;=Input!$C$27, 1, 0)</f>
        <v>1</v>
      </c>
      <c r="B804">
        <f>IF(Results!G804&lt;=Input!$C$27, 1, 0)</f>
        <v>1</v>
      </c>
      <c r="C804">
        <f>IF(Results!J804&lt;=Input!$C$27, 1, 0)</f>
        <v>1</v>
      </c>
      <c r="D804">
        <f>IF(Results!D804&gt;=Input!$F$27, 1, 0)</f>
        <v>0</v>
      </c>
      <c r="E804">
        <f>IF(Results!G804&gt;=Input!$F$27, 1, 0)</f>
        <v>0</v>
      </c>
      <c r="F804">
        <f>IF(Results!J804&gt;=Input!$F$27, 1, 0)</f>
        <v>0</v>
      </c>
      <c r="G804">
        <f>IF(Results!M804&lt;=Input!$C$27, 1, 0)</f>
        <v>1</v>
      </c>
      <c r="H804">
        <f>IF(Results!M804&gt;=Input!$F$27, 1, 0)</f>
        <v>0</v>
      </c>
      <c r="I804">
        <f>IF(D804=1,Results!D804,0)</f>
        <v>0</v>
      </c>
      <c r="J804">
        <f>IF(E804=1,Results!G804,0)</f>
        <v>0</v>
      </c>
      <c r="K804">
        <f>IF(F804=1,Results!J804,0)</f>
        <v>0</v>
      </c>
      <c r="L804">
        <f>IF(H804=1,Results!M804,0)</f>
        <v>0</v>
      </c>
      <c r="M804">
        <f>IF(A804=1,Results!D804,0)</f>
        <v>0</v>
      </c>
      <c r="N804">
        <f>IF(B804=1,Results!G804,0)</f>
        <v>0</v>
      </c>
      <c r="O804">
        <f>IF(C804=1,Results!J804,0)</f>
        <v>0</v>
      </c>
      <c r="P804">
        <f>IF(G804=1,Results!M804,0)</f>
        <v>0</v>
      </c>
      <c r="Q804">
        <f>IF($E804=1,Results!N804,0)</f>
        <v>0</v>
      </c>
      <c r="R804">
        <f>IF($B804=1,Results!N804,0)</f>
        <v>0</v>
      </c>
    </row>
    <row r="805" spans="1:18">
      <c r="A805">
        <f>IF(Results!D805&lt;=Input!$C$27, 1, 0)</f>
        <v>1</v>
      </c>
      <c r="B805">
        <f>IF(Results!G805&lt;=Input!$C$27, 1, 0)</f>
        <v>1</v>
      </c>
      <c r="C805">
        <f>IF(Results!J805&lt;=Input!$C$27, 1, 0)</f>
        <v>1</v>
      </c>
      <c r="D805">
        <f>IF(Results!D805&gt;=Input!$F$27, 1, 0)</f>
        <v>0</v>
      </c>
      <c r="E805">
        <f>IF(Results!G805&gt;=Input!$F$27, 1, 0)</f>
        <v>0</v>
      </c>
      <c r="F805">
        <f>IF(Results!J805&gt;=Input!$F$27, 1, 0)</f>
        <v>0</v>
      </c>
      <c r="G805">
        <f>IF(Results!M805&lt;=Input!$C$27, 1, 0)</f>
        <v>1</v>
      </c>
      <c r="H805">
        <f>IF(Results!M805&gt;=Input!$F$27, 1, 0)</f>
        <v>0</v>
      </c>
      <c r="I805">
        <f>IF(D805=1,Results!D805,0)</f>
        <v>0</v>
      </c>
      <c r="J805">
        <f>IF(E805=1,Results!G805,0)</f>
        <v>0</v>
      </c>
      <c r="K805">
        <f>IF(F805=1,Results!J805,0)</f>
        <v>0</v>
      </c>
      <c r="L805">
        <f>IF(H805=1,Results!M805,0)</f>
        <v>0</v>
      </c>
      <c r="M805">
        <f>IF(A805=1,Results!D805,0)</f>
        <v>0</v>
      </c>
      <c r="N805">
        <f>IF(B805=1,Results!G805,0)</f>
        <v>0</v>
      </c>
      <c r="O805">
        <f>IF(C805=1,Results!J805,0)</f>
        <v>0</v>
      </c>
      <c r="P805">
        <f>IF(G805=1,Results!M805,0)</f>
        <v>0</v>
      </c>
      <c r="Q805">
        <f>IF($E805=1,Results!N805,0)</f>
        <v>0</v>
      </c>
      <c r="R805">
        <f>IF($B805=1,Results!N805,0)</f>
        <v>0</v>
      </c>
    </row>
    <row r="806" spans="1:18">
      <c r="A806">
        <f>IF(Results!D806&lt;=Input!$C$27, 1, 0)</f>
        <v>1</v>
      </c>
      <c r="B806">
        <f>IF(Results!G806&lt;=Input!$C$27, 1, 0)</f>
        <v>1</v>
      </c>
      <c r="C806">
        <f>IF(Results!J806&lt;=Input!$C$27, 1, 0)</f>
        <v>1</v>
      </c>
      <c r="D806">
        <f>IF(Results!D806&gt;=Input!$F$27, 1, 0)</f>
        <v>0</v>
      </c>
      <c r="E806">
        <f>IF(Results!G806&gt;=Input!$F$27, 1, 0)</f>
        <v>0</v>
      </c>
      <c r="F806">
        <f>IF(Results!J806&gt;=Input!$F$27, 1, 0)</f>
        <v>0</v>
      </c>
      <c r="G806">
        <f>IF(Results!M806&lt;=Input!$C$27, 1, 0)</f>
        <v>1</v>
      </c>
      <c r="H806">
        <f>IF(Results!M806&gt;=Input!$F$27, 1, 0)</f>
        <v>0</v>
      </c>
      <c r="I806">
        <f>IF(D806=1,Results!D806,0)</f>
        <v>0</v>
      </c>
      <c r="J806">
        <f>IF(E806=1,Results!G806,0)</f>
        <v>0</v>
      </c>
      <c r="K806">
        <f>IF(F806=1,Results!J806,0)</f>
        <v>0</v>
      </c>
      <c r="L806">
        <f>IF(H806=1,Results!M806,0)</f>
        <v>0</v>
      </c>
      <c r="M806">
        <f>IF(A806=1,Results!D806,0)</f>
        <v>0</v>
      </c>
      <c r="N806">
        <f>IF(B806=1,Results!G806,0)</f>
        <v>0</v>
      </c>
      <c r="O806">
        <f>IF(C806=1,Results!J806,0)</f>
        <v>0</v>
      </c>
      <c r="P806">
        <f>IF(G806=1,Results!M806,0)</f>
        <v>0</v>
      </c>
      <c r="Q806">
        <f>IF($E806=1,Results!N806,0)</f>
        <v>0</v>
      </c>
      <c r="R806">
        <f>IF($B806=1,Results!N806,0)</f>
        <v>0</v>
      </c>
    </row>
    <row r="807" spans="1:18">
      <c r="A807">
        <f>IF(Results!D807&lt;=Input!$C$27, 1, 0)</f>
        <v>1</v>
      </c>
      <c r="B807">
        <f>IF(Results!G807&lt;=Input!$C$27, 1, 0)</f>
        <v>1</v>
      </c>
      <c r="C807">
        <f>IF(Results!J807&lt;=Input!$C$27, 1, 0)</f>
        <v>1</v>
      </c>
      <c r="D807">
        <f>IF(Results!D807&gt;=Input!$F$27, 1, 0)</f>
        <v>0</v>
      </c>
      <c r="E807">
        <f>IF(Results!G807&gt;=Input!$F$27, 1, 0)</f>
        <v>0</v>
      </c>
      <c r="F807">
        <f>IF(Results!J807&gt;=Input!$F$27, 1, 0)</f>
        <v>0</v>
      </c>
      <c r="G807">
        <f>IF(Results!M807&lt;=Input!$C$27, 1, 0)</f>
        <v>1</v>
      </c>
      <c r="H807">
        <f>IF(Results!M807&gt;=Input!$F$27, 1, 0)</f>
        <v>0</v>
      </c>
      <c r="I807">
        <f>IF(D807=1,Results!D807,0)</f>
        <v>0</v>
      </c>
      <c r="J807">
        <f>IF(E807=1,Results!G807,0)</f>
        <v>0</v>
      </c>
      <c r="K807">
        <f>IF(F807=1,Results!J807,0)</f>
        <v>0</v>
      </c>
      <c r="L807">
        <f>IF(H807=1,Results!M807,0)</f>
        <v>0</v>
      </c>
      <c r="M807">
        <f>IF(A807=1,Results!D807,0)</f>
        <v>0</v>
      </c>
      <c r="N807">
        <f>IF(B807=1,Results!G807,0)</f>
        <v>0</v>
      </c>
      <c r="O807">
        <f>IF(C807=1,Results!J807,0)</f>
        <v>0</v>
      </c>
      <c r="P807">
        <f>IF(G807=1,Results!M807,0)</f>
        <v>0</v>
      </c>
      <c r="Q807">
        <f>IF($E807=1,Results!N807,0)</f>
        <v>0</v>
      </c>
      <c r="R807">
        <f>IF($B807=1,Results!N807,0)</f>
        <v>0</v>
      </c>
    </row>
    <row r="808" spans="1:18">
      <c r="A808">
        <f>IF(Results!D808&lt;=Input!$C$27, 1, 0)</f>
        <v>1</v>
      </c>
      <c r="B808">
        <f>IF(Results!G808&lt;=Input!$C$27, 1, 0)</f>
        <v>1</v>
      </c>
      <c r="C808">
        <f>IF(Results!J808&lt;=Input!$C$27, 1, 0)</f>
        <v>1</v>
      </c>
      <c r="D808">
        <f>IF(Results!D808&gt;=Input!$F$27, 1, 0)</f>
        <v>0</v>
      </c>
      <c r="E808">
        <f>IF(Results!G808&gt;=Input!$F$27, 1, 0)</f>
        <v>0</v>
      </c>
      <c r="F808">
        <f>IF(Results!J808&gt;=Input!$F$27, 1, 0)</f>
        <v>0</v>
      </c>
      <c r="G808">
        <f>IF(Results!M808&lt;=Input!$C$27, 1, 0)</f>
        <v>1</v>
      </c>
      <c r="H808">
        <f>IF(Results!M808&gt;=Input!$F$27, 1, 0)</f>
        <v>0</v>
      </c>
      <c r="I808">
        <f>IF(D808=1,Results!D808,0)</f>
        <v>0</v>
      </c>
      <c r="J808">
        <f>IF(E808=1,Results!G808,0)</f>
        <v>0</v>
      </c>
      <c r="K808">
        <f>IF(F808=1,Results!J808,0)</f>
        <v>0</v>
      </c>
      <c r="L808">
        <f>IF(H808=1,Results!M808,0)</f>
        <v>0</v>
      </c>
      <c r="M808">
        <f>IF(A808=1,Results!D808,0)</f>
        <v>0</v>
      </c>
      <c r="N808">
        <f>IF(B808=1,Results!G808,0)</f>
        <v>0</v>
      </c>
      <c r="O808">
        <f>IF(C808=1,Results!J808,0)</f>
        <v>0</v>
      </c>
      <c r="P808">
        <f>IF(G808=1,Results!M808,0)</f>
        <v>0</v>
      </c>
      <c r="Q808">
        <f>IF($E808=1,Results!N808,0)</f>
        <v>0</v>
      </c>
      <c r="R808">
        <f>IF($B808=1,Results!N808,0)</f>
        <v>0</v>
      </c>
    </row>
    <row r="809" spans="1:18">
      <c r="A809">
        <f>IF(Results!D809&lt;=Input!$C$27, 1, 0)</f>
        <v>1</v>
      </c>
      <c r="B809">
        <f>IF(Results!G809&lt;=Input!$C$27, 1, 0)</f>
        <v>1</v>
      </c>
      <c r="C809">
        <f>IF(Results!J809&lt;=Input!$C$27, 1, 0)</f>
        <v>1</v>
      </c>
      <c r="D809">
        <f>IF(Results!D809&gt;=Input!$F$27, 1, 0)</f>
        <v>0</v>
      </c>
      <c r="E809">
        <f>IF(Results!G809&gt;=Input!$F$27, 1, 0)</f>
        <v>0</v>
      </c>
      <c r="F809">
        <f>IF(Results!J809&gt;=Input!$F$27, 1, 0)</f>
        <v>0</v>
      </c>
      <c r="G809">
        <f>IF(Results!M809&lt;=Input!$C$27, 1, 0)</f>
        <v>1</v>
      </c>
      <c r="H809">
        <f>IF(Results!M809&gt;=Input!$F$27, 1, 0)</f>
        <v>0</v>
      </c>
      <c r="I809">
        <f>IF(D809=1,Results!D809,0)</f>
        <v>0</v>
      </c>
      <c r="J809">
        <f>IF(E809=1,Results!G809,0)</f>
        <v>0</v>
      </c>
      <c r="K809">
        <f>IF(F809=1,Results!J809,0)</f>
        <v>0</v>
      </c>
      <c r="L809">
        <f>IF(H809=1,Results!M809,0)</f>
        <v>0</v>
      </c>
      <c r="M809">
        <f>IF(A809=1,Results!D809,0)</f>
        <v>0</v>
      </c>
      <c r="N809">
        <f>IF(B809=1,Results!G809,0)</f>
        <v>0</v>
      </c>
      <c r="O809">
        <f>IF(C809=1,Results!J809,0)</f>
        <v>0</v>
      </c>
      <c r="P809">
        <f>IF(G809=1,Results!M809,0)</f>
        <v>0</v>
      </c>
      <c r="Q809">
        <f>IF($E809=1,Results!N809,0)</f>
        <v>0</v>
      </c>
      <c r="R809">
        <f>IF($B809=1,Results!N809,0)</f>
        <v>0</v>
      </c>
    </row>
    <row r="810" spans="1:18">
      <c r="A810">
        <f>IF(Results!D810&lt;=Input!$C$27, 1, 0)</f>
        <v>1</v>
      </c>
      <c r="B810">
        <f>IF(Results!G810&lt;=Input!$C$27, 1, 0)</f>
        <v>1</v>
      </c>
      <c r="C810">
        <f>IF(Results!J810&lt;=Input!$C$27, 1, 0)</f>
        <v>1</v>
      </c>
      <c r="D810">
        <f>IF(Results!D810&gt;=Input!$F$27, 1, 0)</f>
        <v>0</v>
      </c>
      <c r="E810">
        <f>IF(Results!G810&gt;=Input!$F$27, 1, 0)</f>
        <v>0</v>
      </c>
      <c r="F810">
        <f>IF(Results!J810&gt;=Input!$F$27, 1, 0)</f>
        <v>0</v>
      </c>
      <c r="G810">
        <f>IF(Results!M810&lt;=Input!$C$27, 1, 0)</f>
        <v>1</v>
      </c>
      <c r="H810">
        <f>IF(Results!M810&gt;=Input!$F$27, 1, 0)</f>
        <v>0</v>
      </c>
      <c r="I810">
        <f>IF(D810=1,Results!D810,0)</f>
        <v>0</v>
      </c>
      <c r="J810">
        <f>IF(E810=1,Results!G810,0)</f>
        <v>0</v>
      </c>
      <c r="K810">
        <f>IF(F810=1,Results!J810,0)</f>
        <v>0</v>
      </c>
      <c r="L810">
        <f>IF(H810=1,Results!M810,0)</f>
        <v>0</v>
      </c>
      <c r="M810">
        <f>IF(A810=1,Results!D810,0)</f>
        <v>0</v>
      </c>
      <c r="N810">
        <f>IF(B810=1,Results!G810,0)</f>
        <v>0</v>
      </c>
      <c r="O810">
        <f>IF(C810=1,Results!J810,0)</f>
        <v>0</v>
      </c>
      <c r="P810">
        <f>IF(G810=1,Results!M810,0)</f>
        <v>0</v>
      </c>
      <c r="Q810">
        <f>IF($E810=1,Results!N810,0)</f>
        <v>0</v>
      </c>
      <c r="R810">
        <f>IF($B810=1,Results!N810,0)</f>
        <v>0</v>
      </c>
    </row>
    <row r="811" spans="1:18">
      <c r="A811">
        <f>IF(Results!D811&lt;=Input!$C$27, 1, 0)</f>
        <v>1</v>
      </c>
      <c r="B811">
        <f>IF(Results!G811&lt;=Input!$C$27, 1, 0)</f>
        <v>1</v>
      </c>
      <c r="C811">
        <f>IF(Results!J811&lt;=Input!$C$27, 1, 0)</f>
        <v>1</v>
      </c>
      <c r="D811">
        <f>IF(Results!D811&gt;=Input!$F$27, 1, 0)</f>
        <v>0</v>
      </c>
      <c r="E811">
        <f>IF(Results!G811&gt;=Input!$F$27, 1, 0)</f>
        <v>0</v>
      </c>
      <c r="F811">
        <f>IF(Results!J811&gt;=Input!$F$27, 1, 0)</f>
        <v>0</v>
      </c>
      <c r="G811">
        <f>IF(Results!M811&lt;=Input!$C$27, 1, 0)</f>
        <v>1</v>
      </c>
      <c r="H811">
        <f>IF(Results!M811&gt;=Input!$F$27, 1, 0)</f>
        <v>0</v>
      </c>
      <c r="I811">
        <f>IF(D811=1,Results!D811,0)</f>
        <v>0</v>
      </c>
      <c r="J811">
        <f>IF(E811=1,Results!G811,0)</f>
        <v>0</v>
      </c>
      <c r="K811">
        <f>IF(F811=1,Results!J811,0)</f>
        <v>0</v>
      </c>
      <c r="L811">
        <f>IF(H811=1,Results!M811,0)</f>
        <v>0</v>
      </c>
      <c r="M811">
        <f>IF(A811=1,Results!D811,0)</f>
        <v>0</v>
      </c>
      <c r="N811">
        <f>IF(B811=1,Results!G811,0)</f>
        <v>0</v>
      </c>
      <c r="O811">
        <f>IF(C811=1,Results!J811,0)</f>
        <v>0</v>
      </c>
      <c r="P811">
        <f>IF(G811=1,Results!M811,0)</f>
        <v>0</v>
      </c>
      <c r="Q811">
        <f>IF($E811=1,Results!N811,0)</f>
        <v>0</v>
      </c>
      <c r="R811">
        <f>IF($B811=1,Results!N811,0)</f>
        <v>0</v>
      </c>
    </row>
    <row r="812" spans="1:18">
      <c r="A812">
        <f>IF(Results!D812&lt;=Input!$C$27, 1, 0)</f>
        <v>1</v>
      </c>
      <c r="B812">
        <f>IF(Results!G812&lt;=Input!$C$27, 1, 0)</f>
        <v>1</v>
      </c>
      <c r="C812">
        <f>IF(Results!J812&lt;=Input!$C$27, 1, 0)</f>
        <v>1</v>
      </c>
      <c r="D812">
        <f>IF(Results!D812&gt;=Input!$F$27, 1, 0)</f>
        <v>0</v>
      </c>
      <c r="E812">
        <f>IF(Results!G812&gt;=Input!$F$27, 1, 0)</f>
        <v>0</v>
      </c>
      <c r="F812">
        <f>IF(Results!J812&gt;=Input!$F$27, 1, 0)</f>
        <v>0</v>
      </c>
      <c r="G812">
        <f>IF(Results!M812&lt;=Input!$C$27, 1, 0)</f>
        <v>1</v>
      </c>
      <c r="H812">
        <f>IF(Results!M812&gt;=Input!$F$27, 1, 0)</f>
        <v>0</v>
      </c>
      <c r="I812">
        <f>IF(D812=1,Results!D812,0)</f>
        <v>0</v>
      </c>
      <c r="J812">
        <f>IF(E812=1,Results!G812,0)</f>
        <v>0</v>
      </c>
      <c r="K812">
        <f>IF(F812=1,Results!J812,0)</f>
        <v>0</v>
      </c>
      <c r="L812">
        <f>IF(H812=1,Results!M812,0)</f>
        <v>0</v>
      </c>
      <c r="M812">
        <f>IF(A812=1,Results!D812,0)</f>
        <v>0</v>
      </c>
      <c r="N812">
        <f>IF(B812=1,Results!G812,0)</f>
        <v>0</v>
      </c>
      <c r="O812">
        <f>IF(C812=1,Results!J812,0)</f>
        <v>0</v>
      </c>
      <c r="P812">
        <f>IF(G812=1,Results!M812,0)</f>
        <v>0</v>
      </c>
      <c r="Q812">
        <f>IF($E812=1,Results!N812,0)</f>
        <v>0</v>
      </c>
      <c r="R812">
        <f>IF($B812=1,Results!N812,0)</f>
        <v>0</v>
      </c>
    </row>
    <row r="813" spans="1:18">
      <c r="A813">
        <f>IF(Results!D813&lt;=Input!$C$27, 1, 0)</f>
        <v>1</v>
      </c>
      <c r="B813">
        <f>IF(Results!G813&lt;=Input!$C$27, 1, 0)</f>
        <v>1</v>
      </c>
      <c r="C813">
        <f>IF(Results!J813&lt;=Input!$C$27, 1, 0)</f>
        <v>1</v>
      </c>
      <c r="D813">
        <f>IF(Results!D813&gt;=Input!$F$27, 1, 0)</f>
        <v>0</v>
      </c>
      <c r="E813">
        <f>IF(Results!G813&gt;=Input!$F$27, 1, 0)</f>
        <v>0</v>
      </c>
      <c r="F813">
        <f>IF(Results!J813&gt;=Input!$F$27, 1, 0)</f>
        <v>0</v>
      </c>
      <c r="G813">
        <f>IF(Results!M813&lt;=Input!$C$27, 1, 0)</f>
        <v>1</v>
      </c>
      <c r="H813">
        <f>IF(Results!M813&gt;=Input!$F$27, 1, 0)</f>
        <v>0</v>
      </c>
      <c r="I813">
        <f>IF(D813=1,Results!D813,0)</f>
        <v>0</v>
      </c>
      <c r="J813">
        <f>IF(E813=1,Results!G813,0)</f>
        <v>0</v>
      </c>
      <c r="K813">
        <f>IF(F813=1,Results!J813,0)</f>
        <v>0</v>
      </c>
      <c r="L813">
        <f>IF(H813=1,Results!M813,0)</f>
        <v>0</v>
      </c>
      <c r="M813">
        <f>IF(A813=1,Results!D813,0)</f>
        <v>0</v>
      </c>
      <c r="N813">
        <f>IF(B813=1,Results!G813,0)</f>
        <v>0</v>
      </c>
      <c r="O813">
        <f>IF(C813=1,Results!J813,0)</f>
        <v>0</v>
      </c>
      <c r="P813">
        <f>IF(G813=1,Results!M813,0)</f>
        <v>0</v>
      </c>
      <c r="Q813">
        <f>IF($E813=1,Results!N813,0)</f>
        <v>0</v>
      </c>
      <c r="R813">
        <f>IF($B813=1,Results!N813,0)</f>
        <v>0</v>
      </c>
    </row>
    <row r="814" spans="1:18">
      <c r="A814">
        <f>IF(Results!D814&lt;=Input!$C$27, 1, 0)</f>
        <v>1</v>
      </c>
      <c r="B814">
        <f>IF(Results!G814&lt;=Input!$C$27, 1, 0)</f>
        <v>1</v>
      </c>
      <c r="C814">
        <f>IF(Results!J814&lt;=Input!$C$27, 1, 0)</f>
        <v>1</v>
      </c>
      <c r="D814">
        <f>IF(Results!D814&gt;=Input!$F$27, 1, 0)</f>
        <v>0</v>
      </c>
      <c r="E814">
        <f>IF(Results!G814&gt;=Input!$F$27, 1, 0)</f>
        <v>0</v>
      </c>
      <c r="F814">
        <f>IF(Results!J814&gt;=Input!$F$27, 1, 0)</f>
        <v>0</v>
      </c>
      <c r="G814">
        <f>IF(Results!M814&lt;=Input!$C$27, 1, 0)</f>
        <v>1</v>
      </c>
      <c r="H814">
        <f>IF(Results!M814&gt;=Input!$F$27, 1, 0)</f>
        <v>0</v>
      </c>
      <c r="I814">
        <f>IF(D814=1,Results!D814,0)</f>
        <v>0</v>
      </c>
      <c r="J814">
        <f>IF(E814=1,Results!G814,0)</f>
        <v>0</v>
      </c>
      <c r="K814">
        <f>IF(F814=1,Results!J814,0)</f>
        <v>0</v>
      </c>
      <c r="L814">
        <f>IF(H814=1,Results!M814,0)</f>
        <v>0</v>
      </c>
      <c r="M814">
        <f>IF(A814=1,Results!D814,0)</f>
        <v>0</v>
      </c>
      <c r="N814">
        <f>IF(B814=1,Results!G814,0)</f>
        <v>0</v>
      </c>
      <c r="O814">
        <f>IF(C814=1,Results!J814,0)</f>
        <v>0</v>
      </c>
      <c r="P814">
        <f>IF(G814=1,Results!M814,0)</f>
        <v>0</v>
      </c>
      <c r="Q814">
        <f>IF($E814=1,Results!N814,0)</f>
        <v>0</v>
      </c>
      <c r="R814">
        <f>IF($B814=1,Results!N814,0)</f>
        <v>0</v>
      </c>
    </row>
    <row r="815" spans="1:18">
      <c r="A815">
        <f>IF(Results!D815&lt;=Input!$C$27, 1, 0)</f>
        <v>1</v>
      </c>
      <c r="B815">
        <f>IF(Results!G815&lt;=Input!$C$27, 1, 0)</f>
        <v>1</v>
      </c>
      <c r="C815">
        <f>IF(Results!J815&lt;=Input!$C$27, 1, 0)</f>
        <v>1</v>
      </c>
      <c r="D815">
        <f>IF(Results!D815&gt;=Input!$F$27, 1, 0)</f>
        <v>0</v>
      </c>
      <c r="E815">
        <f>IF(Results!G815&gt;=Input!$F$27, 1, 0)</f>
        <v>0</v>
      </c>
      <c r="F815">
        <f>IF(Results!J815&gt;=Input!$F$27, 1, 0)</f>
        <v>0</v>
      </c>
      <c r="G815">
        <f>IF(Results!M815&lt;=Input!$C$27, 1, 0)</f>
        <v>1</v>
      </c>
      <c r="H815">
        <f>IF(Results!M815&gt;=Input!$F$27, 1, 0)</f>
        <v>0</v>
      </c>
      <c r="I815">
        <f>IF(D815=1,Results!D815,0)</f>
        <v>0</v>
      </c>
      <c r="J815">
        <f>IF(E815=1,Results!G815,0)</f>
        <v>0</v>
      </c>
      <c r="K815">
        <f>IF(F815=1,Results!J815,0)</f>
        <v>0</v>
      </c>
      <c r="L815">
        <f>IF(H815=1,Results!M815,0)</f>
        <v>0</v>
      </c>
      <c r="M815">
        <f>IF(A815=1,Results!D815,0)</f>
        <v>0</v>
      </c>
      <c r="N815">
        <f>IF(B815=1,Results!G815,0)</f>
        <v>0</v>
      </c>
      <c r="O815">
        <f>IF(C815=1,Results!J815,0)</f>
        <v>0</v>
      </c>
      <c r="P815">
        <f>IF(G815=1,Results!M815,0)</f>
        <v>0</v>
      </c>
      <c r="Q815">
        <f>IF($E815=1,Results!N815,0)</f>
        <v>0</v>
      </c>
      <c r="R815">
        <f>IF($B815=1,Results!N815,0)</f>
        <v>0</v>
      </c>
    </row>
    <row r="816" spans="1:18">
      <c r="A816">
        <f>IF(Results!D816&lt;=Input!$C$27, 1, 0)</f>
        <v>1</v>
      </c>
      <c r="B816">
        <f>IF(Results!G816&lt;=Input!$C$27, 1, 0)</f>
        <v>1</v>
      </c>
      <c r="C816">
        <f>IF(Results!J816&lt;=Input!$C$27, 1, 0)</f>
        <v>1</v>
      </c>
      <c r="D816">
        <f>IF(Results!D816&gt;=Input!$F$27, 1, 0)</f>
        <v>0</v>
      </c>
      <c r="E816">
        <f>IF(Results!G816&gt;=Input!$F$27, 1, 0)</f>
        <v>0</v>
      </c>
      <c r="F816">
        <f>IF(Results!J816&gt;=Input!$F$27, 1, 0)</f>
        <v>0</v>
      </c>
      <c r="G816">
        <f>IF(Results!M816&lt;=Input!$C$27, 1, 0)</f>
        <v>1</v>
      </c>
      <c r="H816">
        <f>IF(Results!M816&gt;=Input!$F$27, 1, 0)</f>
        <v>0</v>
      </c>
      <c r="I816">
        <f>IF(D816=1,Results!D816,0)</f>
        <v>0</v>
      </c>
      <c r="J816">
        <f>IF(E816=1,Results!G816,0)</f>
        <v>0</v>
      </c>
      <c r="K816">
        <f>IF(F816=1,Results!J816,0)</f>
        <v>0</v>
      </c>
      <c r="L816">
        <f>IF(H816=1,Results!M816,0)</f>
        <v>0</v>
      </c>
      <c r="M816">
        <f>IF(A816=1,Results!D816,0)</f>
        <v>0</v>
      </c>
      <c r="N816">
        <f>IF(B816=1,Results!G816,0)</f>
        <v>0</v>
      </c>
      <c r="O816">
        <f>IF(C816=1,Results!J816,0)</f>
        <v>0</v>
      </c>
      <c r="P816">
        <f>IF(G816=1,Results!M816,0)</f>
        <v>0</v>
      </c>
      <c r="Q816">
        <f>IF($E816=1,Results!N816,0)</f>
        <v>0</v>
      </c>
      <c r="R816">
        <f>IF($B816=1,Results!N816,0)</f>
        <v>0</v>
      </c>
    </row>
    <row r="817" spans="1:18">
      <c r="A817">
        <f>IF(Results!D817&lt;=Input!$C$27, 1, 0)</f>
        <v>1</v>
      </c>
      <c r="B817">
        <f>IF(Results!G817&lt;=Input!$C$27, 1, 0)</f>
        <v>1</v>
      </c>
      <c r="C817">
        <f>IF(Results!J817&lt;=Input!$C$27, 1, 0)</f>
        <v>1</v>
      </c>
      <c r="D817">
        <f>IF(Results!D817&gt;=Input!$F$27, 1, 0)</f>
        <v>0</v>
      </c>
      <c r="E817">
        <f>IF(Results!G817&gt;=Input!$F$27, 1, 0)</f>
        <v>0</v>
      </c>
      <c r="F817">
        <f>IF(Results!J817&gt;=Input!$F$27, 1, 0)</f>
        <v>0</v>
      </c>
      <c r="G817">
        <f>IF(Results!M817&lt;=Input!$C$27, 1, 0)</f>
        <v>1</v>
      </c>
      <c r="H817">
        <f>IF(Results!M817&gt;=Input!$F$27, 1, 0)</f>
        <v>0</v>
      </c>
      <c r="I817">
        <f>IF(D817=1,Results!D817,0)</f>
        <v>0</v>
      </c>
      <c r="J817">
        <f>IF(E817=1,Results!G817,0)</f>
        <v>0</v>
      </c>
      <c r="K817">
        <f>IF(F817=1,Results!J817,0)</f>
        <v>0</v>
      </c>
      <c r="L817">
        <f>IF(H817=1,Results!M817,0)</f>
        <v>0</v>
      </c>
      <c r="M817">
        <f>IF(A817=1,Results!D817,0)</f>
        <v>0</v>
      </c>
      <c r="N817">
        <f>IF(B817=1,Results!G817,0)</f>
        <v>0</v>
      </c>
      <c r="O817">
        <f>IF(C817=1,Results!J817,0)</f>
        <v>0</v>
      </c>
      <c r="P817">
        <f>IF(G817=1,Results!M817,0)</f>
        <v>0</v>
      </c>
      <c r="Q817">
        <f>IF($E817=1,Results!N817,0)</f>
        <v>0</v>
      </c>
      <c r="R817">
        <f>IF($B817=1,Results!N817,0)</f>
        <v>0</v>
      </c>
    </row>
    <row r="818" spans="1:18">
      <c r="A818">
        <f>IF(Results!D818&lt;=Input!$C$27, 1, 0)</f>
        <v>1</v>
      </c>
      <c r="B818">
        <f>IF(Results!G818&lt;=Input!$C$27, 1, 0)</f>
        <v>1</v>
      </c>
      <c r="C818">
        <f>IF(Results!J818&lt;=Input!$C$27, 1, 0)</f>
        <v>1</v>
      </c>
      <c r="D818">
        <f>IF(Results!D818&gt;=Input!$F$27, 1, 0)</f>
        <v>0</v>
      </c>
      <c r="E818">
        <f>IF(Results!G818&gt;=Input!$F$27, 1, 0)</f>
        <v>0</v>
      </c>
      <c r="F818">
        <f>IF(Results!J818&gt;=Input!$F$27, 1, 0)</f>
        <v>0</v>
      </c>
      <c r="G818">
        <f>IF(Results!M818&lt;=Input!$C$27, 1, 0)</f>
        <v>1</v>
      </c>
      <c r="H818">
        <f>IF(Results!M818&gt;=Input!$F$27, 1, 0)</f>
        <v>0</v>
      </c>
      <c r="I818">
        <f>IF(D818=1,Results!D818,0)</f>
        <v>0</v>
      </c>
      <c r="J818">
        <f>IF(E818=1,Results!G818,0)</f>
        <v>0</v>
      </c>
      <c r="K818">
        <f>IF(F818=1,Results!J818,0)</f>
        <v>0</v>
      </c>
      <c r="L818">
        <f>IF(H818=1,Results!M818,0)</f>
        <v>0</v>
      </c>
      <c r="M818">
        <f>IF(A818=1,Results!D818,0)</f>
        <v>0</v>
      </c>
      <c r="N818">
        <f>IF(B818=1,Results!G818,0)</f>
        <v>0</v>
      </c>
      <c r="O818">
        <f>IF(C818=1,Results!J818,0)</f>
        <v>0</v>
      </c>
      <c r="P818">
        <f>IF(G818=1,Results!M818,0)</f>
        <v>0</v>
      </c>
      <c r="Q818">
        <f>IF($E818=1,Results!N818,0)</f>
        <v>0</v>
      </c>
      <c r="R818">
        <f>IF($B818=1,Results!N818,0)</f>
        <v>0</v>
      </c>
    </row>
    <row r="819" spans="1:18">
      <c r="A819">
        <f>IF(Results!D819&lt;=Input!$C$27, 1, 0)</f>
        <v>1</v>
      </c>
      <c r="B819">
        <f>IF(Results!G819&lt;=Input!$C$27, 1, 0)</f>
        <v>1</v>
      </c>
      <c r="C819">
        <f>IF(Results!J819&lt;=Input!$C$27, 1, 0)</f>
        <v>1</v>
      </c>
      <c r="D819">
        <f>IF(Results!D819&gt;=Input!$F$27, 1, 0)</f>
        <v>0</v>
      </c>
      <c r="E819">
        <f>IF(Results!G819&gt;=Input!$F$27, 1, 0)</f>
        <v>0</v>
      </c>
      <c r="F819">
        <f>IF(Results!J819&gt;=Input!$F$27, 1, 0)</f>
        <v>0</v>
      </c>
      <c r="G819">
        <f>IF(Results!M819&lt;=Input!$C$27, 1, 0)</f>
        <v>1</v>
      </c>
      <c r="H819">
        <f>IF(Results!M819&gt;=Input!$F$27, 1, 0)</f>
        <v>0</v>
      </c>
      <c r="I819">
        <f>IF(D819=1,Results!D819,0)</f>
        <v>0</v>
      </c>
      <c r="J819">
        <f>IF(E819=1,Results!G819,0)</f>
        <v>0</v>
      </c>
      <c r="K819">
        <f>IF(F819=1,Results!J819,0)</f>
        <v>0</v>
      </c>
      <c r="L819">
        <f>IF(H819=1,Results!M819,0)</f>
        <v>0</v>
      </c>
      <c r="M819">
        <f>IF(A819=1,Results!D819,0)</f>
        <v>0</v>
      </c>
      <c r="N819">
        <f>IF(B819=1,Results!G819,0)</f>
        <v>0</v>
      </c>
      <c r="O819">
        <f>IF(C819=1,Results!J819,0)</f>
        <v>0</v>
      </c>
      <c r="P819">
        <f>IF(G819=1,Results!M819,0)</f>
        <v>0</v>
      </c>
      <c r="Q819">
        <f>IF($E819=1,Results!N819,0)</f>
        <v>0</v>
      </c>
      <c r="R819">
        <f>IF($B819=1,Results!N819,0)</f>
        <v>0</v>
      </c>
    </row>
    <row r="820" spans="1:18">
      <c r="A820">
        <f>IF(Results!D820&lt;=Input!$C$27, 1, 0)</f>
        <v>1</v>
      </c>
      <c r="B820">
        <f>IF(Results!G820&lt;=Input!$C$27, 1, 0)</f>
        <v>1</v>
      </c>
      <c r="C820">
        <f>IF(Results!J820&lt;=Input!$C$27, 1, 0)</f>
        <v>1</v>
      </c>
      <c r="D820">
        <f>IF(Results!D820&gt;=Input!$F$27, 1, 0)</f>
        <v>0</v>
      </c>
      <c r="E820">
        <f>IF(Results!G820&gt;=Input!$F$27, 1, 0)</f>
        <v>0</v>
      </c>
      <c r="F820">
        <f>IF(Results!J820&gt;=Input!$F$27, 1, 0)</f>
        <v>0</v>
      </c>
      <c r="G820">
        <f>IF(Results!M820&lt;=Input!$C$27, 1, 0)</f>
        <v>1</v>
      </c>
      <c r="H820">
        <f>IF(Results!M820&gt;=Input!$F$27, 1, 0)</f>
        <v>0</v>
      </c>
      <c r="I820">
        <f>IF(D820=1,Results!D820,0)</f>
        <v>0</v>
      </c>
      <c r="J820">
        <f>IF(E820=1,Results!G820,0)</f>
        <v>0</v>
      </c>
      <c r="K820">
        <f>IF(F820=1,Results!J820,0)</f>
        <v>0</v>
      </c>
      <c r="L820">
        <f>IF(H820=1,Results!M820,0)</f>
        <v>0</v>
      </c>
      <c r="M820">
        <f>IF(A820=1,Results!D820,0)</f>
        <v>0</v>
      </c>
      <c r="N820">
        <f>IF(B820=1,Results!G820,0)</f>
        <v>0</v>
      </c>
      <c r="O820">
        <f>IF(C820=1,Results!J820,0)</f>
        <v>0</v>
      </c>
      <c r="P820">
        <f>IF(G820=1,Results!M820,0)</f>
        <v>0</v>
      </c>
      <c r="Q820">
        <f>IF($E820=1,Results!N820,0)</f>
        <v>0</v>
      </c>
      <c r="R820">
        <f>IF($B820=1,Results!N820,0)</f>
        <v>0</v>
      </c>
    </row>
    <row r="821" spans="1:18">
      <c r="A821">
        <f>IF(Results!D821&lt;=Input!$C$27, 1, 0)</f>
        <v>1</v>
      </c>
      <c r="B821">
        <f>IF(Results!G821&lt;=Input!$C$27, 1, 0)</f>
        <v>1</v>
      </c>
      <c r="C821">
        <f>IF(Results!J821&lt;=Input!$C$27, 1, 0)</f>
        <v>1</v>
      </c>
      <c r="D821">
        <f>IF(Results!D821&gt;=Input!$F$27, 1, 0)</f>
        <v>0</v>
      </c>
      <c r="E821">
        <f>IF(Results!G821&gt;=Input!$F$27, 1, 0)</f>
        <v>0</v>
      </c>
      <c r="F821">
        <f>IF(Results!J821&gt;=Input!$F$27, 1, 0)</f>
        <v>0</v>
      </c>
      <c r="G821">
        <f>IF(Results!M821&lt;=Input!$C$27, 1, 0)</f>
        <v>1</v>
      </c>
      <c r="H821">
        <f>IF(Results!M821&gt;=Input!$F$27, 1, 0)</f>
        <v>0</v>
      </c>
      <c r="I821">
        <f>IF(D821=1,Results!D821,0)</f>
        <v>0</v>
      </c>
      <c r="J821">
        <f>IF(E821=1,Results!G821,0)</f>
        <v>0</v>
      </c>
      <c r="K821">
        <f>IF(F821=1,Results!J821,0)</f>
        <v>0</v>
      </c>
      <c r="L821">
        <f>IF(H821=1,Results!M821,0)</f>
        <v>0</v>
      </c>
      <c r="M821">
        <f>IF(A821=1,Results!D821,0)</f>
        <v>0</v>
      </c>
      <c r="N821">
        <f>IF(B821=1,Results!G821,0)</f>
        <v>0</v>
      </c>
      <c r="O821">
        <f>IF(C821=1,Results!J821,0)</f>
        <v>0</v>
      </c>
      <c r="P821">
        <f>IF(G821=1,Results!M821,0)</f>
        <v>0</v>
      </c>
      <c r="Q821">
        <f>IF($E821=1,Results!N821,0)</f>
        <v>0</v>
      </c>
      <c r="R821">
        <f>IF($B821=1,Results!N821,0)</f>
        <v>0</v>
      </c>
    </row>
    <row r="822" spans="1:18">
      <c r="A822">
        <f>IF(Results!D822&lt;=Input!$C$27, 1, 0)</f>
        <v>1</v>
      </c>
      <c r="B822">
        <f>IF(Results!G822&lt;=Input!$C$27, 1, 0)</f>
        <v>1</v>
      </c>
      <c r="C822">
        <f>IF(Results!J822&lt;=Input!$C$27, 1, 0)</f>
        <v>1</v>
      </c>
      <c r="D822">
        <f>IF(Results!D822&gt;=Input!$F$27, 1, 0)</f>
        <v>0</v>
      </c>
      <c r="E822">
        <f>IF(Results!G822&gt;=Input!$F$27, 1, 0)</f>
        <v>0</v>
      </c>
      <c r="F822">
        <f>IF(Results!J822&gt;=Input!$F$27, 1, 0)</f>
        <v>0</v>
      </c>
      <c r="G822">
        <f>IF(Results!M822&lt;=Input!$C$27, 1, 0)</f>
        <v>1</v>
      </c>
      <c r="H822">
        <f>IF(Results!M822&gt;=Input!$F$27, 1, 0)</f>
        <v>0</v>
      </c>
      <c r="I822">
        <f>IF(D822=1,Results!D822,0)</f>
        <v>0</v>
      </c>
      <c r="J822">
        <f>IF(E822=1,Results!G822,0)</f>
        <v>0</v>
      </c>
      <c r="K822">
        <f>IF(F822=1,Results!J822,0)</f>
        <v>0</v>
      </c>
      <c r="L822">
        <f>IF(H822=1,Results!M822,0)</f>
        <v>0</v>
      </c>
      <c r="M822">
        <f>IF(A822=1,Results!D822,0)</f>
        <v>0</v>
      </c>
      <c r="N822">
        <f>IF(B822=1,Results!G822,0)</f>
        <v>0</v>
      </c>
      <c r="O822">
        <f>IF(C822=1,Results!J822,0)</f>
        <v>0</v>
      </c>
      <c r="P822">
        <f>IF(G822=1,Results!M822,0)</f>
        <v>0</v>
      </c>
      <c r="Q822">
        <f>IF($E822=1,Results!N822,0)</f>
        <v>0</v>
      </c>
      <c r="R822">
        <f>IF($B822=1,Results!N822,0)</f>
        <v>0</v>
      </c>
    </row>
    <row r="823" spans="1:18">
      <c r="A823">
        <f>IF(Results!D823&lt;=Input!$C$27, 1, 0)</f>
        <v>1</v>
      </c>
      <c r="B823">
        <f>IF(Results!G823&lt;=Input!$C$27, 1, 0)</f>
        <v>1</v>
      </c>
      <c r="C823">
        <f>IF(Results!J823&lt;=Input!$C$27, 1, 0)</f>
        <v>1</v>
      </c>
      <c r="D823">
        <f>IF(Results!D823&gt;=Input!$F$27, 1, 0)</f>
        <v>0</v>
      </c>
      <c r="E823">
        <f>IF(Results!G823&gt;=Input!$F$27, 1, 0)</f>
        <v>0</v>
      </c>
      <c r="F823">
        <f>IF(Results!J823&gt;=Input!$F$27, 1, 0)</f>
        <v>0</v>
      </c>
      <c r="G823">
        <f>IF(Results!M823&lt;=Input!$C$27, 1, 0)</f>
        <v>1</v>
      </c>
      <c r="H823">
        <f>IF(Results!M823&gt;=Input!$F$27, 1, 0)</f>
        <v>0</v>
      </c>
      <c r="I823">
        <f>IF(D823=1,Results!D823,0)</f>
        <v>0</v>
      </c>
      <c r="J823">
        <f>IF(E823=1,Results!G823,0)</f>
        <v>0</v>
      </c>
      <c r="K823">
        <f>IF(F823=1,Results!J823,0)</f>
        <v>0</v>
      </c>
      <c r="L823">
        <f>IF(H823=1,Results!M823,0)</f>
        <v>0</v>
      </c>
      <c r="M823">
        <f>IF(A823=1,Results!D823,0)</f>
        <v>0</v>
      </c>
      <c r="N823">
        <f>IF(B823=1,Results!G823,0)</f>
        <v>0</v>
      </c>
      <c r="O823">
        <f>IF(C823=1,Results!J823,0)</f>
        <v>0</v>
      </c>
      <c r="P823">
        <f>IF(G823=1,Results!M823,0)</f>
        <v>0</v>
      </c>
      <c r="Q823">
        <f>IF($E823=1,Results!N823,0)</f>
        <v>0</v>
      </c>
      <c r="R823">
        <f>IF($B823=1,Results!N823,0)</f>
        <v>0</v>
      </c>
    </row>
    <row r="824" spans="1:18">
      <c r="A824">
        <f>IF(Results!D824&lt;=Input!$C$27, 1, 0)</f>
        <v>1</v>
      </c>
      <c r="B824">
        <f>IF(Results!G824&lt;=Input!$C$27, 1, 0)</f>
        <v>1</v>
      </c>
      <c r="C824">
        <f>IF(Results!J824&lt;=Input!$C$27, 1, 0)</f>
        <v>1</v>
      </c>
      <c r="D824">
        <f>IF(Results!D824&gt;=Input!$F$27, 1, 0)</f>
        <v>0</v>
      </c>
      <c r="E824">
        <f>IF(Results!G824&gt;=Input!$F$27, 1, 0)</f>
        <v>0</v>
      </c>
      <c r="F824">
        <f>IF(Results!J824&gt;=Input!$F$27, 1, 0)</f>
        <v>0</v>
      </c>
      <c r="G824">
        <f>IF(Results!M824&lt;=Input!$C$27, 1, 0)</f>
        <v>1</v>
      </c>
      <c r="H824">
        <f>IF(Results!M824&gt;=Input!$F$27, 1, 0)</f>
        <v>0</v>
      </c>
      <c r="I824">
        <f>IF(D824=1,Results!D824,0)</f>
        <v>0</v>
      </c>
      <c r="J824">
        <f>IF(E824=1,Results!G824,0)</f>
        <v>0</v>
      </c>
      <c r="K824">
        <f>IF(F824=1,Results!J824,0)</f>
        <v>0</v>
      </c>
      <c r="L824">
        <f>IF(H824=1,Results!M824,0)</f>
        <v>0</v>
      </c>
      <c r="M824">
        <f>IF(A824=1,Results!D824,0)</f>
        <v>0</v>
      </c>
      <c r="N824">
        <f>IF(B824=1,Results!G824,0)</f>
        <v>0</v>
      </c>
      <c r="O824">
        <f>IF(C824=1,Results!J824,0)</f>
        <v>0</v>
      </c>
      <c r="P824">
        <f>IF(G824=1,Results!M824,0)</f>
        <v>0</v>
      </c>
      <c r="Q824">
        <f>IF($E824=1,Results!N824,0)</f>
        <v>0</v>
      </c>
      <c r="R824">
        <f>IF($B824=1,Results!N824,0)</f>
        <v>0</v>
      </c>
    </row>
    <row r="825" spans="1:18">
      <c r="A825">
        <f>IF(Results!D825&lt;=Input!$C$27, 1, 0)</f>
        <v>1</v>
      </c>
      <c r="B825">
        <f>IF(Results!G825&lt;=Input!$C$27, 1, 0)</f>
        <v>1</v>
      </c>
      <c r="C825">
        <f>IF(Results!J825&lt;=Input!$C$27, 1, 0)</f>
        <v>1</v>
      </c>
      <c r="D825">
        <f>IF(Results!D825&gt;=Input!$F$27, 1, 0)</f>
        <v>0</v>
      </c>
      <c r="E825">
        <f>IF(Results!G825&gt;=Input!$F$27, 1, 0)</f>
        <v>0</v>
      </c>
      <c r="F825">
        <f>IF(Results!J825&gt;=Input!$F$27, 1, 0)</f>
        <v>0</v>
      </c>
      <c r="G825">
        <f>IF(Results!M825&lt;=Input!$C$27, 1, 0)</f>
        <v>1</v>
      </c>
      <c r="H825">
        <f>IF(Results!M825&gt;=Input!$F$27, 1, 0)</f>
        <v>0</v>
      </c>
      <c r="I825">
        <f>IF(D825=1,Results!D825,0)</f>
        <v>0</v>
      </c>
      <c r="J825">
        <f>IF(E825=1,Results!G825,0)</f>
        <v>0</v>
      </c>
      <c r="K825">
        <f>IF(F825=1,Results!J825,0)</f>
        <v>0</v>
      </c>
      <c r="L825">
        <f>IF(H825=1,Results!M825,0)</f>
        <v>0</v>
      </c>
      <c r="M825">
        <f>IF(A825=1,Results!D825,0)</f>
        <v>0</v>
      </c>
      <c r="N825">
        <f>IF(B825=1,Results!G825,0)</f>
        <v>0</v>
      </c>
      <c r="O825">
        <f>IF(C825=1,Results!J825,0)</f>
        <v>0</v>
      </c>
      <c r="P825">
        <f>IF(G825=1,Results!M825,0)</f>
        <v>0</v>
      </c>
      <c r="Q825">
        <f>IF($E825=1,Results!N825,0)</f>
        <v>0</v>
      </c>
      <c r="R825">
        <f>IF($B825=1,Results!N825,0)</f>
        <v>0</v>
      </c>
    </row>
    <row r="826" spans="1:18">
      <c r="A826">
        <f>IF(Results!D826&lt;=Input!$C$27, 1, 0)</f>
        <v>1</v>
      </c>
      <c r="B826">
        <f>IF(Results!G826&lt;=Input!$C$27, 1, 0)</f>
        <v>1</v>
      </c>
      <c r="C826">
        <f>IF(Results!J826&lt;=Input!$C$27, 1, 0)</f>
        <v>1</v>
      </c>
      <c r="D826">
        <f>IF(Results!D826&gt;=Input!$F$27, 1, 0)</f>
        <v>0</v>
      </c>
      <c r="E826">
        <f>IF(Results!G826&gt;=Input!$F$27, 1, 0)</f>
        <v>0</v>
      </c>
      <c r="F826">
        <f>IF(Results!J826&gt;=Input!$F$27, 1, 0)</f>
        <v>0</v>
      </c>
      <c r="G826">
        <f>IF(Results!M826&lt;=Input!$C$27, 1, 0)</f>
        <v>1</v>
      </c>
      <c r="H826">
        <f>IF(Results!M826&gt;=Input!$F$27, 1, 0)</f>
        <v>0</v>
      </c>
      <c r="I826">
        <f>IF(D826=1,Results!D826,0)</f>
        <v>0</v>
      </c>
      <c r="J826">
        <f>IF(E826=1,Results!G826,0)</f>
        <v>0</v>
      </c>
      <c r="K826">
        <f>IF(F826=1,Results!J826,0)</f>
        <v>0</v>
      </c>
      <c r="L826">
        <f>IF(H826=1,Results!M826,0)</f>
        <v>0</v>
      </c>
      <c r="M826">
        <f>IF(A826=1,Results!D826,0)</f>
        <v>0</v>
      </c>
      <c r="N826">
        <f>IF(B826=1,Results!G826,0)</f>
        <v>0</v>
      </c>
      <c r="O826">
        <f>IF(C826=1,Results!J826,0)</f>
        <v>0</v>
      </c>
      <c r="P826">
        <f>IF(G826=1,Results!M826,0)</f>
        <v>0</v>
      </c>
      <c r="Q826">
        <f>IF($E826=1,Results!N826,0)</f>
        <v>0</v>
      </c>
      <c r="R826">
        <f>IF($B826=1,Results!N826,0)</f>
        <v>0</v>
      </c>
    </row>
    <row r="827" spans="1:18">
      <c r="A827">
        <f>IF(Results!D827&lt;=Input!$C$27, 1, 0)</f>
        <v>1</v>
      </c>
      <c r="B827">
        <f>IF(Results!G827&lt;=Input!$C$27, 1, 0)</f>
        <v>1</v>
      </c>
      <c r="C827">
        <f>IF(Results!J827&lt;=Input!$C$27, 1, 0)</f>
        <v>1</v>
      </c>
      <c r="D827">
        <f>IF(Results!D827&gt;=Input!$F$27, 1, 0)</f>
        <v>0</v>
      </c>
      <c r="E827">
        <f>IF(Results!G827&gt;=Input!$F$27, 1, 0)</f>
        <v>0</v>
      </c>
      <c r="F827">
        <f>IF(Results!J827&gt;=Input!$F$27, 1, 0)</f>
        <v>0</v>
      </c>
      <c r="G827">
        <f>IF(Results!M827&lt;=Input!$C$27, 1, 0)</f>
        <v>1</v>
      </c>
      <c r="H827">
        <f>IF(Results!M827&gt;=Input!$F$27, 1, 0)</f>
        <v>0</v>
      </c>
      <c r="I827">
        <f>IF(D827=1,Results!D827,0)</f>
        <v>0</v>
      </c>
      <c r="J827">
        <f>IF(E827=1,Results!G827,0)</f>
        <v>0</v>
      </c>
      <c r="K827">
        <f>IF(F827=1,Results!J827,0)</f>
        <v>0</v>
      </c>
      <c r="L827">
        <f>IF(H827=1,Results!M827,0)</f>
        <v>0</v>
      </c>
      <c r="M827">
        <f>IF(A827=1,Results!D827,0)</f>
        <v>0</v>
      </c>
      <c r="N827">
        <f>IF(B827=1,Results!G827,0)</f>
        <v>0</v>
      </c>
      <c r="O827">
        <f>IF(C827=1,Results!J827,0)</f>
        <v>0</v>
      </c>
      <c r="P827">
        <f>IF(G827=1,Results!M827,0)</f>
        <v>0</v>
      </c>
      <c r="Q827">
        <f>IF($E827=1,Results!N827,0)</f>
        <v>0</v>
      </c>
      <c r="R827">
        <f>IF($B827=1,Results!N827,0)</f>
        <v>0</v>
      </c>
    </row>
    <row r="828" spans="1:18">
      <c r="A828">
        <f>IF(Results!D828&lt;=Input!$C$27, 1, 0)</f>
        <v>1</v>
      </c>
      <c r="B828">
        <f>IF(Results!G828&lt;=Input!$C$27, 1, 0)</f>
        <v>1</v>
      </c>
      <c r="C828">
        <f>IF(Results!J828&lt;=Input!$C$27, 1, 0)</f>
        <v>1</v>
      </c>
      <c r="D828">
        <f>IF(Results!D828&gt;=Input!$F$27, 1, 0)</f>
        <v>0</v>
      </c>
      <c r="E828">
        <f>IF(Results!G828&gt;=Input!$F$27, 1, 0)</f>
        <v>0</v>
      </c>
      <c r="F828">
        <f>IF(Results!J828&gt;=Input!$F$27, 1, 0)</f>
        <v>0</v>
      </c>
      <c r="G828">
        <f>IF(Results!M828&lt;=Input!$C$27, 1, 0)</f>
        <v>1</v>
      </c>
      <c r="H828">
        <f>IF(Results!M828&gt;=Input!$F$27, 1, 0)</f>
        <v>0</v>
      </c>
      <c r="I828">
        <f>IF(D828=1,Results!D828,0)</f>
        <v>0</v>
      </c>
      <c r="J828">
        <f>IF(E828=1,Results!G828,0)</f>
        <v>0</v>
      </c>
      <c r="K828">
        <f>IF(F828=1,Results!J828,0)</f>
        <v>0</v>
      </c>
      <c r="L828">
        <f>IF(H828=1,Results!M828,0)</f>
        <v>0</v>
      </c>
      <c r="M828">
        <f>IF(A828=1,Results!D828,0)</f>
        <v>0</v>
      </c>
      <c r="N828">
        <f>IF(B828=1,Results!G828,0)</f>
        <v>0</v>
      </c>
      <c r="O828">
        <f>IF(C828=1,Results!J828,0)</f>
        <v>0</v>
      </c>
      <c r="P828">
        <f>IF(G828=1,Results!M828,0)</f>
        <v>0</v>
      </c>
      <c r="Q828">
        <f>IF($E828=1,Results!N828,0)</f>
        <v>0</v>
      </c>
      <c r="R828">
        <f>IF($B828=1,Results!N828,0)</f>
        <v>0</v>
      </c>
    </row>
    <row r="829" spans="1:18">
      <c r="A829">
        <f>IF(Results!D829&lt;=Input!$C$27, 1, 0)</f>
        <v>1</v>
      </c>
      <c r="B829">
        <f>IF(Results!G829&lt;=Input!$C$27, 1, 0)</f>
        <v>1</v>
      </c>
      <c r="C829">
        <f>IF(Results!J829&lt;=Input!$C$27, 1, 0)</f>
        <v>1</v>
      </c>
      <c r="D829">
        <f>IF(Results!D829&gt;=Input!$F$27, 1, 0)</f>
        <v>0</v>
      </c>
      <c r="E829">
        <f>IF(Results!G829&gt;=Input!$F$27, 1, 0)</f>
        <v>0</v>
      </c>
      <c r="F829">
        <f>IF(Results!J829&gt;=Input!$F$27, 1, 0)</f>
        <v>0</v>
      </c>
      <c r="G829">
        <f>IF(Results!M829&lt;=Input!$C$27, 1, 0)</f>
        <v>1</v>
      </c>
      <c r="H829">
        <f>IF(Results!M829&gt;=Input!$F$27, 1, 0)</f>
        <v>0</v>
      </c>
      <c r="I829">
        <f>IF(D829=1,Results!D829,0)</f>
        <v>0</v>
      </c>
      <c r="J829">
        <f>IF(E829=1,Results!G829,0)</f>
        <v>0</v>
      </c>
      <c r="K829">
        <f>IF(F829=1,Results!J829,0)</f>
        <v>0</v>
      </c>
      <c r="L829">
        <f>IF(H829=1,Results!M829,0)</f>
        <v>0</v>
      </c>
      <c r="M829">
        <f>IF(A829=1,Results!D829,0)</f>
        <v>0</v>
      </c>
      <c r="N829">
        <f>IF(B829=1,Results!G829,0)</f>
        <v>0</v>
      </c>
      <c r="O829">
        <f>IF(C829=1,Results!J829,0)</f>
        <v>0</v>
      </c>
      <c r="P829">
        <f>IF(G829=1,Results!M829,0)</f>
        <v>0</v>
      </c>
      <c r="Q829">
        <f>IF($E829=1,Results!N829,0)</f>
        <v>0</v>
      </c>
      <c r="R829">
        <f>IF($B829=1,Results!N829,0)</f>
        <v>0</v>
      </c>
    </row>
    <row r="830" spans="1:18">
      <c r="A830">
        <f>IF(Results!D830&lt;=Input!$C$27, 1, 0)</f>
        <v>1</v>
      </c>
      <c r="B830">
        <f>IF(Results!G830&lt;=Input!$C$27, 1, 0)</f>
        <v>1</v>
      </c>
      <c r="C830">
        <f>IF(Results!J830&lt;=Input!$C$27, 1, 0)</f>
        <v>1</v>
      </c>
      <c r="D830">
        <f>IF(Results!D830&gt;=Input!$F$27, 1, 0)</f>
        <v>0</v>
      </c>
      <c r="E830">
        <f>IF(Results!G830&gt;=Input!$F$27, 1, 0)</f>
        <v>0</v>
      </c>
      <c r="F830">
        <f>IF(Results!J830&gt;=Input!$F$27, 1, 0)</f>
        <v>0</v>
      </c>
      <c r="G830">
        <f>IF(Results!M830&lt;=Input!$C$27, 1, 0)</f>
        <v>1</v>
      </c>
      <c r="H830">
        <f>IF(Results!M830&gt;=Input!$F$27, 1, 0)</f>
        <v>0</v>
      </c>
      <c r="I830">
        <f>IF(D830=1,Results!D830,0)</f>
        <v>0</v>
      </c>
      <c r="J830">
        <f>IF(E830=1,Results!G830,0)</f>
        <v>0</v>
      </c>
      <c r="K830">
        <f>IF(F830=1,Results!J830,0)</f>
        <v>0</v>
      </c>
      <c r="L830">
        <f>IF(H830=1,Results!M830,0)</f>
        <v>0</v>
      </c>
      <c r="M830">
        <f>IF(A830=1,Results!D830,0)</f>
        <v>0</v>
      </c>
      <c r="N830">
        <f>IF(B830=1,Results!G830,0)</f>
        <v>0</v>
      </c>
      <c r="O830">
        <f>IF(C830=1,Results!J830,0)</f>
        <v>0</v>
      </c>
      <c r="P830">
        <f>IF(G830=1,Results!M830,0)</f>
        <v>0</v>
      </c>
      <c r="Q830">
        <f>IF($E830=1,Results!N830,0)</f>
        <v>0</v>
      </c>
      <c r="R830">
        <f>IF($B830=1,Results!N830,0)</f>
        <v>0</v>
      </c>
    </row>
    <row r="831" spans="1:18">
      <c r="A831">
        <f>IF(Results!D831&lt;=Input!$C$27, 1, 0)</f>
        <v>1</v>
      </c>
      <c r="B831">
        <f>IF(Results!G831&lt;=Input!$C$27, 1, 0)</f>
        <v>1</v>
      </c>
      <c r="C831">
        <f>IF(Results!J831&lt;=Input!$C$27, 1, 0)</f>
        <v>1</v>
      </c>
      <c r="D831">
        <f>IF(Results!D831&gt;=Input!$F$27, 1, 0)</f>
        <v>0</v>
      </c>
      <c r="E831">
        <f>IF(Results!G831&gt;=Input!$F$27, 1, 0)</f>
        <v>0</v>
      </c>
      <c r="F831">
        <f>IF(Results!J831&gt;=Input!$F$27, 1, 0)</f>
        <v>0</v>
      </c>
      <c r="G831">
        <f>IF(Results!M831&lt;=Input!$C$27, 1, 0)</f>
        <v>1</v>
      </c>
      <c r="H831">
        <f>IF(Results!M831&gt;=Input!$F$27, 1, 0)</f>
        <v>0</v>
      </c>
      <c r="I831">
        <f>IF(D831=1,Results!D831,0)</f>
        <v>0</v>
      </c>
      <c r="J831">
        <f>IF(E831=1,Results!G831,0)</f>
        <v>0</v>
      </c>
      <c r="K831">
        <f>IF(F831=1,Results!J831,0)</f>
        <v>0</v>
      </c>
      <c r="L831">
        <f>IF(H831=1,Results!M831,0)</f>
        <v>0</v>
      </c>
      <c r="M831">
        <f>IF(A831=1,Results!D831,0)</f>
        <v>0</v>
      </c>
      <c r="N831">
        <f>IF(B831=1,Results!G831,0)</f>
        <v>0</v>
      </c>
      <c r="O831">
        <f>IF(C831=1,Results!J831,0)</f>
        <v>0</v>
      </c>
      <c r="P831">
        <f>IF(G831=1,Results!M831,0)</f>
        <v>0</v>
      </c>
      <c r="Q831">
        <f>IF($E831=1,Results!N831,0)</f>
        <v>0</v>
      </c>
      <c r="R831">
        <f>IF($B831=1,Results!N831,0)</f>
        <v>0</v>
      </c>
    </row>
    <row r="832" spans="1:18">
      <c r="A832">
        <f>IF(Results!D832&lt;=Input!$C$27, 1, 0)</f>
        <v>1</v>
      </c>
      <c r="B832">
        <f>IF(Results!G832&lt;=Input!$C$27, 1, 0)</f>
        <v>1</v>
      </c>
      <c r="C832">
        <f>IF(Results!J832&lt;=Input!$C$27, 1, 0)</f>
        <v>1</v>
      </c>
      <c r="D832">
        <f>IF(Results!D832&gt;=Input!$F$27, 1, 0)</f>
        <v>0</v>
      </c>
      <c r="E832">
        <f>IF(Results!G832&gt;=Input!$F$27, 1, 0)</f>
        <v>0</v>
      </c>
      <c r="F832">
        <f>IF(Results!J832&gt;=Input!$F$27, 1, 0)</f>
        <v>0</v>
      </c>
      <c r="G832">
        <f>IF(Results!M832&lt;=Input!$C$27, 1, 0)</f>
        <v>1</v>
      </c>
      <c r="H832">
        <f>IF(Results!M832&gt;=Input!$F$27, 1, 0)</f>
        <v>0</v>
      </c>
      <c r="I832">
        <f>IF(D832=1,Results!D832,0)</f>
        <v>0</v>
      </c>
      <c r="J832">
        <f>IF(E832=1,Results!G832,0)</f>
        <v>0</v>
      </c>
      <c r="K832">
        <f>IF(F832=1,Results!J832,0)</f>
        <v>0</v>
      </c>
      <c r="L832">
        <f>IF(H832=1,Results!M832,0)</f>
        <v>0</v>
      </c>
      <c r="M832">
        <f>IF(A832=1,Results!D832,0)</f>
        <v>0</v>
      </c>
      <c r="N832">
        <f>IF(B832=1,Results!G832,0)</f>
        <v>0</v>
      </c>
      <c r="O832">
        <f>IF(C832=1,Results!J832,0)</f>
        <v>0</v>
      </c>
      <c r="P832">
        <f>IF(G832=1,Results!M832,0)</f>
        <v>0</v>
      </c>
      <c r="Q832">
        <f>IF($E832=1,Results!N832,0)</f>
        <v>0</v>
      </c>
      <c r="R832">
        <f>IF($B832=1,Results!N832,0)</f>
        <v>0</v>
      </c>
    </row>
    <row r="833" spans="1:18">
      <c r="A833">
        <f>IF(Results!D833&lt;=Input!$C$27, 1, 0)</f>
        <v>1</v>
      </c>
      <c r="B833">
        <f>IF(Results!G833&lt;=Input!$C$27, 1, 0)</f>
        <v>1</v>
      </c>
      <c r="C833">
        <f>IF(Results!J833&lt;=Input!$C$27, 1, 0)</f>
        <v>1</v>
      </c>
      <c r="D833">
        <f>IF(Results!D833&gt;=Input!$F$27, 1, 0)</f>
        <v>0</v>
      </c>
      <c r="E833">
        <f>IF(Results!G833&gt;=Input!$F$27, 1, 0)</f>
        <v>0</v>
      </c>
      <c r="F833">
        <f>IF(Results!J833&gt;=Input!$F$27, 1, 0)</f>
        <v>0</v>
      </c>
      <c r="G833">
        <f>IF(Results!M833&lt;=Input!$C$27, 1, 0)</f>
        <v>1</v>
      </c>
      <c r="H833">
        <f>IF(Results!M833&gt;=Input!$F$27, 1, 0)</f>
        <v>0</v>
      </c>
      <c r="I833">
        <f>IF(D833=1,Results!D833,0)</f>
        <v>0</v>
      </c>
      <c r="J833">
        <f>IF(E833=1,Results!G833,0)</f>
        <v>0</v>
      </c>
      <c r="K833">
        <f>IF(F833=1,Results!J833,0)</f>
        <v>0</v>
      </c>
      <c r="L833">
        <f>IF(H833=1,Results!M833,0)</f>
        <v>0</v>
      </c>
      <c r="M833">
        <f>IF(A833=1,Results!D833,0)</f>
        <v>0</v>
      </c>
      <c r="N833">
        <f>IF(B833=1,Results!G833,0)</f>
        <v>0</v>
      </c>
      <c r="O833">
        <f>IF(C833=1,Results!J833,0)</f>
        <v>0</v>
      </c>
      <c r="P833">
        <f>IF(G833=1,Results!M833,0)</f>
        <v>0</v>
      </c>
      <c r="Q833">
        <f>IF($E833=1,Results!N833,0)</f>
        <v>0</v>
      </c>
      <c r="R833">
        <f>IF($B833=1,Results!N833,0)</f>
        <v>0</v>
      </c>
    </row>
    <row r="834" spans="1:18">
      <c r="A834">
        <f>IF(Results!D834&lt;=Input!$C$27, 1, 0)</f>
        <v>1</v>
      </c>
      <c r="B834">
        <f>IF(Results!G834&lt;=Input!$C$27, 1, 0)</f>
        <v>1</v>
      </c>
      <c r="C834">
        <f>IF(Results!J834&lt;=Input!$C$27, 1, 0)</f>
        <v>1</v>
      </c>
      <c r="D834">
        <f>IF(Results!D834&gt;=Input!$F$27, 1, 0)</f>
        <v>0</v>
      </c>
      <c r="E834">
        <f>IF(Results!G834&gt;=Input!$F$27, 1, 0)</f>
        <v>0</v>
      </c>
      <c r="F834">
        <f>IF(Results!J834&gt;=Input!$F$27, 1, 0)</f>
        <v>0</v>
      </c>
      <c r="G834">
        <f>IF(Results!M834&lt;=Input!$C$27, 1, 0)</f>
        <v>1</v>
      </c>
      <c r="H834">
        <f>IF(Results!M834&gt;=Input!$F$27, 1, 0)</f>
        <v>0</v>
      </c>
      <c r="I834">
        <f>IF(D834=1,Results!D834,0)</f>
        <v>0</v>
      </c>
      <c r="J834">
        <f>IF(E834=1,Results!G834,0)</f>
        <v>0</v>
      </c>
      <c r="K834">
        <f>IF(F834=1,Results!J834,0)</f>
        <v>0</v>
      </c>
      <c r="L834">
        <f>IF(H834=1,Results!M834,0)</f>
        <v>0</v>
      </c>
      <c r="M834">
        <f>IF(A834=1,Results!D834,0)</f>
        <v>0</v>
      </c>
      <c r="N834">
        <f>IF(B834=1,Results!G834,0)</f>
        <v>0</v>
      </c>
      <c r="O834">
        <f>IF(C834=1,Results!J834,0)</f>
        <v>0</v>
      </c>
      <c r="P834">
        <f>IF(G834=1,Results!M834,0)</f>
        <v>0</v>
      </c>
      <c r="Q834">
        <f>IF($E834=1,Results!N834,0)</f>
        <v>0</v>
      </c>
      <c r="R834">
        <f>IF($B834=1,Results!N834,0)</f>
        <v>0</v>
      </c>
    </row>
    <row r="835" spans="1:18">
      <c r="A835">
        <f>IF(Results!D835&lt;=Input!$C$27, 1, 0)</f>
        <v>1</v>
      </c>
      <c r="B835">
        <f>IF(Results!G835&lt;=Input!$C$27, 1, 0)</f>
        <v>1</v>
      </c>
      <c r="C835">
        <f>IF(Results!J835&lt;=Input!$C$27, 1, 0)</f>
        <v>1</v>
      </c>
      <c r="D835">
        <f>IF(Results!D835&gt;=Input!$F$27, 1, 0)</f>
        <v>0</v>
      </c>
      <c r="E835">
        <f>IF(Results!G835&gt;=Input!$F$27, 1, 0)</f>
        <v>0</v>
      </c>
      <c r="F835">
        <f>IF(Results!J835&gt;=Input!$F$27, 1, 0)</f>
        <v>0</v>
      </c>
      <c r="G835">
        <f>IF(Results!M835&lt;=Input!$C$27, 1, 0)</f>
        <v>1</v>
      </c>
      <c r="H835">
        <f>IF(Results!M835&gt;=Input!$F$27, 1, 0)</f>
        <v>0</v>
      </c>
      <c r="I835">
        <f>IF(D835=1,Results!D835,0)</f>
        <v>0</v>
      </c>
      <c r="J835">
        <f>IF(E835=1,Results!G835,0)</f>
        <v>0</v>
      </c>
      <c r="K835">
        <f>IF(F835=1,Results!J835,0)</f>
        <v>0</v>
      </c>
      <c r="L835">
        <f>IF(H835=1,Results!M835,0)</f>
        <v>0</v>
      </c>
      <c r="M835">
        <f>IF(A835=1,Results!D835,0)</f>
        <v>0</v>
      </c>
      <c r="N835">
        <f>IF(B835=1,Results!G835,0)</f>
        <v>0</v>
      </c>
      <c r="O835">
        <f>IF(C835=1,Results!J835,0)</f>
        <v>0</v>
      </c>
      <c r="P835">
        <f>IF(G835=1,Results!M835,0)</f>
        <v>0</v>
      </c>
      <c r="Q835">
        <f>IF($E835=1,Results!N835,0)</f>
        <v>0</v>
      </c>
      <c r="R835">
        <f>IF($B835=1,Results!N835,0)</f>
        <v>0</v>
      </c>
    </row>
    <row r="836" spans="1:18">
      <c r="A836">
        <f>IF(Results!D836&lt;=Input!$C$27, 1, 0)</f>
        <v>1</v>
      </c>
      <c r="B836">
        <f>IF(Results!G836&lt;=Input!$C$27, 1, 0)</f>
        <v>1</v>
      </c>
      <c r="C836">
        <f>IF(Results!J836&lt;=Input!$C$27, 1, 0)</f>
        <v>1</v>
      </c>
      <c r="D836">
        <f>IF(Results!D836&gt;=Input!$F$27, 1, 0)</f>
        <v>0</v>
      </c>
      <c r="E836">
        <f>IF(Results!G836&gt;=Input!$F$27, 1, 0)</f>
        <v>0</v>
      </c>
      <c r="F836">
        <f>IF(Results!J836&gt;=Input!$F$27, 1, 0)</f>
        <v>0</v>
      </c>
      <c r="G836">
        <f>IF(Results!M836&lt;=Input!$C$27, 1, 0)</f>
        <v>1</v>
      </c>
      <c r="H836">
        <f>IF(Results!M836&gt;=Input!$F$27, 1, 0)</f>
        <v>0</v>
      </c>
      <c r="I836">
        <f>IF(D836=1,Results!D836,0)</f>
        <v>0</v>
      </c>
      <c r="J836">
        <f>IF(E836=1,Results!G836,0)</f>
        <v>0</v>
      </c>
      <c r="K836">
        <f>IF(F836=1,Results!J836,0)</f>
        <v>0</v>
      </c>
      <c r="L836">
        <f>IF(H836=1,Results!M836,0)</f>
        <v>0</v>
      </c>
      <c r="M836">
        <f>IF(A836=1,Results!D836,0)</f>
        <v>0</v>
      </c>
      <c r="N836">
        <f>IF(B836=1,Results!G836,0)</f>
        <v>0</v>
      </c>
      <c r="O836">
        <f>IF(C836=1,Results!J836,0)</f>
        <v>0</v>
      </c>
      <c r="P836">
        <f>IF(G836=1,Results!M836,0)</f>
        <v>0</v>
      </c>
      <c r="Q836">
        <f>IF($E836=1,Results!N836,0)</f>
        <v>0</v>
      </c>
      <c r="R836">
        <f>IF($B836=1,Results!N836,0)</f>
        <v>0</v>
      </c>
    </row>
    <row r="837" spans="1:18">
      <c r="A837">
        <f>IF(Results!D837&lt;=Input!$C$27, 1, 0)</f>
        <v>1</v>
      </c>
      <c r="B837">
        <f>IF(Results!G837&lt;=Input!$C$27, 1, 0)</f>
        <v>1</v>
      </c>
      <c r="C837">
        <f>IF(Results!J837&lt;=Input!$C$27, 1, 0)</f>
        <v>1</v>
      </c>
      <c r="D837">
        <f>IF(Results!D837&gt;=Input!$F$27, 1, 0)</f>
        <v>0</v>
      </c>
      <c r="E837">
        <f>IF(Results!G837&gt;=Input!$F$27, 1, 0)</f>
        <v>0</v>
      </c>
      <c r="F837">
        <f>IF(Results!J837&gt;=Input!$F$27, 1, 0)</f>
        <v>0</v>
      </c>
      <c r="G837">
        <f>IF(Results!M837&lt;=Input!$C$27, 1, 0)</f>
        <v>1</v>
      </c>
      <c r="H837">
        <f>IF(Results!M837&gt;=Input!$F$27, 1, 0)</f>
        <v>0</v>
      </c>
      <c r="I837">
        <f>IF(D837=1,Results!D837,0)</f>
        <v>0</v>
      </c>
      <c r="J837">
        <f>IF(E837=1,Results!G837,0)</f>
        <v>0</v>
      </c>
      <c r="K837">
        <f>IF(F837=1,Results!J837,0)</f>
        <v>0</v>
      </c>
      <c r="L837">
        <f>IF(H837=1,Results!M837,0)</f>
        <v>0</v>
      </c>
      <c r="M837">
        <f>IF(A837=1,Results!D837,0)</f>
        <v>0</v>
      </c>
      <c r="N837">
        <f>IF(B837=1,Results!G837,0)</f>
        <v>0</v>
      </c>
      <c r="O837">
        <f>IF(C837=1,Results!J837,0)</f>
        <v>0</v>
      </c>
      <c r="P837">
        <f>IF(G837=1,Results!M837,0)</f>
        <v>0</v>
      </c>
      <c r="Q837">
        <f>IF($E837=1,Results!N837,0)</f>
        <v>0</v>
      </c>
      <c r="R837">
        <f>IF($B837=1,Results!N837,0)</f>
        <v>0</v>
      </c>
    </row>
    <row r="838" spans="1:18">
      <c r="A838">
        <f>IF(Results!D838&lt;=Input!$C$27, 1, 0)</f>
        <v>1</v>
      </c>
      <c r="B838">
        <f>IF(Results!G838&lt;=Input!$C$27, 1, 0)</f>
        <v>1</v>
      </c>
      <c r="C838">
        <f>IF(Results!J838&lt;=Input!$C$27, 1, 0)</f>
        <v>1</v>
      </c>
      <c r="D838">
        <f>IF(Results!D838&gt;=Input!$F$27, 1, 0)</f>
        <v>0</v>
      </c>
      <c r="E838">
        <f>IF(Results!G838&gt;=Input!$F$27, 1, 0)</f>
        <v>0</v>
      </c>
      <c r="F838">
        <f>IF(Results!J838&gt;=Input!$F$27, 1, 0)</f>
        <v>0</v>
      </c>
      <c r="G838">
        <f>IF(Results!M838&lt;=Input!$C$27, 1, 0)</f>
        <v>1</v>
      </c>
      <c r="H838">
        <f>IF(Results!M838&gt;=Input!$F$27, 1, 0)</f>
        <v>0</v>
      </c>
      <c r="I838">
        <f>IF(D838=1,Results!D838,0)</f>
        <v>0</v>
      </c>
      <c r="J838">
        <f>IF(E838=1,Results!G838,0)</f>
        <v>0</v>
      </c>
      <c r="K838">
        <f>IF(F838=1,Results!J838,0)</f>
        <v>0</v>
      </c>
      <c r="L838">
        <f>IF(H838=1,Results!M838,0)</f>
        <v>0</v>
      </c>
      <c r="M838">
        <f>IF(A838=1,Results!D838,0)</f>
        <v>0</v>
      </c>
      <c r="N838">
        <f>IF(B838=1,Results!G838,0)</f>
        <v>0</v>
      </c>
      <c r="O838">
        <f>IF(C838=1,Results!J838,0)</f>
        <v>0</v>
      </c>
      <c r="P838">
        <f>IF(G838=1,Results!M838,0)</f>
        <v>0</v>
      </c>
      <c r="Q838">
        <f>IF($E838=1,Results!N838,0)</f>
        <v>0</v>
      </c>
      <c r="R838">
        <f>IF($B838=1,Results!N838,0)</f>
        <v>0</v>
      </c>
    </row>
    <row r="839" spans="1:18">
      <c r="A839">
        <f>IF(Results!D839&lt;=Input!$C$27, 1, 0)</f>
        <v>1</v>
      </c>
      <c r="B839">
        <f>IF(Results!G839&lt;=Input!$C$27, 1, 0)</f>
        <v>1</v>
      </c>
      <c r="C839">
        <f>IF(Results!J839&lt;=Input!$C$27, 1, 0)</f>
        <v>1</v>
      </c>
      <c r="D839">
        <f>IF(Results!D839&gt;=Input!$F$27, 1, 0)</f>
        <v>0</v>
      </c>
      <c r="E839">
        <f>IF(Results!G839&gt;=Input!$F$27, 1, 0)</f>
        <v>0</v>
      </c>
      <c r="F839">
        <f>IF(Results!J839&gt;=Input!$F$27, 1, 0)</f>
        <v>0</v>
      </c>
      <c r="G839">
        <f>IF(Results!M839&lt;=Input!$C$27, 1, 0)</f>
        <v>1</v>
      </c>
      <c r="H839">
        <f>IF(Results!M839&gt;=Input!$F$27, 1, 0)</f>
        <v>0</v>
      </c>
      <c r="I839">
        <f>IF(D839=1,Results!D839,0)</f>
        <v>0</v>
      </c>
      <c r="J839">
        <f>IF(E839=1,Results!G839,0)</f>
        <v>0</v>
      </c>
      <c r="K839">
        <f>IF(F839=1,Results!J839,0)</f>
        <v>0</v>
      </c>
      <c r="L839">
        <f>IF(H839=1,Results!M839,0)</f>
        <v>0</v>
      </c>
      <c r="M839">
        <f>IF(A839=1,Results!D839,0)</f>
        <v>0</v>
      </c>
      <c r="N839">
        <f>IF(B839=1,Results!G839,0)</f>
        <v>0</v>
      </c>
      <c r="O839">
        <f>IF(C839=1,Results!J839,0)</f>
        <v>0</v>
      </c>
      <c r="P839">
        <f>IF(G839=1,Results!M839,0)</f>
        <v>0</v>
      </c>
      <c r="Q839">
        <f>IF($E839=1,Results!N839,0)</f>
        <v>0</v>
      </c>
      <c r="R839">
        <f>IF($B839=1,Results!N839,0)</f>
        <v>0</v>
      </c>
    </row>
    <row r="840" spans="1:18">
      <c r="A840">
        <f>IF(Results!D840&lt;=Input!$C$27, 1, 0)</f>
        <v>1</v>
      </c>
      <c r="B840">
        <f>IF(Results!G840&lt;=Input!$C$27, 1, 0)</f>
        <v>1</v>
      </c>
      <c r="C840">
        <f>IF(Results!J840&lt;=Input!$C$27, 1, 0)</f>
        <v>1</v>
      </c>
      <c r="D840">
        <f>IF(Results!D840&gt;=Input!$F$27, 1, 0)</f>
        <v>0</v>
      </c>
      <c r="E840">
        <f>IF(Results!G840&gt;=Input!$F$27, 1, 0)</f>
        <v>0</v>
      </c>
      <c r="F840">
        <f>IF(Results!J840&gt;=Input!$F$27, 1, 0)</f>
        <v>0</v>
      </c>
      <c r="G840">
        <f>IF(Results!M840&lt;=Input!$C$27, 1, 0)</f>
        <v>1</v>
      </c>
      <c r="H840">
        <f>IF(Results!M840&gt;=Input!$F$27, 1, 0)</f>
        <v>0</v>
      </c>
      <c r="I840">
        <f>IF(D840=1,Results!D840,0)</f>
        <v>0</v>
      </c>
      <c r="J840">
        <f>IF(E840=1,Results!G840,0)</f>
        <v>0</v>
      </c>
      <c r="K840">
        <f>IF(F840=1,Results!J840,0)</f>
        <v>0</v>
      </c>
      <c r="L840">
        <f>IF(H840=1,Results!M840,0)</f>
        <v>0</v>
      </c>
      <c r="M840">
        <f>IF(A840=1,Results!D840,0)</f>
        <v>0</v>
      </c>
      <c r="N840">
        <f>IF(B840=1,Results!G840,0)</f>
        <v>0</v>
      </c>
      <c r="O840">
        <f>IF(C840=1,Results!J840,0)</f>
        <v>0</v>
      </c>
      <c r="P840">
        <f>IF(G840=1,Results!M840,0)</f>
        <v>0</v>
      </c>
      <c r="Q840">
        <f>IF($E840=1,Results!N840,0)</f>
        <v>0</v>
      </c>
      <c r="R840">
        <f>IF($B840=1,Results!N840,0)</f>
        <v>0</v>
      </c>
    </row>
    <row r="841" spans="1:18">
      <c r="A841">
        <f>IF(Results!D841&lt;=Input!$C$27, 1, 0)</f>
        <v>1</v>
      </c>
      <c r="B841">
        <f>IF(Results!G841&lt;=Input!$C$27, 1, 0)</f>
        <v>1</v>
      </c>
      <c r="C841">
        <f>IF(Results!J841&lt;=Input!$C$27, 1, 0)</f>
        <v>1</v>
      </c>
      <c r="D841">
        <f>IF(Results!D841&gt;=Input!$F$27, 1, 0)</f>
        <v>0</v>
      </c>
      <c r="E841">
        <f>IF(Results!G841&gt;=Input!$F$27, 1, 0)</f>
        <v>0</v>
      </c>
      <c r="F841">
        <f>IF(Results!J841&gt;=Input!$F$27, 1, 0)</f>
        <v>0</v>
      </c>
      <c r="G841">
        <f>IF(Results!M841&lt;=Input!$C$27, 1, 0)</f>
        <v>1</v>
      </c>
      <c r="H841">
        <f>IF(Results!M841&gt;=Input!$F$27, 1, 0)</f>
        <v>0</v>
      </c>
      <c r="I841">
        <f>IF(D841=1,Results!D841,0)</f>
        <v>0</v>
      </c>
      <c r="J841">
        <f>IF(E841=1,Results!G841,0)</f>
        <v>0</v>
      </c>
      <c r="K841">
        <f>IF(F841=1,Results!J841,0)</f>
        <v>0</v>
      </c>
      <c r="L841">
        <f>IF(H841=1,Results!M841,0)</f>
        <v>0</v>
      </c>
      <c r="M841">
        <f>IF(A841=1,Results!D841,0)</f>
        <v>0</v>
      </c>
      <c r="N841">
        <f>IF(B841=1,Results!G841,0)</f>
        <v>0</v>
      </c>
      <c r="O841">
        <f>IF(C841=1,Results!J841,0)</f>
        <v>0</v>
      </c>
      <c r="P841">
        <f>IF(G841=1,Results!M841,0)</f>
        <v>0</v>
      </c>
      <c r="Q841">
        <f>IF($E841=1,Results!N841,0)</f>
        <v>0</v>
      </c>
      <c r="R841">
        <f>IF($B841=1,Results!N841,0)</f>
        <v>0</v>
      </c>
    </row>
    <row r="842" spans="1:18">
      <c r="A842">
        <f>IF(Results!D842&lt;=Input!$C$27, 1, 0)</f>
        <v>1</v>
      </c>
      <c r="B842">
        <f>IF(Results!G842&lt;=Input!$C$27, 1, 0)</f>
        <v>1</v>
      </c>
      <c r="C842">
        <f>IF(Results!J842&lt;=Input!$C$27, 1, 0)</f>
        <v>1</v>
      </c>
      <c r="D842">
        <f>IF(Results!D842&gt;=Input!$F$27, 1, 0)</f>
        <v>0</v>
      </c>
      <c r="E842">
        <f>IF(Results!G842&gt;=Input!$F$27, 1, 0)</f>
        <v>0</v>
      </c>
      <c r="F842">
        <f>IF(Results!J842&gt;=Input!$F$27, 1, 0)</f>
        <v>0</v>
      </c>
      <c r="G842">
        <f>IF(Results!M842&lt;=Input!$C$27, 1, 0)</f>
        <v>1</v>
      </c>
      <c r="H842">
        <f>IF(Results!M842&gt;=Input!$F$27, 1, 0)</f>
        <v>0</v>
      </c>
      <c r="I842">
        <f>IF(D842=1,Results!D842,0)</f>
        <v>0</v>
      </c>
      <c r="J842">
        <f>IF(E842=1,Results!G842,0)</f>
        <v>0</v>
      </c>
      <c r="K842">
        <f>IF(F842=1,Results!J842,0)</f>
        <v>0</v>
      </c>
      <c r="L842">
        <f>IF(H842=1,Results!M842,0)</f>
        <v>0</v>
      </c>
      <c r="M842">
        <f>IF(A842=1,Results!D842,0)</f>
        <v>0</v>
      </c>
      <c r="N842">
        <f>IF(B842=1,Results!G842,0)</f>
        <v>0</v>
      </c>
      <c r="O842">
        <f>IF(C842=1,Results!J842,0)</f>
        <v>0</v>
      </c>
      <c r="P842">
        <f>IF(G842=1,Results!M842,0)</f>
        <v>0</v>
      </c>
      <c r="Q842">
        <f>IF($E842=1,Results!N842,0)</f>
        <v>0</v>
      </c>
      <c r="R842">
        <f>IF($B842=1,Results!N842,0)</f>
        <v>0</v>
      </c>
    </row>
    <row r="843" spans="1:18">
      <c r="A843">
        <f>IF(Results!D843&lt;=Input!$C$27, 1, 0)</f>
        <v>1</v>
      </c>
      <c r="B843">
        <f>IF(Results!G843&lt;=Input!$C$27, 1, 0)</f>
        <v>1</v>
      </c>
      <c r="C843">
        <f>IF(Results!J843&lt;=Input!$C$27, 1, 0)</f>
        <v>1</v>
      </c>
      <c r="D843">
        <f>IF(Results!D843&gt;=Input!$F$27, 1, 0)</f>
        <v>0</v>
      </c>
      <c r="E843">
        <f>IF(Results!G843&gt;=Input!$F$27, 1, 0)</f>
        <v>0</v>
      </c>
      <c r="F843">
        <f>IF(Results!J843&gt;=Input!$F$27, 1, 0)</f>
        <v>0</v>
      </c>
      <c r="G843">
        <f>IF(Results!M843&lt;=Input!$C$27, 1, 0)</f>
        <v>1</v>
      </c>
      <c r="H843">
        <f>IF(Results!M843&gt;=Input!$F$27, 1, 0)</f>
        <v>0</v>
      </c>
      <c r="I843">
        <f>IF(D843=1,Results!D843,0)</f>
        <v>0</v>
      </c>
      <c r="J843">
        <f>IF(E843=1,Results!G843,0)</f>
        <v>0</v>
      </c>
      <c r="K843">
        <f>IF(F843=1,Results!J843,0)</f>
        <v>0</v>
      </c>
      <c r="L843">
        <f>IF(H843=1,Results!M843,0)</f>
        <v>0</v>
      </c>
      <c r="M843">
        <f>IF(A843=1,Results!D843,0)</f>
        <v>0</v>
      </c>
      <c r="N843">
        <f>IF(B843=1,Results!G843,0)</f>
        <v>0</v>
      </c>
      <c r="O843">
        <f>IF(C843=1,Results!J843,0)</f>
        <v>0</v>
      </c>
      <c r="P843">
        <f>IF(G843=1,Results!M843,0)</f>
        <v>0</v>
      </c>
      <c r="Q843">
        <f>IF($E843=1,Results!N843,0)</f>
        <v>0</v>
      </c>
      <c r="R843">
        <f>IF($B843=1,Results!N843,0)</f>
        <v>0</v>
      </c>
    </row>
    <row r="844" spans="1:18">
      <c r="A844">
        <f>IF(Results!D844&lt;=Input!$C$27, 1, 0)</f>
        <v>1</v>
      </c>
      <c r="B844">
        <f>IF(Results!G844&lt;=Input!$C$27, 1, 0)</f>
        <v>1</v>
      </c>
      <c r="C844">
        <f>IF(Results!J844&lt;=Input!$C$27, 1, 0)</f>
        <v>1</v>
      </c>
      <c r="D844">
        <f>IF(Results!D844&gt;=Input!$F$27, 1, 0)</f>
        <v>0</v>
      </c>
      <c r="E844">
        <f>IF(Results!G844&gt;=Input!$F$27, 1, 0)</f>
        <v>0</v>
      </c>
      <c r="F844">
        <f>IF(Results!J844&gt;=Input!$F$27, 1, 0)</f>
        <v>0</v>
      </c>
      <c r="G844">
        <f>IF(Results!M844&lt;=Input!$C$27, 1, 0)</f>
        <v>1</v>
      </c>
      <c r="H844">
        <f>IF(Results!M844&gt;=Input!$F$27, 1, 0)</f>
        <v>0</v>
      </c>
      <c r="I844">
        <f>IF(D844=1,Results!D844,0)</f>
        <v>0</v>
      </c>
      <c r="J844">
        <f>IF(E844=1,Results!G844,0)</f>
        <v>0</v>
      </c>
      <c r="K844">
        <f>IF(F844=1,Results!J844,0)</f>
        <v>0</v>
      </c>
      <c r="L844">
        <f>IF(H844=1,Results!M844,0)</f>
        <v>0</v>
      </c>
      <c r="M844">
        <f>IF(A844=1,Results!D844,0)</f>
        <v>0</v>
      </c>
      <c r="N844">
        <f>IF(B844=1,Results!G844,0)</f>
        <v>0</v>
      </c>
      <c r="O844">
        <f>IF(C844=1,Results!J844,0)</f>
        <v>0</v>
      </c>
      <c r="P844">
        <f>IF(G844=1,Results!M844,0)</f>
        <v>0</v>
      </c>
      <c r="Q844">
        <f>IF($E844=1,Results!N844,0)</f>
        <v>0</v>
      </c>
      <c r="R844">
        <f>IF($B844=1,Results!N844,0)</f>
        <v>0</v>
      </c>
    </row>
    <row r="845" spans="1:18">
      <c r="A845">
        <f>IF(Results!D845&lt;=Input!$C$27, 1, 0)</f>
        <v>1</v>
      </c>
      <c r="B845">
        <f>IF(Results!G845&lt;=Input!$C$27, 1, 0)</f>
        <v>1</v>
      </c>
      <c r="C845">
        <f>IF(Results!J845&lt;=Input!$C$27, 1, 0)</f>
        <v>1</v>
      </c>
      <c r="D845">
        <f>IF(Results!D845&gt;=Input!$F$27, 1, 0)</f>
        <v>0</v>
      </c>
      <c r="E845">
        <f>IF(Results!G845&gt;=Input!$F$27, 1, 0)</f>
        <v>0</v>
      </c>
      <c r="F845">
        <f>IF(Results!J845&gt;=Input!$F$27, 1, 0)</f>
        <v>0</v>
      </c>
      <c r="G845">
        <f>IF(Results!M845&lt;=Input!$C$27, 1, 0)</f>
        <v>1</v>
      </c>
      <c r="H845">
        <f>IF(Results!M845&gt;=Input!$F$27, 1, 0)</f>
        <v>0</v>
      </c>
      <c r="I845">
        <f>IF(D845=1,Results!D845,0)</f>
        <v>0</v>
      </c>
      <c r="J845">
        <f>IF(E845=1,Results!G845,0)</f>
        <v>0</v>
      </c>
      <c r="K845">
        <f>IF(F845=1,Results!J845,0)</f>
        <v>0</v>
      </c>
      <c r="L845">
        <f>IF(H845=1,Results!M845,0)</f>
        <v>0</v>
      </c>
      <c r="M845">
        <f>IF(A845=1,Results!D845,0)</f>
        <v>0</v>
      </c>
      <c r="N845">
        <f>IF(B845=1,Results!G845,0)</f>
        <v>0</v>
      </c>
      <c r="O845">
        <f>IF(C845=1,Results!J845,0)</f>
        <v>0</v>
      </c>
      <c r="P845">
        <f>IF(G845=1,Results!M845,0)</f>
        <v>0</v>
      </c>
      <c r="Q845">
        <f>IF($E845=1,Results!N845,0)</f>
        <v>0</v>
      </c>
      <c r="R845">
        <f>IF($B845=1,Results!N845,0)</f>
        <v>0</v>
      </c>
    </row>
    <row r="846" spans="1:18">
      <c r="A846">
        <f>IF(Results!D846&lt;=Input!$C$27, 1, 0)</f>
        <v>1</v>
      </c>
      <c r="B846">
        <f>IF(Results!G846&lt;=Input!$C$27, 1, 0)</f>
        <v>1</v>
      </c>
      <c r="C846">
        <f>IF(Results!J846&lt;=Input!$C$27, 1, 0)</f>
        <v>1</v>
      </c>
      <c r="D846">
        <f>IF(Results!D846&gt;=Input!$F$27, 1, 0)</f>
        <v>0</v>
      </c>
      <c r="E846">
        <f>IF(Results!G846&gt;=Input!$F$27, 1, 0)</f>
        <v>0</v>
      </c>
      <c r="F846">
        <f>IF(Results!J846&gt;=Input!$F$27, 1, 0)</f>
        <v>0</v>
      </c>
      <c r="G846">
        <f>IF(Results!M846&lt;=Input!$C$27, 1, 0)</f>
        <v>1</v>
      </c>
      <c r="H846">
        <f>IF(Results!M846&gt;=Input!$F$27, 1, 0)</f>
        <v>0</v>
      </c>
      <c r="I846">
        <f>IF(D846=1,Results!D846,0)</f>
        <v>0</v>
      </c>
      <c r="J846">
        <f>IF(E846=1,Results!G846,0)</f>
        <v>0</v>
      </c>
      <c r="K846">
        <f>IF(F846=1,Results!J846,0)</f>
        <v>0</v>
      </c>
      <c r="L846">
        <f>IF(H846=1,Results!M846,0)</f>
        <v>0</v>
      </c>
      <c r="M846">
        <f>IF(A846=1,Results!D846,0)</f>
        <v>0</v>
      </c>
      <c r="N846">
        <f>IF(B846=1,Results!G846,0)</f>
        <v>0</v>
      </c>
      <c r="O846">
        <f>IF(C846=1,Results!J846,0)</f>
        <v>0</v>
      </c>
      <c r="P846">
        <f>IF(G846=1,Results!M846,0)</f>
        <v>0</v>
      </c>
      <c r="Q846">
        <f>IF($E846=1,Results!N846,0)</f>
        <v>0</v>
      </c>
      <c r="R846">
        <f>IF($B846=1,Results!N846,0)</f>
        <v>0</v>
      </c>
    </row>
    <row r="847" spans="1:18">
      <c r="A847">
        <f>IF(Results!D847&lt;=Input!$C$27, 1, 0)</f>
        <v>1</v>
      </c>
      <c r="B847">
        <f>IF(Results!G847&lt;=Input!$C$27, 1, 0)</f>
        <v>1</v>
      </c>
      <c r="C847">
        <f>IF(Results!J847&lt;=Input!$C$27, 1, 0)</f>
        <v>1</v>
      </c>
      <c r="D847">
        <f>IF(Results!D847&gt;=Input!$F$27, 1, 0)</f>
        <v>0</v>
      </c>
      <c r="E847">
        <f>IF(Results!G847&gt;=Input!$F$27, 1, 0)</f>
        <v>0</v>
      </c>
      <c r="F847">
        <f>IF(Results!J847&gt;=Input!$F$27, 1, 0)</f>
        <v>0</v>
      </c>
      <c r="G847">
        <f>IF(Results!M847&lt;=Input!$C$27, 1, 0)</f>
        <v>1</v>
      </c>
      <c r="H847">
        <f>IF(Results!M847&gt;=Input!$F$27, 1, 0)</f>
        <v>0</v>
      </c>
      <c r="I847">
        <f>IF(D847=1,Results!D847,0)</f>
        <v>0</v>
      </c>
      <c r="J847">
        <f>IF(E847=1,Results!G847,0)</f>
        <v>0</v>
      </c>
      <c r="K847">
        <f>IF(F847=1,Results!J847,0)</f>
        <v>0</v>
      </c>
      <c r="L847">
        <f>IF(H847=1,Results!M847,0)</f>
        <v>0</v>
      </c>
      <c r="M847">
        <f>IF(A847=1,Results!D847,0)</f>
        <v>0</v>
      </c>
      <c r="N847">
        <f>IF(B847=1,Results!G847,0)</f>
        <v>0</v>
      </c>
      <c r="O847">
        <f>IF(C847=1,Results!J847,0)</f>
        <v>0</v>
      </c>
      <c r="P847">
        <f>IF(G847=1,Results!M847,0)</f>
        <v>0</v>
      </c>
      <c r="Q847">
        <f>IF($E847=1,Results!N847,0)</f>
        <v>0</v>
      </c>
      <c r="R847">
        <f>IF($B847=1,Results!N847,0)</f>
        <v>0</v>
      </c>
    </row>
    <row r="848" spans="1:18">
      <c r="A848">
        <f>IF(Results!D848&lt;=Input!$C$27, 1, 0)</f>
        <v>1</v>
      </c>
      <c r="B848">
        <f>IF(Results!G848&lt;=Input!$C$27, 1, 0)</f>
        <v>1</v>
      </c>
      <c r="C848">
        <f>IF(Results!J848&lt;=Input!$C$27, 1, 0)</f>
        <v>1</v>
      </c>
      <c r="D848">
        <f>IF(Results!D848&gt;=Input!$F$27, 1, 0)</f>
        <v>0</v>
      </c>
      <c r="E848">
        <f>IF(Results!G848&gt;=Input!$F$27, 1, 0)</f>
        <v>0</v>
      </c>
      <c r="F848">
        <f>IF(Results!J848&gt;=Input!$F$27, 1, 0)</f>
        <v>0</v>
      </c>
      <c r="G848">
        <f>IF(Results!M848&lt;=Input!$C$27, 1, 0)</f>
        <v>1</v>
      </c>
      <c r="H848">
        <f>IF(Results!M848&gt;=Input!$F$27, 1, 0)</f>
        <v>0</v>
      </c>
      <c r="I848">
        <f>IF(D848=1,Results!D848,0)</f>
        <v>0</v>
      </c>
      <c r="J848">
        <f>IF(E848=1,Results!G848,0)</f>
        <v>0</v>
      </c>
      <c r="K848">
        <f>IF(F848=1,Results!J848,0)</f>
        <v>0</v>
      </c>
      <c r="L848">
        <f>IF(H848=1,Results!M848,0)</f>
        <v>0</v>
      </c>
      <c r="M848">
        <f>IF(A848=1,Results!D848,0)</f>
        <v>0</v>
      </c>
      <c r="N848">
        <f>IF(B848=1,Results!G848,0)</f>
        <v>0</v>
      </c>
      <c r="O848">
        <f>IF(C848=1,Results!J848,0)</f>
        <v>0</v>
      </c>
      <c r="P848">
        <f>IF(G848=1,Results!M848,0)</f>
        <v>0</v>
      </c>
      <c r="Q848">
        <f>IF($E848=1,Results!N848,0)</f>
        <v>0</v>
      </c>
      <c r="R848">
        <f>IF($B848=1,Results!N848,0)</f>
        <v>0</v>
      </c>
    </row>
    <row r="849" spans="1:18">
      <c r="A849">
        <f>IF(Results!D849&lt;=Input!$C$27, 1, 0)</f>
        <v>1</v>
      </c>
      <c r="B849">
        <f>IF(Results!G849&lt;=Input!$C$27, 1, 0)</f>
        <v>1</v>
      </c>
      <c r="C849">
        <f>IF(Results!J849&lt;=Input!$C$27, 1, 0)</f>
        <v>1</v>
      </c>
      <c r="D849">
        <f>IF(Results!D849&gt;=Input!$F$27, 1, 0)</f>
        <v>0</v>
      </c>
      <c r="E849">
        <f>IF(Results!G849&gt;=Input!$F$27, 1, 0)</f>
        <v>0</v>
      </c>
      <c r="F849">
        <f>IF(Results!J849&gt;=Input!$F$27, 1, 0)</f>
        <v>0</v>
      </c>
      <c r="G849">
        <f>IF(Results!M849&lt;=Input!$C$27, 1, 0)</f>
        <v>1</v>
      </c>
      <c r="H849">
        <f>IF(Results!M849&gt;=Input!$F$27, 1, 0)</f>
        <v>0</v>
      </c>
      <c r="I849">
        <f>IF(D849=1,Results!D849,0)</f>
        <v>0</v>
      </c>
      <c r="J849">
        <f>IF(E849=1,Results!G849,0)</f>
        <v>0</v>
      </c>
      <c r="K849">
        <f>IF(F849=1,Results!J849,0)</f>
        <v>0</v>
      </c>
      <c r="L849">
        <f>IF(H849=1,Results!M849,0)</f>
        <v>0</v>
      </c>
      <c r="M849">
        <f>IF(A849=1,Results!D849,0)</f>
        <v>0</v>
      </c>
      <c r="N849">
        <f>IF(B849=1,Results!G849,0)</f>
        <v>0</v>
      </c>
      <c r="O849">
        <f>IF(C849=1,Results!J849,0)</f>
        <v>0</v>
      </c>
      <c r="P849">
        <f>IF(G849=1,Results!M849,0)</f>
        <v>0</v>
      </c>
      <c r="Q849">
        <f>IF($E849=1,Results!N849,0)</f>
        <v>0</v>
      </c>
      <c r="R849">
        <f>IF($B849=1,Results!N849,0)</f>
        <v>0</v>
      </c>
    </row>
    <row r="850" spans="1:18">
      <c r="A850">
        <f>IF(Results!D850&lt;=Input!$C$27, 1, 0)</f>
        <v>1</v>
      </c>
      <c r="B850">
        <f>IF(Results!G850&lt;=Input!$C$27, 1, 0)</f>
        <v>1</v>
      </c>
      <c r="C850">
        <f>IF(Results!J850&lt;=Input!$C$27, 1, 0)</f>
        <v>1</v>
      </c>
      <c r="D850">
        <f>IF(Results!D850&gt;=Input!$F$27, 1, 0)</f>
        <v>0</v>
      </c>
      <c r="E850">
        <f>IF(Results!G850&gt;=Input!$F$27, 1, 0)</f>
        <v>0</v>
      </c>
      <c r="F850">
        <f>IF(Results!J850&gt;=Input!$F$27, 1, 0)</f>
        <v>0</v>
      </c>
      <c r="G850">
        <f>IF(Results!M850&lt;=Input!$C$27, 1, 0)</f>
        <v>1</v>
      </c>
      <c r="H850">
        <f>IF(Results!M850&gt;=Input!$F$27, 1, 0)</f>
        <v>0</v>
      </c>
      <c r="I850">
        <f>IF(D850=1,Results!D850,0)</f>
        <v>0</v>
      </c>
      <c r="J850">
        <f>IF(E850=1,Results!G850,0)</f>
        <v>0</v>
      </c>
      <c r="K850">
        <f>IF(F850=1,Results!J850,0)</f>
        <v>0</v>
      </c>
      <c r="L850">
        <f>IF(H850=1,Results!M850,0)</f>
        <v>0</v>
      </c>
      <c r="M850">
        <f>IF(A850=1,Results!D850,0)</f>
        <v>0</v>
      </c>
      <c r="N850">
        <f>IF(B850=1,Results!G850,0)</f>
        <v>0</v>
      </c>
      <c r="O850">
        <f>IF(C850=1,Results!J850,0)</f>
        <v>0</v>
      </c>
      <c r="P850">
        <f>IF(G850=1,Results!M850,0)</f>
        <v>0</v>
      </c>
      <c r="Q850">
        <f>IF($E850=1,Results!N850,0)</f>
        <v>0</v>
      </c>
      <c r="R850">
        <f>IF($B850=1,Results!N850,0)</f>
        <v>0</v>
      </c>
    </row>
    <row r="851" spans="1:18">
      <c r="A851">
        <f>IF(Results!D851&lt;=Input!$C$27, 1, 0)</f>
        <v>1</v>
      </c>
      <c r="B851">
        <f>IF(Results!G851&lt;=Input!$C$27, 1, 0)</f>
        <v>1</v>
      </c>
      <c r="C851">
        <f>IF(Results!J851&lt;=Input!$C$27, 1, 0)</f>
        <v>1</v>
      </c>
      <c r="D851">
        <f>IF(Results!D851&gt;=Input!$F$27, 1, 0)</f>
        <v>0</v>
      </c>
      <c r="E851">
        <f>IF(Results!G851&gt;=Input!$F$27, 1, 0)</f>
        <v>0</v>
      </c>
      <c r="F851">
        <f>IF(Results!J851&gt;=Input!$F$27, 1, 0)</f>
        <v>0</v>
      </c>
      <c r="G851">
        <f>IF(Results!M851&lt;=Input!$C$27, 1, 0)</f>
        <v>1</v>
      </c>
      <c r="H851">
        <f>IF(Results!M851&gt;=Input!$F$27, 1, 0)</f>
        <v>0</v>
      </c>
      <c r="I851">
        <f>IF(D851=1,Results!D851,0)</f>
        <v>0</v>
      </c>
      <c r="J851">
        <f>IF(E851=1,Results!G851,0)</f>
        <v>0</v>
      </c>
      <c r="K851">
        <f>IF(F851=1,Results!J851,0)</f>
        <v>0</v>
      </c>
      <c r="L851">
        <f>IF(H851=1,Results!M851,0)</f>
        <v>0</v>
      </c>
      <c r="M851">
        <f>IF(A851=1,Results!D851,0)</f>
        <v>0</v>
      </c>
      <c r="N851">
        <f>IF(B851=1,Results!G851,0)</f>
        <v>0</v>
      </c>
      <c r="O851">
        <f>IF(C851=1,Results!J851,0)</f>
        <v>0</v>
      </c>
      <c r="P851">
        <f>IF(G851=1,Results!M851,0)</f>
        <v>0</v>
      </c>
      <c r="Q851">
        <f>IF($E851=1,Results!N851,0)</f>
        <v>0</v>
      </c>
      <c r="R851">
        <f>IF($B851=1,Results!N851,0)</f>
        <v>0</v>
      </c>
    </row>
    <row r="852" spans="1:18">
      <c r="A852">
        <f>IF(Results!D852&lt;=Input!$C$27, 1, 0)</f>
        <v>1</v>
      </c>
      <c r="B852">
        <f>IF(Results!G852&lt;=Input!$C$27, 1, 0)</f>
        <v>1</v>
      </c>
      <c r="C852">
        <f>IF(Results!J852&lt;=Input!$C$27, 1, 0)</f>
        <v>1</v>
      </c>
      <c r="D852">
        <f>IF(Results!D852&gt;=Input!$F$27, 1, 0)</f>
        <v>0</v>
      </c>
      <c r="E852">
        <f>IF(Results!G852&gt;=Input!$F$27, 1, 0)</f>
        <v>0</v>
      </c>
      <c r="F852">
        <f>IF(Results!J852&gt;=Input!$F$27, 1, 0)</f>
        <v>0</v>
      </c>
      <c r="G852">
        <f>IF(Results!M852&lt;=Input!$C$27, 1, 0)</f>
        <v>1</v>
      </c>
      <c r="H852">
        <f>IF(Results!M852&gt;=Input!$F$27, 1, 0)</f>
        <v>0</v>
      </c>
      <c r="I852">
        <f>IF(D852=1,Results!D852,0)</f>
        <v>0</v>
      </c>
      <c r="J852">
        <f>IF(E852=1,Results!G852,0)</f>
        <v>0</v>
      </c>
      <c r="K852">
        <f>IF(F852=1,Results!J852,0)</f>
        <v>0</v>
      </c>
      <c r="L852">
        <f>IF(H852=1,Results!M852,0)</f>
        <v>0</v>
      </c>
      <c r="M852">
        <f>IF(A852=1,Results!D852,0)</f>
        <v>0</v>
      </c>
      <c r="N852">
        <f>IF(B852=1,Results!G852,0)</f>
        <v>0</v>
      </c>
      <c r="O852">
        <f>IF(C852=1,Results!J852,0)</f>
        <v>0</v>
      </c>
      <c r="P852">
        <f>IF(G852=1,Results!M852,0)</f>
        <v>0</v>
      </c>
      <c r="Q852">
        <f>IF($E852=1,Results!N852,0)</f>
        <v>0</v>
      </c>
      <c r="R852">
        <f>IF($B852=1,Results!N852,0)</f>
        <v>0</v>
      </c>
    </row>
    <row r="853" spans="1:18">
      <c r="A853">
        <f>IF(Results!D853&lt;=Input!$C$27, 1, 0)</f>
        <v>1</v>
      </c>
      <c r="B853">
        <f>IF(Results!G853&lt;=Input!$C$27, 1, 0)</f>
        <v>1</v>
      </c>
      <c r="C853">
        <f>IF(Results!J853&lt;=Input!$C$27, 1, 0)</f>
        <v>1</v>
      </c>
      <c r="D853">
        <f>IF(Results!D853&gt;=Input!$F$27, 1, 0)</f>
        <v>0</v>
      </c>
      <c r="E853">
        <f>IF(Results!G853&gt;=Input!$F$27, 1, 0)</f>
        <v>0</v>
      </c>
      <c r="F853">
        <f>IF(Results!J853&gt;=Input!$F$27, 1, 0)</f>
        <v>0</v>
      </c>
      <c r="G853">
        <f>IF(Results!M853&lt;=Input!$C$27, 1, 0)</f>
        <v>1</v>
      </c>
      <c r="H853">
        <f>IF(Results!M853&gt;=Input!$F$27, 1, 0)</f>
        <v>0</v>
      </c>
      <c r="I853">
        <f>IF(D853=1,Results!D853,0)</f>
        <v>0</v>
      </c>
      <c r="J853">
        <f>IF(E853=1,Results!G853,0)</f>
        <v>0</v>
      </c>
      <c r="K853">
        <f>IF(F853=1,Results!J853,0)</f>
        <v>0</v>
      </c>
      <c r="L853">
        <f>IF(H853=1,Results!M853,0)</f>
        <v>0</v>
      </c>
      <c r="M853">
        <f>IF(A853=1,Results!D853,0)</f>
        <v>0</v>
      </c>
      <c r="N853">
        <f>IF(B853=1,Results!G853,0)</f>
        <v>0</v>
      </c>
      <c r="O853">
        <f>IF(C853=1,Results!J853,0)</f>
        <v>0</v>
      </c>
      <c r="P853">
        <f>IF(G853=1,Results!M853,0)</f>
        <v>0</v>
      </c>
      <c r="Q853">
        <f>IF($E853=1,Results!N853,0)</f>
        <v>0</v>
      </c>
      <c r="R853">
        <f>IF($B853=1,Results!N853,0)</f>
        <v>0</v>
      </c>
    </row>
    <row r="854" spans="1:18">
      <c r="A854">
        <f>IF(Results!D854&lt;=Input!$C$27, 1, 0)</f>
        <v>1</v>
      </c>
      <c r="B854">
        <f>IF(Results!G854&lt;=Input!$C$27, 1, 0)</f>
        <v>1</v>
      </c>
      <c r="C854">
        <f>IF(Results!J854&lt;=Input!$C$27, 1, 0)</f>
        <v>1</v>
      </c>
      <c r="D854">
        <f>IF(Results!D854&gt;=Input!$F$27, 1, 0)</f>
        <v>0</v>
      </c>
      <c r="E854">
        <f>IF(Results!G854&gt;=Input!$F$27, 1, 0)</f>
        <v>0</v>
      </c>
      <c r="F854">
        <f>IF(Results!J854&gt;=Input!$F$27, 1, 0)</f>
        <v>0</v>
      </c>
      <c r="G854">
        <f>IF(Results!M854&lt;=Input!$C$27, 1, 0)</f>
        <v>1</v>
      </c>
      <c r="H854">
        <f>IF(Results!M854&gt;=Input!$F$27, 1, 0)</f>
        <v>0</v>
      </c>
      <c r="I854">
        <f>IF(D854=1,Results!D854,0)</f>
        <v>0</v>
      </c>
      <c r="J854">
        <f>IF(E854=1,Results!G854,0)</f>
        <v>0</v>
      </c>
      <c r="K854">
        <f>IF(F854=1,Results!J854,0)</f>
        <v>0</v>
      </c>
      <c r="L854">
        <f>IF(H854=1,Results!M854,0)</f>
        <v>0</v>
      </c>
      <c r="M854">
        <f>IF(A854=1,Results!D854,0)</f>
        <v>0</v>
      </c>
      <c r="N854">
        <f>IF(B854=1,Results!G854,0)</f>
        <v>0</v>
      </c>
      <c r="O854">
        <f>IF(C854=1,Results!J854,0)</f>
        <v>0</v>
      </c>
      <c r="P854">
        <f>IF(G854=1,Results!M854,0)</f>
        <v>0</v>
      </c>
      <c r="Q854">
        <f>IF($E854=1,Results!N854,0)</f>
        <v>0</v>
      </c>
      <c r="R854">
        <f>IF($B854=1,Results!N854,0)</f>
        <v>0</v>
      </c>
    </row>
    <row r="855" spans="1:18">
      <c r="A855">
        <f>IF(Results!D855&lt;=Input!$C$27, 1, 0)</f>
        <v>1</v>
      </c>
      <c r="B855">
        <f>IF(Results!G855&lt;=Input!$C$27, 1, 0)</f>
        <v>1</v>
      </c>
      <c r="C855">
        <f>IF(Results!J855&lt;=Input!$C$27, 1, 0)</f>
        <v>1</v>
      </c>
      <c r="D855">
        <f>IF(Results!D855&gt;=Input!$F$27, 1, 0)</f>
        <v>0</v>
      </c>
      <c r="E855">
        <f>IF(Results!G855&gt;=Input!$F$27, 1, 0)</f>
        <v>0</v>
      </c>
      <c r="F855">
        <f>IF(Results!J855&gt;=Input!$F$27, 1, 0)</f>
        <v>0</v>
      </c>
      <c r="G855">
        <f>IF(Results!M855&lt;=Input!$C$27, 1, 0)</f>
        <v>1</v>
      </c>
      <c r="H855">
        <f>IF(Results!M855&gt;=Input!$F$27, 1, 0)</f>
        <v>0</v>
      </c>
      <c r="I855">
        <f>IF(D855=1,Results!D855,0)</f>
        <v>0</v>
      </c>
      <c r="J855">
        <f>IF(E855=1,Results!G855,0)</f>
        <v>0</v>
      </c>
      <c r="K855">
        <f>IF(F855=1,Results!J855,0)</f>
        <v>0</v>
      </c>
      <c r="L855">
        <f>IF(H855=1,Results!M855,0)</f>
        <v>0</v>
      </c>
      <c r="M855">
        <f>IF(A855=1,Results!D855,0)</f>
        <v>0</v>
      </c>
      <c r="N855">
        <f>IF(B855=1,Results!G855,0)</f>
        <v>0</v>
      </c>
      <c r="O855">
        <f>IF(C855=1,Results!J855,0)</f>
        <v>0</v>
      </c>
      <c r="P855">
        <f>IF(G855=1,Results!M855,0)</f>
        <v>0</v>
      </c>
      <c r="Q855">
        <f>IF($E855=1,Results!N855,0)</f>
        <v>0</v>
      </c>
      <c r="R855">
        <f>IF($B855=1,Results!N855,0)</f>
        <v>0</v>
      </c>
    </row>
    <row r="856" spans="1:18">
      <c r="A856">
        <f>IF(Results!D856&lt;=Input!$C$27, 1, 0)</f>
        <v>1</v>
      </c>
      <c r="B856">
        <f>IF(Results!G856&lt;=Input!$C$27, 1, 0)</f>
        <v>1</v>
      </c>
      <c r="C856">
        <f>IF(Results!J856&lt;=Input!$C$27, 1, 0)</f>
        <v>1</v>
      </c>
      <c r="D856">
        <f>IF(Results!D856&gt;=Input!$F$27, 1, 0)</f>
        <v>0</v>
      </c>
      <c r="E856">
        <f>IF(Results!G856&gt;=Input!$F$27, 1, 0)</f>
        <v>0</v>
      </c>
      <c r="F856">
        <f>IF(Results!J856&gt;=Input!$F$27, 1, 0)</f>
        <v>0</v>
      </c>
      <c r="G856">
        <f>IF(Results!M856&lt;=Input!$C$27, 1, 0)</f>
        <v>1</v>
      </c>
      <c r="H856">
        <f>IF(Results!M856&gt;=Input!$F$27, 1, 0)</f>
        <v>0</v>
      </c>
      <c r="I856">
        <f>IF(D856=1,Results!D856,0)</f>
        <v>0</v>
      </c>
      <c r="J856">
        <f>IF(E856=1,Results!G856,0)</f>
        <v>0</v>
      </c>
      <c r="K856">
        <f>IF(F856=1,Results!J856,0)</f>
        <v>0</v>
      </c>
      <c r="L856">
        <f>IF(H856=1,Results!M856,0)</f>
        <v>0</v>
      </c>
      <c r="M856">
        <f>IF(A856=1,Results!D856,0)</f>
        <v>0</v>
      </c>
      <c r="N856">
        <f>IF(B856=1,Results!G856,0)</f>
        <v>0</v>
      </c>
      <c r="O856">
        <f>IF(C856=1,Results!J856,0)</f>
        <v>0</v>
      </c>
      <c r="P856">
        <f>IF(G856=1,Results!M856,0)</f>
        <v>0</v>
      </c>
      <c r="Q856">
        <f>IF($E856=1,Results!N856,0)</f>
        <v>0</v>
      </c>
      <c r="R856">
        <f>IF($B856=1,Results!N856,0)</f>
        <v>0</v>
      </c>
    </row>
    <row r="857" spans="1:18">
      <c r="A857">
        <f>IF(Results!D857&lt;=Input!$C$27, 1, 0)</f>
        <v>1</v>
      </c>
      <c r="B857">
        <f>IF(Results!G857&lt;=Input!$C$27, 1, 0)</f>
        <v>1</v>
      </c>
      <c r="C857">
        <f>IF(Results!J857&lt;=Input!$C$27, 1, 0)</f>
        <v>1</v>
      </c>
      <c r="D857">
        <f>IF(Results!D857&gt;=Input!$F$27, 1, 0)</f>
        <v>0</v>
      </c>
      <c r="E857">
        <f>IF(Results!G857&gt;=Input!$F$27, 1, 0)</f>
        <v>0</v>
      </c>
      <c r="F857">
        <f>IF(Results!J857&gt;=Input!$F$27, 1, 0)</f>
        <v>0</v>
      </c>
      <c r="G857">
        <f>IF(Results!M857&lt;=Input!$C$27, 1, 0)</f>
        <v>1</v>
      </c>
      <c r="H857">
        <f>IF(Results!M857&gt;=Input!$F$27, 1, 0)</f>
        <v>0</v>
      </c>
      <c r="I857">
        <f>IF(D857=1,Results!D857,0)</f>
        <v>0</v>
      </c>
      <c r="J857">
        <f>IF(E857=1,Results!G857,0)</f>
        <v>0</v>
      </c>
      <c r="K857">
        <f>IF(F857=1,Results!J857,0)</f>
        <v>0</v>
      </c>
      <c r="L857">
        <f>IF(H857=1,Results!M857,0)</f>
        <v>0</v>
      </c>
      <c r="M857">
        <f>IF(A857=1,Results!D857,0)</f>
        <v>0</v>
      </c>
      <c r="N857">
        <f>IF(B857=1,Results!G857,0)</f>
        <v>0</v>
      </c>
      <c r="O857">
        <f>IF(C857=1,Results!J857,0)</f>
        <v>0</v>
      </c>
      <c r="P857">
        <f>IF(G857=1,Results!M857,0)</f>
        <v>0</v>
      </c>
      <c r="Q857">
        <f>IF($E857=1,Results!N857,0)</f>
        <v>0</v>
      </c>
      <c r="R857">
        <f>IF($B857=1,Results!N857,0)</f>
        <v>0</v>
      </c>
    </row>
    <row r="858" spans="1:18">
      <c r="A858">
        <f>IF(Results!D858&lt;=Input!$C$27, 1, 0)</f>
        <v>1</v>
      </c>
      <c r="B858">
        <f>IF(Results!G858&lt;=Input!$C$27, 1, 0)</f>
        <v>1</v>
      </c>
      <c r="C858">
        <f>IF(Results!J858&lt;=Input!$C$27, 1, 0)</f>
        <v>1</v>
      </c>
      <c r="D858">
        <f>IF(Results!D858&gt;=Input!$F$27, 1, 0)</f>
        <v>0</v>
      </c>
      <c r="E858">
        <f>IF(Results!G858&gt;=Input!$F$27, 1, 0)</f>
        <v>0</v>
      </c>
      <c r="F858">
        <f>IF(Results!J858&gt;=Input!$F$27, 1, 0)</f>
        <v>0</v>
      </c>
      <c r="G858">
        <f>IF(Results!M858&lt;=Input!$C$27, 1, 0)</f>
        <v>1</v>
      </c>
      <c r="H858">
        <f>IF(Results!M858&gt;=Input!$F$27, 1, 0)</f>
        <v>0</v>
      </c>
      <c r="I858">
        <f>IF(D858=1,Results!D858,0)</f>
        <v>0</v>
      </c>
      <c r="J858">
        <f>IF(E858=1,Results!G858,0)</f>
        <v>0</v>
      </c>
      <c r="K858">
        <f>IF(F858=1,Results!J858,0)</f>
        <v>0</v>
      </c>
      <c r="L858">
        <f>IF(H858=1,Results!M858,0)</f>
        <v>0</v>
      </c>
      <c r="M858">
        <f>IF(A858=1,Results!D858,0)</f>
        <v>0</v>
      </c>
      <c r="N858">
        <f>IF(B858=1,Results!G858,0)</f>
        <v>0</v>
      </c>
      <c r="O858">
        <f>IF(C858=1,Results!J858,0)</f>
        <v>0</v>
      </c>
      <c r="P858">
        <f>IF(G858=1,Results!M858,0)</f>
        <v>0</v>
      </c>
      <c r="Q858">
        <f>IF($E858=1,Results!N858,0)</f>
        <v>0</v>
      </c>
      <c r="R858">
        <f>IF($B858=1,Results!N858,0)</f>
        <v>0</v>
      </c>
    </row>
    <row r="859" spans="1:18">
      <c r="A859">
        <f>IF(Results!D859&lt;=Input!$C$27, 1, 0)</f>
        <v>1</v>
      </c>
      <c r="B859">
        <f>IF(Results!G859&lt;=Input!$C$27, 1, 0)</f>
        <v>1</v>
      </c>
      <c r="C859">
        <f>IF(Results!J859&lt;=Input!$C$27, 1, 0)</f>
        <v>1</v>
      </c>
      <c r="D859">
        <f>IF(Results!D859&gt;=Input!$F$27, 1, 0)</f>
        <v>0</v>
      </c>
      <c r="E859">
        <f>IF(Results!G859&gt;=Input!$F$27, 1, 0)</f>
        <v>0</v>
      </c>
      <c r="F859">
        <f>IF(Results!J859&gt;=Input!$F$27, 1, 0)</f>
        <v>0</v>
      </c>
      <c r="G859">
        <f>IF(Results!M859&lt;=Input!$C$27, 1, 0)</f>
        <v>1</v>
      </c>
      <c r="H859">
        <f>IF(Results!M859&gt;=Input!$F$27, 1, 0)</f>
        <v>0</v>
      </c>
      <c r="I859">
        <f>IF(D859=1,Results!D859,0)</f>
        <v>0</v>
      </c>
      <c r="J859">
        <f>IF(E859=1,Results!G859,0)</f>
        <v>0</v>
      </c>
      <c r="K859">
        <f>IF(F859=1,Results!J859,0)</f>
        <v>0</v>
      </c>
      <c r="L859">
        <f>IF(H859=1,Results!M859,0)</f>
        <v>0</v>
      </c>
      <c r="M859">
        <f>IF(A859=1,Results!D859,0)</f>
        <v>0</v>
      </c>
      <c r="N859">
        <f>IF(B859=1,Results!G859,0)</f>
        <v>0</v>
      </c>
      <c r="O859">
        <f>IF(C859=1,Results!J859,0)</f>
        <v>0</v>
      </c>
      <c r="P859">
        <f>IF(G859=1,Results!M859,0)</f>
        <v>0</v>
      </c>
      <c r="Q859">
        <f>IF($E859=1,Results!N859,0)</f>
        <v>0</v>
      </c>
      <c r="R859">
        <f>IF($B859=1,Results!N859,0)</f>
        <v>0</v>
      </c>
    </row>
    <row r="860" spans="1:18">
      <c r="A860">
        <f>IF(Results!D860&lt;=Input!$C$27, 1, 0)</f>
        <v>1</v>
      </c>
      <c r="B860">
        <f>IF(Results!G860&lt;=Input!$C$27, 1, 0)</f>
        <v>1</v>
      </c>
      <c r="C860">
        <f>IF(Results!J860&lt;=Input!$C$27, 1, 0)</f>
        <v>1</v>
      </c>
      <c r="D860">
        <f>IF(Results!D860&gt;=Input!$F$27, 1, 0)</f>
        <v>0</v>
      </c>
      <c r="E860">
        <f>IF(Results!G860&gt;=Input!$F$27, 1, 0)</f>
        <v>0</v>
      </c>
      <c r="F860">
        <f>IF(Results!J860&gt;=Input!$F$27, 1, 0)</f>
        <v>0</v>
      </c>
      <c r="G860">
        <f>IF(Results!M860&lt;=Input!$C$27, 1, 0)</f>
        <v>1</v>
      </c>
      <c r="H860">
        <f>IF(Results!M860&gt;=Input!$F$27, 1, 0)</f>
        <v>0</v>
      </c>
      <c r="I860">
        <f>IF(D860=1,Results!D860,0)</f>
        <v>0</v>
      </c>
      <c r="J860">
        <f>IF(E860=1,Results!G860,0)</f>
        <v>0</v>
      </c>
      <c r="K860">
        <f>IF(F860=1,Results!J860,0)</f>
        <v>0</v>
      </c>
      <c r="L860">
        <f>IF(H860=1,Results!M860,0)</f>
        <v>0</v>
      </c>
      <c r="M860">
        <f>IF(A860=1,Results!D860,0)</f>
        <v>0</v>
      </c>
      <c r="N860">
        <f>IF(B860=1,Results!G860,0)</f>
        <v>0</v>
      </c>
      <c r="O860">
        <f>IF(C860=1,Results!J860,0)</f>
        <v>0</v>
      </c>
      <c r="P860">
        <f>IF(G860=1,Results!M860,0)</f>
        <v>0</v>
      </c>
      <c r="Q860">
        <f>IF($E860=1,Results!N860,0)</f>
        <v>0</v>
      </c>
      <c r="R860">
        <f>IF($B860=1,Results!N860,0)</f>
        <v>0</v>
      </c>
    </row>
    <row r="861" spans="1:18">
      <c r="A861">
        <f>IF(Results!D861&lt;=Input!$C$27, 1, 0)</f>
        <v>1</v>
      </c>
      <c r="B861">
        <f>IF(Results!G861&lt;=Input!$C$27, 1, 0)</f>
        <v>1</v>
      </c>
      <c r="C861">
        <f>IF(Results!J861&lt;=Input!$C$27, 1, 0)</f>
        <v>1</v>
      </c>
      <c r="D861">
        <f>IF(Results!D861&gt;=Input!$F$27, 1, 0)</f>
        <v>0</v>
      </c>
      <c r="E861">
        <f>IF(Results!G861&gt;=Input!$F$27, 1, 0)</f>
        <v>0</v>
      </c>
      <c r="F861">
        <f>IF(Results!J861&gt;=Input!$F$27, 1, 0)</f>
        <v>0</v>
      </c>
      <c r="G861">
        <f>IF(Results!M861&lt;=Input!$C$27, 1, 0)</f>
        <v>1</v>
      </c>
      <c r="H861">
        <f>IF(Results!M861&gt;=Input!$F$27, 1, 0)</f>
        <v>0</v>
      </c>
      <c r="I861">
        <f>IF(D861=1,Results!D861,0)</f>
        <v>0</v>
      </c>
      <c r="J861">
        <f>IF(E861=1,Results!G861,0)</f>
        <v>0</v>
      </c>
      <c r="K861">
        <f>IF(F861=1,Results!J861,0)</f>
        <v>0</v>
      </c>
      <c r="L861">
        <f>IF(H861=1,Results!M861,0)</f>
        <v>0</v>
      </c>
      <c r="M861">
        <f>IF(A861=1,Results!D861,0)</f>
        <v>0</v>
      </c>
      <c r="N861">
        <f>IF(B861=1,Results!G861,0)</f>
        <v>0</v>
      </c>
      <c r="O861">
        <f>IF(C861=1,Results!J861,0)</f>
        <v>0</v>
      </c>
      <c r="P861">
        <f>IF(G861=1,Results!M861,0)</f>
        <v>0</v>
      </c>
      <c r="Q861">
        <f>IF($E861=1,Results!N861,0)</f>
        <v>0</v>
      </c>
      <c r="R861">
        <f>IF($B861=1,Results!N861,0)</f>
        <v>0</v>
      </c>
    </row>
    <row r="862" spans="1:18">
      <c r="A862">
        <f>IF(Results!D862&lt;=Input!$C$27, 1, 0)</f>
        <v>1</v>
      </c>
      <c r="B862">
        <f>IF(Results!G862&lt;=Input!$C$27, 1, 0)</f>
        <v>1</v>
      </c>
      <c r="C862">
        <f>IF(Results!J862&lt;=Input!$C$27, 1, 0)</f>
        <v>1</v>
      </c>
      <c r="D862">
        <f>IF(Results!D862&gt;=Input!$F$27, 1, 0)</f>
        <v>0</v>
      </c>
      <c r="E862">
        <f>IF(Results!G862&gt;=Input!$F$27, 1, 0)</f>
        <v>0</v>
      </c>
      <c r="F862">
        <f>IF(Results!J862&gt;=Input!$F$27, 1, 0)</f>
        <v>0</v>
      </c>
      <c r="G862">
        <f>IF(Results!M862&lt;=Input!$C$27, 1, 0)</f>
        <v>1</v>
      </c>
      <c r="H862">
        <f>IF(Results!M862&gt;=Input!$F$27, 1, 0)</f>
        <v>0</v>
      </c>
      <c r="I862">
        <f>IF(D862=1,Results!D862,0)</f>
        <v>0</v>
      </c>
      <c r="J862">
        <f>IF(E862=1,Results!G862,0)</f>
        <v>0</v>
      </c>
      <c r="K862">
        <f>IF(F862=1,Results!J862,0)</f>
        <v>0</v>
      </c>
      <c r="L862">
        <f>IF(H862=1,Results!M862,0)</f>
        <v>0</v>
      </c>
      <c r="M862">
        <f>IF(A862=1,Results!D862,0)</f>
        <v>0</v>
      </c>
      <c r="N862">
        <f>IF(B862=1,Results!G862,0)</f>
        <v>0</v>
      </c>
      <c r="O862">
        <f>IF(C862=1,Results!J862,0)</f>
        <v>0</v>
      </c>
      <c r="P862">
        <f>IF(G862=1,Results!M862,0)</f>
        <v>0</v>
      </c>
      <c r="Q862">
        <f>IF($E862=1,Results!N862,0)</f>
        <v>0</v>
      </c>
      <c r="R862">
        <f>IF($B862=1,Results!N862,0)</f>
        <v>0</v>
      </c>
    </row>
    <row r="863" spans="1:18">
      <c r="A863">
        <f>IF(Results!D863&lt;=Input!$C$27, 1, 0)</f>
        <v>1</v>
      </c>
      <c r="B863">
        <f>IF(Results!G863&lt;=Input!$C$27, 1, 0)</f>
        <v>1</v>
      </c>
      <c r="C863">
        <f>IF(Results!J863&lt;=Input!$C$27, 1, 0)</f>
        <v>1</v>
      </c>
      <c r="D863">
        <f>IF(Results!D863&gt;=Input!$F$27, 1, 0)</f>
        <v>0</v>
      </c>
      <c r="E863">
        <f>IF(Results!G863&gt;=Input!$F$27, 1, 0)</f>
        <v>0</v>
      </c>
      <c r="F863">
        <f>IF(Results!J863&gt;=Input!$F$27, 1, 0)</f>
        <v>0</v>
      </c>
      <c r="G863">
        <f>IF(Results!M863&lt;=Input!$C$27, 1, 0)</f>
        <v>1</v>
      </c>
      <c r="H863">
        <f>IF(Results!M863&gt;=Input!$F$27, 1, 0)</f>
        <v>0</v>
      </c>
      <c r="I863">
        <f>IF(D863=1,Results!D863,0)</f>
        <v>0</v>
      </c>
      <c r="J863">
        <f>IF(E863=1,Results!G863,0)</f>
        <v>0</v>
      </c>
      <c r="K863">
        <f>IF(F863=1,Results!J863,0)</f>
        <v>0</v>
      </c>
      <c r="L863">
        <f>IF(H863=1,Results!M863,0)</f>
        <v>0</v>
      </c>
      <c r="M863">
        <f>IF(A863=1,Results!D863,0)</f>
        <v>0</v>
      </c>
      <c r="N863">
        <f>IF(B863=1,Results!G863,0)</f>
        <v>0</v>
      </c>
      <c r="O863">
        <f>IF(C863=1,Results!J863,0)</f>
        <v>0</v>
      </c>
      <c r="P863">
        <f>IF(G863=1,Results!M863,0)</f>
        <v>0</v>
      </c>
      <c r="Q863">
        <f>IF($E863=1,Results!N863,0)</f>
        <v>0</v>
      </c>
      <c r="R863">
        <f>IF($B863=1,Results!N863,0)</f>
        <v>0</v>
      </c>
    </row>
    <row r="864" spans="1:18">
      <c r="A864">
        <f>IF(Results!D864&lt;=Input!$C$27, 1, 0)</f>
        <v>1</v>
      </c>
      <c r="B864">
        <f>IF(Results!G864&lt;=Input!$C$27, 1, 0)</f>
        <v>1</v>
      </c>
      <c r="C864">
        <f>IF(Results!J864&lt;=Input!$C$27, 1, 0)</f>
        <v>1</v>
      </c>
      <c r="D864">
        <f>IF(Results!D864&gt;=Input!$F$27, 1, 0)</f>
        <v>0</v>
      </c>
      <c r="E864">
        <f>IF(Results!G864&gt;=Input!$F$27, 1, 0)</f>
        <v>0</v>
      </c>
      <c r="F864">
        <f>IF(Results!J864&gt;=Input!$F$27, 1, 0)</f>
        <v>0</v>
      </c>
      <c r="G864">
        <f>IF(Results!M864&lt;=Input!$C$27, 1, 0)</f>
        <v>1</v>
      </c>
      <c r="H864">
        <f>IF(Results!M864&gt;=Input!$F$27, 1, 0)</f>
        <v>0</v>
      </c>
      <c r="I864">
        <f>IF(D864=1,Results!D864,0)</f>
        <v>0</v>
      </c>
      <c r="J864">
        <f>IF(E864=1,Results!G864,0)</f>
        <v>0</v>
      </c>
      <c r="K864">
        <f>IF(F864=1,Results!J864,0)</f>
        <v>0</v>
      </c>
      <c r="L864">
        <f>IF(H864=1,Results!M864,0)</f>
        <v>0</v>
      </c>
      <c r="M864">
        <f>IF(A864=1,Results!D864,0)</f>
        <v>0</v>
      </c>
      <c r="N864">
        <f>IF(B864=1,Results!G864,0)</f>
        <v>0</v>
      </c>
      <c r="O864">
        <f>IF(C864=1,Results!J864,0)</f>
        <v>0</v>
      </c>
      <c r="P864">
        <f>IF(G864=1,Results!M864,0)</f>
        <v>0</v>
      </c>
      <c r="Q864">
        <f>IF($E864=1,Results!N864,0)</f>
        <v>0</v>
      </c>
      <c r="R864">
        <f>IF($B864=1,Results!N864,0)</f>
        <v>0</v>
      </c>
    </row>
    <row r="865" spans="1:18">
      <c r="A865">
        <f>IF(Results!D865&lt;=Input!$C$27, 1, 0)</f>
        <v>1</v>
      </c>
      <c r="B865">
        <f>IF(Results!G865&lt;=Input!$C$27, 1, 0)</f>
        <v>1</v>
      </c>
      <c r="C865">
        <f>IF(Results!J865&lt;=Input!$C$27, 1, 0)</f>
        <v>1</v>
      </c>
      <c r="D865">
        <f>IF(Results!D865&gt;=Input!$F$27, 1, 0)</f>
        <v>0</v>
      </c>
      <c r="E865">
        <f>IF(Results!G865&gt;=Input!$F$27, 1, 0)</f>
        <v>0</v>
      </c>
      <c r="F865">
        <f>IF(Results!J865&gt;=Input!$F$27, 1, 0)</f>
        <v>0</v>
      </c>
      <c r="G865">
        <f>IF(Results!M865&lt;=Input!$C$27, 1, 0)</f>
        <v>1</v>
      </c>
      <c r="H865">
        <f>IF(Results!M865&gt;=Input!$F$27, 1, 0)</f>
        <v>0</v>
      </c>
      <c r="I865">
        <f>IF(D865=1,Results!D865,0)</f>
        <v>0</v>
      </c>
      <c r="J865">
        <f>IF(E865=1,Results!G865,0)</f>
        <v>0</v>
      </c>
      <c r="K865">
        <f>IF(F865=1,Results!J865,0)</f>
        <v>0</v>
      </c>
      <c r="L865">
        <f>IF(H865=1,Results!M865,0)</f>
        <v>0</v>
      </c>
      <c r="M865">
        <f>IF(A865=1,Results!D865,0)</f>
        <v>0</v>
      </c>
      <c r="N865">
        <f>IF(B865=1,Results!G865,0)</f>
        <v>0</v>
      </c>
      <c r="O865">
        <f>IF(C865=1,Results!J865,0)</f>
        <v>0</v>
      </c>
      <c r="P865">
        <f>IF(G865=1,Results!M865,0)</f>
        <v>0</v>
      </c>
      <c r="Q865">
        <f>IF($E865=1,Results!N865,0)</f>
        <v>0</v>
      </c>
      <c r="R865">
        <f>IF($B865=1,Results!N865,0)</f>
        <v>0</v>
      </c>
    </row>
    <row r="866" spans="1:18">
      <c r="A866">
        <f>IF(Results!D866&lt;=Input!$C$27, 1, 0)</f>
        <v>1</v>
      </c>
      <c r="B866">
        <f>IF(Results!G866&lt;=Input!$C$27, 1, 0)</f>
        <v>1</v>
      </c>
      <c r="C866">
        <f>IF(Results!J866&lt;=Input!$C$27, 1, 0)</f>
        <v>1</v>
      </c>
      <c r="D866">
        <f>IF(Results!D866&gt;=Input!$F$27, 1, 0)</f>
        <v>0</v>
      </c>
      <c r="E866">
        <f>IF(Results!G866&gt;=Input!$F$27, 1, 0)</f>
        <v>0</v>
      </c>
      <c r="F866">
        <f>IF(Results!J866&gt;=Input!$F$27, 1, 0)</f>
        <v>0</v>
      </c>
      <c r="G866">
        <f>IF(Results!M866&lt;=Input!$C$27, 1, 0)</f>
        <v>1</v>
      </c>
      <c r="H866">
        <f>IF(Results!M866&gt;=Input!$F$27, 1, 0)</f>
        <v>0</v>
      </c>
      <c r="I866">
        <f>IF(D866=1,Results!D866,0)</f>
        <v>0</v>
      </c>
      <c r="J866">
        <f>IF(E866=1,Results!G866,0)</f>
        <v>0</v>
      </c>
      <c r="K866">
        <f>IF(F866=1,Results!J866,0)</f>
        <v>0</v>
      </c>
      <c r="L866">
        <f>IF(H866=1,Results!M866,0)</f>
        <v>0</v>
      </c>
      <c r="M866">
        <f>IF(A866=1,Results!D866,0)</f>
        <v>0</v>
      </c>
      <c r="N866">
        <f>IF(B866=1,Results!G866,0)</f>
        <v>0</v>
      </c>
      <c r="O866">
        <f>IF(C866=1,Results!J866,0)</f>
        <v>0</v>
      </c>
      <c r="P866">
        <f>IF(G866=1,Results!M866,0)</f>
        <v>0</v>
      </c>
      <c r="Q866">
        <f>IF($E866=1,Results!N866,0)</f>
        <v>0</v>
      </c>
      <c r="R866">
        <f>IF($B866=1,Results!N866,0)</f>
        <v>0</v>
      </c>
    </row>
    <row r="867" spans="1:18">
      <c r="A867">
        <f>IF(Results!D867&lt;=Input!$C$27, 1, 0)</f>
        <v>1</v>
      </c>
      <c r="B867">
        <f>IF(Results!G867&lt;=Input!$C$27, 1, 0)</f>
        <v>1</v>
      </c>
      <c r="C867">
        <f>IF(Results!J867&lt;=Input!$C$27, 1, 0)</f>
        <v>1</v>
      </c>
      <c r="D867">
        <f>IF(Results!D867&gt;=Input!$F$27, 1, 0)</f>
        <v>0</v>
      </c>
      <c r="E867">
        <f>IF(Results!G867&gt;=Input!$F$27, 1, 0)</f>
        <v>0</v>
      </c>
      <c r="F867">
        <f>IF(Results!J867&gt;=Input!$F$27, 1, 0)</f>
        <v>0</v>
      </c>
      <c r="G867">
        <f>IF(Results!M867&lt;=Input!$C$27, 1, 0)</f>
        <v>1</v>
      </c>
      <c r="H867">
        <f>IF(Results!M867&gt;=Input!$F$27, 1, 0)</f>
        <v>0</v>
      </c>
      <c r="I867">
        <f>IF(D867=1,Results!D867,0)</f>
        <v>0</v>
      </c>
      <c r="J867">
        <f>IF(E867=1,Results!G867,0)</f>
        <v>0</v>
      </c>
      <c r="K867">
        <f>IF(F867=1,Results!J867,0)</f>
        <v>0</v>
      </c>
      <c r="L867">
        <f>IF(H867=1,Results!M867,0)</f>
        <v>0</v>
      </c>
      <c r="M867">
        <f>IF(A867=1,Results!D867,0)</f>
        <v>0</v>
      </c>
      <c r="N867">
        <f>IF(B867=1,Results!G867,0)</f>
        <v>0</v>
      </c>
      <c r="O867">
        <f>IF(C867=1,Results!J867,0)</f>
        <v>0</v>
      </c>
      <c r="P867">
        <f>IF(G867=1,Results!M867,0)</f>
        <v>0</v>
      </c>
      <c r="Q867">
        <f>IF($E867=1,Results!N867,0)</f>
        <v>0</v>
      </c>
      <c r="R867">
        <f>IF($B867=1,Results!N867,0)</f>
        <v>0</v>
      </c>
    </row>
    <row r="868" spans="1:18">
      <c r="A868">
        <f>IF(Results!D868&lt;=Input!$C$27, 1, 0)</f>
        <v>1</v>
      </c>
      <c r="B868">
        <f>IF(Results!G868&lt;=Input!$C$27, 1, 0)</f>
        <v>1</v>
      </c>
      <c r="C868">
        <f>IF(Results!J868&lt;=Input!$C$27, 1, 0)</f>
        <v>1</v>
      </c>
      <c r="D868">
        <f>IF(Results!D868&gt;=Input!$F$27, 1, 0)</f>
        <v>0</v>
      </c>
      <c r="E868">
        <f>IF(Results!G868&gt;=Input!$F$27, 1, 0)</f>
        <v>0</v>
      </c>
      <c r="F868">
        <f>IF(Results!J868&gt;=Input!$F$27, 1, 0)</f>
        <v>0</v>
      </c>
      <c r="G868">
        <f>IF(Results!M868&lt;=Input!$C$27, 1, 0)</f>
        <v>1</v>
      </c>
      <c r="H868">
        <f>IF(Results!M868&gt;=Input!$F$27, 1, 0)</f>
        <v>0</v>
      </c>
      <c r="I868">
        <f>IF(D868=1,Results!D868,0)</f>
        <v>0</v>
      </c>
      <c r="J868">
        <f>IF(E868=1,Results!G868,0)</f>
        <v>0</v>
      </c>
      <c r="K868">
        <f>IF(F868=1,Results!J868,0)</f>
        <v>0</v>
      </c>
      <c r="L868">
        <f>IF(H868=1,Results!M868,0)</f>
        <v>0</v>
      </c>
      <c r="M868">
        <f>IF(A868=1,Results!D868,0)</f>
        <v>0</v>
      </c>
      <c r="N868">
        <f>IF(B868=1,Results!G868,0)</f>
        <v>0</v>
      </c>
      <c r="O868">
        <f>IF(C868=1,Results!J868,0)</f>
        <v>0</v>
      </c>
      <c r="P868">
        <f>IF(G868=1,Results!M868,0)</f>
        <v>0</v>
      </c>
      <c r="Q868">
        <f>IF($E868=1,Results!N868,0)</f>
        <v>0</v>
      </c>
      <c r="R868">
        <f>IF($B868=1,Results!N868,0)</f>
        <v>0</v>
      </c>
    </row>
    <row r="869" spans="1:18">
      <c r="A869">
        <f>IF(Results!D869&lt;=Input!$C$27, 1, 0)</f>
        <v>1</v>
      </c>
      <c r="B869">
        <f>IF(Results!G869&lt;=Input!$C$27, 1, 0)</f>
        <v>1</v>
      </c>
      <c r="C869">
        <f>IF(Results!J869&lt;=Input!$C$27, 1, 0)</f>
        <v>1</v>
      </c>
      <c r="D869">
        <f>IF(Results!D869&gt;=Input!$F$27, 1, 0)</f>
        <v>0</v>
      </c>
      <c r="E869">
        <f>IF(Results!G869&gt;=Input!$F$27, 1, 0)</f>
        <v>0</v>
      </c>
      <c r="F869">
        <f>IF(Results!J869&gt;=Input!$F$27, 1, 0)</f>
        <v>0</v>
      </c>
      <c r="G869">
        <f>IF(Results!M869&lt;=Input!$C$27, 1, 0)</f>
        <v>1</v>
      </c>
      <c r="H869">
        <f>IF(Results!M869&gt;=Input!$F$27, 1, 0)</f>
        <v>0</v>
      </c>
      <c r="I869">
        <f>IF(D869=1,Results!D869,0)</f>
        <v>0</v>
      </c>
      <c r="J869">
        <f>IF(E869=1,Results!G869,0)</f>
        <v>0</v>
      </c>
      <c r="K869">
        <f>IF(F869=1,Results!J869,0)</f>
        <v>0</v>
      </c>
      <c r="L869">
        <f>IF(H869=1,Results!M869,0)</f>
        <v>0</v>
      </c>
      <c r="M869">
        <f>IF(A869=1,Results!D869,0)</f>
        <v>0</v>
      </c>
      <c r="N869">
        <f>IF(B869=1,Results!G869,0)</f>
        <v>0</v>
      </c>
      <c r="O869">
        <f>IF(C869=1,Results!J869,0)</f>
        <v>0</v>
      </c>
      <c r="P869">
        <f>IF(G869=1,Results!M869,0)</f>
        <v>0</v>
      </c>
      <c r="Q869">
        <f>IF($E869=1,Results!N869,0)</f>
        <v>0</v>
      </c>
      <c r="R869">
        <f>IF($B869=1,Results!N869,0)</f>
        <v>0</v>
      </c>
    </row>
    <row r="870" spans="1:18">
      <c r="A870">
        <f>IF(Results!D870&lt;=Input!$C$27, 1, 0)</f>
        <v>1</v>
      </c>
      <c r="B870">
        <f>IF(Results!G870&lt;=Input!$C$27, 1, 0)</f>
        <v>1</v>
      </c>
      <c r="C870">
        <f>IF(Results!J870&lt;=Input!$C$27, 1, 0)</f>
        <v>1</v>
      </c>
      <c r="D870">
        <f>IF(Results!D870&gt;=Input!$F$27, 1, 0)</f>
        <v>0</v>
      </c>
      <c r="E870">
        <f>IF(Results!G870&gt;=Input!$F$27, 1, 0)</f>
        <v>0</v>
      </c>
      <c r="F870">
        <f>IF(Results!J870&gt;=Input!$F$27, 1, 0)</f>
        <v>0</v>
      </c>
      <c r="G870">
        <f>IF(Results!M870&lt;=Input!$C$27, 1, 0)</f>
        <v>1</v>
      </c>
      <c r="H870">
        <f>IF(Results!M870&gt;=Input!$F$27, 1, 0)</f>
        <v>0</v>
      </c>
      <c r="I870">
        <f>IF(D870=1,Results!D870,0)</f>
        <v>0</v>
      </c>
      <c r="J870">
        <f>IF(E870=1,Results!G870,0)</f>
        <v>0</v>
      </c>
      <c r="K870">
        <f>IF(F870=1,Results!J870,0)</f>
        <v>0</v>
      </c>
      <c r="L870">
        <f>IF(H870=1,Results!M870,0)</f>
        <v>0</v>
      </c>
      <c r="M870">
        <f>IF(A870=1,Results!D870,0)</f>
        <v>0</v>
      </c>
      <c r="N870">
        <f>IF(B870=1,Results!G870,0)</f>
        <v>0</v>
      </c>
      <c r="O870">
        <f>IF(C870=1,Results!J870,0)</f>
        <v>0</v>
      </c>
      <c r="P870">
        <f>IF(G870=1,Results!M870,0)</f>
        <v>0</v>
      </c>
      <c r="Q870">
        <f>IF($E870=1,Results!N870,0)</f>
        <v>0</v>
      </c>
      <c r="R870">
        <f>IF($B870=1,Results!N870,0)</f>
        <v>0</v>
      </c>
    </row>
    <row r="871" spans="1:18">
      <c r="A871">
        <f>IF(Results!D871&lt;=Input!$C$27, 1, 0)</f>
        <v>1</v>
      </c>
      <c r="B871">
        <f>IF(Results!G871&lt;=Input!$C$27, 1, 0)</f>
        <v>1</v>
      </c>
      <c r="C871">
        <f>IF(Results!J871&lt;=Input!$C$27, 1, 0)</f>
        <v>1</v>
      </c>
      <c r="D871">
        <f>IF(Results!D871&gt;=Input!$F$27, 1, 0)</f>
        <v>0</v>
      </c>
      <c r="E871">
        <f>IF(Results!G871&gt;=Input!$F$27, 1, 0)</f>
        <v>0</v>
      </c>
      <c r="F871">
        <f>IF(Results!J871&gt;=Input!$F$27, 1, 0)</f>
        <v>0</v>
      </c>
      <c r="G871">
        <f>IF(Results!M871&lt;=Input!$C$27, 1, 0)</f>
        <v>1</v>
      </c>
      <c r="H871">
        <f>IF(Results!M871&gt;=Input!$F$27, 1, 0)</f>
        <v>0</v>
      </c>
      <c r="I871">
        <f>IF(D871=1,Results!D871,0)</f>
        <v>0</v>
      </c>
      <c r="J871">
        <f>IF(E871=1,Results!G871,0)</f>
        <v>0</v>
      </c>
      <c r="K871">
        <f>IF(F871=1,Results!J871,0)</f>
        <v>0</v>
      </c>
      <c r="L871">
        <f>IF(H871=1,Results!M871,0)</f>
        <v>0</v>
      </c>
      <c r="M871">
        <f>IF(A871=1,Results!D871,0)</f>
        <v>0</v>
      </c>
      <c r="N871">
        <f>IF(B871=1,Results!G871,0)</f>
        <v>0</v>
      </c>
      <c r="O871">
        <f>IF(C871=1,Results!J871,0)</f>
        <v>0</v>
      </c>
      <c r="P871">
        <f>IF(G871=1,Results!M871,0)</f>
        <v>0</v>
      </c>
      <c r="Q871">
        <f>IF($E871=1,Results!N871,0)</f>
        <v>0</v>
      </c>
      <c r="R871">
        <f>IF($B871=1,Results!N871,0)</f>
        <v>0</v>
      </c>
    </row>
    <row r="872" spans="1:18">
      <c r="A872">
        <f>IF(Results!D872&lt;=Input!$C$27, 1, 0)</f>
        <v>1</v>
      </c>
      <c r="B872">
        <f>IF(Results!G872&lt;=Input!$C$27, 1, 0)</f>
        <v>1</v>
      </c>
      <c r="C872">
        <f>IF(Results!J872&lt;=Input!$C$27, 1, 0)</f>
        <v>1</v>
      </c>
      <c r="D872">
        <f>IF(Results!D872&gt;=Input!$F$27, 1, 0)</f>
        <v>0</v>
      </c>
      <c r="E872">
        <f>IF(Results!G872&gt;=Input!$F$27, 1, 0)</f>
        <v>0</v>
      </c>
      <c r="F872">
        <f>IF(Results!J872&gt;=Input!$F$27, 1, 0)</f>
        <v>0</v>
      </c>
      <c r="G872">
        <f>IF(Results!M872&lt;=Input!$C$27, 1, 0)</f>
        <v>1</v>
      </c>
      <c r="H872">
        <f>IF(Results!M872&gt;=Input!$F$27, 1, 0)</f>
        <v>0</v>
      </c>
      <c r="I872">
        <f>IF(D872=1,Results!D872,0)</f>
        <v>0</v>
      </c>
      <c r="J872">
        <f>IF(E872=1,Results!G872,0)</f>
        <v>0</v>
      </c>
      <c r="K872">
        <f>IF(F872=1,Results!J872,0)</f>
        <v>0</v>
      </c>
      <c r="L872">
        <f>IF(H872=1,Results!M872,0)</f>
        <v>0</v>
      </c>
      <c r="M872">
        <f>IF(A872=1,Results!D872,0)</f>
        <v>0</v>
      </c>
      <c r="N872">
        <f>IF(B872=1,Results!G872,0)</f>
        <v>0</v>
      </c>
      <c r="O872">
        <f>IF(C872=1,Results!J872,0)</f>
        <v>0</v>
      </c>
      <c r="P872">
        <f>IF(G872=1,Results!M872,0)</f>
        <v>0</v>
      </c>
      <c r="Q872">
        <f>IF($E872=1,Results!N872,0)</f>
        <v>0</v>
      </c>
      <c r="R872">
        <f>IF($B872=1,Results!N872,0)</f>
        <v>0</v>
      </c>
    </row>
    <row r="873" spans="1:18">
      <c r="A873">
        <f>IF(Results!D873&lt;=Input!$C$27, 1, 0)</f>
        <v>1</v>
      </c>
      <c r="B873">
        <f>IF(Results!G873&lt;=Input!$C$27, 1, 0)</f>
        <v>1</v>
      </c>
      <c r="C873">
        <f>IF(Results!J873&lt;=Input!$C$27, 1, 0)</f>
        <v>1</v>
      </c>
      <c r="D873">
        <f>IF(Results!D873&gt;=Input!$F$27, 1, 0)</f>
        <v>0</v>
      </c>
      <c r="E873">
        <f>IF(Results!G873&gt;=Input!$F$27, 1, 0)</f>
        <v>0</v>
      </c>
      <c r="F873">
        <f>IF(Results!J873&gt;=Input!$F$27, 1, 0)</f>
        <v>0</v>
      </c>
      <c r="G873">
        <f>IF(Results!M873&lt;=Input!$C$27, 1, 0)</f>
        <v>1</v>
      </c>
      <c r="H873">
        <f>IF(Results!M873&gt;=Input!$F$27, 1, 0)</f>
        <v>0</v>
      </c>
      <c r="I873">
        <f>IF(D873=1,Results!D873,0)</f>
        <v>0</v>
      </c>
      <c r="J873">
        <f>IF(E873=1,Results!G873,0)</f>
        <v>0</v>
      </c>
      <c r="K873">
        <f>IF(F873=1,Results!J873,0)</f>
        <v>0</v>
      </c>
      <c r="L873">
        <f>IF(H873=1,Results!M873,0)</f>
        <v>0</v>
      </c>
      <c r="M873">
        <f>IF(A873=1,Results!D873,0)</f>
        <v>0</v>
      </c>
      <c r="N873">
        <f>IF(B873=1,Results!G873,0)</f>
        <v>0</v>
      </c>
      <c r="O873">
        <f>IF(C873=1,Results!J873,0)</f>
        <v>0</v>
      </c>
      <c r="P873">
        <f>IF(G873=1,Results!M873,0)</f>
        <v>0</v>
      </c>
      <c r="Q873">
        <f>IF($E873=1,Results!N873,0)</f>
        <v>0</v>
      </c>
      <c r="R873">
        <f>IF($B873=1,Results!N873,0)</f>
        <v>0</v>
      </c>
    </row>
    <row r="874" spans="1:18">
      <c r="A874">
        <f>IF(Results!D874&lt;=Input!$C$27, 1, 0)</f>
        <v>1</v>
      </c>
      <c r="B874">
        <f>IF(Results!G874&lt;=Input!$C$27, 1, 0)</f>
        <v>1</v>
      </c>
      <c r="C874">
        <f>IF(Results!J874&lt;=Input!$C$27, 1, 0)</f>
        <v>1</v>
      </c>
      <c r="D874">
        <f>IF(Results!D874&gt;=Input!$F$27, 1, 0)</f>
        <v>0</v>
      </c>
      <c r="E874">
        <f>IF(Results!G874&gt;=Input!$F$27, 1, 0)</f>
        <v>0</v>
      </c>
      <c r="F874">
        <f>IF(Results!J874&gt;=Input!$F$27, 1, 0)</f>
        <v>0</v>
      </c>
      <c r="G874">
        <f>IF(Results!M874&lt;=Input!$C$27, 1, 0)</f>
        <v>1</v>
      </c>
      <c r="H874">
        <f>IF(Results!M874&gt;=Input!$F$27, 1, 0)</f>
        <v>0</v>
      </c>
      <c r="I874">
        <f>IF(D874=1,Results!D874,0)</f>
        <v>0</v>
      </c>
      <c r="J874">
        <f>IF(E874=1,Results!G874,0)</f>
        <v>0</v>
      </c>
      <c r="K874">
        <f>IF(F874=1,Results!J874,0)</f>
        <v>0</v>
      </c>
      <c r="L874">
        <f>IF(H874=1,Results!M874,0)</f>
        <v>0</v>
      </c>
      <c r="M874">
        <f>IF(A874=1,Results!D874,0)</f>
        <v>0</v>
      </c>
      <c r="N874">
        <f>IF(B874=1,Results!G874,0)</f>
        <v>0</v>
      </c>
      <c r="O874">
        <f>IF(C874=1,Results!J874,0)</f>
        <v>0</v>
      </c>
      <c r="P874">
        <f>IF(G874=1,Results!M874,0)</f>
        <v>0</v>
      </c>
      <c r="Q874">
        <f>IF($E874=1,Results!N874,0)</f>
        <v>0</v>
      </c>
      <c r="R874">
        <f>IF($B874=1,Results!N874,0)</f>
        <v>0</v>
      </c>
    </row>
    <row r="875" spans="1:18">
      <c r="A875">
        <f>IF(Results!D875&lt;=Input!$C$27, 1, 0)</f>
        <v>1</v>
      </c>
      <c r="B875">
        <f>IF(Results!G875&lt;=Input!$C$27, 1, 0)</f>
        <v>1</v>
      </c>
      <c r="C875">
        <f>IF(Results!J875&lt;=Input!$C$27, 1, 0)</f>
        <v>1</v>
      </c>
      <c r="D875">
        <f>IF(Results!D875&gt;=Input!$F$27, 1, 0)</f>
        <v>0</v>
      </c>
      <c r="E875">
        <f>IF(Results!G875&gt;=Input!$F$27, 1, 0)</f>
        <v>0</v>
      </c>
      <c r="F875">
        <f>IF(Results!J875&gt;=Input!$F$27, 1, 0)</f>
        <v>0</v>
      </c>
      <c r="G875">
        <f>IF(Results!M875&lt;=Input!$C$27, 1, 0)</f>
        <v>1</v>
      </c>
      <c r="H875">
        <f>IF(Results!M875&gt;=Input!$F$27, 1, 0)</f>
        <v>0</v>
      </c>
      <c r="I875">
        <f>IF(D875=1,Results!D875,0)</f>
        <v>0</v>
      </c>
      <c r="J875">
        <f>IF(E875=1,Results!G875,0)</f>
        <v>0</v>
      </c>
      <c r="K875">
        <f>IF(F875=1,Results!J875,0)</f>
        <v>0</v>
      </c>
      <c r="L875">
        <f>IF(H875=1,Results!M875,0)</f>
        <v>0</v>
      </c>
      <c r="M875">
        <f>IF(A875=1,Results!D875,0)</f>
        <v>0</v>
      </c>
      <c r="N875">
        <f>IF(B875=1,Results!G875,0)</f>
        <v>0</v>
      </c>
      <c r="O875">
        <f>IF(C875=1,Results!J875,0)</f>
        <v>0</v>
      </c>
      <c r="P875">
        <f>IF(G875=1,Results!M875,0)</f>
        <v>0</v>
      </c>
      <c r="Q875">
        <f>IF($E875=1,Results!N875,0)</f>
        <v>0</v>
      </c>
      <c r="R875">
        <f>IF($B875=1,Results!N875,0)</f>
        <v>0</v>
      </c>
    </row>
    <row r="876" spans="1:18">
      <c r="A876">
        <f>IF(Results!D876&lt;=Input!$C$27, 1, 0)</f>
        <v>1</v>
      </c>
      <c r="B876">
        <f>IF(Results!G876&lt;=Input!$C$27, 1, 0)</f>
        <v>1</v>
      </c>
      <c r="C876">
        <f>IF(Results!J876&lt;=Input!$C$27, 1, 0)</f>
        <v>1</v>
      </c>
      <c r="D876">
        <f>IF(Results!D876&gt;=Input!$F$27, 1, 0)</f>
        <v>0</v>
      </c>
      <c r="E876">
        <f>IF(Results!G876&gt;=Input!$F$27, 1, 0)</f>
        <v>0</v>
      </c>
      <c r="F876">
        <f>IF(Results!J876&gt;=Input!$F$27, 1, 0)</f>
        <v>0</v>
      </c>
      <c r="G876">
        <f>IF(Results!M876&lt;=Input!$C$27, 1, 0)</f>
        <v>1</v>
      </c>
      <c r="H876">
        <f>IF(Results!M876&gt;=Input!$F$27, 1, 0)</f>
        <v>0</v>
      </c>
      <c r="I876">
        <f>IF(D876=1,Results!D876,0)</f>
        <v>0</v>
      </c>
      <c r="J876">
        <f>IF(E876=1,Results!G876,0)</f>
        <v>0</v>
      </c>
      <c r="K876">
        <f>IF(F876=1,Results!J876,0)</f>
        <v>0</v>
      </c>
      <c r="L876">
        <f>IF(H876=1,Results!M876,0)</f>
        <v>0</v>
      </c>
      <c r="M876">
        <f>IF(A876=1,Results!D876,0)</f>
        <v>0</v>
      </c>
      <c r="N876">
        <f>IF(B876=1,Results!G876,0)</f>
        <v>0</v>
      </c>
      <c r="O876">
        <f>IF(C876=1,Results!J876,0)</f>
        <v>0</v>
      </c>
      <c r="P876">
        <f>IF(G876=1,Results!M876,0)</f>
        <v>0</v>
      </c>
      <c r="Q876">
        <f>IF($E876=1,Results!N876,0)</f>
        <v>0</v>
      </c>
      <c r="R876">
        <f>IF($B876=1,Results!N876,0)</f>
        <v>0</v>
      </c>
    </row>
    <row r="877" spans="1:18">
      <c r="A877">
        <f>IF(Results!D877&lt;=Input!$C$27, 1, 0)</f>
        <v>1</v>
      </c>
      <c r="B877">
        <f>IF(Results!G877&lt;=Input!$C$27, 1, 0)</f>
        <v>1</v>
      </c>
      <c r="C877">
        <f>IF(Results!J877&lt;=Input!$C$27, 1, 0)</f>
        <v>1</v>
      </c>
      <c r="D877">
        <f>IF(Results!D877&gt;=Input!$F$27, 1, 0)</f>
        <v>0</v>
      </c>
      <c r="E877">
        <f>IF(Results!G877&gt;=Input!$F$27, 1, 0)</f>
        <v>0</v>
      </c>
      <c r="F877">
        <f>IF(Results!J877&gt;=Input!$F$27, 1, 0)</f>
        <v>0</v>
      </c>
      <c r="G877">
        <f>IF(Results!M877&lt;=Input!$C$27, 1, 0)</f>
        <v>1</v>
      </c>
      <c r="H877">
        <f>IF(Results!M877&gt;=Input!$F$27, 1, 0)</f>
        <v>0</v>
      </c>
      <c r="I877">
        <f>IF(D877=1,Results!D877,0)</f>
        <v>0</v>
      </c>
      <c r="J877">
        <f>IF(E877=1,Results!G877,0)</f>
        <v>0</v>
      </c>
      <c r="K877">
        <f>IF(F877=1,Results!J877,0)</f>
        <v>0</v>
      </c>
      <c r="L877">
        <f>IF(H877=1,Results!M877,0)</f>
        <v>0</v>
      </c>
      <c r="M877">
        <f>IF(A877=1,Results!D877,0)</f>
        <v>0</v>
      </c>
      <c r="N877">
        <f>IF(B877=1,Results!G877,0)</f>
        <v>0</v>
      </c>
      <c r="O877">
        <f>IF(C877=1,Results!J877,0)</f>
        <v>0</v>
      </c>
      <c r="P877">
        <f>IF(G877=1,Results!M877,0)</f>
        <v>0</v>
      </c>
      <c r="Q877">
        <f>IF($E877=1,Results!N877,0)</f>
        <v>0</v>
      </c>
      <c r="R877">
        <f>IF($B877=1,Results!N877,0)</f>
        <v>0</v>
      </c>
    </row>
    <row r="878" spans="1:18">
      <c r="A878">
        <f>IF(Results!D878&lt;=Input!$C$27, 1, 0)</f>
        <v>1</v>
      </c>
      <c r="B878">
        <f>IF(Results!G878&lt;=Input!$C$27, 1, 0)</f>
        <v>1</v>
      </c>
      <c r="C878">
        <f>IF(Results!J878&lt;=Input!$C$27, 1, 0)</f>
        <v>1</v>
      </c>
      <c r="D878">
        <f>IF(Results!D878&gt;=Input!$F$27, 1, 0)</f>
        <v>0</v>
      </c>
      <c r="E878">
        <f>IF(Results!G878&gt;=Input!$F$27, 1, 0)</f>
        <v>0</v>
      </c>
      <c r="F878">
        <f>IF(Results!J878&gt;=Input!$F$27, 1, 0)</f>
        <v>0</v>
      </c>
      <c r="G878">
        <f>IF(Results!M878&lt;=Input!$C$27, 1, 0)</f>
        <v>1</v>
      </c>
      <c r="H878">
        <f>IF(Results!M878&gt;=Input!$F$27, 1, 0)</f>
        <v>0</v>
      </c>
      <c r="I878">
        <f>IF(D878=1,Results!D878,0)</f>
        <v>0</v>
      </c>
      <c r="J878">
        <f>IF(E878=1,Results!G878,0)</f>
        <v>0</v>
      </c>
      <c r="K878">
        <f>IF(F878=1,Results!J878,0)</f>
        <v>0</v>
      </c>
      <c r="L878">
        <f>IF(H878=1,Results!M878,0)</f>
        <v>0</v>
      </c>
      <c r="M878">
        <f>IF(A878=1,Results!D878,0)</f>
        <v>0</v>
      </c>
      <c r="N878">
        <f>IF(B878=1,Results!G878,0)</f>
        <v>0</v>
      </c>
      <c r="O878">
        <f>IF(C878=1,Results!J878,0)</f>
        <v>0</v>
      </c>
      <c r="P878">
        <f>IF(G878=1,Results!M878,0)</f>
        <v>0</v>
      </c>
      <c r="Q878">
        <f>IF($E878=1,Results!N878,0)</f>
        <v>0</v>
      </c>
      <c r="R878">
        <f>IF($B878=1,Results!N878,0)</f>
        <v>0</v>
      </c>
    </row>
    <row r="879" spans="1:18">
      <c r="A879">
        <f>IF(Results!D879&lt;=Input!$C$27, 1, 0)</f>
        <v>1</v>
      </c>
      <c r="B879">
        <f>IF(Results!G879&lt;=Input!$C$27, 1, 0)</f>
        <v>1</v>
      </c>
      <c r="C879">
        <f>IF(Results!J879&lt;=Input!$C$27, 1, 0)</f>
        <v>1</v>
      </c>
      <c r="D879">
        <f>IF(Results!D879&gt;=Input!$F$27, 1, 0)</f>
        <v>0</v>
      </c>
      <c r="E879">
        <f>IF(Results!G879&gt;=Input!$F$27, 1, 0)</f>
        <v>0</v>
      </c>
      <c r="F879">
        <f>IF(Results!J879&gt;=Input!$F$27, 1, 0)</f>
        <v>0</v>
      </c>
      <c r="G879">
        <f>IF(Results!M879&lt;=Input!$C$27, 1, 0)</f>
        <v>1</v>
      </c>
      <c r="H879">
        <f>IF(Results!M879&gt;=Input!$F$27, 1, 0)</f>
        <v>0</v>
      </c>
      <c r="I879">
        <f>IF(D879=1,Results!D879,0)</f>
        <v>0</v>
      </c>
      <c r="J879">
        <f>IF(E879=1,Results!G879,0)</f>
        <v>0</v>
      </c>
      <c r="K879">
        <f>IF(F879=1,Results!J879,0)</f>
        <v>0</v>
      </c>
      <c r="L879">
        <f>IF(H879=1,Results!M879,0)</f>
        <v>0</v>
      </c>
      <c r="M879">
        <f>IF(A879=1,Results!D879,0)</f>
        <v>0</v>
      </c>
      <c r="N879">
        <f>IF(B879=1,Results!G879,0)</f>
        <v>0</v>
      </c>
      <c r="O879">
        <f>IF(C879=1,Results!J879,0)</f>
        <v>0</v>
      </c>
      <c r="P879">
        <f>IF(G879=1,Results!M879,0)</f>
        <v>0</v>
      </c>
      <c r="Q879">
        <f>IF($E879=1,Results!N879,0)</f>
        <v>0</v>
      </c>
      <c r="R879">
        <f>IF($B879=1,Results!N879,0)</f>
        <v>0</v>
      </c>
    </row>
    <row r="880" spans="1:18">
      <c r="A880">
        <f>IF(Results!D880&lt;=Input!$C$27, 1, 0)</f>
        <v>1</v>
      </c>
      <c r="B880">
        <f>IF(Results!G880&lt;=Input!$C$27, 1, 0)</f>
        <v>1</v>
      </c>
      <c r="C880">
        <f>IF(Results!J880&lt;=Input!$C$27, 1, 0)</f>
        <v>1</v>
      </c>
      <c r="D880">
        <f>IF(Results!D880&gt;=Input!$F$27, 1, 0)</f>
        <v>0</v>
      </c>
      <c r="E880">
        <f>IF(Results!G880&gt;=Input!$F$27, 1, 0)</f>
        <v>0</v>
      </c>
      <c r="F880">
        <f>IF(Results!J880&gt;=Input!$F$27, 1, 0)</f>
        <v>0</v>
      </c>
      <c r="G880">
        <f>IF(Results!M880&lt;=Input!$C$27, 1, 0)</f>
        <v>1</v>
      </c>
      <c r="H880">
        <f>IF(Results!M880&gt;=Input!$F$27, 1, 0)</f>
        <v>0</v>
      </c>
      <c r="I880">
        <f>IF(D880=1,Results!D880,0)</f>
        <v>0</v>
      </c>
      <c r="J880">
        <f>IF(E880=1,Results!G880,0)</f>
        <v>0</v>
      </c>
      <c r="K880">
        <f>IF(F880=1,Results!J880,0)</f>
        <v>0</v>
      </c>
      <c r="L880">
        <f>IF(H880=1,Results!M880,0)</f>
        <v>0</v>
      </c>
      <c r="M880">
        <f>IF(A880=1,Results!D880,0)</f>
        <v>0</v>
      </c>
      <c r="N880">
        <f>IF(B880=1,Results!G880,0)</f>
        <v>0</v>
      </c>
      <c r="O880">
        <f>IF(C880=1,Results!J880,0)</f>
        <v>0</v>
      </c>
      <c r="P880">
        <f>IF(G880=1,Results!M880,0)</f>
        <v>0</v>
      </c>
      <c r="Q880">
        <f>IF($E880=1,Results!N880,0)</f>
        <v>0</v>
      </c>
      <c r="R880">
        <f>IF($B880=1,Results!N880,0)</f>
        <v>0</v>
      </c>
    </row>
    <row r="881" spans="1:18">
      <c r="A881">
        <f>IF(Results!D881&lt;=Input!$C$27, 1, 0)</f>
        <v>1</v>
      </c>
      <c r="B881">
        <f>IF(Results!G881&lt;=Input!$C$27, 1, 0)</f>
        <v>1</v>
      </c>
      <c r="C881">
        <f>IF(Results!J881&lt;=Input!$C$27, 1, 0)</f>
        <v>1</v>
      </c>
      <c r="D881">
        <f>IF(Results!D881&gt;=Input!$F$27, 1, 0)</f>
        <v>0</v>
      </c>
      <c r="E881">
        <f>IF(Results!G881&gt;=Input!$F$27, 1, 0)</f>
        <v>0</v>
      </c>
      <c r="F881">
        <f>IF(Results!J881&gt;=Input!$F$27, 1, 0)</f>
        <v>0</v>
      </c>
      <c r="G881">
        <f>IF(Results!M881&lt;=Input!$C$27, 1, 0)</f>
        <v>1</v>
      </c>
      <c r="H881">
        <f>IF(Results!M881&gt;=Input!$F$27, 1, 0)</f>
        <v>0</v>
      </c>
      <c r="I881">
        <f>IF(D881=1,Results!D881,0)</f>
        <v>0</v>
      </c>
      <c r="J881">
        <f>IF(E881=1,Results!G881,0)</f>
        <v>0</v>
      </c>
      <c r="K881">
        <f>IF(F881=1,Results!J881,0)</f>
        <v>0</v>
      </c>
      <c r="L881">
        <f>IF(H881=1,Results!M881,0)</f>
        <v>0</v>
      </c>
      <c r="M881">
        <f>IF(A881=1,Results!D881,0)</f>
        <v>0</v>
      </c>
      <c r="N881">
        <f>IF(B881=1,Results!G881,0)</f>
        <v>0</v>
      </c>
      <c r="O881">
        <f>IF(C881=1,Results!J881,0)</f>
        <v>0</v>
      </c>
      <c r="P881">
        <f>IF(G881=1,Results!M881,0)</f>
        <v>0</v>
      </c>
      <c r="Q881">
        <f>IF($E881=1,Results!N881,0)</f>
        <v>0</v>
      </c>
      <c r="R881">
        <f>IF($B881=1,Results!N881,0)</f>
        <v>0</v>
      </c>
    </row>
    <row r="882" spans="1:18">
      <c r="A882">
        <f>IF(Results!D882&lt;=Input!$C$27, 1, 0)</f>
        <v>1</v>
      </c>
      <c r="B882">
        <f>IF(Results!G882&lt;=Input!$C$27, 1, 0)</f>
        <v>1</v>
      </c>
      <c r="C882">
        <f>IF(Results!J882&lt;=Input!$C$27, 1, 0)</f>
        <v>1</v>
      </c>
      <c r="D882">
        <f>IF(Results!D882&gt;=Input!$F$27, 1, 0)</f>
        <v>0</v>
      </c>
      <c r="E882">
        <f>IF(Results!G882&gt;=Input!$F$27, 1, 0)</f>
        <v>0</v>
      </c>
      <c r="F882">
        <f>IF(Results!J882&gt;=Input!$F$27, 1, 0)</f>
        <v>0</v>
      </c>
      <c r="G882">
        <f>IF(Results!M882&lt;=Input!$C$27, 1, 0)</f>
        <v>1</v>
      </c>
      <c r="H882">
        <f>IF(Results!M882&gt;=Input!$F$27, 1, 0)</f>
        <v>0</v>
      </c>
      <c r="I882">
        <f>IF(D882=1,Results!D882,0)</f>
        <v>0</v>
      </c>
      <c r="J882">
        <f>IF(E882=1,Results!G882,0)</f>
        <v>0</v>
      </c>
      <c r="K882">
        <f>IF(F882=1,Results!J882,0)</f>
        <v>0</v>
      </c>
      <c r="L882">
        <f>IF(H882=1,Results!M882,0)</f>
        <v>0</v>
      </c>
      <c r="M882">
        <f>IF(A882=1,Results!D882,0)</f>
        <v>0</v>
      </c>
      <c r="N882">
        <f>IF(B882=1,Results!G882,0)</f>
        <v>0</v>
      </c>
      <c r="O882">
        <f>IF(C882=1,Results!J882,0)</f>
        <v>0</v>
      </c>
      <c r="P882">
        <f>IF(G882=1,Results!M882,0)</f>
        <v>0</v>
      </c>
      <c r="Q882">
        <f>IF($E882=1,Results!N882,0)</f>
        <v>0</v>
      </c>
      <c r="R882">
        <f>IF($B882=1,Results!N882,0)</f>
        <v>0</v>
      </c>
    </row>
    <row r="883" spans="1:18">
      <c r="A883">
        <f>IF(Results!D883&lt;=Input!$C$27, 1, 0)</f>
        <v>1</v>
      </c>
      <c r="B883">
        <f>IF(Results!G883&lt;=Input!$C$27, 1, 0)</f>
        <v>1</v>
      </c>
      <c r="C883">
        <f>IF(Results!J883&lt;=Input!$C$27, 1, 0)</f>
        <v>1</v>
      </c>
      <c r="D883">
        <f>IF(Results!D883&gt;=Input!$F$27, 1, 0)</f>
        <v>0</v>
      </c>
      <c r="E883">
        <f>IF(Results!G883&gt;=Input!$F$27, 1, 0)</f>
        <v>0</v>
      </c>
      <c r="F883">
        <f>IF(Results!J883&gt;=Input!$F$27, 1, 0)</f>
        <v>0</v>
      </c>
      <c r="G883">
        <f>IF(Results!M883&lt;=Input!$C$27, 1, 0)</f>
        <v>1</v>
      </c>
      <c r="H883">
        <f>IF(Results!M883&gt;=Input!$F$27, 1, 0)</f>
        <v>0</v>
      </c>
      <c r="I883">
        <f>IF(D883=1,Results!D883,0)</f>
        <v>0</v>
      </c>
      <c r="J883">
        <f>IF(E883=1,Results!G883,0)</f>
        <v>0</v>
      </c>
      <c r="K883">
        <f>IF(F883=1,Results!J883,0)</f>
        <v>0</v>
      </c>
      <c r="L883">
        <f>IF(H883=1,Results!M883,0)</f>
        <v>0</v>
      </c>
      <c r="M883">
        <f>IF(A883=1,Results!D883,0)</f>
        <v>0</v>
      </c>
      <c r="N883">
        <f>IF(B883=1,Results!G883,0)</f>
        <v>0</v>
      </c>
      <c r="O883">
        <f>IF(C883=1,Results!J883,0)</f>
        <v>0</v>
      </c>
      <c r="P883">
        <f>IF(G883=1,Results!M883,0)</f>
        <v>0</v>
      </c>
      <c r="Q883">
        <f>IF($E883=1,Results!N883,0)</f>
        <v>0</v>
      </c>
      <c r="R883">
        <f>IF($B883=1,Results!N883,0)</f>
        <v>0</v>
      </c>
    </row>
    <row r="884" spans="1:18">
      <c r="A884">
        <f>IF(Results!D884&lt;=Input!$C$27, 1, 0)</f>
        <v>1</v>
      </c>
      <c r="B884">
        <f>IF(Results!G884&lt;=Input!$C$27, 1, 0)</f>
        <v>1</v>
      </c>
      <c r="C884">
        <f>IF(Results!J884&lt;=Input!$C$27, 1, 0)</f>
        <v>1</v>
      </c>
      <c r="D884">
        <f>IF(Results!D884&gt;=Input!$F$27, 1, 0)</f>
        <v>0</v>
      </c>
      <c r="E884">
        <f>IF(Results!G884&gt;=Input!$F$27, 1, 0)</f>
        <v>0</v>
      </c>
      <c r="F884">
        <f>IF(Results!J884&gt;=Input!$F$27, 1, 0)</f>
        <v>0</v>
      </c>
      <c r="G884">
        <f>IF(Results!M884&lt;=Input!$C$27, 1, 0)</f>
        <v>1</v>
      </c>
      <c r="H884">
        <f>IF(Results!M884&gt;=Input!$F$27, 1, 0)</f>
        <v>0</v>
      </c>
      <c r="I884">
        <f>IF(D884=1,Results!D884,0)</f>
        <v>0</v>
      </c>
      <c r="J884">
        <f>IF(E884=1,Results!G884,0)</f>
        <v>0</v>
      </c>
      <c r="K884">
        <f>IF(F884=1,Results!J884,0)</f>
        <v>0</v>
      </c>
      <c r="L884">
        <f>IF(H884=1,Results!M884,0)</f>
        <v>0</v>
      </c>
      <c r="M884">
        <f>IF(A884=1,Results!D884,0)</f>
        <v>0</v>
      </c>
      <c r="N884">
        <f>IF(B884=1,Results!G884,0)</f>
        <v>0</v>
      </c>
      <c r="O884">
        <f>IF(C884=1,Results!J884,0)</f>
        <v>0</v>
      </c>
      <c r="P884">
        <f>IF(G884=1,Results!M884,0)</f>
        <v>0</v>
      </c>
      <c r="Q884">
        <f>IF($E884=1,Results!N884,0)</f>
        <v>0</v>
      </c>
      <c r="R884">
        <f>IF($B884=1,Results!N884,0)</f>
        <v>0</v>
      </c>
    </row>
    <row r="885" spans="1:18">
      <c r="A885">
        <f>IF(Results!D885&lt;=Input!$C$27, 1, 0)</f>
        <v>1</v>
      </c>
      <c r="B885">
        <f>IF(Results!G885&lt;=Input!$C$27, 1, 0)</f>
        <v>1</v>
      </c>
      <c r="C885">
        <f>IF(Results!J885&lt;=Input!$C$27, 1, 0)</f>
        <v>1</v>
      </c>
      <c r="D885">
        <f>IF(Results!D885&gt;=Input!$F$27, 1, 0)</f>
        <v>0</v>
      </c>
      <c r="E885">
        <f>IF(Results!G885&gt;=Input!$F$27, 1, 0)</f>
        <v>0</v>
      </c>
      <c r="F885">
        <f>IF(Results!J885&gt;=Input!$F$27, 1, 0)</f>
        <v>0</v>
      </c>
      <c r="G885">
        <f>IF(Results!M885&lt;=Input!$C$27, 1, 0)</f>
        <v>1</v>
      </c>
      <c r="H885">
        <f>IF(Results!M885&gt;=Input!$F$27, 1, 0)</f>
        <v>0</v>
      </c>
      <c r="I885">
        <f>IF(D885=1,Results!D885,0)</f>
        <v>0</v>
      </c>
      <c r="J885">
        <f>IF(E885=1,Results!G885,0)</f>
        <v>0</v>
      </c>
      <c r="K885">
        <f>IF(F885=1,Results!J885,0)</f>
        <v>0</v>
      </c>
      <c r="L885">
        <f>IF(H885=1,Results!M885,0)</f>
        <v>0</v>
      </c>
      <c r="M885">
        <f>IF(A885=1,Results!D885,0)</f>
        <v>0</v>
      </c>
      <c r="N885">
        <f>IF(B885=1,Results!G885,0)</f>
        <v>0</v>
      </c>
      <c r="O885">
        <f>IF(C885=1,Results!J885,0)</f>
        <v>0</v>
      </c>
      <c r="P885">
        <f>IF(G885=1,Results!M885,0)</f>
        <v>0</v>
      </c>
      <c r="Q885">
        <f>IF($E885=1,Results!N885,0)</f>
        <v>0</v>
      </c>
      <c r="R885">
        <f>IF($B885=1,Results!N885,0)</f>
        <v>0</v>
      </c>
    </row>
    <row r="886" spans="1:18">
      <c r="A886">
        <f>IF(Results!D886&lt;=Input!$C$27, 1, 0)</f>
        <v>1</v>
      </c>
      <c r="B886">
        <f>IF(Results!G886&lt;=Input!$C$27, 1, 0)</f>
        <v>1</v>
      </c>
      <c r="C886">
        <f>IF(Results!J886&lt;=Input!$C$27, 1, 0)</f>
        <v>1</v>
      </c>
      <c r="D886">
        <f>IF(Results!D886&gt;=Input!$F$27, 1, 0)</f>
        <v>0</v>
      </c>
      <c r="E886">
        <f>IF(Results!G886&gt;=Input!$F$27, 1, 0)</f>
        <v>0</v>
      </c>
      <c r="F886">
        <f>IF(Results!J886&gt;=Input!$F$27, 1, 0)</f>
        <v>0</v>
      </c>
      <c r="G886">
        <f>IF(Results!M886&lt;=Input!$C$27, 1, 0)</f>
        <v>1</v>
      </c>
      <c r="H886">
        <f>IF(Results!M886&gt;=Input!$F$27, 1, 0)</f>
        <v>0</v>
      </c>
      <c r="I886">
        <f>IF(D886=1,Results!D886,0)</f>
        <v>0</v>
      </c>
      <c r="J886">
        <f>IF(E886=1,Results!G886,0)</f>
        <v>0</v>
      </c>
      <c r="K886">
        <f>IF(F886=1,Results!J886,0)</f>
        <v>0</v>
      </c>
      <c r="L886">
        <f>IF(H886=1,Results!M886,0)</f>
        <v>0</v>
      </c>
      <c r="M886">
        <f>IF(A886=1,Results!D886,0)</f>
        <v>0</v>
      </c>
      <c r="N886">
        <f>IF(B886=1,Results!G886,0)</f>
        <v>0</v>
      </c>
      <c r="O886">
        <f>IF(C886=1,Results!J886,0)</f>
        <v>0</v>
      </c>
      <c r="P886">
        <f>IF(G886=1,Results!M886,0)</f>
        <v>0</v>
      </c>
      <c r="Q886">
        <f>IF($E886=1,Results!N886,0)</f>
        <v>0</v>
      </c>
      <c r="R886">
        <f>IF($B886=1,Results!N886,0)</f>
        <v>0</v>
      </c>
    </row>
    <row r="887" spans="1:18">
      <c r="A887">
        <f>IF(Results!D887&lt;=Input!$C$27, 1, 0)</f>
        <v>1</v>
      </c>
      <c r="B887">
        <f>IF(Results!G887&lt;=Input!$C$27, 1, 0)</f>
        <v>1</v>
      </c>
      <c r="C887">
        <f>IF(Results!J887&lt;=Input!$C$27, 1, 0)</f>
        <v>1</v>
      </c>
      <c r="D887">
        <f>IF(Results!D887&gt;=Input!$F$27, 1, 0)</f>
        <v>0</v>
      </c>
      <c r="E887">
        <f>IF(Results!G887&gt;=Input!$F$27, 1, 0)</f>
        <v>0</v>
      </c>
      <c r="F887">
        <f>IF(Results!J887&gt;=Input!$F$27, 1, 0)</f>
        <v>0</v>
      </c>
      <c r="G887">
        <f>IF(Results!M887&lt;=Input!$C$27, 1, 0)</f>
        <v>1</v>
      </c>
      <c r="H887">
        <f>IF(Results!M887&gt;=Input!$F$27, 1, 0)</f>
        <v>0</v>
      </c>
      <c r="I887">
        <f>IF(D887=1,Results!D887,0)</f>
        <v>0</v>
      </c>
      <c r="J887">
        <f>IF(E887=1,Results!G887,0)</f>
        <v>0</v>
      </c>
      <c r="K887">
        <f>IF(F887=1,Results!J887,0)</f>
        <v>0</v>
      </c>
      <c r="L887">
        <f>IF(H887=1,Results!M887,0)</f>
        <v>0</v>
      </c>
      <c r="M887">
        <f>IF(A887=1,Results!D887,0)</f>
        <v>0</v>
      </c>
      <c r="N887">
        <f>IF(B887=1,Results!G887,0)</f>
        <v>0</v>
      </c>
      <c r="O887">
        <f>IF(C887=1,Results!J887,0)</f>
        <v>0</v>
      </c>
      <c r="P887">
        <f>IF(G887=1,Results!M887,0)</f>
        <v>0</v>
      </c>
      <c r="Q887">
        <f>IF($E887=1,Results!N887,0)</f>
        <v>0</v>
      </c>
      <c r="R887">
        <f>IF($B887=1,Results!N887,0)</f>
        <v>0</v>
      </c>
    </row>
    <row r="888" spans="1:18">
      <c r="A888">
        <f>IF(Results!D888&lt;=Input!$C$27, 1, 0)</f>
        <v>1</v>
      </c>
      <c r="B888">
        <f>IF(Results!G888&lt;=Input!$C$27, 1, 0)</f>
        <v>1</v>
      </c>
      <c r="C888">
        <f>IF(Results!J888&lt;=Input!$C$27, 1, 0)</f>
        <v>1</v>
      </c>
      <c r="D888">
        <f>IF(Results!D888&gt;=Input!$F$27, 1, 0)</f>
        <v>0</v>
      </c>
      <c r="E888">
        <f>IF(Results!G888&gt;=Input!$F$27, 1, 0)</f>
        <v>0</v>
      </c>
      <c r="F888">
        <f>IF(Results!J888&gt;=Input!$F$27, 1, 0)</f>
        <v>0</v>
      </c>
      <c r="G888">
        <f>IF(Results!M888&lt;=Input!$C$27, 1, 0)</f>
        <v>1</v>
      </c>
      <c r="H888">
        <f>IF(Results!M888&gt;=Input!$F$27, 1, 0)</f>
        <v>0</v>
      </c>
      <c r="I888">
        <f>IF(D888=1,Results!D888,0)</f>
        <v>0</v>
      </c>
      <c r="J888">
        <f>IF(E888=1,Results!G888,0)</f>
        <v>0</v>
      </c>
      <c r="K888">
        <f>IF(F888=1,Results!J888,0)</f>
        <v>0</v>
      </c>
      <c r="L888">
        <f>IF(H888=1,Results!M888,0)</f>
        <v>0</v>
      </c>
      <c r="M888">
        <f>IF(A888=1,Results!D888,0)</f>
        <v>0</v>
      </c>
      <c r="N888">
        <f>IF(B888=1,Results!G888,0)</f>
        <v>0</v>
      </c>
      <c r="O888">
        <f>IF(C888=1,Results!J888,0)</f>
        <v>0</v>
      </c>
      <c r="P888">
        <f>IF(G888=1,Results!M888,0)</f>
        <v>0</v>
      </c>
      <c r="Q888">
        <f>IF($E888=1,Results!N888,0)</f>
        <v>0</v>
      </c>
      <c r="R888">
        <f>IF($B888=1,Results!N888,0)</f>
        <v>0</v>
      </c>
    </row>
    <row r="889" spans="1:18">
      <c r="A889">
        <f>IF(Results!D889&lt;=Input!$C$27, 1, 0)</f>
        <v>1</v>
      </c>
      <c r="B889">
        <f>IF(Results!G889&lt;=Input!$C$27, 1, 0)</f>
        <v>1</v>
      </c>
      <c r="C889">
        <f>IF(Results!J889&lt;=Input!$C$27, 1, 0)</f>
        <v>1</v>
      </c>
      <c r="D889">
        <f>IF(Results!D889&gt;=Input!$F$27, 1, 0)</f>
        <v>0</v>
      </c>
      <c r="E889">
        <f>IF(Results!G889&gt;=Input!$F$27, 1, 0)</f>
        <v>0</v>
      </c>
      <c r="F889">
        <f>IF(Results!J889&gt;=Input!$F$27, 1, 0)</f>
        <v>0</v>
      </c>
      <c r="G889">
        <f>IF(Results!M889&lt;=Input!$C$27, 1, 0)</f>
        <v>1</v>
      </c>
      <c r="H889">
        <f>IF(Results!M889&gt;=Input!$F$27, 1, 0)</f>
        <v>0</v>
      </c>
      <c r="I889">
        <f>IF(D889=1,Results!D889,0)</f>
        <v>0</v>
      </c>
      <c r="J889">
        <f>IF(E889=1,Results!G889,0)</f>
        <v>0</v>
      </c>
      <c r="K889">
        <f>IF(F889=1,Results!J889,0)</f>
        <v>0</v>
      </c>
      <c r="L889">
        <f>IF(H889=1,Results!M889,0)</f>
        <v>0</v>
      </c>
      <c r="M889">
        <f>IF(A889=1,Results!D889,0)</f>
        <v>0</v>
      </c>
      <c r="N889">
        <f>IF(B889=1,Results!G889,0)</f>
        <v>0</v>
      </c>
      <c r="O889">
        <f>IF(C889=1,Results!J889,0)</f>
        <v>0</v>
      </c>
      <c r="P889">
        <f>IF(G889=1,Results!M889,0)</f>
        <v>0</v>
      </c>
      <c r="Q889">
        <f>IF($E889=1,Results!N889,0)</f>
        <v>0</v>
      </c>
      <c r="R889">
        <f>IF($B889=1,Results!N889,0)</f>
        <v>0</v>
      </c>
    </row>
    <row r="890" spans="1:18">
      <c r="A890">
        <f>IF(Results!D890&lt;=Input!$C$27, 1, 0)</f>
        <v>1</v>
      </c>
      <c r="B890">
        <f>IF(Results!G890&lt;=Input!$C$27, 1, 0)</f>
        <v>1</v>
      </c>
      <c r="C890">
        <f>IF(Results!J890&lt;=Input!$C$27, 1, 0)</f>
        <v>1</v>
      </c>
      <c r="D890">
        <f>IF(Results!D890&gt;=Input!$F$27, 1, 0)</f>
        <v>0</v>
      </c>
      <c r="E890">
        <f>IF(Results!G890&gt;=Input!$F$27, 1, 0)</f>
        <v>0</v>
      </c>
      <c r="F890">
        <f>IF(Results!J890&gt;=Input!$F$27, 1, 0)</f>
        <v>0</v>
      </c>
      <c r="G890">
        <f>IF(Results!M890&lt;=Input!$C$27, 1, 0)</f>
        <v>1</v>
      </c>
      <c r="H890">
        <f>IF(Results!M890&gt;=Input!$F$27, 1, 0)</f>
        <v>0</v>
      </c>
      <c r="I890">
        <f>IF(D890=1,Results!D890,0)</f>
        <v>0</v>
      </c>
      <c r="J890">
        <f>IF(E890=1,Results!G890,0)</f>
        <v>0</v>
      </c>
      <c r="K890">
        <f>IF(F890=1,Results!J890,0)</f>
        <v>0</v>
      </c>
      <c r="L890">
        <f>IF(H890=1,Results!M890,0)</f>
        <v>0</v>
      </c>
      <c r="M890">
        <f>IF(A890=1,Results!D890,0)</f>
        <v>0</v>
      </c>
      <c r="N890">
        <f>IF(B890=1,Results!G890,0)</f>
        <v>0</v>
      </c>
      <c r="O890">
        <f>IF(C890=1,Results!J890,0)</f>
        <v>0</v>
      </c>
      <c r="P890">
        <f>IF(G890=1,Results!M890,0)</f>
        <v>0</v>
      </c>
      <c r="Q890">
        <f>IF($E890=1,Results!N890,0)</f>
        <v>0</v>
      </c>
      <c r="R890">
        <f>IF($B890=1,Results!N890,0)</f>
        <v>0</v>
      </c>
    </row>
    <row r="891" spans="1:18">
      <c r="A891">
        <f>IF(Results!D891&lt;=Input!$C$27, 1, 0)</f>
        <v>1</v>
      </c>
      <c r="B891">
        <f>IF(Results!G891&lt;=Input!$C$27, 1, 0)</f>
        <v>1</v>
      </c>
      <c r="C891">
        <f>IF(Results!J891&lt;=Input!$C$27, 1, 0)</f>
        <v>1</v>
      </c>
      <c r="D891">
        <f>IF(Results!D891&gt;=Input!$F$27, 1, 0)</f>
        <v>0</v>
      </c>
      <c r="E891">
        <f>IF(Results!G891&gt;=Input!$F$27, 1, 0)</f>
        <v>0</v>
      </c>
      <c r="F891">
        <f>IF(Results!J891&gt;=Input!$F$27, 1, 0)</f>
        <v>0</v>
      </c>
      <c r="G891">
        <f>IF(Results!M891&lt;=Input!$C$27, 1, 0)</f>
        <v>1</v>
      </c>
      <c r="H891">
        <f>IF(Results!M891&gt;=Input!$F$27, 1, 0)</f>
        <v>0</v>
      </c>
      <c r="I891">
        <f>IF(D891=1,Results!D891,0)</f>
        <v>0</v>
      </c>
      <c r="J891">
        <f>IF(E891=1,Results!G891,0)</f>
        <v>0</v>
      </c>
      <c r="K891">
        <f>IF(F891=1,Results!J891,0)</f>
        <v>0</v>
      </c>
      <c r="L891">
        <f>IF(H891=1,Results!M891,0)</f>
        <v>0</v>
      </c>
      <c r="M891">
        <f>IF(A891=1,Results!D891,0)</f>
        <v>0</v>
      </c>
      <c r="N891">
        <f>IF(B891=1,Results!G891,0)</f>
        <v>0</v>
      </c>
      <c r="O891">
        <f>IF(C891=1,Results!J891,0)</f>
        <v>0</v>
      </c>
      <c r="P891">
        <f>IF(G891=1,Results!M891,0)</f>
        <v>0</v>
      </c>
      <c r="Q891">
        <f>IF($E891=1,Results!N891,0)</f>
        <v>0</v>
      </c>
      <c r="R891">
        <f>IF($B891=1,Results!N891,0)</f>
        <v>0</v>
      </c>
    </row>
    <row r="892" spans="1:18">
      <c r="A892">
        <f>IF(Results!D892&lt;=Input!$C$27, 1, 0)</f>
        <v>1</v>
      </c>
      <c r="B892">
        <f>IF(Results!G892&lt;=Input!$C$27, 1, 0)</f>
        <v>1</v>
      </c>
      <c r="C892">
        <f>IF(Results!J892&lt;=Input!$C$27, 1, 0)</f>
        <v>1</v>
      </c>
      <c r="D892">
        <f>IF(Results!D892&gt;=Input!$F$27, 1, 0)</f>
        <v>0</v>
      </c>
      <c r="E892">
        <f>IF(Results!G892&gt;=Input!$F$27, 1, 0)</f>
        <v>0</v>
      </c>
      <c r="F892">
        <f>IF(Results!J892&gt;=Input!$F$27, 1, 0)</f>
        <v>0</v>
      </c>
      <c r="G892">
        <f>IF(Results!M892&lt;=Input!$C$27, 1, 0)</f>
        <v>1</v>
      </c>
      <c r="H892">
        <f>IF(Results!M892&gt;=Input!$F$27, 1, 0)</f>
        <v>0</v>
      </c>
      <c r="I892">
        <f>IF(D892=1,Results!D892,0)</f>
        <v>0</v>
      </c>
      <c r="J892">
        <f>IF(E892=1,Results!G892,0)</f>
        <v>0</v>
      </c>
      <c r="K892">
        <f>IF(F892=1,Results!J892,0)</f>
        <v>0</v>
      </c>
      <c r="L892">
        <f>IF(H892=1,Results!M892,0)</f>
        <v>0</v>
      </c>
      <c r="M892">
        <f>IF(A892=1,Results!D892,0)</f>
        <v>0</v>
      </c>
      <c r="N892">
        <f>IF(B892=1,Results!G892,0)</f>
        <v>0</v>
      </c>
      <c r="O892">
        <f>IF(C892=1,Results!J892,0)</f>
        <v>0</v>
      </c>
      <c r="P892">
        <f>IF(G892=1,Results!M892,0)</f>
        <v>0</v>
      </c>
      <c r="Q892">
        <f>IF($E892=1,Results!N892,0)</f>
        <v>0</v>
      </c>
      <c r="R892">
        <f>IF($B892=1,Results!N892,0)</f>
        <v>0</v>
      </c>
    </row>
    <row r="893" spans="1:18">
      <c r="A893">
        <f>IF(Results!D893&lt;=Input!$C$27, 1, 0)</f>
        <v>1</v>
      </c>
      <c r="B893">
        <f>IF(Results!G893&lt;=Input!$C$27, 1, 0)</f>
        <v>1</v>
      </c>
      <c r="C893">
        <f>IF(Results!J893&lt;=Input!$C$27, 1, 0)</f>
        <v>1</v>
      </c>
      <c r="D893">
        <f>IF(Results!D893&gt;=Input!$F$27, 1, 0)</f>
        <v>0</v>
      </c>
      <c r="E893">
        <f>IF(Results!G893&gt;=Input!$F$27, 1, 0)</f>
        <v>0</v>
      </c>
      <c r="F893">
        <f>IF(Results!J893&gt;=Input!$F$27, 1, 0)</f>
        <v>0</v>
      </c>
      <c r="G893">
        <f>IF(Results!M893&lt;=Input!$C$27, 1, 0)</f>
        <v>1</v>
      </c>
      <c r="H893">
        <f>IF(Results!M893&gt;=Input!$F$27, 1, 0)</f>
        <v>0</v>
      </c>
      <c r="I893">
        <f>IF(D893=1,Results!D893,0)</f>
        <v>0</v>
      </c>
      <c r="J893">
        <f>IF(E893=1,Results!G893,0)</f>
        <v>0</v>
      </c>
      <c r="K893">
        <f>IF(F893=1,Results!J893,0)</f>
        <v>0</v>
      </c>
      <c r="L893">
        <f>IF(H893=1,Results!M893,0)</f>
        <v>0</v>
      </c>
      <c r="M893">
        <f>IF(A893=1,Results!D893,0)</f>
        <v>0</v>
      </c>
      <c r="N893">
        <f>IF(B893=1,Results!G893,0)</f>
        <v>0</v>
      </c>
      <c r="O893">
        <f>IF(C893=1,Results!J893,0)</f>
        <v>0</v>
      </c>
      <c r="P893">
        <f>IF(G893=1,Results!M893,0)</f>
        <v>0</v>
      </c>
      <c r="Q893">
        <f>IF($E893=1,Results!N893,0)</f>
        <v>0</v>
      </c>
      <c r="R893">
        <f>IF($B893=1,Results!N893,0)</f>
        <v>0</v>
      </c>
    </row>
    <row r="894" spans="1:18">
      <c r="A894">
        <f>IF(Results!D894&lt;=Input!$C$27, 1, 0)</f>
        <v>1</v>
      </c>
      <c r="B894">
        <f>IF(Results!G894&lt;=Input!$C$27, 1, 0)</f>
        <v>1</v>
      </c>
      <c r="C894">
        <f>IF(Results!J894&lt;=Input!$C$27, 1, 0)</f>
        <v>1</v>
      </c>
      <c r="D894">
        <f>IF(Results!D894&gt;=Input!$F$27, 1, 0)</f>
        <v>0</v>
      </c>
      <c r="E894">
        <f>IF(Results!G894&gt;=Input!$F$27, 1, 0)</f>
        <v>0</v>
      </c>
      <c r="F894">
        <f>IF(Results!J894&gt;=Input!$F$27, 1, 0)</f>
        <v>0</v>
      </c>
      <c r="G894">
        <f>IF(Results!M894&lt;=Input!$C$27, 1, 0)</f>
        <v>1</v>
      </c>
      <c r="H894">
        <f>IF(Results!M894&gt;=Input!$F$27, 1, 0)</f>
        <v>0</v>
      </c>
      <c r="I894">
        <f>IF(D894=1,Results!D894,0)</f>
        <v>0</v>
      </c>
      <c r="J894">
        <f>IF(E894=1,Results!G894,0)</f>
        <v>0</v>
      </c>
      <c r="K894">
        <f>IF(F894=1,Results!J894,0)</f>
        <v>0</v>
      </c>
      <c r="L894">
        <f>IF(H894=1,Results!M894,0)</f>
        <v>0</v>
      </c>
      <c r="M894">
        <f>IF(A894=1,Results!D894,0)</f>
        <v>0</v>
      </c>
      <c r="N894">
        <f>IF(B894=1,Results!G894,0)</f>
        <v>0</v>
      </c>
      <c r="O894">
        <f>IF(C894=1,Results!J894,0)</f>
        <v>0</v>
      </c>
      <c r="P894">
        <f>IF(G894=1,Results!M894,0)</f>
        <v>0</v>
      </c>
      <c r="Q894">
        <f>IF($E894=1,Results!N894,0)</f>
        <v>0</v>
      </c>
      <c r="R894">
        <f>IF($B894=1,Results!N894,0)</f>
        <v>0</v>
      </c>
    </row>
    <row r="895" spans="1:18">
      <c r="A895">
        <f>IF(Results!D895&lt;=Input!$C$27, 1, 0)</f>
        <v>1</v>
      </c>
      <c r="B895">
        <f>IF(Results!G895&lt;=Input!$C$27, 1, 0)</f>
        <v>1</v>
      </c>
      <c r="C895">
        <f>IF(Results!J895&lt;=Input!$C$27, 1, 0)</f>
        <v>1</v>
      </c>
      <c r="D895">
        <f>IF(Results!D895&gt;=Input!$F$27, 1, 0)</f>
        <v>0</v>
      </c>
      <c r="E895">
        <f>IF(Results!G895&gt;=Input!$F$27, 1, 0)</f>
        <v>0</v>
      </c>
      <c r="F895">
        <f>IF(Results!J895&gt;=Input!$F$27, 1, 0)</f>
        <v>0</v>
      </c>
      <c r="G895">
        <f>IF(Results!M895&lt;=Input!$C$27, 1, 0)</f>
        <v>1</v>
      </c>
      <c r="H895">
        <f>IF(Results!M895&gt;=Input!$F$27, 1, 0)</f>
        <v>0</v>
      </c>
      <c r="I895">
        <f>IF(D895=1,Results!D895,0)</f>
        <v>0</v>
      </c>
      <c r="J895">
        <f>IF(E895=1,Results!G895,0)</f>
        <v>0</v>
      </c>
      <c r="K895">
        <f>IF(F895=1,Results!J895,0)</f>
        <v>0</v>
      </c>
      <c r="L895">
        <f>IF(H895=1,Results!M895,0)</f>
        <v>0</v>
      </c>
      <c r="M895">
        <f>IF(A895=1,Results!D895,0)</f>
        <v>0</v>
      </c>
      <c r="N895">
        <f>IF(B895=1,Results!G895,0)</f>
        <v>0</v>
      </c>
      <c r="O895">
        <f>IF(C895=1,Results!J895,0)</f>
        <v>0</v>
      </c>
      <c r="P895">
        <f>IF(G895=1,Results!M895,0)</f>
        <v>0</v>
      </c>
      <c r="Q895">
        <f>IF($E895=1,Results!N895,0)</f>
        <v>0</v>
      </c>
      <c r="R895">
        <f>IF($B895=1,Results!N895,0)</f>
        <v>0</v>
      </c>
    </row>
    <row r="896" spans="1:18">
      <c r="A896">
        <f>IF(Results!D896&lt;=Input!$C$27, 1, 0)</f>
        <v>1</v>
      </c>
      <c r="B896">
        <f>IF(Results!G896&lt;=Input!$C$27, 1, 0)</f>
        <v>1</v>
      </c>
      <c r="C896">
        <f>IF(Results!J896&lt;=Input!$C$27, 1, 0)</f>
        <v>1</v>
      </c>
      <c r="D896">
        <f>IF(Results!D896&gt;=Input!$F$27, 1, 0)</f>
        <v>0</v>
      </c>
      <c r="E896">
        <f>IF(Results!G896&gt;=Input!$F$27, 1, 0)</f>
        <v>0</v>
      </c>
      <c r="F896">
        <f>IF(Results!J896&gt;=Input!$F$27, 1, 0)</f>
        <v>0</v>
      </c>
      <c r="G896">
        <f>IF(Results!M896&lt;=Input!$C$27, 1, 0)</f>
        <v>1</v>
      </c>
      <c r="H896">
        <f>IF(Results!M896&gt;=Input!$F$27, 1, 0)</f>
        <v>0</v>
      </c>
      <c r="I896">
        <f>IF(D896=1,Results!D896,0)</f>
        <v>0</v>
      </c>
      <c r="J896">
        <f>IF(E896=1,Results!G896,0)</f>
        <v>0</v>
      </c>
      <c r="K896">
        <f>IF(F896=1,Results!J896,0)</f>
        <v>0</v>
      </c>
      <c r="L896">
        <f>IF(H896=1,Results!M896,0)</f>
        <v>0</v>
      </c>
      <c r="M896">
        <f>IF(A896=1,Results!D896,0)</f>
        <v>0</v>
      </c>
      <c r="N896">
        <f>IF(B896=1,Results!G896,0)</f>
        <v>0</v>
      </c>
      <c r="O896">
        <f>IF(C896=1,Results!J896,0)</f>
        <v>0</v>
      </c>
      <c r="P896">
        <f>IF(G896=1,Results!M896,0)</f>
        <v>0</v>
      </c>
      <c r="Q896">
        <f>IF($E896=1,Results!N896,0)</f>
        <v>0</v>
      </c>
      <c r="R896">
        <f>IF($B896=1,Results!N896,0)</f>
        <v>0</v>
      </c>
    </row>
    <row r="897" spans="1:18">
      <c r="A897">
        <f>IF(Results!D897&lt;=Input!$C$27, 1, 0)</f>
        <v>1</v>
      </c>
      <c r="B897">
        <f>IF(Results!G897&lt;=Input!$C$27, 1, 0)</f>
        <v>1</v>
      </c>
      <c r="C897">
        <f>IF(Results!J897&lt;=Input!$C$27, 1, 0)</f>
        <v>1</v>
      </c>
      <c r="D897">
        <f>IF(Results!D897&gt;=Input!$F$27, 1, 0)</f>
        <v>0</v>
      </c>
      <c r="E897">
        <f>IF(Results!G897&gt;=Input!$F$27, 1, 0)</f>
        <v>0</v>
      </c>
      <c r="F897">
        <f>IF(Results!J897&gt;=Input!$F$27, 1, 0)</f>
        <v>0</v>
      </c>
      <c r="G897">
        <f>IF(Results!M897&lt;=Input!$C$27, 1, 0)</f>
        <v>1</v>
      </c>
      <c r="H897">
        <f>IF(Results!M897&gt;=Input!$F$27, 1, 0)</f>
        <v>0</v>
      </c>
      <c r="I897">
        <f>IF(D897=1,Results!D897,0)</f>
        <v>0</v>
      </c>
      <c r="J897">
        <f>IF(E897=1,Results!G897,0)</f>
        <v>0</v>
      </c>
      <c r="K897">
        <f>IF(F897=1,Results!J897,0)</f>
        <v>0</v>
      </c>
      <c r="L897">
        <f>IF(H897=1,Results!M897,0)</f>
        <v>0</v>
      </c>
      <c r="M897">
        <f>IF(A897=1,Results!D897,0)</f>
        <v>0</v>
      </c>
      <c r="N897">
        <f>IF(B897=1,Results!G897,0)</f>
        <v>0</v>
      </c>
      <c r="O897">
        <f>IF(C897=1,Results!J897,0)</f>
        <v>0</v>
      </c>
      <c r="P897">
        <f>IF(G897=1,Results!M897,0)</f>
        <v>0</v>
      </c>
      <c r="Q897">
        <f>IF($E897=1,Results!N897,0)</f>
        <v>0</v>
      </c>
      <c r="R897">
        <f>IF($B897=1,Results!N897,0)</f>
        <v>0</v>
      </c>
    </row>
    <row r="898" spans="1:18">
      <c r="A898">
        <f>IF(Results!D898&lt;=Input!$C$27, 1, 0)</f>
        <v>1</v>
      </c>
      <c r="B898">
        <f>IF(Results!G898&lt;=Input!$C$27, 1, 0)</f>
        <v>1</v>
      </c>
      <c r="C898">
        <f>IF(Results!J898&lt;=Input!$C$27, 1, 0)</f>
        <v>1</v>
      </c>
      <c r="D898">
        <f>IF(Results!D898&gt;=Input!$F$27, 1, 0)</f>
        <v>0</v>
      </c>
      <c r="E898">
        <f>IF(Results!G898&gt;=Input!$F$27, 1, 0)</f>
        <v>0</v>
      </c>
      <c r="F898">
        <f>IF(Results!J898&gt;=Input!$F$27, 1, 0)</f>
        <v>0</v>
      </c>
      <c r="G898">
        <f>IF(Results!M898&lt;=Input!$C$27, 1, 0)</f>
        <v>1</v>
      </c>
      <c r="H898">
        <f>IF(Results!M898&gt;=Input!$F$27, 1, 0)</f>
        <v>0</v>
      </c>
      <c r="I898">
        <f>IF(D898=1,Results!D898,0)</f>
        <v>0</v>
      </c>
      <c r="J898">
        <f>IF(E898=1,Results!G898,0)</f>
        <v>0</v>
      </c>
      <c r="K898">
        <f>IF(F898=1,Results!J898,0)</f>
        <v>0</v>
      </c>
      <c r="L898">
        <f>IF(H898=1,Results!M898,0)</f>
        <v>0</v>
      </c>
      <c r="M898">
        <f>IF(A898=1,Results!D898,0)</f>
        <v>0</v>
      </c>
      <c r="N898">
        <f>IF(B898=1,Results!G898,0)</f>
        <v>0</v>
      </c>
      <c r="O898">
        <f>IF(C898=1,Results!J898,0)</f>
        <v>0</v>
      </c>
      <c r="P898">
        <f>IF(G898=1,Results!M898,0)</f>
        <v>0</v>
      </c>
      <c r="Q898">
        <f>IF($E898=1,Results!N898,0)</f>
        <v>0</v>
      </c>
      <c r="R898">
        <f>IF($B898=1,Results!N898,0)</f>
        <v>0</v>
      </c>
    </row>
    <row r="899" spans="1:18">
      <c r="A899">
        <f>IF(Results!D899&lt;=Input!$C$27, 1, 0)</f>
        <v>1</v>
      </c>
      <c r="B899">
        <f>IF(Results!G899&lt;=Input!$C$27, 1, 0)</f>
        <v>1</v>
      </c>
      <c r="C899">
        <f>IF(Results!J899&lt;=Input!$C$27, 1, 0)</f>
        <v>1</v>
      </c>
      <c r="D899">
        <f>IF(Results!D899&gt;=Input!$F$27, 1, 0)</f>
        <v>0</v>
      </c>
      <c r="E899">
        <f>IF(Results!G899&gt;=Input!$F$27, 1, 0)</f>
        <v>0</v>
      </c>
      <c r="F899">
        <f>IF(Results!J899&gt;=Input!$F$27, 1, 0)</f>
        <v>0</v>
      </c>
      <c r="G899">
        <f>IF(Results!M899&lt;=Input!$C$27, 1, 0)</f>
        <v>1</v>
      </c>
      <c r="H899">
        <f>IF(Results!M899&gt;=Input!$F$27, 1, 0)</f>
        <v>0</v>
      </c>
      <c r="I899">
        <f>IF(D899=1,Results!D899,0)</f>
        <v>0</v>
      </c>
      <c r="J899">
        <f>IF(E899=1,Results!G899,0)</f>
        <v>0</v>
      </c>
      <c r="K899">
        <f>IF(F899=1,Results!J899,0)</f>
        <v>0</v>
      </c>
      <c r="L899">
        <f>IF(H899=1,Results!M899,0)</f>
        <v>0</v>
      </c>
      <c r="M899">
        <f>IF(A899=1,Results!D899,0)</f>
        <v>0</v>
      </c>
      <c r="N899">
        <f>IF(B899=1,Results!G899,0)</f>
        <v>0</v>
      </c>
      <c r="O899">
        <f>IF(C899=1,Results!J899,0)</f>
        <v>0</v>
      </c>
      <c r="P899">
        <f>IF(G899=1,Results!M899,0)</f>
        <v>0</v>
      </c>
      <c r="Q899">
        <f>IF($E899=1,Results!N899,0)</f>
        <v>0</v>
      </c>
      <c r="R899">
        <f>IF($B899=1,Results!N899,0)</f>
        <v>0</v>
      </c>
    </row>
    <row r="900" spans="1:18">
      <c r="A900">
        <f>IF(Results!D900&lt;=Input!$C$27, 1, 0)</f>
        <v>1</v>
      </c>
      <c r="B900">
        <f>IF(Results!G900&lt;=Input!$C$27, 1, 0)</f>
        <v>1</v>
      </c>
      <c r="C900">
        <f>IF(Results!J900&lt;=Input!$C$27, 1, 0)</f>
        <v>1</v>
      </c>
      <c r="D900">
        <f>IF(Results!D900&gt;=Input!$F$27, 1, 0)</f>
        <v>0</v>
      </c>
      <c r="E900">
        <f>IF(Results!G900&gt;=Input!$F$27, 1, 0)</f>
        <v>0</v>
      </c>
      <c r="F900">
        <f>IF(Results!J900&gt;=Input!$F$27, 1, 0)</f>
        <v>0</v>
      </c>
      <c r="G900">
        <f>IF(Results!M900&lt;=Input!$C$27, 1, 0)</f>
        <v>1</v>
      </c>
      <c r="H900">
        <f>IF(Results!M900&gt;=Input!$F$27, 1, 0)</f>
        <v>0</v>
      </c>
      <c r="I900">
        <f>IF(D900=1,Results!D900,0)</f>
        <v>0</v>
      </c>
      <c r="J900">
        <f>IF(E900=1,Results!G900,0)</f>
        <v>0</v>
      </c>
      <c r="K900">
        <f>IF(F900=1,Results!J900,0)</f>
        <v>0</v>
      </c>
      <c r="L900">
        <f>IF(H900=1,Results!M900,0)</f>
        <v>0</v>
      </c>
      <c r="M900">
        <f>IF(A900=1,Results!D900,0)</f>
        <v>0</v>
      </c>
      <c r="N900">
        <f>IF(B900=1,Results!G900,0)</f>
        <v>0</v>
      </c>
      <c r="O900">
        <f>IF(C900=1,Results!J900,0)</f>
        <v>0</v>
      </c>
      <c r="P900">
        <f>IF(G900=1,Results!M900,0)</f>
        <v>0</v>
      </c>
      <c r="Q900">
        <f>IF($E900=1,Results!N900,0)</f>
        <v>0</v>
      </c>
      <c r="R900">
        <f>IF($B900=1,Results!N900,0)</f>
        <v>0</v>
      </c>
    </row>
    <row r="901" spans="1:18">
      <c r="A901">
        <f>IF(Results!D901&lt;=Input!$C$27, 1, 0)</f>
        <v>1</v>
      </c>
      <c r="B901">
        <f>IF(Results!G901&lt;=Input!$C$27, 1, 0)</f>
        <v>1</v>
      </c>
      <c r="C901">
        <f>IF(Results!J901&lt;=Input!$C$27, 1, 0)</f>
        <v>1</v>
      </c>
      <c r="D901">
        <f>IF(Results!D901&gt;=Input!$F$27, 1, 0)</f>
        <v>0</v>
      </c>
      <c r="E901">
        <f>IF(Results!G901&gt;=Input!$F$27, 1, 0)</f>
        <v>0</v>
      </c>
      <c r="F901">
        <f>IF(Results!J901&gt;=Input!$F$27, 1, 0)</f>
        <v>0</v>
      </c>
      <c r="G901">
        <f>IF(Results!M901&lt;=Input!$C$27, 1, 0)</f>
        <v>1</v>
      </c>
      <c r="H901">
        <f>IF(Results!M901&gt;=Input!$F$27, 1, 0)</f>
        <v>0</v>
      </c>
      <c r="I901">
        <f>IF(D901=1,Results!D901,0)</f>
        <v>0</v>
      </c>
      <c r="J901">
        <f>IF(E901=1,Results!G901,0)</f>
        <v>0</v>
      </c>
      <c r="K901">
        <f>IF(F901=1,Results!J901,0)</f>
        <v>0</v>
      </c>
      <c r="L901">
        <f>IF(H901=1,Results!M901,0)</f>
        <v>0</v>
      </c>
      <c r="M901">
        <f>IF(A901=1,Results!D901,0)</f>
        <v>0</v>
      </c>
      <c r="N901">
        <f>IF(B901=1,Results!G901,0)</f>
        <v>0</v>
      </c>
      <c r="O901">
        <f>IF(C901=1,Results!J901,0)</f>
        <v>0</v>
      </c>
      <c r="P901">
        <f>IF(G901=1,Results!M901,0)</f>
        <v>0</v>
      </c>
      <c r="Q901">
        <f>IF($E901=1,Results!N901,0)</f>
        <v>0</v>
      </c>
      <c r="R901">
        <f>IF($B901=1,Results!N901,0)</f>
        <v>0</v>
      </c>
    </row>
    <row r="902" spans="1:18">
      <c r="A902">
        <f>IF(Results!D902&lt;=Input!$C$27, 1, 0)</f>
        <v>1</v>
      </c>
      <c r="B902">
        <f>IF(Results!G902&lt;=Input!$C$27, 1, 0)</f>
        <v>1</v>
      </c>
      <c r="C902">
        <f>IF(Results!J902&lt;=Input!$C$27, 1, 0)</f>
        <v>1</v>
      </c>
      <c r="D902">
        <f>IF(Results!D902&gt;=Input!$F$27, 1, 0)</f>
        <v>0</v>
      </c>
      <c r="E902">
        <f>IF(Results!G902&gt;=Input!$F$27, 1, 0)</f>
        <v>0</v>
      </c>
      <c r="F902">
        <f>IF(Results!J902&gt;=Input!$F$27, 1, 0)</f>
        <v>0</v>
      </c>
      <c r="G902">
        <f>IF(Results!M902&lt;=Input!$C$27, 1, 0)</f>
        <v>1</v>
      </c>
      <c r="H902">
        <f>IF(Results!M902&gt;=Input!$F$27, 1, 0)</f>
        <v>0</v>
      </c>
      <c r="I902">
        <f>IF(D902=1,Results!D902,0)</f>
        <v>0</v>
      </c>
      <c r="J902">
        <f>IF(E902=1,Results!G902,0)</f>
        <v>0</v>
      </c>
      <c r="K902">
        <f>IF(F902=1,Results!J902,0)</f>
        <v>0</v>
      </c>
      <c r="L902">
        <f>IF(H902=1,Results!M902,0)</f>
        <v>0</v>
      </c>
      <c r="M902">
        <f>IF(A902=1,Results!D902,0)</f>
        <v>0</v>
      </c>
      <c r="N902">
        <f>IF(B902=1,Results!G902,0)</f>
        <v>0</v>
      </c>
      <c r="O902">
        <f>IF(C902=1,Results!J902,0)</f>
        <v>0</v>
      </c>
      <c r="P902">
        <f>IF(G902=1,Results!M902,0)</f>
        <v>0</v>
      </c>
      <c r="Q902">
        <f>IF($E902=1,Results!N902,0)</f>
        <v>0</v>
      </c>
      <c r="R902">
        <f>IF($B902=1,Results!N902,0)</f>
        <v>0</v>
      </c>
    </row>
    <row r="903" spans="1:18">
      <c r="A903">
        <f>IF(Results!D903&lt;=Input!$C$27, 1, 0)</f>
        <v>1</v>
      </c>
      <c r="B903">
        <f>IF(Results!G903&lt;=Input!$C$27, 1, 0)</f>
        <v>1</v>
      </c>
      <c r="C903">
        <f>IF(Results!J903&lt;=Input!$C$27, 1, 0)</f>
        <v>1</v>
      </c>
      <c r="D903">
        <f>IF(Results!D903&gt;=Input!$F$27, 1, 0)</f>
        <v>0</v>
      </c>
      <c r="E903">
        <f>IF(Results!G903&gt;=Input!$F$27, 1, 0)</f>
        <v>0</v>
      </c>
      <c r="F903">
        <f>IF(Results!J903&gt;=Input!$F$27, 1, 0)</f>
        <v>0</v>
      </c>
      <c r="G903">
        <f>IF(Results!M903&lt;=Input!$C$27, 1, 0)</f>
        <v>1</v>
      </c>
      <c r="H903">
        <f>IF(Results!M903&gt;=Input!$F$27, 1, 0)</f>
        <v>0</v>
      </c>
      <c r="I903">
        <f>IF(D903=1,Results!D903,0)</f>
        <v>0</v>
      </c>
      <c r="J903">
        <f>IF(E903=1,Results!G903,0)</f>
        <v>0</v>
      </c>
      <c r="K903">
        <f>IF(F903=1,Results!J903,0)</f>
        <v>0</v>
      </c>
      <c r="L903">
        <f>IF(H903=1,Results!M903,0)</f>
        <v>0</v>
      </c>
      <c r="M903">
        <f>IF(A903=1,Results!D903,0)</f>
        <v>0</v>
      </c>
      <c r="N903">
        <f>IF(B903=1,Results!G903,0)</f>
        <v>0</v>
      </c>
      <c r="O903">
        <f>IF(C903=1,Results!J903,0)</f>
        <v>0</v>
      </c>
      <c r="P903">
        <f>IF(G903=1,Results!M903,0)</f>
        <v>0</v>
      </c>
      <c r="Q903">
        <f>IF($E903=1,Results!N903,0)</f>
        <v>0</v>
      </c>
      <c r="R903">
        <f>IF($B903=1,Results!N903,0)</f>
        <v>0</v>
      </c>
    </row>
    <row r="904" spans="1:18">
      <c r="A904">
        <f>IF(Results!D904&lt;=Input!$C$27, 1, 0)</f>
        <v>1</v>
      </c>
      <c r="B904">
        <f>IF(Results!G904&lt;=Input!$C$27, 1, 0)</f>
        <v>1</v>
      </c>
      <c r="C904">
        <f>IF(Results!J904&lt;=Input!$C$27, 1, 0)</f>
        <v>1</v>
      </c>
      <c r="D904">
        <f>IF(Results!D904&gt;=Input!$F$27, 1, 0)</f>
        <v>0</v>
      </c>
      <c r="E904">
        <f>IF(Results!G904&gt;=Input!$F$27, 1, 0)</f>
        <v>0</v>
      </c>
      <c r="F904">
        <f>IF(Results!J904&gt;=Input!$F$27, 1, 0)</f>
        <v>0</v>
      </c>
      <c r="G904">
        <f>IF(Results!M904&lt;=Input!$C$27, 1, 0)</f>
        <v>1</v>
      </c>
      <c r="H904">
        <f>IF(Results!M904&gt;=Input!$F$27, 1, 0)</f>
        <v>0</v>
      </c>
      <c r="I904">
        <f>IF(D904=1,Results!D904,0)</f>
        <v>0</v>
      </c>
      <c r="J904">
        <f>IF(E904=1,Results!G904,0)</f>
        <v>0</v>
      </c>
      <c r="K904">
        <f>IF(F904=1,Results!J904,0)</f>
        <v>0</v>
      </c>
      <c r="L904">
        <f>IF(H904=1,Results!M904,0)</f>
        <v>0</v>
      </c>
      <c r="M904">
        <f>IF(A904=1,Results!D904,0)</f>
        <v>0</v>
      </c>
      <c r="N904">
        <f>IF(B904=1,Results!G904,0)</f>
        <v>0</v>
      </c>
      <c r="O904">
        <f>IF(C904=1,Results!J904,0)</f>
        <v>0</v>
      </c>
      <c r="P904">
        <f>IF(G904=1,Results!M904,0)</f>
        <v>0</v>
      </c>
      <c r="Q904">
        <f>IF($E904=1,Results!N904,0)</f>
        <v>0</v>
      </c>
      <c r="R904">
        <f>IF($B904=1,Results!N904,0)</f>
        <v>0</v>
      </c>
    </row>
    <row r="905" spans="1:18">
      <c r="A905">
        <f>IF(Results!D905&lt;=Input!$C$27, 1, 0)</f>
        <v>1</v>
      </c>
      <c r="B905">
        <f>IF(Results!G905&lt;=Input!$C$27, 1, 0)</f>
        <v>1</v>
      </c>
      <c r="C905">
        <f>IF(Results!J905&lt;=Input!$C$27, 1, 0)</f>
        <v>1</v>
      </c>
      <c r="D905">
        <f>IF(Results!D905&gt;=Input!$F$27, 1, 0)</f>
        <v>0</v>
      </c>
      <c r="E905">
        <f>IF(Results!G905&gt;=Input!$F$27, 1, 0)</f>
        <v>0</v>
      </c>
      <c r="F905">
        <f>IF(Results!J905&gt;=Input!$F$27, 1, 0)</f>
        <v>0</v>
      </c>
      <c r="G905">
        <f>IF(Results!M905&lt;=Input!$C$27, 1, 0)</f>
        <v>1</v>
      </c>
      <c r="H905">
        <f>IF(Results!M905&gt;=Input!$F$27, 1, 0)</f>
        <v>0</v>
      </c>
      <c r="I905">
        <f>IF(D905=1,Results!D905,0)</f>
        <v>0</v>
      </c>
      <c r="J905">
        <f>IF(E905=1,Results!G905,0)</f>
        <v>0</v>
      </c>
      <c r="K905">
        <f>IF(F905=1,Results!J905,0)</f>
        <v>0</v>
      </c>
      <c r="L905">
        <f>IF(H905=1,Results!M905,0)</f>
        <v>0</v>
      </c>
      <c r="M905">
        <f>IF(A905=1,Results!D905,0)</f>
        <v>0</v>
      </c>
      <c r="N905">
        <f>IF(B905=1,Results!G905,0)</f>
        <v>0</v>
      </c>
      <c r="O905">
        <f>IF(C905=1,Results!J905,0)</f>
        <v>0</v>
      </c>
      <c r="P905">
        <f>IF(G905=1,Results!M905,0)</f>
        <v>0</v>
      </c>
      <c r="Q905">
        <f>IF($E905=1,Results!N905,0)</f>
        <v>0</v>
      </c>
      <c r="R905">
        <f>IF($B905=1,Results!N905,0)</f>
        <v>0</v>
      </c>
    </row>
    <row r="906" spans="1:18">
      <c r="A906">
        <f>IF(Results!D906&lt;=Input!$C$27, 1, 0)</f>
        <v>1</v>
      </c>
      <c r="B906">
        <f>IF(Results!G906&lt;=Input!$C$27, 1, 0)</f>
        <v>1</v>
      </c>
      <c r="C906">
        <f>IF(Results!J906&lt;=Input!$C$27, 1, 0)</f>
        <v>1</v>
      </c>
      <c r="D906">
        <f>IF(Results!D906&gt;=Input!$F$27, 1, 0)</f>
        <v>0</v>
      </c>
      <c r="E906">
        <f>IF(Results!G906&gt;=Input!$F$27, 1, 0)</f>
        <v>0</v>
      </c>
      <c r="F906">
        <f>IF(Results!J906&gt;=Input!$F$27, 1, 0)</f>
        <v>0</v>
      </c>
      <c r="G906">
        <f>IF(Results!M906&lt;=Input!$C$27, 1, 0)</f>
        <v>1</v>
      </c>
      <c r="H906">
        <f>IF(Results!M906&gt;=Input!$F$27, 1, 0)</f>
        <v>0</v>
      </c>
      <c r="I906">
        <f>IF(D906=1,Results!D906,0)</f>
        <v>0</v>
      </c>
      <c r="J906">
        <f>IF(E906=1,Results!G906,0)</f>
        <v>0</v>
      </c>
      <c r="K906">
        <f>IF(F906=1,Results!J906,0)</f>
        <v>0</v>
      </c>
      <c r="L906">
        <f>IF(H906=1,Results!M906,0)</f>
        <v>0</v>
      </c>
      <c r="M906">
        <f>IF(A906=1,Results!D906,0)</f>
        <v>0</v>
      </c>
      <c r="N906">
        <f>IF(B906=1,Results!G906,0)</f>
        <v>0</v>
      </c>
      <c r="O906">
        <f>IF(C906=1,Results!J906,0)</f>
        <v>0</v>
      </c>
      <c r="P906">
        <f>IF(G906=1,Results!M906,0)</f>
        <v>0</v>
      </c>
      <c r="Q906">
        <f>IF($E906=1,Results!N906,0)</f>
        <v>0</v>
      </c>
      <c r="R906">
        <f>IF($B906=1,Results!N906,0)</f>
        <v>0</v>
      </c>
    </row>
    <row r="907" spans="1:18">
      <c r="A907">
        <f>IF(Results!D907&lt;=Input!$C$27, 1, 0)</f>
        <v>1</v>
      </c>
      <c r="B907">
        <f>IF(Results!G907&lt;=Input!$C$27, 1, 0)</f>
        <v>1</v>
      </c>
      <c r="C907">
        <f>IF(Results!J907&lt;=Input!$C$27, 1, 0)</f>
        <v>1</v>
      </c>
      <c r="D907">
        <f>IF(Results!D907&gt;=Input!$F$27, 1, 0)</f>
        <v>0</v>
      </c>
      <c r="E907">
        <f>IF(Results!G907&gt;=Input!$F$27, 1, 0)</f>
        <v>0</v>
      </c>
      <c r="F907">
        <f>IF(Results!J907&gt;=Input!$F$27, 1, 0)</f>
        <v>0</v>
      </c>
      <c r="G907">
        <f>IF(Results!M907&lt;=Input!$C$27, 1, 0)</f>
        <v>1</v>
      </c>
      <c r="H907">
        <f>IF(Results!M907&gt;=Input!$F$27, 1, 0)</f>
        <v>0</v>
      </c>
      <c r="I907">
        <f>IF(D907=1,Results!D907,0)</f>
        <v>0</v>
      </c>
      <c r="J907">
        <f>IF(E907=1,Results!G907,0)</f>
        <v>0</v>
      </c>
      <c r="K907">
        <f>IF(F907=1,Results!J907,0)</f>
        <v>0</v>
      </c>
      <c r="L907">
        <f>IF(H907=1,Results!M907,0)</f>
        <v>0</v>
      </c>
      <c r="M907">
        <f>IF(A907=1,Results!D907,0)</f>
        <v>0</v>
      </c>
      <c r="N907">
        <f>IF(B907=1,Results!G907,0)</f>
        <v>0</v>
      </c>
      <c r="O907">
        <f>IF(C907=1,Results!J907,0)</f>
        <v>0</v>
      </c>
      <c r="P907">
        <f>IF(G907=1,Results!M907,0)</f>
        <v>0</v>
      </c>
      <c r="Q907">
        <f>IF($E907=1,Results!N907,0)</f>
        <v>0</v>
      </c>
      <c r="R907">
        <f>IF($B907=1,Results!N907,0)</f>
        <v>0</v>
      </c>
    </row>
    <row r="908" spans="1:18">
      <c r="A908">
        <f>IF(Results!D908&lt;=Input!$C$27, 1, 0)</f>
        <v>1</v>
      </c>
      <c r="B908">
        <f>IF(Results!G908&lt;=Input!$C$27, 1, 0)</f>
        <v>1</v>
      </c>
      <c r="C908">
        <f>IF(Results!J908&lt;=Input!$C$27, 1, 0)</f>
        <v>1</v>
      </c>
      <c r="D908">
        <f>IF(Results!D908&gt;=Input!$F$27, 1, 0)</f>
        <v>0</v>
      </c>
      <c r="E908">
        <f>IF(Results!G908&gt;=Input!$F$27, 1, 0)</f>
        <v>0</v>
      </c>
      <c r="F908">
        <f>IF(Results!J908&gt;=Input!$F$27, 1, 0)</f>
        <v>0</v>
      </c>
      <c r="G908">
        <f>IF(Results!M908&lt;=Input!$C$27, 1, 0)</f>
        <v>1</v>
      </c>
      <c r="H908">
        <f>IF(Results!M908&gt;=Input!$F$27, 1, 0)</f>
        <v>0</v>
      </c>
      <c r="I908">
        <f>IF(D908=1,Results!D908,0)</f>
        <v>0</v>
      </c>
      <c r="J908">
        <f>IF(E908=1,Results!G908,0)</f>
        <v>0</v>
      </c>
      <c r="K908">
        <f>IF(F908=1,Results!J908,0)</f>
        <v>0</v>
      </c>
      <c r="L908">
        <f>IF(H908=1,Results!M908,0)</f>
        <v>0</v>
      </c>
      <c r="M908">
        <f>IF(A908=1,Results!D908,0)</f>
        <v>0</v>
      </c>
      <c r="N908">
        <f>IF(B908=1,Results!G908,0)</f>
        <v>0</v>
      </c>
      <c r="O908">
        <f>IF(C908=1,Results!J908,0)</f>
        <v>0</v>
      </c>
      <c r="P908">
        <f>IF(G908=1,Results!M908,0)</f>
        <v>0</v>
      </c>
      <c r="Q908">
        <f>IF($E908=1,Results!N908,0)</f>
        <v>0</v>
      </c>
      <c r="R908">
        <f>IF($B908=1,Results!N908,0)</f>
        <v>0</v>
      </c>
    </row>
    <row r="909" spans="1:18">
      <c r="A909">
        <f>IF(Results!D909&lt;=Input!$C$27, 1, 0)</f>
        <v>1</v>
      </c>
      <c r="B909">
        <f>IF(Results!G909&lt;=Input!$C$27, 1, 0)</f>
        <v>1</v>
      </c>
      <c r="C909">
        <f>IF(Results!J909&lt;=Input!$C$27, 1, 0)</f>
        <v>1</v>
      </c>
      <c r="D909">
        <f>IF(Results!D909&gt;=Input!$F$27, 1, 0)</f>
        <v>0</v>
      </c>
      <c r="E909">
        <f>IF(Results!G909&gt;=Input!$F$27, 1, 0)</f>
        <v>0</v>
      </c>
      <c r="F909">
        <f>IF(Results!J909&gt;=Input!$F$27, 1, 0)</f>
        <v>0</v>
      </c>
      <c r="G909">
        <f>IF(Results!M909&lt;=Input!$C$27, 1, 0)</f>
        <v>1</v>
      </c>
      <c r="H909">
        <f>IF(Results!M909&gt;=Input!$F$27, 1, 0)</f>
        <v>0</v>
      </c>
      <c r="I909">
        <f>IF(D909=1,Results!D909,0)</f>
        <v>0</v>
      </c>
      <c r="J909">
        <f>IF(E909=1,Results!G909,0)</f>
        <v>0</v>
      </c>
      <c r="K909">
        <f>IF(F909=1,Results!J909,0)</f>
        <v>0</v>
      </c>
      <c r="L909">
        <f>IF(H909=1,Results!M909,0)</f>
        <v>0</v>
      </c>
      <c r="M909">
        <f>IF(A909=1,Results!D909,0)</f>
        <v>0</v>
      </c>
      <c r="N909">
        <f>IF(B909=1,Results!G909,0)</f>
        <v>0</v>
      </c>
      <c r="O909">
        <f>IF(C909=1,Results!J909,0)</f>
        <v>0</v>
      </c>
      <c r="P909">
        <f>IF(G909=1,Results!M909,0)</f>
        <v>0</v>
      </c>
      <c r="Q909">
        <f>IF($E909=1,Results!N909,0)</f>
        <v>0</v>
      </c>
      <c r="R909">
        <f>IF($B909=1,Results!N909,0)</f>
        <v>0</v>
      </c>
    </row>
    <row r="910" spans="1:18">
      <c r="A910">
        <f>IF(Results!D910&lt;=Input!$C$27, 1, 0)</f>
        <v>1</v>
      </c>
      <c r="B910">
        <f>IF(Results!G910&lt;=Input!$C$27, 1, 0)</f>
        <v>1</v>
      </c>
      <c r="C910">
        <f>IF(Results!J910&lt;=Input!$C$27, 1, 0)</f>
        <v>1</v>
      </c>
      <c r="D910">
        <f>IF(Results!D910&gt;=Input!$F$27, 1, 0)</f>
        <v>0</v>
      </c>
      <c r="E910">
        <f>IF(Results!G910&gt;=Input!$F$27, 1, 0)</f>
        <v>0</v>
      </c>
      <c r="F910">
        <f>IF(Results!J910&gt;=Input!$F$27, 1, 0)</f>
        <v>0</v>
      </c>
      <c r="G910">
        <f>IF(Results!M910&lt;=Input!$C$27, 1, 0)</f>
        <v>1</v>
      </c>
      <c r="H910">
        <f>IF(Results!M910&gt;=Input!$F$27, 1, 0)</f>
        <v>0</v>
      </c>
      <c r="I910">
        <f>IF(D910=1,Results!D910,0)</f>
        <v>0</v>
      </c>
      <c r="J910">
        <f>IF(E910=1,Results!G910,0)</f>
        <v>0</v>
      </c>
      <c r="K910">
        <f>IF(F910=1,Results!J910,0)</f>
        <v>0</v>
      </c>
      <c r="L910">
        <f>IF(H910=1,Results!M910,0)</f>
        <v>0</v>
      </c>
      <c r="M910">
        <f>IF(A910=1,Results!D910,0)</f>
        <v>0</v>
      </c>
      <c r="N910">
        <f>IF(B910=1,Results!G910,0)</f>
        <v>0</v>
      </c>
      <c r="O910">
        <f>IF(C910=1,Results!J910,0)</f>
        <v>0</v>
      </c>
      <c r="P910">
        <f>IF(G910=1,Results!M910,0)</f>
        <v>0</v>
      </c>
      <c r="Q910">
        <f>IF($E910=1,Results!N910,0)</f>
        <v>0</v>
      </c>
      <c r="R910">
        <f>IF($B910=1,Results!N910,0)</f>
        <v>0</v>
      </c>
    </row>
    <row r="911" spans="1:18">
      <c r="A911">
        <f>IF(Results!D911&lt;=Input!$C$27, 1, 0)</f>
        <v>1</v>
      </c>
      <c r="B911">
        <f>IF(Results!G911&lt;=Input!$C$27, 1, 0)</f>
        <v>1</v>
      </c>
      <c r="C911">
        <f>IF(Results!J911&lt;=Input!$C$27, 1, 0)</f>
        <v>1</v>
      </c>
      <c r="D911">
        <f>IF(Results!D911&gt;=Input!$F$27, 1, 0)</f>
        <v>0</v>
      </c>
      <c r="E911">
        <f>IF(Results!G911&gt;=Input!$F$27, 1, 0)</f>
        <v>0</v>
      </c>
      <c r="F911">
        <f>IF(Results!J911&gt;=Input!$F$27, 1, 0)</f>
        <v>0</v>
      </c>
      <c r="G911">
        <f>IF(Results!M911&lt;=Input!$C$27, 1, 0)</f>
        <v>1</v>
      </c>
      <c r="H911">
        <f>IF(Results!M911&gt;=Input!$F$27, 1, 0)</f>
        <v>0</v>
      </c>
      <c r="I911">
        <f>IF(D911=1,Results!D911,0)</f>
        <v>0</v>
      </c>
      <c r="J911">
        <f>IF(E911=1,Results!G911,0)</f>
        <v>0</v>
      </c>
      <c r="K911">
        <f>IF(F911=1,Results!J911,0)</f>
        <v>0</v>
      </c>
      <c r="L911">
        <f>IF(H911=1,Results!M911,0)</f>
        <v>0</v>
      </c>
      <c r="M911">
        <f>IF(A911=1,Results!D911,0)</f>
        <v>0</v>
      </c>
      <c r="N911">
        <f>IF(B911=1,Results!G911,0)</f>
        <v>0</v>
      </c>
      <c r="O911">
        <f>IF(C911=1,Results!J911,0)</f>
        <v>0</v>
      </c>
      <c r="P911">
        <f>IF(G911=1,Results!M911,0)</f>
        <v>0</v>
      </c>
      <c r="Q911">
        <f>IF($E911=1,Results!N911,0)</f>
        <v>0</v>
      </c>
      <c r="R911">
        <f>IF($B911=1,Results!N911,0)</f>
        <v>0</v>
      </c>
    </row>
    <row r="912" spans="1:18">
      <c r="A912">
        <f>IF(Results!D912&lt;=Input!$C$27, 1, 0)</f>
        <v>1</v>
      </c>
      <c r="B912">
        <f>IF(Results!G912&lt;=Input!$C$27, 1, 0)</f>
        <v>1</v>
      </c>
      <c r="C912">
        <f>IF(Results!J912&lt;=Input!$C$27, 1, 0)</f>
        <v>1</v>
      </c>
      <c r="D912">
        <f>IF(Results!D912&gt;=Input!$F$27, 1, 0)</f>
        <v>0</v>
      </c>
      <c r="E912">
        <f>IF(Results!G912&gt;=Input!$F$27, 1, 0)</f>
        <v>0</v>
      </c>
      <c r="F912">
        <f>IF(Results!J912&gt;=Input!$F$27, 1, 0)</f>
        <v>0</v>
      </c>
      <c r="G912">
        <f>IF(Results!M912&lt;=Input!$C$27, 1, 0)</f>
        <v>1</v>
      </c>
      <c r="H912">
        <f>IF(Results!M912&gt;=Input!$F$27, 1, 0)</f>
        <v>0</v>
      </c>
      <c r="I912">
        <f>IF(D912=1,Results!D912,0)</f>
        <v>0</v>
      </c>
      <c r="J912">
        <f>IF(E912=1,Results!G912,0)</f>
        <v>0</v>
      </c>
      <c r="K912">
        <f>IF(F912=1,Results!J912,0)</f>
        <v>0</v>
      </c>
      <c r="L912">
        <f>IF(H912=1,Results!M912,0)</f>
        <v>0</v>
      </c>
      <c r="M912">
        <f>IF(A912=1,Results!D912,0)</f>
        <v>0</v>
      </c>
      <c r="N912">
        <f>IF(B912=1,Results!G912,0)</f>
        <v>0</v>
      </c>
      <c r="O912">
        <f>IF(C912=1,Results!J912,0)</f>
        <v>0</v>
      </c>
      <c r="P912">
        <f>IF(G912=1,Results!M912,0)</f>
        <v>0</v>
      </c>
      <c r="Q912">
        <f>IF($E912=1,Results!N912,0)</f>
        <v>0</v>
      </c>
      <c r="R912">
        <f>IF($B912=1,Results!N912,0)</f>
        <v>0</v>
      </c>
    </row>
    <row r="913" spans="1:18">
      <c r="A913">
        <f>IF(Results!D913&lt;=Input!$C$27, 1, 0)</f>
        <v>1</v>
      </c>
      <c r="B913">
        <f>IF(Results!G913&lt;=Input!$C$27, 1, 0)</f>
        <v>1</v>
      </c>
      <c r="C913">
        <f>IF(Results!J913&lt;=Input!$C$27, 1, 0)</f>
        <v>1</v>
      </c>
      <c r="D913">
        <f>IF(Results!D913&gt;=Input!$F$27, 1, 0)</f>
        <v>0</v>
      </c>
      <c r="E913">
        <f>IF(Results!G913&gt;=Input!$F$27, 1, 0)</f>
        <v>0</v>
      </c>
      <c r="F913">
        <f>IF(Results!J913&gt;=Input!$F$27, 1, 0)</f>
        <v>0</v>
      </c>
      <c r="G913">
        <f>IF(Results!M913&lt;=Input!$C$27, 1, 0)</f>
        <v>1</v>
      </c>
      <c r="H913">
        <f>IF(Results!M913&gt;=Input!$F$27, 1, 0)</f>
        <v>0</v>
      </c>
      <c r="I913">
        <f>IF(D913=1,Results!D913,0)</f>
        <v>0</v>
      </c>
      <c r="J913">
        <f>IF(E913=1,Results!G913,0)</f>
        <v>0</v>
      </c>
      <c r="K913">
        <f>IF(F913=1,Results!J913,0)</f>
        <v>0</v>
      </c>
      <c r="L913">
        <f>IF(H913=1,Results!M913,0)</f>
        <v>0</v>
      </c>
      <c r="M913">
        <f>IF(A913=1,Results!D913,0)</f>
        <v>0</v>
      </c>
      <c r="N913">
        <f>IF(B913=1,Results!G913,0)</f>
        <v>0</v>
      </c>
      <c r="O913">
        <f>IF(C913=1,Results!J913,0)</f>
        <v>0</v>
      </c>
      <c r="P913">
        <f>IF(G913=1,Results!M913,0)</f>
        <v>0</v>
      </c>
      <c r="Q913">
        <f>IF($E913=1,Results!N913,0)</f>
        <v>0</v>
      </c>
      <c r="R913">
        <f>IF($B913=1,Results!N913,0)</f>
        <v>0</v>
      </c>
    </row>
    <row r="914" spans="1:18">
      <c r="A914">
        <f>IF(Results!D914&lt;=Input!$C$27, 1, 0)</f>
        <v>1</v>
      </c>
      <c r="B914">
        <f>IF(Results!G914&lt;=Input!$C$27, 1, 0)</f>
        <v>1</v>
      </c>
      <c r="C914">
        <f>IF(Results!J914&lt;=Input!$C$27, 1, 0)</f>
        <v>1</v>
      </c>
      <c r="D914">
        <f>IF(Results!D914&gt;=Input!$F$27, 1, 0)</f>
        <v>0</v>
      </c>
      <c r="E914">
        <f>IF(Results!G914&gt;=Input!$F$27, 1, 0)</f>
        <v>0</v>
      </c>
      <c r="F914">
        <f>IF(Results!J914&gt;=Input!$F$27, 1, 0)</f>
        <v>0</v>
      </c>
      <c r="G914">
        <f>IF(Results!M914&lt;=Input!$C$27, 1, 0)</f>
        <v>1</v>
      </c>
      <c r="H914">
        <f>IF(Results!M914&gt;=Input!$F$27, 1, 0)</f>
        <v>0</v>
      </c>
      <c r="I914">
        <f>IF(D914=1,Results!D914,0)</f>
        <v>0</v>
      </c>
      <c r="J914">
        <f>IF(E914=1,Results!G914,0)</f>
        <v>0</v>
      </c>
      <c r="K914">
        <f>IF(F914=1,Results!J914,0)</f>
        <v>0</v>
      </c>
      <c r="L914">
        <f>IF(H914=1,Results!M914,0)</f>
        <v>0</v>
      </c>
      <c r="M914">
        <f>IF(A914=1,Results!D914,0)</f>
        <v>0</v>
      </c>
      <c r="N914">
        <f>IF(B914=1,Results!G914,0)</f>
        <v>0</v>
      </c>
      <c r="O914">
        <f>IF(C914=1,Results!J914,0)</f>
        <v>0</v>
      </c>
      <c r="P914">
        <f>IF(G914=1,Results!M914,0)</f>
        <v>0</v>
      </c>
      <c r="Q914">
        <f>IF($E914=1,Results!N914,0)</f>
        <v>0</v>
      </c>
      <c r="R914">
        <f>IF($B914=1,Results!N914,0)</f>
        <v>0</v>
      </c>
    </row>
    <row r="915" spans="1:18">
      <c r="A915">
        <f>IF(Results!D915&lt;=Input!$C$27, 1, 0)</f>
        <v>1</v>
      </c>
      <c r="B915">
        <f>IF(Results!G915&lt;=Input!$C$27, 1, 0)</f>
        <v>1</v>
      </c>
      <c r="C915">
        <f>IF(Results!J915&lt;=Input!$C$27, 1, 0)</f>
        <v>1</v>
      </c>
      <c r="D915">
        <f>IF(Results!D915&gt;=Input!$F$27, 1, 0)</f>
        <v>0</v>
      </c>
      <c r="E915">
        <f>IF(Results!G915&gt;=Input!$F$27, 1, 0)</f>
        <v>0</v>
      </c>
      <c r="F915">
        <f>IF(Results!J915&gt;=Input!$F$27, 1, 0)</f>
        <v>0</v>
      </c>
      <c r="G915">
        <f>IF(Results!M915&lt;=Input!$C$27, 1, 0)</f>
        <v>1</v>
      </c>
      <c r="H915">
        <f>IF(Results!M915&gt;=Input!$F$27, 1, 0)</f>
        <v>0</v>
      </c>
      <c r="I915">
        <f>IF(D915=1,Results!D915,0)</f>
        <v>0</v>
      </c>
      <c r="J915">
        <f>IF(E915=1,Results!G915,0)</f>
        <v>0</v>
      </c>
      <c r="K915">
        <f>IF(F915=1,Results!J915,0)</f>
        <v>0</v>
      </c>
      <c r="L915">
        <f>IF(H915=1,Results!M915,0)</f>
        <v>0</v>
      </c>
      <c r="M915">
        <f>IF(A915=1,Results!D915,0)</f>
        <v>0</v>
      </c>
      <c r="N915">
        <f>IF(B915=1,Results!G915,0)</f>
        <v>0</v>
      </c>
      <c r="O915">
        <f>IF(C915=1,Results!J915,0)</f>
        <v>0</v>
      </c>
      <c r="P915">
        <f>IF(G915=1,Results!M915,0)</f>
        <v>0</v>
      </c>
      <c r="Q915">
        <f>IF($E915=1,Results!N915,0)</f>
        <v>0</v>
      </c>
      <c r="R915">
        <f>IF($B915=1,Results!N915,0)</f>
        <v>0</v>
      </c>
    </row>
    <row r="916" spans="1:18">
      <c r="A916">
        <f>IF(Results!D916&lt;=Input!$C$27, 1, 0)</f>
        <v>1</v>
      </c>
      <c r="B916">
        <f>IF(Results!G916&lt;=Input!$C$27, 1, 0)</f>
        <v>1</v>
      </c>
      <c r="C916">
        <f>IF(Results!J916&lt;=Input!$C$27, 1, 0)</f>
        <v>1</v>
      </c>
      <c r="D916">
        <f>IF(Results!D916&gt;=Input!$F$27, 1, 0)</f>
        <v>0</v>
      </c>
      <c r="E916">
        <f>IF(Results!G916&gt;=Input!$F$27, 1, 0)</f>
        <v>0</v>
      </c>
      <c r="F916">
        <f>IF(Results!J916&gt;=Input!$F$27, 1, 0)</f>
        <v>0</v>
      </c>
      <c r="G916">
        <f>IF(Results!M916&lt;=Input!$C$27, 1, 0)</f>
        <v>1</v>
      </c>
      <c r="H916">
        <f>IF(Results!M916&gt;=Input!$F$27, 1, 0)</f>
        <v>0</v>
      </c>
      <c r="I916">
        <f>IF(D916=1,Results!D916,0)</f>
        <v>0</v>
      </c>
      <c r="J916">
        <f>IF(E916=1,Results!G916,0)</f>
        <v>0</v>
      </c>
      <c r="K916">
        <f>IF(F916=1,Results!J916,0)</f>
        <v>0</v>
      </c>
      <c r="L916">
        <f>IF(H916=1,Results!M916,0)</f>
        <v>0</v>
      </c>
      <c r="M916">
        <f>IF(A916=1,Results!D916,0)</f>
        <v>0</v>
      </c>
      <c r="N916">
        <f>IF(B916=1,Results!G916,0)</f>
        <v>0</v>
      </c>
      <c r="O916">
        <f>IF(C916=1,Results!J916,0)</f>
        <v>0</v>
      </c>
      <c r="P916">
        <f>IF(G916=1,Results!M916,0)</f>
        <v>0</v>
      </c>
      <c r="Q916">
        <f>IF($E916=1,Results!N916,0)</f>
        <v>0</v>
      </c>
      <c r="R916">
        <f>IF($B916=1,Results!N916,0)</f>
        <v>0</v>
      </c>
    </row>
    <row r="917" spans="1:18">
      <c r="A917">
        <f>IF(Results!D917&lt;=Input!$C$27, 1, 0)</f>
        <v>1</v>
      </c>
      <c r="B917">
        <f>IF(Results!G917&lt;=Input!$C$27, 1, 0)</f>
        <v>1</v>
      </c>
      <c r="C917">
        <f>IF(Results!J917&lt;=Input!$C$27, 1, 0)</f>
        <v>1</v>
      </c>
      <c r="D917">
        <f>IF(Results!D917&gt;=Input!$F$27, 1, 0)</f>
        <v>0</v>
      </c>
      <c r="E917">
        <f>IF(Results!G917&gt;=Input!$F$27, 1, 0)</f>
        <v>0</v>
      </c>
      <c r="F917">
        <f>IF(Results!J917&gt;=Input!$F$27, 1, 0)</f>
        <v>0</v>
      </c>
      <c r="G917">
        <f>IF(Results!M917&lt;=Input!$C$27, 1, 0)</f>
        <v>1</v>
      </c>
      <c r="H917">
        <f>IF(Results!M917&gt;=Input!$F$27, 1, 0)</f>
        <v>0</v>
      </c>
      <c r="I917">
        <f>IF(D917=1,Results!D917,0)</f>
        <v>0</v>
      </c>
      <c r="J917">
        <f>IF(E917=1,Results!G917,0)</f>
        <v>0</v>
      </c>
      <c r="K917">
        <f>IF(F917=1,Results!J917,0)</f>
        <v>0</v>
      </c>
      <c r="L917">
        <f>IF(H917=1,Results!M917,0)</f>
        <v>0</v>
      </c>
      <c r="M917">
        <f>IF(A917=1,Results!D917,0)</f>
        <v>0</v>
      </c>
      <c r="N917">
        <f>IF(B917=1,Results!G917,0)</f>
        <v>0</v>
      </c>
      <c r="O917">
        <f>IF(C917=1,Results!J917,0)</f>
        <v>0</v>
      </c>
      <c r="P917">
        <f>IF(G917=1,Results!M917,0)</f>
        <v>0</v>
      </c>
      <c r="Q917">
        <f>IF($E917=1,Results!N917,0)</f>
        <v>0</v>
      </c>
      <c r="R917">
        <f>IF($B917=1,Results!N917,0)</f>
        <v>0</v>
      </c>
    </row>
    <row r="918" spans="1:18">
      <c r="A918">
        <f>IF(Results!D918&lt;=Input!$C$27, 1, 0)</f>
        <v>1</v>
      </c>
      <c r="B918">
        <f>IF(Results!G918&lt;=Input!$C$27, 1, 0)</f>
        <v>1</v>
      </c>
      <c r="C918">
        <f>IF(Results!J918&lt;=Input!$C$27, 1, 0)</f>
        <v>1</v>
      </c>
      <c r="D918">
        <f>IF(Results!D918&gt;=Input!$F$27, 1, 0)</f>
        <v>0</v>
      </c>
      <c r="E918">
        <f>IF(Results!G918&gt;=Input!$F$27, 1, 0)</f>
        <v>0</v>
      </c>
      <c r="F918">
        <f>IF(Results!J918&gt;=Input!$F$27, 1, 0)</f>
        <v>0</v>
      </c>
      <c r="G918">
        <f>IF(Results!M918&lt;=Input!$C$27, 1, 0)</f>
        <v>1</v>
      </c>
      <c r="H918">
        <f>IF(Results!M918&gt;=Input!$F$27, 1, 0)</f>
        <v>0</v>
      </c>
      <c r="I918">
        <f>IF(D918=1,Results!D918,0)</f>
        <v>0</v>
      </c>
      <c r="J918">
        <f>IF(E918=1,Results!G918,0)</f>
        <v>0</v>
      </c>
      <c r="K918">
        <f>IF(F918=1,Results!J918,0)</f>
        <v>0</v>
      </c>
      <c r="L918">
        <f>IF(H918=1,Results!M918,0)</f>
        <v>0</v>
      </c>
      <c r="M918">
        <f>IF(A918=1,Results!D918,0)</f>
        <v>0</v>
      </c>
      <c r="N918">
        <f>IF(B918=1,Results!G918,0)</f>
        <v>0</v>
      </c>
      <c r="O918">
        <f>IF(C918=1,Results!J918,0)</f>
        <v>0</v>
      </c>
      <c r="P918">
        <f>IF(G918=1,Results!M918,0)</f>
        <v>0</v>
      </c>
      <c r="Q918">
        <f>IF($E918=1,Results!N918,0)</f>
        <v>0</v>
      </c>
      <c r="R918">
        <f>IF($B918=1,Results!N918,0)</f>
        <v>0</v>
      </c>
    </row>
    <row r="919" spans="1:18">
      <c r="A919">
        <f>IF(Results!D919&lt;=Input!$C$27, 1, 0)</f>
        <v>1</v>
      </c>
      <c r="B919">
        <f>IF(Results!G919&lt;=Input!$C$27, 1, 0)</f>
        <v>1</v>
      </c>
      <c r="C919">
        <f>IF(Results!J919&lt;=Input!$C$27, 1, 0)</f>
        <v>1</v>
      </c>
      <c r="D919">
        <f>IF(Results!D919&gt;=Input!$F$27, 1, 0)</f>
        <v>0</v>
      </c>
      <c r="E919">
        <f>IF(Results!G919&gt;=Input!$F$27, 1, 0)</f>
        <v>0</v>
      </c>
      <c r="F919">
        <f>IF(Results!J919&gt;=Input!$F$27, 1, 0)</f>
        <v>0</v>
      </c>
      <c r="G919">
        <f>IF(Results!M919&lt;=Input!$C$27, 1, 0)</f>
        <v>1</v>
      </c>
      <c r="H919">
        <f>IF(Results!M919&gt;=Input!$F$27, 1, 0)</f>
        <v>0</v>
      </c>
      <c r="I919">
        <f>IF(D919=1,Results!D919,0)</f>
        <v>0</v>
      </c>
      <c r="J919">
        <f>IF(E919=1,Results!G919,0)</f>
        <v>0</v>
      </c>
      <c r="K919">
        <f>IF(F919=1,Results!J919,0)</f>
        <v>0</v>
      </c>
      <c r="L919">
        <f>IF(H919=1,Results!M919,0)</f>
        <v>0</v>
      </c>
      <c r="M919">
        <f>IF(A919=1,Results!D919,0)</f>
        <v>0</v>
      </c>
      <c r="N919">
        <f>IF(B919=1,Results!G919,0)</f>
        <v>0</v>
      </c>
      <c r="O919">
        <f>IF(C919=1,Results!J919,0)</f>
        <v>0</v>
      </c>
      <c r="P919">
        <f>IF(G919=1,Results!M919,0)</f>
        <v>0</v>
      </c>
      <c r="Q919">
        <f>IF($E919=1,Results!N919,0)</f>
        <v>0</v>
      </c>
      <c r="R919">
        <f>IF($B919=1,Results!N919,0)</f>
        <v>0</v>
      </c>
    </row>
    <row r="920" spans="1:18">
      <c r="A920">
        <f>IF(Results!D920&lt;=Input!$C$27, 1, 0)</f>
        <v>1</v>
      </c>
      <c r="B920">
        <f>IF(Results!G920&lt;=Input!$C$27, 1, 0)</f>
        <v>1</v>
      </c>
      <c r="C920">
        <f>IF(Results!J920&lt;=Input!$C$27, 1, 0)</f>
        <v>1</v>
      </c>
      <c r="D920">
        <f>IF(Results!D920&gt;=Input!$F$27, 1, 0)</f>
        <v>0</v>
      </c>
      <c r="E920">
        <f>IF(Results!G920&gt;=Input!$F$27, 1, 0)</f>
        <v>0</v>
      </c>
      <c r="F920">
        <f>IF(Results!J920&gt;=Input!$F$27, 1, 0)</f>
        <v>0</v>
      </c>
      <c r="G920">
        <f>IF(Results!M920&lt;=Input!$C$27, 1, 0)</f>
        <v>1</v>
      </c>
      <c r="H920">
        <f>IF(Results!M920&gt;=Input!$F$27, 1, 0)</f>
        <v>0</v>
      </c>
      <c r="I920">
        <f>IF(D920=1,Results!D920,0)</f>
        <v>0</v>
      </c>
      <c r="J920">
        <f>IF(E920=1,Results!G920,0)</f>
        <v>0</v>
      </c>
      <c r="K920">
        <f>IF(F920=1,Results!J920,0)</f>
        <v>0</v>
      </c>
      <c r="L920">
        <f>IF(H920=1,Results!M920,0)</f>
        <v>0</v>
      </c>
      <c r="M920">
        <f>IF(A920=1,Results!D920,0)</f>
        <v>0</v>
      </c>
      <c r="N920">
        <f>IF(B920=1,Results!G920,0)</f>
        <v>0</v>
      </c>
      <c r="O920">
        <f>IF(C920=1,Results!J920,0)</f>
        <v>0</v>
      </c>
      <c r="P920">
        <f>IF(G920=1,Results!M920,0)</f>
        <v>0</v>
      </c>
      <c r="Q920">
        <f>IF($E920=1,Results!N920,0)</f>
        <v>0</v>
      </c>
      <c r="R920">
        <f>IF($B920=1,Results!N920,0)</f>
        <v>0</v>
      </c>
    </row>
    <row r="921" spans="1:18">
      <c r="A921">
        <f>IF(Results!D921&lt;=Input!$C$27, 1, 0)</f>
        <v>1</v>
      </c>
      <c r="B921">
        <f>IF(Results!G921&lt;=Input!$C$27, 1, 0)</f>
        <v>1</v>
      </c>
      <c r="C921">
        <f>IF(Results!J921&lt;=Input!$C$27, 1, 0)</f>
        <v>1</v>
      </c>
      <c r="D921">
        <f>IF(Results!D921&gt;=Input!$F$27, 1, 0)</f>
        <v>0</v>
      </c>
      <c r="E921">
        <f>IF(Results!G921&gt;=Input!$F$27, 1, 0)</f>
        <v>0</v>
      </c>
      <c r="F921">
        <f>IF(Results!J921&gt;=Input!$F$27, 1, 0)</f>
        <v>0</v>
      </c>
      <c r="G921">
        <f>IF(Results!M921&lt;=Input!$C$27, 1, 0)</f>
        <v>1</v>
      </c>
      <c r="H921">
        <f>IF(Results!M921&gt;=Input!$F$27, 1, 0)</f>
        <v>0</v>
      </c>
      <c r="I921">
        <f>IF(D921=1,Results!D921,0)</f>
        <v>0</v>
      </c>
      <c r="J921">
        <f>IF(E921=1,Results!G921,0)</f>
        <v>0</v>
      </c>
      <c r="K921">
        <f>IF(F921=1,Results!J921,0)</f>
        <v>0</v>
      </c>
      <c r="L921">
        <f>IF(H921=1,Results!M921,0)</f>
        <v>0</v>
      </c>
      <c r="M921">
        <f>IF(A921=1,Results!D921,0)</f>
        <v>0</v>
      </c>
      <c r="N921">
        <f>IF(B921=1,Results!G921,0)</f>
        <v>0</v>
      </c>
      <c r="O921">
        <f>IF(C921=1,Results!J921,0)</f>
        <v>0</v>
      </c>
      <c r="P921">
        <f>IF(G921=1,Results!M921,0)</f>
        <v>0</v>
      </c>
      <c r="Q921">
        <f>IF($E921=1,Results!N921,0)</f>
        <v>0</v>
      </c>
      <c r="R921">
        <f>IF($B921=1,Results!N921,0)</f>
        <v>0</v>
      </c>
    </row>
    <row r="922" spans="1:18">
      <c r="A922">
        <f>IF(Results!D922&lt;=Input!$C$27, 1, 0)</f>
        <v>1</v>
      </c>
      <c r="B922">
        <f>IF(Results!G922&lt;=Input!$C$27, 1, 0)</f>
        <v>1</v>
      </c>
      <c r="C922">
        <f>IF(Results!J922&lt;=Input!$C$27, 1, 0)</f>
        <v>1</v>
      </c>
      <c r="D922">
        <f>IF(Results!D922&gt;=Input!$F$27, 1, 0)</f>
        <v>0</v>
      </c>
      <c r="E922">
        <f>IF(Results!G922&gt;=Input!$F$27, 1, 0)</f>
        <v>0</v>
      </c>
      <c r="F922">
        <f>IF(Results!J922&gt;=Input!$F$27, 1, 0)</f>
        <v>0</v>
      </c>
      <c r="G922">
        <f>IF(Results!M922&lt;=Input!$C$27, 1, 0)</f>
        <v>1</v>
      </c>
      <c r="H922">
        <f>IF(Results!M922&gt;=Input!$F$27, 1, 0)</f>
        <v>0</v>
      </c>
      <c r="I922">
        <f>IF(D922=1,Results!D922,0)</f>
        <v>0</v>
      </c>
      <c r="J922">
        <f>IF(E922=1,Results!G922,0)</f>
        <v>0</v>
      </c>
      <c r="K922">
        <f>IF(F922=1,Results!J922,0)</f>
        <v>0</v>
      </c>
      <c r="L922">
        <f>IF(H922=1,Results!M922,0)</f>
        <v>0</v>
      </c>
      <c r="M922">
        <f>IF(A922=1,Results!D922,0)</f>
        <v>0</v>
      </c>
      <c r="N922">
        <f>IF(B922=1,Results!G922,0)</f>
        <v>0</v>
      </c>
      <c r="O922">
        <f>IF(C922=1,Results!J922,0)</f>
        <v>0</v>
      </c>
      <c r="P922">
        <f>IF(G922=1,Results!M922,0)</f>
        <v>0</v>
      </c>
      <c r="Q922">
        <f>IF($E922=1,Results!N922,0)</f>
        <v>0</v>
      </c>
      <c r="R922">
        <f>IF($B922=1,Results!N922,0)</f>
        <v>0</v>
      </c>
    </row>
    <row r="923" spans="1:18">
      <c r="A923">
        <f>IF(Results!D923&lt;=Input!$C$27, 1, 0)</f>
        <v>1</v>
      </c>
      <c r="B923">
        <f>IF(Results!G923&lt;=Input!$C$27, 1, 0)</f>
        <v>1</v>
      </c>
      <c r="C923">
        <f>IF(Results!J923&lt;=Input!$C$27, 1, 0)</f>
        <v>1</v>
      </c>
      <c r="D923">
        <f>IF(Results!D923&gt;=Input!$F$27, 1, 0)</f>
        <v>0</v>
      </c>
      <c r="E923">
        <f>IF(Results!G923&gt;=Input!$F$27, 1, 0)</f>
        <v>0</v>
      </c>
      <c r="F923">
        <f>IF(Results!J923&gt;=Input!$F$27, 1, 0)</f>
        <v>0</v>
      </c>
      <c r="G923">
        <f>IF(Results!M923&lt;=Input!$C$27, 1, 0)</f>
        <v>1</v>
      </c>
      <c r="H923">
        <f>IF(Results!M923&gt;=Input!$F$27, 1, 0)</f>
        <v>0</v>
      </c>
      <c r="I923">
        <f>IF(D923=1,Results!D923,0)</f>
        <v>0</v>
      </c>
      <c r="J923">
        <f>IF(E923=1,Results!G923,0)</f>
        <v>0</v>
      </c>
      <c r="K923">
        <f>IF(F923=1,Results!J923,0)</f>
        <v>0</v>
      </c>
      <c r="L923">
        <f>IF(H923=1,Results!M923,0)</f>
        <v>0</v>
      </c>
      <c r="M923">
        <f>IF(A923=1,Results!D923,0)</f>
        <v>0</v>
      </c>
      <c r="N923">
        <f>IF(B923=1,Results!G923,0)</f>
        <v>0</v>
      </c>
      <c r="O923">
        <f>IF(C923=1,Results!J923,0)</f>
        <v>0</v>
      </c>
      <c r="P923">
        <f>IF(G923=1,Results!M923,0)</f>
        <v>0</v>
      </c>
      <c r="Q923">
        <f>IF($E923=1,Results!N923,0)</f>
        <v>0</v>
      </c>
      <c r="R923">
        <f>IF($B923=1,Results!N923,0)</f>
        <v>0</v>
      </c>
    </row>
    <row r="924" spans="1:18">
      <c r="A924">
        <f>IF(Results!D924&lt;=Input!$C$27, 1, 0)</f>
        <v>1</v>
      </c>
      <c r="B924">
        <f>IF(Results!G924&lt;=Input!$C$27, 1, 0)</f>
        <v>1</v>
      </c>
      <c r="C924">
        <f>IF(Results!J924&lt;=Input!$C$27, 1, 0)</f>
        <v>1</v>
      </c>
      <c r="D924">
        <f>IF(Results!D924&gt;=Input!$F$27, 1, 0)</f>
        <v>0</v>
      </c>
      <c r="E924">
        <f>IF(Results!G924&gt;=Input!$F$27, 1, 0)</f>
        <v>0</v>
      </c>
      <c r="F924">
        <f>IF(Results!J924&gt;=Input!$F$27, 1, 0)</f>
        <v>0</v>
      </c>
      <c r="G924">
        <f>IF(Results!M924&lt;=Input!$C$27, 1, 0)</f>
        <v>1</v>
      </c>
      <c r="H924">
        <f>IF(Results!M924&gt;=Input!$F$27, 1, 0)</f>
        <v>0</v>
      </c>
      <c r="I924">
        <f>IF(D924=1,Results!D924,0)</f>
        <v>0</v>
      </c>
      <c r="J924">
        <f>IF(E924=1,Results!G924,0)</f>
        <v>0</v>
      </c>
      <c r="K924">
        <f>IF(F924=1,Results!J924,0)</f>
        <v>0</v>
      </c>
      <c r="L924">
        <f>IF(H924=1,Results!M924,0)</f>
        <v>0</v>
      </c>
      <c r="M924">
        <f>IF(A924=1,Results!D924,0)</f>
        <v>0</v>
      </c>
      <c r="N924">
        <f>IF(B924=1,Results!G924,0)</f>
        <v>0</v>
      </c>
      <c r="O924">
        <f>IF(C924=1,Results!J924,0)</f>
        <v>0</v>
      </c>
      <c r="P924">
        <f>IF(G924=1,Results!M924,0)</f>
        <v>0</v>
      </c>
      <c r="Q924">
        <f>IF($E924=1,Results!N924,0)</f>
        <v>0</v>
      </c>
      <c r="R924">
        <f>IF($B924=1,Results!N924,0)</f>
        <v>0</v>
      </c>
    </row>
    <row r="925" spans="1:18">
      <c r="A925">
        <f>IF(Results!D925&lt;=Input!$C$27, 1, 0)</f>
        <v>1</v>
      </c>
      <c r="B925">
        <f>IF(Results!G925&lt;=Input!$C$27, 1, 0)</f>
        <v>1</v>
      </c>
      <c r="C925">
        <f>IF(Results!J925&lt;=Input!$C$27, 1, 0)</f>
        <v>1</v>
      </c>
      <c r="D925">
        <f>IF(Results!D925&gt;=Input!$F$27, 1, 0)</f>
        <v>0</v>
      </c>
      <c r="E925">
        <f>IF(Results!G925&gt;=Input!$F$27, 1, 0)</f>
        <v>0</v>
      </c>
      <c r="F925">
        <f>IF(Results!J925&gt;=Input!$F$27, 1, 0)</f>
        <v>0</v>
      </c>
      <c r="G925">
        <f>IF(Results!M925&lt;=Input!$C$27, 1, 0)</f>
        <v>1</v>
      </c>
      <c r="H925">
        <f>IF(Results!M925&gt;=Input!$F$27, 1, 0)</f>
        <v>0</v>
      </c>
      <c r="I925">
        <f>IF(D925=1,Results!D925,0)</f>
        <v>0</v>
      </c>
      <c r="J925">
        <f>IF(E925=1,Results!G925,0)</f>
        <v>0</v>
      </c>
      <c r="K925">
        <f>IF(F925=1,Results!J925,0)</f>
        <v>0</v>
      </c>
      <c r="L925">
        <f>IF(H925=1,Results!M925,0)</f>
        <v>0</v>
      </c>
      <c r="M925">
        <f>IF(A925=1,Results!D925,0)</f>
        <v>0</v>
      </c>
      <c r="N925">
        <f>IF(B925=1,Results!G925,0)</f>
        <v>0</v>
      </c>
      <c r="O925">
        <f>IF(C925=1,Results!J925,0)</f>
        <v>0</v>
      </c>
      <c r="P925">
        <f>IF(G925=1,Results!M925,0)</f>
        <v>0</v>
      </c>
      <c r="Q925">
        <f>IF($E925=1,Results!N925,0)</f>
        <v>0</v>
      </c>
      <c r="R925">
        <f>IF($B925=1,Results!N925,0)</f>
        <v>0</v>
      </c>
    </row>
    <row r="926" spans="1:18">
      <c r="A926">
        <f>IF(Results!D926&lt;=Input!$C$27, 1, 0)</f>
        <v>1</v>
      </c>
      <c r="B926">
        <f>IF(Results!G926&lt;=Input!$C$27, 1, 0)</f>
        <v>1</v>
      </c>
      <c r="C926">
        <f>IF(Results!J926&lt;=Input!$C$27, 1, 0)</f>
        <v>1</v>
      </c>
      <c r="D926">
        <f>IF(Results!D926&gt;=Input!$F$27, 1, 0)</f>
        <v>0</v>
      </c>
      <c r="E926">
        <f>IF(Results!G926&gt;=Input!$F$27, 1, 0)</f>
        <v>0</v>
      </c>
      <c r="F926">
        <f>IF(Results!J926&gt;=Input!$F$27, 1, 0)</f>
        <v>0</v>
      </c>
      <c r="G926">
        <f>IF(Results!M926&lt;=Input!$C$27, 1, 0)</f>
        <v>1</v>
      </c>
      <c r="H926">
        <f>IF(Results!M926&gt;=Input!$F$27, 1, 0)</f>
        <v>0</v>
      </c>
      <c r="I926">
        <f>IF(D926=1,Results!D926,0)</f>
        <v>0</v>
      </c>
      <c r="J926">
        <f>IF(E926=1,Results!G926,0)</f>
        <v>0</v>
      </c>
      <c r="K926">
        <f>IF(F926=1,Results!J926,0)</f>
        <v>0</v>
      </c>
      <c r="L926">
        <f>IF(H926=1,Results!M926,0)</f>
        <v>0</v>
      </c>
      <c r="M926">
        <f>IF(A926=1,Results!D926,0)</f>
        <v>0</v>
      </c>
      <c r="N926">
        <f>IF(B926=1,Results!G926,0)</f>
        <v>0</v>
      </c>
      <c r="O926">
        <f>IF(C926=1,Results!J926,0)</f>
        <v>0</v>
      </c>
      <c r="P926">
        <f>IF(G926=1,Results!M926,0)</f>
        <v>0</v>
      </c>
      <c r="Q926">
        <f>IF($E926=1,Results!N926,0)</f>
        <v>0</v>
      </c>
      <c r="R926">
        <f>IF($B926=1,Results!N926,0)</f>
        <v>0</v>
      </c>
    </row>
    <row r="927" spans="1:18">
      <c r="A927">
        <f>IF(Results!D927&lt;=Input!$C$27, 1, 0)</f>
        <v>1</v>
      </c>
      <c r="B927">
        <f>IF(Results!G927&lt;=Input!$C$27, 1, 0)</f>
        <v>1</v>
      </c>
      <c r="C927">
        <f>IF(Results!J927&lt;=Input!$C$27, 1, 0)</f>
        <v>1</v>
      </c>
      <c r="D927">
        <f>IF(Results!D927&gt;=Input!$F$27, 1, 0)</f>
        <v>0</v>
      </c>
      <c r="E927">
        <f>IF(Results!G927&gt;=Input!$F$27, 1, 0)</f>
        <v>0</v>
      </c>
      <c r="F927">
        <f>IF(Results!J927&gt;=Input!$F$27, 1, 0)</f>
        <v>0</v>
      </c>
      <c r="G927">
        <f>IF(Results!M927&lt;=Input!$C$27, 1, 0)</f>
        <v>1</v>
      </c>
      <c r="H927">
        <f>IF(Results!M927&gt;=Input!$F$27, 1, 0)</f>
        <v>0</v>
      </c>
      <c r="I927">
        <f>IF(D927=1,Results!D927,0)</f>
        <v>0</v>
      </c>
      <c r="J927">
        <f>IF(E927=1,Results!G927,0)</f>
        <v>0</v>
      </c>
      <c r="K927">
        <f>IF(F927=1,Results!J927,0)</f>
        <v>0</v>
      </c>
      <c r="L927">
        <f>IF(H927=1,Results!M927,0)</f>
        <v>0</v>
      </c>
      <c r="M927">
        <f>IF(A927=1,Results!D927,0)</f>
        <v>0</v>
      </c>
      <c r="N927">
        <f>IF(B927=1,Results!G927,0)</f>
        <v>0</v>
      </c>
      <c r="O927">
        <f>IF(C927=1,Results!J927,0)</f>
        <v>0</v>
      </c>
      <c r="P927">
        <f>IF(G927=1,Results!M927,0)</f>
        <v>0</v>
      </c>
      <c r="Q927">
        <f>IF($E927=1,Results!N927,0)</f>
        <v>0</v>
      </c>
      <c r="R927">
        <f>IF($B927=1,Results!N927,0)</f>
        <v>0</v>
      </c>
    </row>
    <row r="928" spans="1:18">
      <c r="A928">
        <f>IF(Results!D928&lt;=Input!$C$27, 1, 0)</f>
        <v>1</v>
      </c>
      <c r="B928">
        <f>IF(Results!G928&lt;=Input!$C$27, 1, 0)</f>
        <v>1</v>
      </c>
      <c r="C928">
        <f>IF(Results!J928&lt;=Input!$C$27, 1, 0)</f>
        <v>1</v>
      </c>
      <c r="D928">
        <f>IF(Results!D928&gt;=Input!$F$27, 1, 0)</f>
        <v>0</v>
      </c>
      <c r="E928">
        <f>IF(Results!G928&gt;=Input!$F$27, 1, 0)</f>
        <v>0</v>
      </c>
      <c r="F928">
        <f>IF(Results!J928&gt;=Input!$F$27, 1, 0)</f>
        <v>0</v>
      </c>
      <c r="G928">
        <f>IF(Results!M928&lt;=Input!$C$27, 1, 0)</f>
        <v>1</v>
      </c>
      <c r="H928">
        <f>IF(Results!M928&gt;=Input!$F$27, 1, 0)</f>
        <v>0</v>
      </c>
      <c r="I928">
        <f>IF(D928=1,Results!D928,0)</f>
        <v>0</v>
      </c>
      <c r="J928">
        <f>IF(E928=1,Results!G928,0)</f>
        <v>0</v>
      </c>
      <c r="K928">
        <f>IF(F928=1,Results!J928,0)</f>
        <v>0</v>
      </c>
      <c r="L928">
        <f>IF(H928=1,Results!M928,0)</f>
        <v>0</v>
      </c>
      <c r="M928">
        <f>IF(A928=1,Results!D928,0)</f>
        <v>0</v>
      </c>
      <c r="N928">
        <f>IF(B928=1,Results!G928,0)</f>
        <v>0</v>
      </c>
      <c r="O928">
        <f>IF(C928=1,Results!J928,0)</f>
        <v>0</v>
      </c>
      <c r="P928">
        <f>IF(G928=1,Results!M928,0)</f>
        <v>0</v>
      </c>
      <c r="Q928">
        <f>IF($E928=1,Results!N928,0)</f>
        <v>0</v>
      </c>
      <c r="R928">
        <f>IF($B928=1,Results!N928,0)</f>
        <v>0</v>
      </c>
    </row>
    <row r="929" spans="1:18">
      <c r="A929">
        <f>IF(Results!D929&lt;=Input!$C$27, 1, 0)</f>
        <v>1</v>
      </c>
      <c r="B929">
        <f>IF(Results!G929&lt;=Input!$C$27, 1, 0)</f>
        <v>1</v>
      </c>
      <c r="C929">
        <f>IF(Results!J929&lt;=Input!$C$27, 1, 0)</f>
        <v>1</v>
      </c>
      <c r="D929">
        <f>IF(Results!D929&gt;=Input!$F$27, 1, 0)</f>
        <v>0</v>
      </c>
      <c r="E929">
        <f>IF(Results!G929&gt;=Input!$F$27, 1, 0)</f>
        <v>0</v>
      </c>
      <c r="F929">
        <f>IF(Results!J929&gt;=Input!$F$27, 1, 0)</f>
        <v>0</v>
      </c>
      <c r="G929">
        <f>IF(Results!M929&lt;=Input!$C$27, 1, 0)</f>
        <v>1</v>
      </c>
      <c r="H929">
        <f>IF(Results!M929&gt;=Input!$F$27, 1, 0)</f>
        <v>0</v>
      </c>
      <c r="I929">
        <f>IF(D929=1,Results!D929,0)</f>
        <v>0</v>
      </c>
      <c r="J929">
        <f>IF(E929=1,Results!G929,0)</f>
        <v>0</v>
      </c>
      <c r="K929">
        <f>IF(F929=1,Results!J929,0)</f>
        <v>0</v>
      </c>
      <c r="L929">
        <f>IF(H929=1,Results!M929,0)</f>
        <v>0</v>
      </c>
      <c r="M929">
        <f>IF(A929=1,Results!D929,0)</f>
        <v>0</v>
      </c>
      <c r="N929">
        <f>IF(B929=1,Results!G929,0)</f>
        <v>0</v>
      </c>
      <c r="O929">
        <f>IF(C929=1,Results!J929,0)</f>
        <v>0</v>
      </c>
      <c r="P929">
        <f>IF(G929=1,Results!M929,0)</f>
        <v>0</v>
      </c>
      <c r="Q929">
        <f>IF($E929=1,Results!N929,0)</f>
        <v>0</v>
      </c>
      <c r="R929">
        <f>IF($B929=1,Results!N929,0)</f>
        <v>0</v>
      </c>
    </row>
    <row r="930" spans="1:18">
      <c r="A930">
        <f>IF(Results!D930&lt;=Input!$C$27, 1, 0)</f>
        <v>1</v>
      </c>
      <c r="B930">
        <f>IF(Results!G930&lt;=Input!$C$27, 1, 0)</f>
        <v>1</v>
      </c>
      <c r="C930">
        <f>IF(Results!J930&lt;=Input!$C$27, 1, 0)</f>
        <v>1</v>
      </c>
      <c r="D930">
        <f>IF(Results!D930&gt;=Input!$F$27, 1, 0)</f>
        <v>0</v>
      </c>
      <c r="E930">
        <f>IF(Results!G930&gt;=Input!$F$27, 1, 0)</f>
        <v>0</v>
      </c>
      <c r="F930">
        <f>IF(Results!J930&gt;=Input!$F$27, 1, 0)</f>
        <v>0</v>
      </c>
      <c r="G930">
        <f>IF(Results!M930&lt;=Input!$C$27, 1, 0)</f>
        <v>1</v>
      </c>
      <c r="H930">
        <f>IF(Results!M930&gt;=Input!$F$27, 1, 0)</f>
        <v>0</v>
      </c>
      <c r="I930">
        <f>IF(D930=1,Results!D930,0)</f>
        <v>0</v>
      </c>
      <c r="J930">
        <f>IF(E930=1,Results!G930,0)</f>
        <v>0</v>
      </c>
      <c r="K930">
        <f>IF(F930=1,Results!J930,0)</f>
        <v>0</v>
      </c>
      <c r="L930">
        <f>IF(H930=1,Results!M930,0)</f>
        <v>0</v>
      </c>
      <c r="M930">
        <f>IF(A930=1,Results!D930,0)</f>
        <v>0</v>
      </c>
      <c r="N930">
        <f>IF(B930=1,Results!G930,0)</f>
        <v>0</v>
      </c>
      <c r="O930">
        <f>IF(C930=1,Results!J930,0)</f>
        <v>0</v>
      </c>
      <c r="P930">
        <f>IF(G930=1,Results!M930,0)</f>
        <v>0</v>
      </c>
      <c r="Q930">
        <f>IF($E930=1,Results!N930,0)</f>
        <v>0</v>
      </c>
      <c r="R930">
        <f>IF($B930=1,Results!N930,0)</f>
        <v>0</v>
      </c>
    </row>
    <row r="931" spans="1:18">
      <c r="A931">
        <f>IF(Results!D931&lt;=Input!$C$27, 1, 0)</f>
        <v>1</v>
      </c>
      <c r="B931">
        <f>IF(Results!G931&lt;=Input!$C$27, 1, 0)</f>
        <v>1</v>
      </c>
      <c r="C931">
        <f>IF(Results!J931&lt;=Input!$C$27, 1, 0)</f>
        <v>1</v>
      </c>
      <c r="D931">
        <f>IF(Results!D931&gt;=Input!$F$27, 1, 0)</f>
        <v>0</v>
      </c>
      <c r="E931">
        <f>IF(Results!G931&gt;=Input!$F$27, 1, 0)</f>
        <v>0</v>
      </c>
      <c r="F931">
        <f>IF(Results!J931&gt;=Input!$F$27, 1, 0)</f>
        <v>0</v>
      </c>
      <c r="G931">
        <f>IF(Results!M931&lt;=Input!$C$27, 1, 0)</f>
        <v>1</v>
      </c>
      <c r="H931">
        <f>IF(Results!M931&gt;=Input!$F$27, 1, 0)</f>
        <v>0</v>
      </c>
      <c r="I931">
        <f>IF(D931=1,Results!D931,0)</f>
        <v>0</v>
      </c>
      <c r="J931">
        <f>IF(E931=1,Results!G931,0)</f>
        <v>0</v>
      </c>
      <c r="K931">
        <f>IF(F931=1,Results!J931,0)</f>
        <v>0</v>
      </c>
      <c r="L931">
        <f>IF(H931=1,Results!M931,0)</f>
        <v>0</v>
      </c>
      <c r="M931">
        <f>IF(A931=1,Results!D931,0)</f>
        <v>0</v>
      </c>
      <c r="N931">
        <f>IF(B931=1,Results!G931,0)</f>
        <v>0</v>
      </c>
      <c r="O931">
        <f>IF(C931=1,Results!J931,0)</f>
        <v>0</v>
      </c>
      <c r="P931">
        <f>IF(G931=1,Results!M931,0)</f>
        <v>0</v>
      </c>
      <c r="Q931">
        <f>IF($E931=1,Results!N931,0)</f>
        <v>0</v>
      </c>
      <c r="R931">
        <f>IF($B931=1,Results!N931,0)</f>
        <v>0</v>
      </c>
    </row>
    <row r="932" spans="1:18">
      <c r="A932">
        <f>IF(Results!D932&lt;=Input!$C$27, 1, 0)</f>
        <v>1</v>
      </c>
      <c r="B932">
        <f>IF(Results!G932&lt;=Input!$C$27, 1, 0)</f>
        <v>1</v>
      </c>
      <c r="C932">
        <f>IF(Results!J932&lt;=Input!$C$27, 1, 0)</f>
        <v>1</v>
      </c>
      <c r="D932">
        <f>IF(Results!D932&gt;=Input!$F$27, 1, 0)</f>
        <v>0</v>
      </c>
      <c r="E932">
        <f>IF(Results!G932&gt;=Input!$F$27, 1, 0)</f>
        <v>0</v>
      </c>
      <c r="F932">
        <f>IF(Results!J932&gt;=Input!$F$27, 1, 0)</f>
        <v>0</v>
      </c>
      <c r="G932">
        <f>IF(Results!M932&lt;=Input!$C$27, 1, 0)</f>
        <v>1</v>
      </c>
      <c r="H932">
        <f>IF(Results!M932&gt;=Input!$F$27, 1, 0)</f>
        <v>0</v>
      </c>
      <c r="I932">
        <f>IF(D932=1,Results!D932,0)</f>
        <v>0</v>
      </c>
      <c r="J932">
        <f>IF(E932=1,Results!G932,0)</f>
        <v>0</v>
      </c>
      <c r="K932">
        <f>IF(F932=1,Results!J932,0)</f>
        <v>0</v>
      </c>
      <c r="L932">
        <f>IF(H932=1,Results!M932,0)</f>
        <v>0</v>
      </c>
      <c r="M932">
        <f>IF(A932=1,Results!D932,0)</f>
        <v>0</v>
      </c>
      <c r="N932">
        <f>IF(B932=1,Results!G932,0)</f>
        <v>0</v>
      </c>
      <c r="O932">
        <f>IF(C932=1,Results!J932,0)</f>
        <v>0</v>
      </c>
      <c r="P932">
        <f>IF(G932=1,Results!M932,0)</f>
        <v>0</v>
      </c>
      <c r="Q932">
        <f>IF($E932=1,Results!N932,0)</f>
        <v>0</v>
      </c>
      <c r="R932">
        <f>IF($B932=1,Results!N932,0)</f>
        <v>0</v>
      </c>
    </row>
    <row r="933" spans="1:18">
      <c r="A933">
        <f>IF(Results!D933&lt;=Input!$C$27, 1, 0)</f>
        <v>1</v>
      </c>
      <c r="B933">
        <f>IF(Results!G933&lt;=Input!$C$27, 1, 0)</f>
        <v>1</v>
      </c>
      <c r="C933">
        <f>IF(Results!J933&lt;=Input!$C$27, 1, 0)</f>
        <v>1</v>
      </c>
      <c r="D933">
        <f>IF(Results!D933&gt;=Input!$F$27, 1, 0)</f>
        <v>0</v>
      </c>
      <c r="E933">
        <f>IF(Results!G933&gt;=Input!$F$27, 1, 0)</f>
        <v>0</v>
      </c>
      <c r="F933">
        <f>IF(Results!J933&gt;=Input!$F$27, 1, 0)</f>
        <v>0</v>
      </c>
      <c r="G933">
        <f>IF(Results!M933&lt;=Input!$C$27, 1, 0)</f>
        <v>1</v>
      </c>
      <c r="H933">
        <f>IF(Results!M933&gt;=Input!$F$27, 1, 0)</f>
        <v>0</v>
      </c>
      <c r="I933">
        <f>IF(D933=1,Results!D933,0)</f>
        <v>0</v>
      </c>
      <c r="J933">
        <f>IF(E933=1,Results!G933,0)</f>
        <v>0</v>
      </c>
      <c r="K933">
        <f>IF(F933=1,Results!J933,0)</f>
        <v>0</v>
      </c>
      <c r="L933">
        <f>IF(H933=1,Results!M933,0)</f>
        <v>0</v>
      </c>
      <c r="M933">
        <f>IF(A933=1,Results!D933,0)</f>
        <v>0</v>
      </c>
      <c r="N933">
        <f>IF(B933=1,Results!G933,0)</f>
        <v>0</v>
      </c>
      <c r="O933">
        <f>IF(C933=1,Results!J933,0)</f>
        <v>0</v>
      </c>
      <c r="P933">
        <f>IF(G933=1,Results!M933,0)</f>
        <v>0</v>
      </c>
      <c r="Q933">
        <f>IF($E933=1,Results!N933,0)</f>
        <v>0</v>
      </c>
      <c r="R933">
        <f>IF($B933=1,Results!N933,0)</f>
        <v>0</v>
      </c>
    </row>
    <row r="934" spans="1:18">
      <c r="A934">
        <f>IF(Results!D934&lt;=Input!$C$27, 1, 0)</f>
        <v>1</v>
      </c>
      <c r="B934">
        <f>IF(Results!G934&lt;=Input!$C$27, 1, 0)</f>
        <v>1</v>
      </c>
      <c r="C934">
        <f>IF(Results!J934&lt;=Input!$C$27, 1, 0)</f>
        <v>1</v>
      </c>
      <c r="D934">
        <f>IF(Results!D934&gt;=Input!$F$27, 1, 0)</f>
        <v>0</v>
      </c>
      <c r="E934">
        <f>IF(Results!G934&gt;=Input!$F$27, 1, 0)</f>
        <v>0</v>
      </c>
      <c r="F934">
        <f>IF(Results!J934&gt;=Input!$F$27, 1, 0)</f>
        <v>0</v>
      </c>
      <c r="G934">
        <f>IF(Results!M934&lt;=Input!$C$27, 1, 0)</f>
        <v>1</v>
      </c>
      <c r="H934">
        <f>IF(Results!M934&gt;=Input!$F$27, 1, 0)</f>
        <v>0</v>
      </c>
      <c r="I934">
        <f>IF(D934=1,Results!D934,0)</f>
        <v>0</v>
      </c>
      <c r="J934">
        <f>IF(E934=1,Results!G934,0)</f>
        <v>0</v>
      </c>
      <c r="K934">
        <f>IF(F934=1,Results!J934,0)</f>
        <v>0</v>
      </c>
      <c r="L934">
        <f>IF(H934=1,Results!M934,0)</f>
        <v>0</v>
      </c>
      <c r="M934">
        <f>IF(A934=1,Results!D934,0)</f>
        <v>0</v>
      </c>
      <c r="N934">
        <f>IF(B934=1,Results!G934,0)</f>
        <v>0</v>
      </c>
      <c r="O934">
        <f>IF(C934=1,Results!J934,0)</f>
        <v>0</v>
      </c>
      <c r="P934">
        <f>IF(G934=1,Results!M934,0)</f>
        <v>0</v>
      </c>
      <c r="Q934">
        <f>IF($E934=1,Results!N934,0)</f>
        <v>0</v>
      </c>
      <c r="R934">
        <f>IF($B934=1,Results!N934,0)</f>
        <v>0</v>
      </c>
    </row>
    <row r="935" spans="1:18">
      <c r="A935">
        <f>IF(Results!D935&lt;=Input!$C$27, 1, 0)</f>
        <v>1</v>
      </c>
      <c r="B935">
        <f>IF(Results!G935&lt;=Input!$C$27, 1, 0)</f>
        <v>1</v>
      </c>
      <c r="C935">
        <f>IF(Results!J935&lt;=Input!$C$27, 1, 0)</f>
        <v>1</v>
      </c>
      <c r="D935">
        <f>IF(Results!D935&gt;=Input!$F$27, 1, 0)</f>
        <v>0</v>
      </c>
      <c r="E935">
        <f>IF(Results!G935&gt;=Input!$F$27, 1, 0)</f>
        <v>0</v>
      </c>
      <c r="F935">
        <f>IF(Results!J935&gt;=Input!$F$27, 1, 0)</f>
        <v>0</v>
      </c>
      <c r="G935">
        <f>IF(Results!M935&lt;=Input!$C$27, 1, 0)</f>
        <v>1</v>
      </c>
      <c r="H935">
        <f>IF(Results!M935&gt;=Input!$F$27, 1, 0)</f>
        <v>0</v>
      </c>
      <c r="I935">
        <f>IF(D935=1,Results!D935,0)</f>
        <v>0</v>
      </c>
      <c r="J935">
        <f>IF(E935=1,Results!G935,0)</f>
        <v>0</v>
      </c>
      <c r="K935">
        <f>IF(F935=1,Results!J935,0)</f>
        <v>0</v>
      </c>
      <c r="L935">
        <f>IF(H935=1,Results!M935,0)</f>
        <v>0</v>
      </c>
      <c r="M935">
        <f>IF(A935=1,Results!D935,0)</f>
        <v>0</v>
      </c>
      <c r="N935">
        <f>IF(B935=1,Results!G935,0)</f>
        <v>0</v>
      </c>
      <c r="O935">
        <f>IF(C935=1,Results!J935,0)</f>
        <v>0</v>
      </c>
      <c r="P935">
        <f>IF(G935=1,Results!M935,0)</f>
        <v>0</v>
      </c>
      <c r="Q935">
        <f>IF($E935=1,Results!N935,0)</f>
        <v>0</v>
      </c>
      <c r="R935">
        <f>IF($B935=1,Results!N935,0)</f>
        <v>0</v>
      </c>
    </row>
    <row r="936" spans="1:18">
      <c r="A936">
        <f>IF(Results!D936&lt;=Input!$C$27, 1, 0)</f>
        <v>1</v>
      </c>
      <c r="B936">
        <f>IF(Results!G936&lt;=Input!$C$27, 1, 0)</f>
        <v>1</v>
      </c>
      <c r="C936">
        <f>IF(Results!J936&lt;=Input!$C$27, 1, 0)</f>
        <v>1</v>
      </c>
      <c r="D936">
        <f>IF(Results!D936&gt;=Input!$F$27, 1, 0)</f>
        <v>0</v>
      </c>
      <c r="E936">
        <f>IF(Results!G936&gt;=Input!$F$27, 1, 0)</f>
        <v>0</v>
      </c>
      <c r="F936">
        <f>IF(Results!J936&gt;=Input!$F$27, 1, 0)</f>
        <v>0</v>
      </c>
      <c r="G936">
        <f>IF(Results!M936&lt;=Input!$C$27, 1, 0)</f>
        <v>1</v>
      </c>
      <c r="H936">
        <f>IF(Results!M936&gt;=Input!$F$27, 1, 0)</f>
        <v>0</v>
      </c>
      <c r="I936">
        <f>IF(D936=1,Results!D936,0)</f>
        <v>0</v>
      </c>
      <c r="J936">
        <f>IF(E936=1,Results!G936,0)</f>
        <v>0</v>
      </c>
      <c r="K936">
        <f>IF(F936=1,Results!J936,0)</f>
        <v>0</v>
      </c>
      <c r="L936">
        <f>IF(H936=1,Results!M936,0)</f>
        <v>0</v>
      </c>
      <c r="M936">
        <f>IF(A936=1,Results!D936,0)</f>
        <v>0</v>
      </c>
      <c r="N936">
        <f>IF(B936=1,Results!G936,0)</f>
        <v>0</v>
      </c>
      <c r="O936">
        <f>IF(C936=1,Results!J936,0)</f>
        <v>0</v>
      </c>
      <c r="P936">
        <f>IF(G936=1,Results!M936,0)</f>
        <v>0</v>
      </c>
      <c r="Q936">
        <f>IF($E936=1,Results!N936,0)</f>
        <v>0</v>
      </c>
      <c r="R936">
        <f>IF($B936=1,Results!N936,0)</f>
        <v>0</v>
      </c>
    </row>
    <row r="937" spans="1:18">
      <c r="A937">
        <f>IF(Results!D937&lt;=Input!$C$27, 1, 0)</f>
        <v>1</v>
      </c>
      <c r="B937">
        <f>IF(Results!G937&lt;=Input!$C$27, 1, 0)</f>
        <v>1</v>
      </c>
      <c r="C937">
        <f>IF(Results!J937&lt;=Input!$C$27, 1, 0)</f>
        <v>1</v>
      </c>
      <c r="D937">
        <f>IF(Results!D937&gt;=Input!$F$27, 1, 0)</f>
        <v>0</v>
      </c>
      <c r="E937">
        <f>IF(Results!G937&gt;=Input!$F$27, 1, 0)</f>
        <v>0</v>
      </c>
      <c r="F937">
        <f>IF(Results!J937&gt;=Input!$F$27, 1, 0)</f>
        <v>0</v>
      </c>
      <c r="G937">
        <f>IF(Results!M937&lt;=Input!$C$27, 1, 0)</f>
        <v>1</v>
      </c>
      <c r="H937">
        <f>IF(Results!M937&gt;=Input!$F$27, 1, 0)</f>
        <v>0</v>
      </c>
      <c r="I937">
        <f>IF(D937=1,Results!D937,0)</f>
        <v>0</v>
      </c>
      <c r="J937">
        <f>IF(E937=1,Results!G937,0)</f>
        <v>0</v>
      </c>
      <c r="K937">
        <f>IF(F937=1,Results!J937,0)</f>
        <v>0</v>
      </c>
      <c r="L937">
        <f>IF(H937=1,Results!M937,0)</f>
        <v>0</v>
      </c>
      <c r="M937">
        <f>IF(A937=1,Results!D937,0)</f>
        <v>0</v>
      </c>
      <c r="N937">
        <f>IF(B937=1,Results!G937,0)</f>
        <v>0</v>
      </c>
      <c r="O937">
        <f>IF(C937=1,Results!J937,0)</f>
        <v>0</v>
      </c>
      <c r="P937">
        <f>IF(G937=1,Results!M937,0)</f>
        <v>0</v>
      </c>
      <c r="Q937">
        <f>IF($E937=1,Results!N937,0)</f>
        <v>0</v>
      </c>
      <c r="R937">
        <f>IF($B937=1,Results!N937,0)</f>
        <v>0</v>
      </c>
    </row>
    <row r="938" spans="1:18">
      <c r="A938">
        <f>IF(Results!D938&lt;=Input!$C$27, 1, 0)</f>
        <v>1</v>
      </c>
      <c r="B938">
        <f>IF(Results!G938&lt;=Input!$C$27, 1, 0)</f>
        <v>1</v>
      </c>
      <c r="C938">
        <f>IF(Results!J938&lt;=Input!$C$27, 1, 0)</f>
        <v>1</v>
      </c>
      <c r="D938">
        <f>IF(Results!D938&gt;=Input!$F$27, 1, 0)</f>
        <v>0</v>
      </c>
      <c r="E938">
        <f>IF(Results!G938&gt;=Input!$F$27, 1, 0)</f>
        <v>0</v>
      </c>
      <c r="F938">
        <f>IF(Results!J938&gt;=Input!$F$27, 1, 0)</f>
        <v>0</v>
      </c>
      <c r="G938">
        <f>IF(Results!M938&lt;=Input!$C$27, 1, 0)</f>
        <v>1</v>
      </c>
      <c r="H938">
        <f>IF(Results!M938&gt;=Input!$F$27, 1, 0)</f>
        <v>0</v>
      </c>
      <c r="I938">
        <f>IF(D938=1,Results!D938,0)</f>
        <v>0</v>
      </c>
      <c r="J938">
        <f>IF(E938=1,Results!G938,0)</f>
        <v>0</v>
      </c>
      <c r="K938">
        <f>IF(F938=1,Results!J938,0)</f>
        <v>0</v>
      </c>
      <c r="L938">
        <f>IF(H938=1,Results!M938,0)</f>
        <v>0</v>
      </c>
      <c r="M938">
        <f>IF(A938=1,Results!D938,0)</f>
        <v>0</v>
      </c>
      <c r="N938">
        <f>IF(B938=1,Results!G938,0)</f>
        <v>0</v>
      </c>
      <c r="O938">
        <f>IF(C938=1,Results!J938,0)</f>
        <v>0</v>
      </c>
      <c r="P938">
        <f>IF(G938=1,Results!M938,0)</f>
        <v>0</v>
      </c>
      <c r="Q938">
        <f>IF($E938=1,Results!N938,0)</f>
        <v>0</v>
      </c>
      <c r="R938">
        <f>IF($B938=1,Results!N938,0)</f>
        <v>0</v>
      </c>
    </row>
    <row r="939" spans="1:18">
      <c r="A939">
        <f>IF(Results!D939&lt;=Input!$C$27, 1, 0)</f>
        <v>1</v>
      </c>
      <c r="B939">
        <f>IF(Results!G939&lt;=Input!$C$27, 1, 0)</f>
        <v>1</v>
      </c>
      <c r="C939">
        <f>IF(Results!J939&lt;=Input!$C$27, 1, 0)</f>
        <v>1</v>
      </c>
      <c r="D939">
        <f>IF(Results!D939&gt;=Input!$F$27, 1, 0)</f>
        <v>0</v>
      </c>
      <c r="E939">
        <f>IF(Results!G939&gt;=Input!$F$27, 1, 0)</f>
        <v>0</v>
      </c>
      <c r="F939">
        <f>IF(Results!J939&gt;=Input!$F$27, 1, 0)</f>
        <v>0</v>
      </c>
      <c r="G939">
        <f>IF(Results!M939&lt;=Input!$C$27, 1, 0)</f>
        <v>1</v>
      </c>
      <c r="H939">
        <f>IF(Results!M939&gt;=Input!$F$27, 1, 0)</f>
        <v>0</v>
      </c>
      <c r="I939">
        <f>IF(D939=1,Results!D939,0)</f>
        <v>0</v>
      </c>
      <c r="J939">
        <f>IF(E939=1,Results!G939,0)</f>
        <v>0</v>
      </c>
      <c r="K939">
        <f>IF(F939=1,Results!J939,0)</f>
        <v>0</v>
      </c>
      <c r="L939">
        <f>IF(H939=1,Results!M939,0)</f>
        <v>0</v>
      </c>
      <c r="M939">
        <f>IF(A939=1,Results!D939,0)</f>
        <v>0</v>
      </c>
      <c r="N939">
        <f>IF(B939=1,Results!G939,0)</f>
        <v>0</v>
      </c>
      <c r="O939">
        <f>IF(C939=1,Results!J939,0)</f>
        <v>0</v>
      </c>
      <c r="P939">
        <f>IF(G939=1,Results!M939,0)</f>
        <v>0</v>
      </c>
      <c r="Q939">
        <f>IF($E939=1,Results!N939,0)</f>
        <v>0</v>
      </c>
      <c r="R939">
        <f>IF($B939=1,Results!N939,0)</f>
        <v>0</v>
      </c>
    </row>
    <row r="940" spans="1:18">
      <c r="A940">
        <f>IF(Results!D940&lt;=Input!$C$27, 1, 0)</f>
        <v>1</v>
      </c>
      <c r="B940">
        <f>IF(Results!G940&lt;=Input!$C$27, 1, 0)</f>
        <v>1</v>
      </c>
      <c r="C940">
        <f>IF(Results!J940&lt;=Input!$C$27, 1, 0)</f>
        <v>1</v>
      </c>
      <c r="D940">
        <f>IF(Results!D940&gt;=Input!$F$27, 1, 0)</f>
        <v>0</v>
      </c>
      <c r="E940">
        <f>IF(Results!G940&gt;=Input!$F$27, 1, 0)</f>
        <v>0</v>
      </c>
      <c r="F940">
        <f>IF(Results!J940&gt;=Input!$F$27, 1, 0)</f>
        <v>0</v>
      </c>
      <c r="G940">
        <f>IF(Results!M940&lt;=Input!$C$27, 1, 0)</f>
        <v>1</v>
      </c>
      <c r="H940">
        <f>IF(Results!M940&gt;=Input!$F$27, 1, 0)</f>
        <v>0</v>
      </c>
      <c r="I940">
        <f>IF(D940=1,Results!D940,0)</f>
        <v>0</v>
      </c>
      <c r="J940">
        <f>IF(E940=1,Results!G940,0)</f>
        <v>0</v>
      </c>
      <c r="K940">
        <f>IF(F940=1,Results!J940,0)</f>
        <v>0</v>
      </c>
      <c r="L940">
        <f>IF(H940=1,Results!M940,0)</f>
        <v>0</v>
      </c>
      <c r="M940">
        <f>IF(A940=1,Results!D940,0)</f>
        <v>0</v>
      </c>
      <c r="N940">
        <f>IF(B940=1,Results!G940,0)</f>
        <v>0</v>
      </c>
      <c r="O940">
        <f>IF(C940=1,Results!J940,0)</f>
        <v>0</v>
      </c>
      <c r="P940">
        <f>IF(G940=1,Results!M940,0)</f>
        <v>0</v>
      </c>
      <c r="Q940">
        <f>IF($E940=1,Results!N940,0)</f>
        <v>0</v>
      </c>
      <c r="R940">
        <f>IF($B940=1,Results!N940,0)</f>
        <v>0</v>
      </c>
    </row>
    <row r="941" spans="1:18">
      <c r="A941">
        <f>IF(Results!D941&lt;=Input!$C$27, 1, 0)</f>
        <v>1</v>
      </c>
      <c r="B941">
        <f>IF(Results!G941&lt;=Input!$C$27, 1, 0)</f>
        <v>1</v>
      </c>
      <c r="C941">
        <f>IF(Results!J941&lt;=Input!$C$27, 1, 0)</f>
        <v>1</v>
      </c>
      <c r="D941">
        <f>IF(Results!D941&gt;=Input!$F$27, 1, 0)</f>
        <v>0</v>
      </c>
      <c r="E941">
        <f>IF(Results!G941&gt;=Input!$F$27, 1, 0)</f>
        <v>0</v>
      </c>
      <c r="F941">
        <f>IF(Results!J941&gt;=Input!$F$27, 1, 0)</f>
        <v>0</v>
      </c>
      <c r="G941">
        <f>IF(Results!M941&lt;=Input!$C$27, 1, 0)</f>
        <v>1</v>
      </c>
      <c r="H941">
        <f>IF(Results!M941&gt;=Input!$F$27, 1, 0)</f>
        <v>0</v>
      </c>
      <c r="I941">
        <f>IF(D941=1,Results!D941,0)</f>
        <v>0</v>
      </c>
      <c r="J941">
        <f>IF(E941=1,Results!G941,0)</f>
        <v>0</v>
      </c>
      <c r="K941">
        <f>IF(F941=1,Results!J941,0)</f>
        <v>0</v>
      </c>
      <c r="L941">
        <f>IF(H941=1,Results!M941,0)</f>
        <v>0</v>
      </c>
      <c r="M941">
        <f>IF(A941=1,Results!D941,0)</f>
        <v>0</v>
      </c>
      <c r="N941">
        <f>IF(B941=1,Results!G941,0)</f>
        <v>0</v>
      </c>
      <c r="O941">
        <f>IF(C941=1,Results!J941,0)</f>
        <v>0</v>
      </c>
      <c r="P941">
        <f>IF(G941=1,Results!M941,0)</f>
        <v>0</v>
      </c>
      <c r="Q941">
        <f>IF($E941=1,Results!N941,0)</f>
        <v>0</v>
      </c>
      <c r="R941">
        <f>IF($B941=1,Results!N941,0)</f>
        <v>0</v>
      </c>
    </row>
    <row r="942" spans="1:18">
      <c r="A942">
        <f>IF(Results!D942&lt;=Input!$C$27, 1, 0)</f>
        <v>1</v>
      </c>
      <c r="B942">
        <f>IF(Results!G942&lt;=Input!$C$27, 1, 0)</f>
        <v>1</v>
      </c>
      <c r="C942">
        <f>IF(Results!J942&lt;=Input!$C$27, 1, 0)</f>
        <v>1</v>
      </c>
      <c r="D942">
        <f>IF(Results!D942&gt;=Input!$F$27, 1, 0)</f>
        <v>0</v>
      </c>
      <c r="E942">
        <f>IF(Results!G942&gt;=Input!$F$27, 1, 0)</f>
        <v>0</v>
      </c>
      <c r="F942">
        <f>IF(Results!J942&gt;=Input!$F$27, 1, 0)</f>
        <v>0</v>
      </c>
      <c r="G942">
        <f>IF(Results!M942&lt;=Input!$C$27, 1, 0)</f>
        <v>1</v>
      </c>
      <c r="H942">
        <f>IF(Results!M942&gt;=Input!$F$27, 1, 0)</f>
        <v>0</v>
      </c>
      <c r="I942">
        <f>IF(D942=1,Results!D942,0)</f>
        <v>0</v>
      </c>
      <c r="J942">
        <f>IF(E942=1,Results!G942,0)</f>
        <v>0</v>
      </c>
      <c r="K942">
        <f>IF(F942=1,Results!J942,0)</f>
        <v>0</v>
      </c>
      <c r="L942">
        <f>IF(H942=1,Results!M942,0)</f>
        <v>0</v>
      </c>
      <c r="M942">
        <f>IF(A942=1,Results!D942,0)</f>
        <v>0</v>
      </c>
      <c r="N942">
        <f>IF(B942=1,Results!G942,0)</f>
        <v>0</v>
      </c>
      <c r="O942">
        <f>IF(C942=1,Results!J942,0)</f>
        <v>0</v>
      </c>
      <c r="P942">
        <f>IF(G942=1,Results!M942,0)</f>
        <v>0</v>
      </c>
      <c r="Q942">
        <f>IF($E942=1,Results!N942,0)</f>
        <v>0</v>
      </c>
      <c r="R942">
        <f>IF($B942=1,Results!N942,0)</f>
        <v>0</v>
      </c>
    </row>
    <row r="943" spans="1:18">
      <c r="A943">
        <f>IF(Results!D943&lt;=Input!$C$27, 1, 0)</f>
        <v>1</v>
      </c>
      <c r="B943">
        <f>IF(Results!G943&lt;=Input!$C$27, 1, 0)</f>
        <v>1</v>
      </c>
      <c r="C943">
        <f>IF(Results!J943&lt;=Input!$C$27, 1, 0)</f>
        <v>1</v>
      </c>
      <c r="D943">
        <f>IF(Results!D943&gt;=Input!$F$27, 1, 0)</f>
        <v>0</v>
      </c>
      <c r="E943">
        <f>IF(Results!G943&gt;=Input!$F$27, 1, 0)</f>
        <v>0</v>
      </c>
      <c r="F943">
        <f>IF(Results!J943&gt;=Input!$F$27, 1, 0)</f>
        <v>0</v>
      </c>
      <c r="G943">
        <f>IF(Results!M943&lt;=Input!$C$27, 1, 0)</f>
        <v>1</v>
      </c>
      <c r="H943">
        <f>IF(Results!M943&gt;=Input!$F$27, 1, 0)</f>
        <v>0</v>
      </c>
      <c r="I943">
        <f>IF(D943=1,Results!D943,0)</f>
        <v>0</v>
      </c>
      <c r="J943">
        <f>IF(E943=1,Results!G943,0)</f>
        <v>0</v>
      </c>
      <c r="K943">
        <f>IF(F943=1,Results!J943,0)</f>
        <v>0</v>
      </c>
      <c r="L943">
        <f>IF(H943=1,Results!M943,0)</f>
        <v>0</v>
      </c>
      <c r="M943">
        <f>IF(A943=1,Results!D943,0)</f>
        <v>0</v>
      </c>
      <c r="N943">
        <f>IF(B943=1,Results!G943,0)</f>
        <v>0</v>
      </c>
      <c r="O943">
        <f>IF(C943=1,Results!J943,0)</f>
        <v>0</v>
      </c>
      <c r="P943">
        <f>IF(G943=1,Results!M943,0)</f>
        <v>0</v>
      </c>
      <c r="Q943">
        <f>IF($E943=1,Results!N943,0)</f>
        <v>0</v>
      </c>
      <c r="R943">
        <f>IF($B943=1,Results!N943,0)</f>
        <v>0</v>
      </c>
    </row>
    <row r="944" spans="1:18">
      <c r="A944">
        <f>IF(Results!D944&lt;=Input!$C$27, 1, 0)</f>
        <v>1</v>
      </c>
      <c r="B944">
        <f>IF(Results!G944&lt;=Input!$C$27, 1, 0)</f>
        <v>1</v>
      </c>
      <c r="C944">
        <f>IF(Results!J944&lt;=Input!$C$27, 1, 0)</f>
        <v>1</v>
      </c>
      <c r="D944">
        <f>IF(Results!D944&gt;=Input!$F$27, 1, 0)</f>
        <v>0</v>
      </c>
      <c r="E944">
        <f>IF(Results!G944&gt;=Input!$F$27, 1, 0)</f>
        <v>0</v>
      </c>
      <c r="F944">
        <f>IF(Results!J944&gt;=Input!$F$27, 1, 0)</f>
        <v>0</v>
      </c>
      <c r="G944">
        <f>IF(Results!M944&lt;=Input!$C$27, 1, 0)</f>
        <v>1</v>
      </c>
      <c r="H944">
        <f>IF(Results!M944&gt;=Input!$F$27, 1, 0)</f>
        <v>0</v>
      </c>
      <c r="I944">
        <f>IF(D944=1,Results!D944,0)</f>
        <v>0</v>
      </c>
      <c r="J944">
        <f>IF(E944=1,Results!G944,0)</f>
        <v>0</v>
      </c>
      <c r="K944">
        <f>IF(F944=1,Results!J944,0)</f>
        <v>0</v>
      </c>
      <c r="L944">
        <f>IF(H944=1,Results!M944,0)</f>
        <v>0</v>
      </c>
      <c r="M944">
        <f>IF(A944=1,Results!D944,0)</f>
        <v>0</v>
      </c>
      <c r="N944">
        <f>IF(B944=1,Results!G944,0)</f>
        <v>0</v>
      </c>
      <c r="O944">
        <f>IF(C944=1,Results!J944,0)</f>
        <v>0</v>
      </c>
      <c r="P944">
        <f>IF(G944=1,Results!M944,0)</f>
        <v>0</v>
      </c>
      <c r="Q944">
        <f>IF($E944=1,Results!N944,0)</f>
        <v>0</v>
      </c>
      <c r="R944">
        <f>IF($B944=1,Results!N944,0)</f>
        <v>0</v>
      </c>
    </row>
    <row r="945" spans="1:18">
      <c r="A945">
        <f>IF(Results!D945&lt;=Input!$C$27, 1, 0)</f>
        <v>1</v>
      </c>
      <c r="B945">
        <f>IF(Results!G945&lt;=Input!$C$27, 1, 0)</f>
        <v>1</v>
      </c>
      <c r="C945">
        <f>IF(Results!J945&lt;=Input!$C$27, 1, 0)</f>
        <v>1</v>
      </c>
      <c r="D945">
        <f>IF(Results!D945&gt;=Input!$F$27, 1, 0)</f>
        <v>0</v>
      </c>
      <c r="E945">
        <f>IF(Results!G945&gt;=Input!$F$27, 1, 0)</f>
        <v>0</v>
      </c>
      <c r="F945">
        <f>IF(Results!J945&gt;=Input!$F$27, 1, 0)</f>
        <v>0</v>
      </c>
      <c r="G945">
        <f>IF(Results!M945&lt;=Input!$C$27, 1, 0)</f>
        <v>1</v>
      </c>
      <c r="H945">
        <f>IF(Results!M945&gt;=Input!$F$27, 1, 0)</f>
        <v>0</v>
      </c>
      <c r="I945">
        <f>IF(D945=1,Results!D945,0)</f>
        <v>0</v>
      </c>
      <c r="J945">
        <f>IF(E945=1,Results!G945,0)</f>
        <v>0</v>
      </c>
      <c r="K945">
        <f>IF(F945=1,Results!J945,0)</f>
        <v>0</v>
      </c>
      <c r="L945">
        <f>IF(H945=1,Results!M945,0)</f>
        <v>0</v>
      </c>
      <c r="M945">
        <f>IF(A945=1,Results!D945,0)</f>
        <v>0</v>
      </c>
      <c r="N945">
        <f>IF(B945=1,Results!G945,0)</f>
        <v>0</v>
      </c>
      <c r="O945">
        <f>IF(C945=1,Results!J945,0)</f>
        <v>0</v>
      </c>
      <c r="P945">
        <f>IF(G945=1,Results!M945,0)</f>
        <v>0</v>
      </c>
      <c r="Q945">
        <f>IF($E945=1,Results!N945,0)</f>
        <v>0</v>
      </c>
      <c r="R945">
        <f>IF($B945=1,Results!N945,0)</f>
        <v>0</v>
      </c>
    </row>
    <row r="946" spans="1:18">
      <c r="A946">
        <f>IF(Results!D946&lt;=Input!$C$27, 1, 0)</f>
        <v>1</v>
      </c>
      <c r="B946">
        <f>IF(Results!G946&lt;=Input!$C$27, 1, 0)</f>
        <v>1</v>
      </c>
      <c r="C946">
        <f>IF(Results!J946&lt;=Input!$C$27, 1, 0)</f>
        <v>1</v>
      </c>
      <c r="D946">
        <f>IF(Results!D946&gt;=Input!$F$27, 1, 0)</f>
        <v>0</v>
      </c>
      <c r="E946">
        <f>IF(Results!G946&gt;=Input!$F$27, 1, 0)</f>
        <v>0</v>
      </c>
      <c r="F946">
        <f>IF(Results!J946&gt;=Input!$F$27, 1, 0)</f>
        <v>0</v>
      </c>
      <c r="G946">
        <f>IF(Results!M946&lt;=Input!$C$27, 1, 0)</f>
        <v>1</v>
      </c>
      <c r="H946">
        <f>IF(Results!M946&gt;=Input!$F$27, 1, 0)</f>
        <v>0</v>
      </c>
      <c r="I946">
        <f>IF(D946=1,Results!D946,0)</f>
        <v>0</v>
      </c>
      <c r="J946">
        <f>IF(E946=1,Results!G946,0)</f>
        <v>0</v>
      </c>
      <c r="K946">
        <f>IF(F946=1,Results!J946,0)</f>
        <v>0</v>
      </c>
      <c r="L946">
        <f>IF(H946=1,Results!M946,0)</f>
        <v>0</v>
      </c>
      <c r="M946">
        <f>IF(A946=1,Results!D946,0)</f>
        <v>0</v>
      </c>
      <c r="N946">
        <f>IF(B946=1,Results!G946,0)</f>
        <v>0</v>
      </c>
      <c r="O946">
        <f>IF(C946=1,Results!J946,0)</f>
        <v>0</v>
      </c>
      <c r="P946">
        <f>IF(G946=1,Results!M946,0)</f>
        <v>0</v>
      </c>
      <c r="Q946">
        <f>IF($E946=1,Results!N946,0)</f>
        <v>0</v>
      </c>
      <c r="R946">
        <f>IF($B946=1,Results!N946,0)</f>
        <v>0</v>
      </c>
    </row>
    <row r="947" spans="1:18">
      <c r="A947">
        <f>IF(Results!D947&lt;=Input!$C$27, 1, 0)</f>
        <v>1</v>
      </c>
      <c r="B947">
        <f>IF(Results!G947&lt;=Input!$C$27, 1, 0)</f>
        <v>1</v>
      </c>
      <c r="C947">
        <f>IF(Results!J947&lt;=Input!$C$27, 1, 0)</f>
        <v>1</v>
      </c>
      <c r="D947">
        <f>IF(Results!D947&gt;=Input!$F$27, 1, 0)</f>
        <v>0</v>
      </c>
      <c r="E947">
        <f>IF(Results!G947&gt;=Input!$F$27, 1, 0)</f>
        <v>0</v>
      </c>
      <c r="F947">
        <f>IF(Results!J947&gt;=Input!$F$27, 1, 0)</f>
        <v>0</v>
      </c>
      <c r="G947">
        <f>IF(Results!M947&lt;=Input!$C$27, 1, 0)</f>
        <v>1</v>
      </c>
      <c r="H947">
        <f>IF(Results!M947&gt;=Input!$F$27, 1, 0)</f>
        <v>0</v>
      </c>
      <c r="I947">
        <f>IF(D947=1,Results!D947,0)</f>
        <v>0</v>
      </c>
      <c r="J947">
        <f>IF(E947=1,Results!G947,0)</f>
        <v>0</v>
      </c>
      <c r="K947">
        <f>IF(F947=1,Results!J947,0)</f>
        <v>0</v>
      </c>
      <c r="L947">
        <f>IF(H947=1,Results!M947,0)</f>
        <v>0</v>
      </c>
      <c r="M947">
        <f>IF(A947=1,Results!D947,0)</f>
        <v>0</v>
      </c>
      <c r="N947">
        <f>IF(B947=1,Results!G947,0)</f>
        <v>0</v>
      </c>
      <c r="O947">
        <f>IF(C947=1,Results!J947,0)</f>
        <v>0</v>
      </c>
      <c r="P947">
        <f>IF(G947=1,Results!M947,0)</f>
        <v>0</v>
      </c>
      <c r="Q947">
        <f>IF($E947=1,Results!N947,0)</f>
        <v>0</v>
      </c>
      <c r="R947">
        <f>IF($B947=1,Results!N947,0)</f>
        <v>0</v>
      </c>
    </row>
    <row r="948" spans="1:18">
      <c r="A948">
        <f>IF(Results!D948&lt;=Input!$C$27, 1, 0)</f>
        <v>1</v>
      </c>
      <c r="B948">
        <f>IF(Results!G948&lt;=Input!$C$27, 1, 0)</f>
        <v>1</v>
      </c>
      <c r="C948">
        <f>IF(Results!J948&lt;=Input!$C$27, 1, 0)</f>
        <v>1</v>
      </c>
      <c r="D948">
        <f>IF(Results!D948&gt;=Input!$F$27, 1, 0)</f>
        <v>0</v>
      </c>
      <c r="E948">
        <f>IF(Results!G948&gt;=Input!$F$27, 1, 0)</f>
        <v>0</v>
      </c>
      <c r="F948">
        <f>IF(Results!J948&gt;=Input!$F$27, 1, 0)</f>
        <v>0</v>
      </c>
      <c r="G948">
        <f>IF(Results!M948&lt;=Input!$C$27, 1, 0)</f>
        <v>1</v>
      </c>
      <c r="H948">
        <f>IF(Results!M948&gt;=Input!$F$27, 1, 0)</f>
        <v>0</v>
      </c>
      <c r="I948">
        <f>IF(D948=1,Results!D948,0)</f>
        <v>0</v>
      </c>
      <c r="J948">
        <f>IF(E948=1,Results!G948,0)</f>
        <v>0</v>
      </c>
      <c r="K948">
        <f>IF(F948=1,Results!J948,0)</f>
        <v>0</v>
      </c>
      <c r="L948">
        <f>IF(H948=1,Results!M948,0)</f>
        <v>0</v>
      </c>
      <c r="M948">
        <f>IF(A948=1,Results!D948,0)</f>
        <v>0</v>
      </c>
      <c r="N948">
        <f>IF(B948=1,Results!G948,0)</f>
        <v>0</v>
      </c>
      <c r="O948">
        <f>IF(C948=1,Results!J948,0)</f>
        <v>0</v>
      </c>
      <c r="P948">
        <f>IF(G948=1,Results!M948,0)</f>
        <v>0</v>
      </c>
      <c r="Q948">
        <f>IF($E948=1,Results!N948,0)</f>
        <v>0</v>
      </c>
      <c r="R948">
        <f>IF($B948=1,Results!N948,0)</f>
        <v>0</v>
      </c>
    </row>
    <row r="949" spans="1:18">
      <c r="A949">
        <f>IF(Results!D949&lt;=Input!$C$27, 1, 0)</f>
        <v>1</v>
      </c>
      <c r="B949">
        <f>IF(Results!G949&lt;=Input!$C$27, 1, 0)</f>
        <v>1</v>
      </c>
      <c r="C949">
        <f>IF(Results!J949&lt;=Input!$C$27, 1, 0)</f>
        <v>1</v>
      </c>
      <c r="D949">
        <f>IF(Results!D949&gt;=Input!$F$27, 1, 0)</f>
        <v>0</v>
      </c>
      <c r="E949">
        <f>IF(Results!G949&gt;=Input!$F$27, 1, 0)</f>
        <v>0</v>
      </c>
      <c r="F949">
        <f>IF(Results!J949&gt;=Input!$F$27, 1, 0)</f>
        <v>0</v>
      </c>
      <c r="G949">
        <f>IF(Results!M949&lt;=Input!$C$27, 1, 0)</f>
        <v>1</v>
      </c>
      <c r="H949">
        <f>IF(Results!M949&gt;=Input!$F$27, 1, 0)</f>
        <v>0</v>
      </c>
      <c r="I949">
        <f>IF(D949=1,Results!D949,0)</f>
        <v>0</v>
      </c>
      <c r="J949">
        <f>IF(E949=1,Results!G949,0)</f>
        <v>0</v>
      </c>
      <c r="K949">
        <f>IF(F949=1,Results!J949,0)</f>
        <v>0</v>
      </c>
      <c r="L949">
        <f>IF(H949=1,Results!M949,0)</f>
        <v>0</v>
      </c>
      <c r="M949">
        <f>IF(A949=1,Results!D949,0)</f>
        <v>0</v>
      </c>
      <c r="N949">
        <f>IF(B949=1,Results!G949,0)</f>
        <v>0</v>
      </c>
      <c r="O949">
        <f>IF(C949=1,Results!J949,0)</f>
        <v>0</v>
      </c>
      <c r="P949">
        <f>IF(G949=1,Results!M949,0)</f>
        <v>0</v>
      </c>
      <c r="Q949">
        <f>IF($E949=1,Results!N949,0)</f>
        <v>0</v>
      </c>
      <c r="R949">
        <f>IF($B949=1,Results!N949,0)</f>
        <v>0</v>
      </c>
    </row>
    <row r="950" spans="1:18">
      <c r="A950">
        <f>IF(Results!D950&lt;=Input!$C$27, 1, 0)</f>
        <v>1</v>
      </c>
      <c r="B950">
        <f>IF(Results!G950&lt;=Input!$C$27, 1, 0)</f>
        <v>1</v>
      </c>
      <c r="C950">
        <f>IF(Results!J950&lt;=Input!$C$27, 1, 0)</f>
        <v>1</v>
      </c>
      <c r="D950">
        <f>IF(Results!D950&gt;=Input!$F$27, 1, 0)</f>
        <v>0</v>
      </c>
      <c r="E950">
        <f>IF(Results!G950&gt;=Input!$F$27, 1, 0)</f>
        <v>0</v>
      </c>
      <c r="F950">
        <f>IF(Results!J950&gt;=Input!$F$27, 1, 0)</f>
        <v>0</v>
      </c>
      <c r="G950">
        <f>IF(Results!M950&lt;=Input!$C$27, 1, 0)</f>
        <v>1</v>
      </c>
      <c r="H950">
        <f>IF(Results!M950&gt;=Input!$F$27, 1, 0)</f>
        <v>0</v>
      </c>
      <c r="I950">
        <f>IF(D950=1,Results!D950,0)</f>
        <v>0</v>
      </c>
      <c r="J950">
        <f>IF(E950=1,Results!G950,0)</f>
        <v>0</v>
      </c>
      <c r="K950">
        <f>IF(F950=1,Results!J950,0)</f>
        <v>0</v>
      </c>
      <c r="L950">
        <f>IF(H950=1,Results!M950,0)</f>
        <v>0</v>
      </c>
      <c r="M950">
        <f>IF(A950=1,Results!D950,0)</f>
        <v>0</v>
      </c>
      <c r="N950">
        <f>IF(B950=1,Results!G950,0)</f>
        <v>0</v>
      </c>
      <c r="O950">
        <f>IF(C950=1,Results!J950,0)</f>
        <v>0</v>
      </c>
      <c r="P950">
        <f>IF(G950=1,Results!M950,0)</f>
        <v>0</v>
      </c>
      <c r="Q950">
        <f>IF($E950=1,Results!N950,0)</f>
        <v>0</v>
      </c>
      <c r="R950">
        <f>IF($B950=1,Results!N950,0)</f>
        <v>0</v>
      </c>
    </row>
    <row r="951" spans="1:18">
      <c r="A951">
        <f>IF(Results!D951&lt;=Input!$C$27, 1, 0)</f>
        <v>1</v>
      </c>
      <c r="B951">
        <f>IF(Results!G951&lt;=Input!$C$27, 1, 0)</f>
        <v>1</v>
      </c>
      <c r="C951">
        <f>IF(Results!J951&lt;=Input!$C$27, 1, 0)</f>
        <v>1</v>
      </c>
      <c r="D951">
        <f>IF(Results!D951&gt;=Input!$F$27, 1, 0)</f>
        <v>0</v>
      </c>
      <c r="E951">
        <f>IF(Results!G951&gt;=Input!$F$27, 1, 0)</f>
        <v>0</v>
      </c>
      <c r="F951">
        <f>IF(Results!J951&gt;=Input!$F$27, 1, 0)</f>
        <v>0</v>
      </c>
      <c r="G951">
        <f>IF(Results!M951&lt;=Input!$C$27, 1, 0)</f>
        <v>1</v>
      </c>
      <c r="H951">
        <f>IF(Results!M951&gt;=Input!$F$27, 1, 0)</f>
        <v>0</v>
      </c>
      <c r="I951">
        <f>IF(D951=1,Results!D951,0)</f>
        <v>0</v>
      </c>
      <c r="J951">
        <f>IF(E951=1,Results!G951,0)</f>
        <v>0</v>
      </c>
      <c r="K951">
        <f>IF(F951=1,Results!J951,0)</f>
        <v>0</v>
      </c>
      <c r="L951">
        <f>IF(H951=1,Results!M951,0)</f>
        <v>0</v>
      </c>
      <c r="M951">
        <f>IF(A951=1,Results!D951,0)</f>
        <v>0</v>
      </c>
      <c r="N951">
        <f>IF(B951=1,Results!G951,0)</f>
        <v>0</v>
      </c>
      <c r="O951">
        <f>IF(C951=1,Results!J951,0)</f>
        <v>0</v>
      </c>
      <c r="P951">
        <f>IF(G951=1,Results!M951,0)</f>
        <v>0</v>
      </c>
      <c r="Q951">
        <f>IF($E951=1,Results!N951,0)</f>
        <v>0</v>
      </c>
      <c r="R951">
        <f>IF($B951=1,Results!N951,0)</f>
        <v>0</v>
      </c>
    </row>
    <row r="952" spans="1:18">
      <c r="A952">
        <f>IF(Results!D952&lt;=Input!$C$27, 1, 0)</f>
        <v>1</v>
      </c>
      <c r="B952">
        <f>IF(Results!G952&lt;=Input!$C$27, 1, 0)</f>
        <v>1</v>
      </c>
      <c r="C952">
        <f>IF(Results!J952&lt;=Input!$C$27, 1, 0)</f>
        <v>1</v>
      </c>
      <c r="D952">
        <f>IF(Results!D952&gt;=Input!$F$27, 1, 0)</f>
        <v>0</v>
      </c>
      <c r="E952">
        <f>IF(Results!G952&gt;=Input!$F$27, 1, 0)</f>
        <v>0</v>
      </c>
      <c r="F952">
        <f>IF(Results!J952&gt;=Input!$F$27, 1, 0)</f>
        <v>0</v>
      </c>
      <c r="G952">
        <f>IF(Results!M952&lt;=Input!$C$27, 1, 0)</f>
        <v>1</v>
      </c>
      <c r="H952">
        <f>IF(Results!M952&gt;=Input!$F$27, 1, 0)</f>
        <v>0</v>
      </c>
      <c r="I952">
        <f>IF(D952=1,Results!D952,0)</f>
        <v>0</v>
      </c>
      <c r="J952">
        <f>IF(E952=1,Results!G952,0)</f>
        <v>0</v>
      </c>
      <c r="K952">
        <f>IF(F952=1,Results!J952,0)</f>
        <v>0</v>
      </c>
      <c r="L952">
        <f>IF(H952=1,Results!M952,0)</f>
        <v>0</v>
      </c>
      <c r="M952">
        <f>IF(A952=1,Results!D952,0)</f>
        <v>0</v>
      </c>
      <c r="N952">
        <f>IF(B952=1,Results!G952,0)</f>
        <v>0</v>
      </c>
      <c r="O952">
        <f>IF(C952=1,Results!J952,0)</f>
        <v>0</v>
      </c>
      <c r="P952">
        <f>IF(G952=1,Results!M952,0)</f>
        <v>0</v>
      </c>
      <c r="Q952">
        <f>IF($E952=1,Results!N952,0)</f>
        <v>0</v>
      </c>
      <c r="R952">
        <f>IF($B952=1,Results!N952,0)</f>
        <v>0</v>
      </c>
    </row>
    <row r="953" spans="1:18">
      <c r="A953">
        <f>IF(Results!D953&lt;=Input!$C$27, 1, 0)</f>
        <v>1</v>
      </c>
      <c r="B953">
        <f>IF(Results!G953&lt;=Input!$C$27, 1, 0)</f>
        <v>1</v>
      </c>
      <c r="C953">
        <f>IF(Results!J953&lt;=Input!$C$27, 1, 0)</f>
        <v>1</v>
      </c>
      <c r="D953">
        <f>IF(Results!D953&gt;=Input!$F$27, 1, 0)</f>
        <v>0</v>
      </c>
      <c r="E953">
        <f>IF(Results!G953&gt;=Input!$F$27, 1, 0)</f>
        <v>0</v>
      </c>
      <c r="F953">
        <f>IF(Results!J953&gt;=Input!$F$27, 1, 0)</f>
        <v>0</v>
      </c>
      <c r="G953">
        <f>IF(Results!M953&lt;=Input!$C$27, 1, 0)</f>
        <v>1</v>
      </c>
      <c r="H953">
        <f>IF(Results!M953&gt;=Input!$F$27, 1, 0)</f>
        <v>0</v>
      </c>
      <c r="I953">
        <f>IF(D953=1,Results!D953,0)</f>
        <v>0</v>
      </c>
      <c r="J953">
        <f>IF(E953=1,Results!G953,0)</f>
        <v>0</v>
      </c>
      <c r="K953">
        <f>IF(F953=1,Results!J953,0)</f>
        <v>0</v>
      </c>
      <c r="L953">
        <f>IF(H953=1,Results!M953,0)</f>
        <v>0</v>
      </c>
      <c r="M953">
        <f>IF(A953=1,Results!D953,0)</f>
        <v>0</v>
      </c>
      <c r="N953">
        <f>IF(B953=1,Results!G953,0)</f>
        <v>0</v>
      </c>
      <c r="O953">
        <f>IF(C953=1,Results!J953,0)</f>
        <v>0</v>
      </c>
      <c r="P953">
        <f>IF(G953=1,Results!M953,0)</f>
        <v>0</v>
      </c>
      <c r="Q953">
        <f>IF($E953=1,Results!N953,0)</f>
        <v>0</v>
      </c>
      <c r="R953">
        <f>IF($B953=1,Results!N953,0)</f>
        <v>0</v>
      </c>
    </row>
    <row r="954" spans="1:18">
      <c r="A954">
        <f>IF(Results!D954&lt;=Input!$C$27, 1, 0)</f>
        <v>1</v>
      </c>
      <c r="B954">
        <f>IF(Results!G954&lt;=Input!$C$27, 1, 0)</f>
        <v>1</v>
      </c>
      <c r="C954">
        <f>IF(Results!J954&lt;=Input!$C$27, 1, 0)</f>
        <v>1</v>
      </c>
      <c r="D954">
        <f>IF(Results!D954&gt;=Input!$F$27, 1, 0)</f>
        <v>0</v>
      </c>
      <c r="E954">
        <f>IF(Results!G954&gt;=Input!$F$27, 1, 0)</f>
        <v>0</v>
      </c>
      <c r="F954">
        <f>IF(Results!J954&gt;=Input!$F$27, 1, 0)</f>
        <v>0</v>
      </c>
      <c r="G954">
        <f>IF(Results!M954&lt;=Input!$C$27, 1, 0)</f>
        <v>1</v>
      </c>
      <c r="H954">
        <f>IF(Results!M954&gt;=Input!$F$27, 1, 0)</f>
        <v>0</v>
      </c>
      <c r="I954">
        <f>IF(D954=1,Results!D954,0)</f>
        <v>0</v>
      </c>
      <c r="J954">
        <f>IF(E954=1,Results!G954,0)</f>
        <v>0</v>
      </c>
      <c r="K954">
        <f>IF(F954=1,Results!J954,0)</f>
        <v>0</v>
      </c>
      <c r="L954">
        <f>IF(H954=1,Results!M954,0)</f>
        <v>0</v>
      </c>
      <c r="M954">
        <f>IF(A954=1,Results!D954,0)</f>
        <v>0</v>
      </c>
      <c r="N954">
        <f>IF(B954=1,Results!G954,0)</f>
        <v>0</v>
      </c>
      <c r="O954">
        <f>IF(C954=1,Results!J954,0)</f>
        <v>0</v>
      </c>
      <c r="P954">
        <f>IF(G954=1,Results!M954,0)</f>
        <v>0</v>
      </c>
      <c r="Q954">
        <f>IF($E954=1,Results!N954,0)</f>
        <v>0</v>
      </c>
      <c r="R954">
        <f>IF($B954=1,Results!N954,0)</f>
        <v>0</v>
      </c>
    </row>
    <row r="955" spans="1:18">
      <c r="A955">
        <f>IF(Results!D955&lt;=Input!$C$27, 1, 0)</f>
        <v>1</v>
      </c>
      <c r="B955">
        <f>IF(Results!G955&lt;=Input!$C$27, 1, 0)</f>
        <v>1</v>
      </c>
      <c r="C955">
        <f>IF(Results!J955&lt;=Input!$C$27, 1, 0)</f>
        <v>1</v>
      </c>
      <c r="D955">
        <f>IF(Results!D955&gt;=Input!$F$27, 1, 0)</f>
        <v>0</v>
      </c>
      <c r="E955">
        <f>IF(Results!G955&gt;=Input!$F$27, 1, 0)</f>
        <v>0</v>
      </c>
      <c r="F955">
        <f>IF(Results!J955&gt;=Input!$F$27, 1, 0)</f>
        <v>0</v>
      </c>
      <c r="G955">
        <f>IF(Results!M955&lt;=Input!$C$27, 1, 0)</f>
        <v>1</v>
      </c>
      <c r="H955">
        <f>IF(Results!M955&gt;=Input!$F$27, 1, 0)</f>
        <v>0</v>
      </c>
      <c r="I955">
        <f>IF(D955=1,Results!D955,0)</f>
        <v>0</v>
      </c>
      <c r="J955">
        <f>IF(E955=1,Results!G955,0)</f>
        <v>0</v>
      </c>
      <c r="K955">
        <f>IF(F955=1,Results!J955,0)</f>
        <v>0</v>
      </c>
      <c r="L955">
        <f>IF(H955=1,Results!M955,0)</f>
        <v>0</v>
      </c>
      <c r="M955">
        <f>IF(A955=1,Results!D955,0)</f>
        <v>0</v>
      </c>
      <c r="N955">
        <f>IF(B955=1,Results!G955,0)</f>
        <v>0</v>
      </c>
      <c r="O955">
        <f>IF(C955=1,Results!J955,0)</f>
        <v>0</v>
      </c>
      <c r="P955">
        <f>IF(G955=1,Results!M955,0)</f>
        <v>0</v>
      </c>
      <c r="Q955">
        <f>IF($E955=1,Results!N955,0)</f>
        <v>0</v>
      </c>
      <c r="R955">
        <f>IF($B955=1,Results!N955,0)</f>
        <v>0</v>
      </c>
    </row>
    <row r="956" spans="1:18">
      <c r="A956">
        <f>IF(Results!D956&lt;=Input!$C$27, 1, 0)</f>
        <v>1</v>
      </c>
      <c r="B956">
        <f>IF(Results!G956&lt;=Input!$C$27, 1, 0)</f>
        <v>1</v>
      </c>
      <c r="C956">
        <f>IF(Results!J956&lt;=Input!$C$27, 1, 0)</f>
        <v>1</v>
      </c>
      <c r="D956">
        <f>IF(Results!D956&gt;=Input!$F$27, 1, 0)</f>
        <v>0</v>
      </c>
      <c r="E956">
        <f>IF(Results!G956&gt;=Input!$F$27, 1, 0)</f>
        <v>0</v>
      </c>
      <c r="F956">
        <f>IF(Results!J956&gt;=Input!$F$27, 1, 0)</f>
        <v>0</v>
      </c>
      <c r="G956">
        <f>IF(Results!M956&lt;=Input!$C$27, 1, 0)</f>
        <v>1</v>
      </c>
      <c r="H956">
        <f>IF(Results!M956&gt;=Input!$F$27, 1, 0)</f>
        <v>0</v>
      </c>
      <c r="I956">
        <f>IF(D956=1,Results!D956,0)</f>
        <v>0</v>
      </c>
      <c r="J956">
        <f>IF(E956=1,Results!G956,0)</f>
        <v>0</v>
      </c>
      <c r="K956">
        <f>IF(F956=1,Results!J956,0)</f>
        <v>0</v>
      </c>
      <c r="L956">
        <f>IF(H956=1,Results!M956,0)</f>
        <v>0</v>
      </c>
      <c r="M956">
        <f>IF(A956=1,Results!D956,0)</f>
        <v>0</v>
      </c>
      <c r="N956">
        <f>IF(B956=1,Results!G956,0)</f>
        <v>0</v>
      </c>
      <c r="O956">
        <f>IF(C956=1,Results!J956,0)</f>
        <v>0</v>
      </c>
      <c r="P956">
        <f>IF(G956=1,Results!M956,0)</f>
        <v>0</v>
      </c>
      <c r="Q956">
        <f>IF($E956=1,Results!N956,0)</f>
        <v>0</v>
      </c>
      <c r="R956">
        <f>IF($B956=1,Results!N956,0)</f>
        <v>0</v>
      </c>
    </row>
    <row r="957" spans="1:18">
      <c r="A957">
        <f>IF(Results!D957&lt;=Input!$C$27, 1, 0)</f>
        <v>1</v>
      </c>
      <c r="B957">
        <f>IF(Results!G957&lt;=Input!$C$27, 1, 0)</f>
        <v>1</v>
      </c>
      <c r="C957">
        <f>IF(Results!J957&lt;=Input!$C$27, 1, 0)</f>
        <v>1</v>
      </c>
      <c r="D957">
        <f>IF(Results!D957&gt;=Input!$F$27, 1, 0)</f>
        <v>0</v>
      </c>
      <c r="E957">
        <f>IF(Results!G957&gt;=Input!$F$27, 1, 0)</f>
        <v>0</v>
      </c>
      <c r="F957">
        <f>IF(Results!J957&gt;=Input!$F$27, 1, 0)</f>
        <v>0</v>
      </c>
      <c r="G957">
        <f>IF(Results!M957&lt;=Input!$C$27, 1, 0)</f>
        <v>1</v>
      </c>
      <c r="H957">
        <f>IF(Results!M957&gt;=Input!$F$27, 1, 0)</f>
        <v>0</v>
      </c>
      <c r="I957">
        <f>IF(D957=1,Results!D957,0)</f>
        <v>0</v>
      </c>
      <c r="J957">
        <f>IF(E957=1,Results!G957,0)</f>
        <v>0</v>
      </c>
      <c r="K957">
        <f>IF(F957=1,Results!J957,0)</f>
        <v>0</v>
      </c>
      <c r="L957">
        <f>IF(H957=1,Results!M957,0)</f>
        <v>0</v>
      </c>
      <c r="M957">
        <f>IF(A957=1,Results!D957,0)</f>
        <v>0</v>
      </c>
      <c r="N957">
        <f>IF(B957=1,Results!G957,0)</f>
        <v>0</v>
      </c>
      <c r="O957">
        <f>IF(C957=1,Results!J957,0)</f>
        <v>0</v>
      </c>
      <c r="P957">
        <f>IF(G957=1,Results!M957,0)</f>
        <v>0</v>
      </c>
      <c r="Q957">
        <f>IF($E957=1,Results!N957,0)</f>
        <v>0</v>
      </c>
      <c r="R957">
        <f>IF($B957=1,Results!N957,0)</f>
        <v>0</v>
      </c>
    </row>
    <row r="958" spans="1:18">
      <c r="A958">
        <f>IF(Results!D958&lt;=Input!$C$27, 1, 0)</f>
        <v>1</v>
      </c>
      <c r="B958">
        <f>IF(Results!G958&lt;=Input!$C$27, 1, 0)</f>
        <v>1</v>
      </c>
      <c r="C958">
        <f>IF(Results!J958&lt;=Input!$C$27, 1, 0)</f>
        <v>1</v>
      </c>
      <c r="D958">
        <f>IF(Results!D958&gt;=Input!$F$27, 1, 0)</f>
        <v>0</v>
      </c>
      <c r="E958">
        <f>IF(Results!G958&gt;=Input!$F$27, 1, 0)</f>
        <v>0</v>
      </c>
      <c r="F958">
        <f>IF(Results!J958&gt;=Input!$F$27, 1, 0)</f>
        <v>0</v>
      </c>
      <c r="G958">
        <f>IF(Results!M958&lt;=Input!$C$27, 1, 0)</f>
        <v>1</v>
      </c>
      <c r="H958">
        <f>IF(Results!M958&gt;=Input!$F$27, 1, 0)</f>
        <v>0</v>
      </c>
      <c r="I958">
        <f>IF(D958=1,Results!D958,0)</f>
        <v>0</v>
      </c>
      <c r="J958">
        <f>IF(E958=1,Results!G958,0)</f>
        <v>0</v>
      </c>
      <c r="K958">
        <f>IF(F958=1,Results!J958,0)</f>
        <v>0</v>
      </c>
      <c r="L958">
        <f>IF(H958=1,Results!M958,0)</f>
        <v>0</v>
      </c>
      <c r="M958">
        <f>IF(A958=1,Results!D958,0)</f>
        <v>0</v>
      </c>
      <c r="N958">
        <f>IF(B958=1,Results!G958,0)</f>
        <v>0</v>
      </c>
      <c r="O958">
        <f>IF(C958=1,Results!J958,0)</f>
        <v>0</v>
      </c>
      <c r="P958">
        <f>IF(G958=1,Results!M958,0)</f>
        <v>0</v>
      </c>
      <c r="Q958">
        <f>IF($E958=1,Results!N958,0)</f>
        <v>0</v>
      </c>
      <c r="R958">
        <f>IF($B958=1,Results!N958,0)</f>
        <v>0</v>
      </c>
    </row>
    <row r="959" spans="1:18">
      <c r="A959">
        <f>IF(Results!D959&lt;=Input!$C$27, 1, 0)</f>
        <v>1</v>
      </c>
      <c r="B959">
        <f>IF(Results!G959&lt;=Input!$C$27, 1, 0)</f>
        <v>1</v>
      </c>
      <c r="C959">
        <f>IF(Results!J959&lt;=Input!$C$27, 1, 0)</f>
        <v>1</v>
      </c>
      <c r="D959">
        <f>IF(Results!D959&gt;=Input!$F$27, 1, 0)</f>
        <v>0</v>
      </c>
      <c r="E959">
        <f>IF(Results!G959&gt;=Input!$F$27, 1, 0)</f>
        <v>0</v>
      </c>
      <c r="F959">
        <f>IF(Results!J959&gt;=Input!$F$27, 1, 0)</f>
        <v>0</v>
      </c>
      <c r="G959">
        <f>IF(Results!M959&lt;=Input!$C$27, 1, 0)</f>
        <v>1</v>
      </c>
      <c r="H959">
        <f>IF(Results!M959&gt;=Input!$F$27, 1, 0)</f>
        <v>0</v>
      </c>
      <c r="I959">
        <f>IF(D959=1,Results!D959,0)</f>
        <v>0</v>
      </c>
      <c r="J959">
        <f>IF(E959=1,Results!G959,0)</f>
        <v>0</v>
      </c>
      <c r="K959">
        <f>IF(F959=1,Results!J959,0)</f>
        <v>0</v>
      </c>
      <c r="L959">
        <f>IF(H959=1,Results!M959,0)</f>
        <v>0</v>
      </c>
      <c r="M959">
        <f>IF(A959=1,Results!D959,0)</f>
        <v>0</v>
      </c>
      <c r="N959">
        <f>IF(B959=1,Results!G959,0)</f>
        <v>0</v>
      </c>
      <c r="O959">
        <f>IF(C959=1,Results!J959,0)</f>
        <v>0</v>
      </c>
      <c r="P959">
        <f>IF(G959=1,Results!M959,0)</f>
        <v>0</v>
      </c>
      <c r="Q959">
        <f>IF($E959=1,Results!N959,0)</f>
        <v>0</v>
      </c>
      <c r="R959">
        <f>IF($B959=1,Results!N959,0)</f>
        <v>0</v>
      </c>
    </row>
    <row r="960" spans="1:18">
      <c r="A960">
        <f>IF(Results!D960&lt;=Input!$C$27, 1, 0)</f>
        <v>1</v>
      </c>
      <c r="B960">
        <f>IF(Results!G960&lt;=Input!$C$27, 1, 0)</f>
        <v>1</v>
      </c>
      <c r="C960">
        <f>IF(Results!J960&lt;=Input!$C$27, 1, 0)</f>
        <v>1</v>
      </c>
      <c r="D960">
        <f>IF(Results!D960&gt;=Input!$F$27, 1, 0)</f>
        <v>0</v>
      </c>
      <c r="E960">
        <f>IF(Results!G960&gt;=Input!$F$27, 1, 0)</f>
        <v>0</v>
      </c>
      <c r="F960">
        <f>IF(Results!J960&gt;=Input!$F$27, 1, 0)</f>
        <v>0</v>
      </c>
      <c r="G960">
        <f>IF(Results!M960&lt;=Input!$C$27, 1, 0)</f>
        <v>1</v>
      </c>
      <c r="H960">
        <f>IF(Results!M960&gt;=Input!$F$27, 1, 0)</f>
        <v>0</v>
      </c>
      <c r="I960">
        <f>IF(D960=1,Results!D960,0)</f>
        <v>0</v>
      </c>
      <c r="J960">
        <f>IF(E960=1,Results!G960,0)</f>
        <v>0</v>
      </c>
      <c r="K960">
        <f>IF(F960=1,Results!J960,0)</f>
        <v>0</v>
      </c>
      <c r="L960">
        <f>IF(H960=1,Results!M960,0)</f>
        <v>0</v>
      </c>
      <c r="M960">
        <f>IF(A960=1,Results!D960,0)</f>
        <v>0</v>
      </c>
      <c r="N960">
        <f>IF(B960=1,Results!G960,0)</f>
        <v>0</v>
      </c>
      <c r="O960">
        <f>IF(C960=1,Results!J960,0)</f>
        <v>0</v>
      </c>
      <c r="P960">
        <f>IF(G960=1,Results!M960,0)</f>
        <v>0</v>
      </c>
      <c r="Q960">
        <f>IF($E960=1,Results!N960,0)</f>
        <v>0</v>
      </c>
      <c r="R960">
        <f>IF($B960=1,Results!N960,0)</f>
        <v>0</v>
      </c>
    </row>
    <row r="961" spans="1:18">
      <c r="A961">
        <f>IF(Results!D961&lt;=Input!$C$27, 1, 0)</f>
        <v>1</v>
      </c>
      <c r="B961">
        <f>IF(Results!G961&lt;=Input!$C$27, 1, 0)</f>
        <v>1</v>
      </c>
      <c r="C961">
        <f>IF(Results!J961&lt;=Input!$C$27, 1, 0)</f>
        <v>1</v>
      </c>
      <c r="D961">
        <f>IF(Results!D961&gt;=Input!$F$27, 1, 0)</f>
        <v>0</v>
      </c>
      <c r="E961">
        <f>IF(Results!G961&gt;=Input!$F$27, 1, 0)</f>
        <v>0</v>
      </c>
      <c r="F961">
        <f>IF(Results!J961&gt;=Input!$F$27, 1, 0)</f>
        <v>0</v>
      </c>
      <c r="G961">
        <f>IF(Results!M961&lt;=Input!$C$27, 1, 0)</f>
        <v>1</v>
      </c>
      <c r="H961">
        <f>IF(Results!M961&gt;=Input!$F$27, 1, 0)</f>
        <v>0</v>
      </c>
      <c r="I961">
        <f>IF(D961=1,Results!D961,0)</f>
        <v>0</v>
      </c>
      <c r="J961">
        <f>IF(E961=1,Results!G961,0)</f>
        <v>0</v>
      </c>
      <c r="K961">
        <f>IF(F961=1,Results!J961,0)</f>
        <v>0</v>
      </c>
      <c r="L961">
        <f>IF(H961=1,Results!M961,0)</f>
        <v>0</v>
      </c>
      <c r="M961">
        <f>IF(A961=1,Results!D961,0)</f>
        <v>0</v>
      </c>
      <c r="N961">
        <f>IF(B961=1,Results!G961,0)</f>
        <v>0</v>
      </c>
      <c r="O961">
        <f>IF(C961=1,Results!J961,0)</f>
        <v>0</v>
      </c>
      <c r="P961">
        <f>IF(G961=1,Results!M961,0)</f>
        <v>0</v>
      </c>
      <c r="Q961">
        <f>IF($E961=1,Results!N961,0)</f>
        <v>0</v>
      </c>
      <c r="R961">
        <f>IF($B961=1,Results!N961,0)</f>
        <v>0</v>
      </c>
    </row>
    <row r="962" spans="1:18">
      <c r="A962">
        <f>IF(Results!D962&lt;=Input!$C$27, 1, 0)</f>
        <v>1</v>
      </c>
      <c r="B962">
        <f>IF(Results!G962&lt;=Input!$C$27, 1, 0)</f>
        <v>1</v>
      </c>
      <c r="C962">
        <f>IF(Results!J962&lt;=Input!$C$27, 1, 0)</f>
        <v>1</v>
      </c>
      <c r="D962">
        <f>IF(Results!D962&gt;=Input!$F$27, 1, 0)</f>
        <v>0</v>
      </c>
      <c r="E962">
        <f>IF(Results!G962&gt;=Input!$F$27, 1, 0)</f>
        <v>0</v>
      </c>
      <c r="F962">
        <f>IF(Results!J962&gt;=Input!$F$27, 1, 0)</f>
        <v>0</v>
      </c>
      <c r="G962">
        <f>IF(Results!M962&lt;=Input!$C$27, 1, 0)</f>
        <v>1</v>
      </c>
      <c r="H962">
        <f>IF(Results!M962&gt;=Input!$F$27, 1, 0)</f>
        <v>0</v>
      </c>
      <c r="I962">
        <f>IF(D962=1,Results!D962,0)</f>
        <v>0</v>
      </c>
      <c r="J962">
        <f>IF(E962=1,Results!G962,0)</f>
        <v>0</v>
      </c>
      <c r="K962">
        <f>IF(F962=1,Results!J962,0)</f>
        <v>0</v>
      </c>
      <c r="L962">
        <f>IF(H962=1,Results!M962,0)</f>
        <v>0</v>
      </c>
      <c r="M962">
        <f>IF(A962=1,Results!D962,0)</f>
        <v>0</v>
      </c>
      <c r="N962">
        <f>IF(B962=1,Results!G962,0)</f>
        <v>0</v>
      </c>
      <c r="O962">
        <f>IF(C962=1,Results!J962,0)</f>
        <v>0</v>
      </c>
      <c r="P962">
        <f>IF(G962=1,Results!M962,0)</f>
        <v>0</v>
      </c>
      <c r="Q962">
        <f>IF($E962=1,Results!N962,0)</f>
        <v>0</v>
      </c>
      <c r="R962">
        <f>IF($B962=1,Results!N962,0)</f>
        <v>0</v>
      </c>
    </row>
    <row r="963" spans="1:18">
      <c r="A963">
        <f>IF(Results!D963&lt;=Input!$C$27, 1, 0)</f>
        <v>1</v>
      </c>
      <c r="B963">
        <f>IF(Results!G963&lt;=Input!$C$27, 1, 0)</f>
        <v>1</v>
      </c>
      <c r="C963">
        <f>IF(Results!J963&lt;=Input!$C$27, 1, 0)</f>
        <v>1</v>
      </c>
      <c r="D963">
        <f>IF(Results!D963&gt;=Input!$F$27, 1, 0)</f>
        <v>0</v>
      </c>
      <c r="E963">
        <f>IF(Results!G963&gt;=Input!$F$27, 1, 0)</f>
        <v>0</v>
      </c>
      <c r="F963">
        <f>IF(Results!J963&gt;=Input!$F$27, 1, 0)</f>
        <v>0</v>
      </c>
      <c r="G963">
        <f>IF(Results!M963&lt;=Input!$C$27, 1, 0)</f>
        <v>1</v>
      </c>
      <c r="H963">
        <f>IF(Results!M963&gt;=Input!$F$27, 1, 0)</f>
        <v>0</v>
      </c>
      <c r="I963">
        <f>IF(D963=1,Results!D963,0)</f>
        <v>0</v>
      </c>
      <c r="J963">
        <f>IF(E963=1,Results!G963,0)</f>
        <v>0</v>
      </c>
      <c r="K963">
        <f>IF(F963=1,Results!J963,0)</f>
        <v>0</v>
      </c>
      <c r="L963">
        <f>IF(H963=1,Results!M963,0)</f>
        <v>0</v>
      </c>
      <c r="M963">
        <f>IF(A963=1,Results!D963,0)</f>
        <v>0</v>
      </c>
      <c r="N963">
        <f>IF(B963=1,Results!G963,0)</f>
        <v>0</v>
      </c>
      <c r="O963">
        <f>IF(C963=1,Results!J963,0)</f>
        <v>0</v>
      </c>
      <c r="P963">
        <f>IF(G963=1,Results!M963,0)</f>
        <v>0</v>
      </c>
      <c r="Q963">
        <f>IF($E963=1,Results!N963,0)</f>
        <v>0</v>
      </c>
      <c r="R963">
        <f>IF($B963=1,Results!N963,0)</f>
        <v>0</v>
      </c>
    </row>
    <row r="964" spans="1:18">
      <c r="A964">
        <f>IF(Results!D964&lt;=Input!$C$27, 1, 0)</f>
        <v>1</v>
      </c>
      <c r="B964">
        <f>IF(Results!G964&lt;=Input!$C$27, 1, 0)</f>
        <v>1</v>
      </c>
      <c r="C964">
        <f>IF(Results!J964&lt;=Input!$C$27, 1, 0)</f>
        <v>1</v>
      </c>
      <c r="D964">
        <f>IF(Results!D964&gt;=Input!$F$27, 1, 0)</f>
        <v>0</v>
      </c>
      <c r="E964">
        <f>IF(Results!G964&gt;=Input!$F$27, 1, 0)</f>
        <v>0</v>
      </c>
      <c r="F964">
        <f>IF(Results!J964&gt;=Input!$F$27, 1, 0)</f>
        <v>0</v>
      </c>
      <c r="G964">
        <f>IF(Results!M964&lt;=Input!$C$27, 1, 0)</f>
        <v>1</v>
      </c>
      <c r="H964">
        <f>IF(Results!M964&gt;=Input!$F$27, 1, 0)</f>
        <v>0</v>
      </c>
      <c r="I964">
        <f>IF(D964=1,Results!D964,0)</f>
        <v>0</v>
      </c>
      <c r="J964">
        <f>IF(E964=1,Results!G964,0)</f>
        <v>0</v>
      </c>
      <c r="K964">
        <f>IF(F964=1,Results!J964,0)</f>
        <v>0</v>
      </c>
      <c r="L964">
        <f>IF(H964=1,Results!M964,0)</f>
        <v>0</v>
      </c>
      <c r="M964">
        <f>IF(A964=1,Results!D964,0)</f>
        <v>0</v>
      </c>
      <c r="N964">
        <f>IF(B964=1,Results!G964,0)</f>
        <v>0</v>
      </c>
      <c r="O964">
        <f>IF(C964=1,Results!J964,0)</f>
        <v>0</v>
      </c>
      <c r="P964">
        <f>IF(G964=1,Results!M964,0)</f>
        <v>0</v>
      </c>
      <c r="Q964">
        <f>IF($E964=1,Results!N964,0)</f>
        <v>0</v>
      </c>
      <c r="R964">
        <f>IF($B964=1,Results!N964,0)</f>
        <v>0</v>
      </c>
    </row>
    <row r="965" spans="1:18">
      <c r="A965">
        <f>IF(Results!D965&lt;=Input!$C$27, 1, 0)</f>
        <v>1</v>
      </c>
      <c r="B965">
        <f>IF(Results!G965&lt;=Input!$C$27, 1, 0)</f>
        <v>1</v>
      </c>
      <c r="C965">
        <f>IF(Results!J965&lt;=Input!$C$27, 1, 0)</f>
        <v>1</v>
      </c>
      <c r="D965">
        <f>IF(Results!D965&gt;=Input!$F$27, 1, 0)</f>
        <v>0</v>
      </c>
      <c r="E965">
        <f>IF(Results!G965&gt;=Input!$F$27, 1, 0)</f>
        <v>0</v>
      </c>
      <c r="F965">
        <f>IF(Results!J965&gt;=Input!$F$27, 1, 0)</f>
        <v>0</v>
      </c>
      <c r="G965">
        <f>IF(Results!M965&lt;=Input!$C$27, 1, 0)</f>
        <v>1</v>
      </c>
      <c r="H965">
        <f>IF(Results!M965&gt;=Input!$F$27, 1, 0)</f>
        <v>0</v>
      </c>
      <c r="I965">
        <f>IF(D965=1,Results!D965,0)</f>
        <v>0</v>
      </c>
      <c r="J965">
        <f>IF(E965=1,Results!G965,0)</f>
        <v>0</v>
      </c>
      <c r="K965">
        <f>IF(F965=1,Results!J965,0)</f>
        <v>0</v>
      </c>
      <c r="L965">
        <f>IF(H965=1,Results!M965,0)</f>
        <v>0</v>
      </c>
      <c r="M965">
        <f>IF(A965=1,Results!D965,0)</f>
        <v>0</v>
      </c>
      <c r="N965">
        <f>IF(B965=1,Results!G965,0)</f>
        <v>0</v>
      </c>
      <c r="O965">
        <f>IF(C965=1,Results!J965,0)</f>
        <v>0</v>
      </c>
      <c r="P965">
        <f>IF(G965=1,Results!M965,0)</f>
        <v>0</v>
      </c>
      <c r="Q965">
        <f>IF($E965=1,Results!N965,0)</f>
        <v>0</v>
      </c>
      <c r="R965">
        <f>IF($B965=1,Results!N965,0)</f>
        <v>0</v>
      </c>
    </row>
    <row r="966" spans="1:18">
      <c r="A966">
        <f>IF(Results!D966&lt;=Input!$C$27, 1, 0)</f>
        <v>1</v>
      </c>
      <c r="B966">
        <f>IF(Results!G966&lt;=Input!$C$27, 1, 0)</f>
        <v>1</v>
      </c>
      <c r="C966">
        <f>IF(Results!J966&lt;=Input!$C$27, 1, 0)</f>
        <v>1</v>
      </c>
      <c r="D966">
        <f>IF(Results!D966&gt;=Input!$F$27, 1, 0)</f>
        <v>0</v>
      </c>
      <c r="E966">
        <f>IF(Results!G966&gt;=Input!$F$27, 1, 0)</f>
        <v>0</v>
      </c>
      <c r="F966">
        <f>IF(Results!J966&gt;=Input!$F$27, 1, 0)</f>
        <v>0</v>
      </c>
      <c r="G966">
        <f>IF(Results!M966&lt;=Input!$C$27, 1, 0)</f>
        <v>1</v>
      </c>
      <c r="H966">
        <f>IF(Results!M966&gt;=Input!$F$27, 1, 0)</f>
        <v>0</v>
      </c>
      <c r="I966">
        <f>IF(D966=1,Results!D966,0)</f>
        <v>0</v>
      </c>
      <c r="J966">
        <f>IF(E966=1,Results!G966,0)</f>
        <v>0</v>
      </c>
      <c r="K966">
        <f>IF(F966=1,Results!J966,0)</f>
        <v>0</v>
      </c>
      <c r="L966">
        <f>IF(H966=1,Results!M966,0)</f>
        <v>0</v>
      </c>
      <c r="M966">
        <f>IF(A966=1,Results!D966,0)</f>
        <v>0</v>
      </c>
      <c r="N966">
        <f>IF(B966=1,Results!G966,0)</f>
        <v>0</v>
      </c>
      <c r="O966">
        <f>IF(C966=1,Results!J966,0)</f>
        <v>0</v>
      </c>
      <c r="P966">
        <f>IF(G966=1,Results!M966,0)</f>
        <v>0</v>
      </c>
      <c r="Q966">
        <f>IF($E966=1,Results!N966,0)</f>
        <v>0</v>
      </c>
      <c r="R966">
        <f>IF($B966=1,Results!N966,0)</f>
        <v>0</v>
      </c>
    </row>
    <row r="967" spans="1:18">
      <c r="A967">
        <f>IF(Results!D967&lt;=Input!$C$27, 1, 0)</f>
        <v>1</v>
      </c>
      <c r="B967">
        <f>IF(Results!G967&lt;=Input!$C$27, 1, 0)</f>
        <v>1</v>
      </c>
      <c r="C967">
        <f>IF(Results!J967&lt;=Input!$C$27, 1, 0)</f>
        <v>1</v>
      </c>
      <c r="D967">
        <f>IF(Results!D967&gt;=Input!$F$27, 1, 0)</f>
        <v>0</v>
      </c>
      <c r="E967">
        <f>IF(Results!G967&gt;=Input!$F$27, 1, 0)</f>
        <v>0</v>
      </c>
      <c r="F967">
        <f>IF(Results!J967&gt;=Input!$F$27, 1, 0)</f>
        <v>0</v>
      </c>
      <c r="G967">
        <f>IF(Results!M967&lt;=Input!$C$27, 1, 0)</f>
        <v>1</v>
      </c>
      <c r="H967">
        <f>IF(Results!M967&gt;=Input!$F$27, 1, 0)</f>
        <v>0</v>
      </c>
      <c r="I967">
        <f>IF(D967=1,Results!D967,0)</f>
        <v>0</v>
      </c>
      <c r="J967">
        <f>IF(E967=1,Results!G967,0)</f>
        <v>0</v>
      </c>
      <c r="K967">
        <f>IF(F967=1,Results!J967,0)</f>
        <v>0</v>
      </c>
      <c r="L967">
        <f>IF(H967=1,Results!M967,0)</f>
        <v>0</v>
      </c>
      <c r="M967">
        <f>IF(A967=1,Results!D967,0)</f>
        <v>0</v>
      </c>
      <c r="N967">
        <f>IF(B967=1,Results!G967,0)</f>
        <v>0</v>
      </c>
      <c r="O967">
        <f>IF(C967=1,Results!J967,0)</f>
        <v>0</v>
      </c>
      <c r="P967">
        <f>IF(G967=1,Results!M967,0)</f>
        <v>0</v>
      </c>
      <c r="Q967">
        <f>IF($E967=1,Results!N967,0)</f>
        <v>0</v>
      </c>
      <c r="R967">
        <f>IF($B967=1,Results!N967,0)</f>
        <v>0</v>
      </c>
    </row>
    <row r="968" spans="1:18">
      <c r="A968">
        <f>IF(Results!D968&lt;=Input!$C$27, 1, 0)</f>
        <v>1</v>
      </c>
      <c r="B968">
        <f>IF(Results!G968&lt;=Input!$C$27, 1, 0)</f>
        <v>1</v>
      </c>
      <c r="C968">
        <f>IF(Results!J968&lt;=Input!$C$27, 1, 0)</f>
        <v>1</v>
      </c>
      <c r="D968">
        <f>IF(Results!D968&gt;=Input!$F$27, 1, 0)</f>
        <v>0</v>
      </c>
      <c r="E968">
        <f>IF(Results!G968&gt;=Input!$F$27, 1, 0)</f>
        <v>0</v>
      </c>
      <c r="F968">
        <f>IF(Results!J968&gt;=Input!$F$27, 1, 0)</f>
        <v>0</v>
      </c>
      <c r="G968">
        <f>IF(Results!M968&lt;=Input!$C$27, 1, 0)</f>
        <v>1</v>
      </c>
      <c r="H968">
        <f>IF(Results!M968&gt;=Input!$F$27, 1, 0)</f>
        <v>0</v>
      </c>
      <c r="I968">
        <f>IF(D968=1,Results!D968,0)</f>
        <v>0</v>
      </c>
      <c r="J968">
        <f>IF(E968=1,Results!G968,0)</f>
        <v>0</v>
      </c>
      <c r="K968">
        <f>IF(F968=1,Results!J968,0)</f>
        <v>0</v>
      </c>
      <c r="L968">
        <f>IF(H968=1,Results!M968,0)</f>
        <v>0</v>
      </c>
      <c r="M968">
        <f>IF(A968=1,Results!D968,0)</f>
        <v>0</v>
      </c>
      <c r="N968">
        <f>IF(B968=1,Results!G968,0)</f>
        <v>0</v>
      </c>
      <c r="O968">
        <f>IF(C968=1,Results!J968,0)</f>
        <v>0</v>
      </c>
      <c r="P968">
        <f>IF(G968=1,Results!M968,0)</f>
        <v>0</v>
      </c>
      <c r="Q968">
        <f>IF($E968=1,Results!N968,0)</f>
        <v>0</v>
      </c>
      <c r="R968">
        <f>IF($B968=1,Results!N968,0)</f>
        <v>0</v>
      </c>
    </row>
    <row r="969" spans="1:18">
      <c r="A969">
        <f>IF(Results!D969&lt;=Input!$C$27, 1, 0)</f>
        <v>1</v>
      </c>
      <c r="B969">
        <f>IF(Results!G969&lt;=Input!$C$27, 1, 0)</f>
        <v>1</v>
      </c>
      <c r="C969">
        <f>IF(Results!J969&lt;=Input!$C$27, 1, 0)</f>
        <v>1</v>
      </c>
      <c r="D969">
        <f>IF(Results!D969&gt;=Input!$F$27, 1, 0)</f>
        <v>0</v>
      </c>
      <c r="E969">
        <f>IF(Results!G969&gt;=Input!$F$27, 1, 0)</f>
        <v>0</v>
      </c>
      <c r="F969">
        <f>IF(Results!J969&gt;=Input!$F$27, 1, 0)</f>
        <v>0</v>
      </c>
      <c r="G969">
        <f>IF(Results!M969&lt;=Input!$C$27, 1, 0)</f>
        <v>1</v>
      </c>
      <c r="H969">
        <f>IF(Results!M969&gt;=Input!$F$27, 1, 0)</f>
        <v>0</v>
      </c>
      <c r="I969">
        <f>IF(D969=1,Results!D969,0)</f>
        <v>0</v>
      </c>
      <c r="J969">
        <f>IF(E969=1,Results!G969,0)</f>
        <v>0</v>
      </c>
      <c r="K969">
        <f>IF(F969=1,Results!J969,0)</f>
        <v>0</v>
      </c>
      <c r="L969">
        <f>IF(H969=1,Results!M969,0)</f>
        <v>0</v>
      </c>
      <c r="M969">
        <f>IF(A969=1,Results!D969,0)</f>
        <v>0</v>
      </c>
      <c r="N969">
        <f>IF(B969=1,Results!G969,0)</f>
        <v>0</v>
      </c>
      <c r="O969">
        <f>IF(C969=1,Results!J969,0)</f>
        <v>0</v>
      </c>
      <c r="P969">
        <f>IF(G969=1,Results!M969,0)</f>
        <v>0</v>
      </c>
      <c r="Q969">
        <f>IF($E969=1,Results!N969,0)</f>
        <v>0</v>
      </c>
      <c r="R969">
        <f>IF($B969=1,Results!N969,0)</f>
        <v>0</v>
      </c>
    </row>
    <row r="970" spans="1:18">
      <c r="A970">
        <f>IF(Results!D970&lt;=Input!$C$27, 1, 0)</f>
        <v>1</v>
      </c>
      <c r="B970">
        <f>IF(Results!G970&lt;=Input!$C$27, 1, 0)</f>
        <v>1</v>
      </c>
      <c r="C970">
        <f>IF(Results!J970&lt;=Input!$C$27, 1, 0)</f>
        <v>1</v>
      </c>
      <c r="D970">
        <f>IF(Results!D970&gt;=Input!$F$27, 1, 0)</f>
        <v>0</v>
      </c>
      <c r="E970">
        <f>IF(Results!G970&gt;=Input!$F$27, 1, 0)</f>
        <v>0</v>
      </c>
      <c r="F970">
        <f>IF(Results!J970&gt;=Input!$F$27, 1, 0)</f>
        <v>0</v>
      </c>
      <c r="G970">
        <f>IF(Results!M970&lt;=Input!$C$27, 1, 0)</f>
        <v>1</v>
      </c>
      <c r="H970">
        <f>IF(Results!M970&gt;=Input!$F$27, 1, 0)</f>
        <v>0</v>
      </c>
      <c r="I970">
        <f>IF(D970=1,Results!D970,0)</f>
        <v>0</v>
      </c>
      <c r="J970">
        <f>IF(E970=1,Results!G970,0)</f>
        <v>0</v>
      </c>
      <c r="K970">
        <f>IF(F970=1,Results!J970,0)</f>
        <v>0</v>
      </c>
      <c r="L970">
        <f>IF(H970=1,Results!M970,0)</f>
        <v>0</v>
      </c>
      <c r="M970">
        <f>IF(A970=1,Results!D970,0)</f>
        <v>0</v>
      </c>
      <c r="N970">
        <f>IF(B970=1,Results!G970,0)</f>
        <v>0</v>
      </c>
      <c r="O970">
        <f>IF(C970=1,Results!J970,0)</f>
        <v>0</v>
      </c>
      <c r="P970">
        <f>IF(G970=1,Results!M970,0)</f>
        <v>0</v>
      </c>
      <c r="Q970">
        <f>IF($E970=1,Results!N970,0)</f>
        <v>0</v>
      </c>
      <c r="R970">
        <f>IF($B970=1,Results!N970,0)</f>
        <v>0</v>
      </c>
    </row>
    <row r="971" spans="1:18">
      <c r="A971">
        <f>IF(Results!D971&lt;=Input!$C$27, 1, 0)</f>
        <v>1</v>
      </c>
      <c r="B971">
        <f>IF(Results!G971&lt;=Input!$C$27, 1, 0)</f>
        <v>1</v>
      </c>
      <c r="C971">
        <f>IF(Results!J971&lt;=Input!$C$27, 1, 0)</f>
        <v>1</v>
      </c>
      <c r="D971">
        <f>IF(Results!D971&gt;=Input!$F$27, 1, 0)</f>
        <v>0</v>
      </c>
      <c r="E971">
        <f>IF(Results!G971&gt;=Input!$F$27, 1, 0)</f>
        <v>0</v>
      </c>
      <c r="F971">
        <f>IF(Results!J971&gt;=Input!$F$27, 1, 0)</f>
        <v>0</v>
      </c>
      <c r="G971">
        <f>IF(Results!M971&lt;=Input!$C$27, 1, 0)</f>
        <v>1</v>
      </c>
      <c r="H971">
        <f>IF(Results!M971&gt;=Input!$F$27, 1, 0)</f>
        <v>0</v>
      </c>
      <c r="I971">
        <f>IF(D971=1,Results!D971,0)</f>
        <v>0</v>
      </c>
      <c r="J971">
        <f>IF(E971=1,Results!G971,0)</f>
        <v>0</v>
      </c>
      <c r="K971">
        <f>IF(F971=1,Results!J971,0)</f>
        <v>0</v>
      </c>
      <c r="L971">
        <f>IF(H971=1,Results!M971,0)</f>
        <v>0</v>
      </c>
      <c r="M971">
        <f>IF(A971=1,Results!D971,0)</f>
        <v>0</v>
      </c>
      <c r="N971">
        <f>IF(B971=1,Results!G971,0)</f>
        <v>0</v>
      </c>
      <c r="O971">
        <f>IF(C971=1,Results!J971,0)</f>
        <v>0</v>
      </c>
      <c r="P971">
        <f>IF(G971=1,Results!M971,0)</f>
        <v>0</v>
      </c>
      <c r="Q971">
        <f>IF($E971=1,Results!N971,0)</f>
        <v>0</v>
      </c>
      <c r="R971">
        <f>IF($B971=1,Results!N971,0)</f>
        <v>0</v>
      </c>
    </row>
    <row r="972" spans="1:18">
      <c r="A972">
        <f>IF(Results!D972&lt;=Input!$C$27, 1, 0)</f>
        <v>1</v>
      </c>
      <c r="B972">
        <f>IF(Results!G972&lt;=Input!$C$27, 1, 0)</f>
        <v>1</v>
      </c>
      <c r="C972">
        <f>IF(Results!J972&lt;=Input!$C$27, 1, 0)</f>
        <v>1</v>
      </c>
      <c r="D972">
        <f>IF(Results!D972&gt;=Input!$F$27, 1, 0)</f>
        <v>0</v>
      </c>
      <c r="E972">
        <f>IF(Results!G972&gt;=Input!$F$27, 1, 0)</f>
        <v>0</v>
      </c>
      <c r="F972">
        <f>IF(Results!J972&gt;=Input!$F$27, 1, 0)</f>
        <v>0</v>
      </c>
      <c r="G972">
        <f>IF(Results!M972&lt;=Input!$C$27, 1, 0)</f>
        <v>1</v>
      </c>
      <c r="H972">
        <f>IF(Results!M972&gt;=Input!$F$27, 1, 0)</f>
        <v>0</v>
      </c>
      <c r="I972">
        <f>IF(D972=1,Results!D972,0)</f>
        <v>0</v>
      </c>
      <c r="J972">
        <f>IF(E972=1,Results!G972,0)</f>
        <v>0</v>
      </c>
      <c r="K972">
        <f>IF(F972=1,Results!J972,0)</f>
        <v>0</v>
      </c>
      <c r="L972">
        <f>IF(H972=1,Results!M972,0)</f>
        <v>0</v>
      </c>
      <c r="M972">
        <f>IF(A972=1,Results!D972,0)</f>
        <v>0</v>
      </c>
      <c r="N972">
        <f>IF(B972=1,Results!G972,0)</f>
        <v>0</v>
      </c>
      <c r="O972">
        <f>IF(C972=1,Results!J972,0)</f>
        <v>0</v>
      </c>
      <c r="P972">
        <f>IF(G972=1,Results!M972,0)</f>
        <v>0</v>
      </c>
      <c r="Q972">
        <f>IF($E972=1,Results!N972,0)</f>
        <v>0</v>
      </c>
      <c r="R972">
        <f>IF($B972=1,Results!N972,0)</f>
        <v>0</v>
      </c>
    </row>
    <row r="973" spans="1:18">
      <c r="A973">
        <f>IF(Results!D973&lt;=Input!$C$27, 1, 0)</f>
        <v>1</v>
      </c>
      <c r="B973">
        <f>IF(Results!G973&lt;=Input!$C$27, 1, 0)</f>
        <v>1</v>
      </c>
      <c r="C973">
        <f>IF(Results!J973&lt;=Input!$C$27, 1, 0)</f>
        <v>1</v>
      </c>
      <c r="D973">
        <f>IF(Results!D973&gt;=Input!$F$27, 1, 0)</f>
        <v>0</v>
      </c>
      <c r="E973">
        <f>IF(Results!G973&gt;=Input!$F$27, 1, 0)</f>
        <v>0</v>
      </c>
      <c r="F973">
        <f>IF(Results!J973&gt;=Input!$F$27, 1, 0)</f>
        <v>0</v>
      </c>
      <c r="G973">
        <f>IF(Results!M973&lt;=Input!$C$27, 1, 0)</f>
        <v>1</v>
      </c>
      <c r="H973">
        <f>IF(Results!M973&gt;=Input!$F$27, 1, 0)</f>
        <v>0</v>
      </c>
      <c r="I973">
        <f>IF(D973=1,Results!D973,0)</f>
        <v>0</v>
      </c>
      <c r="J973">
        <f>IF(E973=1,Results!G973,0)</f>
        <v>0</v>
      </c>
      <c r="K973">
        <f>IF(F973=1,Results!J973,0)</f>
        <v>0</v>
      </c>
      <c r="L973">
        <f>IF(H973=1,Results!M973,0)</f>
        <v>0</v>
      </c>
      <c r="M973">
        <f>IF(A973=1,Results!D973,0)</f>
        <v>0</v>
      </c>
      <c r="N973">
        <f>IF(B973=1,Results!G973,0)</f>
        <v>0</v>
      </c>
      <c r="O973">
        <f>IF(C973=1,Results!J973,0)</f>
        <v>0</v>
      </c>
      <c r="P973">
        <f>IF(G973=1,Results!M973,0)</f>
        <v>0</v>
      </c>
      <c r="Q973">
        <f>IF($E973=1,Results!N973,0)</f>
        <v>0</v>
      </c>
      <c r="R973">
        <f>IF($B973=1,Results!N973,0)</f>
        <v>0</v>
      </c>
    </row>
    <row r="974" spans="1:18">
      <c r="A974">
        <f>IF(Results!D974&lt;=Input!$C$27, 1, 0)</f>
        <v>1</v>
      </c>
      <c r="B974">
        <f>IF(Results!G974&lt;=Input!$C$27, 1, 0)</f>
        <v>1</v>
      </c>
      <c r="C974">
        <f>IF(Results!J974&lt;=Input!$C$27, 1, 0)</f>
        <v>1</v>
      </c>
      <c r="D974">
        <f>IF(Results!D974&gt;=Input!$F$27, 1, 0)</f>
        <v>0</v>
      </c>
      <c r="E974">
        <f>IF(Results!G974&gt;=Input!$F$27, 1, 0)</f>
        <v>0</v>
      </c>
      <c r="F974">
        <f>IF(Results!J974&gt;=Input!$F$27, 1, 0)</f>
        <v>0</v>
      </c>
      <c r="G974">
        <f>IF(Results!M974&lt;=Input!$C$27, 1, 0)</f>
        <v>1</v>
      </c>
      <c r="H974">
        <f>IF(Results!M974&gt;=Input!$F$27, 1, 0)</f>
        <v>0</v>
      </c>
      <c r="I974">
        <f>IF(D974=1,Results!D974,0)</f>
        <v>0</v>
      </c>
      <c r="J974">
        <f>IF(E974=1,Results!G974,0)</f>
        <v>0</v>
      </c>
      <c r="K974">
        <f>IF(F974=1,Results!J974,0)</f>
        <v>0</v>
      </c>
      <c r="L974">
        <f>IF(H974=1,Results!M974,0)</f>
        <v>0</v>
      </c>
      <c r="M974">
        <f>IF(A974=1,Results!D974,0)</f>
        <v>0</v>
      </c>
      <c r="N974">
        <f>IF(B974=1,Results!G974,0)</f>
        <v>0</v>
      </c>
      <c r="O974">
        <f>IF(C974=1,Results!J974,0)</f>
        <v>0</v>
      </c>
      <c r="P974">
        <f>IF(G974=1,Results!M974,0)</f>
        <v>0</v>
      </c>
      <c r="Q974">
        <f>IF($E974=1,Results!N974,0)</f>
        <v>0</v>
      </c>
      <c r="R974">
        <f>IF($B974=1,Results!N974,0)</f>
        <v>0</v>
      </c>
    </row>
    <row r="975" spans="1:18">
      <c r="A975">
        <f>IF(Results!D975&lt;=Input!$C$27, 1, 0)</f>
        <v>1</v>
      </c>
      <c r="B975">
        <f>IF(Results!G975&lt;=Input!$C$27, 1, 0)</f>
        <v>1</v>
      </c>
      <c r="C975">
        <f>IF(Results!J975&lt;=Input!$C$27, 1, 0)</f>
        <v>1</v>
      </c>
      <c r="D975">
        <f>IF(Results!D975&gt;=Input!$F$27, 1, 0)</f>
        <v>0</v>
      </c>
      <c r="E975">
        <f>IF(Results!G975&gt;=Input!$F$27, 1, 0)</f>
        <v>0</v>
      </c>
      <c r="F975">
        <f>IF(Results!J975&gt;=Input!$F$27, 1, 0)</f>
        <v>0</v>
      </c>
      <c r="G975">
        <f>IF(Results!M975&lt;=Input!$C$27, 1, 0)</f>
        <v>1</v>
      </c>
      <c r="H975">
        <f>IF(Results!M975&gt;=Input!$F$27, 1, 0)</f>
        <v>0</v>
      </c>
      <c r="I975">
        <f>IF(D975=1,Results!D975,0)</f>
        <v>0</v>
      </c>
      <c r="J975">
        <f>IF(E975=1,Results!G975,0)</f>
        <v>0</v>
      </c>
      <c r="K975">
        <f>IF(F975=1,Results!J975,0)</f>
        <v>0</v>
      </c>
      <c r="L975">
        <f>IF(H975=1,Results!M975,0)</f>
        <v>0</v>
      </c>
      <c r="M975">
        <f>IF(A975=1,Results!D975,0)</f>
        <v>0</v>
      </c>
      <c r="N975">
        <f>IF(B975=1,Results!G975,0)</f>
        <v>0</v>
      </c>
      <c r="O975">
        <f>IF(C975=1,Results!J975,0)</f>
        <v>0</v>
      </c>
      <c r="P975">
        <f>IF(G975=1,Results!M975,0)</f>
        <v>0</v>
      </c>
      <c r="Q975">
        <f>IF($E975=1,Results!N975,0)</f>
        <v>0</v>
      </c>
      <c r="R975">
        <f>IF($B975=1,Results!N975,0)</f>
        <v>0</v>
      </c>
    </row>
    <row r="976" spans="1:18">
      <c r="A976">
        <f>IF(Results!D976&lt;=Input!$C$27, 1, 0)</f>
        <v>1</v>
      </c>
      <c r="B976">
        <f>IF(Results!G976&lt;=Input!$C$27, 1, 0)</f>
        <v>1</v>
      </c>
      <c r="C976">
        <f>IF(Results!J976&lt;=Input!$C$27, 1, 0)</f>
        <v>1</v>
      </c>
      <c r="D976">
        <f>IF(Results!D976&gt;=Input!$F$27, 1, 0)</f>
        <v>0</v>
      </c>
      <c r="E976">
        <f>IF(Results!G976&gt;=Input!$F$27, 1, 0)</f>
        <v>0</v>
      </c>
      <c r="F976">
        <f>IF(Results!J976&gt;=Input!$F$27, 1, 0)</f>
        <v>0</v>
      </c>
      <c r="G976">
        <f>IF(Results!M976&lt;=Input!$C$27, 1, 0)</f>
        <v>1</v>
      </c>
      <c r="H976">
        <f>IF(Results!M976&gt;=Input!$F$27, 1, 0)</f>
        <v>0</v>
      </c>
      <c r="I976">
        <f>IF(D976=1,Results!D976,0)</f>
        <v>0</v>
      </c>
      <c r="J976">
        <f>IF(E976=1,Results!G976,0)</f>
        <v>0</v>
      </c>
      <c r="K976">
        <f>IF(F976=1,Results!J976,0)</f>
        <v>0</v>
      </c>
      <c r="L976">
        <f>IF(H976=1,Results!M976,0)</f>
        <v>0</v>
      </c>
      <c r="M976">
        <f>IF(A976=1,Results!D976,0)</f>
        <v>0</v>
      </c>
      <c r="N976">
        <f>IF(B976=1,Results!G976,0)</f>
        <v>0</v>
      </c>
      <c r="O976">
        <f>IF(C976=1,Results!J976,0)</f>
        <v>0</v>
      </c>
      <c r="P976">
        <f>IF(G976=1,Results!M976,0)</f>
        <v>0</v>
      </c>
      <c r="Q976">
        <f>IF($E976=1,Results!N976,0)</f>
        <v>0</v>
      </c>
      <c r="R976">
        <f>IF($B976=1,Results!N976,0)</f>
        <v>0</v>
      </c>
    </row>
    <row r="977" spans="1:18">
      <c r="A977">
        <f>IF(Results!D977&lt;=Input!$C$27, 1, 0)</f>
        <v>1</v>
      </c>
      <c r="B977">
        <f>IF(Results!G977&lt;=Input!$C$27, 1, 0)</f>
        <v>1</v>
      </c>
      <c r="C977">
        <f>IF(Results!J977&lt;=Input!$C$27, 1, 0)</f>
        <v>1</v>
      </c>
      <c r="D977">
        <f>IF(Results!D977&gt;=Input!$F$27, 1, 0)</f>
        <v>0</v>
      </c>
      <c r="E977">
        <f>IF(Results!G977&gt;=Input!$F$27, 1, 0)</f>
        <v>0</v>
      </c>
      <c r="F977">
        <f>IF(Results!J977&gt;=Input!$F$27, 1, 0)</f>
        <v>0</v>
      </c>
      <c r="G977">
        <f>IF(Results!M977&lt;=Input!$C$27, 1, 0)</f>
        <v>1</v>
      </c>
      <c r="H977">
        <f>IF(Results!M977&gt;=Input!$F$27, 1, 0)</f>
        <v>0</v>
      </c>
      <c r="I977">
        <f>IF(D977=1,Results!D977,0)</f>
        <v>0</v>
      </c>
      <c r="J977">
        <f>IF(E977=1,Results!G977,0)</f>
        <v>0</v>
      </c>
      <c r="K977">
        <f>IF(F977=1,Results!J977,0)</f>
        <v>0</v>
      </c>
      <c r="L977">
        <f>IF(H977=1,Results!M977,0)</f>
        <v>0</v>
      </c>
      <c r="M977">
        <f>IF(A977=1,Results!D977,0)</f>
        <v>0</v>
      </c>
      <c r="N977">
        <f>IF(B977=1,Results!G977,0)</f>
        <v>0</v>
      </c>
      <c r="O977">
        <f>IF(C977=1,Results!J977,0)</f>
        <v>0</v>
      </c>
      <c r="P977">
        <f>IF(G977=1,Results!M977,0)</f>
        <v>0</v>
      </c>
      <c r="Q977">
        <f>IF($E977=1,Results!N977,0)</f>
        <v>0</v>
      </c>
      <c r="R977">
        <f>IF($B977=1,Results!N977,0)</f>
        <v>0</v>
      </c>
    </row>
    <row r="978" spans="1:18">
      <c r="A978">
        <f>IF(Results!D978&lt;=Input!$C$27, 1, 0)</f>
        <v>1</v>
      </c>
      <c r="B978">
        <f>IF(Results!G978&lt;=Input!$C$27, 1, 0)</f>
        <v>1</v>
      </c>
      <c r="C978">
        <f>IF(Results!J978&lt;=Input!$C$27, 1, 0)</f>
        <v>1</v>
      </c>
      <c r="D978">
        <f>IF(Results!D978&gt;=Input!$F$27, 1, 0)</f>
        <v>0</v>
      </c>
      <c r="E978">
        <f>IF(Results!G978&gt;=Input!$F$27, 1, 0)</f>
        <v>0</v>
      </c>
      <c r="F978">
        <f>IF(Results!J978&gt;=Input!$F$27, 1, 0)</f>
        <v>0</v>
      </c>
      <c r="G978">
        <f>IF(Results!M978&lt;=Input!$C$27, 1, 0)</f>
        <v>1</v>
      </c>
      <c r="H978">
        <f>IF(Results!M978&gt;=Input!$F$27, 1, 0)</f>
        <v>0</v>
      </c>
      <c r="I978">
        <f>IF(D978=1,Results!D978,0)</f>
        <v>0</v>
      </c>
      <c r="J978">
        <f>IF(E978=1,Results!G978,0)</f>
        <v>0</v>
      </c>
      <c r="K978">
        <f>IF(F978=1,Results!J978,0)</f>
        <v>0</v>
      </c>
      <c r="L978">
        <f>IF(H978=1,Results!M978,0)</f>
        <v>0</v>
      </c>
      <c r="M978">
        <f>IF(A978=1,Results!D978,0)</f>
        <v>0</v>
      </c>
      <c r="N978">
        <f>IF(B978=1,Results!G978,0)</f>
        <v>0</v>
      </c>
      <c r="O978">
        <f>IF(C978=1,Results!J978,0)</f>
        <v>0</v>
      </c>
      <c r="P978">
        <f>IF(G978=1,Results!M978,0)</f>
        <v>0</v>
      </c>
      <c r="Q978">
        <f>IF($E978=1,Results!N978,0)</f>
        <v>0</v>
      </c>
      <c r="R978">
        <f>IF($B978=1,Results!N978,0)</f>
        <v>0</v>
      </c>
    </row>
    <row r="979" spans="1:18">
      <c r="A979">
        <f>IF(Results!D979&lt;=Input!$C$27, 1, 0)</f>
        <v>1</v>
      </c>
      <c r="B979">
        <f>IF(Results!G979&lt;=Input!$C$27, 1, 0)</f>
        <v>1</v>
      </c>
      <c r="C979">
        <f>IF(Results!J979&lt;=Input!$C$27, 1, 0)</f>
        <v>1</v>
      </c>
      <c r="D979">
        <f>IF(Results!D979&gt;=Input!$F$27, 1, 0)</f>
        <v>0</v>
      </c>
      <c r="E979">
        <f>IF(Results!G979&gt;=Input!$F$27, 1, 0)</f>
        <v>0</v>
      </c>
      <c r="F979">
        <f>IF(Results!J979&gt;=Input!$F$27, 1, 0)</f>
        <v>0</v>
      </c>
      <c r="G979">
        <f>IF(Results!M979&lt;=Input!$C$27, 1, 0)</f>
        <v>1</v>
      </c>
      <c r="H979">
        <f>IF(Results!M979&gt;=Input!$F$27, 1, 0)</f>
        <v>0</v>
      </c>
      <c r="I979">
        <f>IF(D979=1,Results!D979,0)</f>
        <v>0</v>
      </c>
      <c r="J979">
        <f>IF(E979=1,Results!G979,0)</f>
        <v>0</v>
      </c>
      <c r="K979">
        <f>IF(F979=1,Results!J979,0)</f>
        <v>0</v>
      </c>
      <c r="L979">
        <f>IF(H979=1,Results!M979,0)</f>
        <v>0</v>
      </c>
      <c r="M979">
        <f>IF(A979=1,Results!D979,0)</f>
        <v>0</v>
      </c>
      <c r="N979">
        <f>IF(B979=1,Results!G979,0)</f>
        <v>0</v>
      </c>
      <c r="O979">
        <f>IF(C979=1,Results!J979,0)</f>
        <v>0</v>
      </c>
      <c r="P979">
        <f>IF(G979=1,Results!M979,0)</f>
        <v>0</v>
      </c>
      <c r="Q979">
        <f>IF($E979=1,Results!N979,0)</f>
        <v>0</v>
      </c>
      <c r="R979">
        <f>IF($B979=1,Results!N979,0)</f>
        <v>0</v>
      </c>
    </row>
    <row r="980" spans="1:18">
      <c r="A980">
        <f>IF(Results!D980&lt;=Input!$C$27, 1, 0)</f>
        <v>1</v>
      </c>
      <c r="B980">
        <f>IF(Results!G980&lt;=Input!$C$27, 1, 0)</f>
        <v>1</v>
      </c>
      <c r="C980">
        <f>IF(Results!J980&lt;=Input!$C$27, 1, 0)</f>
        <v>1</v>
      </c>
      <c r="D980">
        <f>IF(Results!D980&gt;=Input!$F$27, 1, 0)</f>
        <v>0</v>
      </c>
      <c r="E980">
        <f>IF(Results!G980&gt;=Input!$F$27, 1, 0)</f>
        <v>0</v>
      </c>
      <c r="F980">
        <f>IF(Results!J980&gt;=Input!$F$27, 1, 0)</f>
        <v>0</v>
      </c>
      <c r="G980">
        <f>IF(Results!M980&lt;=Input!$C$27, 1, 0)</f>
        <v>1</v>
      </c>
      <c r="H980">
        <f>IF(Results!M980&gt;=Input!$F$27, 1, 0)</f>
        <v>0</v>
      </c>
      <c r="I980">
        <f>IF(D980=1,Results!D980,0)</f>
        <v>0</v>
      </c>
      <c r="J980">
        <f>IF(E980=1,Results!G980,0)</f>
        <v>0</v>
      </c>
      <c r="K980">
        <f>IF(F980=1,Results!J980,0)</f>
        <v>0</v>
      </c>
      <c r="L980">
        <f>IF(H980=1,Results!M980,0)</f>
        <v>0</v>
      </c>
      <c r="M980">
        <f>IF(A980=1,Results!D980,0)</f>
        <v>0</v>
      </c>
      <c r="N980">
        <f>IF(B980=1,Results!G980,0)</f>
        <v>0</v>
      </c>
      <c r="O980">
        <f>IF(C980=1,Results!J980,0)</f>
        <v>0</v>
      </c>
      <c r="P980">
        <f>IF(G980=1,Results!M980,0)</f>
        <v>0</v>
      </c>
      <c r="Q980">
        <f>IF($E980=1,Results!N980,0)</f>
        <v>0</v>
      </c>
      <c r="R980">
        <f>IF($B980=1,Results!N980,0)</f>
        <v>0</v>
      </c>
    </row>
    <row r="981" spans="1:18">
      <c r="A981">
        <f>IF(Results!D981&lt;=Input!$C$27, 1, 0)</f>
        <v>1</v>
      </c>
      <c r="B981">
        <f>IF(Results!G981&lt;=Input!$C$27, 1, 0)</f>
        <v>1</v>
      </c>
      <c r="C981">
        <f>IF(Results!J981&lt;=Input!$C$27, 1, 0)</f>
        <v>1</v>
      </c>
      <c r="D981">
        <f>IF(Results!D981&gt;=Input!$F$27, 1, 0)</f>
        <v>0</v>
      </c>
      <c r="E981">
        <f>IF(Results!G981&gt;=Input!$F$27, 1, 0)</f>
        <v>0</v>
      </c>
      <c r="F981">
        <f>IF(Results!J981&gt;=Input!$F$27, 1, 0)</f>
        <v>0</v>
      </c>
      <c r="G981">
        <f>IF(Results!M981&lt;=Input!$C$27, 1, 0)</f>
        <v>1</v>
      </c>
      <c r="H981">
        <f>IF(Results!M981&gt;=Input!$F$27, 1, 0)</f>
        <v>0</v>
      </c>
      <c r="I981">
        <f>IF(D981=1,Results!D981,0)</f>
        <v>0</v>
      </c>
      <c r="J981">
        <f>IF(E981=1,Results!G981,0)</f>
        <v>0</v>
      </c>
      <c r="K981">
        <f>IF(F981=1,Results!J981,0)</f>
        <v>0</v>
      </c>
      <c r="L981">
        <f>IF(H981=1,Results!M981,0)</f>
        <v>0</v>
      </c>
      <c r="M981">
        <f>IF(A981=1,Results!D981,0)</f>
        <v>0</v>
      </c>
      <c r="N981">
        <f>IF(B981=1,Results!G981,0)</f>
        <v>0</v>
      </c>
      <c r="O981">
        <f>IF(C981=1,Results!J981,0)</f>
        <v>0</v>
      </c>
      <c r="P981">
        <f>IF(G981=1,Results!M981,0)</f>
        <v>0</v>
      </c>
      <c r="Q981">
        <f>IF($E981=1,Results!N981,0)</f>
        <v>0</v>
      </c>
      <c r="R981">
        <f>IF($B981=1,Results!N981,0)</f>
        <v>0</v>
      </c>
    </row>
    <row r="982" spans="1:18">
      <c r="A982">
        <f>IF(Results!D982&lt;=Input!$C$27, 1, 0)</f>
        <v>1</v>
      </c>
      <c r="B982">
        <f>IF(Results!G982&lt;=Input!$C$27, 1, 0)</f>
        <v>1</v>
      </c>
      <c r="C982">
        <f>IF(Results!J982&lt;=Input!$C$27, 1, 0)</f>
        <v>1</v>
      </c>
      <c r="D982">
        <f>IF(Results!D982&gt;=Input!$F$27, 1, 0)</f>
        <v>0</v>
      </c>
      <c r="E982">
        <f>IF(Results!G982&gt;=Input!$F$27, 1, 0)</f>
        <v>0</v>
      </c>
      <c r="F982">
        <f>IF(Results!J982&gt;=Input!$F$27, 1, 0)</f>
        <v>0</v>
      </c>
      <c r="G982">
        <f>IF(Results!M982&lt;=Input!$C$27, 1, 0)</f>
        <v>1</v>
      </c>
      <c r="H982">
        <f>IF(Results!M982&gt;=Input!$F$27, 1, 0)</f>
        <v>0</v>
      </c>
      <c r="I982">
        <f>IF(D982=1,Results!D982,0)</f>
        <v>0</v>
      </c>
      <c r="J982">
        <f>IF(E982=1,Results!G982,0)</f>
        <v>0</v>
      </c>
      <c r="K982">
        <f>IF(F982=1,Results!J982,0)</f>
        <v>0</v>
      </c>
      <c r="L982">
        <f>IF(H982=1,Results!M982,0)</f>
        <v>0</v>
      </c>
      <c r="M982">
        <f>IF(A982=1,Results!D982,0)</f>
        <v>0</v>
      </c>
      <c r="N982">
        <f>IF(B982=1,Results!G982,0)</f>
        <v>0</v>
      </c>
      <c r="O982">
        <f>IF(C982=1,Results!J982,0)</f>
        <v>0</v>
      </c>
      <c r="P982">
        <f>IF(G982=1,Results!M982,0)</f>
        <v>0</v>
      </c>
      <c r="Q982">
        <f>IF($E982=1,Results!N982,0)</f>
        <v>0</v>
      </c>
      <c r="R982">
        <f>IF($B982=1,Results!N982,0)</f>
        <v>0</v>
      </c>
    </row>
    <row r="983" spans="1:18">
      <c r="A983">
        <f>IF(Results!D983&lt;=Input!$C$27, 1, 0)</f>
        <v>1</v>
      </c>
      <c r="B983">
        <f>IF(Results!G983&lt;=Input!$C$27, 1, 0)</f>
        <v>1</v>
      </c>
      <c r="C983">
        <f>IF(Results!J983&lt;=Input!$C$27, 1, 0)</f>
        <v>1</v>
      </c>
      <c r="D983">
        <f>IF(Results!D983&gt;=Input!$F$27, 1, 0)</f>
        <v>0</v>
      </c>
      <c r="E983">
        <f>IF(Results!G983&gt;=Input!$F$27, 1, 0)</f>
        <v>0</v>
      </c>
      <c r="F983">
        <f>IF(Results!J983&gt;=Input!$F$27, 1, 0)</f>
        <v>0</v>
      </c>
      <c r="G983">
        <f>IF(Results!M983&lt;=Input!$C$27, 1, 0)</f>
        <v>1</v>
      </c>
      <c r="H983">
        <f>IF(Results!M983&gt;=Input!$F$27, 1, 0)</f>
        <v>0</v>
      </c>
      <c r="I983">
        <f>IF(D983=1,Results!D983,0)</f>
        <v>0</v>
      </c>
      <c r="J983">
        <f>IF(E983=1,Results!G983,0)</f>
        <v>0</v>
      </c>
      <c r="K983">
        <f>IF(F983=1,Results!J983,0)</f>
        <v>0</v>
      </c>
      <c r="L983">
        <f>IF(H983=1,Results!M983,0)</f>
        <v>0</v>
      </c>
      <c r="M983">
        <f>IF(A983=1,Results!D983,0)</f>
        <v>0</v>
      </c>
      <c r="N983">
        <f>IF(B983=1,Results!G983,0)</f>
        <v>0</v>
      </c>
      <c r="O983">
        <f>IF(C983=1,Results!J983,0)</f>
        <v>0</v>
      </c>
      <c r="P983">
        <f>IF(G983=1,Results!M983,0)</f>
        <v>0</v>
      </c>
      <c r="Q983">
        <f>IF($E983=1,Results!N983,0)</f>
        <v>0</v>
      </c>
      <c r="R983">
        <f>IF($B983=1,Results!N983,0)</f>
        <v>0</v>
      </c>
    </row>
    <row r="984" spans="1:18">
      <c r="A984">
        <f>IF(Results!D984&lt;=Input!$C$27, 1, 0)</f>
        <v>1</v>
      </c>
      <c r="B984">
        <f>IF(Results!G984&lt;=Input!$C$27, 1, 0)</f>
        <v>1</v>
      </c>
      <c r="C984">
        <f>IF(Results!J984&lt;=Input!$C$27, 1, 0)</f>
        <v>1</v>
      </c>
      <c r="D984">
        <f>IF(Results!D984&gt;=Input!$F$27, 1, 0)</f>
        <v>0</v>
      </c>
      <c r="E984">
        <f>IF(Results!G984&gt;=Input!$F$27, 1, 0)</f>
        <v>0</v>
      </c>
      <c r="F984">
        <f>IF(Results!J984&gt;=Input!$F$27, 1, 0)</f>
        <v>0</v>
      </c>
      <c r="G984">
        <f>IF(Results!M984&lt;=Input!$C$27, 1, 0)</f>
        <v>1</v>
      </c>
      <c r="H984">
        <f>IF(Results!M984&gt;=Input!$F$27, 1, 0)</f>
        <v>0</v>
      </c>
      <c r="I984">
        <f>IF(D984=1,Results!D984,0)</f>
        <v>0</v>
      </c>
      <c r="J984">
        <f>IF(E984=1,Results!G984,0)</f>
        <v>0</v>
      </c>
      <c r="K984">
        <f>IF(F984=1,Results!J984,0)</f>
        <v>0</v>
      </c>
      <c r="L984">
        <f>IF(H984=1,Results!M984,0)</f>
        <v>0</v>
      </c>
      <c r="M984">
        <f>IF(A984=1,Results!D984,0)</f>
        <v>0</v>
      </c>
      <c r="N984">
        <f>IF(B984=1,Results!G984,0)</f>
        <v>0</v>
      </c>
      <c r="O984">
        <f>IF(C984=1,Results!J984,0)</f>
        <v>0</v>
      </c>
      <c r="P984">
        <f>IF(G984=1,Results!M984,0)</f>
        <v>0</v>
      </c>
      <c r="Q984">
        <f>IF($E984=1,Results!N984,0)</f>
        <v>0</v>
      </c>
      <c r="R984">
        <f>IF($B984=1,Results!N984,0)</f>
        <v>0</v>
      </c>
    </row>
    <row r="985" spans="1:18">
      <c r="A985">
        <f>IF(Results!D985&lt;=Input!$C$27, 1, 0)</f>
        <v>1</v>
      </c>
      <c r="B985">
        <f>IF(Results!G985&lt;=Input!$C$27, 1, 0)</f>
        <v>1</v>
      </c>
      <c r="C985">
        <f>IF(Results!J985&lt;=Input!$C$27, 1, 0)</f>
        <v>1</v>
      </c>
      <c r="D985">
        <f>IF(Results!D985&gt;=Input!$F$27, 1, 0)</f>
        <v>0</v>
      </c>
      <c r="E985">
        <f>IF(Results!G985&gt;=Input!$F$27, 1, 0)</f>
        <v>0</v>
      </c>
      <c r="F985">
        <f>IF(Results!J985&gt;=Input!$F$27, 1, 0)</f>
        <v>0</v>
      </c>
      <c r="G985">
        <f>IF(Results!M985&lt;=Input!$C$27, 1, 0)</f>
        <v>1</v>
      </c>
      <c r="H985">
        <f>IF(Results!M985&gt;=Input!$F$27, 1, 0)</f>
        <v>0</v>
      </c>
      <c r="I985">
        <f>IF(D985=1,Results!D985,0)</f>
        <v>0</v>
      </c>
      <c r="J985">
        <f>IF(E985=1,Results!G985,0)</f>
        <v>0</v>
      </c>
      <c r="K985">
        <f>IF(F985=1,Results!J985,0)</f>
        <v>0</v>
      </c>
      <c r="L985">
        <f>IF(H985=1,Results!M985,0)</f>
        <v>0</v>
      </c>
      <c r="M985">
        <f>IF(A985=1,Results!D985,0)</f>
        <v>0</v>
      </c>
      <c r="N985">
        <f>IF(B985=1,Results!G985,0)</f>
        <v>0</v>
      </c>
      <c r="O985">
        <f>IF(C985=1,Results!J985,0)</f>
        <v>0</v>
      </c>
      <c r="P985">
        <f>IF(G985=1,Results!M985,0)</f>
        <v>0</v>
      </c>
      <c r="Q985">
        <f>IF($E985=1,Results!N985,0)</f>
        <v>0</v>
      </c>
      <c r="R985">
        <f>IF($B985=1,Results!N985,0)</f>
        <v>0</v>
      </c>
    </row>
    <row r="986" spans="1:18">
      <c r="A986">
        <f>IF(Results!D986&lt;=Input!$C$27, 1, 0)</f>
        <v>1</v>
      </c>
      <c r="B986">
        <f>IF(Results!G986&lt;=Input!$C$27, 1, 0)</f>
        <v>1</v>
      </c>
      <c r="C986">
        <f>IF(Results!J986&lt;=Input!$C$27, 1, 0)</f>
        <v>1</v>
      </c>
      <c r="D986">
        <f>IF(Results!D986&gt;=Input!$F$27, 1, 0)</f>
        <v>0</v>
      </c>
      <c r="E986">
        <f>IF(Results!G986&gt;=Input!$F$27, 1, 0)</f>
        <v>0</v>
      </c>
      <c r="F986">
        <f>IF(Results!J986&gt;=Input!$F$27, 1, 0)</f>
        <v>0</v>
      </c>
      <c r="G986">
        <f>IF(Results!M986&lt;=Input!$C$27, 1, 0)</f>
        <v>1</v>
      </c>
      <c r="H986">
        <f>IF(Results!M986&gt;=Input!$F$27, 1, 0)</f>
        <v>0</v>
      </c>
      <c r="I986">
        <f>IF(D986=1,Results!D986,0)</f>
        <v>0</v>
      </c>
      <c r="J986">
        <f>IF(E986=1,Results!G986,0)</f>
        <v>0</v>
      </c>
      <c r="K986">
        <f>IF(F986=1,Results!J986,0)</f>
        <v>0</v>
      </c>
      <c r="L986">
        <f>IF(H986=1,Results!M986,0)</f>
        <v>0</v>
      </c>
      <c r="M986">
        <f>IF(A986=1,Results!D986,0)</f>
        <v>0</v>
      </c>
      <c r="N986">
        <f>IF(B986=1,Results!G986,0)</f>
        <v>0</v>
      </c>
      <c r="O986">
        <f>IF(C986=1,Results!J986,0)</f>
        <v>0</v>
      </c>
      <c r="P986">
        <f>IF(G986=1,Results!M986,0)</f>
        <v>0</v>
      </c>
      <c r="Q986">
        <f>IF($E986=1,Results!N986,0)</f>
        <v>0</v>
      </c>
      <c r="R986">
        <f>IF($B986=1,Results!N986,0)</f>
        <v>0</v>
      </c>
    </row>
    <row r="987" spans="1:18">
      <c r="A987">
        <f>IF(Results!D987&lt;=Input!$C$27, 1, 0)</f>
        <v>1</v>
      </c>
      <c r="B987">
        <f>IF(Results!G987&lt;=Input!$C$27, 1, 0)</f>
        <v>1</v>
      </c>
      <c r="C987">
        <f>IF(Results!J987&lt;=Input!$C$27, 1, 0)</f>
        <v>1</v>
      </c>
      <c r="D987">
        <f>IF(Results!D987&gt;=Input!$F$27, 1, 0)</f>
        <v>0</v>
      </c>
      <c r="E987">
        <f>IF(Results!G987&gt;=Input!$F$27, 1, 0)</f>
        <v>0</v>
      </c>
      <c r="F987">
        <f>IF(Results!J987&gt;=Input!$F$27, 1, 0)</f>
        <v>0</v>
      </c>
      <c r="G987">
        <f>IF(Results!M987&lt;=Input!$C$27, 1, 0)</f>
        <v>1</v>
      </c>
      <c r="H987">
        <f>IF(Results!M987&gt;=Input!$F$27, 1, 0)</f>
        <v>0</v>
      </c>
      <c r="I987">
        <f>IF(D987=1,Results!D987,0)</f>
        <v>0</v>
      </c>
      <c r="J987">
        <f>IF(E987=1,Results!G987,0)</f>
        <v>0</v>
      </c>
      <c r="K987">
        <f>IF(F987=1,Results!J987,0)</f>
        <v>0</v>
      </c>
      <c r="L987">
        <f>IF(H987=1,Results!M987,0)</f>
        <v>0</v>
      </c>
      <c r="M987">
        <f>IF(A987=1,Results!D987,0)</f>
        <v>0</v>
      </c>
      <c r="N987">
        <f>IF(B987=1,Results!G987,0)</f>
        <v>0</v>
      </c>
      <c r="O987">
        <f>IF(C987=1,Results!J987,0)</f>
        <v>0</v>
      </c>
      <c r="P987">
        <f>IF(G987=1,Results!M987,0)</f>
        <v>0</v>
      </c>
      <c r="Q987">
        <f>IF($E987=1,Results!N987,0)</f>
        <v>0</v>
      </c>
      <c r="R987">
        <f>IF($B987=1,Results!N987,0)</f>
        <v>0</v>
      </c>
    </row>
    <row r="988" spans="1:18">
      <c r="A988">
        <f>IF(Results!D988&lt;=Input!$C$27, 1, 0)</f>
        <v>1</v>
      </c>
      <c r="B988">
        <f>IF(Results!G988&lt;=Input!$C$27, 1, 0)</f>
        <v>1</v>
      </c>
      <c r="C988">
        <f>IF(Results!J988&lt;=Input!$C$27, 1, 0)</f>
        <v>1</v>
      </c>
      <c r="D988">
        <f>IF(Results!D988&gt;=Input!$F$27, 1, 0)</f>
        <v>0</v>
      </c>
      <c r="E988">
        <f>IF(Results!G988&gt;=Input!$F$27, 1, 0)</f>
        <v>0</v>
      </c>
      <c r="F988">
        <f>IF(Results!J988&gt;=Input!$F$27, 1, 0)</f>
        <v>0</v>
      </c>
      <c r="G988">
        <f>IF(Results!M988&lt;=Input!$C$27, 1, 0)</f>
        <v>1</v>
      </c>
      <c r="H988">
        <f>IF(Results!M988&gt;=Input!$F$27, 1, 0)</f>
        <v>0</v>
      </c>
      <c r="I988">
        <f>IF(D988=1,Results!D988,0)</f>
        <v>0</v>
      </c>
      <c r="J988">
        <f>IF(E988=1,Results!G988,0)</f>
        <v>0</v>
      </c>
      <c r="K988">
        <f>IF(F988=1,Results!J988,0)</f>
        <v>0</v>
      </c>
      <c r="L988">
        <f>IF(H988=1,Results!M988,0)</f>
        <v>0</v>
      </c>
      <c r="M988">
        <f>IF(A988=1,Results!D988,0)</f>
        <v>0</v>
      </c>
      <c r="N988">
        <f>IF(B988=1,Results!G988,0)</f>
        <v>0</v>
      </c>
      <c r="O988">
        <f>IF(C988=1,Results!J988,0)</f>
        <v>0</v>
      </c>
      <c r="P988">
        <f>IF(G988=1,Results!M988,0)</f>
        <v>0</v>
      </c>
      <c r="Q988">
        <f>IF($E988=1,Results!N988,0)</f>
        <v>0</v>
      </c>
      <c r="R988">
        <f>IF($B988=1,Results!N988,0)</f>
        <v>0</v>
      </c>
    </row>
    <row r="989" spans="1:18">
      <c r="A989">
        <f>IF(Results!D989&lt;=Input!$C$27, 1, 0)</f>
        <v>1</v>
      </c>
      <c r="B989">
        <f>IF(Results!G989&lt;=Input!$C$27, 1, 0)</f>
        <v>1</v>
      </c>
      <c r="C989">
        <f>IF(Results!J989&lt;=Input!$C$27, 1, 0)</f>
        <v>1</v>
      </c>
      <c r="D989">
        <f>IF(Results!D989&gt;=Input!$F$27, 1, 0)</f>
        <v>0</v>
      </c>
      <c r="E989">
        <f>IF(Results!G989&gt;=Input!$F$27, 1, 0)</f>
        <v>0</v>
      </c>
      <c r="F989">
        <f>IF(Results!J989&gt;=Input!$F$27, 1, 0)</f>
        <v>0</v>
      </c>
      <c r="G989">
        <f>IF(Results!M989&lt;=Input!$C$27, 1, 0)</f>
        <v>1</v>
      </c>
      <c r="H989">
        <f>IF(Results!M989&gt;=Input!$F$27, 1, 0)</f>
        <v>0</v>
      </c>
      <c r="I989">
        <f>IF(D989=1,Results!D989,0)</f>
        <v>0</v>
      </c>
      <c r="J989">
        <f>IF(E989=1,Results!G989,0)</f>
        <v>0</v>
      </c>
      <c r="K989">
        <f>IF(F989=1,Results!J989,0)</f>
        <v>0</v>
      </c>
      <c r="L989">
        <f>IF(H989=1,Results!M989,0)</f>
        <v>0</v>
      </c>
      <c r="M989">
        <f>IF(A989=1,Results!D989,0)</f>
        <v>0</v>
      </c>
      <c r="N989">
        <f>IF(B989=1,Results!G989,0)</f>
        <v>0</v>
      </c>
      <c r="O989">
        <f>IF(C989=1,Results!J989,0)</f>
        <v>0</v>
      </c>
      <c r="P989">
        <f>IF(G989=1,Results!M989,0)</f>
        <v>0</v>
      </c>
      <c r="Q989">
        <f>IF($E989=1,Results!N989,0)</f>
        <v>0</v>
      </c>
      <c r="R989">
        <f>IF($B989=1,Results!N989,0)</f>
        <v>0</v>
      </c>
    </row>
    <row r="990" spans="1:18">
      <c r="A990">
        <f>IF(Results!D990&lt;=Input!$C$27, 1, 0)</f>
        <v>1</v>
      </c>
      <c r="B990">
        <f>IF(Results!G990&lt;=Input!$C$27, 1, 0)</f>
        <v>1</v>
      </c>
      <c r="C990">
        <f>IF(Results!J990&lt;=Input!$C$27, 1, 0)</f>
        <v>1</v>
      </c>
      <c r="D990">
        <f>IF(Results!D990&gt;=Input!$F$27, 1, 0)</f>
        <v>0</v>
      </c>
      <c r="E990">
        <f>IF(Results!G990&gt;=Input!$F$27, 1, 0)</f>
        <v>0</v>
      </c>
      <c r="F990">
        <f>IF(Results!J990&gt;=Input!$F$27, 1, 0)</f>
        <v>0</v>
      </c>
      <c r="G990">
        <f>IF(Results!M990&lt;=Input!$C$27, 1, 0)</f>
        <v>1</v>
      </c>
      <c r="H990">
        <f>IF(Results!M990&gt;=Input!$F$27, 1, 0)</f>
        <v>0</v>
      </c>
      <c r="I990">
        <f>IF(D990=1,Results!D990,0)</f>
        <v>0</v>
      </c>
      <c r="J990">
        <f>IF(E990=1,Results!G990,0)</f>
        <v>0</v>
      </c>
      <c r="K990">
        <f>IF(F990=1,Results!J990,0)</f>
        <v>0</v>
      </c>
      <c r="L990">
        <f>IF(H990=1,Results!M990,0)</f>
        <v>0</v>
      </c>
      <c r="M990">
        <f>IF(A990=1,Results!D990,0)</f>
        <v>0</v>
      </c>
      <c r="N990">
        <f>IF(B990=1,Results!G990,0)</f>
        <v>0</v>
      </c>
      <c r="O990">
        <f>IF(C990=1,Results!J990,0)</f>
        <v>0</v>
      </c>
      <c r="P990">
        <f>IF(G990=1,Results!M990,0)</f>
        <v>0</v>
      </c>
      <c r="Q990">
        <f>IF($E990=1,Results!N990,0)</f>
        <v>0</v>
      </c>
      <c r="R990">
        <f>IF($B990=1,Results!N990,0)</f>
        <v>0</v>
      </c>
    </row>
    <row r="991" spans="1:18">
      <c r="A991">
        <f>IF(Results!D991&lt;=Input!$C$27, 1, 0)</f>
        <v>1</v>
      </c>
      <c r="B991">
        <f>IF(Results!G991&lt;=Input!$C$27, 1, 0)</f>
        <v>1</v>
      </c>
      <c r="C991">
        <f>IF(Results!J991&lt;=Input!$C$27, 1, 0)</f>
        <v>1</v>
      </c>
      <c r="D991">
        <f>IF(Results!D991&gt;=Input!$F$27, 1, 0)</f>
        <v>0</v>
      </c>
      <c r="E991">
        <f>IF(Results!G991&gt;=Input!$F$27, 1, 0)</f>
        <v>0</v>
      </c>
      <c r="F991">
        <f>IF(Results!J991&gt;=Input!$F$27, 1, 0)</f>
        <v>0</v>
      </c>
      <c r="G991">
        <f>IF(Results!M991&lt;=Input!$C$27, 1, 0)</f>
        <v>1</v>
      </c>
      <c r="H991">
        <f>IF(Results!M991&gt;=Input!$F$27, 1, 0)</f>
        <v>0</v>
      </c>
      <c r="I991">
        <f>IF(D991=1,Results!D991,0)</f>
        <v>0</v>
      </c>
      <c r="J991">
        <f>IF(E991=1,Results!G991,0)</f>
        <v>0</v>
      </c>
      <c r="K991">
        <f>IF(F991=1,Results!J991,0)</f>
        <v>0</v>
      </c>
      <c r="L991">
        <f>IF(H991=1,Results!M991,0)</f>
        <v>0</v>
      </c>
      <c r="M991">
        <f>IF(A991=1,Results!D991,0)</f>
        <v>0</v>
      </c>
      <c r="N991">
        <f>IF(B991=1,Results!G991,0)</f>
        <v>0</v>
      </c>
      <c r="O991">
        <f>IF(C991=1,Results!J991,0)</f>
        <v>0</v>
      </c>
      <c r="P991">
        <f>IF(G991=1,Results!M991,0)</f>
        <v>0</v>
      </c>
      <c r="Q991">
        <f>IF($E991=1,Results!N991,0)</f>
        <v>0</v>
      </c>
      <c r="R991">
        <f>IF($B991=1,Results!N991,0)</f>
        <v>0</v>
      </c>
    </row>
    <row r="992" spans="1:18">
      <c r="A992">
        <f>IF(Results!D992&lt;=Input!$C$27, 1, 0)</f>
        <v>1</v>
      </c>
      <c r="B992">
        <f>IF(Results!G992&lt;=Input!$C$27, 1, 0)</f>
        <v>1</v>
      </c>
      <c r="C992">
        <f>IF(Results!J992&lt;=Input!$C$27, 1, 0)</f>
        <v>1</v>
      </c>
      <c r="D992">
        <f>IF(Results!D992&gt;=Input!$F$27, 1, 0)</f>
        <v>0</v>
      </c>
      <c r="E992">
        <f>IF(Results!G992&gt;=Input!$F$27, 1, 0)</f>
        <v>0</v>
      </c>
      <c r="F992">
        <f>IF(Results!J992&gt;=Input!$F$27, 1, 0)</f>
        <v>0</v>
      </c>
      <c r="G992">
        <f>IF(Results!M992&lt;=Input!$C$27, 1, 0)</f>
        <v>1</v>
      </c>
      <c r="H992">
        <f>IF(Results!M992&gt;=Input!$F$27, 1, 0)</f>
        <v>0</v>
      </c>
      <c r="I992">
        <f>IF(D992=1,Results!D992,0)</f>
        <v>0</v>
      </c>
      <c r="J992">
        <f>IF(E992=1,Results!G992,0)</f>
        <v>0</v>
      </c>
      <c r="K992">
        <f>IF(F992=1,Results!J992,0)</f>
        <v>0</v>
      </c>
      <c r="L992">
        <f>IF(H992=1,Results!M992,0)</f>
        <v>0</v>
      </c>
      <c r="M992">
        <f>IF(A992=1,Results!D992,0)</f>
        <v>0</v>
      </c>
      <c r="N992">
        <f>IF(B992=1,Results!G992,0)</f>
        <v>0</v>
      </c>
      <c r="O992">
        <f>IF(C992=1,Results!J992,0)</f>
        <v>0</v>
      </c>
      <c r="P992">
        <f>IF(G992=1,Results!M992,0)</f>
        <v>0</v>
      </c>
      <c r="Q992">
        <f>IF($E992=1,Results!N992,0)</f>
        <v>0</v>
      </c>
      <c r="R992">
        <f>IF($B992=1,Results!N992,0)</f>
        <v>0</v>
      </c>
    </row>
    <row r="993" spans="1:18">
      <c r="A993">
        <f>IF(Results!D993&lt;=Input!$C$27, 1, 0)</f>
        <v>1</v>
      </c>
      <c r="B993">
        <f>IF(Results!G993&lt;=Input!$C$27, 1, 0)</f>
        <v>1</v>
      </c>
      <c r="C993">
        <f>IF(Results!J993&lt;=Input!$C$27, 1, 0)</f>
        <v>1</v>
      </c>
      <c r="D993">
        <f>IF(Results!D993&gt;=Input!$F$27, 1, 0)</f>
        <v>0</v>
      </c>
      <c r="E993">
        <f>IF(Results!G993&gt;=Input!$F$27, 1, 0)</f>
        <v>0</v>
      </c>
      <c r="F993">
        <f>IF(Results!J993&gt;=Input!$F$27, 1, 0)</f>
        <v>0</v>
      </c>
      <c r="G993">
        <f>IF(Results!M993&lt;=Input!$C$27, 1, 0)</f>
        <v>1</v>
      </c>
      <c r="H993">
        <f>IF(Results!M993&gt;=Input!$F$27, 1, 0)</f>
        <v>0</v>
      </c>
      <c r="I993">
        <f>IF(D993=1,Results!D993,0)</f>
        <v>0</v>
      </c>
      <c r="J993">
        <f>IF(E993=1,Results!G993,0)</f>
        <v>0</v>
      </c>
      <c r="K993">
        <f>IF(F993=1,Results!J993,0)</f>
        <v>0</v>
      </c>
      <c r="L993">
        <f>IF(H993=1,Results!M993,0)</f>
        <v>0</v>
      </c>
      <c r="M993">
        <f>IF(A993=1,Results!D993,0)</f>
        <v>0</v>
      </c>
      <c r="N993">
        <f>IF(B993=1,Results!G993,0)</f>
        <v>0</v>
      </c>
      <c r="O993">
        <f>IF(C993=1,Results!J993,0)</f>
        <v>0</v>
      </c>
      <c r="P993">
        <f>IF(G993=1,Results!M993,0)</f>
        <v>0</v>
      </c>
      <c r="Q993">
        <f>IF($E993=1,Results!N993,0)</f>
        <v>0</v>
      </c>
      <c r="R993">
        <f>IF($B993=1,Results!N993,0)</f>
        <v>0</v>
      </c>
    </row>
    <row r="994" spans="1:18">
      <c r="A994">
        <f>IF(Results!D994&lt;=Input!$C$27, 1, 0)</f>
        <v>1</v>
      </c>
      <c r="B994">
        <f>IF(Results!G994&lt;=Input!$C$27, 1, 0)</f>
        <v>1</v>
      </c>
      <c r="C994">
        <f>IF(Results!J994&lt;=Input!$C$27, 1, 0)</f>
        <v>1</v>
      </c>
      <c r="D994">
        <f>IF(Results!D994&gt;=Input!$F$27, 1, 0)</f>
        <v>0</v>
      </c>
      <c r="E994">
        <f>IF(Results!G994&gt;=Input!$F$27, 1, 0)</f>
        <v>0</v>
      </c>
      <c r="F994">
        <f>IF(Results!J994&gt;=Input!$F$27, 1, 0)</f>
        <v>0</v>
      </c>
      <c r="G994">
        <f>IF(Results!M994&lt;=Input!$C$27, 1, 0)</f>
        <v>1</v>
      </c>
      <c r="H994">
        <f>IF(Results!M994&gt;=Input!$F$27, 1, 0)</f>
        <v>0</v>
      </c>
      <c r="I994">
        <f>IF(D994=1,Results!D994,0)</f>
        <v>0</v>
      </c>
      <c r="J994">
        <f>IF(E994=1,Results!G994,0)</f>
        <v>0</v>
      </c>
      <c r="K994">
        <f>IF(F994=1,Results!J994,0)</f>
        <v>0</v>
      </c>
      <c r="L994">
        <f>IF(H994=1,Results!M994,0)</f>
        <v>0</v>
      </c>
      <c r="M994">
        <f>IF(A994=1,Results!D994,0)</f>
        <v>0</v>
      </c>
      <c r="N994">
        <f>IF(B994=1,Results!G994,0)</f>
        <v>0</v>
      </c>
      <c r="O994">
        <f>IF(C994=1,Results!J994,0)</f>
        <v>0</v>
      </c>
      <c r="P994">
        <f>IF(G994=1,Results!M994,0)</f>
        <v>0</v>
      </c>
      <c r="Q994">
        <f>IF($E994=1,Results!N994,0)</f>
        <v>0</v>
      </c>
      <c r="R994">
        <f>IF($B994=1,Results!N994,0)</f>
        <v>0</v>
      </c>
    </row>
    <row r="995" spans="1:18">
      <c r="A995">
        <f>IF(Results!D995&lt;=Input!$C$27, 1, 0)</f>
        <v>1</v>
      </c>
      <c r="B995">
        <f>IF(Results!G995&lt;=Input!$C$27, 1, 0)</f>
        <v>1</v>
      </c>
      <c r="C995">
        <f>IF(Results!J995&lt;=Input!$C$27, 1, 0)</f>
        <v>1</v>
      </c>
      <c r="D995">
        <f>IF(Results!D995&gt;=Input!$F$27, 1, 0)</f>
        <v>0</v>
      </c>
      <c r="E995">
        <f>IF(Results!G995&gt;=Input!$F$27, 1, 0)</f>
        <v>0</v>
      </c>
      <c r="F995">
        <f>IF(Results!J995&gt;=Input!$F$27, 1, 0)</f>
        <v>0</v>
      </c>
      <c r="G995">
        <f>IF(Results!M995&lt;=Input!$C$27, 1, 0)</f>
        <v>1</v>
      </c>
      <c r="H995">
        <f>IF(Results!M995&gt;=Input!$F$27, 1, 0)</f>
        <v>0</v>
      </c>
      <c r="I995">
        <f>IF(D995=1,Results!D995,0)</f>
        <v>0</v>
      </c>
      <c r="J995">
        <f>IF(E995=1,Results!G995,0)</f>
        <v>0</v>
      </c>
      <c r="K995">
        <f>IF(F995=1,Results!J995,0)</f>
        <v>0</v>
      </c>
      <c r="L995">
        <f>IF(H995=1,Results!M995,0)</f>
        <v>0</v>
      </c>
      <c r="M995">
        <f>IF(A995=1,Results!D995,0)</f>
        <v>0</v>
      </c>
      <c r="N995">
        <f>IF(B995=1,Results!G995,0)</f>
        <v>0</v>
      </c>
      <c r="O995">
        <f>IF(C995=1,Results!J995,0)</f>
        <v>0</v>
      </c>
      <c r="P995">
        <f>IF(G995=1,Results!M995,0)</f>
        <v>0</v>
      </c>
      <c r="Q995">
        <f>IF($E995=1,Results!N995,0)</f>
        <v>0</v>
      </c>
      <c r="R995">
        <f>IF($B995=1,Results!N995,0)</f>
        <v>0</v>
      </c>
    </row>
    <row r="996" spans="1:18">
      <c r="A996">
        <f>IF(Results!D996&lt;=Input!$C$27, 1, 0)</f>
        <v>1</v>
      </c>
      <c r="B996">
        <f>IF(Results!G996&lt;=Input!$C$27, 1, 0)</f>
        <v>1</v>
      </c>
      <c r="C996">
        <f>IF(Results!J996&lt;=Input!$C$27, 1, 0)</f>
        <v>1</v>
      </c>
      <c r="D996">
        <f>IF(Results!D996&gt;=Input!$F$27, 1, 0)</f>
        <v>0</v>
      </c>
      <c r="E996">
        <f>IF(Results!G996&gt;=Input!$F$27, 1, 0)</f>
        <v>0</v>
      </c>
      <c r="F996">
        <f>IF(Results!J996&gt;=Input!$F$27, 1, 0)</f>
        <v>0</v>
      </c>
      <c r="G996">
        <f>IF(Results!M996&lt;=Input!$C$27, 1, 0)</f>
        <v>1</v>
      </c>
      <c r="H996">
        <f>IF(Results!M996&gt;=Input!$F$27, 1, 0)</f>
        <v>0</v>
      </c>
      <c r="I996">
        <f>IF(D996=1,Results!D996,0)</f>
        <v>0</v>
      </c>
      <c r="J996">
        <f>IF(E996=1,Results!G996,0)</f>
        <v>0</v>
      </c>
      <c r="K996">
        <f>IF(F996=1,Results!J996,0)</f>
        <v>0</v>
      </c>
      <c r="L996">
        <f>IF(H996=1,Results!M996,0)</f>
        <v>0</v>
      </c>
      <c r="M996">
        <f>IF(A996=1,Results!D996,0)</f>
        <v>0</v>
      </c>
      <c r="N996">
        <f>IF(B996=1,Results!G996,0)</f>
        <v>0</v>
      </c>
      <c r="O996">
        <f>IF(C996=1,Results!J996,0)</f>
        <v>0</v>
      </c>
      <c r="P996">
        <f>IF(G996=1,Results!M996,0)</f>
        <v>0</v>
      </c>
      <c r="Q996">
        <f>IF($E996=1,Results!N996,0)</f>
        <v>0</v>
      </c>
      <c r="R996">
        <f>IF($B996=1,Results!N996,0)</f>
        <v>0</v>
      </c>
    </row>
    <row r="997" spans="1:18">
      <c r="A997">
        <f>IF(Results!D997&lt;=Input!$C$27, 1, 0)</f>
        <v>1</v>
      </c>
      <c r="B997">
        <f>IF(Results!G997&lt;=Input!$C$27, 1, 0)</f>
        <v>1</v>
      </c>
      <c r="C997">
        <f>IF(Results!J997&lt;=Input!$C$27, 1, 0)</f>
        <v>1</v>
      </c>
      <c r="D997">
        <f>IF(Results!D997&gt;=Input!$F$27, 1, 0)</f>
        <v>0</v>
      </c>
      <c r="E997">
        <f>IF(Results!G997&gt;=Input!$F$27, 1, 0)</f>
        <v>0</v>
      </c>
      <c r="F997">
        <f>IF(Results!J997&gt;=Input!$F$27, 1, 0)</f>
        <v>0</v>
      </c>
      <c r="G997">
        <f>IF(Results!M997&lt;=Input!$C$27, 1, 0)</f>
        <v>1</v>
      </c>
      <c r="H997">
        <f>IF(Results!M997&gt;=Input!$F$27, 1, 0)</f>
        <v>0</v>
      </c>
      <c r="I997">
        <f>IF(D997=1,Results!D997,0)</f>
        <v>0</v>
      </c>
      <c r="J997">
        <f>IF(E997=1,Results!G997,0)</f>
        <v>0</v>
      </c>
      <c r="K997">
        <f>IF(F997=1,Results!J997,0)</f>
        <v>0</v>
      </c>
      <c r="L997">
        <f>IF(H997=1,Results!M997,0)</f>
        <v>0</v>
      </c>
      <c r="M997">
        <f>IF(A997=1,Results!D997,0)</f>
        <v>0</v>
      </c>
      <c r="N997">
        <f>IF(B997=1,Results!G997,0)</f>
        <v>0</v>
      </c>
      <c r="O997">
        <f>IF(C997=1,Results!J997,0)</f>
        <v>0</v>
      </c>
      <c r="P997">
        <f>IF(G997=1,Results!M997,0)</f>
        <v>0</v>
      </c>
      <c r="Q997">
        <f>IF($E997=1,Results!N997,0)</f>
        <v>0</v>
      </c>
      <c r="R997">
        <f>IF($B997=1,Results!N997,0)</f>
        <v>0</v>
      </c>
    </row>
    <row r="998" spans="1:18">
      <c r="A998">
        <f>IF(Results!D998&lt;=Input!$C$27, 1, 0)</f>
        <v>1</v>
      </c>
      <c r="B998">
        <f>IF(Results!G998&lt;=Input!$C$27, 1, 0)</f>
        <v>1</v>
      </c>
      <c r="C998">
        <f>IF(Results!J998&lt;=Input!$C$27, 1, 0)</f>
        <v>1</v>
      </c>
      <c r="D998">
        <f>IF(Results!D998&gt;=Input!$F$27, 1, 0)</f>
        <v>0</v>
      </c>
      <c r="E998">
        <f>IF(Results!G998&gt;=Input!$F$27, 1, 0)</f>
        <v>0</v>
      </c>
      <c r="F998">
        <f>IF(Results!J998&gt;=Input!$F$27, 1, 0)</f>
        <v>0</v>
      </c>
      <c r="G998">
        <f>IF(Results!M998&lt;=Input!$C$27, 1, 0)</f>
        <v>1</v>
      </c>
      <c r="H998">
        <f>IF(Results!M998&gt;=Input!$F$27, 1, 0)</f>
        <v>0</v>
      </c>
      <c r="I998">
        <f>IF(D998=1,Results!D998,0)</f>
        <v>0</v>
      </c>
      <c r="J998">
        <f>IF(E998=1,Results!G998,0)</f>
        <v>0</v>
      </c>
      <c r="K998">
        <f>IF(F998=1,Results!J998,0)</f>
        <v>0</v>
      </c>
      <c r="L998">
        <f>IF(H998=1,Results!M998,0)</f>
        <v>0</v>
      </c>
      <c r="M998">
        <f>IF(A998=1,Results!D998,0)</f>
        <v>0</v>
      </c>
      <c r="N998">
        <f>IF(B998=1,Results!G998,0)</f>
        <v>0</v>
      </c>
      <c r="O998">
        <f>IF(C998=1,Results!J998,0)</f>
        <v>0</v>
      </c>
      <c r="P998">
        <f>IF(G998=1,Results!M998,0)</f>
        <v>0</v>
      </c>
      <c r="Q998">
        <f>IF($E998=1,Results!N998,0)</f>
        <v>0</v>
      </c>
      <c r="R998">
        <f>IF($B998=1,Results!N998,0)</f>
        <v>0</v>
      </c>
    </row>
    <row r="999" spans="1:18">
      <c r="A999">
        <f>IF(Results!D999&lt;=Input!$C$27, 1, 0)</f>
        <v>1</v>
      </c>
      <c r="B999">
        <f>IF(Results!G999&lt;=Input!$C$27, 1, 0)</f>
        <v>1</v>
      </c>
      <c r="C999">
        <f>IF(Results!J999&lt;=Input!$C$27, 1, 0)</f>
        <v>1</v>
      </c>
      <c r="D999">
        <f>IF(Results!D999&gt;=Input!$F$27, 1, 0)</f>
        <v>0</v>
      </c>
      <c r="E999">
        <f>IF(Results!G999&gt;=Input!$F$27, 1, 0)</f>
        <v>0</v>
      </c>
      <c r="F999">
        <f>IF(Results!J999&gt;=Input!$F$27, 1, 0)</f>
        <v>0</v>
      </c>
      <c r="G999">
        <f>IF(Results!M999&lt;=Input!$C$27, 1, 0)</f>
        <v>1</v>
      </c>
      <c r="H999">
        <f>IF(Results!M999&gt;=Input!$F$27, 1, 0)</f>
        <v>0</v>
      </c>
      <c r="I999">
        <f>IF(D999=1,Results!D999,0)</f>
        <v>0</v>
      </c>
      <c r="J999">
        <f>IF(E999=1,Results!G999,0)</f>
        <v>0</v>
      </c>
      <c r="K999">
        <f>IF(F999=1,Results!J999,0)</f>
        <v>0</v>
      </c>
      <c r="L999">
        <f>IF(H999=1,Results!M999,0)</f>
        <v>0</v>
      </c>
      <c r="M999">
        <f>IF(A999=1,Results!D999,0)</f>
        <v>0</v>
      </c>
      <c r="N999">
        <f>IF(B999=1,Results!G999,0)</f>
        <v>0</v>
      </c>
      <c r="O999">
        <f>IF(C999=1,Results!J999,0)</f>
        <v>0</v>
      </c>
      <c r="P999">
        <f>IF(G999=1,Results!M999,0)</f>
        <v>0</v>
      </c>
      <c r="Q999">
        <f>IF($E999=1,Results!N999,0)</f>
        <v>0</v>
      </c>
      <c r="R999">
        <f>IF($B999=1,Results!N999,0)</f>
        <v>0</v>
      </c>
    </row>
    <row r="1000" spans="1:18">
      <c r="A1000">
        <f>IF(Results!D1000&lt;=Input!$C$27, 1, 0)</f>
        <v>1</v>
      </c>
      <c r="B1000">
        <f>IF(Results!G1000&lt;=Input!$C$27, 1, 0)</f>
        <v>1</v>
      </c>
      <c r="C1000">
        <f>IF(Results!J1000&lt;=Input!$C$27, 1, 0)</f>
        <v>1</v>
      </c>
      <c r="D1000">
        <f>IF(Results!D1000&gt;=Input!$F$27, 1, 0)</f>
        <v>0</v>
      </c>
      <c r="E1000">
        <f>IF(Results!G1000&gt;=Input!$F$27, 1, 0)</f>
        <v>0</v>
      </c>
      <c r="F1000">
        <f>IF(Results!J1000&gt;=Input!$F$27, 1, 0)</f>
        <v>0</v>
      </c>
      <c r="G1000">
        <f>IF(Results!M1000&lt;=Input!$C$27, 1, 0)</f>
        <v>1</v>
      </c>
      <c r="H1000">
        <f>IF(Results!M1000&gt;=Input!$F$27, 1, 0)</f>
        <v>0</v>
      </c>
      <c r="I1000">
        <f>IF(D1000=1,Results!D1000,0)</f>
        <v>0</v>
      </c>
      <c r="J1000">
        <f>IF(E1000=1,Results!G1000,0)</f>
        <v>0</v>
      </c>
      <c r="K1000">
        <f>IF(F1000=1,Results!J1000,0)</f>
        <v>0</v>
      </c>
      <c r="L1000">
        <f>IF(H1000=1,Results!M1000,0)</f>
        <v>0</v>
      </c>
      <c r="M1000">
        <f>IF(A1000=1,Results!D1000,0)</f>
        <v>0</v>
      </c>
      <c r="N1000">
        <f>IF(B1000=1,Results!G1000,0)</f>
        <v>0</v>
      </c>
      <c r="O1000">
        <f>IF(C1000=1,Results!J1000,0)</f>
        <v>0</v>
      </c>
      <c r="P1000">
        <f>IF(G1000=1,Results!M1000,0)</f>
        <v>0</v>
      </c>
      <c r="Q1000">
        <f>IF($E1000=1,Results!N1000,0)</f>
        <v>0</v>
      </c>
      <c r="R1000">
        <f>IF($B1000=1,Results!N1000,0)</f>
        <v>0</v>
      </c>
    </row>
    <row r="1001" spans="1:18">
      <c r="A1001">
        <f>IF(Results!D1001&lt;=Input!$C$27, 1, 0)</f>
        <v>1</v>
      </c>
      <c r="B1001">
        <f>IF(Results!G1001&lt;=Input!$C$27, 1, 0)</f>
        <v>1</v>
      </c>
      <c r="C1001">
        <f>IF(Results!J1001&lt;=Input!$C$27, 1, 0)</f>
        <v>1</v>
      </c>
      <c r="D1001">
        <f>IF(Results!D1001&gt;=Input!$F$27, 1, 0)</f>
        <v>0</v>
      </c>
      <c r="E1001">
        <f>IF(Results!G1001&gt;=Input!$F$27, 1, 0)</f>
        <v>0</v>
      </c>
      <c r="F1001">
        <f>IF(Results!J1001&gt;=Input!$F$27, 1, 0)</f>
        <v>0</v>
      </c>
      <c r="G1001">
        <f>IF(Results!M1001&lt;=Input!$C$27, 1, 0)</f>
        <v>1</v>
      </c>
      <c r="H1001">
        <f>IF(Results!M1001&gt;=Input!$F$27, 1, 0)</f>
        <v>0</v>
      </c>
      <c r="I1001">
        <f>IF(D1001=1,Results!D1001,0)</f>
        <v>0</v>
      </c>
      <c r="J1001">
        <f>IF(E1001=1,Results!G1001,0)</f>
        <v>0</v>
      </c>
      <c r="K1001">
        <f>IF(F1001=1,Results!J1001,0)</f>
        <v>0</v>
      </c>
      <c r="L1001">
        <f>IF(H1001=1,Results!M1001,0)</f>
        <v>0</v>
      </c>
      <c r="M1001">
        <f>IF(A1001=1,Results!D1001,0)</f>
        <v>0</v>
      </c>
      <c r="N1001">
        <f>IF(B1001=1,Results!G1001,0)</f>
        <v>0</v>
      </c>
      <c r="O1001">
        <f>IF(C1001=1,Results!J1001,0)</f>
        <v>0</v>
      </c>
      <c r="P1001">
        <f>IF(G1001=1,Results!M1001,0)</f>
        <v>0</v>
      </c>
      <c r="Q1001">
        <f>IF($E1001=1,Results!N1001,0)</f>
        <v>0</v>
      </c>
      <c r="R1001">
        <f>IF($B1001=1,Results!N1001,0)</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7</vt:i4>
      </vt:variant>
      <vt:variant>
        <vt:lpstr>Named Ranges</vt:lpstr>
      </vt:variant>
      <vt:variant>
        <vt:i4>2</vt:i4>
      </vt:variant>
    </vt:vector>
  </HeadingPairs>
  <TitlesOfParts>
    <vt:vector size="31" baseType="lpstr">
      <vt:lpstr>Input</vt:lpstr>
      <vt:lpstr>analysis</vt:lpstr>
      <vt:lpstr>Budget</vt:lpstr>
      <vt:lpstr>Sheet2</vt:lpstr>
      <vt:lpstr>sensitivity</vt:lpstr>
      <vt:lpstr>Sheet6</vt:lpstr>
      <vt:lpstr>Sheet5</vt:lpstr>
      <vt:lpstr>Sheet4</vt:lpstr>
      <vt:lpstr>Historical - Returns by year</vt:lpstr>
      <vt:lpstr>S&amp;P 500 &amp; Raw Data</vt:lpstr>
      <vt:lpstr>T. Bond yield &amp; return</vt:lpstr>
      <vt:lpstr>T. Bill rates</vt:lpstr>
      <vt:lpstr>Inflation Rate</vt:lpstr>
      <vt:lpstr>Summary for ppt</vt:lpstr>
      <vt:lpstr>Home Prices (Raw Data)</vt:lpstr>
      <vt:lpstr>Moody's Rates</vt:lpstr>
      <vt:lpstr>Home Prices</vt:lpstr>
      <vt:lpstr>Gold Prices</vt:lpstr>
      <vt:lpstr>Data</vt:lpstr>
      <vt:lpstr>Data (2)</vt:lpstr>
      <vt:lpstr>Results</vt:lpstr>
      <vt:lpstr>Sheet1</vt:lpstr>
      <vt:lpstr>Return Chart</vt:lpstr>
      <vt:lpstr>NominalvsReal</vt:lpstr>
      <vt:lpstr>NominalvsRealValue</vt:lpstr>
      <vt:lpstr>Home-Prices</vt:lpstr>
      <vt:lpstr>SP Price Index vs SP Earnings</vt:lpstr>
      <vt:lpstr>PE (CAPE) Plot</vt:lpstr>
      <vt:lpstr>Excess CAPE Yield (ECY)</vt:lpstr>
      <vt:lpstr>Print_Area</vt:lpstr>
      <vt:lpstr>Print_Area_MI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 Correia</dc:creator>
  <cp:lastModifiedBy>Rich Correia</cp:lastModifiedBy>
  <cp:lastPrinted>2024-03-08T14:52:59Z</cp:lastPrinted>
  <dcterms:created xsi:type="dcterms:W3CDTF">2024-02-15T23:17:46Z</dcterms:created>
  <dcterms:modified xsi:type="dcterms:W3CDTF">2026-05-13T19:19:02Z</dcterms:modified>
</cp:coreProperties>
</file>